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265" yWindow="60" windowWidth="14370" windowHeight="13515"/>
  </bookViews>
  <sheets>
    <sheet name="2019" sheetId="2" r:id="rId1"/>
  </sheets>
  <externalReferences>
    <externalReference r:id="rId2"/>
  </externalReferences>
  <definedNames>
    <definedName name="_xlnm._FilterDatabase" localSheetId="0" hidden="1">'2019'!$A$16:$CI$1316</definedName>
    <definedName name="f2_start" localSheetId="0">'2019'!$A$18</definedName>
    <definedName name="f2_start">#REF!</definedName>
    <definedName name="MainTable" localSheetId="0">#REF!</definedName>
    <definedName name="MainTable">#REF!</definedName>
    <definedName name="Z_0CB6648E_8EA5_4DD5_94A4_C6A117C39D18_.wvu.FilterData" localSheetId="0" hidden="1">'2019'!$A$17:$CF$1311</definedName>
    <definedName name="Z_0CB6648E_8EA5_4DD5_94A4_C6A117C39D18_.wvu.PrintArea" localSheetId="0" hidden="1">'2019'!$A$1:$CF$1319</definedName>
    <definedName name="Z_0FB02018_0FE8_4F09_9AA1_F5BA23277921_.wvu.FilterData" localSheetId="0" hidden="1">'2019'!$A$17:$CF$1307</definedName>
    <definedName name="Z_0FB02018_0FE8_4F09_9AA1_F5BA23277921_.wvu.PrintArea" localSheetId="0" hidden="1">'2019'!$A$1:$CF$1319</definedName>
    <definedName name="Z_2108F0C5_B3F5_4D9C_A4EF_2F7D48C2AC71_.wvu.FilterData" localSheetId="0" hidden="1">'2019'!$A$17:$CF$1309</definedName>
    <definedName name="Z_25700E74_5098_4F87_9B71_A32AC51072C3_.wvu.FilterData" localSheetId="0" hidden="1">'2019'!$A$17:$CF$1316</definedName>
    <definedName name="Z_31ACC20A_1D79_4E4A_A0BB_912F532AB65A_.wvu.FilterData" localSheetId="0" hidden="1">'2019'!$A$17:$CF$1316</definedName>
    <definedName name="Z_31ACC20A_1D79_4E4A_A0BB_912F532AB65A_.wvu.PrintArea" localSheetId="0" hidden="1">'2019'!$A$1:$CF$1319</definedName>
    <definedName name="Z_35E99CB3_1FEC_4B35_BCC4_070F6AF9C3A5_.wvu.FilterData" localSheetId="0" hidden="1">'2019'!$A$17:$CF$1316</definedName>
    <definedName name="Z_35E99CB3_1FEC_4B35_BCC4_070F6AF9C3A5_.wvu.PrintArea" localSheetId="0" hidden="1">'2019'!$A$1:$CF$1319</definedName>
    <definedName name="Z_37C20352_5358_4F52_B890_9C5C69FED1CE_.wvu.FilterData" localSheetId="0" hidden="1">'2019'!$A$17:$CF$1316</definedName>
    <definedName name="Z_37C20352_5358_4F52_B890_9C5C69FED1CE_.wvu.PrintArea" localSheetId="0" hidden="1">'2019'!$A$1:$CF$1319</definedName>
    <definedName name="Z_514338BC_6C77_4A7D_A9F4_1B4B63892621_.wvu.FilterData" localSheetId="0" hidden="1">'2019'!$A$17:$CF$1316</definedName>
    <definedName name="Z_5F543571_0033_4E28_8CF2_8957C419D239_.wvu.FilterData" localSheetId="0" hidden="1">'2019'!$A$17:$CF$1307</definedName>
    <definedName name="Z_80E5F8CD_0FCF_44B4_9E5D_32E01581E2FC_.wvu.FilterData" localSheetId="0" hidden="1">'2019'!$A$17:$CF$1316</definedName>
    <definedName name="Z_8A2F43D2_D9F1_44C3_A6A2_FDC786A6B88A_.wvu.FilterData" localSheetId="0" hidden="1">'2019'!$A$17:$CF$1316</definedName>
    <definedName name="Z_9470AE00_B084_4334_958B_1AC3AF41F695_.wvu.FilterData" localSheetId="0" hidden="1">'2019'!$A$17:$CF$1316</definedName>
    <definedName name="Z_AAD9973A_9FDC_41B6_9DD4_83D6D3C5D215_.wvu.FilterData" localSheetId="0" hidden="1">'2019'!$A$17:$CF$1316</definedName>
    <definedName name="Z_B34F80AF_A2D4_43DF_8906_D5513279EAB2_.wvu.FilterData" localSheetId="0" hidden="1">'2019'!$A$17:$CF$1316</definedName>
    <definedName name="Z_C3546B41_FC2B_4894_B648_8446A52A1C8A_.wvu.FilterData" localSheetId="0" hidden="1">'2019'!$A$17:$CF$1316</definedName>
    <definedName name="Z_D4FCA650_178F_4EBA_BC91_1E71EE4B6759_.wvu.FilterData" localSheetId="0" hidden="1">'2019'!$A$17:$CF$1316</definedName>
    <definedName name="Z_DCE9C3BE_3864_4AAA_B174_0B4F4336F310_.wvu.FilterData" localSheetId="0" hidden="1">'2019'!$A$17:$CF$1316</definedName>
    <definedName name="Z_E3D6D359_AC7E_4612_9B9F_944C4AC3DBD3_.wvu.FilterData" localSheetId="0" hidden="1">'2019'!$A$17:$CF$1309</definedName>
    <definedName name="Z_F16BA821_902C_432F_9792_2FAAF62693AE_.wvu.FilterData" localSheetId="0" hidden="1">'2019'!$A$17:$CF$1316</definedName>
    <definedName name="Z_F16BA821_902C_432F_9792_2FAAF62693AE_.wvu.PrintArea" localSheetId="0" hidden="1">'2019'!$A$1:$CF$1319</definedName>
    <definedName name="Z_F5E84A2E_D90A_4255_8199_5668CC50B2D8_.wvu.FilterData" localSheetId="0" hidden="1">'2019'!$A$17:$CF$1311</definedName>
    <definedName name="Z_F625A14B_C239_455F_A7A2_E2604773E359_.wvu.FilterData" localSheetId="0" hidden="1">'2019'!$A$17:$CF$1309</definedName>
    <definedName name="Z_FC95A9EF_07C4_404F_AD06_03D2D5C491A8_.wvu.FilterData" localSheetId="0" hidden="1">'2019'!$A$17:$CF$1316</definedName>
    <definedName name="Z_FC95A9EF_07C4_404F_AD06_03D2D5C491A8_.wvu.PrintArea" localSheetId="0" hidden="1">'2019'!$A$1:$CF$1319</definedName>
    <definedName name="Год" localSheetId="0">#REF!</definedName>
    <definedName name="Год">#REF!</definedName>
    <definedName name="годN">[1]СУ!$C$2</definedName>
    <definedName name="годX">[1]СУ!$C$3</definedName>
    <definedName name="_xlnm.Print_Area" localSheetId="0">'2019'!$A$1:$CF$1319</definedName>
    <definedName name="Приказ">[1]СУ!$B$4</definedName>
  </definedNames>
  <calcPr calcId="145621" refMode="R1C1"/>
  <customWorkbookViews>
    <customWorkbookView name="Воробьева Л. Н. - Личное представление" guid="{37C20352-5358-4F52-B890-9C5C69FED1CE}" mergeInterval="0" personalView="1" maximized="1" windowWidth="1436" windowHeight="621" activeSheetId="1"/>
    <customWorkbookView name="Кадомская С.Н. - Личное представление" guid="{31ACC20A-1D79-4E4A-A0BB-912F532AB65A}" mergeInterval="0" personalView="1" maximized="1" windowWidth="1916" windowHeight="805" activeSheetId="1"/>
    <customWorkbookView name="Цацулин С.В. - Личное представление" guid="{0FB02018-0FE8-4F09-9AA1-F5BA23277921}" mergeInterval="0" personalView="1" maximized="1" windowWidth="1440" windowHeight="639" activeSheetId="1"/>
    <customWorkbookView name="Александр Беленов - Личное представление" guid="{0CB6648E-8EA5-4DD5-94A4-C6A117C39D18}" mergeInterval="0" personalView="1" maximized="1" xWindow="1" yWindow="1" windowWidth="1596" windowHeight="638" activeSheetId="1"/>
    <customWorkbookView name="Корчагин С.В. - Личное представление" guid="{FC95A9EF-07C4-404F-AD06-03D2D5C491A8}" mergeInterval="0" personalView="1" maximized="1" windowWidth="1362" windowHeight="555" activeSheetId="1"/>
    <customWorkbookView name="astapenko - Личное представление" guid="{35E99CB3-1FEC-4B35-BCC4-070F6AF9C3A5}" mergeInterval="0" personalView="1" maximized="1" xWindow="1" yWindow="1" windowWidth="1152" windowHeight="602" activeSheetId="1"/>
    <customWorkbookView name="Попова Н.В. - Личное представление" guid="{F16BA821-902C-432F-9792-2FAAF62693AE}" mergeInterval="0" personalView="1" maximized="1" windowWidth="1916" windowHeight="789" activeSheetId="1" showComments="commIndAndComment"/>
  </customWorkbookViews>
</workbook>
</file>

<file path=xl/calcChain.xml><?xml version="1.0" encoding="utf-8"?>
<calcChain xmlns="http://schemas.openxmlformats.org/spreadsheetml/2006/main">
  <c r="H245" i="2" l="1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D25" i="2" s="1"/>
  <c r="BS25" i="2"/>
  <c r="E25" i="2" s="1"/>
  <c r="BT25" i="2"/>
  <c r="F25" i="2" s="1"/>
  <c r="BU25" i="2"/>
  <c r="G25" i="2" s="1"/>
  <c r="BV25" i="2"/>
  <c r="H25" i="2" s="1"/>
  <c r="BW25" i="2"/>
  <c r="I25" i="2" s="1"/>
  <c r="BX25" i="2"/>
  <c r="J25" i="2" s="1"/>
  <c r="BY25" i="2"/>
  <c r="K25" i="2" s="1"/>
  <c r="BZ25" i="2"/>
  <c r="L25" i="2" s="1"/>
  <c r="CA25" i="2"/>
  <c r="M25" i="2" s="1"/>
  <c r="CB25" i="2"/>
  <c r="N25" i="2" s="1"/>
  <c r="CC25" i="2"/>
  <c r="O25" i="2" s="1"/>
  <c r="CD25" i="2"/>
  <c r="P25" i="2" s="1"/>
  <c r="CE25" i="2"/>
  <c r="Q25" i="2" s="1"/>
  <c r="J1304" i="2" l="1"/>
  <c r="J24" i="2" s="1"/>
  <c r="J1094" i="2"/>
  <c r="J1092" i="2" s="1"/>
  <c r="J524" i="2"/>
  <c r="J273" i="2"/>
  <c r="J61" i="2"/>
  <c r="J42" i="2"/>
  <c r="J28" i="2"/>
  <c r="J19" i="2"/>
  <c r="CE1316" i="2" l="1"/>
  <c r="CD1316" i="2"/>
  <c r="CC1316" i="2"/>
  <c r="CB1316" i="2"/>
  <c r="CA1316" i="2"/>
  <c r="K1316" i="2" s="1"/>
  <c r="BZ1316" i="2"/>
  <c r="BY1316" i="2"/>
  <c r="BX1316" i="2"/>
  <c r="BW1316" i="2"/>
  <c r="BV1316" i="2"/>
  <c r="H1316" i="2" s="1"/>
  <c r="X1316" i="2"/>
  <c r="U1316" i="2" s="1"/>
  <c r="S1316" i="2" s="1"/>
  <c r="W1316" i="2"/>
  <c r="T1316" i="2" s="1"/>
  <c r="V1316" i="2"/>
  <c r="CE1315" i="2"/>
  <c r="CD1315" i="2"/>
  <c r="CC1315" i="2"/>
  <c r="CB1315" i="2"/>
  <c r="CA1315" i="2"/>
  <c r="K1315" i="2" s="1"/>
  <c r="BZ1315" i="2"/>
  <c r="BY1315" i="2"/>
  <c r="BX1315" i="2"/>
  <c r="BW1315" i="2"/>
  <c r="BV1315" i="2"/>
  <c r="H1315" i="2" s="1"/>
  <c r="W1315" i="2"/>
  <c r="T1315" i="2" s="1"/>
  <c r="V1315" i="2"/>
  <c r="U1315" i="2"/>
  <c r="S1315" i="2" s="1"/>
  <c r="CE1314" i="2"/>
  <c r="CD1314" i="2"/>
  <c r="CC1314" i="2"/>
  <c r="CB1314" i="2"/>
  <c r="CA1314" i="2"/>
  <c r="K1314" i="2" s="1"/>
  <c r="BZ1314" i="2"/>
  <c r="BY1314" i="2"/>
  <c r="BX1314" i="2"/>
  <c r="BW1314" i="2"/>
  <c r="BV1314" i="2"/>
  <c r="H1314" i="2" s="1"/>
  <c r="W1314" i="2"/>
  <c r="T1314" i="2" s="1"/>
  <c r="V1314" i="2"/>
  <c r="U1314" i="2"/>
  <c r="S1314" i="2" s="1"/>
  <c r="CE1313" i="2"/>
  <c r="CD1313" i="2"/>
  <c r="CC1313" i="2"/>
  <c r="CB1313" i="2"/>
  <c r="CA1313" i="2"/>
  <c r="K1313" i="2" s="1"/>
  <c r="BZ1313" i="2"/>
  <c r="BY1313" i="2"/>
  <c r="BX1313" i="2"/>
  <c r="BW1313" i="2"/>
  <c r="BV1313" i="2"/>
  <c r="H1313" i="2" s="1"/>
  <c r="W1313" i="2"/>
  <c r="T1313" i="2" s="1"/>
  <c r="V1313" i="2"/>
  <c r="U1313" i="2"/>
  <c r="S1313" i="2" s="1"/>
  <c r="CE1312" i="2"/>
  <c r="CD1312" i="2"/>
  <c r="CC1312" i="2"/>
  <c r="CB1312" i="2"/>
  <c r="CA1312" i="2"/>
  <c r="K1312" i="2" s="1"/>
  <c r="BZ1312" i="2"/>
  <c r="BY1312" i="2"/>
  <c r="BX1312" i="2"/>
  <c r="BW1312" i="2"/>
  <c r="BV1312" i="2"/>
  <c r="H1312" i="2" s="1"/>
  <c r="W1312" i="2"/>
  <c r="T1312" i="2" s="1"/>
  <c r="V1312" i="2"/>
  <c r="U1312" i="2"/>
  <c r="S1312" i="2" s="1"/>
  <c r="CE1311" i="2"/>
  <c r="CD1311" i="2"/>
  <c r="CC1311" i="2"/>
  <c r="CB1311" i="2"/>
  <c r="CA1311" i="2"/>
  <c r="K1311" i="2" s="1"/>
  <c r="BZ1311" i="2"/>
  <c r="BY1311" i="2"/>
  <c r="BX1311" i="2"/>
  <c r="BW1311" i="2"/>
  <c r="BV1311" i="2"/>
  <c r="H1311" i="2" s="1"/>
  <c r="W1311" i="2"/>
  <c r="T1311" i="2" s="1"/>
  <c r="V1311" i="2"/>
  <c r="U1311" i="2"/>
  <c r="S1311" i="2" s="1"/>
  <c r="CE1310" i="2"/>
  <c r="CD1310" i="2"/>
  <c r="CC1310" i="2"/>
  <c r="CB1310" i="2"/>
  <c r="CA1310" i="2"/>
  <c r="K1310" i="2" s="1"/>
  <c r="BZ1310" i="2"/>
  <c r="BY1310" i="2"/>
  <c r="BX1310" i="2"/>
  <c r="BW1310" i="2"/>
  <c r="BV1310" i="2"/>
  <c r="H1310" i="2" s="1"/>
  <c r="W1310" i="2"/>
  <c r="T1310" i="2" s="1"/>
  <c r="V1310" i="2"/>
  <c r="U1310" i="2"/>
  <c r="S1310" i="2" s="1"/>
  <c r="CE1309" i="2"/>
  <c r="CD1309" i="2"/>
  <c r="CC1309" i="2"/>
  <c r="CB1309" i="2"/>
  <c r="CA1309" i="2"/>
  <c r="K1309" i="2" s="1"/>
  <c r="BZ1309" i="2"/>
  <c r="BY1309" i="2"/>
  <c r="BX1309" i="2"/>
  <c r="BW1309" i="2"/>
  <c r="BV1309" i="2"/>
  <c r="H1309" i="2" s="1"/>
  <c r="W1309" i="2"/>
  <c r="T1309" i="2" s="1"/>
  <c r="V1309" i="2"/>
  <c r="U1309" i="2"/>
  <c r="S1309" i="2" s="1"/>
  <c r="CE1308" i="2"/>
  <c r="CD1308" i="2"/>
  <c r="CC1308" i="2"/>
  <c r="CB1308" i="2"/>
  <c r="CA1308" i="2"/>
  <c r="K1308" i="2" s="1"/>
  <c r="BZ1308" i="2"/>
  <c r="BY1308" i="2"/>
  <c r="BX1308" i="2"/>
  <c r="BW1308" i="2"/>
  <c r="BV1308" i="2"/>
  <c r="H1308" i="2" s="1"/>
  <c r="W1308" i="2"/>
  <c r="T1308" i="2" s="1"/>
  <c r="V1308" i="2"/>
  <c r="U1308" i="2"/>
  <c r="S1308" i="2" s="1"/>
  <c r="CE1307" i="2"/>
  <c r="CD1307" i="2"/>
  <c r="CC1307" i="2"/>
  <c r="CB1307" i="2"/>
  <c r="CA1307" i="2"/>
  <c r="K1307" i="2" s="1"/>
  <c r="BZ1307" i="2"/>
  <c r="BY1307" i="2"/>
  <c r="BX1307" i="2"/>
  <c r="BW1307" i="2"/>
  <c r="BV1307" i="2"/>
  <c r="H1307" i="2" s="1"/>
  <c r="W1307" i="2"/>
  <c r="T1307" i="2" s="1"/>
  <c r="V1307" i="2"/>
  <c r="U1307" i="2"/>
  <c r="S1307" i="2" s="1"/>
  <c r="CE1306" i="2"/>
  <c r="CD1306" i="2"/>
  <c r="CC1306" i="2"/>
  <c r="CB1306" i="2"/>
  <c r="CA1306" i="2"/>
  <c r="K1306" i="2" s="1"/>
  <c r="BZ1306" i="2"/>
  <c r="BY1306" i="2"/>
  <c r="BX1306" i="2"/>
  <c r="BW1306" i="2"/>
  <c r="BV1306" i="2"/>
  <c r="H1306" i="2" s="1"/>
  <c r="W1306" i="2"/>
  <c r="T1306" i="2" s="1"/>
  <c r="V1306" i="2"/>
  <c r="U1306" i="2"/>
  <c r="S1306" i="2" s="1"/>
  <c r="CE1305" i="2"/>
  <c r="CD1305" i="2"/>
  <c r="CC1305" i="2"/>
  <c r="CB1305" i="2"/>
  <c r="CA1305" i="2"/>
  <c r="K1305" i="2" s="1"/>
  <c r="BZ1305" i="2"/>
  <c r="BY1305" i="2"/>
  <c r="BX1305" i="2"/>
  <c r="BW1305" i="2"/>
  <c r="BV1305" i="2"/>
  <c r="H1305" i="2" s="1"/>
  <c r="W1305" i="2"/>
  <c r="T1305" i="2" s="1"/>
  <c r="V1305" i="2"/>
  <c r="U1305" i="2"/>
  <c r="S1305" i="2" s="1"/>
  <c r="BU1304" i="2"/>
  <c r="BU24" i="2" s="1"/>
  <c r="BS1304" i="2"/>
  <c r="BS24" i="2" s="1"/>
  <c r="BR1304" i="2"/>
  <c r="BR24" i="2" s="1"/>
  <c r="BP1304" i="2"/>
  <c r="BP24" i="2" s="1"/>
  <c r="BO1304" i="2"/>
  <c r="BO24" i="2" s="1"/>
  <c r="BN1304" i="2"/>
  <c r="BN24" i="2" s="1"/>
  <c r="BM1304" i="2"/>
  <c r="BM24" i="2" s="1"/>
  <c r="BL1304" i="2"/>
  <c r="V1304" i="2" s="1"/>
  <c r="BK1304" i="2"/>
  <c r="BK24" i="2" s="1"/>
  <c r="BI1304" i="2"/>
  <c r="BI24" i="2" s="1"/>
  <c r="BH1304" i="2"/>
  <c r="BH24" i="2" s="1"/>
  <c r="BF1304" i="2"/>
  <c r="BF24" i="2" s="1"/>
  <c r="BE1304" i="2"/>
  <c r="BE24" i="2" s="1"/>
  <c r="BD1304" i="2"/>
  <c r="BD24" i="2" s="1"/>
  <c r="BC1304" i="2"/>
  <c r="BC24" i="2" s="1"/>
  <c r="BB1304" i="2"/>
  <c r="BB24" i="2" s="1"/>
  <c r="BA1304" i="2"/>
  <c r="BA24" i="2" s="1"/>
  <c r="AZ1304" i="2"/>
  <c r="AZ24" i="2" s="1"/>
  <c r="AY1304" i="2"/>
  <c r="AY24" i="2" s="1"/>
  <c r="AX1304" i="2"/>
  <c r="AX24" i="2" s="1"/>
  <c r="AW1304" i="2"/>
  <c r="AW24" i="2" s="1"/>
  <c r="AV1304" i="2"/>
  <c r="AV24" i="2" s="1"/>
  <c r="AU1304" i="2"/>
  <c r="AU24" i="2" s="1"/>
  <c r="AT1304" i="2"/>
  <c r="AT24" i="2" s="1"/>
  <c r="AS1304" i="2"/>
  <c r="AS24" i="2" s="1"/>
  <c r="AR1304" i="2"/>
  <c r="AR24" i="2" s="1"/>
  <c r="AQ1304" i="2"/>
  <c r="AQ24" i="2" s="1"/>
  <c r="AP1304" i="2"/>
  <c r="AP24" i="2" s="1"/>
  <c r="AO1304" i="2"/>
  <c r="AO24" i="2" s="1"/>
  <c r="AN1304" i="2"/>
  <c r="AN24" i="2" s="1"/>
  <c r="AM1304" i="2"/>
  <c r="AM24" i="2" s="1"/>
  <c r="AL1304" i="2"/>
  <c r="AL24" i="2" s="1"/>
  <c r="AK1304" i="2"/>
  <c r="AK24" i="2" s="1"/>
  <c r="AJ1304" i="2"/>
  <c r="AJ24" i="2" s="1"/>
  <c r="AI1304" i="2"/>
  <c r="AI24" i="2" s="1"/>
  <c r="AH1304" i="2"/>
  <c r="AH24" i="2" s="1"/>
  <c r="AG1304" i="2"/>
  <c r="AG24" i="2" s="1"/>
  <c r="AF1304" i="2"/>
  <c r="AF24" i="2" s="1"/>
  <c r="AE1304" i="2"/>
  <c r="AE24" i="2" s="1"/>
  <c r="AD1304" i="2"/>
  <c r="AD24" i="2" s="1"/>
  <c r="AC1304" i="2"/>
  <c r="AB1304" i="2"/>
  <c r="AA1304" i="2"/>
  <c r="Z1304" i="2"/>
  <c r="Y1304" i="2"/>
  <c r="X1304" i="2"/>
  <c r="R1304" i="2"/>
  <c r="R24" i="2" s="1"/>
  <c r="Q1304" i="2"/>
  <c r="Q24" i="2" s="1"/>
  <c r="P1304" i="2"/>
  <c r="P24" i="2" s="1"/>
  <c r="O1304" i="2"/>
  <c r="O24" i="2" s="1"/>
  <c r="M1304" i="2"/>
  <c r="M24" i="2" s="1"/>
  <c r="G1304" i="2"/>
  <c r="G24" i="2" s="1"/>
  <c r="CE1303" i="2"/>
  <c r="CD1303" i="2"/>
  <c r="CC1303" i="2"/>
  <c r="CB1303" i="2"/>
  <c r="CA1303" i="2"/>
  <c r="K1303" i="2" s="1"/>
  <c r="BZ1303" i="2"/>
  <c r="BY1303" i="2"/>
  <c r="BX1303" i="2"/>
  <c r="BW1303" i="2"/>
  <c r="BV1303" i="2"/>
  <c r="H1303" i="2" s="1"/>
  <c r="W1303" i="2"/>
  <c r="T1303" i="2" s="1"/>
  <c r="V1303" i="2"/>
  <c r="U1303" i="2"/>
  <c r="S1303" i="2" s="1"/>
  <c r="CE1302" i="2"/>
  <c r="CD1302" i="2"/>
  <c r="CC1302" i="2"/>
  <c r="CB1302" i="2"/>
  <c r="CA1302" i="2"/>
  <c r="K1302" i="2" s="1"/>
  <c r="BZ1302" i="2"/>
  <c r="BY1302" i="2"/>
  <c r="BX1302" i="2"/>
  <c r="BW1302" i="2"/>
  <c r="BV1302" i="2"/>
  <c r="H1302" i="2" s="1"/>
  <c r="W1302" i="2"/>
  <c r="T1302" i="2" s="1"/>
  <c r="V1302" i="2"/>
  <c r="U1302" i="2"/>
  <c r="S1302" i="2" s="1"/>
  <c r="CE1301" i="2"/>
  <c r="CD1301" i="2"/>
  <c r="CC1301" i="2"/>
  <c r="CB1301" i="2"/>
  <c r="CA1301" i="2"/>
  <c r="K1301" i="2" s="1"/>
  <c r="BZ1301" i="2"/>
  <c r="BY1301" i="2"/>
  <c r="BX1301" i="2"/>
  <c r="BW1301" i="2"/>
  <c r="BV1301" i="2"/>
  <c r="H1301" i="2" s="1"/>
  <c r="W1301" i="2"/>
  <c r="T1301" i="2" s="1"/>
  <c r="V1301" i="2"/>
  <c r="U1301" i="2"/>
  <c r="S1301" i="2" s="1"/>
  <c r="CE1300" i="2"/>
  <c r="CD1300" i="2"/>
  <c r="CC1300" i="2"/>
  <c r="CB1300" i="2"/>
  <c r="CA1300" i="2"/>
  <c r="K1300" i="2" s="1"/>
  <c r="BZ1300" i="2"/>
  <c r="BY1300" i="2"/>
  <c r="BX1300" i="2"/>
  <c r="BW1300" i="2"/>
  <c r="BV1300" i="2"/>
  <c r="H1300" i="2" s="1"/>
  <c r="W1300" i="2"/>
  <c r="T1300" i="2" s="1"/>
  <c r="V1300" i="2"/>
  <c r="U1300" i="2"/>
  <c r="S1300" i="2" s="1"/>
  <c r="CE1299" i="2"/>
  <c r="CD1299" i="2"/>
  <c r="CC1299" i="2"/>
  <c r="CB1299" i="2"/>
  <c r="CA1299" i="2"/>
  <c r="K1299" i="2" s="1"/>
  <c r="BZ1299" i="2"/>
  <c r="BY1299" i="2"/>
  <c r="BX1299" i="2"/>
  <c r="BW1299" i="2"/>
  <c r="BV1299" i="2"/>
  <c r="H1299" i="2" s="1"/>
  <c r="W1299" i="2"/>
  <c r="T1299" i="2" s="1"/>
  <c r="V1299" i="2"/>
  <c r="U1299" i="2"/>
  <c r="S1299" i="2" s="1"/>
  <c r="CE1298" i="2"/>
  <c r="CD1298" i="2"/>
  <c r="CC1298" i="2"/>
  <c r="CB1298" i="2"/>
  <c r="CA1298" i="2"/>
  <c r="K1298" i="2" s="1"/>
  <c r="BZ1298" i="2"/>
  <c r="BY1298" i="2"/>
  <c r="BX1298" i="2"/>
  <c r="BW1298" i="2"/>
  <c r="BV1298" i="2"/>
  <c r="H1298" i="2" s="1"/>
  <c r="W1298" i="2"/>
  <c r="T1298" i="2" s="1"/>
  <c r="V1298" i="2"/>
  <c r="U1298" i="2"/>
  <c r="S1298" i="2" s="1"/>
  <c r="CE1297" i="2"/>
  <c r="CD1297" i="2"/>
  <c r="CC1297" i="2"/>
  <c r="CB1297" i="2"/>
  <c r="CA1297" i="2"/>
  <c r="K1297" i="2" s="1"/>
  <c r="BZ1297" i="2"/>
  <c r="BY1297" i="2"/>
  <c r="BX1297" i="2"/>
  <c r="BW1297" i="2"/>
  <c r="BV1297" i="2"/>
  <c r="H1297" i="2" s="1"/>
  <c r="W1297" i="2"/>
  <c r="T1297" i="2" s="1"/>
  <c r="V1297" i="2"/>
  <c r="U1297" i="2"/>
  <c r="S1297" i="2" s="1"/>
  <c r="CE1296" i="2"/>
  <c r="CD1296" i="2"/>
  <c r="CC1296" i="2"/>
  <c r="CB1296" i="2"/>
  <c r="CA1296" i="2"/>
  <c r="K1296" i="2" s="1"/>
  <c r="BZ1296" i="2"/>
  <c r="BY1296" i="2"/>
  <c r="BX1296" i="2"/>
  <c r="BW1296" i="2"/>
  <c r="BV1296" i="2"/>
  <c r="H1296" i="2" s="1"/>
  <c r="W1296" i="2"/>
  <c r="T1296" i="2" s="1"/>
  <c r="V1296" i="2"/>
  <c r="U1296" i="2"/>
  <c r="S1296" i="2" s="1"/>
  <c r="CE1295" i="2"/>
  <c r="CD1295" i="2"/>
  <c r="CC1295" i="2"/>
  <c r="CB1295" i="2"/>
  <c r="CA1295" i="2"/>
  <c r="K1295" i="2" s="1"/>
  <c r="BZ1295" i="2"/>
  <c r="BY1295" i="2"/>
  <c r="BX1295" i="2"/>
  <c r="BW1295" i="2"/>
  <c r="BV1295" i="2"/>
  <c r="H1295" i="2" s="1"/>
  <c r="W1295" i="2"/>
  <c r="T1295" i="2" s="1"/>
  <c r="V1295" i="2"/>
  <c r="U1295" i="2"/>
  <c r="S1295" i="2" s="1"/>
  <c r="CE1294" i="2"/>
  <c r="CD1294" i="2"/>
  <c r="CC1294" i="2"/>
  <c r="CB1294" i="2"/>
  <c r="CA1294" i="2"/>
  <c r="K1294" i="2" s="1"/>
  <c r="J1294" i="2" s="1"/>
  <c r="BZ1294" i="2"/>
  <c r="BY1294" i="2"/>
  <c r="BX1294" i="2"/>
  <c r="BW1294" i="2"/>
  <c r="BV1294" i="2"/>
  <c r="H1294" i="2" s="1"/>
  <c r="W1294" i="2"/>
  <c r="T1294" i="2" s="1"/>
  <c r="V1294" i="2"/>
  <c r="U1294" i="2"/>
  <c r="S1294" i="2" s="1"/>
  <c r="CE1293" i="2"/>
  <c r="CD1293" i="2"/>
  <c r="CC1293" i="2"/>
  <c r="CB1293" i="2"/>
  <c r="CA1293" i="2"/>
  <c r="K1293" i="2" s="1"/>
  <c r="J1293" i="2" s="1"/>
  <c r="BZ1293" i="2"/>
  <c r="BY1293" i="2"/>
  <c r="BX1293" i="2"/>
  <c r="BW1293" i="2"/>
  <c r="BV1293" i="2"/>
  <c r="H1293" i="2" s="1"/>
  <c r="W1293" i="2"/>
  <c r="T1293" i="2" s="1"/>
  <c r="V1293" i="2"/>
  <c r="U1293" i="2"/>
  <c r="S1293" i="2" s="1"/>
  <c r="CE1292" i="2"/>
  <c r="CD1292" i="2"/>
  <c r="CC1292" i="2"/>
  <c r="CB1292" i="2"/>
  <c r="CA1292" i="2"/>
  <c r="K1292" i="2" s="1"/>
  <c r="J1292" i="2" s="1"/>
  <c r="BZ1292" i="2"/>
  <c r="BY1292" i="2"/>
  <c r="BX1292" i="2"/>
  <c r="BW1292" i="2"/>
  <c r="BV1292" i="2"/>
  <c r="H1292" i="2" s="1"/>
  <c r="W1292" i="2"/>
  <c r="T1292" i="2" s="1"/>
  <c r="V1292" i="2"/>
  <c r="U1292" i="2"/>
  <c r="S1292" i="2" s="1"/>
  <c r="CE1291" i="2"/>
  <c r="CD1291" i="2"/>
  <c r="CC1291" i="2"/>
  <c r="CB1291" i="2"/>
  <c r="CA1291" i="2"/>
  <c r="K1291" i="2" s="1"/>
  <c r="J1291" i="2" s="1"/>
  <c r="BZ1291" i="2"/>
  <c r="BY1291" i="2"/>
  <c r="BX1291" i="2"/>
  <c r="BW1291" i="2"/>
  <c r="BV1291" i="2"/>
  <c r="H1291" i="2" s="1"/>
  <c r="W1291" i="2"/>
  <c r="T1291" i="2" s="1"/>
  <c r="V1291" i="2"/>
  <c r="U1291" i="2"/>
  <c r="S1291" i="2" s="1"/>
  <c r="CE1290" i="2"/>
  <c r="CD1290" i="2"/>
  <c r="CC1290" i="2"/>
  <c r="CB1290" i="2"/>
  <c r="CA1290" i="2"/>
  <c r="K1290" i="2" s="1"/>
  <c r="J1290" i="2" s="1"/>
  <c r="BZ1290" i="2"/>
  <c r="BY1290" i="2"/>
  <c r="BX1290" i="2"/>
  <c r="BW1290" i="2"/>
  <c r="BV1290" i="2"/>
  <c r="H1290" i="2" s="1"/>
  <c r="W1290" i="2"/>
  <c r="T1290" i="2" s="1"/>
  <c r="V1290" i="2"/>
  <c r="U1290" i="2"/>
  <c r="S1290" i="2" s="1"/>
  <c r="CE1289" i="2"/>
  <c r="CD1289" i="2"/>
  <c r="CC1289" i="2"/>
  <c r="CB1289" i="2"/>
  <c r="CA1289" i="2"/>
  <c r="K1289" i="2" s="1"/>
  <c r="J1289" i="2" s="1"/>
  <c r="BZ1289" i="2"/>
  <c r="BY1289" i="2"/>
  <c r="BX1289" i="2"/>
  <c r="BW1289" i="2"/>
  <c r="BV1289" i="2"/>
  <c r="H1289" i="2" s="1"/>
  <c r="W1289" i="2"/>
  <c r="T1289" i="2" s="1"/>
  <c r="V1289" i="2"/>
  <c r="U1289" i="2"/>
  <c r="S1289" i="2" s="1"/>
  <c r="CE1288" i="2"/>
  <c r="CD1288" i="2"/>
  <c r="CC1288" i="2"/>
  <c r="CB1288" i="2"/>
  <c r="CA1288" i="2"/>
  <c r="K1288" i="2" s="1"/>
  <c r="J1288" i="2" s="1"/>
  <c r="BZ1288" i="2"/>
  <c r="BY1288" i="2"/>
  <c r="BX1288" i="2"/>
  <c r="BW1288" i="2"/>
  <c r="BV1288" i="2"/>
  <c r="H1288" i="2" s="1"/>
  <c r="W1288" i="2"/>
  <c r="T1288" i="2" s="1"/>
  <c r="V1288" i="2"/>
  <c r="U1288" i="2"/>
  <c r="S1288" i="2" s="1"/>
  <c r="CE1287" i="2"/>
  <c r="CD1287" i="2"/>
  <c r="CC1287" i="2"/>
  <c r="CB1287" i="2"/>
  <c r="CA1287" i="2"/>
  <c r="K1287" i="2" s="1"/>
  <c r="J1287" i="2" s="1"/>
  <c r="BZ1287" i="2"/>
  <c r="BY1287" i="2"/>
  <c r="BX1287" i="2"/>
  <c r="BW1287" i="2"/>
  <c r="BV1287" i="2"/>
  <c r="H1287" i="2" s="1"/>
  <c r="W1287" i="2"/>
  <c r="T1287" i="2" s="1"/>
  <c r="V1287" i="2"/>
  <c r="U1287" i="2"/>
  <c r="S1287" i="2" s="1"/>
  <c r="CE1286" i="2"/>
  <c r="CD1286" i="2"/>
  <c r="CC1286" i="2"/>
  <c r="CB1286" i="2"/>
  <c r="CA1286" i="2"/>
  <c r="K1286" i="2" s="1"/>
  <c r="J1286" i="2" s="1"/>
  <c r="BZ1286" i="2"/>
  <c r="BY1286" i="2"/>
  <c r="BX1286" i="2"/>
  <c r="BW1286" i="2"/>
  <c r="BV1286" i="2"/>
  <c r="H1286" i="2" s="1"/>
  <c r="W1286" i="2"/>
  <c r="T1286" i="2" s="1"/>
  <c r="V1286" i="2"/>
  <c r="U1286" i="2"/>
  <c r="S1286" i="2" s="1"/>
  <c r="CE1285" i="2"/>
  <c r="CD1285" i="2"/>
  <c r="CC1285" i="2"/>
  <c r="CB1285" i="2"/>
  <c r="CA1285" i="2"/>
  <c r="K1285" i="2" s="1"/>
  <c r="J1285" i="2" s="1"/>
  <c r="BZ1285" i="2"/>
  <c r="BY1285" i="2"/>
  <c r="BX1285" i="2"/>
  <c r="BW1285" i="2"/>
  <c r="BV1285" i="2"/>
  <c r="H1285" i="2" s="1"/>
  <c r="W1285" i="2"/>
  <c r="T1285" i="2" s="1"/>
  <c r="V1285" i="2"/>
  <c r="U1285" i="2"/>
  <c r="S1285" i="2" s="1"/>
  <c r="CE1284" i="2"/>
  <c r="CD1284" i="2"/>
  <c r="CC1284" i="2"/>
  <c r="CB1284" i="2"/>
  <c r="CA1284" i="2"/>
  <c r="K1284" i="2" s="1"/>
  <c r="J1284" i="2" s="1"/>
  <c r="BZ1284" i="2"/>
  <c r="BY1284" i="2"/>
  <c r="BX1284" i="2"/>
  <c r="BW1284" i="2"/>
  <c r="BV1284" i="2"/>
  <c r="H1284" i="2" s="1"/>
  <c r="W1284" i="2"/>
  <c r="T1284" i="2" s="1"/>
  <c r="V1284" i="2"/>
  <c r="U1284" i="2"/>
  <c r="S1284" i="2" s="1"/>
  <c r="CE1283" i="2"/>
  <c r="CD1283" i="2"/>
  <c r="CC1283" i="2"/>
  <c r="CB1283" i="2"/>
  <c r="CA1283" i="2"/>
  <c r="K1283" i="2" s="1"/>
  <c r="J1283" i="2" s="1"/>
  <c r="BZ1283" i="2"/>
  <c r="BY1283" i="2"/>
  <c r="BX1283" i="2"/>
  <c r="BW1283" i="2"/>
  <c r="BV1283" i="2"/>
  <c r="H1283" i="2" s="1"/>
  <c r="W1283" i="2"/>
  <c r="T1283" i="2" s="1"/>
  <c r="V1283" i="2"/>
  <c r="U1283" i="2"/>
  <c r="S1283" i="2" s="1"/>
  <c r="CE1282" i="2"/>
  <c r="CD1282" i="2"/>
  <c r="CC1282" i="2"/>
  <c r="CB1282" i="2"/>
  <c r="CA1282" i="2"/>
  <c r="K1282" i="2" s="1"/>
  <c r="J1282" i="2" s="1"/>
  <c r="BZ1282" i="2"/>
  <c r="BY1282" i="2"/>
  <c r="BX1282" i="2"/>
  <c r="BW1282" i="2"/>
  <c r="BV1282" i="2"/>
  <c r="H1282" i="2" s="1"/>
  <c r="W1282" i="2"/>
  <c r="T1282" i="2" s="1"/>
  <c r="V1282" i="2"/>
  <c r="U1282" i="2"/>
  <c r="S1282" i="2" s="1"/>
  <c r="CE1281" i="2"/>
  <c r="CD1281" i="2"/>
  <c r="CC1281" i="2"/>
  <c r="CB1281" i="2"/>
  <c r="CA1281" i="2"/>
  <c r="K1281" i="2" s="1"/>
  <c r="J1281" i="2" s="1"/>
  <c r="BZ1281" i="2"/>
  <c r="BY1281" i="2"/>
  <c r="BX1281" i="2"/>
  <c r="BW1281" i="2"/>
  <c r="BV1281" i="2"/>
  <c r="H1281" i="2" s="1"/>
  <c r="W1281" i="2"/>
  <c r="T1281" i="2" s="1"/>
  <c r="V1281" i="2"/>
  <c r="U1281" i="2"/>
  <c r="S1281" i="2" s="1"/>
  <c r="CE1280" i="2"/>
  <c r="CD1280" i="2"/>
  <c r="CC1280" i="2"/>
  <c r="CB1280" i="2"/>
  <c r="CA1280" i="2"/>
  <c r="K1280" i="2" s="1"/>
  <c r="J1280" i="2" s="1"/>
  <c r="BZ1280" i="2"/>
  <c r="BY1280" i="2"/>
  <c r="BX1280" i="2"/>
  <c r="BW1280" i="2"/>
  <c r="BV1280" i="2"/>
  <c r="H1280" i="2" s="1"/>
  <c r="W1280" i="2"/>
  <c r="T1280" i="2" s="1"/>
  <c r="V1280" i="2"/>
  <c r="U1280" i="2"/>
  <c r="S1280" i="2" s="1"/>
  <c r="CE1279" i="2"/>
  <c r="CD1279" i="2"/>
  <c r="CC1279" i="2"/>
  <c r="CB1279" i="2"/>
  <c r="CA1279" i="2"/>
  <c r="K1279" i="2" s="1"/>
  <c r="BZ1279" i="2"/>
  <c r="BY1279" i="2"/>
  <c r="BX1279" i="2"/>
  <c r="BW1279" i="2"/>
  <c r="BV1279" i="2"/>
  <c r="H1279" i="2" s="1"/>
  <c r="W1279" i="2"/>
  <c r="T1279" i="2" s="1"/>
  <c r="V1279" i="2"/>
  <c r="U1279" i="2"/>
  <c r="S1279" i="2" s="1"/>
  <c r="CE1278" i="2"/>
  <c r="CD1278" i="2"/>
  <c r="CC1278" i="2"/>
  <c r="CB1278" i="2"/>
  <c r="CA1278" i="2"/>
  <c r="K1278" i="2" s="1"/>
  <c r="BZ1278" i="2"/>
  <c r="BY1278" i="2"/>
  <c r="BX1278" i="2"/>
  <c r="BW1278" i="2"/>
  <c r="BV1278" i="2"/>
  <c r="H1278" i="2" s="1"/>
  <c r="W1278" i="2"/>
  <c r="T1278" i="2" s="1"/>
  <c r="V1278" i="2"/>
  <c r="U1278" i="2"/>
  <c r="S1278" i="2" s="1"/>
  <c r="CE1277" i="2"/>
  <c r="CD1277" i="2"/>
  <c r="CC1277" i="2"/>
  <c r="CB1277" i="2"/>
  <c r="CA1277" i="2"/>
  <c r="K1277" i="2" s="1"/>
  <c r="BZ1277" i="2"/>
  <c r="BY1277" i="2"/>
  <c r="BX1277" i="2"/>
  <c r="BW1277" i="2"/>
  <c r="BV1277" i="2"/>
  <c r="H1277" i="2" s="1"/>
  <c r="W1277" i="2"/>
  <c r="T1277" i="2" s="1"/>
  <c r="V1277" i="2"/>
  <c r="U1277" i="2"/>
  <c r="S1277" i="2" s="1"/>
  <c r="CE1276" i="2"/>
  <c r="CD1276" i="2"/>
  <c r="CC1276" i="2"/>
  <c r="CB1276" i="2"/>
  <c r="CA1276" i="2"/>
  <c r="K1276" i="2" s="1"/>
  <c r="BZ1276" i="2"/>
  <c r="BY1276" i="2"/>
  <c r="BX1276" i="2"/>
  <c r="BW1276" i="2"/>
  <c r="BV1276" i="2"/>
  <c r="H1276" i="2" s="1"/>
  <c r="W1276" i="2"/>
  <c r="T1276" i="2" s="1"/>
  <c r="V1276" i="2"/>
  <c r="U1276" i="2"/>
  <c r="S1276" i="2" s="1"/>
  <c r="CE1275" i="2"/>
  <c r="CD1275" i="2"/>
  <c r="CC1275" i="2"/>
  <c r="CB1275" i="2"/>
  <c r="CA1275" i="2"/>
  <c r="K1275" i="2" s="1"/>
  <c r="BZ1275" i="2"/>
  <c r="BY1275" i="2"/>
  <c r="BX1275" i="2"/>
  <c r="BW1275" i="2"/>
  <c r="BV1275" i="2"/>
  <c r="H1275" i="2" s="1"/>
  <c r="W1275" i="2"/>
  <c r="T1275" i="2" s="1"/>
  <c r="V1275" i="2"/>
  <c r="U1275" i="2"/>
  <c r="S1275" i="2" s="1"/>
  <c r="CE1274" i="2"/>
  <c r="CD1274" i="2"/>
  <c r="CC1274" i="2"/>
  <c r="CB1274" i="2"/>
  <c r="CA1274" i="2"/>
  <c r="K1274" i="2" s="1"/>
  <c r="BZ1274" i="2"/>
  <c r="BY1274" i="2"/>
  <c r="BX1274" i="2"/>
  <c r="BW1274" i="2"/>
  <c r="BV1274" i="2"/>
  <c r="H1274" i="2" s="1"/>
  <c r="W1274" i="2"/>
  <c r="T1274" i="2" s="1"/>
  <c r="V1274" i="2"/>
  <c r="U1274" i="2"/>
  <c r="S1274" i="2" s="1"/>
  <c r="CE1273" i="2"/>
  <c r="CD1273" i="2"/>
  <c r="CC1273" i="2"/>
  <c r="CB1273" i="2"/>
  <c r="CA1273" i="2"/>
  <c r="K1273" i="2" s="1"/>
  <c r="BZ1273" i="2"/>
  <c r="BY1273" i="2"/>
  <c r="BX1273" i="2"/>
  <c r="BW1273" i="2"/>
  <c r="BV1273" i="2"/>
  <c r="H1273" i="2" s="1"/>
  <c r="W1273" i="2"/>
  <c r="T1273" i="2" s="1"/>
  <c r="V1273" i="2"/>
  <c r="U1273" i="2"/>
  <c r="S1273" i="2" s="1"/>
  <c r="CE1272" i="2"/>
  <c r="CD1272" i="2"/>
  <c r="CC1272" i="2"/>
  <c r="CB1272" i="2"/>
  <c r="CA1272" i="2"/>
  <c r="K1272" i="2" s="1"/>
  <c r="BZ1272" i="2"/>
  <c r="BY1272" i="2"/>
  <c r="BX1272" i="2"/>
  <c r="BW1272" i="2"/>
  <c r="BV1272" i="2"/>
  <c r="H1272" i="2" s="1"/>
  <c r="W1272" i="2"/>
  <c r="T1272" i="2" s="1"/>
  <c r="V1272" i="2"/>
  <c r="U1272" i="2"/>
  <c r="S1272" i="2" s="1"/>
  <c r="CE1271" i="2"/>
  <c r="CD1271" i="2"/>
  <c r="CC1271" i="2"/>
  <c r="CB1271" i="2"/>
  <c r="CA1271" i="2"/>
  <c r="K1271" i="2" s="1"/>
  <c r="BZ1271" i="2"/>
  <c r="BY1271" i="2"/>
  <c r="BX1271" i="2"/>
  <c r="BW1271" i="2"/>
  <c r="BV1271" i="2"/>
  <c r="H1271" i="2" s="1"/>
  <c r="W1271" i="2"/>
  <c r="T1271" i="2" s="1"/>
  <c r="V1271" i="2"/>
  <c r="U1271" i="2"/>
  <c r="S1271" i="2" s="1"/>
  <c r="CE1270" i="2"/>
  <c r="CD1270" i="2"/>
  <c r="CC1270" i="2"/>
  <c r="CB1270" i="2"/>
  <c r="CA1270" i="2"/>
  <c r="K1270" i="2" s="1"/>
  <c r="BZ1270" i="2"/>
  <c r="BY1270" i="2"/>
  <c r="BX1270" i="2"/>
  <c r="BW1270" i="2"/>
  <c r="BV1270" i="2"/>
  <c r="H1270" i="2" s="1"/>
  <c r="W1270" i="2"/>
  <c r="T1270" i="2" s="1"/>
  <c r="V1270" i="2"/>
  <c r="U1270" i="2"/>
  <c r="S1270" i="2" s="1"/>
  <c r="CE1269" i="2"/>
  <c r="CD1269" i="2"/>
  <c r="CC1269" i="2"/>
  <c r="CB1269" i="2"/>
  <c r="CA1269" i="2"/>
  <c r="K1269" i="2" s="1"/>
  <c r="BZ1269" i="2"/>
  <c r="BY1269" i="2"/>
  <c r="BX1269" i="2"/>
  <c r="BW1269" i="2"/>
  <c r="BV1269" i="2"/>
  <c r="H1269" i="2" s="1"/>
  <c r="W1269" i="2"/>
  <c r="T1269" i="2" s="1"/>
  <c r="V1269" i="2"/>
  <c r="U1269" i="2"/>
  <c r="S1269" i="2" s="1"/>
  <c r="CE1268" i="2"/>
  <c r="CD1268" i="2"/>
  <c r="CC1268" i="2"/>
  <c r="CB1268" i="2"/>
  <c r="CA1268" i="2"/>
  <c r="K1268" i="2" s="1"/>
  <c r="BZ1268" i="2"/>
  <c r="BY1268" i="2"/>
  <c r="BX1268" i="2"/>
  <c r="BW1268" i="2"/>
  <c r="BV1268" i="2"/>
  <c r="H1268" i="2" s="1"/>
  <c r="W1268" i="2"/>
  <c r="T1268" i="2" s="1"/>
  <c r="V1268" i="2"/>
  <c r="U1268" i="2"/>
  <c r="S1268" i="2" s="1"/>
  <c r="CE1267" i="2"/>
  <c r="CD1267" i="2"/>
  <c r="CC1267" i="2"/>
  <c r="CB1267" i="2"/>
  <c r="CA1267" i="2"/>
  <c r="K1267" i="2" s="1"/>
  <c r="BZ1267" i="2"/>
  <c r="BY1267" i="2"/>
  <c r="BX1267" i="2"/>
  <c r="BW1267" i="2"/>
  <c r="BV1267" i="2"/>
  <c r="H1267" i="2" s="1"/>
  <c r="W1267" i="2"/>
  <c r="T1267" i="2" s="1"/>
  <c r="V1267" i="2"/>
  <c r="U1267" i="2"/>
  <c r="S1267" i="2" s="1"/>
  <c r="CE1266" i="2"/>
  <c r="CD1266" i="2"/>
  <c r="CC1266" i="2"/>
  <c r="CB1266" i="2"/>
  <c r="CA1266" i="2"/>
  <c r="K1266" i="2" s="1"/>
  <c r="BZ1266" i="2"/>
  <c r="BY1266" i="2"/>
  <c r="BX1266" i="2"/>
  <c r="BW1266" i="2"/>
  <c r="BV1266" i="2"/>
  <c r="H1266" i="2" s="1"/>
  <c r="W1266" i="2"/>
  <c r="T1266" i="2" s="1"/>
  <c r="V1266" i="2"/>
  <c r="U1266" i="2"/>
  <c r="S1266" i="2" s="1"/>
  <c r="CE1265" i="2"/>
  <c r="CD1265" i="2"/>
  <c r="CC1265" i="2"/>
  <c r="CB1265" i="2"/>
  <c r="CA1265" i="2"/>
  <c r="K1265" i="2" s="1"/>
  <c r="BZ1265" i="2"/>
  <c r="BY1265" i="2"/>
  <c r="BX1265" i="2"/>
  <c r="BW1265" i="2"/>
  <c r="BV1265" i="2"/>
  <c r="H1265" i="2" s="1"/>
  <c r="W1265" i="2"/>
  <c r="T1265" i="2" s="1"/>
  <c r="V1265" i="2"/>
  <c r="U1265" i="2"/>
  <c r="S1265" i="2" s="1"/>
  <c r="CE1264" i="2"/>
  <c r="CD1264" i="2"/>
  <c r="CC1264" i="2"/>
  <c r="CB1264" i="2"/>
  <c r="CA1264" i="2"/>
  <c r="K1264" i="2" s="1"/>
  <c r="BZ1264" i="2"/>
  <c r="BY1264" i="2"/>
  <c r="BX1264" i="2"/>
  <c r="BW1264" i="2"/>
  <c r="BV1264" i="2"/>
  <c r="H1264" i="2" s="1"/>
  <c r="W1264" i="2"/>
  <c r="T1264" i="2" s="1"/>
  <c r="V1264" i="2"/>
  <c r="U1264" i="2"/>
  <c r="S1264" i="2" s="1"/>
  <c r="CE1263" i="2"/>
  <c r="CD1263" i="2"/>
  <c r="CC1263" i="2"/>
  <c r="CB1263" i="2"/>
  <c r="CA1263" i="2"/>
  <c r="K1263" i="2" s="1"/>
  <c r="BZ1263" i="2"/>
  <c r="BY1263" i="2"/>
  <c r="BX1263" i="2"/>
  <c r="BW1263" i="2"/>
  <c r="BV1263" i="2"/>
  <c r="H1263" i="2" s="1"/>
  <c r="W1263" i="2"/>
  <c r="T1263" i="2" s="1"/>
  <c r="V1263" i="2"/>
  <c r="U1263" i="2"/>
  <c r="S1263" i="2" s="1"/>
  <c r="CE1262" i="2"/>
  <c r="CD1262" i="2"/>
  <c r="CC1262" i="2"/>
  <c r="CB1262" i="2"/>
  <c r="CA1262" i="2"/>
  <c r="K1262" i="2" s="1"/>
  <c r="BZ1262" i="2"/>
  <c r="BY1262" i="2"/>
  <c r="BX1262" i="2"/>
  <c r="BW1262" i="2"/>
  <c r="BV1262" i="2"/>
  <c r="H1262" i="2" s="1"/>
  <c r="W1262" i="2"/>
  <c r="T1262" i="2" s="1"/>
  <c r="V1262" i="2"/>
  <c r="U1262" i="2"/>
  <c r="S1262" i="2" s="1"/>
  <c r="CE1261" i="2"/>
  <c r="CD1261" i="2"/>
  <c r="CC1261" i="2"/>
  <c r="CB1261" i="2"/>
  <c r="CA1261" i="2"/>
  <c r="K1261" i="2" s="1"/>
  <c r="BZ1261" i="2"/>
  <c r="BY1261" i="2"/>
  <c r="BX1261" i="2"/>
  <c r="BW1261" i="2"/>
  <c r="BV1261" i="2"/>
  <c r="H1261" i="2" s="1"/>
  <c r="W1261" i="2"/>
  <c r="T1261" i="2" s="1"/>
  <c r="V1261" i="2"/>
  <c r="U1261" i="2"/>
  <c r="S1261" i="2" s="1"/>
  <c r="CE1260" i="2"/>
  <c r="CD1260" i="2"/>
  <c r="CC1260" i="2"/>
  <c r="CB1260" i="2"/>
  <c r="CA1260" i="2"/>
  <c r="K1260" i="2" s="1"/>
  <c r="BZ1260" i="2"/>
  <c r="BY1260" i="2"/>
  <c r="BX1260" i="2"/>
  <c r="BW1260" i="2"/>
  <c r="BV1260" i="2"/>
  <c r="H1260" i="2" s="1"/>
  <c r="W1260" i="2"/>
  <c r="T1260" i="2" s="1"/>
  <c r="V1260" i="2"/>
  <c r="U1260" i="2"/>
  <c r="S1260" i="2" s="1"/>
  <c r="CE1259" i="2"/>
  <c r="CD1259" i="2"/>
  <c r="CC1259" i="2"/>
  <c r="CB1259" i="2"/>
  <c r="CA1259" i="2"/>
  <c r="K1259" i="2" s="1"/>
  <c r="BZ1259" i="2"/>
  <c r="BY1259" i="2"/>
  <c r="BX1259" i="2"/>
  <c r="BW1259" i="2"/>
  <c r="BV1259" i="2"/>
  <c r="H1259" i="2" s="1"/>
  <c r="W1259" i="2"/>
  <c r="T1259" i="2" s="1"/>
  <c r="V1259" i="2"/>
  <c r="U1259" i="2"/>
  <c r="S1259" i="2" s="1"/>
  <c r="CE1258" i="2"/>
  <c r="CD1258" i="2"/>
  <c r="CC1258" i="2"/>
  <c r="CB1258" i="2"/>
  <c r="CA1258" i="2"/>
  <c r="K1258" i="2" s="1"/>
  <c r="BZ1258" i="2"/>
  <c r="BY1258" i="2"/>
  <c r="BX1258" i="2"/>
  <c r="BW1258" i="2"/>
  <c r="BV1258" i="2"/>
  <c r="H1258" i="2" s="1"/>
  <c r="W1258" i="2"/>
  <c r="T1258" i="2" s="1"/>
  <c r="V1258" i="2"/>
  <c r="U1258" i="2"/>
  <c r="S1258" i="2" s="1"/>
  <c r="CE1257" i="2"/>
  <c r="CD1257" i="2"/>
  <c r="CC1257" i="2"/>
  <c r="CB1257" i="2"/>
  <c r="CA1257" i="2"/>
  <c r="K1257" i="2" s="1"/>
  <c r="J1257" i="2" s="1"/>
  <c r="BZ1257" i="2"/>
  <c r="BY1257" i="2"/>
  <c r="BX1257" i="2"/>
  <c r="BW1257" i="2"/>
  <c r="BV1257" i="2"/>
  <c r="H1257" i="2" s="1"/>
  <c r="W1257" i="2"/>
  <c r="T1257" i="2" s="1"/>
  <c r="V1257" i="2"/>
  <c r="U1257" i="2"/>
  <c r="S1257" i="2" s="1"/>
  <c r="CE1256" i="2"/>
  <c r="CD1256" i="2"/>
  <c r="CC1256" i="2"/>
  <c r="CB1256" i="2"/>
  <c r="CA1256" i="2"/>
  <c r="K1256" i="2" s="1"/>
  <c r="J1256" i="2" s="1"/>
  <c r="BZ1256" i="2"/>
  <c r="BY1256" i="2"/>
  <c r="BX1256" i="2"/>
  <c r="BW1256" i="2"/>
  <c r="BV1256" i="2"/>
  <c r="H1256" i="2" s="1"/>
  <c r="W1256" i="2"/>
  <c r="T1256" i="2" s="1"/>
  <c r="V1256" i="2"/>
  <c r="U1256" i="2"/>
  <c r="S1256" i="2" s="1"/>
  <c r="CE1255" i="2"/>
  <c r="CD1255" i="2"/>
  <c r="CC1255" i="2"/>
  <c r="CB1255" i="2"/>
  <c r="CA1255" i="2"/>
  <c r="K1255" i="2" s="1"/>
  <c r="J1255" i="2" s="1"/>
  <c r="BZ1255" i="2"/>
  <c r="BY1255" i="2"/>
  <c r="BX1255" i="2"/>
  <c r="BW1255" i="2"/>
  <c r="BV1255" i="2"/>
  <c r="H1255" i="2" s="1"/>
  <c r="W1255" i="2"/>
  <c r="T1255" i="2" s="1"/>
  <c r="V1255" i="2"/>
  <c r="U1255" i="2"/>
  <c r="S1255" i="2" s="1"/>
  <c r="CE1254" i="2"/>
  <c r="CD1254" i="2"/>
  <c r="CC1254" i="2"/>
  <c r="CB1254" i="2"/>
  <c r="CA1254" i="2"/>
  <c r="K1254" i="2" s="1"/>
  <c r="J1254" i="2" s="1"/>
  <c r="BZ1254" i="2"/>
  <c r="BY1254" i="2"/>
  <c r="BX1254" i="2"/>
  <c r="BW1254" i="2"/>
  <c r="BV1254" i="2"/>
  <c r="H1254" i="2" s="1"/>
  <c r="W1254" i="2"/>
  <c r="T1254" i="2" s="1"/>
  <c r="V1254" i="2"/>
  <c r="U1254" i="2"/>
  <c r="S1254" i="2" s="1"/>
  <c r="CE1253" i="2"/>
  <c r="CD1253" i="2"/>
  <c r="CC1253" i="2"/>
  <c r="CB1253" i="2"/>
  <c r="CA1253" i="2"/>
  <c r="K1253" i="2" s="1"/>
  <c r="J1253" i="2" s="1"/>
  <c r="BZ1253" i="2"/>
  <c r="BY1253" i="2"/>
  <c r="BX1253" i="2"/>
  <c r="BW1253" i="2"/>
  <c r="BV1253" i="2"/>
  <c r="H1253" i="2" s="1"/>
  <c r="W1253" i="2"/>
  <c r="T1253" i="2" s="1"/>
  <c r="V1253" i="2"/>
  <c r="U1253" i="2"/>
  <c r="S1253" i="2" s="1"/>
  <c r="CE1252" i="2"/>
  <c r="CD1252" i="2"/>
  <c r="CC1252" i="2"/>
  <c r="CB1252" i="2"/>
  <c r="CA1252" i="2"/>
  <c r="K1252" i="2" s="1"/>
  <c r="J1252" i="2" s="1"/>
  <c r="BZ1252" i="2"/>
  <c r="BY1252" i="2"/>
  <c r="BX1252" i="2"/>
  <c r="BW1252" i="2"/>
  <c r="BV1252" i="2"/>
  <c r="H1252" i="2" s="1"/>
  <c r="W1252" i="2"/>
  <c r="T1252" i="2" s="1"/>
  <c r="V1252" i="2"/>
  <c r="U1252" i="2"/>
  <c r="S1252" i="2" s="1"/>
  <c r="CE1251" i="2"/>
  <c r="CD1251" i="2"/>
  <c r="CC1251" i="2"/>
  <c r="CB1251" i="2"/>
  <c r="CA1251" i="2"/>
  <c r="K1251" i="2" s="1"/>
  <c r="J1251" i="2" s="1"/>
  <c r="BZ1251" i="2"/>
  <c r="BY1251" i="2"/>
  <c r="BX1251" i="2"/>
  <c r="BW1251" i="2"/>
  <c r="BV1251" i="2"/>
  <c r="H1251" i="2" s="1"/>
  <c r="W1251" i="2"/>
  <c r="T1251" i="2" s="1"/>
  <c r="V1251" i="2"/>
  <c r="U1251" i="2"/>
  <c r="S1251" i="2" s="1"/>
  <c r="CE1250" i="2"/>
  <c r="CD1250" i="2"/>
  <c r="CC1250" i="2"/>
  <c r="CB1250" i="2"/>
  <c r="CA1250" i="2"/>
  <c r="K1250" i="2" s="1"/>
  <c r="J1250" i="2" s="1"/>
  <c r="BZ1250" i="2"/>
  <c r="BY1250" i="2"/>
  <c r="BX1250" i="2"/>
  <c r="BW1250" i="2"/>
  <c r="BV1250" i="2"/>
  <c r="H1250" i="2" s="1"/>
  <c r="W1250" i="2"/>
  <c r="T1250" i="2" s="1"/>
  <c r="V1250" i="2"/>
  <c r="U1250" i="2"/>
  <c r="S1250" i="2" s="1"/>
  <c r="CE1249" i="2"/>
  <c r="CD1249" i="2"/>
  <c r="CC1249" i="2"/>
  <c r="CB1249" i="2"/>
  <c r="CA1249" i="2"/>
  <c r="K1249" i="2" s="1"/>
  <c r="J1249" i="2" s="1"/>
  <c r="BZ1249" i="2"/>
  <c r="BY1249" i="2"/>
  <c r="BX1249" i="2"/>
  <c r="BW1249" i="2"/>
  <c r="BV1249" i="2"/>
  <c r="H1249" i="2" s="1"/>
  <c r="W1249" i="2"/>
  <c r="T1249" i="2" s="1"/>
  <c r="V1249" i="2"/>
  <c r="U1249" i="2"/>
  <c r="S1249" i="2" s="1"/>
  <c r="CE1248" i="2"/>
  <c r="CD1248" i="2"/>
  <c r="CC1248" i="2"/>
  <c r="CB1248" i="2"/>
  <c r="CA1248" i="2"/>
  <c r="K1248" i="2" s="1"/>
  <c r="J1248" i="2" s="1"/>
  <c r="BZ1248" i="2"/>
  <c r="BY1248" i="2"/>
  <c r="BX1248" i="2"/>
  <c r="BW1248" i="2"/>
  <c r="BV1248" i="2"/>
  <c r="H1248" i="2" s="1"/>
  <c r="W1248" i="2"/>
  <c r="T1248" i="2" s="1"/>
  <c r="V1248" i="2"/>
  <c r="U1248" i="2"/>
  <c r="S1248" i="2" s="1"/>
  <c r="CE1247" i="2"/>
  <c r="CD1247" i="2"/>
  <c r="CC1247" i="2"/>
  <c r="CB1247" i="2"/>
  <c r="CA1247" i="2"/>
  <c r="K1247" i="2" s="1"/>
  <c r="BZ1247" i="2"/>
  <c r="BY1247" i="2"/>
  <c r="BX1247" i="2"/>
  <c r="BW1247" i="2"/>
  <c r="BV1247" i="2"/>
  <c r="H1247" i="2" s="1"/>
  <c r="W1247" i="2"/>
  <c r="T1247" i="2" s="1"/>
  <c r="V1247" i="2"/>
  <c r="U1247" i="2"/>
  <c r="S1247" i="2" s="1"/>
  <c r="CE1246" i="2"/>
  <c r="CD1246" i="2"/>
  <c r="CC1246" i="2"/>
  <c r="CB1246" i="2"/>
  <c r="CA1246" i="2"/>
  <c r="K1246" i="2" s="1"/>
  <c r="BZ1246" i="2"/>
  <c r="BY1246" i="2"/>
  <c r="BX1246" i="2"/>
  <c r="BW1246" i="2"/>
  <c r="BV1246" i="2"/>
  <c r="H1246" i="2" s="1"/>
  <c r="W1246" i="2"/>
  <c r="T1246" i="2" s="1"/>
  <c r="V1246" i="2"/>
  <c r="U1246" i="2"/>
  <c r="S1246" i="2" s="1"/>
  <c r="CE1245" i="2"/>
  <c r="CD1245" i="2"/>
  <c r="CC1245" i="2"/>
  <c r="CB1245" i="2"/>
  <c r="CA1245" i="2"/>
  <c r="K1245" i="2" s="1"/>
  <c r="BZ1245" i="2"/>
  <c r="BY1245" i="2"/>
  <c r="BX1245" i="2"/>
  <c r="BW1245" i="2"/>
  <c r="BV1245" i="2"/>
  <c r="W1245" i="2"/>
  <c r="T1245" i="2" s="1"/>
  <c r="V1245" i="2"/>
  <c r="U1245" i="2"/>
  <c r="S1245" i="2" s="1"/>
  <c r="H1245" i="2"/>
  <c r="CE1244" i="2"/>
  <c r="CD1244" i="2"/>
  <c r="CC1244" i="2"/>
  <c r="CB1244" i="2"/>
  <c r="CA1244" i="2"/>
  <c r="K1244" i="2" s="1"/>
  <c r="J1244" i="2" s="1"/>
  <c r="BZ1244" i="2"/>
  <c r="BY1244" i="2"/>
  <c r="BX1244" i="2"/>
  <c r="BW1244" i="2"/>
  <c r="BV1244" i="2"/>
  <c r="H1244" i="2" s="1"/>
  <c r="W1244" i="2"/>
  <c r="T1244" i="2" s="1"/>
  <c r="V1244" i="2"/>
  <c r="U1244" i="2"/>
  <c r="S1244" i="2" s="1"/>
  <c r="CE1243" i="2"/>
  <c r="CD1243" i="2"/>
  <c r="CC1243" i="2"/>
  <c r="CB1243" i="2"/>
  <c r="CA1243" i="2"/>
  <c r="K1243" i="2" s="1"/>
  <c r="J1243" i="2" s="1"/>
  <c r="BZ1243" i="2"/>
  <c r="BY1243" i="2"/>
  <c r="BX1243" i="2"/>
  <c r="BW1243" i="2"/>
  <c r="BV1243" i="2"/>
  <c r="H1243" i="2" s="1"/>
  <c r="W1243" i="2"/>
  <c r="T1243" i="2" s="1"/>
  <c r="V1243" i="2"/>
  <c r="U1243" i="2"/>
  <c r="S1243" i="2" s="1"/>
  <c r="CE1242" i="2"/>
  <c r="CD1242" i="2"/>
  <c r="CC1242" i="2"/>
  <c r="CB1242" i="2"/>
  <c r="CA1242" i="2"/>
  <c r="K1242" i="2" s="1"/>
  <c r="J1242" i="2" s="1"/>
  <c r="BZ1242" i="2"/>
  <c r="BY1242" i="2"/>
  <c r="BX1242" i="2"/>
  <c r="BW1242" i="2"/>
  <c r="BV1242" i="2"/>
  <c r="H1242" i="2" s="1"/>
  <c r="W1242" i="2"/>
  <c r="T1242" i="2" s="1"/>
  <c r="V1242" i="2"/>
  <c r="U1242" i="2"/>
  <c r="S1242" i="2" s="1"/>
  <c r="CE1241" i="2"/>
  <c r="CD1241" i="2"/>
  <c r="CC1241" i="2"/>
  <c r="CB1241" i="2"/>
  <c r="CA1241" i="2"/>
  <c r="K1241" i="2" s="1"/>
  <c r="J1241" i="2" s="1"/>
  <c r="BZ1241" i="2"/>
  <c r="BY1241" i="2"/>
  <c r="BX1241" i="2"/>
  <c r="BW1241" i="2"/>
  <c r="BV1241" i="2"/>
  <c r="H1241" i="2" s="1"/>
  <c r="W1241" i="2"/>
  <c r="T1241" i="2" s="1"/>
  <c r="V1241" i="2"/>
  <c r="U1241" i="2"/>
  <c r="S1241" i="2" s="1"/>
  <c r="CE1240" i="2"/>
  <c r="CD1240" i="2"/>
  <c r="CC1240" i="2"/>
  <c r="CB1240" i="2"/>
  <c r="CA1240" i="2"/>
  <c r="K1240" i="2" s="1"/>
  <c r="J1240" i="2" s="1"/>
  <c r="BZ1240" i="2"/>
  <c r="BY1240" i="2"/>
  <c r="BX1240" i="2"/>
  <c r="BW1240" i="2"/>
  <c r="BV1240" i="2"/>
  <c r="H1240" i="2" s="1"/>
  <c r="W1240" i="2"/>
  <c r="T1240" i="2" s="1"/>
  <c r="V1240" i="2"/>
  <c r="U1240" i="2"/>
  <c r="S1240" i="2" s="1"/>
  <c r="CE1239" i="2"/>
  <c r="CD1239" i="2"/>
  <c r="CC1239" i="2"/>
  <c r="CB1239" i="2"/>
  <c r="CA1239" i="2"/>
  <c r="K1239" i="2" s="1"/>
  <c r="J1239" i="2" s="1"/>
  <c r="BZ1239" i="2"/>
  <c r="BY1239" i="2"/>
  <c r="BX1239" i="2"/>
  <c r="BW1239" i="2"/>
  <c r="BV1239" i="2"/>
  <c r="H1239" i="2" s="1"/>
  <c r="W1239" i="2"/>
  <c r="T1239" i="2" s="1"/>
  <c r="V1239" i="2"/>
  <c r="U1239" i="2"/>
  <c r="S1239" i="2" s="1"/>
  <c r="CE1238" i="2"/>
  <c r="CD1238" i="2"/>
  <c r="CC1238" i="2"/>
  <c r="CB1238" i="2"/>
  <c r="CA1238" i="2"/>
  <c r="K1238" i="2" s="1"/>
  <c r="BZ1238" i="2"/>
  <c r="BY1238" i="2"/>
  <c r="BX1238" i="2"/>
  <c r="BW1238" i="2"/>
  <c r="BV1238" i="2"/>
  <c r="H1238" i="2" s="1"/>
  <c r="W1238" i="2"/>
  <c r="T1238" i="2" s="1"/>
  <c r="V1238" i="2"/>
  <c r="U1238" i="2"/>
  <c r="S1238" i="2" s="1"/>
  <c r="CE1237" i="2"/>
  <c r="CD1237" i="2"/>
  <c r="CC1237" i="2"/>
  <c r="CB1237" i="2"/>
  <c r="CA1237" i="2"/>
  <c r="K1237" i="2" s="1"/>
  <c r="BZ1237" i="2"/>
  <c r="BY1237" i="2"/>
  <c r="BX1237" i="2"/>
  <c r="BW1237" i="2"/>
  <c r="BV1237" i="2"/>
  <c r="H1237" i="2" s="1"/>
  <c r="W1237" i="2"/>
  <c r="T1237" i="2" s="1"/>
  <c r="V1237" i="2"/>
  <c r="U1237" i="2"/>
  <c r="S1237" i="2" s="1"/>
  <c r="CE1236" i="2"/>
  <c r="CD1236" i="2"/>
  <c r="CC1236" i="2"/>
  <c r="CB1236" i="2"/>
  <c r="CA1236" i="2"/>
  <c r="K1236" i="2" s="1"/>
  <c r="J1236" i="2" s="1"/>
  <c r="BZ1236" i="2"/>
  <c r="BY1236" i="2"/>
  <c r="BX1236" i="2"/>
  <c r="BW1236" i="2"/>
  <c r="BV1236" i="2"/>
  <c r="H1236" i="2" s="1"/>
  <c r="W1236" i="2"/>
  <c r="T1236" i="2" s="1"/>
  <c r="V1236" i="2"/>
  <c r="U1236" i="2"/>
  <c r="S1236" i="2" s="1"/>
  <c r="CE1235" i="2"/>
  <c r="CD1235" i="2"/>
  <c r="CC1235" i="2"/>
  <c r="CB1235" i="2"/>
  <c r="CA1235" i="2"/>
  <c r="K1235" i="2" s="1"/>
  <c r="J1235" i="2" s="1"/>
  <c r="BZ1235" i="2"/>
  <c r="BY1235" i="2"/>
  <c r="BX1235" i="2"/>
  <c r="BW1235" i="2"/>
  <c r="BV1235" i="2"/>
  <c r="H1235" i="2" s="1"/>
  <c r="W1235" i="2"/>
  <c r="T1235" i="2" s="1"/>
  <c r="V1235" i="2"/>
  <c r="U1235" i="2"/>
  <c r="S1235" i="2" s="1"/>
  <c r="CE1234" i="2"/>
  <c r="CD1234" i="2"/>
  <c r="CC1234" i="2"/>
  <c r="CB1234" i="2"/>
  <c r="CA1234" i="2"/>
  <c r="K1234" i="2" s="1"/>
  <c r="J1234" i="2" s="1"/>
  <c r="BZ1234" i="2"/>
  <c r="BY1234" i="2"/>
  <c r="BX1234" i="2"/>
  <c r="BW1234" i="2"/>
  <c r="BV1234" i="2"/>
  <c r="H1234" i="2" s="1"/>
  <c r="W1234" i="2"/>
  <c r="T1234" i="2" s="1"/>
  <c r="V1234" i="2"/>
  <c r="U1234" i="2"/>
  <c r="S1234" i="2" s="1"/>
  <c r="CE1233" i="2"/>
  <c r="CD1233" i="2"/>
  <c r="CC1233" i="2"/>
  <c r="CB1233" i="2"/>
  <c r="CA1233" i="2"/>
  <c r="K1233" i="2" s="1"/>
  <c r="J1233" i="2" s="1"/>
  <c r="BZ1233" i="2"/>
  <c r="BY1233" i="2"/>
  <c r="BX1233" i="2"/>
  <c r="BW1233" i="2"/>
  <c r="BV1233" i="2"/>
  <c r="H1233" i="2" s="1"/>
  <c r="W1233" i="2"/>
  <c r="T1233" i="2" s="1"/>
  <c r="V1233" i="2"/>
  <c r="U1233" i="2"/>
  <c r="S1233" i="2" s="1"/>
  <c r="CE1232" i="2"/>
  <c r="CD1232" i="2"/>
  <c r="CC1232" i="2"/>
  <c r="CB1232" i="2"/>
  <c r="CA1232" i="2"/>
  <c r="K1232" i="2" s="1"/>
  <c r="J1232" i="2" s="1"/>
  <c r="BZ1232" i="2"/>
  <c r="BY1232" i="2"/>
  <c r="BX1232" i="2"/>
  <c r="BW1232" i="2"/>
  <c r="BV1232" i="2"/>
  <c r="H1232" i="2" s="1"/>
  <c r="W1232" i="2"/>
  <c r="T1232" i="2" s="1"/>
  <c r="V1232" i="2"/>
  <c r="U1232" i="2"/>
  <c r="S1232" i="2" s="1"/>
  <c r="CE1231" i="2"/>
  <c r="CD1231" i="2"/>
  <c r="CC1231" i="2"/>
  <c r="CB1231" i="2"/>
  <c r="CA1231" i="2"/>
  <c r="K1231" i="2" s="1"/>
  <c r="BZ1231" i="2"/>
  <c r="BY1231" i="2"/>
  <c r="BX1231" i="2"/>
  <c r="BW1231" i="2"/>
  <c r="BV1231" i="2"/>
  <c r="H1231" i="2" s="1"/>
  <c r="W1231" i="2"/>
  <c r="T1231" i="2" s="1"/>
  <c r="V1231" i="2"/>
  <c r="U1231" i="2"/>
  <c r="S1231" i="2" s="1"/>
  <c r="CE1230" i="2"/>
  <c r="CD1230" i="2"/>
  <c r="CC1230" i="2"/>
  <c r="CB1230" i="2"/>
  <c r="CA1230" i="2"/>
  <c r="K1230" i="2" s="1"/>
  <c r="J1230" i="2" s="1"/>
  <c r="BZ1230" i="2"/>
  <c r="BY1230" i="2"/>
  <c r="BX1230" i="2"/>
  <c r="BW1230" i="2"/>
  <c r="BV1230" i="2"/>
  <c r="H1230" i="2" s="1"/>
  <c r="W1230" i="2"/>
  <c r="T1230" i="2" s="1"/>
  <c r="V1230" i="2"/>
  <c r="U1230" i="2"/>
  <c r="S1230" i="2" s="1"/>
  <c r="CE1229" i="2"/>
  <c r="CD1229" i="2"/>
  <c r="CC1229" i="2"/>
  <c r="CB1229" i="2"/>
  <c r="CA1229" i="2"/>
  <c r="K1229" i="2" s="1"/>
  <c r="J1229" i="2" s="1"/>
  <c r="BZ1229" i="2"/>
  <c r="BY1229" i="2"/>
  <c r="BX1229" i="2"/>
  <c r="BW1229" i="2"/>
  <c r="BV1229" i="2"/>
  <c r="H1229" i="2" s="1"/>
  <c r="W1229" i="2"/>
  <c r="T1229" i="2" s="1"/>
  <c r="V1229" i="2"/>
  <c r="U1229" i="2"/>
  <c r="S1229" i="2" s="1"/>
  <c r="CE1228" i="2"/>
  <c r="CD1228" i="2"/>
  <c r="CC1228" i="2"/>
  <c r="CB1228" i="2"/>
  <c r="CA1228" i="2"/>
  <c r="K1228" i="2" s="1"/>
  <c r="J1228" i="2" s="1"/>
  <c r="BZ1228" i="2"/>
  <c r="BY1228" i="2"/>
  <c r="BX1228" i="2"/>
  <c r="BW1228" i="2"/>
  <c r="BV1228" i="2"/>
  <c r="H1228" i="2" s="1"/>
  <c r="W1228" i="2"/>
  <c r="T1228" i="2" s="1"/>
  <c r="V1228" i="2"/>
  <c r="U1228" i="2"/>
  <c r="S1228" i="2" s="1"/>
  <c r="CE1227" i="2"/>
  <c r="CD1227" i="2"/>
  <c r="CC1227" i="2"/>
  <c r="CB1227" i="2"/>
  <c r="CA1227" i="2"/>
  <c r="K1227" i="2" s="1"/>
  <c r="J1227" i="2" s="1"/>
  <c r="BZ1227" i="2"/>
  <c r="BY1227" i="2"/>
  <c r="BX1227" i="2"/>
  <c r="BW1227" i="2"/>
  <c r="BV1227" i="2"/>
  <c r="H1227" i="2" s="1"/>
  <c r="W1227" i="2"/>
  <c r="T1227" i="2" s="1"/>
  <c r="V1227" i="2"/>
  <c r="U1227" i="2"/>
  <c r="S1227" i="2" s="1"/>
  <c r="CE1226" i="2"/>
  <c r="CD1226" i="2"/>
  <c r="CC1226" i="2"/>
  <c r="CB1226" i="2"/>
  <c r="CA1226" i="2"/>
  <c r="K1226" i="2" s="1"/>
  <c r="J1226" i="2" s="1"/>
  <c r="BZ1226" i="2"/>
  <c r="BY1226" i="2"/>
  <c r="BX1226" i="2"/>
  <c r="BW1226" i="2"/>
  <c r="BV1226" i="2"/>
  <c r="H1226" i="2" s="1"/>
  <c r="W1226" i="2"/>
  <c r="T1226" i="2" s="1"/>
  <c r="V1226" i="2"/>
  <c r="U1226" i="2"/>
  <c r="S1226" i="2" s="1"/>
  <c r="CE1225" i="2"/>
  <c r="CD1225" i="2"/>
  <c r="CC1225" i="2"/>
  <c r="CB1225" i="2"/>
  <c r="CA1225" i="2"/>
  <c r="K1225" i="2" s="1"/>
  <c r="J1225" i="2" s="1"/>
  <c r="BZ1225" i="2"/>
  <c r="BY1225" i="2"/>
  <c r="BX1225" i="2"/>
  <c r="BW1225" i="2"/>
  <c r="BV1225" i="2"/>
  <c r="H1225" i="2" s="1"/>
  <c r="W1225" i="2"/>
  <c r="T1225" i="2" s="1"/>
  <c r="V1225" i="2"/>
  <c r="U1225" i="2"/>
  <c r="S1225" i="2" s="1"/>
  <c r="CE1224" i="2"/>
  <c r="CD1224" i="2"/>
  <c r="CC1224" i="2"/>
  <c r="CB1224" i="2"/>
  <c r="CA1224" i="2"/>
  <c r="K1224" i="2" s="1"/>
  <c r="J1224" i="2" s="1"/>
  <c r="BZ1224" i="2"/>
  <c r="BY1224" i="2"/>
  <c r="BX1224" i="2"/>
  <c r="BW1224" i="2"/>
  <c r="BV1224" i="2"/>
  <c r="H1224" i="2" s="1"/>
  <c r="W1224" i="2"/>
  <c r="T1224" i="2" s="1"/>
  <c r="V1224" i="2"/>
  <c r="U1224" i="2"/>
  <c r="S1224" i="2" s="1"/>
  <c r="CE1223" i="2"/>
  <c r="CD1223" i="2"/>
  <c r="CC1223" i="2"/>
  <c r="CB1223" i="2"/>
  <c r="CA1223" i="2"/>
  <c r="K1223" i="2" s="1"/>
  <c r="J1223" i="2" s="1"/>
  <c r="BZ1223" i="2"/>
  <c r="BY1223" i="2"/>
  <c r="BX1223" i="2"/>
  <c r="BW1223" i="2"/>
  <c r="BV1223" i="2"/>
  <c r="H1223" i="2" s="1"/>
  <c r="W1223" i="2"/>
  <c r="T1223" i="2" s="1"/>
  <c r="V1223" i="2"/>
  <c r="U1223" i="2"/>
  <c r="S1223" i="2" s="1"/>
  <c r="CE1222" i="2"/>
  <c r="CD1222" i="2"/>
  <c r="CC1222" i="2"/>
  <c r="CB1222" i="2"/>
  <c r="CA1222" i="2"/>
  <c r="K1222" i="2" s="1"/>
  <c r="J1222" i="2" s="1"/>
  <c r="BZ1222" i="2"/>
  <c r="BY1222" i="2"/>
  <c r="BX1222" i="2"/>
  <c r="BW1222" i="2"/>
  <c r="BV1222" i="2"/>
  <c r="H1222" i="2" s="1"/>
  <c r="W1222" i="2"/>
  <c r="T1222" i="2" s="1"/>
  <c r="V1222" i="2"/>
  <c r="U1222" i="2"/>
  <c r="S1222" i="2" s="1"/>
  <c r="CE1221" i="2"/>
  <c r="CD1221" i="2"/>
  <c r="CC1221" i="2"/>
  <c r="CB1221" i="2"/>
  <c r="CA1221" i="2"/>
  <c r="K1221" i="2" s="1"/>
  <c r="J1221" i="2" s="1"/>
  <c r="BZ1221" i="2"/>
  <c r="BY1221" i="2"/>
  <c r="BX1221" i="2"/>
  <c r="BW1221" i="2"/>
  <c r="BV1221" i="2"/>
  <c r="H1221" i="2" s="1"/>
  <c r="W1221" i="2"/>
  <c r="T1221" i="2" s="1"/>
  <c r="V1221" i="2"/>
  <c r="U1221" i="2"/>
  <c r="S1221" i="2" s="1"/>
  <c r="CE1220" i="2"/>
  <c r="CD1220" i="2"/>
  <c r="CC1220" i="2"/>
  <c r="CB1220" i="2"/>
  <c r="CA1220" i="2"/>
  <c r="K1220" i="2" s="1"/>
  <c r="J1220" i="2" s="1"/>
  <c r="BZ1220" i="2"/>
  <c r="BY1220" i="2"/>
  <c r="BX1220" i="2"/>
  <c r="BW1220" i="2"/>
  <c r="BV1220" i="2"/>
  <c r="H1220" i="2" s="1"/>
  <c r="W1220" i="2"/>
  <c r="T1220" i="2" s="1"/>
  <c r="V1220" i="2"/>
  <c r="U1220" i="2"/>
  <c r="S1220" i="2" s="1"/>
  <c r="CE1219" i="2"/>
  <c r="CD1219" i="2"/>
  <c r="CC1219" i="2"/>
  <c r="CB1219" i="2"/>
  <c r="CA1219" i="2"/>
  <c r="K1219" i="2" s="1"/>
  <c r="J1219" i="2" s="1"/>
  <c r="BZ1219" i="2"/>
  <c r="BY1219" i="2"/>
  <c r="BX1219" i="2"/>
  <c r="BW1219" i="2"/>
  <c r="BV1219" i="2"/>
  <c r="H1219" i="2" s="1"/>
  <c r="W1219" i="2"/>
  <c r="T1219" i="2" s="1"/>
  <c r="V1219" i="2"/>
  <c r="U1219" i="2"/>
  <c r="S1219" i="2" s="1"/>
  <c r="CE1218" i="2"/>
  <c r="CD1218" i="2"/>
  <c r="CC1218" i="2"/>
  <c r="CB1218" i="2"/>
  <c r="CA1218" i="2"/>
  <c r="K1218" i="2" s="1"/>
  <c r="J1218" i="2" s="1"/>
  <c r="BZ1218" i="2"/>
  <c r="BY1218" i="2"/>
  <c r="BX1218" i="2"/>
  <c r="BW1218" i="2"/>
  <c r="BV1218" i="2"/>
  <c r="H1218" i="2" s="1"/>
  <c r="W1218" i="2"/>
  <c r="T1218" i="2" s="1"/>
  <c r="V1218" i="2"/>
  <c r="U1218" i="2"/>
  <c r="S1218" i="2" s="1"/>
  <c r="CE1217" i="2"/>
  <c r="CD1217" i="2"/>
  <c r="CC1217" i="2"/>
  <c r="CB1217" i="2"/>
  <c r="CA1217" i="2"/>
  <c r="K1217" i="2" s="1"/>
  <c r="J1217" i="2" s="1"/>
  <c r="BZ1217" i="2"/>
  <c r="BY1217" i="2"/>
  <c r="BX1217" i="2"/>
  <c r="BW1217" i="2"/>
  <c r="BV1217" i="2"/>
  <c r="H1217" i="2" s="1"/>
  <c r="W1217" i="2"/>
  <c r="T1217" i="2" s="1"/>
  <c r="V1217" i="2"/>
  <c r="U1217" i="2"/>
  <c r="S1217" i="2" s="1"/>
  <c r="CE1216" i="2"/>
  <c r="CD1216" i="2"/>
  <c r="CC1216" i="2"/>
  <c r="CB1216" i="2"/>
  <c r="CA1216" i="2"/>
  <c r="K1216" i="2" s="1"/>
  <c r="J1216" i="2" s="1"/>
  <c r="BZ1216" i="2"/>
  <c r="BY1216" i="2"/>
  <c r="BX1216" i="2"/>
  <c r="BW1216" i="2"/>
  <c r="BV1216" i="2"/>
  <c r="H1216" i="2" s="1"/>
  <c r="W1216" i="2"/>
  <c r="T1216" i="2" s="1"/>
  <c r="V1216" i="2"/>
  <c r="U1216" i="2"/>
  <c r="S1216" i="2" s="1"/>
  <c r="CE1215" i="2"/>
  <c r="CD1215" i="2"/>
  <c r="CC1215" i="2"/>
  <c r="CB1215" i="2"/>
  <c r="CA1215" i="2"/>
  <c r="K1215" i="2" s="1"/>
  <c r="J1215" i="2" s="1"/>
  <c r="BZ1215" i="2"/>
  <c r="BY1215" i="2"/>
  <c r="BX1215" i="2"/>
  <c r="BW1215" i="2"/>
  <c r="BV1215" i="2"/>
  <c r="H1215" i="2" s="1"/>
  <c r="W1215" i="2"/>
  <c r="T1215" i="2" s="1"/>
  <c r="V1215" i="2"/>
  <c r="U1215" i="2"/>
  <c r="S1215" i="2" s="1"/>
  <c r="CE1214" i="2"/>
  <c r="CD1214" i="2"/>
  <c r="CC1214" i="2"/>
  <c r="CB1214" i="2"/>
  <c r="CA1214" i="2"/>
  <c r="K1214" i="2" s="1"/>
  <c r="BZ1214" i="2"/>
  <c r="BY1214" i="2"/>
  <c r="BX1214" i="2"/>
  <c r="BW1214" i="2"/>
  <c r="BV1214" i="2"/>
  <c r="H1214" i="2" s="1"/>
  <c r="W1214" i="2"/>
  <c r="T1214" i="2" s="1"/>
  <c r="V1214" i="2"/>
  <c r="U1214" i="2"/>
  <c r="S1214" i="2" s="1"/>
  <c r="CE1213" i="2"/>
  <c r="CD1213" i="2"/>
  <c r="CC1213" i="2"/>
  <c r="CB1213" i="2"/>
  <c r="CA1213" i="2"/>
  <c r="K1213" i="2" s="1"/>
  <c r="BZ1213" i="2"/>
  <c r="BY1213" i="2"/>
  <c r="BX1213" i="2"/>
  <c r="BW1213" i="2"/>
  <c r="BV1213" i="2"/>
  <c r="H1213" i="2" s="1"/>
  <c r="W1213" i="2"/>
  <c r="T1213" i="2" s="1"/>
  <c r="V1213" i="2"/>
  <c r="U1213" i="2"/>
  <c r="S1213" i="2" s="1"/>
  <c r="CE1212" i="2"/>
  <c r="CD1212" i="2"/>
  <c r="CC1212" i="2"/>
  <c r="CB1212" i="2"/>
  <c r="CA1212" i="2"/>
  <c r="K1212" i="2" s="1"/>
  <c r="BZ1212" i="2"/>
  <c r="BY1212" i="2"/>
  <c r="BX1212" i="2"/>
  <c r="BW1212" i="2"/>
  <c r="BV1212" i="2"/>
  <c r="H1212" i="2" s="1"/>
  <c r="W1212" i="2"/>
  <c r="T1212" i="2" s="1"/>
  <c r="V1212" i="2"/>
  <c r="U1212" i="2"/>
  <c r="S1212" i="2" s="1"/>
  <c r="CE1211" i="2"/>
  <c r="CD1211" i="2"/>
  <c r="CC1211" i="2"/>
  <c r="CB1211" i="2"/>
  <c r="CA1211" i="2"/>
  <c r="K1211" i="2" s="1"/>
  <c r="BZ1211" i="2"/>
  <c r="BY1211" i="2"/>
  <c r="BX1211" i="2"/>
  <c r="BW1211" i="2"/>
  <c r="BV1211" i="2"/>
  <c r="H1211" i="2" s="1"/>
  <c r="W1211" i="2"/>
  <c r="T1211" i="2" s="1"/>
  <c r="V1211" i="2"/>
  <c r="U1211" i="2"/>
  <c r="S1211" i="2" s="1"/>
  <c r="CE1210" i="2"/>
  <c r="CD1210" i="2"/>
  <c r="CC1210" i="2"/>
  <c r="CB1210" i="2"/>
  <c r="CA1210" i="2"/>
  <c r="K1210" i="2" s="1"/>
  <c r="BZ1210" i="2"/>
  <c r="BY1210" i="2"/>
  <c r="BX1210" i="2"/>
  <c r="BW1210" i="2"/>
  <c r="BV1210" i="2"/>
  <c r="H1210" i="2" s="1"/>
  <c r="W1210" i="2"/>
  <c r="T1210" i="2" s="1"/>
  <c r="V1210" i="2"/>
  <c r="U1210" i="2"/>
  <c r="S1210" i="2" s="1"/>
  <c r="CE1209" i="2"/>
  <c r="CD1209" i="2"/>
  <c r="CC1209" i="2"/>
  <c r="CB1209" i="2"/>
  <c r="CA1209" i="2"/>
  <c r="K1209" i="2" s="1"/>
  <c r="BZ1209" i="2"/>
  <c r="BY1209" i="2"/>
  <c r="BX1209" i="2"/>
  <c r="BW1209" i="2"/>
  <c r="BV1209" i="2"/>
  <c r="H1209" i="2" s="1"/>
  <c r="W1209" i="2"/>
  <c r="T1209" i="2" s="1"/>
  <c r="V1209" i="2"/>
  <c r="U1209" i="2"/>
  <c r="S1209" i="2" s="1"/>
  <c r="CE1208" i="2"/>
  <c r="CD1208" i="2"/>
  <c r="CC1208" i="2"/>
  <c r="CB1208" i="2"/>
  <c r="CA1208" i="2"/>
  <c r="K1208" i="2" s="1"/>
  <c r="BZ1208" i="2"/>
  <c r="BY1208" i="2"/>
  <c r="BX1208" i="2"/>
  <c r="BW1208" i="2"/>
  <c r="BV1208" i="2"/>
  <c r="H1208" i="2" s="1"/>
  <c r="W1208" i="2"/>
  <c r="T1208" i="2" s="1"/>
  <c r="V1208" i="2"/>
  <c r="U1208" i="2"/>
  <c r="S1208" i="2" s="1"/>
  <c r="CE1207" i="2"/>
  <c r="CD1207" i="2"/>
  <c r="CC1207" i="2"/>
  <c r="CB1207" i="2"/>
  <c r="CA1207" i="2"/>
  <c r="K1207" i="2" s="1"/>
  <c r="BZ1207" i="2"/>
  <c r="BY1207" i="2"/>
  <c r="BX1207" i="2"/>
  <c r="BW1207" i="2"/>
  <c r="BV1207" i="2"/>
  <c r="H1207" i="2" s="1"/>
  <c r="W1207" i="2"/>
  <c r="T1207" i="2" s="1"/>
  <c r="V1207" i="2"/>
  <c r="U1207" i="2"/>
  <c r="S1207" i="2" s="1"/>
  <c r="CE1206" i="2"/>
  <c r="CD1206" i="2"/>
  <c r="CC1206" i="2"/>
  <c r="CB1206" i="2"/>
  <c r="CA1206" i="2"/>
  <c r="K1206" i="2" s="1"/>
  <c r="BZ1206" i="2"/>
  <c r="BY1206" i="2"/>
  <c r="BX1206" i="2"/>
  <c r="BW1206" i="2"/>
  <c r="BV1206" i="2"/>
  <c r="H1206" i="2" s="1"/>
  <c r="W1206" i="2"/>
  <c r="T1206" i="2" s="1"/>
  <c r="V1206" i="2"/>
  <c r="U1206" i="2"/>
  <c r="S1206" i="2" s="1"/>
  <c r="CE1205" i="2"/>
  <c r="CD1205" i="2"/>
  <c r="CC1205" i="2"/>
  <c r="CB1205" i="2"/>
  <c r="CA1205" i="2"/>
  <c r="K1205" i="2" s="1"/>
  <c r="BZ1205" i="2"/>
  <c r="BY1205" i="2"/>
  <c r="BX1205" i="2"/>
  <c r="BW1205" i="2"/>
  <c r="BV1205" i="2"/>
  <c r="H1205" i="2" s="1"/>
  <c r="W1205" i="2"/>
  <c r="T1205" i="2" s="1"/>
  <c r="V1205" i="2"/>
  <c r="U1205" i="2"/>
  <c r="S1205" i="2" s="1"/>
  <c r="CE1204" i="2"/>
  <c r="CD1204" i="2"/>
  <c r="CC1204" i="2"/>
  <c r="CB1204" i="2"/>
  <c r="CA1204" i="2"/>
  <c r="K1204" i="2" s="1"/>
  <c r="BZ1204" i="2"/>
  <c r="BY1204" i="2"/>
  <c r="BX1204" i="2"/>
  <c r="BW1204" i="2"/>
  <c r="BV1204" i="2"/>
  <c r="H1204" i="2" s="1"/>
  <c r="W1204" i="2"/>
  <c r="T1204" i="2" s="1"/>
  <c r="V1204" i="2"/>
  <c r="U1204" i="2"/>
  <c r="S1204" i="2" s="1"/>
  <c r="CE1203" i="2"/>
  <c r="CD1203" i="2"/>
  <c r="CC1203" i="2"/>
  <c r="CB1203" i="2"/>
  <c r="CA1203" i="2"/>
  <c r="K1203" i="2" s="1"/>
  <c r="BZ1203" i="2"/>
  <c r="BY1203" i="2"/>
  <c r="BX1203" i="2"/>
  <c r="BW1203" i="2"/>
  <c r="BV1203" i="2"/>
  <c r="H1203" i="2" s="1"/>
  <c r="W1203" i="2"/>
  <c r="T1203" i="2" s="1"/>
  <c r="V1203" i="2"/>
  <c r="U1203" i="2"/>
  <c r="S1203" i="2" s="1"/>
  <c r="CE1202" i="2"/>
  <c r="CD1202" i="2"/>
  <c r="CC1202" i="2"/>
  <c r="CB1202" i="2"/>
  <c r="CA1202" i="2"/>
  <c r="K1202" i="2" s="1"/>
  <c r="BZ1202" i="2"/>
  <c r="BY1202" i="2"/>
  <c r="BX1202" i="2"/>
  <c r="BW1202" i="2"/>
  <c r="BV1202" i="2"/>
  <c r="H1202" i="2" s="1"/>
  <c r="W1202" i="2"/>
  <c r="T1202" i="2" s="1"/>
  <c r="V1202" i="2"/>
  <c r="U1202" i="2"/>
  <c r="S1202" i="2" s="1"/>
  <c r="CE1201" i="2"/>
  <c r="CD1201" i="2"/>
  <c r="CC1201" i="2"/>
  <c r="CB1201" i="2"/>
  <c r="CA1201" i="2"/>
  <c r="K1201" i="2" s="1"/>
  <c r="BZ1201" i="2"/>
  <c r="BY1201" i="2"/>
  <c r="BX1201" i="2"/>
  <c r="BW1201" i="2"/>
  <c r="BV1201" i="2"/>
  <c r="H1201" i="2" s="1"/>
  <c r="W1201" i="2"/>
  <c r="T1201" i="2" s="1"/>
  <c r="V1201" i="2"/>
  <c r="U1201" i="2"/>
  <c r="S1201" i="2" s="1"/>
  <c r="CE1200" i="2"/>
  <c r="CD1200" i="2"/>
  <c r="CC1200" i="2"/>
  <c r="CB1200" i="2"/>
  <c r="CA1200" i="2"/>
  <c r="K1200" i="2" s="1"/>
  <c r="BZ1200" i="2"/>
  <c r="BY1200" i="2"/>
  <c r="BX1200" i="2"/>
  <c r="BW1200" i="2"/>
  <c r="BV1200" i="2"/>
  <c r="H1200" i="2" s="1"/>
  <c r="W1200" i="2"/>
  <c r="T1200" i="2" s="1"/>
  <c r="V1200" i="2"/>
  <c r="U1200" i="2"/>
  <c r="S1200" i="2" s="1"/>
  <c r="CE1199" i="2"/>
  <c r="CD1199" i="2"/>
  <c r="CC1199" i="2"/>
  <c r="CB1199" i="2"/>
  <c r="CA1199" i="2"/>
  <c r="K1199" i="2" s="1"/>
  <c r="BZ1199" i="2"/>
  <c r="BY1199" i="2"/>
  <c r="BX1199" i="2"/>
  <c r="BW1199" i="2"/>
  <c r="BV1199" i="2"/>
  <c r="H1199" i="2" s="1"/>
  <c r="W1199" i="2"/>
  <c r="T1199" i="2" s="1"/>
  <c r="V1199" i="2"/>
  <c r="U1199" i="2"/>
  <c r="S1199" i="2" s="1"/>
  <c r="CE1198" i="2"/>
  <c r="CD1198" i="2"/>
  <c r="CC1198" i="2"/>
  <c r="CB1198" i="2"/>
  <c r="CA1198" i="2"/>
  <c r="K1198" i="2" s="1"/>
  <c r="BZ1198" i="2"/>
  <c r="BY1198" i="2"/>
  <c r="BX1198" i="2"/>
  <c r="BW1198" i="2"/>
  <c r="BV1198" i="2"/>
  <c r="H1198" i="2" s="1"/>
  <c r="W1198" i="2"/>
  <c r="T1198" i="2" s="1"/>
  <c r="V1198" i="2"/>
  <c r="U1198" i="2"/>
  <c r="S1198" i="2" s="1"/>
  <c r="CE1197" i="2"/>
  <c r="CD1197" i="2"/>
  <c r="CC1197" i="2"/>
  <c r="CB1197" i="2"/>
  <c r="CA1197" i="2"/>
  <c r="K1197" i="2" s="1"/>
  <c r="BZ1197" i="2"/>
  <c r="BY1197" i="2"/>
  <c r="BX1197" i="2"/>
  <c r="BW1197" i="2"/>
  <c r="BV1197" i="2"/>
  <c r="H1197" i="2" s="1"/>
  <c r="W1197" i="2"/>
  <c r="T1197" i="2" s="1"/>
  <c r="V1197" i="2"/>
  <c r="U1197" i="2"/>
  <c r="S1197" i="2" s="1"/>
  <c r="CE1196" i="2"/>
  <c r="CD1196" i="2"/>
  <c r="CC1196" i="2"/>
  <c r="CB1196" i="2"/>
  <c r="CA1196" i="2"/>
  <c r="K1196" i="2" s="1"/>
  <c r="BZ1196" i="2"/>
  <c r="BY1196" i="2"/>
  <c r="BX1196" i="2"/>
  <c r="BW1196" i="2"/>
  <c r="BV1196" i="2"/>
  <c r="H1196" i="2" s="1"/>
  <c r="W1196" i="2"/>
  <c r="T1196" i="2" s="1"/>
  <c r="V1196" i="2"/>
  <c r="U1196" i="2"/>
  <c r="S1196" i="2" s="1"/>
  <c r="CE1195" i="2"/>
  <c r="CD1195" i="2"/>
  <c r="CC1195" i="2"/>
  <c r="CB1195" i="2"/>
  <c r="CA1195" i="2"/>
  <c r="K1195" i="2" s="1"/>
  <c r="BZ1195" i="2"/>
  <c r="BY1195" i="2"/>
  <c r="BX1195" i="2"/>
  <c r="BW1195" i="2"/>
  <c r="BV1195" i="2"/>
  <c r="H1195" i="2" s="1"/>
  <c r="W1195" i="2"/>
  <c r="T1195" i="2" s="1"/>
  <c r="V1195" i="2"/>
  <c r="U1195" i="2"/>
  <c r="S1195" i="2" s="1"/>
  <c r="CE1194" i="2"/>
  <c r="CD1194" i="2"/>
  <c r="CC1194" i="2"/>
  <c r="CB1194" i="2"/>
  <c r="CA1194" i="2"/>
  <c r="K1194" i="2" s="1"/>
  <c r="BZ1194" i="2"/>
  <c r="BY1194" i="2"/>
  <c r="BX1194" i="2"/>
  <c r="BW1194" i="2"/>
  <c r="BV1194" i="2"/>
  <c r="H1194" i="2" s="1"/>
  <c r="W1194" i="2"/>
  <c r="T1194" i="2" s="1"/>
  <c r="V1194" i="2"/>
  <c r="U1194" i="2"/>
  <c r="S1194" i="2" s="1"/>
  <c r="CE1193" i="2"/>
  <c r="CD1193" i="2"/>
  <c r="CC1193" i="2"/>
  <c r="CB1193" i="2"/>
  <c r="CA1193" i="2"/>
  <c r="K1193" i="2" s="1"/>
  <c r="BZ1193" i="2"/>
  <c r="BY1193" i="2"/>
  <c r="BX1193" i="2"/>
  <c r="BW1193" i="2"/>
  <c r="BV1193" i="2"/>
  <c r="H1193" i="2" s="1"/>
  <c r="W1193" i="2"/>
  <c r="T1193" i="2" s="1"/>
  <c r="V1193" i="2"/>
  <c r="U1193" i="2"/>
  <c r="S1193" i="2" s="1"/>
  <c r="CE1192" i="2"/>
  <c r="CD1192" i="2"/>
  <c r="CC1192" i="2"/>
  <c r="CB1192" i="2"/>
  <c r="CA1192" i="2"/>
  <c r="K1192" i="2" s="1"/>
  <c r="BZ1192" i="2"/>
  <c r="BY1192" i="2"/>
  <c r="BX1192" i="2"/>
  <c r="BW1192" i="2"/>
  <c r="BV1192" i="2"/>
  <c r="H1192" i="2" s="1"/>
  <c r="W1192" i="2"/>
  <c r="T1192" i="2" s="1"/>
  <c r="V1192" i="2"/>
  <c r="U1192" i="2"/>
  <c r="S1192" i="2" s="1"/>
  <c r="CE1191" i="2"/>
  <c r="CD1191" i="2"/>
  <c r="CC1191" i="2"/>
  <c r="CB1191" i="2"/>
  <c r="CA1191" i="2"/>
  <c r="K1191" i="2" s="1"/>
  <c r="BZ1191" i="2"/>
  <c r="BY1191" i="2"/>
  <c r="BX1191" i="2"/>
  <c r="BW1191" i="2"/>
  <c r="BV1191" i="2"/>
  <c r="H1191" i="2" s="1"/>
  <c r="W1191" i="2"/>
  <c r="T1191" i="2" s="1"/>
  <c r="V1191" i="2"/>
  <c r="U1191" i="2"/>
  <c r="S1191" i="2" s="1"/>
  <c r="CE1190" i="2"/>
  <c r="CD1190" i="2"/>
  <c r="CC1190" i="2"/>
  <c r="CB1190" i="2"/>
  <c r="CA1190" i="2"/>
  <c r="K1190" i="2" s="1"/>
  <c r="BZ1190" i="2"/>
  <c r="BY1190" i="2"/>
  <c r="BX1190" i="2"/>
  <c r="BW1190" i="2"/>
  <c r="BV1190" i="2"/>
  <c r="H1190" i="2" s="1"/>
  <c r="W1190" i="2"/>
  <c r="T1190" i="2" s="1"/>
  <c r="V1190" i="2"/>
  <c r="U1190" i="2"/>
  <c r="S1190" i="2" s="1"/>
  <c r="CE1189" i="2"/>
  <c r="CD1189" i="2"/>
  <c r="CC1189" i="2"/>
  <c r="CB1189" i="2"/>
  <c r="CA1189" i="2"/>
  <c r="K1189" i="2" s="1"/>
  <c r="BZ1189" i="2"/>
  <c r="BY1189" i="2"/>
  <c r="BX1189" i="2"/>
  <c r="BW1189" i="2"/>
  <c r="BV1189" i="2"/>
  <c r="H1189" i="2" s="1"/>
  <c r="W1189" i="2"/>
  <c r="T1189" i="2" s="1"/>
  <c r="V1189" i="2"/>
  <c r="U1189" i="2"/>
  <c r="S1189" i="2" s="1"/>
  <c r="CE1188" i="2"/>
  <c r="CD1188" i="2"/>
  <c r="CC1188" i="2"/>
  <c r="CB1188" i="2"/>
  <c r="CA1188" i="2"/>
  <c r="K1188" i="2" s="1"/>
  <c r="BZ1188" i="2"/>
  <c r="BY1188" i="2"/>
  <c r="BX1188" i="2"/>
  <c r="BW1188" i="2"/>
  <c r="BV1188" i="2"/>
  <c r="H1188" i="2" s="1"/>
  <c r="W1188" i="2"/>
  <c r="T1188" i="2" s="1"/>
  <c r="V1188" i="2"/>
  <c r="U1188" i="2"/>
  <c r="S1188" i="2" s="1"/>
  <c r="CE1187" i="2"/>
  <c r="CD1187" i="2"/>
  <c r="CC1187" i="2"/>
  <c r="CB1187" i="2"/>
  <c r="CA1187" i="2"/>
  <c r="K1187" i="2" s="1"/>
  <c r="BZ1187" i="2"/>
  <c r="BY1187" i="2"/>
  <c r="BX1187" i="2"/>
  <c r="BW1187" i="2"/>
  <c r="BV1187" i="2"/>
  <c r="H1187" i="2" s="1"/>
  <c r="W1187" i="2"/>
  <c r="T1187" i="2" s="1"/>
  <c r="V1187" i="2"/>
  <c r="U1187" i="2"/>
  <c r="S1187" i="2" s="1"/>
  <c r="CE1186" i="2"/>
  <c r="CD1186" i="2"/>
  <c r="CC1186" i="2"/>
  <c r="CB1186" i="2"/>
  <c r="CA1186" i="2"/>
  <c r="K1186" i="2" s="1"/>
  <c r="BZ1186" i="2"/>
  <c r="BY1186" i="2"/>
  <c r="BX1186" i="2"/>
  <c r="BW1186" i="2"/>
  <c r="BV1186" i="2"/>
  <c r="H1186" i="2" s="1"/>
  <c r="W1186" i="2"/>
  <c r="T1186" i="2" s="1"/>
  <c r="V1186" i="2"/>
  <c r="U1186" i="2"/>
  <c r="S1186" i="2" s="1"/>
  <c r="CE1185" i="2"/>
  <c r="CD1185" i="2"/>
  <c r="CC1185" i="2"/>
  <c r="CB1185" i="2"/>
  <c r="CA1185" i="2"/>
  <c r="K1185" i="2" s="1"/>
  <c r="BZ1185" i="2"/>
  <c r="BY1185" i="2"/>
  <c r="BX1185" i="2"/>
  <c r="BW1185" i="2"/>
  <c r="BV1185" i="2"/>
  <c r="H1185" i="2" s="1"/>
  <c r="W1185" i="2"/>
  <c r="T1185" i="2" s="1"/>
  <c r="V1185" i="2"/>
  <c r="U1185" i="2"/>
  <c r="S1185" i="2" s="1"/>
  <c r="CE1184" i="2"/>
  <c r="CD1184" i="2"/>
  <c r="CC1184" i="2"/>
  <c r="CB1184" i="2"/>
  <c r="CA1184" i="2"/>
  <c r="K1184" i="2" s="1"/>
  <c r="BZ1184" i="2"/>
  <c r="BY1184" i="2"/>
  <c r="BX1184" i="2"/>
  <c r="BW1184" i="2"/>
  <c r="BV1184" i="2"/>
  <c r="H1184" i="2" s="1"/>
  <c r="W1184" i="2"/>
  <c r="T1184" i="2" s="1"/>
  <c r="V1184" i="2"/>
  <c r="U1184" i="2"/>
  <c r="S1184" i="2" s="1"/>
  <c r="CE1183" i="2"/>
  <c r="CD1183" i="2"/>
  <c r="CC1183" i="2"/>
  <c r="CB1183" i="2"/>
  <c r="CA1183" i="2"/>
  <c r="K1183" i="2" s="1"/>
  <c r="BZ1183" i="2"/>
  <c r="BY1183" i="2"/>
  <c r="BX1183" i="2"/>
  <c r="BW1183" i="2"/>
  <c r="BV1183" i="2"/>
  <c r="H1183" i="2" s="1"/>
  <c r="W1183" i="2"/>
  <c r="T1183" i="2" s="1"/>
  <c r="V1183" i="2"/>
  <c r="U1183" i="2"/>
  <c r="S1183" i="2" s="1"/>
  <c r="CE1182" i="2"/>
  <c r="CD1182" i="2"/>
  <c r="CC1182" i="2"/>
  <c r="CB1182" i="2"/>
  <c r="CA1182" i="2"/>
  <c r="K1182" i="2" s="1"/>
  <c r="BZ1182" i="2"/>
  <c r="BY1182" i="2"/>
  <c r="BX1182" i="2"/>
  <c r="BW1182" i="2"/>
  <c r="BV1182" i="2"/>
  <c r="H1182" i="2" s="1"/>
  <c r="W1182" i="2"/>
  <c r="T1182" i="2" s="1"/>
  <c r="V1182" i="2"/>
  <c r="U1182" i="2"/>
  <c r="S1182" i="2" s="1"/>
  <c r="CE1181" i="2"/>
  <c r="CD1181" i="2"/>
  <c r="CC1181" i="2"/>
  <c r="CB1181" i="2"/>
  <c r="CA1181" i="2"/>
  <c r="K1181" i="2" s="1"/>
  <c r="BZ1181" i="2"/>
  <c r="BY1181" i="2"/>
  <c r="BX1181" i="2"/>
  <c r="BW1181" i="2"/>
  <c r="BV1181" i="2"/>
  <c r="W1181" i="2"/>
  <c r="T1181" i="2" s="1"/>
  <c r="V1181" i="2"/>
  <c r="U1181" i="2"/>
  <c r="S1181" i="2" s="1"/>
  <c r="H1181" i="2"/>
  <c r="CE1180" i="2"/>
  <c r="CD1180" i="2"/>
  <c r="CC1180" i="2"/>
  <c r="CB1180" i="2"/>
  <c r="CA1180" i="2"/>
  <c r="K1180" i="2" s="1"/>
  <c r="BZ1180" i="2"/>
  <c r="BY1180" i="2"/>
  <c r="BX1180" i="2"/>
  <c r="BW1180" i="2"/>
  <c r="BV1180" i="2"/>
  <c r="H1180" i="2" s="1"/>
  <c r="W1180" i="2"/>
  <c r="T1180" i="2" s="1"/>
  <c r="V1180" i="2"/>
  <c r="U1180" i="2"/>
  <c r="S1180" i="2" s="1"/>
  <c r="CE1179" i="2"/>
  <c r="CD1179" i="2"/>
  <c r="CC1179" i="2"/>
  <c r="CB1179" i="2"/>
  <c r="CA1179" i="2"/>
  <c r="K1179" i="2" s="1"/>
  <c r="BZ1179" i="2"/>
  <c r="BY1179" i="2"/>
  <c r="BX1179" i="2"/>
  <c r="BW1179" i="2"/>
  <c r="BV1179" i="2"/>
  <c r="H1179" i="2" s="1"/>
  <c r="W1179" i="2"/>
  <c r="T1179" i="2" s="1"/>
  <c r="V1179" i="2"/>
  <c r="U1179" i="2"/>
  <c r="S1179" i="2" s="1"/>
  <c r="CE1178" i="2"/>
  <c r="CD1178" i="2"/>
  <c r="CC1178" i="2"/>
  <c r="CB1178" i="2"/>
  <c r="CA1178" i="2"/>
  <c r="K1178" i="2" s="1"/>
  <c r="BZ1178" i="2"/>
  <c r="BY1178" i="2"/>
  <c r="BX1178" i="2"/>
  <c r="BW1178" i="2"/>
  <c r="BV1178" i="2"/>
  <c r="H1178" i="2" s="1"/>
  <c r="W1178" i="2"/>
  <c r="T1178" i="2" s="1"/>
  <c r="V1178" i="2"/>
  <c r="U1178" i="2"/>
  <c r="S1178" i="2" s="1"/>
  <c r="CE1177" i="2"/>
  <c r="CD1177" i="2"/>
  <c r="CC1177" i="2"/>
  <c r="CB1177" i="2"/>
  <c r="CA1177" i="2"/>
  <c r="K1177" i="2" s="1"/>
  <c r="BZ1177" i="2"/>
  <c r="BY1177" i="2"/>
  <c r="BX1177" i="2"/>
  <c r="BW1177" i="2"/>
  <c r="BV1177" i="2"/>
  <c r="H1177" i="2" s="1"/>
  <c r="W1177" i="2"/>
  <c r="T1177" i="2" s="1"/>
  <c r="V1177" i="2"/>
  <c r="U1177" i="2"/>
  <c r="S1177" i="2" s="1"/>
  <c r="CE1176" i="2"/>
  <c r="CD1176" i="2"/>
  <c r="CC1176" i="2"/>
  <c r="CB1176" i="2"/>
  <c r="CA1176" i="2"/>
  <c r="K1176" i="2" s="1"/>
  <c r="BZ1176" i="2"/>
  <c r="BY1176" i="2"/>
  <c r="BX1176" i="2"/>
  <c r="BW1176" i="2"/>
  <c r="BV1176" i="2"/>
  <c r="H1176" i="2" s="1"/>
  <c r="W1176" i="2"/>
  <c r="T1176" i="2" s="1"/>
  <c r="V1176" i="2"/>
  <c r="U1176" i="2"/>
  <c r="S1176" i="2" s="1"/>
  <c r="CE1175" i="2"/>
  <c r="CD1175" i="2"/>
  <c r="CC1175" i="2"/>
  <c r="CB1175" i="2"/>
  <c r="CA1175" i="2"/>
  <c r="K1175" i="2" s="1"/>
  <c r="BZ1175" i="2"/>
  <c r="BY1175" i="2"/>
  <c r="BX1175" i="2"/>
  <c r="BW1175" i="2"/>
  <c r="BV1175" i="2"/>
  <c r="H1175" i="2" s="1"/>
  <c r="W1175" i="2"/>
  <c r="T1175" i="2" s="1"/>
  <c r="V1175" i="2"/>
  <c r="U1175" i="2"/>
  <c r="S1175" i="2" s="1"/>
  <c r="CE1174" i="2"/>
  <c r="CD1174" i="2"/>
  <c r="CC1174" i="2"/>
  <c r="CB1174" i="2"/>
  <c r="CA1174" i="2"/>
  <c r="K1174" i="2" s="1"/>
  <c r="BZ1174" i="2"/>
  <c r="BY1174" i="2"/>
  <c r="BX1174" i="2"/>
  <c r="BW1174" i="2"/>
  <c r="BV1174" i="2"/>
  <c r="H1174" i="2" s="1"/>
  <c r="W1174" i="2"/>
  <c r="T1174" i="2" s="1"/>
  <c r="V1174" i="2"/>
  <c r="U1174" i="2"/>
  <c r="S1174" i="2" s="1"/>
  <c r="CE1173" i="2"/>
  <c r="CD1173" i="2"/>
  <c r="CC1173" i="2"/>
  <c r="CB1173" i="2"/>
  <c r="CA1173" i="2"/>
  <c r="K1173" i="2" s="1"/>
  <c r="BZ1173" i="2"/>
  <c r="BY1173" i="2"/>
  <c r="BX1173" i="2"/>
  <c r="BW1173" i="2"/>
  <c r="BV1173" i="2"/>
  <c r="H1173" i="2" s="1"/>
  <c r="W1173" i="2"/>
  <c r="T1173" i="2" s="1"/>
  <c r="V1173" i="2"/>
  <c r="U1173" i="2"/>
  <c r="S1173" i="2" s="1"/>
  <c r="CE1172" i="2"/>
  <c r="CD1172" i="2"/>
  <c r="CC1172" i="2"/>
  <c r="CB1172" i="2"/>
  <c r="CA1172" i="2"/>
  <c r="K1172" i="2" s="1"/>
  <c r="BZ1172" i="2"/>
  <c r="BY1172" i="2"/>
  <c r="BX1172" i="2"/>
  <c r="BW1172" i="2"/>
  <c r="BV1172" i="2"/>
  <c r="H1172" i="2" s="1"/>
  <c r="W1172" i="2"/>
  <c r="T1172" i="2" s="1"/>
  <c r="V1172" i="2"/>
  <c r="U1172" i="2"/>
  <c r="S1172" i="2" s="1"/>
  <c r="CE1171" i="2"/>
  <c r="CD1171" i="2"/>
  <c r="CC1171" i="2"/>
  <c r="CB1171" i="2"/>
  <c r="CA1171" i="2"/>
  <c r="K1171" i="2" s="1"/>
  <c r="BZ1171" i="2"/>
  <c r="BY1171" i="2"/>
  <c r="BX1171" i="2"/>
  <c r="BW1171" i="2"/>
  <c r="BV1171" i="2"/>
  <c r="H1171" i="2" s="1"/>
  <c r="W1171" i="2"/>
  <c r="T1171" i="2" s="1"/>
  <c r="V1171" i="2"/>
  <c r="U1171" i="2"/>
  <c r="S1171" i="2" s="1"/>
  <c r="CE1170" i="2"/>
  <c r="CD1170" i="2"/>
  <c r="CC1170" i="2"/>
  <c r="CB1170" i="2"/>
  <c r="CA1170" i="2"/>
  <c r="K1170" i="2" s="1"/>
  <c r="BZ1170" i="2"/>
  <c r="BY1170" i="2"/>
  <c r="BX1170" i="2"/>
  <c r="BW1170" i="2"/>
  <c r="BV1170" i="2"/>
  <c r="H1170" i="2" s="1"/>
  <c r="W1170" i="2"/>
  <c r="T1170" i="2" s="1"/>
  <c r="V1170" i="2"/>
  <c r="U1170" i="2"/>
  <c r="S1170" i="2" s="1"/>
  <c r="CE1169" i="2"/>
  <c r="CD1169" i="2"/>
  <c r="CC1169" i="2"/>
  <c r="CB1169" i="2"/>
  <c r="CA1169" i="2"/>
  <c r="K1169" i="2" s="1"/>
  <c r="BZ1169" i="2"/>
  <c r="BY1169" i="2"/>
  <c r="BX1169" i="2"/>
  <c r="BW1169" i="2"/>
  <c r="BV1169" i="2"/>
  <c r="H1169" i="2" s="1"/>
  <c r="W1169" i="2"/>
  <c r="T1169" i="2" s="1"/>
  <c r="V1169" i="2"/>
  <c r="U1169" i="2"/>
  <c r="S1169" i="2" s="1"/>
  <c r="CE1168" i="2"/>
  <c r="CD1168" i="2"/>
  <c r="CC1168" i="2"/>
  <c r="CB1168" i="2"/>
  <c r="CA1168" i="2"/>
  <c r="K1168" i="2" s="1"/>
  <c r="BZ1168" i="2"/>
  <c r="BY1168" i="2"/>
  <c r="BX1168" i="2"/>
  <c r="BW1168" i="2"/>
  <c r="BV1168" i="2"/>
  <c r="H1168" i="2" s="1"/>
  <c r="W1168" i="2"/>
  <c r="T1168" i="2" s="1"/>
  <c r="V1168" i="2"/>
  <c r="U1168" i="2"/>
  <c r="S1168" i="2" s="1"/>
  <c r="CE1167" i="2"/>
  <c r="CD1167" i="2"/>
  <c r="CC1167" i="2"/>
  <c r="CB1167" i="2"/>
  <c r="CA1167" i="2"/>
  <c r="K1167" i="2" s="1"/>
  <c r="BZ1167" i="2"/>
  <c r="BY1167" i="2"/>
  <c r="BX1167" i="2"/>
  <c r="BW1167" i="2"/>
  <c r="BV1167" i="2"/>
  <c r="H1167" i="2" s="1"/>
  <c r="W1167" i="2"/>
  <c r="T1167" i="2" s="1"/>
  <c r="V1167" i="2"/>
  <c r="U1167" i="2"/>
  <c r="S1167" i="2" s="1"/>
  <c r="CE1166" i="2"/>
  <c r="CD1166" i="2"/>
  <c r="CC1166" i="2"/>
  <c r="CB1166" i="2"/>
  <c r="CA1166" i="2"/>
  <c r="K1166" i="2" s="1"/>
  <c r="BZ1166" i="2"/>
  <c r="BY1166" i="2"/>
  <c r="BX1166" i="2"/>
  <c r="BW1166" i="2"/>
  <c r="BV1166" i="2"/>
  <c r="H1166" i="2" s="1"/>
  <c r="W1166" i="2"/>
  <c r="T1166" i="2" s="1"/>
  <c r="V1166" i="2"/>
  <c r="U1166" i="2"/>
  <c r="S1166" i="2" s="1"/>
  <c r="CE1165" i="2"/>
  <c r="CD1165" i="2"/>
  <c r="CC1165" i="2"/>
  <c r="CB1165" i="2"/>
  <c r="CA1165" i="2"/>
  <c r="K1165" i="2" s="1"/>
  <c r="BZ1165" i="2"/>
  <c r="BY1165" i="2"/>
  <c r="BX1165" i="2"/>
  <c r="BW1165" i="2"/>
  <c r="BV1165" i="2"/>
  <c r="H1165" i="2" s="1"/>
  <c r="W1165" i="2"/>
  <c r="T1165" i="2" s="1"/>
  <c r="V1165" i="2"/>
  <c r="U1165" i="2"/>
  <c r="S1165" i="2" s="1"/>
  <c r="CE1164" i="2"/>
  <c r="CD1164" i="2"/>
  <c r="CC1164" i="2"/>
  <c r="CB1164" i="2"/>
  <c r="CA1164" i="2"/>
  <c r="K1164" i="2" s="1"/>
  <c r="BZ1164" i="2"/>
  <c r="BY1164" i="2"/>
  <c r="BX1164" i="2"/>
  <c r="BW1164" i="2"/>
  <c r="BV1164" i="2"/>
  <c r="H1164" i="2" s="1"/>
  <c r="W1164" i="2"/>
  <c r="T1164" i="2" s="1"/>
  <c r="V1164" i="2"/>
  <c r="U1164" i="2"/>
  <c r="S1164" i="2" s="1"/>
  <c r="CE1163" i="2"/>
  <c r="CD1163" i="2"/>
  <c r="CC1163" i="2"/>
  <c r="CB1163" i="2"/>
  <c r="CA1163" i="2"/>
  <c r="K1163" i="2" s="1"/>
  <c r="BZ1163" i="2"/>
  <c r="BY1163" i="2"/>
  <c r="BX1163" i="2"/>
  <c r="BW1163" i="2"/>
  <c r="BV1163" i="2"/>
  <c r="H1163" i="2" s="1"/>
  <c r="W1163" i="2"/>
  <c r="T1163" i="2" s="1"/>
  <c r="V1163" i="2"/>
  <c r="U1163" i="2"/>
  <c r="S1163" i="2" s="1"/>
  <c r="CE1162" i="2"/>
  <c r="CD1162" i="2"/>
  <c r="CC1162" i="2"/>
  <c r="CB1162" i="2"/>
  <c r="CA1162" i="2"/>
  <c r="K1162" i="2" s="1"/>
  <c r="BZ1162" i="2"/>
  <c r="BY1162" i="2"/>
  <c r="BX1162" i="2"/>
  <c r="BW1162" i="2"/>
  <c r="BV1162" i="2"/>
  <c r="H1162" i="2" s="1"/>
  <c r="W1162" i="2"/>
  <c r="T1162" i="2" s="1"/>
  <c r="V1162" i="2"/>
  <c r="U1162" i="2"/>
  <c r="S1162" i="2" s="1"/>
  <c r="CE1161" i="2"/>
  <c r="CD1161" i="2"/>
  <c r="CC1161" i="2"/>
  <c r="CB1161" i="2"/>
  <c r="CA1161" i="2"/>
  <c r="K1161" i="2" s="1"/>
  <c r="BZ1161" i="2"/>
  <c r="BY1161" i="2"/>
  <c r="BX1161" i="2"/>
  <c r="BW1161" i="2"/>
  <c r="BV1161" i="2"/>
  <c r="H1161" i="2" s="1"/>
  <c r="W1161" i="2"/>
  <c r="T1161" i="2" s="1"/>
  <c r="V1161" i="2"/>
  <c r="U1161" i="2"/>
  <c r="S1161" i="2" s="1"/>
  <c r="CE1160" i="2"/>
  <c r="CD1160" i="2"/>
  <c r="CC1160" i="2"/>
  <c r="CB1160" i="2"/>
  <c r="CA1160" i="2"/>
  <c r="K1160" i="2" s="1"/>
  <c r="BZ1160" i="2"/>
  <c r="BY1160" i="2"/>
  <c r="BX1160" i="2"/>
  <c r="BW1160" i="2"/>
  <c r="BV1160" i="2"/>
  <c r="H1160" i="2" s="1"/>
  <c r="W1160" i="2"/>
  <c r="T1160" i="2" s="1"/>
  <c r="V1160" i="2"/>
  <c r="U1160" i="2"/>
  <c r="S1160" i="2" s="1"/>
  <c r="CE1159" i="2"/>
  <c r="CD1159" i="2"/>
  <c r="CC1159" i="2"/>
  <c r="CB1159" i="2"/>
  <c r="CA1159" i="2"/>
  <c r="K1159" i="2" s="1"/>
  <c r="BZ1159" i="2"/>
  <c r="BY1159" i="2"/>
  <c r="BX1159" i="2"/>
  <c r="BW1159" i="2"/>
  <c r="BV1159" i="2"/>
  <c r="H1159" i="2" s="1"/>
  <c r="W1159" i="2"/>
  <c r="T1159" i="2" s="1"/>
  <c r="V1159" i="2"/>
  <c r="U1159" i="2"/>
  <c r="S1159" i="2" s="1"/>
  <c r="CE1158" i="2"/>
  <c r="CD1158" i="2"/>
  <c r="CC1158" i="2"/>
  <c r="CB1158" i="2"/>
  <c r="CA1158" i="2"/>
  <c r="K1158" i="2" s="1"/>
  <c r="BZ1158" i="2"/>
  <c r="BY1158" i="2"/>
  <c r="BX1158" i="2"/>
  <c r="BW1158" i="2"/>
  <c r="BV1158" i="2"/>
  <c r="H1158" i="2" s="1"/>
  <c r="W1158" i="2"/>
  <c r="T1158" i="2" s="1"/>
  <c r="V1158" i="2"/>
  <c r="U1158" i="2"/>
  <c r="S1158" i="2" s="1"/>
  <c r="CE1157" i="2"/>
  <c r="CD1157" i="2"/>
  <c r="CC1157" i="2"/>
  <c r="CB1157" i="2"/>
  <c r="CA1157" i="2"/>
  <c r="K1157" i="2" s="1"/>
  <c r="BZ1157" i="2"/>
  <c r="BY1157" i="2"/>
  <c r="BX1157" i="2"/>
  <c r="BW1157" i="2"/>
  <c r="BV1157" i="2"/>
  <c r="H1157" i="2" s="1"/>
  <c r="W1157" i="2"/>
  <c r="T1157" i="2" s="1"/>
  <c r="V1157" i="2"/>
  <c r="U1157" i="2"/>
  <c r="S1157" i="2" s="1"/>
  <c r="CE1156" i="2"/>
  <c r="CD1156" i="2"/>
  <c r="CC1156" i="2"/>
  <c r="CB1156" i="2"/>
  <c r="CA1156" i="2"/>
  <c r="K1156" i="2" s="1"/>
  <c r="BZ1156" i="2"/>
  <c r="BY1156" i="2"/>
  <c r="BX1156" i="2"/>
  <c r="BW1156" i="2"/>
  <c r="BV1156" i="2"/>
  <c r="H1156" i="2" s="1"/>
  <c r="W1156" i="2"/>
  <c r="T1156" i="2" s="1"/>
  <c r="V1156" i="2"/>
  <c r="U1156" i="2"/>
  <c r="S1156" i="2" s="1"/>
  <c r="CE1155" i="2"/>
  <c r="CD1155" i="2"/>
  <c r="CC1155" i="2"/>
  <c r="CB1155" i="2"/>
  <c r="CA1155" i="2"/>
  <c r="K1155" i="2" s="1"/>
  <c r="BZ1155" i="2"/>
  <c r="BY1155" i="2"/>
  <c r="BX1155" i="2"/>
  <c r="BW1155" i="2"/>
  <c r="BV1155" i="2"/>
  <c r="H1155" i="2" s="1"/>
  <c r="W1155" i="2"/>
  <c r="T1155" i="2" s="1"/>
  <c r="V1155" i="2"/>
  <c r="U1155" i="2"/>
  <c r="S1155" i="2" s="1"/>
  <c r="CE1154" i="2"/>
  <c r="CD1154" i="2"/>
  <c r="CC1154" i="2"/>
  <c r="CB1154" i="2"/>
  <c r="CA1154" i="2"/>
  <c r="K1154" i="2" s="1"/>
  <c r="BZ1154" i="2"/>
  <c r="BY1154" i="2"/>
  <c r="BX1154" i="2"/>
  <c r="BW1154" i="2"/>
  <c r="BV1154" i="2"/>
  <c r="H1154" i="2" s="1"/>
  <c r="W1154" i="2"/>
  <c r="T1154" i="2" s="1"/>
  <c r="V1154" i="2"/>
  <c r="U1154" i="2"/>
  <c r="S1154" i="2" s="1"/>
  <c r="CE1153" i="2"/>
  <c r="CD1153" i="2"/>
  <c r="CC1153" i="2"/>
  <c r="CB1153" i="2"/>
  <c r="CA1153" i="2"/>
  <c r="K1153" i="2" s="1"/>
  <c r="BZ1153" i="2"/>
  <c r="BY1153" i="2"/>
  <c r="BX1153" i="2"/>
  <c r="BW1153" i="2"/>
  <c r="BV1153" i="2"/>
  <c r="H1153" i="2" s="1"/>
  <c r="W1153" i="2"/>
  <c r="T1153" i="2" s="1"/>
  <c r="V1153" i="2"/>
  <c r="U1153" i="2"/>
  <c r="S1153" i="2" s="1"/>
  <c r="CE1152" i="2"/>
  <c r="CD1152" i="2"/>
  <c r="CC1152" i="2"/>
  <c r="CB1152" i="2"/>
  <c r="CA1152" i="2"/>
  <c r="K1152" i="2" s="1"/>
  <c r="BZ1152" i="2"/>
  <c r="BY1152" i="2"/>
  <c r="BX1152" i="2"/>
  <c r="BW1152" i="2"/>
  <c r="BV1152" i="2"/>
  <c r="H1152" i="2" s="1"/>
  <c r="W1152" i="2"/>
  <c r="T1152" i="2" s="1"/>
  <c r="V1152" i="2"/>
  <c r="U1152" i="2"/>
  <c r="S1152" i="2" s="1"/>
  <c r="CE1151" i="2"/>
  <c r="CD1151" i="2"/>
  <c r="CC1151" i="2"/>
  <c r="CB1151" i="2"/>
  <c r="CA1151" i="2"/>
  <c r="K1151" i="2" s="1"/>
  <c r="BZ1151" i="2"/>
  <c r="BY1151" i="2"/>
  <c r="BX1151" i="2"/>
  <c r="BW1151" i="2"/>
  <c r="BV1151" i="2"/>
  <c r="H1151" i="2" s="1"/>
  <c r="W1151" i="2"/>
  <c r="T1151" i="2" s="1"/>
  <c r="V1151" i="2"/>
  <c r="U1151" i="2"/>
  <c r="S1151" i="2" s="1"/>
  <c r="CE1150" i="2"/>
  <c r="CD1150" i="2"/>
  <c r="CC1150" i="2"/>
  <c r="CB1150" i="2"/>
  <c r="CA1150" i="2"/>
  <c r="K1150" i="2" s="1"/>
  <c r="BZ1150" i="2"/>
  <c r="BY1150" i="2"/>
  <c r="BX1150" i="2"/>
  <c r="BW1150" i="2"/>
  <c r="BV1150" i="2"/>
  <c r="H1150" i="2" s="1"/>
  <c r="W1150" i="2"/>
  <c r="T1150" i="2" s="1"/>
  <c r="V1150" i="2"/>
  <c r="U1150" i="2"/>
  <c r="S1150" i="2" s="1"/>
  <c r="CE1149" i="2"/>
  <c r="CD1149" i="2"/>
  <c r="CC1149" i="2"/>
  <c r="CB1149" i="2"/>
  <c r="CA1149" i="2"/>
  <c r="K1149" i="2" s="1"/>
  <c r="BZ1149" i="2"/>
  <c r="BY1149" i="2"/>
  <c r="BX1149" i="2"/>
  <c r="BW1149" i="2"/>
  <c r="BV1149" i="2"/>
  <c r="H1149" i="2" s="1"/>
  <c r="W1149" i="2"/>
  <c r="T1149" i="2" s="1"/>
  <c r="V1149" i="2"/>
  <c r="U1149" i="2"/>
  <c r="S1149" i="2" s="1"/>
  <c r="CE1148" i="2"/>
  <c r="CD1148" i="2"/>
  <c r="CC1148" i="2"/>
  <c r="CB1148" i="2"/>
  <c r="CA1148" i="2"/>
  <c r="K1148" i="2" s="1"/>
  <c r="BZ1148" i="2"/>
  <c r="BY1148" i="2"/>
  <c r="BX1148" i="2"/>
  <c r="BW1148" i="2"/>
  <c r="BV1148" i="2"/>
  <c r="H1148" i="2" s="1"/>
  <c r="W1148" i="2"/>
  <c r="T1148" i="2" s="1"/>
  <c r="V1148" i="2"/>
  <c r="U1148" i="2"/>
  <c r="S1148" i="2" s="1"/>
  <c r="CE1147" i="2"/>
  <c r="CD1147" i="2"/>
  <c r="CC1147" i="2"/>
  <c r="CB1147" i="2"/>
  <c r="CA1147" i="2"/>
  <c r="K1147" i="2" s="1"/>
  <c r="BZ1147" i="2"/>
  <c r="BY1147" i="2"/>
  <c r="BX1147" i="2"/>
  <c r="BW1147" i="2"/>
  <c r="BV1147" i="2"/>
  <c r="H1147" i="2" s="1"/>
  <c r="W1147" i="2"/>
  <c r="T1147" i="2" s="1"/>
  <c r="V1147" i="2"/>
  <c r="U1147" i="2"/>
  <c r="S1147" i="2" s="1"/>
  <c r="CE1146" i="2"/>
  <c r="CD1146" i="2"/>
  <c r="CC1146" i="2"/>
  <c r="CB1146" i="2"/>
  <c r="CA1146" i="2"/>
  <c r="K1146" i="2" s="1"/>
  <c r="BZ1146" i="2"/>
  <c r="BY1146" i="2"/>
  <c r="BX1146" i="2"/>
  <c r="BW1146" i="2"/>
  <c r="BV1146" i="2"/>
  <c r="H1146" i="2" s="1"/>
  <c r="W1146" i="2"/>
  <c r="T1146" i="2" s="1"/>
  <c r="V1146" i="2"/>
  <c r="U1146" i="2"/>
  <c r="S1146" i="2" s="1"/>
  <c r="CE1145" i="2"/>
  <c r="CD1145" i="2"/>
  <c r="CC1145" i="2"/>
  <c r="CB1145" i="2"/>
  <c r="CA1145" i="2"/>
  <c r="K1145" i="2" s="1"/>
  <c r="BZ1145" i="2"/>
  <c r="BY1145" i="2"/>
  <c r="BX1145" i="2"/>
  <c r="BW1145" i="2"/>
  <c r="BV1145" i="2"/>
  <c r="H1145" i="2" s="1"/>
  <c r="W1145" i="2"/>
  <c r="T1145" i="2" s="1"/>
  <c r="V1145" i="2"/>
  <c r="U1145" i="2"/>
  <c r="S1145" i="2" s="1"/>
  <c r="CE1144" i="2"/>
  <c r="CD1144" i="2"/>
  <c r="CC1144" i="2"/>
  <c r="CB1144" i="2"/>
  <c r="CA1144" i="2"/>
  <c r="K1144" i="2" s="1"/>
  <c r="BZ1144" i="2"/>
  <c r="BY1144" i="2"/>
  <c r="BX1144" i="2"/>
  <c r="BW1144" i="2"/>
  <c r="BV1144" i="2"/>
  <c r="H1144" i="2" s="1"/>
  <c r="W1144" i="2"/>
  <c r="T1144" i="2" s="1"/>
  <c r="V1144" i="2"/>
  <c r="U1144" i="2"/>
  <c r="S1144" i="2" s="1"/>
  <c r="CE1143" i="2"/>
  <c r="CD1143" i="2"/>
  <c r="CC1143" i="2"/>
  <c r="CB1143" i="2"/>
  <c r="CA1143" i="2"/>
  <c r="K1143" i="2" s="1"/>
  <c r="BZ1143" i="2"/>
  <c r="BY1143" i="2"/>
  <c r="BX1143" i="2"/>
  <c r="BW1143" i="2"/>
  <c r="BV1143" i="2"/>
  <c r="H1143" i="2" s="1"/>
  <c r="W1143" i="2"/>
  <c r="T1143" i="2" s="1"/>
  <c r="V1143" i="2"/>
  <c r="U1143" i="2"/>
  <c r="S1143" i="2" s="1"/>
  <c r="CE1142" i="2"/>
  <c r="CD1142" i="2"/>
  <c r="CC1142" i="2"/>
  <c r="CB1142" i="2"/>
  <c r="CA1142" i="2"/>
  <c r="K1142" i="2" s="1"/>
  <c r="BZ1142" i="2"/>
  <c r="BY1142" i="2"/>
  <c r="BX1142" i="2"/>
  <c r="BW1142" i="2"/>
  <c r="BV1142" i="2"/>
  <c r="H1142" i="2" s="1"/>
  <c r="W1142" i="2"/>
  <c r="T1142" i="2" s="1"/>
  <c r="V1142" i="2"/>
  <c r="U1142" i="2"/>
  <c r="S1142" i="2" s="1"/>
  <c r="CE1141" i="2"/>
  <c r="CD1141" i="2"/>
  <c r="CC1141" i="2"/>
  <c r="CB1141" i="2"/>
  <c r="CA1141" i="2"/>
  <c r="K1141" i="2" s="1"/>
  <c r="BZ1141" i="2"/>
  <c r="BY1141" i="2"/>
  <c r="BX1141" i="2"/>
  <c r="BW1141" i="2"/>
  <c r="BV1141" i="2"/>
  <c r="H1141" i="2" s="1"/>
  <c r="W1141" i="2"/>
  <c r="T1141" i="2" s="1"/>
  <c r="V1141" i="2"/>
  <c r="U1141" i="2"/>
  <c r="S1141" i="2" s="1"/>
  <c r="CE1140" i="2"/>
  <c r="CD1140" i="2"/>
  <c r="CC1140" i="2"/>
  <c r="CB1140" i="2"/>
  <c r="CA1140" i="2"/>
  <c r="K1140" i="2" s="1"/>
  <c r="BZ1140" i="2"/>
  <c r="BY1140" i="2"/>
  <c r="BX1140" i="2"/>
  <c r="BW1140" i="2"/>
  <c r="BV1140" i="2"/>
  <c r="H1140" i="2" s="1"/>
  <c r="W1140" i="2"/>
  <c r="T1140" i="2" s="1"/>
  <c r="V1140" i="2"/>
  <c r="U1140" i="2"/>
  <c r="S1140" i="2" s="1"/>
  <c r="CE1139" i="2"/>
  <c r="CD1139" i="2"/>
  <c r="CC1139" i="2"/>
  <c r="CB1139" i="2"/>
  <c r="CA1139" i="2"/>
  <c r="K1139" i="2" s="1"/>
  <c r="BZ1139" i="2"/>
  <c r="BY1139" i="2"/>
  <c r="BX1139" i="2"/>
  <c r="BW1139" i="2"/>
  <c r="BV1139" i="2"/>
  <c r="H1139" i="2" s="1"/>
  <c r="W1139" i="2"/>
  <c r="T1139" i="2" s="1"/>
  <c r="V1139" i="2"/>
  <c r="U1139" i="2"/>
  <c r="S1139" i="2" s="1"/>
  <c r="CE1138" i="2"/>
  <c r="CD1138" i="2"/>
  <c r="CC1138" i="2"/>
  <c r="CB1138" i="2"/>
  <c r="CA1138" i="2"/>
  <c r="K1138" i="2" s="1"/>
  <c r="BZ1138" i="2"/>
  <c r="BY1138" i="2"/>
  <c r="BX1138" i="2"/>
  <c r="BW1138" i="2"/>
  <c r="BV1138" i="2"/>
  <c r="H1138" i="2" s="1"/>
  <c r="W1138" i="2"/>
  <c r="T1138" i="2" s="1"/>
  <c r="V1138" i="2"/>
  <c r="U1138" i="2"/>
  <c r="S1138" i="2" s="1"/>
  <c r="CE1137" i="2"/>
  <c r="CD1137" i="2"/>
  <c r="CC1137" i="2"/>
  <c r="CB1137" i="2"/>
  <c r="CA1137" i="2"/>
  <c r="K1137" i="2" s="1"/>
  <c r="BZ1137" i="2"/>
  <c r="BY1137" i="2"/>
  <c r="BX1137" i="2"/>
  <c r="BW1137" i="2"/>
  <c r="BV1137" i="2"/>
  <c r="H1137" i="2" s="1"/>
  <c r="W1137" i="2"/>
  <c r="T1137" i="2" s="1"/>
  <c r="V1137" i="2"/>
  <c r="U1137" i="2"/>
  <c r="S1137" i="2" s="1"/>
  <c r="CE1136" i="2"/>
  <c r="CD1136" i="2"/>
  <c r="CC1136" i="2"/>
  <c r="CB1136" i="2"/>
  <c r="CA1136" i="2"/>
  <c r="K1136" i="2" s="1"/>
  <c r="BZ1136" i="2"/>
  <c r="BY1136" i="2"/>
  <c r="BX1136" i="2"/>
  <c r="BW1136" i="2"/>
  <c r="BV1136" i="2"/>
  <c r="H1136" i="2" s="1"/>
  <c r="W1136" i="2"/>
  <c r="T1136" i="2" s="1"/>
  <c r="V1136" i="2"/>
  <c r="U1136" i="2"/>
  <c r="S1136" i="2" s="1"/>
  <c r="CE1135" i="2"/>
  <c r="CD1135" i="2"/>
  <c r="CC1135" i="2"/>
  <c r="CB1135" i="2"/>
  <c r="CA1135" i="2"/>
  <c r="K1135" i="2" s="1"/>
  <c r="BZ1135" i="2"/>
  <c r="BY1135" i="2"/>
  <c r="BX1135" i="2"/>
  <c r="BW1135" i="2"/>
  <c r="BV1135" i="2"/>
  <c r="H1135" i="2" s="1"/>
  <c r="W1135" i="2"/>
  <c r="T1135" i="2" s="1"/>
  <c r="V1135" i="2"/>
  <c r="U1135" i="2"/>
  <c r="S1135" i="2" s="1"/>
  <c r="CE1134" i="2"/>
  <c r="CD1134" i="2"/>
  <c r="CC1134" i="2"/>
  <c r="CB1134" i="2"/>
  <c r="CA1134" i="2"/>
  <c r="K1134" i="2" s="1"/>
  <c r="BZ1134" i="2"/>
  <c r="BY1134" i="2"/>
  <c r="BX1134" i="2"/>
  <c r="BW1134" i="2"/>
  <c r="BV1134" i="2"/>
  <c r="H1134" i="2" s="1"/>
  <c r="W1134" i="2"/>
  <c r="T1134" i="2" s="1"/>
  <c r="V1134" i="2"/>
  <c r="U1134" i="2"/>
  <c r="S1134" i="2" s="1"/>
  <c r="CE1133" i="2"/>
  <c r="CD1133" i="2"/>
  <c r="CC1133" i="2"/>
  <c r="CB1133" i="2"/>
  <c r="CA1133" i="2"/>
  <c r="K1133" i="2" s="1"/>
  <c r="BZ1133" i="2"/>
  <c r="BY1133" i="2"/>
  <c r="BX1133" i="2"/>
  <c r="BW1133" i="2"/>
  <c r="BV1133" i="2"/>
  <c r="H1133" i="2" s="1"/>
  <c r="W1133" i="2"/>
  <c r="T1133" i="2" s="1"/>
  <c r="V1133" i="2"/>
  <c r="U1133" i="2"/>
  <c r="S1133" i="2" s="1"/>
  <c r="CE1132" i="2"/>
  <c r="CD1132" i="2"/>
  <c r="CC1132" i="2"/>
  <c r="CB1132" i="2"/>
  <c r="CA1132" i="2"/>
  <c r="K1132" i="2" s="1"/>
  <c r="BZ1132" i="2"/>
  <c r="BY1132" i="2"/>
  <c r="BX1132" i="2"/>
  <c r="BW1132" i="2"/>
  <c r="BV1132" i="2"/>
  <c r="H1132" i="2" s="1"/>
  <c r="W1132" i="2"/>
  <c r="T1132" i="2" s="1"/>
  <c r="V1132" i="2"/>
  <c r="U1132" i="2"/>
  <c r="S1132" i="2" s="1"/>
  <c r="CE1131" i="2"/>
  <c r="CD1131" i="2"/>
  <c r="CC1131" i="2"/>
  <c r="CB1131" i="2"/>
  <c r="CA1131" i="2"/>
  <c r="K1131" i="2" s="1"/>
  <c r="BZ1131" i="2"/>
  <c r="BY1131" i="2"/>
  <c r="BX1131" i="2"/>
  <c r="BW1131" i="2"/>
  <c r="BV1131" i="2"/>
  <c r="H1131" i="2" s="1"/>
  <c r="W1131" i="2"/>
  <c r="T1131" i="2" s="1"/>
  <c r="V1131" i="2"/>
  <c r="U1131" i="2"/>
  <c r="S1131" i="2" s="1"/>
  <c r="CE1130" i="2"/>
  <c r="CD1130" i="2"/>
  <c r="CC1130" i="2"/>
  <c r="CB1130" i="2"/>
  <c r="CA1130" i="2"/>
  <c r="K1130" i="2" s="1"/>
  <c r="BZ1130" i="2"/>
  <c r="BY1130" i="2"/>
  <c r="BX1130" i="2"/>
  <c r="BW1130" i="2"/>
  <c r="BV1130" i="2"/>
  <c r="H1130" i="2" s="1"/>
  <c r="W1130" i="2"/>
  <c r="T1130" i="2" s="1"/>
  <c r="V1130" i="2"/>
  <c r="U1130" i="2"/>
  <c r="S1130" i="2" s="1"/>
  <c r="CE1129" i="2"/>
  <c r="CD1129" i="2"/>
  <c r="CC1129" i="2"/>
  <c r="CB1129" i="2"/>
  <c r="CA1129" i="2"/>
  <c r="K1129" i="2" s="1"/>
  <c r="BZ1129" i="2"/>
  <c r="BY1129" i="2"/>
  <c r="BX1129" i="2"/>
  <c r="BW1129" i="2"/>
  <c r="BV1129" i="2"/>
  <c r="H1129" i="2" s="1"/>
  <c r="W1129" i="2"/>
  <c r="T1129" i="2" s="1"/>
  <c r="V1129" i="2"/>
  <c r="U1129" i="2"/>
  <c r="S1129" i="2" s="1"/>
  <c r="CE1128" i="2"/>
  <c r="CD1128" i="2"/>
  <c r="CC1128" i="2"/>
  <c r="CB1128" i="2"/>
  <c r="CA1128" i="2"/>
  <c r="K1128" i="2" s="1"/>
  <c r="BZ1128" i="2"/>
  <c r="BY1128" i="2"/>
  <c r="BX1128" i="2"/>
  <c r="BW1128" i="2"/>
  <c r="BV1128" i="2"/>
  <c r="H1128" i="2" s="1"/>
  <c r="W1128" i="2"/>
  <c r="T1128" i="2" s="1"/>
  <c r="V1128" i="2"/>
  <c r="U1128" i="2"/>
  <c r="S1128" i="2" s="1"/>
  <c r="CE1127" i="2"/>
  <c r="CD1127" i="2"/>
  <c r="CC1127" i="2"/>
  <c r="CB1127" i="2"/>
  <c r="CA1127" i="2"/>
  <c r="K1127" i="2" s="1"/>
  <c r="BZ1127" i="2"/>
  <c r="BY1127" i="2"/>
  <c r="BX1127" i="2"/>
  <c r="BW1127" i="2"/>
  <c r="BV1127" i="2"/>
  <c r="H1127" i="2" s="1"/>
  <c r="W1127" i="2"/>
  <c r="T1127" i="2" s="1"/>
  <c r="V1127" i="2"/>
  <c r="U1127" i="2"/>
  <c r="S1127" i="2" s="1"/>
  <c r="CE1126" i="2"/>
  <c r="CD1126" i="2"/>
  <c r="CC1126" i="2"/>
  <c r="CB1126" i="2"/>
  <c r="CA1126" i="2"/>
  <c r="K1126" i="2" s="1"/>
  <c r="BZ1126" i="2"/>
  <c r="BY1126" i="2"/>
  <c r="BX1126" i="2"/>
  <c r="BW1126" i="2"/>
  <c r="BV1126" i="2"/>
  <c r="H1126" i="2" s="1"/>
  <c r="W1126" i="2"/>
  <c r="T1126" i="2" s="1"/>
  <c r="V1126" i="2"/>
  <c r="U1126" i="2"/>
  <c r="S1126" i="2" s="1"/>
  <c r="CE1125" i="2"/>
  <c r="CD1125" i="2"/>
  <c r="CC1125" i="2"/>
  <c r="CB1125" i="2"/>
  <c r="CA1125" i="2"/>
  <c r="K1125" i="2" s="1"/>
  <c r="BZ1125" i="2"/>
  <c r="BY1125" i="2"/>
  <c r="BX1125" i="2"/>
  <c r="BW1125" i="2"/>
  <c r="BV1125" i="2"/>
  <c r="H1125" i="2" s="1"/>
  <c r="W1125" i="2"/>
  <c r="T1125" i="2" s="1"/>
  <c r="V1125" i="2"/>
  <c r="U1125" i="2"/>
  <c r="S1125" i="2" s="1"/>
  <c r="CE1124" i="2"/>
  <c r="CD1124" i="2"/>
  <c r="CC1124" i="2"/>
  <c r="CB1124" i="2"/>
  <c r="CA1124" i="2"/>
  <c r="K1124" i="2" s="1"/>
  <c r="BZ1124" i="2"/>
  <c r="BY1124" i="2"/>
  <c r="BX1124" i="2"/>
  <c r="BW1124" i="2"/>
  <c r="BV1124" i="2"/>
  <c r="H1124" i="2" s="1"/>
  <c r="W1124" i="2"/>
  <c r="T1124" i="2" s="1"/>
  <c r="V1124" i="2"/>
  <c r="U1124" i="2"/>
  <c r="S1124" i="2" s="1"/>
  <c r="BU1123" i="2"/>
  <c r="BU22" i="2" s="1"/>
  <c r="BS1123" i="2"/>
  <c r="BS22" i="2" s="1"/>
  <c r="BR1123" i="2"/>
  <c r="BR22" i="2" s="1"/>
  <c r="BP1123" i="2"/>
  <c r="BP22" i="2" s="1"/>
  <c r="BO1123" i="2"/>
  <c r="BO22" i="2" s="1"/>
  <c r="BN1123" i="2"/>
  <c r="BN22" i="2" s="1"/>
  <c r="BM1123" i="2"/>
  <c r="BM22" i="2" s="1"/>
  <c r="BL1123" i="2"/>
  <c r="V1123" i="2" s="1"/>
  <c r="BK1123" i="2"/>
  <c r="BK22" i="2" s="1"/>
  <c r="BI1123" i="2"/>
  <c r="BI22" i="2" s="1"/>
  <c r="BH1123" i="2"/>
  <c r="BH22" i="2" s="1"/>
  <c r="BF1123" i="2"/>
  <c r="BF22" i="2" s="1"/>
  <c r="BE1123" i="2"/>
  <c r="BE22" i="2" s="1"/>
  <c r="BD1123" i="2"/>
  <c r="BD22" i="2" s="1"/>
  <c r="BC1123" i="2"/>
  <c r="BC22" i="2" s="1"/>
  <c r="BB1123" i="2"/>
  <c r="BB22" i="2" s="1"/>
  <c r="BA1123" i="2"/>
  <c r="BA22" i="2" s="1"/>
  <c r="AZ1123" i="2"/>
  <c r="AZ22" i="2" s="1"/>
  <c r="AY1123" i="2"/>
  <c r="AY22" i="2" s="1"/>
  <c r="AX1123" i="2"/>
  <c r="AX22" i="2" s="1"/>
  <c r="AW1123" i="2"/>
  <c r="AW22" i="2" s="1"/>
  <c r="AV1123" i="2"/>
  <c r="AV22" i="2" s="1"/>
  <c r="AU1123" i="2"/>
  <c r="AU22" i="2" s="1"/>
  <c r="AT1123" i="2"/>
  <c r="AT22" i="2" s="1"/>
  <c r="AS1123" i="2"/>
  <c r="AS22" i="2" s="1"/>
  <c r="AR1123" i="2"/>
  <c r="AR22" i="2" s="1"/>
  <c r="AQ1123" i="2"/>
  <c r="AQ22" i="2" s="1"/>
  <c r="AP1123" i="2"/>
  <c r="AP22" i="2" s="1"/>
  <c r="AO1123" i="2"/>
  <c r="AO22" i="2" s="1"/>
  <c r="AN1123" i="2"/>
  <c r="AN22" i="2" s="1"/>
  <c r="AM1123" i="2"/>
  <c r="AM22" i="2" s="1"/>
  <c r="AL1123" i="2"/>
  <c r="AL22" i="2" s="1"/>
  <c r="AK1123" i="2"/>
  <c r="AK22" i="2" s="1"/>
  <c r="AJ1123" i="2"/>
  <c r="AJ22" i="2" s="1"/>
  <c r="AI1123" i="2"/>
  <c r="AI22" i="2" s="1"/>
  <c r="AH1123" i="2"/>
  <c r="AH22" i="2" s="1"/>
  <c r="AG1123" i="2"/>
  <c r="AG22" i="2" s="1"/>
  <c r="AF1123" i="2"/>
  <c r="AF22" i="2" s="1"/>
  <c r="AE1123" i="2"/>
  <c r="AE22" i="2" s="1"/>
  <c r="AD1123" i="2"/>
  <c r="AD22" i="2" s="1"/>
  <c r="AC1123" i="2"/>
  <c r="AB1123" i="2"/>
  <c r="AA1123" i="2"/>
  <c r="Z1123" i="2"/>
  <c r="Y1123" i="2"/>
  <c r="X1123" i="2"/>
  <c r="G1123" i="2"/>
  <c r="G22" i="2" s="1"/>
  <c r="CE1122" i="2"/>
  <c r="CD1122" i="2"/>
  <c r="CC1122" i="2"/>
  <c r="CB1122" i="2"/>
  <c r="CA1122" i="2"/>
  <c r="K1122" i="2" s="1"/>
  <c r="BZ1122" i="2"/>
  <c r="BY1122" i="2"/>
  <c r="BX1122" i="2"/>
  <c r="BW1122" i="2"/>
  <c r="BV1122" i="2"/>
  <c r="H1122" i="2" s="1"/>
  <c r="W1122" i="2"/>
  <c r="T1122" i="2" s="1"/>
  <c r="V1122" i="2"/>
  <c r="U1122" i="2"/>
  <c r="S1122" i="2" s="1"/>
  <c r="CE1121" i="2"/>
  <c r="CD1121" i="2"/>
  <c r="CC1121" i="2"/>
  <c r="CB1121" i="2"/>
  <c r="CA1121" i="2"/>
  <c r="K1121" i="2" s="1"/>
  <c r="BZ1121" i="2"/>
  <c r="BY1121" i="2"/>
  <c r="BX1121" i="2"/>
  <c r="BW1121" i="2"/>
  <c r="BV1121" i="2"/>
  <c r="H1121" i="2" s="1"/>
  <c r="W1121" i="2"/>
  <c r="T1121" i="2" s="1"/>
  <c r="V1121" i="2"/>
  <c r="U1121" i="2"/>
  <c r="S1121" i="2" s="1"/>
  <c r="CE1120" i="2"/>
  <c r="CD1120" i="2"/>
  <c r="CC1120" i="2"/>
  <c r="CB1120" i="2"/>
  <c r="CA1120" i="2"/>
  <c r="K1120" i="2" s="1"/>
  <c r="BZ1120" i="2"/>
  <c r="BY1120" i="2"/>
  <c r="BX1120" i="2"/>
  <c r="BW1120" i="2"/>
  <c r="BV1120" i="2"/>
  <c r="H1120" i="2" s="1"/>
  <c r="W1120" i="2"/>
  <c r="T1120" i="2" s="1"/>
  <c r="V1120" i="2"/>
  <c r="U1120" i="2"/>
  <c r="S1120" i="2" s="1"/>
  <c r="CE1119" i="2"/>
  <c r="CD1119" i="2"/>
  <c r="CC1119" i="2"/>
  <c r="CB1119" i="2"/>
  <c r="CA1119" i="2"/>
  <c r="K1119" i="2" s="1"/>
  <c r="BZ1119" i="2"/>
  <c r="BY1119" i="2"/>
  <c r="BX1119" i="2"/>
  <c r="BW1119" i="2"/>
  <c r="BV1119" i="2"/>
  <c r="H1119" i="2" s="1"/>
  <c r="W1119" i="2"/>
  <c r="T1119" i="2" s="1"/>
  <c r="V1119" i="2"/>
  <c r="U1119" i="2"/>
  <c r="S1119" i="2" s="1"/>
  <c r="CE1118" i="2"/>
  <c r="CD1118" i="2"/>
  <c r="CC1118" i="2"/>
  <c r="CB1118" i="2"/>
  <c r="CA1118" i="2"/>
  <c r="K1118" i="2" s="1"/>
  <c r="BZ1118" i="2"/>
  <c r="BY1118" i="2"/>
  <c r="BX1118" i="2"/>
  <c r="BW1118" i="2"/>
  <c r="BV1118" i="2"/>
  <c r="H1118" i="2" s="1"/>
  <c r="W1118" i="2"/>
  <c r="T1118" i="2" s="1"/>
  <c r="V1118" i="2"/>
  <c r="U1118" i="2"/>
  <c r="S1118" i="2" s="1"/>
  <c r="CE1117" i="2"/>
  <c r="CD1117" i="2"/>
  <c r="CC1117" i="2"/>
  <c r="CB1117" i="2"/>
  <c r="CA1117" i="2"/>
  <c r="K1117" i="2" s="1"/>
  <c r="BZ1117" i="2"/>
  <c r="BY1117" i="2"/>
  <c r="BX1117" i="2"/>
  <c r="BW1117" i="2"/>
  <c r="BV1117" i="2"/>
  <c r="H1117" i="2" s="1"/>
  <c r="W1117" i="2"/>
  <c r="T1117" i="2" s="1"/>
  <c r="V1117" i="2"/>
  <c r="U1117" i="2"/>
  <c r="S1117" i="2" s="1"/>
  <c r="CE1116" i="2"/>
  <c r="CD1116" i="2"/>
  <c r="CC1116" i="2"/>
  <c r="CB1116" i="2"/>
  <c r="CA1116" i="2"/>
  <c r="K1116" i="2" s="1"/>
  <c r="BZ1116" i="2"/>
  <c r="BY1116" i="2"/>
  <c r="BX1116" i="2"/>
  <c r="BW1116" i="2"/>
  <c r="BV1116" i="2"/>
  <c r="H1116" i="2" s="1"/>
  <c r="W1116" i="2"/>
  <c r="T1116" i="2" s="1"/>
  <c r="V1116" i="2"/>
  <c r="U1116" i="2"/>
  <c r="S1116" i="2" s="1"/>
  <c r="CE1115" i="2"/>
  <c r="CD1115" i="2"/>
  <c r="CC1115" i="2"/>
  <c r="CB1115" i="2"/>
  <c r="CA1115" i="2"/>
  <c r="K1115" i="2" s="1"/>
  <c r="BZ1115" i="2"/>
  <c r="BY1115" i="2"/>
  <c r="BX1115" i="2"/>
  <c r="BW1115" i="2"/>
  <c r="BV1115" i="2"/>
  <c r="H1115" i="2" s="1"/>
  <c r="W1115" i="2"/>
  <c r="T1115" i="2" s="1"/>
  <c r="V1115" i="2"/>
  <c r="U1115" i="2"/>
  <c r="S1115" i="2" s="1"/>
  <c r="CE1114" i="2"/>
  <c r="CC1114" i="2"/>
  <c r="CB1114" i="2"/>
  <c r="BZ1114" i="2"/>
  <c r="BY1114" i="2"/>
  <c r="BX1114" i="2"/>
  <c r="BW1114" i="2"/>
  <c r="G1114" i="2" s="1"/>
  <c r="BV1114" i="2"/>
  <c r="H1114" i="2" s="1"/>
  <c r="V1114" i="2"/>
  <c r="U1114" i="2"/>
  <c r="S1114" i="2" s="1"/>
  <c r="CE1113" i="2"/>
  <c r="CD1113" i="2"/>
  <c r="CC1113" i="2"/>
  <c r="CB1113" i="2"/>
  <c r="CA1113" i="2"/>
  <c r="K1113" i="2" s="1"/>
  <c r="BZ1113" i="2"/>
  <c r="BY1113" i="2"/>
  <c r="BX1113" i="2"/>
  <c r="BW1113" i="2"/>
  <c r="BV1113" i="2"/>
  <c r="H1113" i="2" s="1"/>
  <c r="W1113" i="2"/>
  <c r="T1113" i="2" s="1"/>
  <c r="V1113" i="2"/>
  <c r="U1113" i="2"/>
  <c r="S1113" i="2" s="1"/>
  <c r="BU1112" i="2"/>
  <c r="BS1112" i="2"/>
  <c r="BR1112" i="2"/>
  <c r="BP1112" i="2"/>
  <c r="BO1112" i="2"/>
  <c r="BN1112" i="2"/>
  <c r="BM1112" i="2"/>
  <c r="BL1112" i="2"/>
  <c r="V1112" i="2" s="1"/>
  <c r="BK1112" i="2"/>
  <c r="BI1112" i="2"/>
  <c r="BH1112" i="2"/>
  <c r="BF1112" i="2"/>
  <c r="BE1112" i="2"/>
  <c r="BD1112" i="2"/>
  <c r="BC1112" i="2"/>
  <c r="BB1112" i="2"/>
  <c r="BA1112" i="2"/>
  <c r="AY1112" i="2"/>
  <c r="AX1112" i="2"/>
  <c r="AV1112" i="2"/>
  <c r="AT1112" i="2"/>
  <c r="AS1112" i="2"/>
  <c r="AQ1112" i="2"/>
  <c r="AP1112" i="2"/>
  <c r="AO1112" i="2"/>
  <c r="AN1112" i="2"/>
  <c r="AM1112" i="2"/>
  <c r="AL1112" i="2"/>
  <c r="AJ1112" i="2"/>
  <c r="AI1112" i="2"/>
  <c r="AG1112" i="2"/>
  <c r="AF1112" i="2"/>
  <c r="AE1112" i="2"/>
  <c r="AD1112" i="2"/>
  <c r="AC1112" i="2"/>
  <c r="AB1112" i="2"/>
  <c r="AA1112" i="2"/>
  <c r="Z1112" i="2"/>
  <c r="Y1112" i="2"/>
  <c r="X1112" i="2"/>
  <c r="U1112" i="2" s="1"/>
  <c r="S1112" i="2" s="1"/>
  <c r="CE1111" i="2"/>
  <c r="CD1111" i="2"/>
  <c r="CC1111" i="2"/>
  <c r="CB1111" i="2"/>
  <c r="CA1111" i="2"/>
  <c r="K1111" i="2" s="1"/>
  <c r="BZ1111" i="2"/>
  <c r="BY1111" i="2"/>
  <c r="BX1111" i="2"/>
  <c r="BW1111" i="2"/>
  <c r="BV1111" i="2"/>
  <c r="H1111" i="2" s="1"/>
  <c r="W1111" i="2"/>
  <c r="T1111" i="2" s="1"/>
  <c r="V1111" i="2"/>
  <c r="U1111" i="2"/>
  <c r="S1111" i="2" s="1"/>
  <c r="CE1110" i="2"/>
  <c r="CD1110" i="2"/>
  <c r="CC1110" i="2"/>
  <c r="CB1110" i="2"/>
  <c r="CA1110" i="2"/>
  <c r="K1110" i="2" s="1"/>
  <c r="BZ1110" i="2"/>
  <c r="BY1110" i="2"/>
  <c r="BX1110" i="2"/>
  <c r="BW1110" i="2"/>
  <c r="BV1110" i="2"/>
  <c r="H1110" i="2" s="1"/>
  <c r="W1110" i="2"/>
  <c r="T1110" i="2" s="1"/>
  <c r="V1110" i="2"/>
  <c r="U1110" i="2"/>
  <c r="S1110" i="2" s="1"/>
  <c r="CE1109" i="2"/>
  <c r="CD1109" i="2"/>
  <c r="CC1109" i="2"/>
  <c r="CB1109" i="2"/>
  <c r="CA1109" i="2"/>
  <c r="K1109" i="2" s="1"/>
  <c r="BZ1109" i="2"/>
  <c r="BY1109" i="2"/>
  <c r="BX1109" i="2"/>
  <c r="BW1109" i="2"/>
  <c r="BV1109" i="2"/>
  <c r="H1109" i="2" s="1"/>
  <c r="W1109" i="2"/>
  <c r="T1109" i="2" s="1"/>
  <c r="V1109" i="2"/>
  <c r="U1109" i="2"/>
  <c r="S1109" i="2" s="1"/>
  <c r="CE1108" i="2"/>
  <c r="CD1108" i="2"/>
  <c r="CC1108" i="2"/>
  <c r="CB1108" i="2"/>
  <c r="CA1108" i="2"/>
  <c r="K1108" i="2" s="1"/>
  <c r="BZ1108" i="2"/>
  <c r="BY1108" i="2"/>
  <c r="BX1108" i="2"/>
  <c r="BW1108" i="2"/>
  <c r="BV1108" i="2"/>
  <c r="H1108" i="2" s="1"/>
  <c r="W1108" i="2"/>
  <c r="T1108" i="2" s="1"/>
  <c r="V1108" i="2"/>
  <c r="U1108" i="2"/>
  <c r="S1108" i="2" s="1"/>
  <c r="CE1107" i="2"/>
  <c r="CD1107" i="2"/>
  <c r="CC1107" i="2"/>
  <c r="CB1107" i="2"/>
  <c r="CA1107" i="2"/>
  <c r="K1107" i="2" s="1"/>
  <c r="BZ1107" i="2"/>
  <c r="BY1107" i="2"/>
  <c r="BX1107" i="2"/>
  <c r="BW1107" i="2"/>
  <c r="BV1107" i="2"/>
  <c r="H1107" i="2" s="1"/>
  <c r="W1107" i="2"/>
  <c r="T1107" i="2" s="1"/>
  <c r="V1107" i="2"/>
  <c r="U1107" i="2"/>
  <c r="S1107" i="2" s="1"/>
  <c r="CE1106" i="2"/>
  <c r="CD1106" i="2"/>
  <c r="CC1106" i="2"/>
  <c r="CB1106" i="2"/>
  <c r="CA1106" i="2"/>
  <c r="K1106" i="2" s="1"/>
  <c r="BZ1106" i="2"/>
  <c r="BY1106" i="2"/>
  <c r="BX1106" i="2"/>
  <c r="BW1106" i="2"/>
  <c r="BV1106" i="2"/>
  <c r="H1106" i="2" s="1"/>
  <c r="W1106" i="2"/>
  <c r="T1106" i="2" s="1"/>
  <c r="V1106" i="2"/>
  <c r="U1106" i="2"/>
  <c r="S1106" i="2" s="1"/>
  <c r="CE1105" i="2"/>
  <c r="CD1105" i="2"/>
  <c r="CC1105" i="2"/>
  <c r="CB1105" i="2"/>
  <c r="CA1105" i="2"/>
  <c r="K1105" i="2" s="1"/>
  <c r="BZ1105" i="2"/>
  <c r="BY1105" i="2"/>
  <c r="BX1105" i="2"/>
  <c r="BW1105" i="2"/>
  <c r="BV1105" i="2"/>
  <c r="H1105" i="2" s="1"/>
  <c r="W1105" i="2"/>
  <c r="T1105" i="2" s="1"/>
  <c r="V1105" i="2"/>
  <c r="U1105" i="2"/>
  <c r="S1105" i="2" s="1"/>
  <c r="CE1104" i="2"/>
  <c r="CD1104" i="2"/>
  <c r="CC1104" i="2"/>
  <c r="CB1104" i="2"/>
  <c r="CA1104" i="2"/>
  <c r="K1104" i="2" s="1"/>
  <c r="BZ1104" i="2"/>
  <c r="BY1104" i="2"/>
  <c r="BX1104" i="2"/>
  <c r="BW1104" i="2"/>
  <c r="BV1104" i="2"/>
  <c r="H1104" i="2" s="1"/>
  <c r="W1104" i="2"/>
  <c r="T1104" i="2" s="1"/>
  <c r="V1104" i="2"/>
  <c r="U1104" i="2"/>
  <c r="S1104" i="2" s="1"/>
  <c r="CE1103" i="2"/>
  <c r="CD1103" i="2"/>
  <c r="CC1103" i="2"/>
  <c r="CB1103" i="2"/>
  <c r="CA1103" i="2"/>
  <c r="K1103" i="2" s="1"/>
  <c r="BZ1103" i="2"/>
  <c r="BY1103" i="2"/>
  <c r="BX1103" i="2"/>
  <c r="BW1103" i="2"/>
  <c r="BV1103" i="2"/>
  <c r="H1103" i="2" s="1"/>
  <c r="W1103" i="2"/>
  <c r="T1103" i="2" s="1"/>
  <c r="V1103" i="2"/>
  <c r="U1103" i="2"/>
  <c r="S1103" i="2" s="1"/>
  <c r="CE1102" i="2"/>
  <c r="CD1102" i="2"/>
  <c r="CC1102" i="2"/>
  <c r="CB1102" i="2"/>
  <c r="CA1102" i="2"/>
  <c r="K1102" i="2" s="1"/>
  <c r="BZ1102" i="2"/>
  <c r="BY1102" i="2"/>
  <c r="BX1102" i="2"/>
  <c r="BW1102" i="2"/>
  <c r="BV1102" i="2"/>
  <c r="H1102" i="2" s="1"/>
  <c r="W1102" i="2"/>
  <c r="T1102" i="2" s="1"/>
  <c r="V1102" i="2"/>
  <c r="U1102" i="2"/>
  <c r="S1102" i="2" s="1"/>
  <c r="CE1101" i="2"/>
  <c r="CD1101" i="2"/>
  <c r="CC1101" i="2"/>
  <c r="CB1101" i="2"/>
  <c r="CA1101" i="2"/>
  <c r="K1101" i="2" s="1"/>
  <c r="BZ1101" i="2"/>
  <c r="BY1101" i="2"/>
  <c r="BX1101" i="2"/>
  <c r="BW1101" i="2"/>
  <c r="BV1101" i="2"/>
  <c r="H1101" i="2" s="1"/>
  <c r="W1101" i="2"/>
  <c r="T1101" i="2" s="1"/>
  <c r="V1101" i="2"/>
  <c r="U1101" i="2"/>
  <c r="S1101" i="2" s="1"/>
  <c r="CE1100" i="2"/>
  <c r="CD1100" i="2"/>
  <c r="CC1100" i="2"/>
  <c r="CB1100" i="2"/>
  <c r="CA1100" i="2"/>
  <c r="K1100" i="2" s="1"/>
  <c r="BZ1100" i="2"/>
  <c r="BY1100" i="2"/>
  <c r="BX1100" i="2"/>
  <c r="BW1100" i="2"/>
  <c r="BV1100" i="2"/>
  <c r="H1100" i="2" s="1"/>
  <c r="W1100" i="2"/>
  <c r="T1100" i="2" s="1"/>
  <c r="V1100" i="2"/>
  <c r="U1100" i="2"/>
  <c r="S1100" i="2" s="1"/>
  <c r="CE1099" i="2"/>
  <c r="CD1099" i="2"/>
  <c r="CC1099" i="2"/>
  <c r="CB1099" i="2"/>
  <c r="CA1099" i="2"/>
  <c r="K1099" i="2" s="1"/>
  <c r="BZ1099" i="2"/>
  <c r="BY1099" i="2"/>
  <c r="BX1099" i="2"/>
  <c r="BW1099" i="2"/>
  <c r="BV1099" i="2"/>
  <c r="H1099" i="2" s="1"/>
  <c r="W1099" i="2"/>
  <c r="T1099" i="2" s="1"/>
  <c r="V1099" i="2"/>
  <c r="U1099" i="2"/>
  <c r="S1099" i="2" s="1"/>
  <c r="CE1098" i="2"/>
  <c r="CD1098" i="2"/>
  <c r="CC1098" i="2"/>
  <c r="CB1098" i="2"/>
  <c r="CA1098" i="2"/>
  <c r="K1098" i="2" s="1"/>
  <c r="BZ1098" i="2"/>
  <c r="BY1098" i="2"/>
  <c r="BX1098" i="2"/>
  <c r="BW1098" i="2"/>
  <c r="BV1098" i="2"/>
  <c r="W1098" i="2"/>
  <c r="T1098" i="2" s="1"/>
  <c r="V1098" i="2"/>
  <c r="U1098" i="2"/>
  <c r="S1098" i="2" s="1"/>
  <c r="H1098" i="2"/>
  <c r="CE1097" i="2"/>
  <c r="CD1097" i="2"/>
  <c r="CC1097" i="2"/>
  <c r="CB1097" i="2"/>
  <c r="CA1097" i="2"/>
  <c r="K1097" i="2" s="1"/>
  <c r="BZ1097" i="2"/>
  <c r="BY1097" i="2"/>
  <c r="BX1097" i="2"/>
  <c r="BW1097" i="2"/>
  <c r="BV1097" i="2"/>
  <c r="H1097" i="2" s="1"/>
  <c r="W1097" i="2"/>
  <c r="T1097" i="2" s="1"/>
  <c r="V1097" i="2"/>
  <c r="U1097" i="2"/>
  <c r="S1097" i="2" s="1"/>
  <c r="CE1096" i="2"/>
  <c r="CD1096" i="2"/>
  <c r="CC1096" i="2"/>
  <c r="CB1096" i="2"/>
  <c r="CA1096" i="2"/>
  <c r="K1096" i="2" s="1"/>
  <c r="BZ1096" i="2"/>
  <c r="BY1096" i="2"/>
  <c r="BX1096" i="2"/>
  <c r="BW1096" i="2"/>
  <c r="BV1096" i="2"/>
  <c r="H1096" i="2" s="1"/>
  <c r="AF1096" i="2"/>
  <c r="AC1096" i="2"/>
  <c r="W1096" i="2" s="1"/>
  <c r="T1096" i="2" s="1"/>
  <c r="V1096" i="2"/>
  <c r="U1096" i="2"/>
  <c r="S1096" i="2" s="1"/>
  <c r="CE1095" i="2"/>
  <c r="CD1095" i="2"/>
  <c r="CC1095" i="2"/>
  <c r="CB1095" i="2"/>
  <c r="CA1095" i="2"/>
  <c r="K1095" i="2" s="1"/>
  <c r="BZ1095" i="2"/>
  <c r="BY1095" i="2"/>
  <c r="BX1095" i="2"/>
  <c r="BW1095" i="2"/>
  <c r="BV1095" i="2"/>
  <c r="H1095" i="2" s="1"/>
  <c r="AF1095" i="2"/>
  <c r="AC1095" i="2"/>
  <c r="V1095" i="2"/>
  <c r="U1095" i="2"/>
  <c r="S1095" i="2" s="1"/>
  <c r="BU1094" i="2"/>
  <c r="BU1092" i="2" s="1"/>
  <c r="BS1094" i="2"/>
  <c r="BS1092" i="2" s="1"/>
  <c r="BR1094" i="2"/>
  <c r="BR1092" i="2" s="1"/>
  <c r="BP1094" i="2"/>
  <c r="BP1092" i="2" s="1"/>
  <c r="BO1094" i="2"/>
  <c r="BO1092" i="2" s="1"/>
  <c r="BN1094" i="2"/>
  <c r="BN1092" i="2" s="1"/>
  <c r="BM1094" i="2"/>
  <c r="BM1092" i="2" s="1"/>
  <c r="BL1094" i="2"/>
  <c r="BK1094" i="2"/>
  <c r="BK1092" i="2" s="1"/>
  <c r="BI1094" i="2"/>
  <c r="BI1092" i="2" s="1"/>
  <c r="BH1094" i="2"/>
  <c r="BH1092" i="2" s="1"/>
  <c r="BF1094" i="2"/>
  <c r="BF1092" i="2" s="1"/>
  <c r="BE1094" i="2"/>
  <c r="BE1092" i="2" s="1"/>
  <c r="BD1094" i="2"/>
  <c r="BD1092" i="2" s="1"/>
  <c r="BC1094" i="2"/>
  <c r="BC1092" i="2" s="1"/>
  <c r="BB1094" i="2"/>
  <c r="BB1092" i="2" s="1"/>
  <c r="BA1094" i="2"/>
  <c r="BA1092" i="2" s="1"/>
  <c r="AZ1094" i="2"/>
  <c r="AY1094" i="2"/>
  <c r="AY1092" i="2" s="1"/>
  <c r="AX1094" i="2"/>
  <c r="AX1092" i="2" s="1"/>
  <c r="AW1094" i="2"/>
  <c r="AW1092" i="2" s="1"/>
  <c r="AV1094" i="2"/>
  <c r="AV1092" i="2" s="1"/>
  <c r="AU1094" i="2"/>
  <c r="AU1092" i="2" s="1"/>
  <c r="AT1094" i="2"/>
  <c r="AT1092" i="2" s="1"/>
  <c r="AS1094" i="2"/>
  <c r="AS1092" i="2" s="1"/>
  <c r="AR1094" i="2"/>
  <c r="AR1092" i="2" s="1"/>
  <c r="AQ1094" i="2"/>
  <c r="AP1094" i="2"/>
  <c r="AP1092" i="2" s="1"/>
  <c r="AO1094" i="2"/>
  <c r="AN1094" i="2"/>
  <c r="AN1092" i="2" s="1"/>
  <c r="AM1094" i="2"/>
  <c r="AL1094" i="2"/>
  <c r="AL1092" i="2" s="1"/>
  <c r="AK1094" i="2"/>
  <c r="AK1092" i="2" s="1"/>
  <c r="AJ1094" i="2"/>
  <c r="AJ1092" i="2" s="1"/>
  <c r="AI1094" i="2"/>
  <c r="AH1094" i="2"/>
  <c r="AH1092" i="2" s="1"/>
  <c r="AG1094" i="2"/>
  <c r="AG1092" i="2" s="1"/>
  <c r="AE1094" i="2"/>
  <c r="AE1092" i="2" s="1"/>
  <c r="AD1094" i="2"/>
  <c r="AD1092" i="2" s="1"/>
  <c r="AB1094" i="2"/>
  <c r="AB1092" i="2" s="1"/>
  <c r="AA1094" i="2"/>
  <c r="AA1092" i="2" s="1"/>
  <c r="Z1094" i="2"/>
  <c r="Z1092" i="2" s="1"/>
  <c r="Y1094" i="2"/>
  <c r="Y1092" i="2" s="1"/>
  <c r="X1094" i="2"/>
  <c r="X1093" i="2" s="1"/>
  <c r="M1094" i="2"/>
  <c r="M1092" i="2" s="1"/>
  <c r="G1094" i="2"/>
  <c r="G1092" i="2" s="1"/>
  <c r="CE1093" i="2"/>
  <c r="CD1093" i="2"/>
  <c r="CC1093" i="2"/>
  <c r="CB1093" i="2"/>
  <c r="CA1093" i="2"/>
  <c r="K1093" i="2" s="1"/>
  <c r="BZ1093" i="2"/>
  <c r="BY1093" i="2"/>
  <c r="BX1093" i="2"/>
  <c r="BW1093" i="2"/>
  <c r="BV1093" i="2"/>
  <c r="H1093" i="2" s="1"/>
  <c r="W1093" i="2"/>
  <c r="T1093" i="2" s="1"/>
  <c r="V1093" i="2"/>
  <c r="CE1091" i="2"/>
  <c r="CD1091" i="2"/>
  <c r="CC1091" i="2"/>
  <c r="CB1091" i="2"/>
  <c r="CA1091" i="2"/>
  <c r="BZ1091" i="2"/>
  <c r="BY1091" i="2"/>
  <c r="BX1091" i="2"/>
  <c r="BW1091" i="2"/>
  <c r="BV1091" i="2"/>
  <c r="H1091" i="2" s="1"/>
  <c r="W1091" i="2"/>
  <c r="T1091" i="2" s="1"/>
  <c r="V1091" i="2"/>
  <c r="K1091" i="2"/>
  <c r="CE1090" i="2"/>
  <c r="CD1090" i="2"/>
  <c r="CC1090" i="2"/>
  <c r="CB1090" i="2"/>
  <c r="CA1090" i="2"/>
  <c r="K1090" i="2" s="1"/>
  <c r="J1090" i="2" s="1"/>
  <c r="BZ1090" i="2"/>
  <c r="BY1090" i="2"/>
  <c r="BX1090" i="2"/>
  <c r="BW1090" i="2"/>
  <c r="BV1090" i="2"/>
  <c r="H1090" i="2" s="1"/>
  <c r="W1090" i="2"/>
  <c r="T1090" i="2" s="1"/>
  <c r="V1090" i="2"/>
  <c r="U1090" i="2"/>
  <c r="S1090" i="2" s="1"/>
  <c r="CE1089" i="2"/>
  <c r="CD1089" i="2"/>
  <c r="CC1089" i="2"/>
  <c r="CB1089" i="2"/>
  <c r="CA1089" i="2"/>
  <c r="K1089" i="2" s="1"/>
  <c r="J1089" i="2" s="1"/>
  <c r="BZ1089" i="2"/>
  <c r="BY1089" i="2"/>
  <c r="BX1089" i="2"/>
  <c r="BW1089" i="2"/>
  <c r="BV1089" i="2"/>
  <c r="H1089" i="2" s="1"/>
  <c r="W1089" i="2"/>
  <c r="T1089" i="2" s="1"/>
  <c r="V1089" i="2"/>
  <c r="U1089" i="2"/>
  <c r="S1089" i="2" s="1"/>
  <c r="CE1088" i="2"/>
  <c r="CD1088" i="2"/>
  <c r="CC1088" i="2"/>
  <c r="CB1088" i="2"/>
  <c r="CA1088" i="2"/>
  <c r="K1088" i="2" s="1"/>
  <c r="J1088" i="2" s="1"/>
  <c r="BZ1088" i="2"/>
  <c r="BY1088" i="2"/>
  <c r="BX1088" i="2"/>
  <c r="BW1088" i="2"/>
  <c r="BV1088" i="2"/>
  <c r="H1088" i="2" s="1"/>
  <c r="W1088" i="2"/>
  <c r="T1088" i="2" s="1"/>
  <c r="V1088" i="2"/>
  <c r="U1088" i="2"/>
  <c r="S1088" i="2" s="1"/>
  <c r="CE1087" i="2"/>
  <c r="CD1087" i="2"/>
  <c r="CC1087" i="2"/>
  <c r="CB1087" i="2"/>
  <c r="CA1087" i="2"/>
  <c r="K1087" i="2" s="1"/>
  <c r="J1087" i="2" s="1"/>
  <c r="BZ1087" i="2"/>
  <c r="BY1087" i="2"/>
  <c r="BX1087" i="2"/>
  <c r="BW1087" i="2"/>
  <c r="BV1087" i="2"/>
  <c r="H1087" i="2" s="1"/>
  <c r="W1087" i="2"/>
  <c r="T1087" i="2" s="1"/>
  <c r="V1087" i="2"/>
  <c r="U1087" i="2"/>
  <c r="S1087" i="2" s="1"/>
  <c r="CE1086" i="2"/>
  <c r="CD1086" i="2"/>
  <c r="CC1086" i="2"/>
  <c r="CB1086" i="2"/>
  <c r="CA1086" i="2"/>
  <c r="K1086" i="2" s="1"/>
  <c r="J1086" i="2" s="1"/>
  <c r="BZ1086" i="2"/>
  <c r="BY1086" i="2"/>
  <c r="BX1086" i="2"/>
  <c r="BW1086" i="2"/>
  <c r="BV1086" i="2"/>
  <c r="H1086" i="2" s="1"/>
  <c r="W1086" i="2"/>
  <c r="T1086" i="2" s="1"/>
  <c r="V1086" i="2"/>
  <c r="U1086" i="2"/>
  <c r="S1086" i="2" s="1"/>
  <c r="CE1085" i="2"/>
  <c r="CD1085" i="2"/>
  <c r="CC1085" i="2"/>
  <c r="CB1085" i="2"/>
  <c r="CA1085" i="2"/>
  <c r="K1085" i="2" s="1"/>
  <c r="J1085" i="2" s="1"/>
  <c r="BZ1085" i="2"/>
  <c r="BY1085" i="2"/>
  <c r="BX1085" i="2"/>
  <c r="BW1085" i="2"/>
  <c r="BV1085" i="2"/>
  <c r="H1085" i="2" s="1"/>
  <c r="W1085" i="2"/>
  <c r="T1085" i="2" s="1"/>
  <c r="V1085" i="2"/>
  <c r="U1085" i="2"/>
  <c r="S1085" i="2" s="1"/>
  <c r="CE1084" i="2"/>
  <c r="CD1084" i="2"/>
  <c r="CC1084" i="2"/>
  <c r="CB1084" i="2"/>
  <c r="CA1084" i="2"/>
  <c r="K1084" i="2" s="1"/>
  <c r="J1084" i="2" s="1"/>
  <c r="BZ1084" i="2"/>
  <c r="BY1084" i="2"/>
  <c r="BX1084" i="2"/>
  <c r="BW1084" i="2"/>
  <c r="BV1084" i="2"/>
  <c r="H1084" i="2" s="1"/>
  <c r="W1084" i="2"/>
  <c r="T1084" i="2" s="1"/>
  <c r="V1084" i="2"/>
  <c r="U1084" i="2"/>
  <c r="S1084" i="2" s="1"/>
  <c r="CE1083" i="2"/>
  <c r="CD1083" i="2"/>
  <c r="CC1083" i="2"/>
  <c r="CB1083" i="2"/>
  <c r="CA1083" i="2"/>
  <c r="K1083" i="2" s="1"/>
  <c r="J1083" i="2" s="1"/>
  <c r="BZ1083" i="2"/>
  <c r="BY1083" i="2"/>
  <c r="BX1083" i="2"/>
  <c r="BW1083" i="2"/>
  <c r="BV1083" i="2"/>
  <c r="H1083" i="2" s="1"/>
  <c r="W1083" i="2"/>
  <c r="T1083" i="2" s="1"/>
  <c r="V1083" i="2"/>
  <c r="U1083" i="2"/>
  <c r="S1083" i="2" s="1"/>
  <c r="CE1082" i="2"/>
  <c r="CD1082" i="2"/>
  <c r="CC1082" i="2"/>
  <c r="CB1082" i="2"/>
  <c r="CA1082" i="2"/>
  <c r="K1082" i="2" s="1"/>
  <c r="J1082" i="2" s="1"/>
  <c r="BZ1082" i="2"/>
  <c r="BY1082" i="2"/>
  <c r="BX1082" i="2"/>
  <c r="BW1082" i="2"/>
  <c r="BV1082" i="2"/>
  <c r="H1082" i="2" s="1"/>
  <c r="W1082" i="2"/>
  <c r="T1082" i="2" s="1"/>
  <c r="V1082" i="2"/>
  <c r="U1082" i="2"/>
  <c r="S1082" i="2" s="1"/>
  <c r="CE1081" i="2"/>
  <c r="CD1081" i="2"/>
  <c r="CC1081" i="2"/>
  <c r="CB1081" i="2"/>
  <c r="CA1081" i="2"/>
  <c r="K1081" i="2" s="1"/>
  <c r="J1081" i="2" s="1"/>
  <c r="BZ1081" i="2"/>
  <c r="BY1081" i="2"/>
  <c r="BX1081" i="2"/>
  <c r="BW1081" i="2"/>
  <c r="BV1081" i="2"/>
  <c r="H1081" i="2" s="1"/>
  <c r="W1081" i="2"/>
  <c r="T1081" i="2" s="1"/>
  <c r="V1081" i="2"/>
  <c r="U1081" i="2"/>
  <c r="S1081" i="2" s="1"/>
  <c r="CE1080" i="2"/>
  <c r="CD1080" i="2"/>
  <c r="CC1080" i="2"/>
  <c r="CB1080" i="2"/>
  <c r="CA1080" i="2"/>
  <c r="K1080" i="2" s="1"/>
  <c r="J1080" i="2" s="1"/>
  <c r="BZ1080" i="2"/>
  <c r="BY1080" i="2"/>
  <c r="BX1080" i="2"/>
  <c r="BW1080" i="2"/>
  <c r="BV1080" i="2"/>
  <c r="H1080" i="2" s="1"/>
  <c r="W1080" i="2"/>
  <c r="T1080" i="2" s="1"/>
  <c r="V1080" i="2"/>
  <c r="U1080" i="2"/>
  <c r="S1080" i="2" s="1"/>
  <c r="CE1079" i="2"/>
  <c r="CD1079" i="2"/>
  <c r="CC1079" i="2"/>
  <c r="CB1079" i="2"/>
  <c r="CA1079" i="2"/>
  <c r="K1079" i="2" s="1"/>
  <c r="J1079" i="2" s="1"/>
  <c r="BZ1079" i="2"/>
  <c r="BY1079" i="2"/>
  <c r="BX1079" i="2"/>
  <c r="BW1079" i="2"/>
  <c r="BV1079" i="2"/>
  <c r="H1079" i="2" s="1"/>
  <c r="W1079" i="2"/>
  <c r="T1079" i="2" s="1"/>
  <c r="V1079" i="2"/>
  <c r="U1079" i="2"/>
  <c r="S1079" i="2" s="1"/>
  <c r="CE1078" i="2"/>
  <c r="CD1078" i="2"/>
  <c r="CC1078" i="2"/>
  <c r="CB1078" i="2"/>
  <c r="CA1078" i="2"/>
  <c r="K1078" i="2" s="1"/>
  <c r="J1078" i="2" s="1"/>
  <c r="BZ1078" i="2"/>
  <c r="BY1078" i="2"/>
  <c r="BX1078" i="2"/>
  <c r="BW1078" i="2"/>
  <c r="BV1078" i="2"/>
  <c r="H1078" i="2" s="1"/>
  <c r="W1078" i="2"/>
  <c r="T1078" i="2" s="1"/>
  <c r="V1078" i="2"/>
  <c r="U1078" i="2"/>
  <c r="S1078" i="2" s="1"/>
  <c r="CE1077" i="2"/>
  <c r="CD1077" i="2"/>
  <c r="CC1077" i="2"/>
  <c r="CB1077" i="2"/>
  <c r="CA1077" i="2"/>
  <c r="K1077" i="2" s="1"/>
  <c r="J1077" i="2" s="1"/>
  <c r="BZ1077" i="2"/>
  <c r="BY1077" i="2"/>
  <c r="BX1077" i="2"/>
  <c r="BW1077" i="2"/>
  <c r="BV1077" i="2"/>
  <c r="H1077" i="2" s="1"/>
  <c r="W1077" i="2"/>
  <c r="T1077" i="2" s="1"/>
  <c r="V1077" i="2"/>
  <c r="U1077" i="2"/>
  <c r="S1077" i="2" s="1"/>
  <c r="CE1076" i="2"/>
  <c r="CD1076" i="2"/>
  <c r="CC1076" i="2"/>
  <c r="CB1076" i="2"/>
  <c r="CA1076" i="2"/>
  <c r="K1076" i="2" s="1"/>
  <c r="J1076" i="2" s="1"/>
  <c r="BZ1076" i="2"/>
  <c r="BY1076" i="2"/>
  <c r="BX1076" i="2"/>
  <c r="BW1076" i="2"/>
  <c r="BV1076" i="2"/>
  <c r="H1076" i="2" s="1"/>
  <c r="W1076" i="2"/>
  <c r="T1076" i="2" s="1"/>
  <c r="V1076" i="2"/>
  <c r="U1076" i="2"/>
  <c r="S1076" i="2" s="1"/>
  <c r="CE1075" i="2"/>
  <c r="CD1075" i="2"/>
  <c r="CC1075" i="2"/>
  <c r="CB1075" i="2"/>
  <c r="CA1075" i="2"/>
  <c r="K1075" i="2" s="1"/>
  <c r="J1075" i="2" s="1"/>
  <c r="BZ1075" i="2"/>
  <c r="BY1075" i="2"/>
  <c r="BX1075" i="2"/>
  <c r="BW1075" i="2"/>
  <c r="BV1075" i="2"/>
  <c r="H1075" i="2" s="1"/>
  <c r="W1075" i="2"/>
  <c r="T1075" i="2" s="1"/>
  <c r="V1075" i="2"/>
  <c r="U1075" i="2"/>
  <c r="S1075" i="2" s="1"/>
  <c r="CE1074" i="2"/>
  <c r="CD1074" i="2"/>
  <c r="CC1074" i="2"/>
  <c r="CB1074" i="2"/>
  <c r="CA1074" i="2"/>
  <c r="K1074" i="2" s="1"/>
  <c r="J1074" i="2" s="1"/>
  <c r="BZ1074" i="2"/>
  <c r="BY1074" i="2"/>
  <c r="BX1074" i="2"/>
  <c r="BW1074" i="2"/>
  <c r="BV1074" i="2"/>
  <c r="H1074" i="2" s="1"/>
  <c r="W1074" i="2"/>
  <c r="T1074" i="2" s="1"/>
  <c r="V1074" i="2"/>
  <c r="U1074" i="2"/>
  <c r="S1074" i="2" s="1"/>
  <c r="CE1073" i="2"/>
  <c r="CD1073" i="2"/>
  <c r="CC1073" i="2"/>
  <c r="CB1073" i="2"/>
  <c r="CA1073" i="2"/>
  <c r="K1073" i="2" s="1"/>
  <c r="J1073" i="2" s="1"/>
  <c r="BZ1073" i="2"/>
  <c r="BY1073" i="2"/>
  <c r="BX1073" i="2"/>
  <c r="BW1073" i="2"/>
  <c r="BV1073" i="2"/>
  <c r="H1073" i="2" s="1"/>
  <c r="W1073" i="2"/>
  <c r="T1073" i="2" s="1"/>
  <c r="V1073" i="2"/>
  <c r="U1073" i="2"/>
  <c r="S1073" i="2" s="1"/>
  <c r="CE1072" i="2"/>
  <c r="CD1072" i="2"/>
  <c r="CC1072" i="2"/>
  <c r="CB1072" i="2"/>
  <c r="CA1072" i="2"/>
  <c r="K1072" i="2" s="1"/>
  <c r="J1072" i="2" s="1"/>
  <c r="BZ1072" i="2"/>
  <c r="BY1072" i="2"/>
  <c r="BX1072" i="2"/>
  <c r="BW1072" i="2"/>
  <c r="BV1072" i="2"/>
  <c r="H1072" i="2" s="1"/>
  <c r="W1072" i="2"/>
  <c r="T1072" i="2" s="1"/>
  <c r="V1072" i="2"/>
  <c r="U1072" i="2"/>
  <c r="S1072" i="2" s="1"/>
  <c r="CE1071" i="2"/>
  <c r="CD1071" i="2"/>
  <c r="CC1071" i="2"/>
  <c r="CB1071" i="2"/>
  <c r="CA1071" i="2"/>
  <c r="K1071" i="2" s="1"/>
  <c r="J1071" i="2" s="1"/>
  <c r="BZ1071" i="2"/>
  <c r="BY1071" i="2"/>
  <c r="BX1071" i="2"/>
  <c r="BW1071" i="2"/>
  <c r="BV1071" i="2"/>
  <c r="H1071" i="2" s="1"/>
  <c r="W1071" i="2"/>
  <c r="T1071" i="2" s="1"/>
  <c r="V1071" i="2"/>
  <c r="U1071" i="2"/>
  <c r="S1071" i="2" s="1"/>
  <c r="CE1070" i="2"/>
  <c r="CD1070" i="2"/>
  <c r="CC1070" i="2"/>
  <c r="CB1070" i="2"/>
  <c r="CA1070" i="2"/>
  <c r="K1070" i="2" s="1"/>
  <c r="BZ1070" i="2"/>
  <c r="BY1070" i="2"/>
  <c r="BX1070" i="2"/>
  <c r="BW1070" i="2"/>
  <c r="BV1070" i="2"/>
  <c r="H1070" i="2" s="1"/>
  <c r="W1070" i="2"/>
  <c r="T1070" i="2" s="1"/>
  <c r="V1070" i="2"/>
  <c r="U1070" i="2"/>
  <c r="S1070" i="2" s="1"/>
  <c r="CE1069" i="2"/>
  <c r="CD1069" i="2"/>
  <c r="CC1069" i="2"/>
  <c r="CB1069" i="2"/>
  <c r="CA1069" i="2"/>
  <c r="K1069" i="2" s="1"/>
  <c r="BZ1069" i="2"/>
  <c r="BY1069" i="2"/>
  <c r="BX1069" i="2"/>
  <c r="BW1069" i="2"/>
  <c r="BV1069" i="2"/>
  <c r="H1069" i="2" s="1"/>
  <c r="W1069" i="2"/>
  <c r="T1069" i="2" s="1"/>
  <c r="V1069" i="2"/>
  <c r="U1069" i="2"/>
  <c r="S1069" i="2" s="1"/>
  <c r="CE1068" i="2"/>
  <c r="CD1068" i="2"/>
  <c r="CC1068" i="2"/>
  <c r="CB1068" i="2"/>
  <c r="CA1068" i="2"/>
  <c r="K1068" i="2" s="1"/>
  <c r="J1068" i="2" s="1"/>
  <c r="BZ1068" i="2"/>
  <c r="BY1068" i="2"/>
  <c r="BX1068" i="2"/>
  <c r="BW1068" i="2"/>
  <c r="BV1068" i="2"/>
  <c r="H1068" i="2" s="1"/>
  <c r="W1068" i="2"/>
  <c r="T1068" i="2" s="1"/>
  <c r="V1068" i="2"/>
  <c r="U1068" i="2"/>
  <c r="S1068" i="2" s="1"/>
  <c r="CE1067" i="2"/>
  <c r="CD1067" i="2"/>
  <c r="CC1067" i="2"/>
  <c r="CB1067" i="2"/>
  <c r="CA1067" i="2"/>
  <c r="K1067" i="2" s="1"/>
  <c r="BZ1067" i="2"/>
  <c r="BY1067" i="2"/>
  <c r="BX1067" i="2"/>
  <c r="BW1067" i="2"/>
  <c r="BV1067" i="2"/>
  <c r="H1067" i="2" s="1"/>
  <c r="W1067" i="2"/>
  <c r="T1067" i="2" s="1"/>
  <c r="V1067" i="2"/>
  <c r="U1067" i="2"/>
  <c r="S1067" i="2" s="1"/>
  <c r="CE1066" i="2"/>
  <c r="CD1066" i="2"/>
  <c r="CC1066" i="2"/>
  <c r="CB1066" i="2"/>
  <c r="CA1066" i="2"/>
  <c r="K1066" i="2" s="1"/>
  <c r="BZ1066" i="2"/>
  <c r="BY1066" i="2"/>
  <c r="BX1066" i="2"/>
  <c r="BW1066" i="2"/>
  <c r="BV1066" i="2"/>
  <c r="H1066" i="2" s="1"/>
  <c r="W1066" i="2"/>
  <c r="T1066" i="2" s="1"/>
  <c r="V1066" i="2"/>
  <c r="U1066" i="2"/>
  <c r="S1066" i="2" s="1"/>
  <c r="CE1065" i="2"/>
  <c r="CD1065" i="2"/>
  <c r="CC1065" i="2"/>
  <c r="CB1065" i="2"/>
  <c r="CA1065" i="2"/>
  <c r="K1065" i="2" s="1"/>
  <c r="BZ1065" i="2"/>
  <c r="BY1065" i="2"/>
  <c r="BX1065" i="2"/>
  <c r="BW1065" i="2"/>
  <c r="BV1065" i="2"/>
  <c r="H1065" i="2" s="1"/>
  <c r="W1065" i="2"/>
  <c r="T1065" i="2" s="1"/>
  <c r="V1065" i="2"/>
  <c r="U1065" i="2"/>
  <c r="S1065" i="2" s="1"/>
  <c r="CE1064" i="2"/>
  <c r="CD1064" i="2"/>
  <c r="CC1064" i="2"/>
  <c r="CB1064" i="2"/>
  <c r="CA1064" i="2"/>
  <c r="K1064" i="2" s="1"/>
  <c r="BZ1064" i="2"/>
  <c r="BY1064" i="2"/>
  <c r="BX1064" i="2"/>
  <c r="BW1064" i="2"/>
  <c r="BV1064" i="2"/>
  <c r="H1064" i="2" s="1"/>
  <c r="W1064" i="2"/>
  <c r="T1064" i="2" s="1"/>
  <c r="V1064" i="2"/>
  <c r="U1064" i="2"/>
  <c r="S1064" i="2" s="1"/>
  <c r="CE1063" i="2"/>
  <c r="CD1063" i="2"/>
  <c r="CC1063" i="2"/>
  <c r="CB1063" i="2"/>
  <c r="CA1063" i="2"/>
  <c r="K1063" i="2" s="1"/>
  <c r="BZ1063" i="2"/>
  <c r="BY1063" i="2"/>
  <c r="BX1063" i="2"/>
  <c r="BW1063" i="2"/>
  <c r="BV1063" i="2"/>
  <c r="H1063" i="2" s="1"/>
  <c r="W1063" i="2"/>
  <c r="T1063" i="2" s="1"/>
  <c r="V1063" i="2"/>
  <c r="U1063" i="2"/>
  <c r="S1063" i="2" s="1"/>
  <c r="CE1062" i="2"/>
  <c r="CD1062" i="2"/>
  <c r="CC1062" i="2"/>
  <c r="CB1062" i="2"/>
  <c r="CA1062" i="2"/>
  <c r="K1062" i="2" s="1"/>
  <c r="BZ1062" i="2"/>
  <c r="BY1062" i="2"/>
  <c r="BX1062" i="2"/>
  <c r="BW1062" i="2"/>
  <c r="BV1062" i="2"/>
  <c r="H1062" i="2" s="1"/>
  <c r="W1062" i="2"/>
  <c r="T1062" i="2" s="1"/>
  <c r="V1062" i="2"/>
  <c r="U1062" i="2"/>
  <c r="S1062" i="2" s="1"/>
  <c r="CE1061" i="2"/>
  <c r="CD1061" i="2"/>
  <c r="CC1061" i="2"/>
  <c r="CB1061" i="2"/>
  <c r="CA1061" i="2"/>
  <c r="K1061" i="2" s="1"/>
  <c r="BZ1061" i="2"/>
  <c r="BY1061" i="2"/>
  <c r="BX1061" i="2"/>
  <c r="BW1061" i="2"/>
  <c r="BV1061" i="2"/>
  <c r="H1061" i="2" s="1"/>
  <c r="W1061" i="2"/>
  <c r="T1061" i="2" s="1"/>
  <c r="V1061" i="2"/>
  <c r="U1061" i="2"/>
  <c r="S1061" i="2" s="1"/>
  <c r="CE1060" i="2"/>
  <c r="CD1060" i="2"/>
  <c r="CC1060" i="2"/>
  <c r="CB1060" i="2"/>
  <c r="CA1060" i="2"/>
  <c r="K1060" i="2" s="1"/>
  <c r="BZ1060" i="2"/>
  <c r="BY1060" i="2"/>
  <c r="BX1060" i="2"/>
  <c r="BW1060" i="2"/>
  <c r="BV1060" i="2"/>
  <c r="H1060" i="2" s="1"/>
  <c r="W1060" i="2"/>
  <c r="T1060" i="2" s="1"/>
  <c r="V1060" i="2"/>
  <c r="U1060" i="2"/>
  <c r="S1060" i="2" s="1"/>
  <c r="CE1059" i="2"/>
  <c r="CD1059" i="2"/>
  <c r="CC1059" i="2"/>
  <c r="CB1059" i="2"/>
  <c r="CA1059" i="2"/>
  <c r="K1059" i="2" s="1"/>
  <c r="BZ1059" i="2"/>
  <c r="BY1059" i="2"/>
  <c r="BX1059" i="2"/>
  <c r="BW1059" i="2"/>
  <c r="BV1059" i="2"/>
  <c r="H1059" i="2" s="1"/>
  <c r="W1059" i="2"/>
  <c r="T1059" i="2" s="1"/>
  <c r="V1059" i="2"/>
  <c r="U1059" i="2"/>
  <c r="S1059" i="2" s="1"/>
  <c r="CE1058" i="2"/>
  <c r="CD1058" i="2"/>
  <c r="CC1058" i="2"/>
  <c r="CB1058" i="2"/>
  <c r="CA1058" i="2"/>
  <c r="K1058" i="2" s="1"/>
  <c r="J1058" i="2" s="1"/>
  <c r="BZ1058" i="2"/>
  <c r="BY1058" i="2"/>
  <c r="BX1058" i="2"/>
  <c r="BW1058" i="2"/>
  <c r="BV1058" i="2"/>
  <c r="H1058" i="2" s="1"/>
  <c r="W1058" i="2"/>
  <c r="T1058" i="2" s="1"/>
  <c r="V1058" i="2"/>
  <c r="U1058" i="2"/>
  <c r="S1058" i="2" s="1"/>
  <c r="CE1057" i="2"/>
  <c r="CD1057" i="2"/>
  <c r="CC1057" i="2"/>
  <c r="CB1057" i="2"/>
  <c r="CA1057" i="2"/>
  <c r="K1057" i="2" s="1"/>
  <c r="BZ1057" i="2"/>
  <c r="BY1057" i="2"/>
  <c r="BX1057" i="2"/>
  <c r="BW1057" i="2"/>
  <c r="BV1057" i="2"/>
  <c r="H1057" i="2" s="1"/>
  <c r="W1057" i="2"/>
  <c r="T1057" i="2" s="1"/>
  <c r="V1057" i="2"/>
  <c r="U1057" i="2"/>
  <c r="S1057" i="2" s="1"/>
  <c r="CE1056" i="2"/>
  <c r="CD1056" i="2"/>
  <c r="CC1056" i="2"/>
  <c r="CB1056" i="2"/>
  <c r="CA1056" i="2"/>
  <c r="K1056" i="2" s="1"/>
  <c r="J1056" i="2" s="1"/>
  <c r="BZ1056" i="2"/>
  <c r="BY1056" i="2"/>
  <c r="BX1056" i="2"/>
  <c r="BW1056" i="2"/>
  <c r="BV1056" i="2"/>
  <c r="H1056" i="2" s="1"/>
  <c r="W1056" i="2"/>
  <c r="T1056" i="2" s="1"/>
  <c r="V1056" i="2"/>
  <c r="U1056" i="2"/>
  <c r="S1056" i="2" s="1"/>
  <c r="CE1055" i="2"/>
  <c r="CD1055" i="2"/>
  <c r="CC1055" i="2"/>
  <c r="CB1055" i="2"/>
  <c r="CA1055" i="2"/>
  <c r="K1055" i="2" s="1"/>
  <c r="J1055" i="2" s="1"/>
  <c r="BZ1055" i="2"/>
  <c r="BY1055" i="2"/>
  <c r="BX1055" i="2"/>
  <c r="BW1055" i="2"/>
  <c r="BV1055" i="2"/>
  <c r="H1055" i="2" s="1"/>
  <c r="W1055" i="2"/>
  <c r="T1055" i="2" s="1"/>
  <c r="V1055" i="2"/>
  <c r="U1055" i="2"/>
  <c r="S1055" i="2" s="1"/>
  <c r="CE1054" i="2"/>
  <c r="CD1054" i="2"/>
  <c r="CC1054" i="2"/>
  <c r="CB1054" i="2"/>
  <c r="CA1054" i="2"/>
  <c r="K1054" i="2" s="1"/>
  <c r="J1054" i="2" s="1"/>
  <c r="BZ1054" i="2"/>
  <c r="BY1054" i="2"/>
  <c r="BX1054" i="2"/>
  <c r="BW1054" i="2"/>
  <c r="BV1054" i="2"/>
  <c r="H1054" i="2" s="1"/>
  <c r="W1054" i="2"/>
  <c r="T1054" i="2" s="1"/>
  <c r="V1054" i="2"/>
  <c r="U1054" i="2"/>
  <c r="S1054" i="2" s="1"/>
  <c r="CE1053" i="2"/>
  <c r="CD1053" i="2"/>
  <c r="CC1053" i="2"/>
  <c r="CB1053" i="2"/>
  <c r="CA1053" i="2"/>
  <c r="K1053" i="2" s="1"/>
  <c r="BZ1053" i="2"/>
  <c r="BY1053" i="2"/>
  <c r="BX1053" i="2"/>
  <c r="BW1053" i="2"/>
  <c r="BV1053" i="2"/>
  <c r="H1053" i="2" s="1"/>
  <c r="W1053" i="2"/>
  <c r="T1053" i="2" s="1"/>
  <c r="V1053" i="2"/>
  <c r="U1053" i="2"/>
  <c r="S1053" i="2" s="1"/>
  <c r="CE1052" i="2"/>
  <c r="CD1052" i="2"/>
  <c r="CC1052" i="2"/>
  <c r="CB1052" i="2"/>
  <c r="CA1052" i="2"/>
  <c r="K1052" i="2" s="1"/>
  <c r="BZ1052" i="2"/>
  <c r="BY1052" i="2"/>
  <c r="BX1052" i="2"/>
  <c r="BW1052" i="2"/>
  <c r="BV1052" i="2"/>
  <c r="H1052" i="2" s="1"/>
  <c r="W1052" i="2"/>
  <c r="T1052" i="2" s="1"/>
  <c r="V1052" i="2"/>
  <c r="U1052" i="2"/>
  <c r="S1052" i="2" s="1"/>
  <c r="CE1051" i="2"/>
  <c r="CD1051" i="2"/>
  <c r="CC1051" i="2"/>
  <c r="CB1051" i="2"/>
  <c r="CA1051" i="2"/>
  <c r="K1051" i="2" s="1"/>
  <c r="J1051" i="2" s="1"/>
  <c r="BZ1051" i="2"/>
  <c r="BY1051" i="2"/>
  <c r="BX1051" i="2"/>
  <c r="BW1051" i="2"/>
  <c r="BV1051" i="2"/>
  <c r="H1051" i="2" s="1"/>
  <c r="W1051" i="2"/>
  <c r="T1051" i="2" s="1"/>
  <c r="V1051" i="2"/>
  <c r="U1051" i="2"/>
  <c r="S1051" i="2" s="1"/>
  <c r="CE1050" i="2"/>
  <c r="CD1050" i="2"/>
  <c r="CC1050" i="2"/>
  <c r="CB1050" i="2"/>
  <c r="CA1050" i="2"/>
  <c r="K1050" i="2" s="1"/>
  <c r="J1050" i="2" s="1"/>
  <c r="BZ1050" i="2"/>
  <c r="BY1050" i="2"/>
  <c r="BX1050" i="2"/>
  <c r="BW1050" i="2"/>
  <c r="BV1050" i="2"/>
  <c r="H1050" i="2" s="1"/>
  <c r="W1050" i="2"/>
  <c r="T1050" i="2" s="1"/>
  <c r="V1050" i="2"/>
  <c r="U1050" i="2"/>
  <c r="S1050" i="2" s="1"/>
  <c r="CE1049" i="2"/>
  <c r="CD1049" i="2"/>
  <c r="CC1049" i="2"/>
  <c r="CB1049" i="2"/>
  <c r="CA1049" i="2"/>
  <c r="K1049" i="2" s="1"/>
  <c r="J1049" i="2" s="1"/>
  <c r="BZ1049" i="2"/>
  <c r="BY1049" i="2"/>
  <c r="BX1049" i="2"/>
  <c r="BW1049" i="2"/>
  <c r="BV1049" i="2"/>
  <c r="H1049" i="2" s="1"/>
  <c r="W1049" i="2"/>
  <c r="T1049" i="2" s="1"/>
  <c r="V1049" i="2"/>
  <c r="U1049" i="2"/>
  <c r="S1049" i="2" s="1"/>
  <c r="CE1048" i="2"/>
  <c r="CD1048" i="2"/>
  <c r="CC1048" i="2"/>
  <c r="CB1048" i="2"/>
  <c r="CA1048" i="2"/>
  <c r="K1048" i="2" s="1"/>
  <c r="J1048" i="2" s="1"/>
  <c r="BZ1048" i="2"/>
  <c r="BY1048" i="2"/>
  <c r="BX1048" i="2"/>
  <c r="BW1048" i="2"/>
  <c r="BV1048" i="2"/>
  <c r="H1048" i="2" s="1"/>
  <c r="W1048" i="2"/>
  <c r="T1048" i="2" s="1"/>
  <c r="V1048" i="2"/>
  <c r="U1048" i="2"/>
  <c r="S1048" i="2" s="1"/>
  <c r="CE1047" i="2"/>
  <c r="CD1047" i="2"/>
  <c r="CC1047" i="2"/>
  <c r="CB1047" i="2"/>
  <c r="CA1047" i="2"/>
  <c r="K1047" i="2" s="1"/>
  <c r="J1047" i="2" s="1"/>
  <c r="BZ1047" i="2"/>
  <c r="BY1047" i="2"/>
  <c r="BX1047" i="2"/>
  <c r="BW1047" i="2"/>
  <c r="BV1047" i="2"/>
  <c r="H1047" i="2" s="1"/>
  <c r="W1047" i="2"/>
  <c r="T1047" i="2" s="1"/>
  <c r="V1047" i="2"/>
  <c r="U1047" i="2"/>
  <c r="S1047" i="2" s="1"/>
  <c r="CE1046" i="2"/>
  <c r="CD1046" i="2"/>
  <c r="CC1046" i="2"/>
  <c r="CB1046" i="2"/>
  <c r="CA1046" i="2"/>
  <c r="K1046" i="2" s="1"/>
  <c r="J1046" i="2" s="1"/>
  <c r="BZ1046" i="2"/>
  <c r="BY1046" i="2"/>
  <c r="BX1046" i="2"/>
  <c r="BW1046" i="2"/>
  <c r="BV1046" i="2"/>
  <c r="H1046" i="2" s="1"/>
  <c r="W1046" i="2"/>
  <c r="T1046" i="2" s="1"/>
  <c r="V1046" i="2"/>
  <c r="U1046" i="2"/>
  <c r="S1046" i="2" s="1"/>
  <c r="CE1045" i="2"/>
  <c r="CD1045" i="2"/>
  <c r="CC1045" i="2"/>
  <c r="CB1045" i="2"/>
  <c r="CA1045" i="2"/>
  <c r="K1045" i="2" s="1"/>
  <c r="J1045" i="2" s="1"/>
  <c r="BZ1045" i="2"/>
  <c r="BY1045" i="2"/>
  <c r="BX1045" i="2"/>
  <c r="BW1045" i="2"/>
  <c r="BV1045" i="2"/>
  <c r="H1045" i="2" s="1"/>
  <c r="W1045" i="2"/>
  <c r="T1045" i="2" s="1"/>
  <c r="V1045" i="2"/>
  <c r="U1045" i="2"/>
  <c r="S1045" i="2" s="1"/>
  <c r="CE1044" i="2"/>
  <c r="CD1044" i="2"/>
  <c r="CC1044" i="2"/>
  <c r="CB1044" i="2"/>
  <c r="CA1044" i="2"/>
  <c r="K1044" i="2" s="1"/>
  <c r="J1044" i="2" s="1"/>
  <c r="BZ1044" i="2"/>
  <c r="BY1044" i="2"/>
  <c r="BX1044" i="2"/>
  <c r="BW1044" i="2"/>
  <c r="BV1044" i="2"/>
  <c r="H1044" i="2" s="1"/>
  <c r="W1044" i="2"/>
  <c r="T1044" i="2" s="1"/>
  <c r="V1044" i="2"/>
  <c r="U1044" i="2"/>
  <c r="S1044" i="2" s="1"/>
  <c r="CE1043" i="2"/>
  <c r="CD1043" i="2"/>
  <c r="CC1043" i="2"/>
  <c r="CB1043" i="2"/>
  <c r="CA1043" i="2"/>
  <c r="K1043" i="2" s="1"/>
  <c r="BZ1043" i="2"/>
  <c r="BY1043" i="2"/>
  <c r="BX1043" i="2"/>
  <c r="BW1043" i="2"/>
  <c r="BV1043" i="2"/>
  <c r="H1043" i="2" s="1"/>
  <c r="W1043" i="2"/>
  <c r="T1043" i="2" s="1"/>
  <c r="V1043" i="2"/>
  <c r="U1043" i="2"/>
  <c r="S1043" i="2" s="1"/>
  <c r="CE1042" i="2"/>
  <c r="CD1042" i="2"/>
  <c r="CC1042" i="2"/>
  <c r="CB1042" i="2"/>
  <c r="CA1042" i="2"/>
  <c r="K1042" i="2" s="1"/>
  <c r="J1042" i="2" s="1"/>
  <c r="BZ1042" i="2"/>
  <c r="BY1042" i="2"/>
  <c r="BX1042" i="2"/>
  <c r="BW1042" i="2"/>
  <c r="BV1042" i="2"/>
  <c r="H1042" i="2" s="1"/>
  <c r="W1042" i="2"/>
  <c r="T1042" i="2" s="1"/>
  <c r="V1042" i="2"/>
  <c r="U1042" i="2"/>
  <c r="S1042" i="2" s="1"/>
  <c r="CE1041" i="2"/>
  <c r="CD1041" i="2"/>
  <c r="CC1041" i="2"/>
  <c r="CB1041" i="2"/>
  <c r="CA1041" i="2"/>
  <c r="K1041" i="2" s="1"/>
  <c r="BZ1041" i="2"/>
  <c r="BY1041" i="2"/>
  <c r="BX1041" i="2"/>
  <c r="BW1041" i="2"/>
  <c r="BV1041" i="2"/>
  <c r="H1041" i="2" s="1"/>
  <c r="W1041" i="2"/>
  <c r="T1041" i="2" s="1"/>
  <c r="V1041" i="2"/>
  <c r="U1041" i="2"/>
  <c r="S1041" i="2" s="1"/>
  <c r="CE1040" i="2"/>
  <c r="CD1040" i="2"/>
  <c r="CC1040" i="2"/>
  <c r="CB1040" i="2"/>
  <c r="CA1040" i="2"/>
  <c r="K1040" i="2" s="1"/>
  <c r="BZ1040" i="2"/>
  <c r="BY1040" i="2"/>
  <c r="BX1040" i="2"/>
  <c r="BW1040" i="2"/>
  <c r="BV1040" i="2"/>
  <c r="H1040" i="2" s="1"/>
  <c r="W1040" i="2"/>
  <c r="T1040" i="2" s="1"/>
  <c r="V1040" i="2"/>
  <c r="U1040" i="2"/>
  <c r="S1040" i="2" s="1"/>
  <c r="CE1039" i="2"/>
  <c r="CD1039" i="2"/>
  <c r="CC1039" i="2"/>
  <c r="CB1039" i="2"/>
  <c r="CA1039" i="2"/>
  <c r="K1039" i="2" s="1"/>
  <c r="BZ1039" i="2"/>
  <c r="BY1039" i="2"/>
  <c r="BX1039" i="2"/>
  <c r="BW1039" i="2"/>
  <c r="BV1039" i="2"/>
  <c r="H1039" i="2" s="1"/>
  <c r="W1039" i="2"/>
  <c r="T1039" i="2" s="1"/>
  <c r="V1039" i="2"/>
  <c r="U1039" i="2"/>
  <c r="S1039" i="2" s="1"/>
  <c r="CE1038" i="2"/>
  <c r="CD1038" i="2"/>
  <c r="CC1038" i="2"/>
  <c r="CB1038" i="2"/>
  <c r="CA1038" i="2"/>
  <c r="K1038" i="2" s="1"/>
  <c r="BZ1038" i="2"/>
  <c r="BY1038" i="2"/>
  <c r="BX1038" i="2"/>
  <c r="BW1038" i="2"/>
  <c r="BV1038" i="2"/>
  <c r="H1038" i="2" s="1"/>
  <c r="W1038" i="2"/>
  <c r="T1038" i="2" s="1"/>
  <c r="V1038" i="2"/>
  <c r="U1038" i="2"/>
  <c r="S1038" i="2" s="1"/>
  <c r="CE1037" i="2"/>
  <c r="CD1037" i="2"/>
  <c r="CC1037" i="2"/>
  <c r="CB1037" i="2"/>
  <c r="CA1037" i="2"/>
  <c r="K1037" i="2" s="1"/>
  <c r="BZ1037" i="2"/>
  <c r="BY1037" i="2"/>
  <c r="BX1037" i="2"/>
  <c r="BW1037" i="2"/>
  <c r="BV1037" i="2"/>
  <c r="H1037" i="2" s="1"/>
  <c r="W1037" i="2"/>
  <c r="T1037" i="2" s="1"/>
  <c r="V1037" i="2"/>
  <c r="U1037" i="2"/>
  <c r="S1037" i="2" s="1"/>
  <c r="CE1036" i="2"/>
  <c r="CD1036" i="2"/>
  <c r="CC1036" i="2"/>
  <c r="CB1036" i="2"/>
  <c r="CA1036" i="2"/>
  <c r="K1036" i="2" s="1"/>
  <c r="J1036" i="2" s="1"/>
  <c r="BZ1036" i="2"/>
  <c r="BY1036" i="2"/>
  <c r="BX1036" i="2"/>
  <c r="BW1036" i="2"/>
  <c r="BV1036" i="2"/>
  <c r="H1036" i="2" s="1"/>
  <c r="W1036" i="2"/>
  <c r="T1036" i="2" s="1"/>
  <c r="V1036" i="2"/>
  <c r="U1036" i="2"/>
  <c r="S1036" i="2" s="1"/>
  <c r="CE1035" i="2"/>
  <c r="CD1035" i="2"/>
  <c r="CC1035" i="2"/>
  <c r="CB1035" i="2"/>
  <c r="CA1035" i="2"/>
  <c r="K1035" i="2" s="1"/>
  <c r="J1035" i="2" s="1"/>
  <c r="BZ1035" i="2"/>
  <c r="BY1035" i="2"/>
  <c r="BX1035" i="2"/>
  <c r="BW1035" i="2"/>
  <c r="BV1035" i="2"/>
  <c r="H1035" i="2" s="1"/>
  <c r="W1035" i="2"/>
  <c r="T1035" i="2" s="1"/>
  <c r="V1035" i="2"/>
  <c r="U1035" i="2"/>
  <c r="S1035" i="2" s="1"/>
  <c r="CE1034" i="2"/>
  <c r="CD1034" i="2"/>
  <c r="CC1034" i="2"/>
  <c r="CB1034" i="2"/>
  <c r="CA1034" i="2"/>
  <c r="K1034" i="2" s="1"/>
  <c r="J1034" i="2" s="1"/>
  <c r="BZ1034" i="2"/>
  <c r="BY1034" i="2"/>
  <c r="BX1034" i="2"/>
  <c r="BW1034" i="2"/>
  <c r="BV1034" i="2"/>
  <c r="H1034" i="2" s="1"/>
  <c r="W1034" i="2"/>
  <c r="T1034" i="2" s="1"/>
  <c r="V1034" i="2"/>
  <c r="U1034" i="2"/>
  <c r="S1034" i="2" s="1"/>
  <c r="CE1033" i="2"/>
  <c r="CD1033" i="2"/>
  <c r="CC1033" i="2"/>
  <c r="CB1033" i="2"/>
  <c r="CA1033" i="2"/>
  <c r="K1033" i="2" s="1"/>
  <c r="J1033" i="2" s="1"/>
  <c r="BZ1033" i="2"/>
  <c r="BY1033" i="2"/>
  <c r="BX1033" i="2"/>
  <c r="BW1033" i="2"/>
  <c r="BV1033" i="2"/>
  <c r="H1033" i="2" s="1"/>
  <c r="W1033" i="2"/>
  <c r="T1033" i="2" s="1"/>
  <c r="V1033" i="2"/>
  <c r="U1033" i="2"/>
  <c r="S1033" i="2" s="1"/>
  <c r="CE1032" i="2"/>
  <c r="CD1032" i="2"/>
  <c r="CC1032" i="2"/>
  <c r="CB1032" i="2"/>
  <c r="CA1032" i="2"/>
  <c r="K1032" i="2" s="1"/>
  <c r="J1032" i="2" s="1"/>
  <c r="BZ1032" i="2"/>
  <c r="BY1032" i="2"/>
  <c r="BX1032" i="2"/>
  <c r="BW1032" i="2"/>
  <c r="BV1032" i="2"/>
  <c r="H1032" i="2" s="1"/>
  <c r="W1032" i="2"/>
  <c r="T1032" i="2" s="1"/>
  <c r="V1032" i="2"/>
  <c r="U1032" i="2"/>
  <c r="S1032" i="2" s="1"/>
  <c r="CE1031" i="2"/>
  <c r="CD1031" i="2"/>
  <c r="CC1031" i="2"/>
  <c r="CB1031" i="2"/>
  <c r="CA1031" i="2"/>
  <c r="K1031" i="2" s="1"/>
  <c r="BZ1031" i="2"/>
  <c r="BY1031" i="2"/>
  <c r="BX1031" i="2"/>
  <c r="BW1031" i="2"/>
  <c r="BV1031" i="2"/>
  <c r="H1031" i="2" s="1"/>
  <c r="W1031" i="2"/>
  <c r="T1031" i="2" s="1"/>
  <c r="V1031" i="2"/>
  <c r="U1031" i="2"/>
  <c r="S1031" i="2" s="1"/>
  <c r="CE1030" i="2"/>
  <c r="CD1030" i="2"/>
  <c r="CC1030" i="2"/>
  <c r="CB1030" i="2"/>
  <c r="CA1030" i="2"/>
  <c r="K1030" i="2" s="1"/>
  <c r="BZ1030" i="2"/>
  <c r="BY1030" i="2"/>
  <c r="BX1030" i="2"/>
  <c r="BW1030" i="2"/>
  <c r="BV1030" i="2"/>
  <c r="H1030" i="2" s="1"/>
  <c r="W1030" i="2"/>
  <c r="T1030" i="2" s="1"/>
  <c r="V1030" i="2"/>
  <c r="U1030" i="2"/>
  <c r="S1030" i="2" s="1"/>
  <c r="CE1029" i="2"/>
  <c r="CD1029" i="2"/>
  <c r="CC1029" i="2"/>
  <c r="CB1029" i="2"/>
  <c r="CA1029" i="2"/>
  <c r="K1029" i="2" s="1"/>
  <c r="BZ1029" i="2"/>
  <c r="BY1029" i="2"/>
  <c r="BX1029" i="2"/>
  <c r="BW1029" i="2"/>
  <c r="BV1029" i="2"/>
  <c r="H1029" i="2" s="1"/>
  <c r="W1029" i="2"/>
  <c r="T1029" i="2" s="1"/>
  <c r="V1029" i="2"/>
  <c r="U1029" i="2"/>
  <c r="S1029" i="2" s="1"/>
  <c r="CE1028" i="2"/>
  <c r="CD1028" i="2"/>
  <c r="CC1028" i="2"/>
  <c r="CB1028" i="2"/>
  <c r="CA1028" i="2"/>
  <c r="K1028" i="2" s="1"/>
  <c r="BZ1028" i="2"/>
  <c r="BY1028" i="2"/>
  <c r="BX1028" i="2"/>
  <c r="BW1028" i="2"/>
  <c r="BV1028" i="2"/>
  <c r="H1028" i="2" s="1"/>
  <c r="W1028" i="2"/>
  <c r="T1028" i="2" s="1"/>
  <c r="V1028" i="2"/>
  <c r="U1028" i="2"/>
  <c r="S1028" i="2" s="1"/>
  <c r="CE1027" i="2"/>
  <c r="CD1027" i="2"/>
  <c r="CC1027" i="2"/>
  <c r="CB1027" i="2"/>
  <c r="CA1027" i="2"/>
  <c r="K1027" i="2" s="1"/>
  <c r="BZ1027" i="2"/>
  <c r="BY1027" i="2"/>
  <c r="BX1027" i="2"/>
  <c r="BW1027" i="2"/>
  <c r="BV1027" i="2"/>
  <c r="H1027" i="2" s="1"/>
  <c r="W1027" i="2"/>
  <c r="T1027" i="2" s="1"/>
  <c r="V1027" i="2"/>
  <c r="U1027" i="2"/>
  <c r="S1027" i="2" s="1"/>
  <c r="CE1026" i="2"/>
  <c r="CD1026" i="2"/>
  <c r="CC1026" i="2"/>
  <c r="CB1026" i="2"/>
  <c r="CA1026" i="2"/>
  <c r="K1026" i="2" s="1"/>
  <c r="BZ1026" i="2"/>
  <c r="BY1026" i="2"/>
  <c r="BX1026" i="2"/>
  <c r="BW1026" i="2"/>
  <c r="BV1026" i="2"/>
  <c r="H1026" i="2" s="1"/>
  <c r="W1026" i="2"/>
  <c r="T1026" i="2" s="1"/>
  <c r="V1026" i="2"/>
  <c r="U1026" i="2"/>
  <c r="S1026" i="2" s="1"/>
  <c r="CE1025" i="2"/>
  <c r="CD1025" i="2"/>
  <c r="CC1025" i="2"/>
  <c r="CB1025" i="2"/>
  <c r="CA1025" i="2"/>
  <c r="K1025" i="2" s="1"/>
  <c r="BZ1025" i="2"/>
  <c r="BY1025" i="2"/>
  <c r="BX1025" i="2"/>
  <c r="BW1025" i="2"/>
  <c r="BV1025" i="2"/>
  <c r="H1025" i="2" s="1"/>
  <c r="W1025" i="2"/>
  <c r="T1025" i="2" s="1"/>
  <c r="V1025" i="2"/>
  <c r="U1025" i="2"/>
  <c r="S1025" i="2" s="1"/>
  <c r="CE1024" i="2"/>
  <c r="CD1024" i="2"/>
  <c r="CC1024" i="2"/>
  <c r="CB1024" i="2"/>
  <c r="CA1024" i="2"/>
  <c r="K1024" i="2" s="1"/>
  <c r="BZ1024" i="2"/>
  <c r="BY1024" i="2"/>
  <c r="BX1024" i="2"/>
  <c r="BW1024" i="2"/>
  <c r="BV1024" i="2"/>
  <c r="H1024" i="2" s="1"/>
  <c r="W1024" i="2"/>
  <c r="T1024" i="2" s="1"/>
  <c r="V1024" i="2"/>
  <c r="U1024" i="2"/>
  <c r="S1024" i="2" s="1"/>
  <c r="CE1023" i="2"/>
  <c r="CD1023" i="2"/>
  <c r="CC1023" i="2"/>
  <c r="CB1023" i="2"/>
  <c r="CA1023" i="2"/>
  <c r="K1023" i="2" s="1"/>
  <c r="BZ1023" i="2"/>
  <c r="BY1023" i="2"/>
  <c r="BX1023" i="2"/>
  <c r="BW1023" i="2"/>
  <c r="BV1023" i="2"/>
  <c r="H1023" i="2" s="1"/>
  <c r="W1023" i="2"/>
  <c r="T1023" i="2" s="1"/>
  <c r="V1023" i="2"/>
  <c r="U1023" i="2"/>
  <c r="S1023" i="2" s="1"/>
  <c r="CE1022" i="2"/>
  <c r="CD1022" i="2"/>
  <c r="CC1022" i="2"/>
  <c r="CB1022" i="2"/>
  <c r="CA1022" i="2"/>
  <c r="K1022" i="2" s="1"/>
  <c r="BZ1022" i="2"/>
  <c r="BY1022" i="2"/>
  <c r="BX1022" i="2"/>
  <c r="BW1022" i="2"/>
  <c r="BV1022" i="2"/>
  <c r="H1022" i="2" s="1"/>
  <c r="W1022" i="2"/>
  <c r="T1022" i="2" s="1"/>
  <c r="V1022" i="2"/>
  <c r="U1022" i="2"/>
  <c r="S1022" i="2" s="1"/>
  <c r="CE1021" i="2"/>
  <c r="CD1021" i="2"/>
  <c r="CC1021" i="2"/>
  <c r="CB1021" i="2"/>
  <c r="CA1021" i="2"/>
  <c r="K1021" i="2" s="1"/>
  <c r="BZ1021" i="2"/>
  <c r="BY1021" i="2"/>
  <c r="BX1021" i="2"/>
  <c r="BW1021" i="2"/>
  <c r="BV1021" i="2"/>
  <c r="H1021" i="2" s="1"/>
  <c r="W1021" i="2"/>
  <c r="T1021" i="2" s="1"/>
  <c r="V1021" i="2"/>
  <c r="U1021" i="2"/>
  <c r="S1021" i="2" s="1"/>
  <c r="CE1020" i="2"/>
  <c r="CD1020" i="2"/>
  <c r="CC1020" i="2"/>
  <c r="CB1020" i="2"/>
  <c r="CA1020" i="2"/>
  <c r="K1020" i="2" s="1"/>
  <c r="BZ1020" i="2"/>
  <c r="BY1020" i="2"/>
  <c r="BX1020" i="2"/>
  <c r="BW1020" i="2"/>
  <c r="BV1020" i="2"/>
  <c r="H1020" i="2" s="1"/>
  <c r="W1020" i="2"/>
  <c r="T1020" i="2" s="1"/>
  <c r="V1020" i="2"/>
  <c r="U1020" i="2"/>
  <c r="S1020" i="2" s="1"/>
  <c r="CE1019" i="2"/>
  <c r="CD1019" i="2"/>
  <c r="CC1019" i="2"/>
  <c r="CB1019" i="2"/>
  <c r="CA1019" i="2"/>
  <c r="K1019" i="2" s="1"/>
  <c r="BZ1019" i="2"/>
  <c r="BY1019" i="2"/>
  <c r="BX1019" i="2"/>
  <c r="BW1019" i="2"/>
  <c r="BV1019" i="2"/>
  <c r="H1019" i="2" s="1"/>
  <c r="W1019" i="2"/>
  <c r="T1019" i="2" s="1"/>
  <c r="V1019" i="2"/>
  <c r="U1019" i="2"/>
  <c r="S1019" i="2" s="1"/>
  <c r="CE1018" i="2"/>
  <c r="CD1018" i="2"/>
  <c r="CC1018" i="2"/>
  <c r="CB1018" i="2"/>
  <c r="CA1018" i="2"/>
  <c r="K1018" i="2" s="1"/>
  <c r="BZ1018" i="2"/>
  <c r="BY1018" i="2"/>
  <c r="BX1018" i="2"/>
  <c r="BW1018" i="2"/>
  <c r="BV1018" i="2"/>
  <c r="H1018" i="2" s="1"/>
  <c r="W1018" i="2"/>
  <c r="T1018" i="2" s="1"/>
  <c r="V1018" i="2"/>
  <c r="U1018" i="2"/>
  <c r="S1018" i="2" s="1"/>
  <c r="CE1017" i="2"/>
  <c r="CD1017" i="2"/>
  <c r="CC1017" i="2"/>
  <c r="CB1017" i="2"/>
  <c r="CA1017" i="2"/>
  <c r="K1017" i="2" s="1"/>
  <c r="BZ1017" i="2"/>
  <c r="BY1017" i="2"/>
  <c r="BX1017" i="2"/>
  <c r="BW1017" i="2"/>
  <c r="BV1017" i="2"/>
  <c r="H1017" i="2" s="1"/>
  <c r="W1017" i="2"/>
  <c r="T1017" i="2" s="1"/>
  <c r="V1017" i="2"/>
  <c r="U1017" i="2"/>
  <c r="S1017" i="2" s="1"/>
  <c r="CE1016" i="2"/>
  <c r="CD1016" i="2"/>
  <c r="CC1016" i="2"/>
  <c r="CB1016" i="2"/>
  <c r="CA1016" i="2"/>
  <c r="K1016" i="2" s="1"/>
  <c r="BZ1016" i="2"/>
  <c r="BY1016" i="2"/>
  <c r="BX1016" i="2"/>
  <c r="BW1016" i="2"/>
  <c r="BV1016" i="2"/>
  <c r="H1016" i="2" s="1"/>
  <c r="W1016" i="2"/>
  <c r="T1016" i="2" s="1"/>
  <c r="V1016" i="2"/>
  <c r="U1016" i="2"/>
  <c r="S1016" i="2" s="1"/>
  <c r="CE1015" i="2"/>
  <c r="CD1015" i="2"/>
  <c r="CC1015" i="2"/>
  <c r="CB1015" i="2"/>
  <c r="CA1015" i="2"/>
  <c r="K1015" i="2" s="1"/>
  <c r="J1015" i="2" s="1"/>
  <c r="BZ1015" i="2"/>
  <c r="BY1015" i="2"/>
  <c r="BX1015" i="2"/>
  <c r="BW1015" i="2"/>
  <c r="BV1015" i="2"/>
  <c r="H1015" i="2" s="1"/>
  <c r="W1015" i="2"/>
  <c r="T1015" i="2" s="1"/>
  <c r="V1015" i="2"/>
  <c r="U1015" i="2"/>
  <c r="S1015" i="2" s="1"/>
  <c r="CE1014" i="2"/>
  <c r="CD1014" i="2"/>
  <c r="CC1014" i="2"/>
  <c r="CB1014" i="2"/>
  <c r="CA1014" i="2"/>
  <c r="K1014" i="2" s="1"/>
  <c r="J1014" i="2" s="1"/>
  <c r="BZ1014" i="2"/>
  <c r="BY1014" i="2"/>
  <c r="BX1014" i="2"/>
  <c r="BW1014" i="2"/>
  <c r="BV1014" i="2"/>
  <c r="H1014" i="2" s="1"/>
  <c r="W1014" i="2"/>
  <c r="T1014" i="2" s="1"/>
  <c r="V1014" i="2"/>
  <c r="U1014" i="2"/>
  <c r="S1014" i="2" s="1"/>
  <c r="CE1013" i="2"/>
  <c r="CD1013" i="2"/>
  <c r="CC1013" i="2"/>
  <c r="CB1013" i="2"/>
  <c r="CA1013" i="2"/>
  <c r="K1013" i="2" s="1"/>
  <c r="J1013" i="2" s="1"/>
  <c r="BZ1013" i="2"/>
  <c r="BY1013" i="2"/>
  <c r="BX1013" i="2"/>
  <c r="BW1013" i="2"/>
  <c r="BV1013" i="2"/>
  <c r="H1013" i="2" s="1"/>
  <c r="W1013" i="2"/>
  <c r="T1013" i="2" s="1"/>
  <c r="V1013" i="2"/>
  <c r="U1013" i="2"/>
  <c r="S1013" i="2" s="1"/>
  <c r="CE1012" i="2"/>
  <c r="CD1012" i="2"/>
  <c r="CC1012" i="2"/>
  <c r="CB1012" i="2"/>
  <c r="CA1012" i="2"/>
  <c r="K1012" i="2" s="1"/>
  <c r="J1012" i="2" s="1"/>
  <c r="BZ1012" i="2"/>
  <c r="BY1012" i="2"/>
  <c r="BX1012" i="2"/>
  <c r="BW1012" i="2"/>
  <c r="BV1012" i="2"/>
  <c r="H1012" i="2" s="1"/>
  <c r="W1012" i="2"/>
  <c r="T1012" i="2" s="1"/>
  <c r="V1012" i="2"/>
  <c r="U1012" i="2"/>
  <c r="S1012" i="2" s="1"/>
  <c r="CE1011" i="2"/>
  <c r="CD1011" i="2"/>
  <c r="CC1011" i="2"/>
  <c r="CB1011" i="2"/>
  <c r="CA1011" i="2"/>
  <c r="K1011" i="2" s="1"/>
  <c r="J1011" i="2" s="1"/>
  <c r="BZ1011" i="2"/>
  <c r="BY1011" i="2"/>
  <c r="BX1011" i="2"/>
  <c r="BW1011" i="2"/>
  <c r="BV1011" i="2"/>
  <c r="H1011" i="2" s="1"/>
  <c r="W1011" i="2"/>
  <c r="T1011" i="2" s="1"/>
  <c r="V1011" i="2"/>
  <c r="U1011" i="2"/>
  <c r="S1011" i="2" s="1"/>
  <c r="CE1010" i="2"/>
  <c r="CD1010" i="2"/>
  <c r="CC1010" i="2"/>
  <c r="CB1010" i="2"/>
  <c r="CA1010" i="2"/>
  <c r="K1010" i="2" s="1"/>
  <c r="BZ1010" i="2"/>
  <c r="BY1010" i="2"/>
  <c r="BX1010" i="2"/>
  <c r="BW1010" i="2"/>
  <c r="BV1010" i="2"/>
  <c r="H1010" i="2" s="1"/>
  <c r="W1010" i="2"/>
  <c r="T1010" i="2" s="1"/>
  <c r="V1010" i="2"/>
  <c r="U1010" i="2"/>
  <c r="S1010" i="2" s="1"/>
  <c r="CE1009" i="2"/>
  <c r="CD1009" i="2"/>
  <c r="CC1009" i="2"/>
  <c r="CB1009" i="2"/>
  <c r="CA1009" i="2"/>
  <c r="K1009" i="2" s="1"/>
  <c r="BZ1009" i="2"/>
  <c r="BY1009" i="2"/>
  <c r="BX1009" i="2"/>
  <c r="BW1009" i="2"/>
  <c r="BV1009" i="2"/>
  <c r="H1009" i="2" s="1"/>
  <c r="W1009" i="2"/>
  <c r="T1009" i="2" s="1"/>
  <c r="V1009" i="2"/>
  <c r="U1009" i="2"/>
  <c r="S1009" i="2" s="1"/>
  <c r="CE1008" i="2"/>
  <c r="CD1008" i="2"/>
  <c r="CC1008" i="2"/>
  <c r="CB1008" i="2"/>
  <c r="CA1008" i="2"/>
  <c r="K1008" i="2" s="1"/>
  <c r="BZ1008" i="2"/>
  <c r="BY1008" i="2"/>
  <c r="BX1008" i="2"/>
  <c r="BW1008" i="2"/>
  <c r="BV1008" i="2"/>
  <c r="H1008" i="2" s="1"/>
  <c r="W1008" i="2"/>
  <c r="T1008" i="2" s="1"/>
  <c r="V1008" i="2"/>
  <c r="U1008" i="2"/>
  <c r="S1008" i="2" s="1"/>
  <c r="CE1007" i="2"/>
  <c r="CD1007" i="2"/>
  <c r="CC1007" i="2"/>
  <c r="CB1007" i="2"/>
  <c r="CA1007" i="2"/>
  <c r="K1007" i="2" s="1"/>
  <c r="BZ1007" i="2"/>
  <c r="BY1007" i="2"/>
  <c r="BX1007" i="2"/>
  <c r="BW1007" i="2"/>
  <c r="BV1007" i="2"/>
  <c r="H1007" i="2" s="1"/>
  <c r="W1007" i="2"/>
  <c r="T1007" i="2" s="1"/>
  <c r="V1007" i="2"/>
  <c r="U1007" i="2"/>
  <c r="S1007" i="2" s="1"/>
  <c r="CE1006" i="2"/>
  <c r="CD1006" i="2"/>
  <c r="CC1006" i="2"/>
  <c r="CB1006" i="2"/>
  <c r="CA1006" i="2"/>
  <c r="K1006" i="2" s="1"/>
  <c r="BZ1006" i="2"/>
  <c r="BY1006" i="2"/>
  <c r="BX1006" i="2"/>
  <c r="BW1006" i="2"/>
  <c r="BV1006" i="2"/>
  <c r="H1006" i="2" s="1"/>
  <c r="W1006" i="2"/>
  <c r="T1006" i="2" s="1"/>
  <c r="V1006" i="2"/>
  <c r="U1006" i="2"/>
  <c r="S1006" i="2" s="1"/>
  <c r="CE1005" i="2"/>
  <c r="CD1005" i="2"/>
  <c r="CC1005" i="2"/>
  <c r="CB1005" i="2"/>
  <c r="CA1005" i="2"/>
  <c r="K1005" i="2" s="1"/>
  <c r="BZ1005" i="2"/>
  <c r="BY1005" i="2"/>
  <c r="BX1005" i="2"/>
  <c r="BW1005" i="2"/>
  <c r="BV1005" i="2"/>
  <c r="H1005" i="2" s="1"/>
  <c r="W1005" i="2"/>
  <c r="T1005" i="2" s="1"/>
  <c r="V1005" i="2"/>
  <c r="U1005" i="2"/>
  <c r="S1005" i="2" s="1"/>
  <c r="CE1004" i="2"/>
  <c r="CD1004" i="2"/>
  <c r="CC1004" i="2"/>
  <c r="CB1004" i="2"/>
  <c r="CA1004" i="2"/>
  <c r="K1004" i="2" s="1"/>
  <c r="J1004" i="2" s="1"/>
  <c r="BZ1004" i="2"/>
  <c r="BY1004" i="2"/>
  <c r="BX1004" i="2"/>
  <c r="BW1004" i="2"/>
  <c r="BV1004" i="2"/>
  <c r="H1004" i="2" s="1"/>
  <c r="W1004" i="2"/>
  <c r="T1004" i="2" s="1"/>
  <c r="V1004" i="2"/>
  <c r="U1004" i="2"/>
  <c r="S1004" i="2" s="1"/>
  <c r="CE1003" i="2"/>
  <c r="CD1003" i="2"/>
  <c r="CC1003" i="2"/>
  <c r="CB1003" i="2"/>
  <c r="CA1003" i="2"/>
  <c r="K1003" i="2" s="1"/>
  <c r="J1003" i="2" s="1"/>
  <c r="BZ1003" i="2"/>
  <c r="BY1003" i="2"/>
  <c r="BX1003" i="2"/>
  <c r="BW1003" i="2"/>
  <c r="BV1003" i="2"/>
  <c r="H1003" i="2" s="1"/>
  <c r="W1003" i="2"/>
  <c r="T1003" i="2" s="1"/>
  <c r="V1003" i="2"/>
  <c r="U1003" i="2"/>
  <c r="S1003" i="2" s="1"/>
  <c r="CE1002" i="2"/>
  <c r="CD1002" i="2"/>
  <c r="CC1002" i="2"/>
  <c r="CB1002" i="2"/>
  <c r="CA1002" i="2"/>
  <c r="K1002" i="2" s="1"/>
  <c r="J1002" i="2" s="1"/>
  <c r="BZ1002" i="2"/>
  <c r="BY1002" i="2"/>
  <c r="BX1002" i="2"/>
  <c r="BW1002" i="2"/>
  <c r="BV1002" i="2"/>
  <c r="H1002" i="2" s="1"/>
  <c r="W1002" i="2"/>
  <c r="T1002" i="2" s="1"/>
  <c r="V1002" i="2"/>
  <c r="U1002" i="2"/>
  <c r="S1002" i="2" s="1"/>
  <c r="CE1001" i="2"/>
  <c r="CD1001" i="2"/>
  <c r="CC1001" i="2"/>
  <c r="CB1001" i="2"/>
  <c r="CA1001" i="2"/>
  <c r="K1001" i="2" s="1"/>
  <c r="BZ1001" i="2"/>
  <c r="BY1001" i="2"/>
  <c r="BX1001" i="2"/>
  <c r="BW1001" i="2"/>
  <c r="BV1001" i="2"/>
  <c r="H1001" i="2" s="1"/>
  <c r="W1001" i="2"/>
  <c r="T1001" i="2" s="1"/>
  <c r="V1001" i="2"/>
  <c r="U1001" i="2"/>
  <c r="S1001" i="2" s="1"/>
  <c r="CE1000" i="2"/>
  <c r="CD1000" i="2"/>
  <c r="CC1000" i="2"/>
  <c r="CB1000" i="2"/>
  <c r="CA1000" i="2"/>
  <c r="K1000" i="2" s="1"/>
  <c r="BZ1000" i="2"/>
  <c r="BY1000" i="2"/>
  <c r="BX1000" i="2"/>
  <c r="BW1000" i="2"/>
  <c r="BV1000" i="2"/>
  <c r="H1000" i="2" s="1"/>
  <c r="W1000" i="2"/>
  <c r="T1000" i="2" s="1"/>
  <c r="V1000" i="2"/>
  <c r="U1000" i="2"/>
  <c r="S1000" i="2" s="1"/>
  <c r="CE999" i="2"/>
  <c r="CD999" i="2"/>
  <c r="CC999" i="2"/>
  <c r="CB999" i="2"/>
  <c r="CA999" i="2"/>
  <c r="K999" i="2" s="1"/>
  <c r="BZ999" i="2"/>
  <c r="BY999" i="2"/>
  <c r="BX999" i="2"/>
  <c r="BW999" i="2"/>
  <c r="BV999" i="2"/>
  <c r="H999" i="2" s="1"/>
  <c r="W999" i="2"/>
  <c r="T999" i="2" s="1"/>
  <c r="V999" i="2"/>
  <c r="U999" i="2"/>
  <c r="S999" i="2" s="1"/>
  <c r="CE998" i="2"/>
  <c r="CD998" i="2"/>
  <c r="CC998" i="2"/>
  <c r="CB998" i="2"/>
  <c r="CA998" i="2"/>
  <c r="K998" i="2" s="1"/>
  <c r="BZ998" i="2"/>
  <c r="BY998" i="2"/>
  <c r="BX998" i="2"/>
  <c r="BW998" i="2"/>
  <c r="BV998" i="2"/>
  <c r="H998" i="2" s="1"/>
  <c r="W998" i="2"/>
  <c r="T998" i="2" s="1"/>
  <c r="V998" i="2"/>
  <c r="U998" i="2"/>
  <c r="S998" i="2" s="1"/>
  <c r="CE997" i="2"/>
  <c r="CD997" i="2"/>
  <c r="CC997" i="2"/>
  <c r="CB997" i="2"/>
  <c r="CA997" i="2"/>
  <c r="K997" i="2" s="1"/>
  <c r="BZ997" i="2"/>
  <c r="BY997" i="2"/>
  <c r="BX997" i="2"/>
  <c r="BW997" i="2"/>
  <c r="BV997" i="2"/>
  <c r="H997" i="2" s="1"/>
  <c r="W997" i="2"/>
  <c r="T997" i="2" s="1"/>
  <c r="V997" i="2"/>
  <c r="U997" i="2"/>
  <c r="S997" i="2" s="1"/>
  <c r="CE996" i="2"/>
  <c r="CD996" i="2"/>
  <c r="CC996" i="2"/>
  <c r="CB996" i="2"/>
  <c r="CA996" i="2"/>
  <c r="K996" i="2" s="1"/>
  <c r="BZ996" i="2"/>
  <c r="BY996" i="2"/>
  <c r="BX996" i="2"/>
  <c r="BW996" i="2"/>
  <c r="BV996" i="2"/>
  <c r="H996" i="2" s="1"/>
  <c r="W996" i="2"/>
  <c r="T996" i="2" s="1"/>
  <c r="V996" i="2"/>
  <c r="U996" i="2"/>
  <c r="S996" i="2" s="1"/>
  <c r="CE995" i="2"/>
  <c r="CD995" i="2"/>
  <c r="CC995" i="2"/>
  <c r="CB995" i="2"/>
  <c r="CA995" i="2"/>
  <c r="K995" i="2" s="1"/>
  <c r="BZ995" i="2"/>
  <c r="BY995" i="2"/>
  <c r="BX995" i="2"/>
  <c r="BW995" i="2"/>
  <c r="BV995" i="2"/>
  <c r="W995" i="2"/>
  <c r="T995" i="2" s="1"/>
  <c r="V995" i="2"/>
  <c r="U995" i="2"/>
  <c r="S995" i="2" s="1"/>
  <c r="H995" i="2"/>
  <c r="CE994" i="2"/>
  <c r="CD994" i="2"/>
  <c r="CC994" i="2"/>
  <c r="CB994" i="2"/>
  <c r="CA994" i="2"/>
  <c r="K994" i="2" s="1"/>
  <c r="BZ994" i="2"/>
  <c r="BY994" i="2"/>
  <c r="BX994" i="2"/>
  <c r="BW994" i="2"/>
  <c r="BV994" i="2"/>
  <c r="H994" i="2" s="1"/>
  <c r="W994" i="2"/>
  <c r="T994" i="2" s="1"/>
  <c r="V994" i="2"/>
  <c r="U994" i="2"/>
  <c r="S994" i="2" s="1"/>
  <c r="CE993" i="2"/>
  <c r="CD993" i="2"/>
  <c r="CC993" i="2"/>
  <c r="CB993" i="2"/>
  <c r="CA993" i="2"/>
  <c r="K993" i="2" s="1"/>
  <c r="BZ993" i="2"/>
  <c r="BY993" i="2"/>
  <c r="BX993" i="2"/>
  <c r="BW993" i="2"/>
  <c r="BV993" i="2"/>
  <c r="H993" i="2" s="1"/>
  <c r="W993" i="2"/>
  <c r="T993" i="2" s="1"/>
  <c r="V993" i="2"/>
  <c r="U993" i="2"/>
  <c r="S993" i="2" s="1"/>
  <c r="CE992" i="2"/>
  <c r="CD992" i="2"/>
  <c r="CC992" i="2"/>
  <c r="CB992" i="2"/>
  <c r="CA992" i="2"/>
  <c r="K992" i="2" s="1"/>
  <c r="BZ992" i="2"/>
  <c r="BY992" i="2"/>
  <c r="BX992" i="2"/>
  <c r="BW992" i="2"/>
  <c r="BV992" i="2"/>
  <c r="H992" i="2" s="1"/>
  <c r="W992" i="2"/>
  <c r="T992" i="2" s="1"/>
  <c r="V992" i="2"/>
  <c r="U992" i="2"/>
  <c r="S992" i="2" s="1"/>
  <c r="CE991" i="2"/>
  <c r="CD991" i="2"/>
  <c r="CC991" i="2"/>
  <c r="CB991" i="2"/>
  <c r="CA991" i="2"/>
  <c r="K991" i="2" s="1"/>
  <c r="BZ991" i="2"/>
  <c r="BY991" i="2"/>
  <c r="BX991" i="2"/>
  <c r="BW991" i="2"/>
  <c r="BV991" i="2"/>
  <c r="H991" i="2" s="1"/>
  <c r="W991" i="2"/>
  <c r="T991" i="2" s="1"/>
  <c r="V991" i="2"/>
  <c r="U991" i="2"/>
  <c r="S991" i="2" s="1"/>
  <c r="CE990" i="2"/>
  <c r="CD990" i="2"/>
  <c r="CC990" i="2"/>
  <c r="CB990" i="2"/>
  <c r="CA990" i="2"/>
  <c r="K990" i="2" s="1"/>
  <c r="BZ990" i="2"/>
  <c r="BY990" i="2"/>
  <c r="BX990" i="2"/>
  <c r="BW990" i="2"/>
  <c r="BV990" i="2"/>
  <c r="H990" i="2" s="1"/>
  <c r="W990" i="2"/>
  <c r="T990" i="2" s="1"/>
  <c r="V990" i="2"/>
  <c r="U990" i="2"/>
  <c r="S990" i="2" s="1"/>
  <c r="CE989" i="2"/>
  <c r="CD989" i="2"/>
  <c r="CC989" i="2"/>
  <c r="CB989" i="2"/>
  <c r="CA989" i="2"/>
  <c r="K989" i="2" s="1"/>
  <c r="BZ989" i="2"/>
  <c r="BY989" i="2"/>
  <c r="BX989" i="2"/>
  <c r="BW989" i="2"/>
  <c r="BV989" i="2"/>
  <c r="H989" i="2" s="1"/>
  <c r="W989" i="2"/>
  <c r="T989" i="2" s="1"/>
  <c r="V989" i="2"/>
  <c r="U989" i="2"/>
  <c r="S989" i="2" s="1"/>
  <c r="CE988" i="2"/>
  <c r="CD988" i="2"/>
  <c r="CC988" i="2"/>
  <c r="CB988" i="2"/>
  <c r="CA988" i="2"/>
  <c r="K988" i="2" s="1"/>
  <c r="BZ988" i="2"/>
  <c r="BY988" i="2"/>
  <c r="BX988" i="2"/>
  <c r="BW988" i="2"/>
  <c r="BV988" i="2"/>
  <c r="H988" i="2" s="1"/>
  <c r="W988" i="2"/>
  <c r="T988" i="2" s="1"/>
  <c r="V988" i="2"/>
  <c r="U988" i="2"/>
  <c r="S988" i="2" s="1"/>
  <c r="CE987" i="2"/>
  <c r="CD987" i="2"/>
  <c r="CC987" i="2"/>
  <c r="CB987" i="2"/>
  <c r="CA987" i="2"/>
  <c r="K987" i="2" s="1"/>
  <c r="BZ987" i="2"/>
  <c r="BY987" i="2"/>
  <c r="BX987" i="2"/>
  <c r="BW987" i="2"/>
  <c r="BV987" i="2"/>
  <c r="H987" i="2" s="1"/>
  <c r="W987" i="2"/>
  <c r="T987" i="2" s="1"/>
  <c r="V987" i="2"/>
  <c r="U987" i="2"/>
  <c r="S987" i="2" s="1"/>
  <c r="CE986" i="2"/>
  <c r="CD986" i="2"/>
  <c r="CC986" i="2"/>
  <c r="CB986" i="2"/>
  <c r="CA986" i="2"/>
  <c r="K986" i="2" s="1"/>
  <c r="BZ986" i="2"/>
  <c r="BY986" i="2"/>
  <c r="BX986" i="2"/>
  <c r="BW986" i="2"/>
  <c r="BV986" i="2"/>
  <c r="H986" i="2" s="1"/>
  <c r="W986" i="2"/>
  <c r="T986" i="2" s="1"/>
  <c r="V986" i="2"/>
  <c r="U986" i="2"/>
  <c r="S986" i="2" s="1"/>
  <c r="CE985" i="2"/>
  <c r="CD985" i="2"/>
  <c r="CC985" i="2"/>
  <c r="CB985" i="2"/>
  <c r="CA985" i="2"/>
  <c r="K985" i="2" s="1"/>
  <c r="BZ985" i="2"/>
  <c r="BY985" i="2"/>
  <c r="BX985" i="2"/>
  <c r="BW985" i="2"/>
  <c r="BV985" i="2"/>
  <c r="W985" i="2"/>
  <c r="T985" i="2" s="1"/>
  <c r="V985" i="2"/>
  <c r="U985" i="2"/>
  <c r="S985" i="2" s="1"/>
  <c r="H985" i="2"/>
  <c r="CE984" i="2"/>
  <c r="CD984" i="2"/>
  <c r="CC984" i="2"/>
  <c r="CB984" i="2"/>
  <c r="CA984" i="2"/>
  <c r="K984" i="2" s="1"/>
  <c r="BZ984" i="2"/>
  <c r="BY984" i="2"/>
  <c r="BX984" i="2"/>
  <c r="BW984" i="2"/>
  <c r="BV984" i="2"/>
  <c r="H984" i="2" s="1"/>
  <c r="W984" i="2"/>
  <c r="T984" i="2" s="1"/>
  <c r="V984" i="2"/>
  <c r="U984" i="2"/>
  <c r="S984" i="2" s="1"/>
  <c r="CE983" i="2"/>
  <c r="CD983" i="2"/>
  <c r="CC983" i="2"/>
  <c r="CB983" i="2"/>
  <c r="CA983" i="2"/>
  <c r="K983" i="2" s="1"/>
  <c r="BZ983" i="2"/>
  <c r="BY983" i="2"/>
  <c r="BX983" i="2"/>
  <c r="BW983" i="2"/>
  <c r="BV983" i="2"/>
  <c r="H983" i="2" s="1"/>
  <c r="W983" i="2"/>
  <c r="T983" i="2" s="1"/>
  <c r="V983" i="2"/>
  <c r="U983" i="2"/>
  <c r="S983" i="2" s="1"/>
  <c r="CE982" i="2"/>
  <c r="CD982" i="2"/>
  <c r="CC982" i="2"/>
  <c r="CB982" i="2"/>
  <c r="CA982" i="2"/>
  <c r="K982" i="2" s="1"/>
  <c r="BZ982" i="2"/>
  <c r="BY982" i="2"/>
  <c r="BX982" i="2"/>
  <c r="BW982" i="2"/>
  <c r="BV982" i="2"/>
  <c r="H982" i="2" s="1"/>
  <c r="W982" i="2"/>
  <c r="T982" i="2" s="1"/>
  <c r="V982" i="2"/>
  <c r="U982" i="2"/>
  <c r="S982" i="2" s="1"/>
  <c r="CE981" i="2"/>
  <c r="CD981" i="2"/>
  <c r="CC981" i="2"/>
  <c r="CB981" i="2"/>
  <c r="CA981" i="2"/>
  <c r="K981" i="2" s="1"/>
  <c r="BZ981" i="2"/>
  <c r="BY981" i="2"/>
  <c r="BX981" i="2"/>
  <c r="BW981" i="2"/>
  <c r="BV981" i="2"/>
  <c r="H981" i="2" s="1"/>
  <c r="W981" i="2"/>
  <c r="T981" i="2" s="1"/>
  <c r="V981" i="2"/>
  <c r="U981" i="2"/>
  <c r="S981" i="2" s="1"/>
  <c r="CE980" i="2"/>
  <c r="CD980" i="2"/>
  <c r="CC980" i="2"/>
  <c r="CB980" i="2"/>
  <c r="CA980" i="2"/>
  <c r="K980" i="2" s="1"/>
  <c r="BZ980" i="2"/>
  <c r="BY980" i="2"/>
  <c r="BX980" i="2"/>
  <c r="BW980" i="2"/>
  <c r="BV980" i="2"/>
  <c r="H980" i="2" s="1"/>
  <c r="W980" i="2"/>
  <c r="T980" i="2" s="1"/>
  <c r="V980" i="2"/>
  <c r="U980" i="2"/>
  <c r="S980" i="2" s="1"/>
  <c r="CE979" i="2"/>
  <c r="CD979" i="2"/>
  <c r="CC979" i="2"/>
  <c r="CB979" i="2"/>
  <c r="CA979" i="2"/>
  <c r="K979" i="2" s="1"/>
  <c r="BZ979" i="2"/>
  <c r="BY979" i="2"/>
  <c r="BX979" i="2"/>
  <c r="BW979" i="2"/>
  <c r="BV979" i="2"/>
  <c r="H979" i="2" s="1"/>
  <c r="W979" i="2"/>
  <c r="T979" i="2" s="1"/>
  <c r="V979" i="2"/>
  <c r="U979" i="2"/>
  <c r="S979" i="2" s="1"/>
  <c r="CE978" i="2"/>
  <c r="CD978" i="2"/>
  <c r="CC978" i="2"/>
  <c r="CB978" i="2"/>
  <c r="CA978" i="2"/>
  <c r="K978" i="2" s="1"/>
  <c r="BZ978" i="2"/>
  <c r="BY978" i="2"/>
  <c r="BX978" i="2"/>
  <c r="BW978" i="2"/>
  <c r="BV978" i="2"/>
  <c r="H978" i="2" s="1"/>
  <c r="W978" i="2"/>
  <c r="T978" i="2" s="1"/>
  <c r="V978" i="2"/>
  <c r="U978" i="2"/>
  <c r="S978" i="2" s="1"/>
  <c r="CE977" i="2"/>
  <c r="CD977" i="2"/>
  <c r="CC977" i="2"/>
  <c r="CB977" i="2"/>
  <c r="CA977" i="2"/>
  <c r="K977" i="2" s="1"/>
  <c r="BZ977" i="2"/>
  <c r="BY977" i="2"/>
  <c r="BX977" i="2"/>
  <c r="BW977" i="2"/>
  <c r="BV977" i="2"/>
  <c r="W977" i="2"/>
  <c r="T977" i="2" s="1"/>
  <c r="V977" i="2"/>
  <c r="U977" i="2"/>
  <c r="S977" i="2" s="1"/>
  <c r="H977" i="2"/>
  <c r="CE976" i="2"/>
  <c r="CD976" i="2"/>
  <c r="CC976" i="2"/>
  <c r="CB976" i="2"/>
  <c r="CA976" i="2"/>
  <c r="K976" i="2" s="1"/>
  <c r="BZ976" i="2"/>
  <c r="BY976" i="2"/>
  <c r="BX976" i="2"/>
  <c r="BW976" i="2"/>
  <c r="BV976" i="2"/>
  <c r="H976" i="2" s="1"/>
  <c r="W976" i="2"/>
  <c r="T976" i="2" s="1"/>
  <c r="V976" i="2"/>
  <c r="U976" i="2"/>
  <c r="S976" i="2" s="1"/>
  <c r="CE975" i="2"/>
  <c r="CD975" i="2"/>
  <c r="CC975" i="2"/>
  <c r="CB975" i="2"/>
  <c r="CA975" i="2"/>
  <c r="K975" i="2" s="1"/>
  <c r="BZ975" i="2"/>
  <c r="BY975" i="2"/>
  <c r="BX975" i="2"/>
  <c r="BW975" i="2"/>
  <c r="BV975" i="2"/>
  <c r="H975" i="2" s="1"/>
  <c r="W975" i="2"/>
  <c r="T975" i="2" s="1"/>
  <c r="V975" i="2"/>
  <c r="U975" i="2"/>
  <c r="S975" i="2" s="1"/>
  <c r="CE974" i="2"/>
  <c r="CD974" i="2"/>
  <c r="CC974" i="2"/>
  <c r="CB974" i="2"/>
  <c r="CA974" i="2"/>
  <c r="K974" i="2" s="1"/>
  <c r="BZ974" i="2"/>
  <c r="BY974" i="2"/>
  <c r="BX974" i="2"/>
  <c r="BW974" i="2"/>
  <c r="BV974" i="2"/>
  <c r="H974" i="2" s="1"/>
  <c r="W974" i="2"/>
  <c r="T974" i="2" s="1"/>
  <c r="V974" i="2"/>
  <c r="U974" i="2"/>
  <c r="S974" i="2" s="1"/>
  <c r="CE973" i="2"/>
  <c r="CD973" i="2"/>
  <c r="CC973" i="2"/>
  <c r="CB973" i="2"/>
  <c r="CA973" i="2"/>
  <c r="K973" i="2" s="1"/>
  <c r="BZ973" i="2"/>
  <c r="BY973" i="2"/>
  <c r="BX973" i="2"/>
  <c r="BW973" i="2"/>
  <c r="BV973" i="2"/>
  <c r="H973" i="2" s="1"/>
  <c r="W973" i="2"/>
  <c r="T973" i="2" s="1"/>
  <c r="V973" i="2"/>
  <c r="U973" i="2"/>
  <c r="S973" i="2" s="1"/>
  <c r="CE972" i="2"/>
  <c r="CD972" i="2"/>
  <c r="CC972" i="2"/>
  <c r="CB972" i="2"/>
  <c r="CA972" i="2"/>
  <c r="K972" i="2" s="1"/>
  <c r="BZ972" i="2"/>
  <c r="BY972" i="2"/>
  <c r="BX972" i="2"/>
  <c r="BW972" i="2"/>
  <c r="BV972" i="2"/>
  <c r="H972" i="2" s="1"/>
  <c r="W972" i="2"/>
  <c r="T972" i="2" s="1"/>
  <c r="V972" i="2"/>
  <c r="U972" i="2"/>
  <c r="S972" i="2" s="1"/>
  <c r="CE971" i="2"/>
  <c r="CD971" i="2"/>
  <c r="CC971" i="2"/>
  <c r="CB971" i="2"/>
  <c r="CA971" i="2"/>
  <c r="K971" i="2" s="1"/>
  <c r="BZ971" i="2"/>
  <c r="BY971" i="2"/>
  <c r="BX971" i="2"/>
  <c r="BW971" i="2"/>
  <c r="BV971" i="2"/>
  <c r="H971" i="2" s="1"/>
  <c r="W971" i="2"/>
  <c r="T971" i="2" s="1"/>
  <c r="V971" i="2"/>
  <c r="U971" i="2"/>
  <c r="S971" i="2" s="1"/>
  <c r="CE970" i="2"/>
  <c r="CD970" i="2"/>
  <c r="CC970" i="2"/>
  <c r="CB970" i="2"/>
  <c r="CA970" i="2"/>
  <c r="K970" i="2" s="1"/>
  <c r="BZ970" i="2"/>
  <c r="BY970" i="2"/>
  <c r="BX970" i="2"/>
  <c r="BW970" i="2"/>
  <c r="BV970" i="2"/>
  <c r="H970" i="2" s="1"/>
  <c r="W970" i="2"/>
  <c r="T970" i="2" s="1"/>
  <c r="V970" i="2"/>
  <c r="U970" i="2"/>
  <c r="S970" i="2" s="1"/>
  <c r="CE969" i="2"/>
  <c r="CD969" i="2"/>
  <c r="CC969" i="2"/>
  <c r="CB969" i="2"/>
  <c r="CA969" i="2"/>
  <c r="K969" i="2" s="1"/>
  <c r="BZ969" i="2"/>
  <c r="BY969" i="2"/>
  <c r="BX969" i="2"/>
  <c r="BW969" i="2"/>
  <c r="BV969" i="2"/>
  <c r="H969" i="2" s="1"/>
  <c r="W969" i="2"/>
  <c r="T969" i="2" s="1"/>
  <c r="V969" i="2"/>
  <c r="U969" i="2"/>
  <c r="S969" i="2" s="1"/>
  <c r="CE968" i="2"/>
  <c r="CD968" i="2"/>
  <c r="CC968" i="2"/>
  <c r="CB968" i="2"/>
  <c r="CA968" i="2"/>
  <c r="K968" i="2" s="1"/>
  <c r="BZ968" i="2"/>
  <c r="BY968" i="2"/>
  <c r="BX968" i="2"/>
  <c r="BW968" i="2"/>
  <c r="BV968" i="2"/>
  <c r="H968" i="2" s="1"/>
  <c r="W968" i="2"/>
  <c r="T968" i="2" s="1"/>
  <c r="V968" i="2"/>
  <c r="U968" i="2"/>
  <c r="S968" i="2" s="1"/>
  <c r="CE967" i="2"/>
  <c r="CD967" i="2"/>
  <c r="CC967" i="2"/>
  <c r="CB967" i="2"/>
  <c r="CA967" i="2"/>
  <c r="K967" i="2" s="1"/>
  <c r="BZ967" i="2"/>
  <c r="BY967" i="2"/>
  <c r="BX967" i="2"/>
  <c r="BW967" i="2"/>
  <c r="BV967" i="2"/>
  <c r="H967" i="2" s="1"/>
  <c r="W967" i="2"/>
  <c r="T967" i="2" s="1"/>
  <c r="V967" i="2"/>
  <c r="U967" i="2"/>
  <c r="S967" i="2" s="1"/>
  <c r="CE966" i="2"/>
  <c r="CD966" i="2"/>
  <c r="CC966" i="2"/>
  <c r="CB966" i="2"/>
  <c r="CA966" i="2"/>
  <c r="K966" i="2" s="1"/>
  <c r="BZ966" i="2"/>
  <c r="BY966" i="2"/>
  <c r="BX966" i="2"/>
  <c r="BW966" i="2"/>
  <c r="BV966" i="2"/>
  <c r="H966" i="2" s="1"/>
  <c r="W966" i="2"/>
  <c r="T966" i="2" s="1"/>
  <c r="V966" i="2"/>
  <c r="U966" i="2"/>
  <c r="S966" i="2" s="1"/>
  <c r="CE965" i="2"/>
  <c r="CD965" i="2"/>
  <c r="CC965" i="2"/>
  <c r="CB965" i="2"/>
  <c r="CA965" i="2"/>
  <c r="K965" i="2" s="1"/>
  <c r="BZ965" i="2"/>
  <c r="BY965" i="2"/>
  <c r="BX965" i="2"/>
  <c r="BW965" i="2"/>
  <c r="BV965" i="2"/>
  <c r="H965" i="2" s="1"/>
  <c r="W965" i="2"/>
  <c r="T965" i="2" s="1"/>
  <c r="V965" i="2"/>
  <c r="U965" i="2"/>
  <c r="S965" i="2" s="1"/>
  <c r="CE964" i="2"/>
  <c r="CD964" i="2"/>
  <c r="CC964" i="2"/>
  <c r="CB964" i="2"/>
  <c r="CA964" i="2"/>
  <c r="K964" i="2" s="1"/>
  <c r="BZ964" i="2"/>
  <c r="BY964" i="2"/>
  <c r="BX964" i="2"/>
  <c r="BW964" i="2"/>
  <c r="BV964" i="2"/>
  <c r="H964" i="2" s="1"/>
  <c r="W964" i="2"/>
  <c r="T964" i="2" s="1"/>
  <c r="V964" i="2"/>
  <c r="U964" i="2"/>
  <c r="S964" i="2" s="1"/>
  <c r="CE963" i="2"/>
  <c r="CD963" i="2"/>
  <c r="CC963" i="2"/>
  <c r="CB963" i="2"/>
  <c r="CA963" i="2"/>
  <c r="K963" i="2" s="1"/>
  <c r="BZ963" i="2"/>
  <c r="BY963" i="2"/>
  <c r="BX963" i="2"/>
  <c r="BW963" i="2"/>
  <c r="BV963" i="2"/>
  <c r="H963" i="2" s="1"/>
  <c r="W963" i="2"/>
  <c r="T963" i="2" s="1"/>
  <c r="V963" i="2"/>
  <c r="U963" i="2"/>
  <c r="S963" i="2" s="1"/>
  <c r="CE962" i="2"/>
  <c r="CD962" i="2"/>
  <c r="CC962" i="2"/>
  <c r="CB962" i="2"/>
  <c r="CA962" i="2"/>
  <c r="K962" i="2" s="1"/>
  <c r="BZ962" i="2"/>
  <c r="BY962" i="2"/>
  <c r="BX962" i="2"/>
  <c r="BW962" i="2"/>
  <c r="BV962" i="2"/>
  <c r="H962" i="2" s="1"/>
  <c r="W962" i="2"/>
  <c r="T962" i="2" s="1"/>
  <c r="V962" i="2"/>
  <c r="U962" i="2"/>
  <c r="S962" i="2" s="1"/>
  <c r="CE961" i="2"/>
  <c r="CD961" i="2"/>
  <c r="CC961" i="2"/>
  <c r="CB961" i="2"/>
  <c r="CA961" i="2"/>
  <c r="K961" i="2" s="1"/>
  <c r="BZ961" i="2"/>
  <c r="BY961" i="2"/>
  <c r="BX961" i="2"/>
  <c r="BW961" i="2"/>
  <c r="BV961" i="2"/>
  <c r="H961" i="2" s="1"/>
  <c r="W961" i="2"/>
  <c r="T961" i="2" s="1"/>
  <c r="V961" i="2"/>
  <c r="U961" i="2"/>
  <c r="S961" i="2" s="1"/>
  <c r="CE960" i="2"/>
  <c r="CD960" i="2"/>
  <c r="CC960" i="2"/>
  <c r="CB960" i="2"/>
  <c r="CA960" i="2"/>
  <c r="K960" i="2" s="1"/>
  <c r="BZ960" i="2"/>
  <c r="BY960" i="2"/>
  <c r="BX960" i="2"/>
  <c r="BW960" i="2"/>
  <c r="BV960" i="2"/>
  <c r="H960" i="2" s="1"/>
  <c r="W960" i="2"/>
  <c r="T960" i="2" s="1"/>
  <c r="V960" i="2"/>
  <c r="U960" i="2"/>
  <c r="S960" i="2" s="1"/>
  <c r="CE959" i="2"/>
  <c r="CD959" i="2"/>
  <c r="CC959" i="2"/>
  <c r="CB959" i="2"/>
  <c r="CA959" i="2"/>
  <c r="K959" i="2" s="1"/>
  <c r="BZ959" i="2"/>
  <c r="BY959" i="2"/>
  <c r="BX959" i="2"/>
  <c r="BW959" i="2"/>
  <c r="BV959" i="2"/>
  <c r="H959" i="2" s="1"/>
  <c r="W959" i="2"/>
  <c r="T959" i="2" s="1"/>
  <c r="V959" i="2"/>
  <c r="U959" i="2"/>
  <c r="S959" i="2" s="1"/>
  <c r="CE958" i="2"/>
  <c r="CD958" i="2"/>
  <c r="CC958" i="2"/>
  <c r="CB958" i="2"/>
  <c r="CA958" i="2"/>
  <c r="K958" i="2" s="1"/>
  <c r="BZ958" i="2"/>
  <c r="BY958" i="2"/>
  <c r="BX958" i="2"/>
  <c r="BW958" i="2"/>
  <c r="BV958" i="2"/>
  <c r="H958" i="2" s="1"/>
  <c r="W958" i="2"/>
  <c r="T958" i="2" s="1"/>
  <c r="V958" i="2"/>
  <c r="U958" i="2"/>
  <c r="S958" i="2" s="1"/>
  <c r="CE957" i="2"/>
  <c r="CD957" i="2"/>
  <c r="CC957" i="2"/>
  <c r="CB957" i="2"/>
  <c r="CA957" i="2"/>
  <c r="K957" i="2" s="1"/>
  <c r="BZ957" i="2"/>
  <c r="BY957" i="2"/>
  <c r="BX957" i="2"/>
  <c r="BW957" i="2"/>
  <c r="BV957" i="2"/>
  <c r="H957" i="2" s="1"/>
  <c r="W957" i="2"/>
  <c r="T957" i="2" s="1"/>
  <c r="V957" i="2"/>
  <c r="U957" i="2"/>
  <c r="S957" i="2" s="1"/>
  <c r="CE956" i="2"/>
  <c r="CD956" i="2"/>
  <c r="CC956" i="2"/>
  <c r="CB956" i="2"/>
  <c r="CA956" i="2"/>
  <c r="K956" i="2" s="1"/>
  <c r="BZ956" i="2"/>
  <c r="BY956" i="2"/>
  <c r="BX956" i="2"/>
  <c r="BW956" i="2"/>
  <c r="BV956" i="2"/>
  <c r="H956" i="2" s="1"/>
  <c r="W956" i="2"/>
  <c r="T956" i="2" s="1"/>
  <c r="V956" i="2"/>
  <c r="U956" i="2"/>
  <c r="S956" i="2" s="1"/>
  <c r="CE955" i="2"/>
  <c r="CD955" i="2"/>
  <c r="CC955" i="2"/>
  <c r="CB955" i="2"/>
  <c r="CA955" i="2"/>
  <c r="K955" i="2" s="1"/>
  <c r="BZ955" i="2"/>
  <c r="BY955" i="2"/>
  <c r="BX955" i="2"/>
  <c r="BW955" i="2"/>
  <c r="BV955" i="2"/>
  <c r="H955" i="2" s="1"/>
  <c r="W955" i="2"/>
  <c r="T955" i="2" s="1"/>
  <c r="V955" i="2"/>
  <c r="U955" i="2"/>
  <c r="S955" i="2" s="1"/>
  <c r="CE954" i="2"/>
  <c r="CD954" i="2"/>
  <c r="CC954" i="2"/>
  <c r="CB954" i="2"/>
  <c r="CA954" i="2"/>
  <c r="K954" i="2" s="1"/>
  <c r="BZ954" i="2"/>
  <c r="BY954" i="2"/>
  <c r="BX954" i="2"/>
  <c r="BW954" i="2"/>
  <c r="BV954" i="2"/>
  <c r="H954" i="2" s="1"/>
  <c r="W954" i="2"/>
  <c r="T954" i="2" s="1"/>
  <c r="V954" i="2"/>
  <c r="U954" i="2"/>
  <c r="S954" i="2" s="1"/>
  <c r="CE953" i="2"/>
  <c r="CD953" i="2"/>
  <c r="CC953" i="2"/>
  <c r="CB953" i="2"/>
  <c r="CA953" i="2"/>
  <c r="K953" i="2" s="1"/>
  <c r="BZ953" i="2"/>
  <c r="BY953" i="2"/>
  <c r="BX953" i="2"/>
  <c r="BW953" i="2"/>
  <c r="BV953" i="2"/>
  <c r="H953" i="2" s="1"/>
  <c r="W953" i="2"/>
  <c r="T953" i="2" s="1"/>
  <c r="V953" i="2"/>
  <c r="U953" i="2"/>
  <c r="S953" i="2" s="1"/>
  <c r="CE952" i="2"/>
  <c r="CD952" i="2"/>
  <c r="CC952" i="2"/>
  <c r="CB952" i="2"/>
  <c r="CA952" i="2"/>
  <c r="K952" i="2" s="1"/>
  <c r="BZ952" i="2"/>
  <c r="BY952" i="2"/>
  <c r="BX952" i="2"/>
  <c r="BW952" i="2"/>
  <c r="BV952" i="2"/>
  <c r="H952" i="2" s="1"/>
  <c r="W952" i="2"/>
  <c r="T952" i="2" s="1"/>
  <c r="V952" i="2"/>
  <c r="U952" i="2"/>
  <c r="S952" i="2" s="1"/>
  <c r="CE951" i="2"/>
  <c r="CD951" i="2"/>
  <c r="CC951" i="2"/>
  <c r="CB951" i="2"/>
  <c r="CA951" i="2"/>
  <c r="K951" i="2" s="1"/>
  <c r="BZ951" i="2"/>
  <c r="BY951" i="2"/>
  <c r="BX951" i="2"/>
  <c r="BW951" i="2"/>
  <c r="BV951" i="2"/>
  <c r="H951" i="2" s="1"/>
  <c r="W951" i="2"/>
  <c r="T951" i="2" s="1"/>
  <c r="V951" i="2"/>
  <c r="U951" i="2"/>
  <c r="S951" i="2" s="1"/>
  <c r="CE950" i="2"/>
  <c r="CD950" i="2"/>
  <c r="CC950" i="2"/>
  <c r="CB950" i="2"/>
  <c r="CA950" i="2"/>
  <c r="K950" i="2" s="1"/>
  <c r="BZ950" i="2"/>
  <c r="BY950" i="2"/>
  <c r="BX950" i="2"/>
  <c r="BW950" i="2"/>
  <c r="BV950" i="2"/>
  <c r="W950" i="2"/>
  <c r="T950" i="2" s="1"/>
  <c r="V950" i="2"/>
  <c r="U950" i="2"/>
  <c r="S950" i="2" s="1"/>
  <c r="H950" i="2"/>
  <c r="CE949" i="2"/>
  <c r="CD949" i="2"/>
  <c r="CC949" i="2"/>
  <c r="CB949" i="2"/>
  <c r="CA949" i="2"/>
  <c r="K949" i="2" s="1"/>
  <c r="BZ949" i="2"/>
  <c r="BY949" i="2"/>
  <c r="BX949" i="2"/>
  <c r="BW949" i="2"/>
  <c r="BV949" i="2"/>
  <c r="H949" i="2" s="1"/>
  <c r="W949" i="2"/>
  <c r="T949" i="2" s="1"/>
  <c r="V949" i="2"/>
  <c r="U949" i="2"/>
  <c r="S949" i="2" s="1"/>
  <c r="CE948" i="2"/>
  <c r="CD948" i="2"/>
  <c r="CC948" i="2"/>
  <c r="CB948" i="2"/>
  <c r="CA948" i="2"/>
  <c r="K948" i="2" s="1"/>
  <c r="BZ948" i="2"/>
  <c r="BY948" i="2"/>
  <c r="BX948" i="2"/>
  <c r="BW948" i="2"/>
  <c r="BV948" i="2"/>
  <c r="H948" i="2" s="1"/>
  <c r="W948" i="2"/>
  <c r="T948" i="2" s="1"/>
  <c r="V948" i="2"/>
  <c r="U948" i="2"/>
  <c r="S948" i="2" s="1"/>
  <c r="CE947" i="2"/>
  <c r="CD947" i="2"/>
  <c r="CC947" i="2"/>
  <c r="CB947" i="2"/>
  <c r="CA947" i="2"/>
  <c r="K947" i="2" s="1"/>
  <c r="BZ947" i="2"/>
  <c r="BY947" i="2"/>
  <c r="BX947" i="2"/>
  <c r="BW947" i="2"/>
  <c r="BV947" i="2"/>
  <c r="H947" i="2" s="1"/>
  <c r="W947" i="2"/>
  <c r="T947" i="2" s="1"/>
  <c r="V947" i="2"/>
  <c r="U947" i="2"/>
  <c r="S947" i="2" s="1"/>
  <c r="CE946" i="2"/>
  <c r="CD946" i="2"/>
  <c r="CC946" i="2"/>
  <c r="CB946" i="2"/>
  <c r="CA946" i="2"/>
  <c r="K946" i="2" s="1"/>
  <c r="BZ946" i="2"/>
  <c r="BY946" i="2"/>
  <c r="BX946" i="2"/>
  <c r="BW946" i="2"/>
  <c r="BV946" i="2"/>
  <c r="H946" i="2" s="1"/>
  <c r="W946" i="2"/>
  <c r="T946" i="2" s="1"/>
  <c r="V946" i="2"/>
  <c r="U946" i="2"/>
  <c r="S946" i="2" s="1"/>
  <c r="CE945" i="2"/>
  <c r="CD945" i="2"/>
  <c r="CC945" i="2"/>
  <c r="CB945" i="2"/>
  <c r="CA945" i="2"/>
  <c r="K945" i="2" s="1"/>
  <c r="BZ945" i="2"/>
  <c r="BY945" i="2"/>
  <c r="BX945" i="2"/>
  <c r="BW945" i="2"/>
  <c r="BV945" i="2"/>
  <c r="H945" i="2" s="1"/>
  <c r="W945" i="2"/>
  <c r="T945" i="2" s="1"/>
  <c r="V945" i="2"/>
  <c r="U945" i="2"/>
  <c r="S945" i="2" s="1"/>
  <c r="CE944" i="2"/>
  <c r="CD944" i="2"/>
  <c r="CC944" i="2"/>
  <c r="CB944" i="2"/>
  <c r="CA944" i="2"/>
  <c r="K944" i="2" s="1"/>
  <c r="BZ944" i="2"/>
  <c r="BY944" i="2"/>
  <c r="BX944" i="2"/>
  <c r="BW944" i="2"/>
  <c r="BV944" i="2"/>
  <c r="H944" i="2" s="1"/>
  <c r="W944" i="2"/>
  <c r="T944" i="2" s="1"/>
  <c r="V944" i="2"/>
  <c r="U944" i="2"/>
  <c r="S944" i="2" s="1"/>
  <c r="CE943" i="2"/>
  <c r="CD943" i="2"/>
  <c r="CC943" i="2"/>
  <c r="CB943" i="2"/>
  <c r="CA943" i="2"/>
  <c r="K943" i="2" s="1"/>
  <c r="BZ943" i="2"/>
  <c r="BY943" i="2"/>
  <c r="BX943" i="2"/>
  <c r="BW943" i="2"/>
  <c r="BV943" i="2"/>
  <c r="H943" i="2" s="1"/>
  <c r="W943" i="2"/>
  <c r="T943" i="2" s="1"/>
  <c r="V943" i="2"/>
  <c r="U943" i="2"/>
  <c r="S943" i="2" s="1"/>
  <c r="CE942" i="2"/>
  <c r="CD942" i="2"/>
  <c r="CC942" i="2"/>
  <c r="CB942" i="2"/>
  <c r="CA942" i="2"/>
  <c r="K942" i="2" s="1"/>
  <c r="BZ942" i="2"/>
  <c r="BY942" i="2"/>
  <c r="BX942" i="2"/>
  <c r="BW942" i="2"/>
  <c r="BV942" i="2"/>
  <c r="H942" i="2" s="1"/>
  <c r="W942" i="2"/>
  <c r="T942" i="2" s="1"/>
  <c r="V942" i="2"/>
  <c r="U942" i="2"/>
  <c r="S942" i="2" s="1"/>
  <c r="CE941" i="2"/>
  <c r="CD941" i="2"/>
  <c r="CC941" i="2"/>
  <c r="CB941" i="2"/>
  <c r="CA941" i="2"/>
  <c r="K941" i="2" s="1"/>
  <c r="BZ941" i="2"/>
  <c r="BY941" i="2"/>
  <c r="BX941" i="2"/>
  <c r="BW941" i="2"/>
  <c r="BV941" i="2"/>
  <c r="H941" i="2" s="1"/>
  <c r="W941" i="2"/>
  <c r="T941" i="2" s="1"/>
  <c r="V941" i="2"/>
  <c r="U941" i="2"/>
  <c r="S941" i="2" s="1"/>
  <c r="CE940" i="2"/>
  <c r="CD940" i="2"/>
  <c r="CC940" i="2"/>
  <c r="CB940" i="2"/>
  <c r="CA940" i="2"/>
  <c r="K940" i="2" s="1"/>
  <c r="BZ940" i="2"/>
  <c r="BY940" i="2"/>
  <c r="BX940" i="2"/>
  <c r="BW940" i="2"/>
  <c r="BV940" i="2"/>
  <c r="H940" i="2" s="1"/>
  <c r="W940" i="2"/>
  <c r="T940" i="2" s="1"/>
  <c r="V940" i="2"/>
  <c r="U940" i="2"/>
  <c r="S940" i="2" s="1"/>
  <c r="CE939" i="2"/>
  <c r="CD939" i="2"/>
  <c r="CC939" i="2"/>
  <c r="CB939" i="2"/>
  <c r="CA939" i="2"/>
  <c r="K939" i="2" s="1"/>
  <c r="BZ939" i="2"/>
  <c r="BY939" i="2"/>
  <c r="BX939" i="2"/>
  <c r="BW939" i="2"/>
  <c r="BV939" i="2"/>
  <c r="H939" i="2" s="1"/>
  <c r="W939" i="2"/>
  <c r="T939" i="2" s="1"/>
  <c r="V939" i="2"/>
  <c r="U939" i="2"/>
  <c r="S939" i="2" s="1"/>
  <c r="CE938" i="2"/>
  <c r="CD938" i="2"/>
  <c r="CC938" i="2"/>
  <c r="CB938" i="2"/>
  <c r="CA938" i="2"/>
  <c r="K938" i="2" s="1"/>
  <c r="BZ938" i="2"/>
  <c r="BY938" i="2"/>
  <c r="BX938" i="2"/>
  <c r="BW938" i="2"/>
  <c r="BV938" i="2"/>
  <c r="H938" i="2" s="1"/>
  <c r="W938" i="2"/>
  <c r="T938" i="2" s="1"/>
  <c r="V938" i="2"/>
  <c r="U938" i="2"/>
  <c r="S938" i="2" s="1"/>
  <c r="CE937" i="2"/>
  <c r="CD937" i="2"/>
  <c r="CC937" i="2"/>
  <c r="CB937" i="2"/>
  <c r="CA937" i="2"/>
  <c r="K937" i="2" s="1"/>
  <c r="BZ937" i="2"/>
  <c r="BY937" i="2"/>
  <c r="BX937" i="2"/>
  <c r="BW937" i="2"/>
  <c r="BV937" i="2"/>
  <c r="H937" i="2" s="1"/>
  <c r="W937" i="2"/>
  <c r="T937" i="2" s="1"/>
  <c r="V937" i="2"/>
  <c r="U937" i="2"/>
  <c r="S937" i="2" s="1"/>
  <c r="CE936" i="2"/>
  <c r="CD936" i="2"/>
  <c r="CC936" i="2"/>
  <c r="CB936" i="2"/>
  <c r="CA936" i="2"/>
  <c r="K936" i="2" s="1"/>
  <c r="BZ936" i="2"/>
  <c r="BY936" i="2"/>
  <c r="BX936" i="2"/>
  <c r="BW936" i="2"/>
  <c r="BV936" i="2"/>
  <c r="H936" i="2" s="1"/>
  <c r="W936" i="2"/>
  <c r="T936" i="2" s="1"/>
  <c r="V936" i="2"/>
  <c r="U936" i="2"/>
  <c r="S936" i="2" s="1"/>
  <c r="CE935" i="2"/>
  <c r="CD935" i="2"/>
  <c r="CC935" i="2"/>
  <c r="CB935" i="2"/>
  <c r="CA935" i="2"/>
  <c r="K935" i="2" s="1"/>
  <c r="BZ935" i="2"/>
  <c r="BY935" i="2"/>
  <c r="BX935" i="2"/>
  <c r="BW935" i="2"/>
  <c r="BV935" i="2"/>
  <c r="H935" i="2" s="1"/>
  <c r="W935" i="2"/>
  <c r="T935" i="2" s="1"/>
  <c r="V935" i="2"/>
  <c r="U935" i="2"/>
  <c r="S935" i="2" s="1"/>
  <c r="CE934" i="2"/>
  <c r="CD934" i="2"/>
  <c r="CC934" i="2"/>
  <c r="CB934" i="2"/>
  <c r="CA934" i="2"/>
  <c r="K934" i="2" s="1"/>
  <c r="BZ934" i="2"/>
  <c r="BY934" i="2"/>
  <c r="BX934" i="2"/>
  <c r="BW934" i="2"/>
  <c r="BV934" i="2"/>
  <c r="H934" i="2" s="1"/>
  <c r="W934" i="2"/>
  <c r="T934" i="2" s="1"/>
  <c r="V934" i="2"/>
  <c r="U934" i="2"/>
  <c r="S934" i="2" s="1"/>
  <c r="CE933" i="2"/>
  <c r="CD933" i="2"/>
  <c r="CC933" i="2"/>
  <c r="CB933" i="2"/>
  <c r="CA933" i="2"/>
  <c r="K933" i="2" s="1"/>
  <c r="BZ933" i="2"/>
  <c r="BY933" i="2"/>
  <c r="BX933" i="2"/>
  <c r="BW933" i="2"/>
  <c r="BV933" i="2"/>
  <c r="H933" i="2" s="1"/>
  <c r="W933" i="2"/>
  <c r="T933" i="2" s="1"/>
  <c r="V933" i="2"/>
  <c r="U933" i="2"/>
  <c r="S933" i="2" s="1"/>
  <c r="CE932" i="2"/>
  <c r="CD932" i="2"/>
  <c r="CC932" i="2"/>
  <c r="CB932" i="2"/>
  <c r="CA932" i="2"/>
  <c r="K932" i="2" s="1"/>
  <c r="BZ932" i="2"/>
  <c r="BY932" i="2"/>
  <c r="BX932" i="2"/>
  <c r="BW932" i="2"/>
  <c r="BV932" i="2"/>
  <c r="H932" i="2" s="1"/>
  <c r="W932" i="2"/>
  <c r="T932" i="2" s="1"/>
  <c r="V932" i="2"/>
  <c r="U932" i="2"/>
  <c r="S932" i="2" s="1"/>
  <c r="CE931" i="2"/>
  <c r="CD931" i="2"/>
  <c r="CC931" i="2"/>
  <c r="CB931" i="2"/>
  <c r="CA931" i="2"/>
  <c r="K931" i="2" s="1"/>
  <c r="BZ931" i="2"/>
  <c r="BY931" i="2"/>
  <c r="BX931" i="2"/>
  <c r="BW931" i="2"/>
  <c r="BV931" i="2"/>
  <c r="H931" i="2" s="1"/>
  <c r="W931" i="2"/>
  <c r="T931" i="2" s="1"/>
  <c r="V931" i="2"/>
  <c r="U931" i="2"/>
  <c r="S931" i="2" s="1"/>
  <c r="CE930" i="2"/>
  <c r="CD930" i="2"/>
  <c r="CC930" i="2"/>
  <c r="CB930" i="2"/>
  <c r="CA930" i="2"/>
  <c r="K930" i="2" s="1"/>
  <c r="BZ930" i="2"/>
  <c r="BY930" i="2"/>
  <c r="BX930" i="2"/>
  <c r="BW930" i="2"/>
  <c r="BV930" i="2"/>
  <c r="H930" i="2" s="1"/>
  <c r="W930" i="2"/>
  <c r="T930" i="2" s="1"/>
  <c r="V930" i="2"/>
  <c r="U930" i="2"/>
  <c r="S930" i="2" s="1"/>
  <c r="CE929" i="2"/>
  <c r="CD929" i="2"/>
  <c r="CC929" i="2"/>
  <c r="CB929" i="2"/>
  <c r="CA929" i="2"/>
  <c r="K929" i="2" s="1"/>
  <c r="BZ929" i="2"/>
  <c r="BY929" i="2"/>
  <c r="BX929" i="2"/>
  <c r="BW929" i="2"/>
  <c r="BV929" i="2"/>
  <c r="H929" i="2" s="1"/>
  <c r="W929" i="2"/>
  <c r="T929" i="2" s="1"/>
  <c r="V929" i="2"/>
  <c r="U929" i="2"/>
  <c r="S929" i="2" s="1"/>
  <c r="CE928" i="2"/>
  <c r="CD928" i="2"/>
  <c r="CC928" i="2"/>
  <c r="CB928" i="2"/>
  <c r="CA928" i="2"/>
  <c r="K928" i="2" s="1"/>
  <c r="BZ928" i="2"/>
  <c r="BY928" i="2"/>
  <c r="BX928" i="2"/>
  <c r="BW928" i="2"/>
  <c r="BV928" i="2"/>
  <c r="H928" i="2" s="1"/>
  <c r="W928" i="2"/>
  <c r="T928" i="2" s="1"/>
  <c r="V928" i="2"/>
  <c r="U928" i="2"/>
  <c r="S928" i="2" s="1"/>
  <c r="CE927" i="2"/>
  <c r="CD927" i="2"/>
  <c r="CC927" i="2"/>
  <c r="CB927" i="2"/>
  <c r="CA927" i="2"/>
  <c r="K927" i="2" s="1"/>
  <c r="BZ927" i="2"/>
  <c r="BY927" i="2"/>
  <c r="BX927" i="2"/>
  <c r="BW927" i="2"/>
  <c r="BV927" i="2"/>
  <c r="H927" i="2" s="1"/>
  <c r="W927" i="2"/>
  <c r="T927" i="2" s="1"/>
  <c r="V927" i="2"/>
  <c r="U927" i="2"/>
  <c r="S927" i="2" s="1"/>
  <c r="CE926" i="2"/>
  <c r="CD926" i="2"/>
  <c r="CC926" i="2"/>
  <c r="CB926" i="2"/>
  <c r="CA926" i="2"/>
  <c r="K926" i="2" s="1"/>
  <c r="BZ926" i="2"/>
  <c r="BY926" i="2"/>
  <c r="BX926" i="2"/>
  <c r="BW926" i="2"/>
  <c r="BV926" i="2"/>
  <c r="H926" i="2" s="1"/>
  <c r="W926" i="2"/>
  <c r="T926" i="2" s="1"/>
  <c r="V926" i="2"/>
  <c r="U926" i="2"/>
  <c r="S926" i="2" s="1"/>
  <c r="CE925" i="2"/>
  <c r="CD925" i="2"/>
  <c r="CC925" i="2"/>
  <c r="CB925" i="2"/>
  <c r="CA925" i="2"/>
  <c r="K925" i="2" s="1"/>
  <c r="BZ925" i="2"/>
  <c r="BY925" i="2"/>
  <c r="BX925" i="2"/>
  <c r="BW925" i="2"/>
  <c r="BV925" i="2"/>
  <c r="H925" i="2" s="1"/>
  <c r="W925" i="2"/>
  <c r="T925" i="2" s="1"/>
  <c r="V925" i="2"/>
  <c r="U925" i="2"/>
  <c r="S925" i="2" s="1"/>
  <c r="CE924" i="2"/>
  <c r="CD924" i="2"/>
  <c r="CC924" i="2"/>
  <c r="CB924" i="2"/>
  <c r="CA924" i="2"/>
  <c r="K924" i="2" s="1"/>
  <c r="BZ924" i="2"/>
  <c r="BY924" i="2"/>
  <c r="BX924" i="2"/>
  <c r="BW924" i="2"/>
  <c r="BV924" i="2"/>
  <c r="H924" i="2" s="1"/>
  <c r="W924" i="2"/>
  <c r="T924" i="2" s="1"/>
  <c r="V924" i="2"/>
  <c r="U924" i="2"/>
  <c r="S924" i="2" s="1"/>
  <c r="CE923" i="2"/>
  <c r="CD923" i="2"/>
  <c r="CC923" i="2"/>
  <c r="CB923" i="2"/>
  <c r="CA923" i="2"/>
  <c r="K923" i="2" s="1"/>
  <c r="BZ923" i="2"/>
  <c r="BY923" i="2"/>
  <c r="BX923" i="2"/>
  <c r="BW923" i="2"/>
  <c r="BV923" i="2"/>
  <c r="H923" i="2" s="1"/>
  <c r="W923" i="2"/>
  <c r="T923" i="2" s="1"/>
  <c r="V923" i="2"/>
  <c r="U923" i="2"/>
  <c r="S923" i="2" s="1"/>
  <c r="CE922" i="2"/>
  <c r="CD922" i="2"/>
  <c r="CC922" i="2"/>
  <c r="CB922" i="2"/>
  <c r="CA922" i="2"/>
  <c r="K922" i="2" s="1"/>
  <c r="BZ922" i="2"/>
  <c r="BY922" i="2"/>
  <c r="BX922" i="2"/>
  <c r="BW922" i="2"/>
  <c r="BV922" i="2"/>
  <c r="H922" i="2" s="1"/>
  <c r="W922" i="2"/>
  <c r="T922" i="2" s="1"/>
  <c r="V922" i="2"/>
  <c r="U922" i="2"/>
  <c r="S922" i="2" s="1"/>
  <c r="CE921" i="2"/>
  <c r="CD921" i="2"/>
  <c r="CC921" i="2"/>
  <c r="CB921" i="2"/>
  <c r="CA921" i="2"/>
  <c r="K921" i="2" s="1"/>
  <c r="BZ921" i="2"/>
  <c r="BY921" i="2"/>
  <c r="BX921" i="2"/>
  <c r="BW921" i="2"/>
  <c r="BV921" i="2"/>
  <c r="H921" i="2" s="1"/>
  <c r="W921" i="2"/>
  <c r="T921" i="2" s="1"/>
  <c r="V921" i="2"/>
  <c r="U921" i="2"/>
  <c r="S921" i="2" s="1"/>
  <c r="CE920" i="2"/>
  <c r="CD920" i="2"/>
  <c r="CC920" i="2"/>
  <c r="CB920" i="2"/>
  <c r="CA920" i="2"/>
  <c r="K920" i="2" s="1"/>
  <c r="BZ920" i="2"/>
  <c r="BY920" i="2"/>
  <c r="BX920" i="2"/>
  <c r="BW920" i="2"/>
  <c r="BV920" i="2"/>
  <c r="H920" i="2" s="1"/>
  <c r="W920" i="2"/>
  <c r="T920" i="2" s="1"/>
  <c r="V920" i="2"/>
  <c r="U920" i="2"/>
  <c r="S920" i="2" s="1"/>
  <c r="CE919" i="2"/>
  <c r="CD919" i="2"/>
  <c r="CC919" i="2"/>
  <c r="CB919" i="2"/>
  <c r="CA919" i="2"/>
  <c r="K919" i="2" s="1"/>
  <c r="BZ919" i="2"/>
  <c r="BY919" i="2"/>
  <c r="BX919" i="2"/>
  <c r="BW919" i="2"/>
  <c r="BV919" i="2"/>
  <c r="H919" i="2" s="1"/>
  <c r="W919" i="2"/>
  <c r="T919" i="2" s="1"/>
  <c r="V919" i="2"/>
  <c r="U919" i="2"/>
  <c r="S919" i="2" s="1"/>
  <c r="CE918" i="2"/>
  <c r="CD918" i="2"/>
  <c r="CC918" i="2"/>
  <c r="CB918" i="2"/>
  <c r="CA918" i="2"/>
  <c r="K918" i="2" s="1"/>
  <c r="BZ918" i="2"/>
  <c r="BY918" i="2"/>
  <c r="BX918" i="2"/>
  <c r="BW918" i="2"/>
  <c r="BV918" i="2"/>
  <c r="W918" i="2"/>
  <c r="T918" i="2" s="1"/>
  <c r="V918" i="2"/>
  <c r="U918" i="2"/>
  <c r="S918" i="2" s="1"/>
  <c r="H918" i="2"/>
  <c r="CE917" i="2"/>
  <c r="CD917" i="2"/>
  <c r="CC917" i="2"/>
  <c r="CB917" i="2"/>
  <c r="CA917" i="2"/>
  <c r="K917" i="2" s="1"/>
  <c r="BZ917" i="2"/>
  <c r="BY917" i="2"/>
  <c r="BX917" i="2"/>
  <c r="BW917" i="2"/>
  <c r="BV917" i="2"/>
  <c r="H917" i="2" s="1"/>
  <c r="W917" i="2"/>
  <c r="T917" i="2" s="1"/>
  <c r="V917" i="2"/>
  <c r="U917" i="2"/>
  <c r="S917" i="2" s="1"/>
  <c r="CE916" i="2"/>
  <c r="CD916" i="2"/>
  <c r="CC916" i="2"/>
  <c r="CB916" i="2"/>
  <c r="CA916" i="2"/>
  <c r="K916" i="2" s="1"/>
  <c r="BZ916" i="2"/>
  <c r="BY916" i="2"/>
  <c r="BX916" i="2"/>
  <c r="BW916" i="2"/>
  <c r="BV916" i="2"/>
  <c r="H916" i="2" s="1"/>
  <c r="W916" i="2"/>
  <c r="T916" i="2" s="1"/>
  <c r="V916" i="2"/>
  <c r="U916" i="2"/>
  <c r="S916" i="2" s="1"/>
  <c r="CE915" i="2"/>
  <c r="CD915" i="2"/>
  <c r="CC915" i="2"/>
  <c r="CB915" i="2"/>
  <c r="CA915" i="2"/>
  <c r="K915" i="2" s="1"/>
  <c r="BZ915" i="2"/>
  <c r="BY915" i="2"/>
  <c r="BX915" i="2"/>
  <c r="BW915" i="2"/>
  <c r="BV915" i="2"/>
  <c r="H915" i="2" s="1"/>
  <c r="W915" i="2"/>
  <c r="T915" i="2" s="1"/>
  <c r="V915" i="2"/>
  <c r="U915" i="2"/>
  <c r="S915" i="2" s="1"/>
  <c r="CE914" i="2"/>
  <c r="CD914" i="2"/>
  <c r="CC914" i="2"/>
  <c r="CB914" i="2"/>
  <c r="CA914" i="2"/>
  <c r="K914" i="2" s="1"/>
  <c r="BZ914" i="2"/>
  <c r="BY914" i="2"/>
  <c r="BX914" i="2"/>
  <c r="BW914" i="2"/>
  <c r="BV914" i="2"/>
  <c r="H914" i="2" s="1"/>
  <c r="W914" i="2"/>
  <c r="T914" i="2" s="1"/>
  <c r="V914" i="2"/>
  <c r="U914" i="2"/>
  <c r="S914" i="2" s="1"/>
  <c r="CE913" i="2"/>
  <c r="CD913" i="2"/>
  <c r="CC913" i="2"/>
  <c r="CB913" i="2"/>
  <c r="CA913" i="2"/>
  <c r="K913" i="2" s="1"/>
  <c r="BZ913" i="2"/>
  <c r="BY913" i="2"/>
  <c r="BX913" i="2"/>
  <c r="BW913" i="2"/>
  <c r="BV913" i="2"/>
  <c r="H913" i="2" s="1"/>
  <c r="W913" i="2"/>
  <c r="T913" i="2" s="1"/>
  <c r="V913" i="2"/>
  <c r="U913" i="2"/>
  <c r="S913" i="2" s="1"/>
  <c r="CE912" i="2"/>
  <c r="CD912" i="2"/>
  <c r="CC912" i="2"/>
  <c r="CB912" i="2"/>
  <c r="CA912" i="2"/>
  <c r="K912" i="2" s="1"/>
  <c r="BZ912" i="2"/>
  <c r="BY912" i="2"/>
  <c r="BX912" i="2"/>
  <c r="BW912" i="2"/>
  <c r="BV912" i="2"/>
  <c r="H912" i="2" s="1"/>
  <c r="W912" i="2"/>
  <c r="T912" i="2" s="1"/>
  <c r="V912" i="2"/>
  <c r="U912" i="2"/>
  <c r="S912" i="2" s="1"/>
  <c r="CE911" i="2"/>
  <c r="CD911" i="2"/>
  <c r="CC911" i="2"/>
  <c r="CB911" i="2"/>
  <c r="CA911" i="2"/>
  <c r="K911" i="2" s="1"/>
  <c r="BZ911" i="2"/>
  <c r="BY911" i="2"/>
  <c r="BX911" i="2"/>
  <c r="BW911" i="2"/>
  <c r="BV911" i="2"/>
  <c r="H911" i="2" s="1"/>
  <c r="W911" i="2"/>
  <c r="T911" i="2" s="1"/>
  <c r="V911" i="2"/>
  <c r="U911" i="2"/>
  <c r="S911" i="2" s="1"/>
  <c r="CE910" i="2"/>
  <c r="CD910" i="2"/>
  <c r="CC910" i="2"/>
  <c r="CB910" i="2"/>
  <c r="CA910" i="2"/>
  <c r="K910" i="2" s="1"/>
  <c r="BZ910" i="2"/>
  <c r="BY910" i="2"/>
  <c r="BX910" i="2"/>
  <c r="BW910" i="2"/>
  <c r="BV910" i="2"/>
  <c r="H910" i="2" s="1"/>
  <c r="W910" i="2"/>
  <c r="T910" i="2" s="1"/>
  <c r="V910" i="2"/>
  <c r="U910" i="2"/>
  <c r="S910" i="2" s="1"/>
  <c r="CE909" i="2"/>
  <c r="CD909" i="2"/>
  <c r="CC909" i="2"/>
  <c r="CB909" i="2"/>
  <c r="CA909" i="2"/>
  <c r="K909" i="2" s="1"/>
  <c r="BZ909" i="2"/>
  <c r="BY909" i="2"/>
  <c r="BX909" i="2"/>
  <c r="BW909" i="2"/>
  <c r="BV909" i="2"/>
  <c r="H909" i="2" s="1"/>
  <c r="W909" i="2"/>
  <c r="T909" i="2" s="1"/>
  <c r="V909" i="2"/>
  <c r="U909" i="2"/>
  <c r="S909" i="2" s="1"/>
  <c r="CE908" i="2"/>
  <c r="CD908" i="2"/>
  <c r="CC908" i="2"/>
  <c r="CB908" i="2"/>
  <c r="CA908" i="2"/>
  <c r="K908" i="2" s="1"/>
  <c r="BZ908" i="2"/>
  <c r="BY908" i="2"/>
  <c r="BX908" i="2"/>
  <c r="BW908" i="2"/>
  <c r="BV908" i="2"/>
  <c r="H908" i="2" s="1"/>
  <c r="W908" i="2"/>
  <c r="T908" i="2" s="1"/>
  <c r="V908" i="2"/>
  <c r="U908" i="2"/>
  <c r="S908" i="2" s="1"/>
  <c r="CE907" i="2"/>
  <c r="CD907" i="2"/>
  <c r="CC907" i="2"/>
  <c r="CB907" i="2"/>
  <c r="CA907" i="2"/>
  <c r="K907" i="2" s="1"/>
  <c r="BZ907" i="2"/>
  <c r="BY907" i="2"/>
  <c r="BX907" i="2"/>
  <c r="BW907" i="2"/>
  <c r="BV907" i="2"/>
  <c r="H907" i="2" s="1"/>
  <c r="W907" i="2"/>
  <c r="T907" i="2" s="1"/>
  <c r="V907" i="2"/>
  <c r="U907" i="2"/>
  <c r="S907" i="2" s="1"/>
  <c r="CE906" i="2"/>
  <c r="CD906" i="2"/>
  <c r="CC906" i="2"/>
  <c r="CB906" i="2"/>
  <c r="CA906" i="2"/>
  <c r="K906" i="2" s="1"/>
  <c r="BZ906" i="2"/>
  <c r="BY906" i="2"/>
  <c r="BX906" i="2"/>
  <c r="BW906" i="2"/>
  <c r="BV906" i="2"/>
  <c r="H906" i="2" s="1"/>
  <c r="W906" i="2"/>
  <c r="T906" i="2" s="1"/>
  <c r="V906" i="2"/>
  <c r="U906" i="2"/>
  <c r="S906" i="2" s="1"/>
  <c r="CE905" i="2"/>
  <c r="CD905" i="2"/>
  <c r="CC905" i="2"/>
  <c r="CB905" i="2"/>
  <c r="CA905" i="2"/>
  <c r="K905" i="2" s="1"/>
  <c r="BZ905" i="2"/>
  <c r="BY905" i="2"/>
  <c r="BX905" i="2"/>
  <c r="BW905" i="2"/>
  <c r="BV905" i="2"/>
  <c r="H905" i="2" s="1"/>
  <c r="W905" i="2"/>
  <c r="T905" i="2" s="1"/>
  <c r="V905" i="2"/>
  <c r="U905" i="2"/>
  <c r="S905" i="2" s="1"/>
  <c r="CE904" i="2"/>
  <c r="CD904" i="2"/>
  <c r="CC904" i="2"/>
  <c r="CB904" i="2"/>
  <c r="CA904" i="2"/>
  <c r="K904" i="2" s="1"/>
  <c r="BZ904" i="2"/>
  <c r="BY904" i="2"/>
  <c r="BX904" i="2"/>
  <c r="BW904" i="2"/>
  <c r="BV904" i="2"/>
  <c r="H904" i="2" s="1"/>
  <c r="W904" i="2"/>
  <c r="T904" i="2" s="1"/>
  <c r="V904" i="2"/>
  <c r="U904" i="2"/>
  <c r="S904" i="2" s="1"/>
  <c r="CE903" i="2"/>
  <c r="CD903" i="2"/>
  <c r="CC903" i="2"/>
  <c r="CB903" i="2"/>
  <c r="CA903" i="2"/>
  <c r="K903" i="2" s="1"/>
  <c r="BZ903" i="2"/>
  <c r="BY903" i="2"/>
  <c r="BX903" i="2"/>
  <c r="BW903" i="2"/>
  <c r="BV903" i="2"/>
  <c r="H903" i="2" s="1"/>
  <c r="W903" i="2"/>
  <c r="T903" i="2" s="1"/>
  <c r="V903" i="2"/>
  <c r="U903" i="2"/>
  <c r="S903" i="2" s="1"/>
  <c r="CE902" i="2"/>
  <c r="CD902" i="2"/>
  <c r="CC902" i="2"/>
  <c r="CB902" i="2"/>
  <c r="CA902" i="2"/>
  <c r="K902" i="2" s="1"/>
  <c r="BZ902" i="2"/>
  <c r="BY902" i="2"/>
  <c r="BX902" i="2"/>
  <c r="BW902" i="2"/>
  <c r="BV902" i="2"/>
  <c r="H902" i="2" s="1"/>
  <c r="W902" i="2"/>
  <c r="T902" i="2" s="1"/>
  <c r="V902" i="2"/>
  <c r="U902" i="2"/>
  <c r="S902" i="2" s="1"/>
  <c r="CE901" i="2"/>
  <c r="CD901" i="2"/>
  <c r="CC901" i="2"/>
  <c r="CB901" i="2"/>
  <c r="CA901" i="2"/>
  <c r="K901" i="2" s="1"/>
  <c r="BZ901" i="2"/>
  <c r="BY901" i="2"/>
  <c r="BX901" i="2"/>
  <c r="BW901" i="2"/>
  <c r="BV901" i="2"/>
  <c r="H901" i="2" s="1"/>
  <c r="W901" i="2"/>
  <c r="T901" i="2" s="1"/>
  <c r="V901" i="2"/>
  <c r="U901" i="2"/>
  <c r="S901" i="2" s="1"/>
  <c r="CE900" i="2"/>
  <c r="CD900" i="2"/>
  <c r="CC900" i="2"/>
  <c r="CB900" i="2"/>
  <c r="CA900" i="2"/>
  <c r="K900" i="2" s="1"/>
  <c r="BZ900" i="2"/>
  <c r="BY900" i="2"/>
  <c r="BX900" i="2"/>
  <c r="BW900" i="2"/>
  <c r="BV900" i="2"/>
  <c r="H900" i="2" s="1"/>
  <c r="W900" i="2"/>
  <c r="T900" i="2" s="1"/>
  <c r="V900" i="2"/>
  <c r="U900" i="2"/>
  <c r="S900" i="2" s="1"/>
  <c r="CE899" i="2"/>
  <c r="CD899" i="2"/>
  <c r="CC899" i="2"/>
  <c r="CB899" i="2"/>
  <c r="CA899" i="2"/>
  <c r="K899" i="2" s="1"/>
  <c r="BZ899" i="2"/>
  <c r="BY899" i="2"/>
  <c r="BX899" i="2"/>
  <c r="BW899" i="2"/>
  <c r="BV899" i="2"/>
  <c r="H899" i="2" s="1"/>
  <c r="W899" i="2"/>
  <c r="T899" i="2" s="1"/>
  <c r="V899" i="2"/>
  <c r="U899" i="2"/>
  <c r="S899" i="2" s="1"/>
  <c r="CE898" i="2"/>
  <c r="CD898" i="2"/>
  <c r="CC898" i="2"/>
  <c r="CB898" i="2"/>
  <c r="CA898" i="2"/>
  <c r="K898" i="2" s="1"/>
  <c r="BZ898" i="2"/>
  <c r="BY898" i="2"/>
  <c r="BX898" i="2"/>
  <c r="BW898" i="2"/>
  <c r="BV898" i="2"/>
  <c r="W898" i="2"/>
  <c r="T898" i="2" s="1"/>
  <c r="V898" i="2"/>
  <c r="U898" i="2"/>
  <c r="S898" i="2" s="1"/>
  <c r="H898" i="2"/>
  <c r="CE897" i="2"/>
  <c r="CD897" i="2"/>
  <c r="CC897" i="2"/>
  <c r="CB897" i="2"/>
  <c r="CA897" i="2"/>
  <c r="K897" i="2" s="1"/>
  <c r="BZ897" i="2"/>
  <c r="BY897" i="2"/>
  <c r="BX897" i="2"/>
  <c r="BW897" i="2"/>
  <c r="BV897" i="2"/>
  <c r="H897" i="2" s="1"/>
  <c r="W897" i="2"/>
  <c r="T897" i="2" s="1"/>
  <c r="V897" i="2"/>
  <c r="U897" i="2"/>
  <c r="S897" i="2" s="1"/>
  <c r="CE896" i="2"/>
  <c r="CD896" i="2"/>
  <c r="CC896" i="2"/>
  <c r="CB896" i="2"/>
  <c r="CA896" i="2"/>
  <c r="K896" i="2" s="1"/>
  <c r="BZ896" i="2"/>
  <c r="BY896" i="2"/>
  <c r="BX896" i="2"/>
  <c r="BW896" i="2"/>
  <c r="BV896" i="2"/>
  <c r="H896" i="2" s="1"/>
  <c r="W896" i="2"/>
  <c r="T896" i="2" s="1"/>
  <c r="V896" i="2"/>
  <c r="U896" i="2"/>
  <c r="S896" i="2" s="1"/>
  <c r="CE895" i="2"/>
  <c r="CD895" i="2"/>
  <c r="CC895" i="2"/>
  <c r="CB895" i="2"/>
  <c r="CA895" i="2"/>
  <c r="K895" i="2" s="1"/>
  <c r="BZ895" i="2"/>
  <c r="BY895" i="2"/>
  <c r="BX895" i="2"/>
  <c r="BW895" i="2"/>
  <c r="BV895" i="2"/>
  <c r="H895" i="2" s="1"/>
  <c r="W895" i="2"/>
  <c r="T895" i="2" s="1"/>
  <c r="V895" i="2"/>
  <c r="U895" i="2"/>
  <c r="S895" i="2" s="1"/>
  <c r="CE894" i="2"/>
  <c r="CD894" i="2"/>
  <c r="CC894" i="2"/>
  <c r="CB894" i="2"/>
  <c r="CA894" i="2"/>
  <c r="K894" i="2" s="1"/>
  <c r="BZ894" i="2"/>
  <c r="BY894" i="2"/>
  <c r="BX894" i="2"/>
  <c r="BW894" i="2"/>
  <c r="BV894" i="2"/>
  <c r="H894" i="2" s="1"/>
  <c r="W894" i="2"/>
  <c r="T894" i="2" s="1"/>
  <c r="V894" i="2"/>
  <c r="U894" i="2"/>
  <c r="S894" i="2" s="1"/>
  <c r="CE893" i="2"/>
  <c r="CD893" i="2"/>
  <c r="CC893" i="2"/>
  <c r="CB893" i="2"/>
  <c r="CA893" i="2"/>
  <c r="K893" i="2" s="1"/>
  <c r="BZ893" i="2"/>
  <c r="BY893" i="2"/>
  <c r="BX893" i="2"/>
  <c r="BW893" i="2"/>
  <c r="BV893" i="2"/>
  <c r="H893" i="2" s="1"/>
  <c r="W893" i="2"/>
  <c r="T893" i="2" s="1"/>
  <c r="V893" i="2"/>
  <c r="U893" i="2"/>
  <c r="S893" i="2" s="1"/>
  <c r="CE892" i="2"/>
  <c r="CD892" i="2"/>
  <c r="CC892" i="2"/>
  <c r="CB892" i="2"/>
  <c r="CA892" i="2"/>
  <c r="K892" i="2" s="1"/>
  <c r="BZ892" i="2"/>
  <c r="BY892" i="2"/>
  <c r="BX892" i="2"/>
  <c r="BW892" i="2"/>
  <c r="BV892" i="2"/>
  <c r="W892" i="2"/>
  <c r="T892" i="2" s="1"/>
  <c r="V892" i="2"/>
  <c r="U892" i="2"/>
  <c r="S892" i="2" s="1"/>
  <c r="H892" i="2"/>
  <c r="CE891" i="2"/>
  <c r="CD891" i="2"/>
  <c r="CC891" i="2"/>
  <c r="CB891" i="2"/>
  <c r="CA891" i="2"/>
  <c r="K891" i="2" s="1"/>
  <c r="BZ891" i="2"/>
  <c r="BY891" i="2"/>
  <c r="BX891" i="2"/>
  <c r="BW891" i="2"/>
  <c r="BV891" i="2"/>
  <c r="H891" i="2" s="1"/>
  <c r="W891" i="2"/>
  <c r="T891" i="2" s="1"/>
  <c r="V891" i="2"/>
  <c r="U891" i="2"/>
  <c r="S891" i="2" s="1"/>
  <c r="CE890" i="2"/>
  <c r="CD890" i="2"/>
  <c r="CC890" i="2"/>
  <c r="CB890" i="2"/>
  <c r="CA890" i="2"/>
  <c r="K890" i="2" s="1"/>
  <c r="BZ890" i="2"/>
  <c r="BY890" i="2"/>
  <c r="BX890" i="2"/>
  <c r="BW890" i="2"/>
  <c r="BV890" i="2"/>
  <c r="H890" i="2" s="1"/>
  <c r="W890" i="2"/>
  <c r="T890" i="2" s="1"/>
  <c r="V890" i="2"/>
  <c r="U890" i="2"/>
  <c r="S890" i="2" s="1"/>
  <c r="CE889" i="2"/>
  <c r="CD889" i="2"/>
  <c r="CC889" i="2"/>
  <c r="CB889" i="2"/>
  <c r="CA889" i="2"/>
  <c r="K889" i="2" s="1"/>
  <c r="BZ889" i="2"/>
  <c r="BY889" i="2"/>
  <c r="BX889" i="2"/>
  <c r="BW889" i="2"/>
  <c r="BV889" i="2"/>
  <c r="H889" i="2" s="1"/>
  <c r="W889" i="2"/>
  <c r="T889" i="2" s="1"/>
  <c r="V889" i="2"/>
  <c r="U889" i="2"/>
  <c r="S889" i="2" s="1"/>
  <c r="CE888" i="2"/>
  <c r="CD888" i="2"/>
  <c r="CC888" i="2"/>
  <c r="CB888" i="2"/>
  <c r="CA888" i="2"/>
  <c r="K888" i="2" s="1"/>
  <c r="BZ888" i="2"/>
  <c r="BY888" i="2"/>
  <c r="BX888" i="2"/>
  <c r="BW888" i="2"/>
  <c r="BV888" i="2"/>
  <c r="H888" i="2" s="1"/>
  <c r="W888" i="2"/>
  <c r="T888" i="2" s="1"/>
  <c r="V888" i="2"/>
  <c r="U888" i="2"/>
  <c r="S888" i="2" s="1"/>
  <c r="CE887" i="2"/>
  <c r="CD887" i="2"/>
  <c r="CC887" i="2"/>
  <c r="CB887" i="2"/>
  <c r="CA887" i="2"/>
  <c r="K887" i="2" s="1"/>
  <c r="BZ887" i="2"/>
  <c r="BY887" i="2"/>
  <c r="BX887" i="2"/>
  <c r="BW887" i="2"/>
  <c r="BV887" i="2"/>
  <c r="H887" i="2" s="1"/>
  <c r="W887" i="2"/>
  <c r="T887" i="2" s="1"/>
  <c r="V887" i="2"/>
  <c r="U887" i="2"/>
  <c r="S887" i="2" s="1"/>
  <c r="CE886" i="2"/>
  <c r="CD886" i="2"/>
  <c r="CC886" i="2"/>
  <c r="CB886" i="2"/>
  <c r="CA886" i="2"/>
  <c r="K886" i="2" s="1"/>
  <c r="BZ886" i="2"/>
  <c r="BY886" i="2"/>
  <c r="BX886" i="2"/>
  <c r="BW886" i="2"/>
  <c r="BV886" i="2"/>
  <c r="H886" i="2" s="1"/>
  <c r="W886" i="2"/>
  <c r="T886" i="2" s="1"/>
  <c r="V886" i="2"/>
  <c r="U886" i="2"/>
  <c r="S886" i="2" s="1"/>
  <c r="CE885" i="2"/>
  <c r="CD885" i="2"/>
  <c r="CC885" i="2"/>
  <c r="CB885" i="2"/>
  <c r="CA885" i="2"/>
  <c r="K885" i="2" s="1"/>
  <c r="BZ885" i="2"/>
  <c r="BY885" i="2"/>
  <c r="BX885" i="2"/>
  <c r="BW885" i="2"/>
  <c r="BV885" i="2"/>
  <c r="H885" i="2" s="1"/>
  <c r="W885" i="2"/>
  <c r="T885" i="2" s="1"/>
  <c r="V885" i="2"/>
  <c r="U885" i="2"/>
  <c r="S885" i="2" s="1"/>
  <c r="CE884" i="2"/>
  <c r="CD884" i="2"/>
  <c r="CC884" i="2"/>
  <c r="CB884" i="2"/>
  <c r="CA884" i="2"/>
  <c r="K884" i="2" s="1"/>
  <c r="BZ884" i="2"/>
  <c r="BY884" i="2"/>
  <c r="BX884" i="2"/>
  <c r="BW884" i="2"/>
  <c r="BV884" i="2"/>
  <c r="W884" i="2"/>
  <c r="T884" i="2" s="1"/>
  <c r="V884" i="2"/>
  <c r="U884" i="2"/>
  <c r="S884" i="2" s="1"/>
  <c r="H884" i="2"/>
  <c r="CE883" i="2"/>
  <c r="CD883" i="2"/>
  <c r="CC883" i="2"/>
  <c r="CB883" i="2"/>
  <c r="CA883" i="2"/>
  <c r="K883" i="2" s="1"/>
  <c r="BZ883" i="2"/>
  <c r="BY883" i="2"/>
  <c r="BX883" i="2"/>
  <c r="BW883" i="2"/>
  <c r="BV883" i="2"/>
  <c r="H883" i="2" s="1"/>
  <c r="W883" i="2"/>
  <c r="T883" i="2" s="1"/>
  <c r="V883" i="2"/>
  <c r="U883" i="2"/>
  <c r="S883" i="2" s="1"/>
  <c r="CE882" i="2"/>
  <c r="CD882" i="2"/>
  <c r="CC882" i="2"/>
  <c r="CB882" i="2"/>
  <c r="CA882" i="2"/>
  <c r="K882" i="2" s="1"/>
  <c r="BZ882" i="2"/>
  <c r="BY882" i="2"/>
  <c r="BX882" i="2"/>
  <c r="BW882" i="2"/>
  <c r="BV882" i="2"/>
  <c r="H882" i="2" s="1"/>
  <c r="W882" i="2"/>
  <c r="T882" i="2" s="1"/>
  <c r="V882" i="2"/>
  <c r="U882" i="2"/>
  <c r="S882" i="2" s="1"/>
  <c r="CE881" i="2"/>
  <c r="CD881" i="2"/>
  <c r="CC881" i="2"/>
  <c r="CB881" i="2"/>
  <c r="CA881" i="2"/>
  <c r="K881" i="2" s="1"/>
  <c r="BZ881" i="2"/>
  <c r="BY881" i="2"/>
  <c r="BX881" i="2"/>
  <c r="BW881" i="2"/>
  <c r="BV881" i="2"/>
  <c r="H881" i="2" s="1"/>
  <c r="W881" i="2"/>
  <c r="T881" i="2" s="1"/>
  <c r="V881" i="2"/>
  <c r="U881" i="2"/>
  <c r="S881" i="2" s="1"/>
  <c r="CE880" i="2"/>
  <c r="CD880" i="2"/>
  <c r="CC880" i="2"/>
  <c r="CB880" i="2"/>
  <c r="CA880" i="2"/>
  <c r="K880" i="2" s="1"/>
  <c r="BZ880" i="2"/>
  <c r="BY880" i="2"/>
  <c r="BX880" i="2"/>
  <c r="BW880" i="2"/>
  <c r="BV880" i="2"/>
  <c r="H880" i="2" s="1"/>
  <c r="W880" i="2"/>
  <c r="T880" i="2" s="1"/>
  <c r="V880" i="2"/>
  <c r="U880" i="2"/>
  <c r="S880" i="2" s="1"/>
  <c r="CE879" i="2"/>
  <c r="CD879" i="2"/>
  <c r="CC879" i="2"/>
  <c r="CB879" i="2"/>
  <c r="CA879" i="2"/>
  <c r="K879" i="2" s="1"/>
  <c r="BZ879" i="2"/>
  <c r="BY879" i="2"/>
  <c r="BX879" i="2"/>
  <c r="BW879" i="2"/>
  <c r="BV879" i="2"/>
  <c r="H879" i="2" s="1"/>
  <c r="W879" i="2"/>
  <c r="T879" i="2" s="1"/>
  <c r="V879" i="2"/>
  <c r="U879" i="2"/>
  <c r="S879" i="2" s="1"/>
  <c r="CE878" i="2"/>
  <c r="CD878" i="2"/>
  <c r="CC878" i="2"/>
  <c r="CB878" i="2"/>
  <c r="CA878" i="2"/>
  <c r="K878" i="2" s="1"/>
  <c r="BZ878" i="2"/>
  <c r="BY878" i="2"/>
  <c r="BX878" i="2"/>
  <c r="BW878" i="2"/>
  <c r="BV878" i="2"/>
  <c r="H878" i="2" s="1"/>
  <c r="W878" i="2"/>
  <c r="T878" i="2" s="1"/>
  <c r="V878" i="2"/>
  <c r="U878" i="2"/>
  <c r="S878" i="2" s="1"/>
  <c r="CE877" i="2"/>
  <c r="CD877" i="2"/>
  <c r="CC877" i="2"/>
  <c r="CB877" i="2"/>
  <c r="CA877" i="2"/>
  <c r="K877" i="2" s="1"/>
  <c r="BZ877" i="2"/>
  <c r="BY877" i="2"/>
  <c r="BX877" i="2"/>
  <c r="BW877" i="2"/>
  <c r="BV877" i="2"/>
  <c r="H877" i="2" s="1"/>
  <c r="W877" i="2"/>
  <c r="T877" i="2" s="1"/>
  <c r="V877" i="2"/>
  <c r="U877" i="2"/>
  <c r="S877" i="2" s="1"/>
  <c r="CE876" i="2"/>
  <c r="CD876" i="2"/>
  <c r="CC876" i="2"/>
  <c r="CB876" i="2"/>
  <c r="CA876" i="2"/>
  <c r="K876" i="2" s="1"/>
  <c r="BZ876" i="2"/>
  <c r="BY876" i="2"/>
  <c r="BX876" i="2"/>
  <c r="BW876" i="2"/>
  <c r="BV876" i="2"/>
  <c r="H876" i="2" s="1"/>
  <c r="W876" i="2"/>
  <c r="T876" i="2" s="1"/>
  <c r="V876" i="2"/>
  <c r="U876" i="2"/>
  <c r="S876" i="2" s="1"/>
  <c r="CE875" i="2"/>
  <c r="CD875" i="2"/>
  <c r="CC875" i="2"/>
  <c r="CB875" i="2"/>
  <c r="CA875" i="2"/>
  <c r="K875" i="2" s="1"/>
  <c r="BZ875" i="2"/>
  <c r="BY875" i="2"/>
  <c r="BX875" i="2"/>
  <c r="BW875" i="2"/>
  <c r="BV875" i="2"/>
  <c r="H875" i="2" s="1"/>
  <c r="W875" i="2"/>
  <c r="T875" i="2" s="1"/>
  <c r="V875" i="2"/>
  <c r="U875" i="2"/>
  <c r="S875" i="2" s="1"/>
  <c r="CE874" i="2"/>
  <c r="CD874" i="2"/>
  <c r="CC874" i="2"/>
  <c r="CB874" i="2"/>
  <c r="CA874" i="2"/>
  <c r="K874" i="2" s="1"/>
  <c r="BZ874" i="2"/>
  <c r="BY874" i="2"/>
  <c r="BX874" i="2"/>
  <c r="BW874" i="2"/>
  <c r="BV874" i="2"/>
  <c r="W874" i="2"/>
  <c r="T874" i="2" s="1"/>
  <c r="V874" i="2"/>
  <c r="U874" i="2"/>
  <c r="S874" i="2" s="1"/>
  <c r="H874" i="2"/>
  <c r="CE873" i="2"/>
  <c r="CD873" i="2"/>
  <c r="CC873" i="2"/>
  <c r="CB873" i="2"/>
  <c r="CA873" i="2"/>
  <c r="K873" i="2" s="1"/>
  <c r="BZ873" i="2"/>
  <c r="BY873" i="2"/>
  <c r="BX873" i="2"/>
  <c r="BW873" i="2"/>
  <c r="BV873" i="2"/>
  <c r="H873" i="2" s="1"/>
  <c r="W873" i="2"/>
  <c r="T873" i="2" s="1"/>
  <c r="V873" i="2"/>
  <c r="U873" i="2"/>
  <c r="S873" i="2" s="1"/>
  <c r="CE872" i="2"/>
  <c r="CD872" i="2"/>
  <c r="CC872" i="2"/>
  <c r="CB872" i="2"/>
  <c r="CA872" i="2"/>
  <c r="K872" i="2" s="1"/>
  <c r="BZ872" i="2"/>
  <c r="BY872" i="2"/>
  <c r="BX872" i="2"/>
  <c r="BW872" i="2"/>
  <c r="BV872" i="2"/>
  <c r="W872" i="2"/>
  <c r="T872" i="2" s="1"/>
  <c r="V872" i="2"/>
  <c r="U872" i="2"/>
  <c r="S872" i="2" s="1"/>
  <c r="H872" i="2"/>
  <c r="CE871" i="2"/>
  <c r="CD871" i="2"/>
  <c r="CC871" i="2"/>
  <c r="CB871" i="2"/>
  <c r="CA871" i="2"/>
  <c r="K871" i="2" s="1"/>
  <c r="BZ871" i="2"/>
  <c r="BY871" i="2"/>
  <c r="BX871" i="2"/>
  <c r="BW871" i="2"/>
  <c r="BV871" i="2"/>
  <c r="H871" i="2" s="1"/>
  <c r="W871" i="2"/>
  <c r="T871" i="2" s="1"/>
  <c r="V871" i="2"/>
  <c r="U871" i="2"/>
  <c r="S871" i="2" s="1"/>
  <c r="CE870" i="2"/>
  <c r="CD870" i="2"/>
  <c r="CC870" i="2"/>
  <c r="CB870" i="2"/>
  <c r="CA870" i="2"/>
  <c r="K870" i="2" s="1"/>
  <c r="BZ870" i="2"/>
  <c r="BY870" i="2"/>
  <c r="BX870" i="2"/>
  <c r="BW870" i="2"/>
  <c r="BV870" i="2"/>
  <c r="H870" i="2" s="1"/>
  <c r="W870" i="2"/>
  <c r="T870" i="2" s="1"/>
  <c r="V870" i="2"/>
  <c r="U870" i="2"/>
  <c r="S870" i="2" s="1"/>
  <c r="CE869" i="2"/>
  <c r="CD869" i="2"/>
  <c r="CC869" i="2"/>
  <c r="CB869" i="2"/>
  <c r="CA869" i="2"/>
  <c r="K869" i="2" s="1"/>
  <c r="BZ869" i="2"/>
  <c r="BY869" i="2"/>
  <c r="BX869" i="2"/>
  <c r="BW869" i="2"/>
  <c r="BV869" i="2"/>
  <c r="H869" i="2" s="1"/>
  <c r="W869" i="2"/>
  <c r="T869" i="2" s="1"/>
  <c r="V869" i="2"/>
  <c r="U869" i="2"/>
  <c r="S869" i="2" s="1"/>
  <c r="CE868" i="2"/>
  <c r="CD868" i="2"/>
  <c r="CC868" i="2"/>
  <c r="CB868" i="2"/>
  <c r="CA868" i="2"/>
  <c r="K868" i="2" s="1"/>
  <c r="BZ868" i="2"/>
  <c r="BY868" i="2"/>
  <c r="BX868" i="2"/>
  <c r="BW868" i="2"/>
  <c r="BV868" i="2"/>
  <c r="H868" i="2" s="1"/>
  <c r="W868" i="2"/>
  <c r="T868" i="2" s="1"/>
  <c r="V868" i="2"/>
  <c r="U868" i="2"/>
  <c r="S868" i="2" s="1"/>
  <c r="CE867" i="2"/>
  <c r="CD867" i="2"/>
  <c r="CC867" i="2"/>
  <c r="CB867" i="2"/>
  <c r="CA867" i="2"/>
  <c r="K867" i="2" s="1"/>
  <c r="BZ867" i="2"/>
  <c r="BY867" i="2"/>
  <c r="BX867" i="2"/>
  <c r="BW867" i="2"/>
  <c r="BV867" i="2"/>
  <c r="H867" i="2" s="1"/>
  <c r="W867" i="2"/>
  <c r="T867" i="2" s="1"/>
  <c r="V867" i="2"/>
  <c r="U867" i="2"/>
  <c r="S867" i="2" s="1"/>
  <c r="CE866" i="2"/>
  <c r="CD866" i="2"/>
  <c r="CC866" i="2"/>
  <c r="CB866" i="2"/>
  <c r="CA866" i="2"/>
  <c r="K866" i="2" s="1"/>
  <c r="BZ866" i="2"/>
  <c r="BY866" i="2"/>
  <c r="BX866" i="2"/>
  <c r="BW866" i="2"/>
  <c r="BV866" i="2"/>
  <c r="H866" i="2" s="1"/>
  <c r="W866" i="2"/>
  <c r="T866" i="2" s="1"/>
  <c r="V866" i="2"/>
  <c r="U866" i="2"/>
  <c r="S866" i="2" s="1"/>
  <c r="CE865" i="2"/>
  <c r="CD865" i="2"/>
  <c r="CC865" i="2"/>
  <c r="CB865" i="2"/>
  <c r="CA865" i="2"/>
  <c r="K865" i="2" s="1"/>
  <c r="BZ865" i="2"/>
  <c r="BY865" i="2"/>
  <c r="BX865" i="2"/>
  <c r="BW865" i="2"/>
  <c r="BV865" i="2"/>
  <c r="H865" i="2" s="1"/>
  <c r="W865" i="2"/>
  <c r="T865" i="2" s="1"/>
  <c r="V865" i="2"/>
  <c r="U865" i="2"/>
  <c r="S865" i="2" s="1"/>
  <c r="CE864" i="2"/>
  <c r="CD864" i="2"/>
  <c r="CC864" i="2"/>
  <c r="CB864" i="2"/>
  <c r="CA864" i="2"/>
  <c r="K864" i="2" s="1"/>
  <c r="BZ864" i="2"/>
  <c r="BY864" i="2"/>
  <c r="BX864" i="2"/>
  <c r="BW864" i="2"/>
  <c r="BV864" i="2"/>
  <c r="H864" i="2" s="1"/>
  <c r="W864" i="2"/>
  <c r="T864" i="2" s="1"/>
  <c r="V864" i="2"/>
  <c r="U864" i="2"/>
  <c r="S864" i="2" s="1"/>
  <c r="CE863" i="2"/>
  <c r="CD863" i="2"/>
  <c r="CC863" i="2"/>
  <c r="CB863" i="2"/>
  <c r="CA863" i="2"/>
  <c r="K863" i="2" s="1"/>
  <c r="BZ863" i="2"/>
  <c r="BY863" i="2"/>
  <c r="BX863" i="2"/>
  <c r="BW863" i="2"/>
  <c r="BV863" i="2"/>
  <c r="H863" i="2" s="1"/>
  <c r="W863" i="2"/>
  <c r="T863" i="2" s="1"/>
  <c r="V863" i="2"/>
  <c r="U863" i="2"/>
  <c r="S863" i="2" s="1"/>
  <c r="CE862" i="2"/>
  <c r="CD862" i="2"/>
  <c r="CC862" i="2"/>
  <c r="CB862" i="2"/>
  <c r="CA862" i="2"/>
  <c r="K862" i="2" s="1"/>
  <c r="BZ862" i="2"/>
  <c r="BY862" i="2"/>
  <c r="BX862" i="2"/>
  <c r="BW862" i="2"/>
  <c r="BV862" i="2"/>
  <c r="H862" i="2" s="1"/>
  <c r="W862" i="2"/>
  <c r="T862" i="2" s="1"/>
  <c r="V862" i="2"/>
  <c r="U862" i="2"/>
  <c r="S862" i="2" s="1"/>
  <c r="CE861" i="2"/>
  <c r="CD861" i="2"/>
  <c r="CC861" i="2"/>
  <c r="CB861" i="2"/>
  <c r="CA861" i="2"/>
  <c r="K861" i="2" s="1"/>
  <c r="BZ861" i="2"/>
  <c r="BY861" i="2"/>
  <c r="BX861" i="2"/>
  <c r="BW861" i="2"/>
  <c r="BV861" i="2"/>
  <c r="H861" i="2" s="1"/>
  <c r="W861" i="2"/>
  <c r="T861" i="2" s="1"/>
  <c r="V861" i="2"/>
  <c r="U861" i="2"/>
  <c r="S861" i="2" s="1"/>
  <c r="CE860" i="2"/>
  <c r="CD860" i="2"/>
  <c r="CC860" i="2"/>
  <c r="CB860" i="2"/>
  <c r="CA860" i="2"/>
  <c r="K860" i="2" s="1"/>
  <c r="BZ860" i="2"/>
  <c r="BY860" i="2"/>
  <c r="BX860" i="2"/>
  <c r="BW860" i="2"/>
  <c r="BV860" i="2"/>
  <c r="W860" i="2"/>
  <c r="T860" i="2" s="1"/>
  <c r="V860" i="2"/>
  <c r="U860" i="2"/>
  <c r="S860" i="2" s="1"/>
  <c r="H860" i="2"/>
  <c r="CE859" i="2"/>
  <c r="CD859" i="2"/>
  <c r="CC859" i="2"/>
  <c r="CB859" i="2"/>
  <c r="CA859" i="2"/>
  <c r="K859" i="2" s="1"/>
  <c r="BZ859" i="2"/>
  <c r="BY859" i="2"/>
  <c r="BX859" i="2"/>
  <c r="BW859" i="2"/>
  <c r="BV859" i="2"/>
  <c r="H859" i="2" s="1"/>
  <c r="W859" i="2"/>
  <c r="T859" i="2" s="1"/>
  <c r="V859" i="2"/>
  <c r="U859" i="2"/>
  <c r="S859" i="2" s="1"/>
  <c r="CE858" i="2"/>
  <c r="CD858" i="2"/>
  <c r="CC858" i="2"/>
  <c r="CB858" i="2"/>
  <c r="CA858" i="2"/>
  <c r="K858" i="2" s="1"/>
  <c r="BZ858" i="2"/>
  <c r="BY858" i="2"/>
  <c r="BX858" i="2"/>
  <c r="BW858" i="2"/>
  <c r="BV858" i="2"/>
  <c r="H858" i="2" s="1"/>
  <c r="W858" i="2"/>
  <c r="T858" i="2" s="1"/>
  <c r="V858" i="2"/>
  <c r="U858" i="2"/>
  <c r="S858" i="2" s="1"/>
  <c r="CE857" i="2"/>
  <c r="CD857" i="2"/>
  <c r="CC857" i="2"/>
  <c r="CB857" i="2"/>
  <c r="CA857" i="2"/>
  <c r="K857" i="2" s="1"/>
  <c r="BZ857" i="2"/>
  <c r="BY857" i="2"/>
  <c r="BX857" i="2"/>
  <c r="BW857" i="2"/>
  <c r="BV857" i="2"/>
  <c r="H857" i="2" s="1"/>
  <c r="W857" i="2"/>
  <c r="T857" i="2" s="1"/>
  <c r="V857" i="2"/>
  <c r="U857" i="2"/>
  <c r="S857" i="2" s="1"/>
  <c r="CE856" i="2"/>
  <c r="CD856" i="2"/>
  <c r="CC856" i="2"/>
  <c r="CB856" i="2"/>
  <c r="CA856" i="2"/>
  <c r="K856" i="2" s="1"/>
  <c r="BZ856" i="2"/>
  <c r="BY856" i="2"/>
  <c r="BX856" i="2"/>
  <c r="BW856" i="2"/>
  <c r="BV856" i="2"/>
  <c r="H856" i="2" s="1"/>
  <c r="W856" i="2"/>
  <c r="T856" i="2" s="1"/>
  <c r="V856" i="2"/>
  <c r="U856" i="2"/>
  <c r="S856" i="2" s="1"/>
  <c r="CE855" i="2"/>
  <c r="CD855" i="2"/>
  <c r="CC855" i="2"/>
  <c r="CB855" i="2"/>
  <c r="CA855" i="2"/>
  <c r="K855" i="2" s="1"/>
  <c r="BZ855" i="2"/>
  <c r="BY855" i="2"/>
  <c r="BX855" i="2"/>
  <c r="BW855" i="2"/>
  <c r="BV855" i="2"/>
  <c r="H855" i="2" s="1"/>
  <c r="W855" i="2"/>
  <c r="T855" i="2" s="1"/>
  <c r="V855" i="2"/>
  <c r="U855" i="2"/>
  <c r="S855" i="2" s="1"/>
  <c r="CE854" i="2"/>
  <c r="CD854" i="2"/>
  <c r="CC854" i="2"/>
  <c r="CB854" i="2"/>
  <c r="CA854" i="2"/>
  <c r="K854" i="2" s="1"/>
  <c r="BZ854" i="2"/>
  <c r="BY854" i="2"/>
  <c r="BX854" i="2"/>
  <c r="BW854" i="2"/>
  <c r="BV854" i="2"/>
  <c r="H854" i="2" s="1"/>
  <c r="W854" i="2"/>
  <c r="T854" i="2" s="1"/>
  <c r="V854" i="2"/>
  <c r="U854" i="2"/>
  <c r="S854" i="2" s="1"/>
  <c r="CE853" i="2"/>
  <c r="CD853" i="2"/>
  <c r="CC853" i="2"/>
  <c r="CB853" i="2"/>
  <c r="CA853" i="2"/>
  <c r="K853" i="2" s="1"/>
  <c r="BZ853" i="2"/>
  <c r="BY853" i="2"/>
  <c r="BX853" i="2"/>
  <c r="BW853" i="2"/>
  <c r="BV853" i="2"/>
  <c r="H853" i="2" s="1"/>
  <c r="W853" i="2"/>
  <c r="T853" i="2" s="1"/>
  <c r="V853" i="2"/>
  <c r="U853" i="2"/>
  <c r="S853" i="2" s="1"/>
  <c r="CE852" i="2"/>
  <c r="CD852" i="2"/>
  <c r="CC852" i="2"/>
  <c r="CB852" i="2"/>
  <c r="CA852" i="2"/>
  <c r="K852" i="2" s="1"/>
  <c r="BZ852" i="2"/>
  <c r="BY852" i="2"/>
  <c r="BX852" i="2"/>
  <c r="BW852" i="2"/>
  <c r="BV852" i="2"/>
  <c r="H852" i="2" s="1"/>
  <c r="W852" i="2"/>
  <c r="T852" i="2" s="1"/>
  <c r="V852" i="2"/>
  <c r="U852" i="2"/>
  <c r="S852" i="2" s="1"/>
  <c r="CE851" i="2"/>
  <c r="CD851" i="2"/>
  <c r="CC851" i="2"/>
  <c r="CB851" i="2"/>
  <c r="CA851" i="2"/>
  <c r="K851" i="2" s="1"/>
  <c r="BZ851" i="2"/>
  <c r="BY851" i="2"/>
  <c r="BX851" i="2"/>
  <c r="BW851" i="2"/>
  <c r="BV851" i="2"/>
  <c r="H851" i="2" s="1"/>
  <c r="W851" i="2"/>
  <c r="T851" i="2" s="1"/>
  <c r="V851" i="2"/>
  <c r="U851" i="2"/>
  <c r="S851" i="2" s="1"/>
  <c r="CE850" i="2"/>
  <c r="CD850" i="2"/>
  <c r="CC850" i="2"/>
  <c r="CB850" i="2"/>
  <c r="CA850" i="2"/>
  <c r="K850" i="2" s="1"/>
  <c r="BZ850" i="2"/>
  <c r="BY850" i="2"/>
  <c r="BX850" i="2"/>
  <c r="BW850" i="2"/>
  <c r="BV850" i="2"/>
  <c r="H850" i="2" s="1"/>
  <c r="W850" i="2"/>
  <c r="T850" i="2" s="1"/>
  <c r="V850" i="2"/>
  <c r="U850" i="2"/>
  <c r="S850" i="2" s="1"/>
  <c r="CE849" i="2"/>
  <c r="CD849" i="2"/>
  <c r="CC849" i="2"/>
  <c r="CB849" i="2"/>
  <c r="CA849" i="2"/>
  <c r="K849" i="2" s="1"/>
  <c r="BZ849" i="2"/>
  <c r="BY849" i="2"/>
  <c r="BX849" i="2"/>
  <c r="BW849" i="2"/>
  <c r="BV849" i="2"/>
  <c r="H849" i="2" s="1"/>
  <c r="W849" i="2"/>
  <c r="T849" i="2" s="1"/>
  <c r="V849" i="2"/>
  <c r="U849" i="2"/>
  <c r="S849" i="2" s="1"/>
  <c r="CE848" i="2"/>
  <c r="CD848" i="2"/>
  <c r="CC848" i="2"/>
  <c r="CB848" i="2"/>
  <c r="CA848" i="2"/>
  <c r="K848" i="2" s="1"/>
  <c r="BZ848" i="2"/>
  <c r="BY848" i="2"/>
  <c r="BX848" i="2"/>
  <c r="BW848" i="2"/>
  <c r="BV848" i="2"/>
  <c r="H848" i="2" s="1"/>
  <c r="W848" i="2"/>
  <c r="T848" i="2" s="1"/>
  <c r="V848" i="2"/>
  <c r="U848" i="2"/>
  <c r="S848" i="2" s="1"/>
  <c r="CE847" i="2"/>
  <c r="CD847" i="2"/>
  <c r="CC847" i="2"/>
  <c r="CB847" i="2"/>
  <c r="CA847" i="2"/>
  <c r="K847" i="2" s="1"/>
  <c r="BZ847" i="2"/>
  <c r="BY847" i="2"/>
  <c r="BX847" i="2"/>
  <c r="BW847" i="2"/>
  <c r="BV847" i="2"/>
  <c r="H847" i="2" s="1"/>
  <c r="W847" i="2"/>
  <c r="T847" i="2" s="1"/>
  <c r="V847" i="2"/>
  <c r="U847" i="2"/>
  <c r="S847" i="2" s="1"/>
  <c r="CE846" i="2"/>
  <c r="CD846" i="2"/>
  <c r="CC846" i="2"/>
  <c r="CB846" i="2"/>
  <c r="CA846" i="2"/>
  <c r="K846" i="2" s="1"/>
  <c r="BZ846" i="2"/>
  <c r="BY846" i="2"/>
  <c r="BX846" i="2"/>
  <c r="BW846" i="2"/>
  <c r="BV846" i="2"/>
  <c r="H846" i="2" s="1"/>
  <c r="W846" i="2"/>
  <c r="T846" i="2" s="1"/>
  <c r="V846" i="2"/>
  <c r="U846" i="2"/>
  <c r="S846" i="2" s="1"/>
  <c r="CE845" i="2"/>
  <c r="CD845" i="2"/>
  <c r="CC845" i="2"/>
  <c r="CB845" i="2"/>
  <c r="CA845" i="2"/>
  <c r="K845" i="2" s="1"/>
  <c r="BZ845" i="2"/>
  <c r="BY845" i="2"/>
  <c r="BX845" i="2"/>
  <c r="BW845" i="2"/>
  <c r="BV845" i="2"/>
  <c r="H845" i="2" s="1"/>
  <c r="W845" i="2"/>
  <c r="T845" i="2" s="1"/>
  <c r="V845" i="2"/>
  <c r="U845" i="2"/>
  <c r="S845" i="2" s="1"/>
  <c r="CE844" i="2"/>
  <c r="CD844" i="2"/>
  <c r="CC844" i="2"/>
  <c r="CB844" i="2"/>
  <c r="CA844" i="2"/>
  <c r="K844" i="2" s="1"/>
  <c r="BZ844" i="2"/>
  <c r="BY844" i="2"/>
  <c r="BX844" i="2"/>
  <c r="BW844" i="2"/>
  <c r="BV844" i="2"/>
  <c r="H844" i="2" s="1"/>
  <c r="W844" i="2"/>
  <c r="T844" i="2" s="1"/>
  <c r="V844" i="2"/>
  <c r="U844" i="2"/>
  <c r="S844" i="2" s="1"/>
  <c r="CE843" i="2"/>
  <c r="CD843" i="2"/>
  <c r="CC843" i="2"/>
  <c r="CB843" i="2"/>
  <c r="CA843" i="2"/>
  <c r="K843" i="2" s="1"/>
  <c r="BZ843" i="2"/>
  <c r="BY843" i="2"/>
  <c r="BX843" i="2"/>
  <c r="BW843" i="2"/>
  <c r="BV843" i="2"/>
  <c r="H843" i="2" s="1"/>
  <c r="W843" i="2"/>
  <c r="T843" i="2" s="1"/>
  <c r="V843" i="2"/>
  <c r="U843" i="2"/>
  <c r="S843" i="2" s="1"/>
  <c r="CE842" i="2"/>
  <c r="CD842" i="2"/>
  <c r="CC842" i="2"/>
  <c r="CB842" i="2"/>
  <c r="CA842" i="2"/>
  <c r="K842" i="2" s="1"/>
  <c r="BZ842" i="2"/>
  <c r="BY842" i="2"/>
  <c r="BX842" i="2"/>
  <c r="BW842" i="2"/>
  <c r="BV842" i="2"/>
  <c r="H842" i="2" s="1"/>
  <c r="W842" i="2"/>
  <c r="T842" i="2" s="1"/>
  <c r="V842" i="2"/>
  <c r="U842" i="2"/>
  <c r="S842" i="2" s="1"/>
  <c r="CE841" i="2"/>
  <c r="CD841" i="2"/>
  <c r="CC841" i="2"/>
  <c r="CB841" i="2"/>
  <c r="CA841" i="2"/>
  <c r="K841" i="2" s="1"/>
  <c r="BZ841" i="2"/>
  <c r="BY841" i="2"/>
  <c r="BX841" i="2"/>
  <c r="BW841" i="2"/>
  <c r="BV841" i="2"/>
  <c r="H841" i="2" s="1"/>
  <c r="W841" i="2"/>
  <c r="T841" i="2" s="1"/>
  <c r="V841" i="2"/>
  <c r="U841" i="2"/>
  <c r="S841" i="2" s="1"/>
  <c r="CE840" i="2"/>
  <c r="CD840" i="2"/>
  <c r="CC840" i="2"/>
  <c r="CB840" i="2"/>
  <c r="CA840" i="2"/>
  <c r="K840" i="2" s="1"/>
  <c r="BZ840" i="2"/>
  <c r="BY840" i="2"/>
  <c r="BX840" i="2"/>
  <c r="BW840" i="2"/>
  <c r="BV840" i="2"/>
  <c r="H840" i="2" s="1"/>
  <c r="W840" i="2"/>
  <c r="T840" i="2" s="1"/>
  <c r="V840" i="2"/>
  <c r="U840" i="2"/>
  <c r="S840" i="2" s="1"/>
  <c r="CE839" i="2"/>
  <c r="CD839" i="2"/>
  <c r="CC839" i="2"/>
  <c r="CB839" i="2"/>
  <c r="CA839" i="2"/>
  <c r="K839" i="2" s="1"/>
  <c r="BZ839" i="2"/>
  <c r="BY839" i="2"/>
  <c r="BX839" i="2"/>
  <c r="BW839" i="2"/>
  <c r="BV839" i="2"/>
  <c r="H839" i="2" s="1"/>
  <c r="W839" i="2"/>
  <c r="T839" i="2" s="1"/>
  <c r="V839" i="2"/>
  <c r="U839" i="2"/>
  <c r="S839" i="2" s="1"/>
  <c r="CE838" i="2"/>
  <c r="CD838" i="2"/>
  <c r="CC838" i="2"/>
  <c r="CB838" i="2"/>
  <c r="CA838" i="2"/>
  <c r="K838" i="2" s="1"/>
  <c r="BZ838" i="2"/>
  <c r="BY838" i="2"/>
  <c r="BX838" i="2"/>
  <c r="BW838" i="2"/>
  <c r="BV838" i="2"/>
  <c r="H838" i="2" s="1"/>
  <c r="W838" i="2"/>
  <c r="T838" i="2" s="1"/>
  <c r="V838" i="2"/>
  <c r="U838" i="2"/>
  <c r="S838" i="2" s="1"/>
  <c r="CE837" i="2"/>
  <c r="CD837" i="2"/>
  <c r="CC837" i="2"/>
  <c r="CB837" i="2"/>
  <c r="CA837" i="2"/>
  <c r="K837" i="2" s="1"/>
  <c r="BZ837" i="2"/>
  <c r="BY837" i="2"/>
  <c r="BX837" i="2"/>
  <c r="BW837" i="2"/>
  <c r="BV837" i="2"/>
  <c r="H837" i="2" s="1"/>
  <c r="W837" i="2"/>
  <c r="T837" i="2" s="1"/>
  <c r="V837" i="2"/>
  <c r="U837" i="2"/>
  <c r="S837" i="2" s="1"/>
  <c r="CE836" i="2"/>
  <c r="CD836" i="2"/>
  <c r="CC836" i="2"/>
  <c r="CB836" i="2"/>
  <c r="CA836" i="2"/>
  <c r="K836" i="2" s="1"/>
  <c r="BZ836" i="2"/>
  <c r="BY836" i="2"/>
  <c r="BX836" i="2"/>
  <c r="BW836" i="2"/>
  <c r="BV836" i="2"/>
  <c r="H836" i="2" s="1"/>
  <c r="W836" i="2"/>
  <c r="T836" i="2" s="1"/>
  <c r="V836" i="2"/>
  <c r="U836" i="2"/>
  <c r="S836" i="2" s="1"/>
  <c r="CE835" i="2"/>
  <c r="CD835" i="2"/>
  <c r="CC835" i="2"/>
  <c r="CB835" i="2"/>
  <c r="CA835" i="2"/>
  <c r="K835" i="2" s="1"/>
  <c r="BZ835" i="2"/>
  <c r="BY835" i="2"/>
  <c r="BX835" i="2"/>
  <c r="BW835" i="2"/>
  <c r="BV835" i="2"/>
  <c r="H835" i="2" s="1"/>
  <c r="W835" i="2"/>
  <c r="T835" i="2" s="1"/>
  <c r="V835" i="2"/>
  <c r="U835" i="2"/>
  <c r="S835" i="2" s="1"/>
  <c r="CE834" i="2"/>
  <c r="CD834" i="2"/>
  <c r="CC834" i="2"/>
  <c r="CB834" i="2"/>
  <c r="CA834" i="2"/>
  <c r="K834" i="2" s="1"/>
  <c r="BZ834" i="2"/>
  <c r="BY834" i="2"/>
  <c r="BX834" i="2"/>
  <c r="BW834" i="2"/>
  <c r="BV834" i="2"/>
  <c r="H834" i="2" s="1"/>
  <c r="W834" i="2"/>
  <c r="T834" i="2" s="1"/>
  <c r="V834" i="2"/>
  <c r="U834" i="2"/>
  <c r="S834" i="2" s="1"/>
  <c r="CE833" i="2"/>
  <c r="CD833" i="2"/>
  <c r="CC833" i="2"/>
  <c r="CB833" i="2"/>
  <c r="CA833" i="2"/>
  <c r="K833" i="2" s="1"/>
  <c r="BZ833" i="2"/>
  <c r="BY833" i="2"/>
  <c r="BX833" i="2"/>
  <c r="BW833" i="2"/>
  <c r="BV833" i="2"/>
  <c r="H833" i="2" s="1"/>
  <c r="W833" i="2"/>
  <c r="T833" i="2" s="1"/>
  <c r="V833" i="2"/>
  <c r="U833" i="2"/>
  <c r="S833" i="2" s="1"/>
  <c r="CE832" i="2"/>
  <c r="CD832" i="2"/>
  <c r="CC832" i="2"/>
  <c r="CB832" i="2"/>
  <c r="CA832" i="2"/>
  <c r="K832" i="2" s="1"/>
  <c r="BZ832" i="2"/>
  <c r="BY832" i="2"/>
  <c r="BX832" i="2"/>
  <c r="BW832" i="2"/>
  <c r="BV832" i="2"/>
  <c r="H832" i="2" s="1"/>
  <c r="W832" i="2"/>
  <c r="T832" i="2" s="1"/>
  <c r="V832" i="2"/>
  <c r="U832" i="2"/>
  <c r="S832" i="2" s="1"/>
  <c r="CE831" i="2"/>
  <c r="CD831" i="2"/>
  <c r="CC831" i="2"/>
  <c r="CB831" i="2"/>
  <c r="CA831" i="2"/>
  <c r="K831" i="2" s="1"/>
  <c r="BZ831" i="2"/>
  <c r="BY831" i="2"/>
  <c r="BX831" i="2"/>
  <c r="BW831" i="2"/>
  <c r="BV831" i="2"/>
  <c r="H831" i="2" s="1"/>
  <c r="W831" i="2"/>
  <c r="T831" i="2" s="1"/>
  <c r="V831" i="2"/>
  <c r="U831" i="2"/>
  <c r="S831" i="2" s="1"/>
  <c r="CE830" i="2"/>
  <c r="CD830" i="2"/>
  <c r="CC830" i="2"/>
  <c r="CB830" i="2"/>
  <c r="CA830" i="2"/>
  <c r="K830" i="2" s="1"/>
  <c r="BZ830" i="2"/>
  <c r="BY830" i="2"/>
  <c r="BX830" i="2"/>
  <c r="BW830" i="2"/>
  <c r="BV830" i="2"/>
  <c r="H830" i="2" s="1"/>
  <c r="W830" i="2"/>
  <c r="T830" i="2" s="1"/>
  <c r="V830" i="2"/>
  <c r="U830" i="2"/>
  <c r="S830" i="2" s="1"/>
  <c r="CE829" i="2"/>
  <c r="CD829" i="2"/>
  <c r="CC829" i="2"/>
  <c r="CB829" i="2"/>
  <c r="CA829" i="2"/>
  <c r="K829" i="2" s="1"/>
  <c r="BZ829" i="2"/>
  <c r="BY829" i="2"/>
  <c r="BX829" i="2"/>
  <c r="BW829" i="2"/>
  <c r="BV829" i="2"/>
  <c r="H829" i="2" s="1"/>
  <c r="W829" i="2"/>
  <c r="T829" i="2" s="1"/>
  <c r="V829" i="2"/>
  <c r="U829" i="2"/>
  <c r="S829" i="2" s="1"/>
  <c r="CE828" i="2"/>
  <c r="CD828" i="2"/>
  <c r="CC828" i="2"/>
  <c r="CB828" i="2"/>
  <c r="CA828" i="2"/>
  <c r="K828" i="2" s="1"/>
  <c r="BZ828" i="2"/>
  <c r="BY828" i="2"/>
  <c r="BX828" i="2"/>
  <c r="BW828" i="2"/>
  <c r="BV828" i="2"/>
  <c r="H828" i="2" s="1"/>
  <c r="W828" i="2"/>
  <c r="T828" i="2" s="1"/>
  <c r="V828" i="2"/>
  <c r="U828" i="2"/>
  <c r="S828" i="2" s="1"/>
  <c r="CE827" i="2"/>
  <c r="CD827" i="2"/>
  <c r="CC827" i="2"/>
  <c r="CB827" i="2"/>
  <c r="CA827" i="2"/>
  <c r="K827" i="2" s="1"/>
  <c r="BZ827" i="2"/>
  <c r="BY827" i="2"/>
  <c r="BX827" i="2"/>
  <c r="BW827" i="2"/>
  <c r="BV827" i="2"/>
  <c r="H827" i="2" s="1"/>
  <c r="W827" i="2"/>
  <c r="T827" i="2" s="1"/>
  <c r="V827" i="2"/>
  <c r="U827" i="2"/>
  <c r="S827" i="2" s="1"/>
  <c r="CE826" i="2"/>
  <c r="CD826" i="2"/>
  <c r="CC826" i="2"/>
  <c r="CB826" i="2"/>
  <c r="CA826" i="2"/>
  <c r="K826" i="2" s="1"/>
  <c r="BZ826" i="2"/>
  <c r="BY826" i="2"/>
  <c r="BX826" i="2"/>
  <c r="BW826" i="2"/>
  <c r="BV826" i="2"/>
  <c r="H826" i="2" s="1"/>
  <c r="W826" i="2"/>
  <c r="T826" i="2" s="1"/>
  <c r="V826" i="2"/>
  <c r="U826" i="2"/>
  <c r="S826" i="2" s="1"/>
  <c r="CE825" i="2"/>
  <c r="CD825" i="2"/>
  <c r="CC825" i="2"/>
  <c r="CB825" i="2"/>
  <c r="CA825" i="2"/>
  <c r="K825" i="2" s="1"/>
  <c r="BZ825" i="2"/>
  <c r="BY825" i="2"/>
  <c r="BX825" i="2"/>
  <c r="BW825" i="2"/>
  <c r="BV825" i="2"/>
  <c r="H825" i="2" s="1"/>
  <c r="W825" i="2"/>
  <c r="T825" i="2" s="1"/>
  <c r="V825" i="2"/>
  <c r="U825" i="2"/>
  <c r="S825" i="2" s="1"/>
  <c r="BU824" i="2"/>
  <c r="BU823" i="2" s="1"/>
  <c r="BS824" i="2"/>
  <c r="BS823" i="2" s="1"/>
  <c r="BR824" i="2"/>
  <c r="BR823" i="2" s="1"/>
  <c r="BP824" i="2"/>
  <c r="BP823" i="2" s="1"/>
  <c r="BO824" i="2"/>
  <c r="BO823" i="2" s="1"/>
  <c r="BN824" i="2"/>
  <c r="BN823" i="2" s="1"/>
  <c r="BM824" i="2"/>
  <c r="BM823" i="2" s="1"/>
  <c r="BL824" i="2"/>
  <c r="BL823" i="2" s="1"/>
  <c r="V823" i="2" s="1"/>
  <c r="BK824" i="2"/>
  <c r="BK823" i="2" s="1"/>
  <c r="BI824" i="2"/>
  <c r="BI823" i="2" s="1"/>
  <c r="BH824" i="2"/>
  <c r="BH823" i="2" s="1"/>
  <c r="BF824" i="2"/>
  <c r="BF823" i="2" s="1"/>
  <c r="BE824" i="2"/>
  <c r="BE823" i="2" s="1"/>
  <c r="BD824" i="2"/>
  <c r="BD823" i="2" s="1"/>
  <c r="BC824" i="2"/>
  <c r="BC823" i="2" s="1"/>
  <c r="BB824" i="2"/>
  <c r="BB823" i="2" s="1"/>
  <c r="BA824" i="2"/>
  <c r="BA823" i="2" s="1"/>
  <c r="AZ824" i="2"/>
  <c r="AY824" i="2"/>
  <c r="AY823" i="2" s="1"/>
  <c r="AX824" i="2"/>
  <c r="AX823" i="2" s="1"/>
  <c r="AW824" i="2"/>
  <c r="AW823" i="2" s="1"/>
  <c r="AV824" i="2"/>
  <c r="AV823" i="2" s="1"/>
  <c r="AU824" i="2"/>
  <c r="AU823" i="2" s="1"/>
  <c r="AT824" i="2"/>
  <c r="AT823" i="2" s="1"/>
  <c r="AS824" i="2"/>
  <c r="AS823" i="2" s="1"/>
  <c r="AR824" i="2"/>
  <c r="AR823" i="2" s="1"/>
  <c r="AQ824" i="2"/>
  <c r="AP824" i="2"/>
  <c r="AP823" i="2" s="1"/>
  <c r="AO824" i="2"/>
  <c r="AO823" i="2" s="1"/>
  <c r="AN824" i="2"/>
  <c r="AN823" i="2" s="1"/>
  <c r="AM824" i="2"/>
  <c r="AL824" i="2"/>
  <c r="AL823" i="2" s="1"/>
  <c r="AK824" i="2"/>
  <c r="AJ824" i="2"/>
  <c r="AJ823" i="2" s="1"/>
  <c r="AI824" i="2"/>
  <c r="AH824" i="2"/>
  <c r="AH823" i="2" s="1"/>
  <c r="AG824" i="2"/>
  <c r="AG823" i="2" s="1"/>
  <c r="AF824" i="2"/>
  <c r="AF823" i="2" s="1"/>
  <c r="AE824" i="2"/>
  <c r="AE823" i="2" s="1"/>
  <c r="AD824" i="2"/>
  <c r="AD823" i="2" s="1"/>
  <c r="AC824" i="2"/>
  <c r="AC823" i="2" s="1"/>
  <c r="AB824" i="2"/>
  <c r="AB823" i="2" s="1"/>
  <c r="AA824" i="2"/>
  <c r="AA823" i="2" s="1"/>
  <c r="Z824" i="2"/>
  <c r="Z823" i="2" s="1"/>
  <c r="Y824" i="2"/>
  <c r="Y823" i="2" s="1"/>
  <c r="X824" i="2"/>
  <c r="R824" i="2"/>
  <c r="R823" i="2" s="1"/>
  <c r="Q824" i="2"/>
  <c r="Q823" i="2" s="1"/>
  <c r="P824" i="2"/>
  <c r="P823" i="2" s="1"/>
  <c r="O824" i="2"/>
  <c r="O823" i="2" s="1"/>
  <c r="G824" i="2"/>
  <c r="G823" i="2" s="1"/>
  <c r="CE822" i="2"/>
  <c r="CD822" i="2"/>
  <c r="CC822" i="2"/>
  <c r="CB822" i="2"/>
  <c r="CA822" i="2"/>
  <c r="K822" i="2" s="1"/>
  <c r="BZ822" i="2"/>
  <c r="BY822" i="2"/>
  <c r="BX822" i="2"/>
  <c r="BW822" i="2"/>
  <c r="BV822" i="2"/>
  <c r="H822" i="2" s="1"/>
  <c r="W822" i="2"/>
  <c r="T822" i="2" s="1"/>
  <c r="V822" i="2"/>
  <c r="U822" i="2"/>
  <c r="S822" i="2" s="1"/>
  <c r="CE821" i="2"/>
  <c r="CD821" i="2"/>
  <c r="CC821" i="2"/>
  <c r="CB821" i="2"/>
  <c r="CA821" i="2"/>
  <c r="K821" i="2" s="1"/>
  <c r="BZ821" i="2"/>
  <c r="BY821" i="2"/>
  <c r="BX821" i="2"/>
  <c r="BW821" i="2"/>
  <c r="BV821" i="2"/>
  <c r="H821" i="2" s="1"/>
  <c r="W821" i="2"/>
  <c r="T821" i="2" s="1"/>
  <c r="V821" i="2"/>
  <c r="U821" i="2"/>
  <c r="S821" i="2" s="1"/>
  <c r="CE820" i="2"/>
  <c r="CD820" i="2"/>
  <c r="CC820" i="2"/>
  <c r="CB820" i="2"/>
  <c r="CA820" i="2"/>
  <c r="K820" i="2" s="1"/>
  <c r="BZ820" i="2"/>
  <c r="BY820" i="2"/>
  <c r="BX820" i="2"/>
  <c r="BW820" i="2"/>
  <c r="BV820" i="2"/>
  <c r="H820" i="2" s="1"/>
  <c r="W820" i="2"/>
  <c r="T820" i="2" s="1"/>
  <c r="V820" i="2"/>
  <c r="U820" i="2"/>
  <c r="S820" i="2" s="1"/>
  <c r="CE819" i="2"/>
  <c r="CD819" i="2"/>
  <c r="CC819" i="2"/>
  <c r="CB819" i="2"/>
  <c r="CA819" i="2"/>
  <c r="K819" i="2" s="1"/>
  <c r="BZ819" i="2"/>
  <c r="BY819" i="2"/>
  <c r="BX819" i="2"/>
  <c r="BW819" i="2"/>
  <c r="BV819" i="2"/>
  <c r="H819" i="2" s="1"/>
  <c r="W819" i="2"/>
  <c r="T819" i="2" s="1"/>
  <c r="V819" i="2"/>
  <c r="U819" i="2"/>
  <c r="S819" i="2" s="1"/>
  <c r="CE818" i="2"/>
  <c r="CD818" i="2"/>
  <c r="CC818" i="2"/>
  <c r="CB818" i="2"/>
  <c r="CA818" i="2"/>
  <c r="K818" i="2" s="1"/>
  <c r="BZ818" i="2"/>
  <c r="BY818" i="2"/>
  <c r="BX818" i="2"/>
  <c r="BW818" i="2"/>
  <c r="BV818" i="2"/>
  <c r="H818" i="2" s="1"/>
  <c r="W818" i="2"/>
  <c r="T818" i="2" s="1"/>
  <c r="V818" i="2"/>
  <c r="U818" i="2"/>
  <c r="S818" i="2" s="1"/>
  <c r="CE817" i="2"/>
  <c r="CD817" i="2"/>
  <c r="CC817" i="2"/>
  <c r="CB817" i="2"/>
  <c r="CA817" i="2"/>
  <c r="K817" i="2" s="1"/>
  <c r="BZ817" i="2"/>
  <c r="BY817" i="2"/>
  <c r="BX817" i="2"/>
  <c r="BW817" i="2"/>
  <c r="BV817" i="2"/>
  <c r="H817" i="2" s="1"/>
  <c r="W817" i="2"/>
  <c r="T817" i="2" s="1"/>
  <c r="V817" i="2"/>
  <c r="U817" i="2"/>
  <c r="S817" i="2" s="1"/>
  <c r="CE816" i="2"/>
  <c r="CD816" i="2"/>
  <c r="CC816" i="2"/>
  <c r="CB816" i="2"/>
  <c r="CA816" i="2"/>
  <c r="K816" i="2" s="1"/>
  <c r="BZ816" i="2"/>
  <c r="BY816" i="2"/>
  <c r="BX816" i="2"/>
  <c r="BW816" i="2"/>
  <c r="BV816" i="2"/>
  <c r="H816" i="2" s="1"/>
  <c r="W816" i="2"/>
  <c r="T816" i="2" s="1"/>
  <c r="V816" i="2"/>
  <c r="U816" i="2"/>
  <c r="S816" i="2" s="1"/>
  <c r="CE815" i="2"/>
  <c r="CD815" i="2"/>
  <c r="CC815" i="2"/>
  <c r="CB815" i="2"/>
  <c r="CA815" i="2"/>
  <c r="K815" i="2" s="1"/>
  <c r="BZ815" i="2"/>
  <c r="BY815" i="2"/>
  <c r="BX815" i="2"/>
  <c r="BW815" i="2"/>
  <c r="BV815" i="2"/>
  <c r="H815" i="2" s="1"/>
  <c r="W815" i="2"/>
  <c r="T815" i="2" s="1"/>
  <c r="V815" i="2"/>
  <c r="U815" i="2"/>
  <c r="S815" i="2" s="1"/>
  <c r="CE814" i="2"/>
  <c r="CD814" i="2"/>
  <c r="CC814" i="2"/>
  <c r="CB814" i="2"/>
  <c r="CA814" i="2"/>
  <c r="K814" i="2" s="1"/>
  <c r="BZ814" i="2"/>
  <c r="BY814" i="2"/>
  <c r="BX814" i="2"/>
  <c r="BW814" i="2"/>
  <c r="BV814" i="2"/>
  <c r="H814" i="2" s="1"/>
  <c r="W814" i="2"/>
  <c r="T814" i="2" s="1"/>
  <c r="V814" i="2"/>
  <c r="U814" i="2"/>
  <c r="S814" i="2" s="1"/>
  <c r="CE813" i="2"/>
  <c r="CD813" i="2"/>
  <c r="CC813" i="2"/>
  <c r="CB813" i="2"/>
  <c r="CA813" i="2"/>
  <c r="K813" i="2" s="1"/>
  <c r="BZ813" i="2"/>
  <c r="BY813" i="2"/>
  <c r="BX813" i="2"/>
  <c r="BW813" i="2"/>
  <c r="BV813" i="2"/>
  <c r="H813" i="2" s="1"/>
  <c r="W813" i="2"/>
  <c r="T813" i="2" s="1"/>
  <c r="V813" i="2"/>
  <c r="U813" i="2"/>
  <c r="S813" i="2" s="1"/>
  <c r="CE812" i="2"/>
  <c r="CD812" i="2"/>
  <c r="CC812" i="2"/>
  <c r="CB812" i="2"/>
  <c r="CA812" i="2"/>
  <c r="K812" i="2" s="1"/>
  <c r="BZ812" i="2"/>
  <c r="BY812" i="2"/>
  <c r="BX812" i="2"/>
  <c r="BW812" i="2"/>
  <c r="BV812" i="2"/>
  <c r="H812" i="2" s="1"/>
  <c r="W812" i="2"/>
  <c r="T812" i="2" s="1"/>
  <c r="V812" i="2"/>
  <c r="U812" i="2"/>
  <c r="S812" i="2" s="1"/>
  <c r="CE811" i="2"/>
  <c r="CD811" i="2"/>
  <c r="CC811" i="2"/>
  <c r="CB811" i="2"/>
  <c r="CA811" i="2"/>
  <c r="K811" i="2" s="1"/>
  <c r="BZ811" i="2"/>
  <c r="BY811" i="2"/>
  <c r="BX811" i="2"/>
  <c r="BW811" i="2"/>
  <c r="BV811" i="2"/>
  <c r="H811" i="2" s="1"/>
  <c r="W811" i="2"/>
  <c r="T811" i="2" s="1"/>
  <c r="V811" i="2"/>
  <c r="U811" i="2"/>
  <c r="S811" i="2" s="1"/>
  <c r="CE810" i="2"/>
  <c r="CD810" i="2"/>
  <c r="CC810" i="2"/>
  <c r="CB810" i="2"/>
  <c r="CA810" i="2"/>
  <c r="K810" i="2" s="1"/>
  <c r="BZ810" i="2"/>
  <c r="BY810" i="2"/>
  <c r="BX810" i="2"/>
  <c r="BW810" i="2"/>
  <c r="BV810" i="2"/>
  <c r="H810" i="2" s="1"/>
  <c r="W810" i="2"/>
  <c r="T810" i="2" s="1"/>
  <c r="V810" i="2"/>
  <c r="U810" i="2"/>
  <c r="S810" i="2" s="1"/>
  <c r="CE809" i="2"/>
  <c r="CD809" i="2"/>
  <c r="CC809" i="2"/>
  <c r="CB809" i="2"/>
  <c r="CA809" i="2"/>
  <c r="K809" i="2" s="1"/>
  <c r="BZ809" i="2"/>
  <c r="BY809" i="2"/>
  <c r="BX809" i="2"/>
  <c r="BW809" i="2"/>
  <c r="BV809" i="2"/>
  <c r="H809" i="2" s="1"/>
  <c r="W809" i="2"/>
  <c r="T809" i="2" s="1"/>
  <c r="V809" i="2"/>
  <c r="U809" i="2"/>
  <c r="S809" i="2" s="1"/>
  <c r="CE808" i="2"/>
  <c r="CD808" i="2"/>
  <c r="CC808" i="2"/>
  <c r="CB808" i="2"/>
  <c r="CA808" i="2"/>
  <c r="K808" i="2" s="1"/>
  <c r="BZ808" i="2"/>
  <c r="BY808" i="2"/>
  <c r="BX808" i="2"/>
  <c r="BW808" i="2"/>
  <c r="BV808" i="2"/>
  <c r="H808" i="2" s="1"/>
  <c r="W808" i="2"/>
  <c r="T808" i="2" s="1"/>
  <c r="V808" i="2"/>
  <c r="U808" i="2"/>
  <c r="S808" i="2" s="1"/>
  <c r="CE807" i="2"/>
  <c r="CD807" i="2"/>
  <c r="CC807" i="2"/>
  <c r="CB807" i="2"/>
  <c r="CA807" i="2"/>
  <c r="K807" i="2" s="1"/>
  <c r="BZ807" i="2"/>
  <c r="BY807" i="2"/>
  <c r="BX807" i="2"/>
  <c r="BW807" i="2"/>
  <c r="BV807" i="2"/>
  <c r="H807" i="2" s="1"/>
  <c r="W807" i="2"/>
  <c r="T807" i="2" s="1"/>
  <c r="V807" i="2"/>
  <c r="U807" i="2"/>
  <c r="S807" i="2" s="1"/>
  <c r="CE806" i="2"/>
  <c r="CD806" i="2"/>
  <c r="CC806" i="2"/>
  <c r="CB806" i="2"/>
  <c r="CA806" i="2"/>
  <c r="K806" i="2" s="1"/>
  <c r="BZ806" i="2"/>
  <c r="BY806" i="2"/>
  <c r="BX806" i="2"/>
  <c r="BW806" i="2"/>
  <c r="BV806" i="2"/>
  <c r="H806" i="2" s="1"/>
  <c r="W806" i="2"/>
  <c r="T806" i="2" s="1"/>
  <c r="V806" i="2"/>
  <c r="U806" i="2"/>
  <c r="S806" i="2" s="1"/>
  <c r="CE805" i="2"/>
  <c r="CD805" i="2"/>
  <c r="CC805" i="2"/>
  <c r="CB805" i="2"/>
  <c r="CA805" i="2"/>
  <c r="K805" i="2" s="1"/>
  <c r="BZ805" i="2"/>
  <c r="BY805" i="2"/>
  <c r="BX805" i="2"/>
  <c r="BW805" i="2"/>
  <c r="BV805" i="2"/>
  <c r="H805" i="2" s="1"/>
  <c r="W805" i="2"/>
  <c r="T805" i="2" s="1"/>
  <c r="V805" i="2"/>
  <c r="U805" i="2"/>
  <c r="S805" i="2" s="1"/>
  <c r="CE804" i="2"/>
  <c r="CD804" i="2"/>
  <c r="CC804" i="2"/>
  <c r="CB804" i="2"/>
  <c r="CA804" i="2"/>
  <c r="K804" i="2" s="1"/>
  <c r="J804" i="2" s="1"/>
  <c r="BZ804" i="2"/>
  <c r="BY804" i="2"/>
  <c r="BX804" i="2"/>
  <c r="BW804" i="2"/>
  <c r="BV804" i="2"/>
  <c r="H804" i="2" s="1"/>
  <c r="W804" i="2"/>
  <c r="T804" i="2" s="1"/>
  <c r="V804" i="2"/>
  <c r="U804" i="2"/>
  <c r="S804" i="2" s="1"/>
  <c r="CE803" i="2"/>
  <c r="CD803" i="2"/>
  <c r="CC803" i="2"/>
  <c r="CB803" i="2"/>
  <c r="CA803" i="2"/>
  <c r="K803" i="2" s="1"/>
  <c r="J803" i="2" s="1"/>
  <c r="BZ803" i="2"/>
  <c r="BY803" i="2"/>
  <c r="BX803" i="2"/>
  <c r="BW803" i="2"/>
  <c r="BV803" i="2"/>
  <c r="H803" i="2" s="1"/>
  <c r="W803" i="2"/>
  <c r="T803" i="2" s="1"/>
  <c r="V803" i="2"/>
  <c r="U803" i="2"/>
  <c r="S803" i="2" s="1"/>
  <c r="CE802" i="2"/>
  <c r="CD802" i="2"/>
  <c r="CC802" i="2"/>
  <c r="CB802" i="2"/>
  <c r="CA802" i="2"/>
  <c r="K802" i="2" s="1"/>
  <c r="J802" i="2" s="1"/>
  <c r="BZ802" i="2"/>
  <c r="BY802" i="2"/>
  <c r="BX802" i="2"/>
  <c r="BW802" i="2"/>
  <c r="BV802" i="2"/>
  <c r="H802" i="2" s="1"/>
  <c r="W802" i="2"/>
  <c r="T802" i="2" s="1"/>
  <c r="V802" i="2"/>
  <c r="U802" i="2"/>
  <c r="S802" i="2" s="1"/>
  <c r="CE801" i="2"/>
  <c r="CD801" i="2"/>
  <c r="CC801" i="2"/>
  <c r="CB801" i="2"/>
  <c r="CA801" i="2"/>
  <c r="K801" i="2" s="1"/>
  <c r="J801" i="2" s="1"/>
  <c r="BZ801" i="2"/>
  <c r="BY801" i="2"/>
  <c r="BX801" i="2"/>
  <c r="BW801" i="2"/>
  <c r="BV801" i="2"/>
  <c r="H801" i="2" s="1"/>
  <c r="W801" i="2"/>
  <c r="T801" i="2" s="1"/>
  <c r="V801" i="2"/>
  <c r="U801" i="2"/>
  <c r="S801" i="2" s="1"/>
  <c r="CE800" i="2"/>
  <c r="CD800" i="2"/>
  <c r="CC800" i="2"/>
  <c r="CB800" i="2"/>
  <c r="CA800" i="2"/>
  <c r="K800" i="2" s="1"/>
  <c r="J800" i="2" s="1"/>
  <c r="BZ800" i="2"/>
  <c r="BY800" i="2"/>
  <c r="BX800" i="2"/>
  <c r="BW800" i="2"/>
  <c r="BV800" i="2"/>
  <c r="H800" i="2" s="1"/>
  <c r="W800" i="2"/>
  <c r="T800" i="2" s="1"/>
  <c r="V800" i="2"/>
  <c r="U800" i="2"/>
  <c r="S800" i="2" s="1"/>
  <c r="CE799" i="2"/>
  <c r="CD799" i="2"/>
  <c r="CC799" i="2"/>
  <c r="CB799" i="2"/>
  <c r="CA799" i="2"/>
  <c r="K799" i="2" s="1"/>
  <c r="J799" i="2" s="1"/>
  <c r="BZ799" i="2"/>
  <c r="BY799" i="2"/>
  <c r="BX799" i="2"/>
  <c r="BW799" i="2"/>
  <c r="BV799" i="2"/>
  <c r="H799" i="2" s="1"/>
  <c r="W799" i="2"/>
  <c r="T799" i="2" s="1"/>
  <c r="V799" i="2"/>
  <c r="U799" i="2"/>
  <c r="S799" i="2" s="1"/>
  <c r="CE798" i="2"/>
  <c r="CD798" i="2"/>
  <c r="CC798" i="2"/>
  <c r="CB798" i="2"/>
  <c r="CA798" i="2"/>
  <c r="K798" i="2" s="1"/>
  <c r="J798" i="2" s="1"/>
  <c r="BZ798" i="2"/>
  <c r="BY798" i="2"/>
  <c r="BX798" i="2"/>
  <c r="BW798" i="2"/>
  <c r="BV798" i="2"/>
  <c r="H798" i="2" s="1"/>
  <c r="W798" i="2"/>
  <c r="T798" i="2" s="1"/>
  <c r="V798" i="2"/>
  <c r="U798" i="2"/>
  <c r="S798" i="2" s="1"/>
  <c r="CE797" i="2"/>
  <c r="CD797" i="2"/>
  <c r="CC797" i="2"/>
  <c r="CB797" i="2"/>
  <c r="CA797" i="2"/>
  <c r="K797" i="2" s="1"/>
  <c r="BZ797" i="2"/>
  <c r="BY797" i="2"/>
  <c r="BX797" i="2"/>
  <c r="BW797" i="2"/>
  <c r="BV797" i="2"/>
  <c r="H797" i="2" s="1"/>
  <c r="W797" i="2"/>
  <c r="T797" i="2" s="1"/>
  <c r="V797" i="2"/>
  <c r="U797" i="2"/>
  <c r="S797" i="2" s="1"/>
  <c r="CE796" i="2"/>
  <c r="CD796" i="2"/>
  <c r="CC796" i="2"/>
  <c r="CB796" i="2"/>
  <c r="CA796" i="2"/>
  <c r="K796" i="2" s="1"/>
  <c r="J796" i="2" s="1"/>
  <c r="BZ796" i="2"/>
  <c r="BY796" i="2"/>
  <c r="BX796" i="2"/>
  <c r="BW796" i="2"/>
  <c r="BV796" i="2"/>
  <c r="H796" i="2" s="1"/>
  <c r="W796" i="2"/>
  <c r="T796" i="2" s="1"/>
  <c r="V796" i="2"/>
  <c r="U796" i="2"/>
  <c r="S796" i="2" s="1"/>
  <c r="CE795" i="2"/>
  <c r="CD795" i="2"/>
  <c r="CC795" i="2"/>
  <c r="CB795" i="2"/>
  <c r="CA795" i="2"/>
  <c r="K795" i="2" s="1"/>
  <c r="J795" i="2" s="1"/>
  <c r="BZ795" i="2"/>
  <c r="BY795" i="2"/>
  <c r="BX795" i="2"/>
  <c r="BW795" i="2"/>
  <c r="BV795" i="2"/>
  <c r="H795" i="2" s="1"/>
  <c r="W795" i="2"/>
  <c r="T795" i="2" s="1"/>
  <c r="V795" i="2"/>
  <c r="U795" i="2"/>
  <c r="S795" i="2" s="1"/>
  <c r="CE794" i="2"/>
  <c r="CD794" i="2"/>
  <c r="CC794" i="2"/>
  <c r="CB794" i="2"/>
  <c r="CA794" i="2"/>
  <c r="K794" i="2" s="1"/>
  <c r="J794" i="2" s="1"/>
  <c r="BZ794" i="2"/>
  <c r="BY794" i="2"/>
  <c r="BX794" i="2"/>
  <c r="BW794" i="2"/>
  <c r="BV794" i="2"/>
  <c r="H794" i="2" s="1"/>
  <c r="W794" i="2"/>
  <c r="T794" i="2" s="1"/>
  <c r="V794" i="2"/>
  <c r="U794" i="2"/>
  <c r="S794" i="2" s="1"/>
  <c r="CE793" i="2"/>
  <c r="CD793" i="2"/>
  <c r="CC793" i="2"/>
  <c r="CB793" i="2"/>
  <c r="CA793" i="2"/>
  <c r="K793" i="2" s="1"/>
  <c r="J793" i="2" s="1"/>
  <c r="BZ793" i="2"/>
  <c r="BY793" i="2"/>
  <c r="BX793" i="2"/>
  <c r="BW793" i="2"/>
  <c r="BV793" i="2"/>
  <c r="H793" i="2" s="1"/>
  <c r="W793" i="2"/>
  <c r="T793" i="2" s="1"/>
  <c r="V793" i="2"/>
  <c r="U793" i="2"/>
  <c r="S793" i="2" s="1"/>
  <c r="CE792" i="2"/>
  <c r="CD792" i="2"/>
  <c r="CC792" i="2"/>
  <c r="CB792" i="2"/>
  <c r="CA792" i="2"/>
  <c r="K792" i="2" s="1"/>
  <c r="J792" i="2" s="1"/>
  <c r="BZ792" i="2"/>
  <c r="BY792" i="2"/>
  <c r="BX792" i="2"/>
  <c r="BW792" i="2"/>
  <c r="BV792" i="2"/>
  <c r="H792" i="2" s="1"/>
  <c r="W792" i="2"/>
  <c r="T792" i="2" s="1"/>
  <c r="V792" i="2"/>
  <c r="U792" i="2"/>
  <c r="S792" i="2" s="1"/>
  <c r="CE791" i="2"/>
  <c r="CD791" i="2"/>
  <c r="CC791" i="2"/>
  <c r="CB791" i="2"/>
  <c r="CA791" i="2"/>
  <c r="K791" i="2" s="1"/>
  <c r="J791" i="2" s="1"/>
  <c r="BZ791" i="2"/>
  <c r="BY791" i="2"/>
  <c r="BX791" i="2"/>
  <c r="BW791" i="2"/>
  <c r="BV791" i="2"/>
  <c r="H791" i="2" s="1"/>
  <c r="W791" i="2"/>
  <c r="T791" i="2" s="1"/>
  <c r="V791" i="2"/>
  <c r="U791" i="2"/>
  <c r="S791" i="2" s="1"/>
  <c r="CE790" i="2"/>
  <c r="CD790" i="2"/>
  <c r="CC790" i="2"/>
  <c r="CB790" i="2"/>
  <c r="CA790" i="2"/>
  <c r="K790" i="2" s="1"/>
  <c r="J790" i="2" s="1"/>
  <c r="BZ790" i="2"/>
  <c r="BY790" i="2"/>
  <c r="BX790" i="2"/>
  <c r="BW790" i="2"/>
  <c r="BV790" i="2"/>
  <c r="H790" i="2" s="1"/>
  <c r="W790" i="2"/>
  <c r="T790" i="2" s="1"/>
  <c r="V790" i="2"/>
  <c r="U790" i="2"/>
  <c r="S790" i="2" s="1"/>
  <c r="CE789" i="2"/>
  <c r="CD789" i="2"/>
  <c r="CC789" i="2"/>
  <c r="CB789" i="2"/>
  <c r="CA789" i="2"/>
  <c r="K789" i="2" s="1"/>
  <c r="J789" i="2" s="1"/>
  <c r="BZ789" i="2"/>
  <c r="BY789" i="2"/>
  <c r="BX789" i="2"/>
  <c r="BW789" i="2"/>
  <c r="BV789" i="2"/>
  <c r="H789" i="2" s="1"/>
  <c r="W789" i="2"/>
  <c r="T789" i="2" s="1"/>
  <c r="V789" i="2"/>
  <c r="U789" i="2"/>
  <c r="S789" i="2" s="1"/>
  <c r="CE788" i="2"/>
  <c r="CD788" i="2"/>
  <c r="CC788" i="2"/>
  <c r="CB788" i="2"/>
  <c r="CA788" i="2"/>
  <c r="K788" i="2" s="1"/>
  <c r="J788" i="2" s="1"/>
  <c r="BZ788" i="2"/>
  <c r="BY788" i="2"/>
  <c r="BX788" i="2"/>
  <c r="BW788" i="2"/>
  <c r="BV788" i="2"/>
  <c r="H788" i="2" s="1"/>
  <c r="W788" i="2"/>
  <c r="T788" i="2" s="1"/>
  <c r="V788" i="2"/>
  <c r="U788" i="2"/>
  <c r="S788" i="2" s="1"/>
  <c r="CE787" i="2"/>
  <c r="CD787" i="2"/>
  <c r="CC787" i="2"/>
  <c r="CB787" i="2"/>
  <c r="CA787" i="2"/>
  <c r="K787" i="2" s="1"/>
  <c r="J787" i="2" s="1"/>
  <c r="BZ787" i="2"/>
  <c r="BY787" i="2"/>
  <c r="BX787" i="2"/>
  <c r="BW787" i="2"/>
  <c r="BV787" i="2"/>
  <c r="H787" i="2" s="1"/>
  <c r="W787" i="2"/>
  <c r="T787" i="2" s="1"/>
  <c r="V787" i="2"/>
  <c r="U787" i="2"/>
  <c r="S787" i="2" s="1"/>
  <c r="CE786" i="2"/>
  <c r="CD786" i="2"/>
  <c r="CC786" i="2"/>
  <c r="CB786" i="2"/>
  <c r="CA786" i="2"/>
  <c r="K786" i="2" s="1"/>
  <c r="J786" i="2" s="1"/>
  <c r="BZ786" i="2"/>
  <c r="BY786" i="2"/>
  <c r="BX786" i="2"/>
  <c r="BW786" i="2"/>
  <c r="BV786" i="2"/>
  <c r="H786" i="2" s="1"/>
  <c r="W786" i="2"/>
  <c r="T786" i="2" s="1"/>
  <c r="V786" i="2"/>
  <c r="U786" i="2"/>
  <c r="S786" i="2" s="1"/>
  <c r="CE785" i="2"/>
  <c r="CD785" i="2"/>
  <c r="CC785" i="2"/>
  <c r="CB785" i="2"/>
  <c r="CA785" i="2"/>
  <c r="K785" i="2" s="1"/>
  <c r="BZ785" i="2"/>
  <c r="BY785" i="2"/>
  <c r="BX785" i="2"/>
  <c r="BW785" i="2"/>
  <c r="BV785" i="2"/>
  <c r="H785" i="2" s="1"/>
  <c r="W785" i="2"/>
  <c r="T785" i="2" s="1"/>
  <c r="V785" i="2"/>
  <c r="U785" i="2"/>
  <c r="S785" i="2" s="1"/>
  <c r="CE784" i="2"/>
  <c r="CD784" i="2"/>
  <c r="CC784" i="2"/>
  <c r="CB784" i="2"/>
  <c r="CA784" i="2"/>
  <c r="K784" i="2" s="1"/>
  <c r="BZ784" i="2"/>
  <c r="BY784" i="2"/>
  <c r="BX784" i="2"/>
  <c r="BW784" i="2"/>
  <c r="BV784" i="2"/>
  <c r="H784" i="2" s="1"/>
  <c r="W784" i="2"/>
  <c r="T784" i="2" s="1"/>
  <c r="V784" i="2"/>
  <c r="U784" i="2"/>
  <c r="S784" i="2" s="1"/>
  <c r="CE783" i="2"/>
  <c r="CD783" i="2"/>
  <c r="CC783" i="2"/>
  <c r="CB783" i="2"/>
  <c r="CA783" i="2"/>
  <c r="K783" i="2" s="1"/>
  <c r="BZ783" i="2"/>
  <c r="BY783" i="2"/>
  <c r="BX783" i="2"/>
  <c r="BW783" i="2"/>
  <c r="BV783" i="2"/>
  <c r="H783" i="2" s="1"/>
  <c r="W783" i="2"/>
  <c r="T783" i="2" s="1"/>
  <c r="V783" i="2"/>
  <c r="U783" i="2"/>
  <c r="S783" i="2" s="1"/>
  <c r="CE782" i="2"/>
  <c r="CD782" i="2"/>
  <c r="CC782" i="2"/>
  <c r="CB782" i="2"/>
  <c r="CA782" i="2"/>
  <c r="K782" i="2" s="1"/>
  <c r="BZ782" i="2"/>
  <c r="BY782" i="2"/>
  <c r="BX782" i="2"/>
  <c r="BW782" i="2"/>
  <c r="BV782" i="2"/>
  <c r="H782" i="2" s="1"/>
  <c r="W782" i="2"/>
  <c r="T782" i="2" s="1"/>
  <c r="V782" i="2"/>
  <c r="U782" i="2"/>
  <c r="S782" i="2" s="1"/>
  <c r="CE781" i="2"/>
  <c r="CD781" i="2"/>
  <c r="CC781" i="2"/>
  <c r="CB781" i="2"/>
  <c r="CA781" i="2"/>
  <c r="K781" i="2" s="1"/>
  <c r="J781" i="2" s="1"/>
  <c r="BZ781" i="2"/>
  <c r="BY781" i="2"/>
  <c r="BX781" i="2"/>
  <c r="BW781" i="2"/>
  <c r="BV781" i="2"/>
  <c r="H781" i="2" s="1"/>
  <c r="W781" i="2"/>
  <c r="T781" i="2" s="1"/>
  <c r="V781" i="2"/>
  <c r="U781" i="2"/>
  <c r="S781" i="2" s="1"/>
  <c r="CE780" i="2"/>
  <c r="CD780" i="2"/>
  <c r="CC780" i="2"/>
  <c r="CB780" i="2"/>
  <c r="CA780" i="2"/>
  <c r="K780" i="2" s="1"/>
  <c r="J780" i="2" s="1"/>
  <c r="BZ780" i="2"/>
  <c r="BY780" i="2"/>
  <c r="BX780" i="2"/>
  <c r="BW780" i="2"/>
  <c r="BV780" i="2"/>
  <c r="H780" i="2" s="1"/>
  <c r="W780" i="2"/>
  <c r="T780" i="2" s="1"/>
  <c r="V780" i="2"/>
  <c r="U780" i="2"/>
  <c r="S780" i="2" s="1"/>
  <c r="CE779" i="2"/>
  <c r="CD779" i="2"/>
  <c r="CC779" i="2"/>
  <c r="CB779" i="2"/>
  <c r="CA779" i="2"/>
  <c r="K779" i="2" s="1"/>
  <c r="J779" i="2" s="1"/>
  <c r="BZ779" i="2"/>
  <c r="BY779" i="2"/>
  <c r="BX779" i="2"/>
  <c r="BW779" i="2"/>
  <c r="BV779" i="2"/>
  <c r="H779" i="2" s="1"/>
  <c r="W779" i="2"/>
  <c r="T779" i="2" s="1"/>
  <c r="V779" i="2"/>
  <c r="U779" i="2"/>
  <c r="S779" i="2" s="1"/>
  <c r="CE778" i="2"/>
  <c r="CD778" i="2"/>
  <c r="CC778" i="2"/>
  <c r="CB778" i="2"/>
  <c r="CA778" i="2"/>
  <c r="K778" i="2" s="1"/>
  <c r="J778" i="2" s="1"/>
  <c r="BZ778" i="2"/>
  <c r="BY778" i="2"/>
  <c r="BX778" i="2"/>
  <c r="BW778" i="2"/>
  <c r="BV778" i="2"/>
  <c r="H778" i="2" s="1"/>
  <c r="W778" i="2"/>
  <c r="T778" i="2" s="1"/>
  <c r="V778" i="2"/>
  <c r="U778" i="2"/>
  <c r="S778" i="2" s="1"/>
  <c r="CE777" i="2"/>
  <c r="CD777" i="2"/>
  <c r="CC777" i="2"/>
  <c r="CB777" i="2"/>
  <c r="CA777" i="2"/>
  <c r="K777" i="2" s="1"/>
  <c r="J777" i="2" s="1"/>
  <c r="BZ777" i="2"/>
  <c r="BY777" i="2"/>
  <c r="BX777" i="2"/>
  <c r="BW777" i="2"/>
  <c r="BV777" i="2"/>
  <c r="H777" i="2" s="1"/>
  <c r="W777" i="2"/>
  <c r="T777" i="2" s="1"/>
  <c r="V777" i="2"/>
  <c r="U777" i="2"/>
  <c r="S777" i="2" s="1"/>
  <c r="CE776" i="2"/>
  <c r="CD776" i="2"/>
  <c r="CC776" i="2"/>
  <c r="CB776" i="2"/>
  <c r="CA776" i="2"/>
  <c r="K776" i="2" s="1"/>
  <c r="J776" i="2" s="1"/>
  <c r="BZ776" i="2"/>
  <c r="BY776" i="2"/>
  <c r="BX776" i="2"/>
  <c r="BW776" i="2"/>
  <c r="BV776" i="2"/>
  <c r="H776" i="2" s="1"/>
  <c r="W776" i="2"/>
  <c r="T776" i="2" s="1"/>
  <c r="V776" i="2"/>
  <c r="U776" i="2"/>
  <c r="S776" i="2" s="1"/>
  <c r="CE775" i="2"/>
  <c r="CD775" i="2"/>
  <c r="CC775" i="2"/>
  <c r="CB775" i="2"/>
  <c r="CA775" i="2"/>
  <c r="K775" i="2" s="1"/>
  <c r="J775" i="2" s="1"/>
  <c r="BZ775" i="2"/>
  <c r="BY775" i="2"/>
  <c r="BX775" i="2"/>
  <c r="BW775" i="2"/>
  <c r="BV775" i="2"/>
  <c r="H775" i="2" s="1"/>
  <c r="W775" i="2"/>
  <c r="T775" i="2" s="1"/>
  <c r="V775" i="2"/>
  <c r="U775" i="2"/>
  <c r="S775" i="2" s="1"/>
  <c r="CE774" i="2"/>
  <c r="CD774" i="2"/>
  <c r="CC774" i="2"/>
  <c r="CB774" i="2"/>
  <c r="CA774" i="2"/>
  <c r="K774" i="2" s="1"/>
  <c r="BZ774" i="2"/>
  <c r="BY774" i="2"/>
  <c r="BX774" i="2"/>
  <c r="BW774" i="2"/>
  <c r="BV774" i="2"/>
  <c r="H774" i="2" s="1"/>
  <c r="W774" i="2"/>
  <c r="T774" i="2" s="1"/>
  <c r="V774" i="2"/>
  <c r="U774" i="2"/>
  <c r="S774" i="2" s="1"/>
  <c r="CE773" i="2"/>
  <c r="CD773" i="2"/>
  <c r="CC773" i="2"/>
  <c r="CB773" i="2"/>
  <c r="CA773" i="2"/>
  <c r="K773" i="2" s="1"/>
  <c r="J773" i="2" s="1"/>
  <c r="BZ773" i="2"/>
  <c r="BY773" i="2"/>
  <c r="BX773" i="2"/>
  <c r="BW773" i="2"/>
  <c r="BV773" i="2"/>
  <c r="H773" i="2" s="1"/>
  <c r="W773" i="2"/>
  <c r="T773" i="2" s="1"/>
  <c r="V773" i="2"/>
  <c r="U773" i="2"/>
  <c r="S773" i="2" s="1"/>
  <c r="CE772" i="2"/>
  <c r="CD772" i="2"/>
  <c r="CC772" i="2"/>
  <c r="CB772" i="2"/>
  <c r="CA772" i="2"/>
  <c r="K772" i="2" s="1"/>
  <c r="BZ772" i="2"/>
  <c r="BY772" i="2"/>
  <c r="BX772" i="2"/>
  <c r="BW772" i="2"/>
  <c r="BV772" i="2"/>
  <c r="H772" i="2" s="1"/>
  <c r="W772" i="2"/>
  <c r="T772" i="2" s="1"/>
  <c r="V772" i="2"/>
  <c r="U772" i="2"/>
  <c r="S772" i="2" s="1"/>
  <c r="CE771" i="2"/>
  <c r="CD771" i="2"/>
  <c r="CC771" i="2"/>
  <c r="CB771" i="2"/>
  <c r="CA771" i="2"/>
  <c r="K771" i="2" s="1"/>
  <c r="BZ771" i="2"/>
  <c r="BY771" i="2"/>
  <c r="BX771" i="2"/>
  <c r="BW771" i="2"/>
  <c r="BV771" i="2"/>
  <c r="H771" i="2" s="1"/>
  <c r="W771" i="2"/>
  <c r="T771" i="2" s="1"/>
  <c r="V771" i="2"/>
  <c r="U771" i="2"/>
  <c r="S771" i="2" s="1"/>
  <c r="CE770" i="2"/>
  <c r="CD770" i="2"/>
  <c r="CC770" i="2"/>
  <c r="CB770" i="2"/>
  <c r="CA770" i="2"/>
  <c r="K770" i="2" s="1"/>
  <c r="BZ770" i="2"/>
  <c r="BY770" i="2"/>
  <c r="BX770" i="2"/>
  <c r="BW770" i="2"/>
  <c r="BV770" i="2"/>
  <c r="H770" i="2" s="1"/>
  <c r="W770" i="2"/>
  <c r="T770" i="2" s="1"/>
  <c r="V770" i="2"/>
  <c r="U770" i="2"/>
  <c r="S770" i="2" s="1"/>
  <c r="CE769" i="2"/>
  <c r="CD769" i="2"/>
  <c r="CC769" i="2"/>
  <c r="CB769" i="2"/>
  <c r="CA769" i="2"/>
  <c r="K769" i="2" s="1"/>
  <c r="BZ769" i="2"/>
  <c r="BY769" i="2"/>
  <c r="BX769" i="2"/>
  <c r="BW769" i="2"/>
  <c r="BV769" i="2"/>
  <c r="H769" i="2" s="1"/>
  <c r="W769" i="2"/>
  <c r="T769" i="2" s="1"/>
  <c r="V769" i="2"/>
  <c r="U769" i="2"/>
  <c r="S769" i="2" s="1"/>
  <c r="CE768" i="2"/>
  <c r="CD768" i="2"/>
  <c r="CC768" i="2"/>
  <c r="CB768" i="2"/>
  <c r="CA768" i="2"/>
  <c r="K768" i="2" s="1"/>
  <c r="BZ768" i="2"/>
  <c r="BY768" i="2"/>
  <c r="BX768" i="2"/>
  <c r="BW768" i="2"/>
  <c r="BV768" i="2"/>
  <c r="H768" i="2" s="1"/>
  <c r="W768" i="2"/>
  <c r="T768" i="2" s="1"/>
  <c r="V768" i="2"/>
  <c r="U768" i="2"/>
  <c r="S768" i="2" s="1"/>
  <c r="CE767" i="2"/>
  <c r="CD767" i="2"/>
  <c r="CC767" i="2"/>
  <c r="CB767" i="2"/>
  <c r="CA767" i="2"/>
  <c r="K767" i="2" s="1"/>
  <c r="BZ767" i="2"/>
  <c r="BY767" i="2"/>
  <c r="BX767" i="2"/>
  <c r="BW767" i="2"/>
  <c r="BV767" i="2"/>
  <c r="H767" i="2" s="1"/>
  <c r="W767" i="2"/>
  <c r="T767" i="2" s="1"/>
  <c r="V767" i="2"/>
  <c r="U767" i="2"/>
  <c r="S767" i="2" s="1"/>
  <c r="CE766" i="2"/>
  <c r="CD766" i="2"/>
  <c r="CC766" i="2"/>
  <c r="CB766" i="2"/>
  <c r="CA766" i="2"/>
  <c r="K766" i="2" s="1"/>
  <c r="J766" i="2" s="1"/>
  <c r="BZ766" i="2"/>
  <c r="BY766" i="2"/>
  <c r="BX766" i="2"/>
  <c r="BW766" i="2"/>
  <c r="BV766" i="2"/>
  <c r="H766" i="2" s="1"/>
  <c r="W766" i="2"/>
  <c r="T766" i="2" s="1"/>
  <c r="V766" i="2"/>
  <c r="U766" i="2"/>
  <c r="S766" i="2" s="1"/>
  <c r="CE765" i="2"/>
  <c r="CD765" i="2"/>
  <c r="CC765" i="2"/>
  <c r="CB765" i="2"/>
  <c r="CA765" i="2"/>
  <c r="K765" i="2" s="1"/>
  <c r="J765" i="2" s="1"/>
  <c r="BZ765" i="2"/>
  <c r="BY765" i="2"/>
  <c r="BX765" i="2"/>
  <c r="BW765" i="2"/>
  <c r="BV765" i="2"/>
  <c r="H765" i="2" s="1"/>
  <c r="W765" i="2"/>
  <c r="T765" i="2" s="1"/>
  <c r="V765" i="2"/>
  <c r="U765" i="2"/>
  <c r="S765" i="2" s="1"/>
  <c r="CE764" i="2"/>
  <c r="CD764" i="2"/>
  <c r="CC764" i="2"/>
  <c r="CB764" i="2"/>
  <c r="CA764" i="2"/>
  <c r="K764" i="2" s="1"/>
  <c r="J764" i="2" s="1"/>
  <c r="BZ764" i="2"/>
  <c r="BY764" i="2"/>
  <c r="BX764" i="2"/>
  <c r="BW764" i="2"/>
  <c r="BV764" i="2"/>
  <c r="H764" i="2" s="1"/>
  <c r="W764" i="2"/>
  <c r="T764" i="2" s="1"/>
  <c r="V764" i="2"/>
  <c r="U764" i="2"/>
  <c r="S764" i="2" s="1"/>
  <c r="CE763" i="2"/>
  <c r="CD763" i="2"/>
  <c r="CC763" i="2"/>
  <c r="CB763" i="2"/>
  <c r="CA763" i="2"/>
  <c r="K763" i="2" s="1"/>
  <c r="J763" i="2" s="1"/>
  <c r="BZ763" i="2"/>
  <c r="BY763" i="2"/>
  <c r="BX763" i="2"/>
  <c r="BW763" i="2"/>
  <c r="BV763" i="2"/>
  <c r="H763" i="2" s="1"/>
  <c r="W763" i="2"/>
  <c r="T763" i="2" s="1"/>
  <c r="V763" i="2"/>
  <c r="U763" i="2"/>
  <c r="S763" i="2" s="1"/>
  <c r="CE762" i="2"/>
  <c r="CD762" i="2"/>
  <c r="CC762" i="2"/>
  <c r="CB762" i="2"/>
  <c r="CA762" i="2"/>
  <c r="K762" i="2" s="1"/>
  <c r="J762" i="2" s="1"/>
  <c r="BZ762" i="2"/>
  <c r="BY762" i="2"/>
  <c r="BX762" i="2"/>
  <c r="BW762" i="2"/>
  <c r="BV762" i="2"/>
  <c r="H762" i="2" s="1"/>
  <c r="W762" i="2"/>
  <c r="T762" i="2" s="1"/>
  <c r="V762" i="2"/>
  <c r="U762" i="2"/>
  <c r="S762" i="2" s="1"/>
  <c r="CE761" i="2"/>
  <c r="CD761" i="2"/>
  <c r="CC761" i="2"/>
  <c r="CB761" i="2"/>
  <c r="CA761" i="2"/>
  <c r="K761" i="2" s="1"/>
  <c r="J761" i="2" s="1"/>
  <c r="BZ761" i="2"/>
  <c r="BY761" i="2"/>
  <c r="BX761" i="2"/>
  <c r="BW761" i="2"/>
  <c r="BV761" i="2"/>
  <c r="H761" i="2" s="1"/>
  <c r="W761" i="2"/>
  <c r="T761" i="2" s="1"/>
  <c r="V761" i="2"/>
  <c r="U761" i="2"/>
  <c r="S761" i="2" s="1"/>
  <c r="CE760" i="2"/>
  <c r="CD760" i="2"/>
  <c r="CC760" i="2"/>
  <c r="CB760" i="2"/>
  <c r="CA760" i="2"/>
  <c r="K760" i="2" s="1"/>
  <c r="BZ760" i="2"/>
  <c r="BY760" i="2"/>
  <c r="BX760" i="2"/>
  <c r="BW760" i="2"/>
  <c r="BV760" i="2"/>
  <c r="H760" i="2" s="1"/>
  <c r="W760" i="2"/>
  <c r="T760" i="2" s="1"/>
  <c r="V760" i="2"/>
  <c r="U760" i="2"/>
  <c r="S760" i="2" s="1"/>
  <c r="CE759" i="2"/>
  <c r="CD759" i="2"/>
  <c r="CC759" i="2"/>
  <c r="CB759" i="2"/>
  <c r="CA759" i="2"/>
  <c r="K759" i="2" s="1"/>
  <c r="BZ759" i="2"/>
  <c r="BY759" i="2"/>
  <c r="BX759" i="2"/>
  <c r="BW759" i="2"/>
  <c r="BV759" i="2"/>
  <c r="H759" i="2" s="1"/>
  <c r="W759" i="2"/>
  <c r="T759" i="2" s="1"/>
  <c r="V759" i="2"/>
  <c r="U759" i="2"/>
  <c r="S759" i="2" s="1"/>
  <c r="CE758" i="2"/>
  <c r="CD758" i="2"/>
  <c r="CC758" i="2"/>
  <c r="CB758" i="2"/>
  <c r="CA758" i="2"/>
  <c r="K758" i="2" s="1"/>
  <c r="BZ758" i="2"/>
  <c r="BY758" i="2"/>
  <c r="BX758" i="2"/>
  <c r="BW758" i="2"/>
  <c r="BV758" i="2"/>
  <c r="H758" i="2" s="1"/>
  <c r="W758" i="2"/>
  <c r="T758" i="2" s="1"/>
  <c r="V758" i="2"/>
  <c r="U758" i="2"/>
  <c r="S758" i="2" s="1"/>
  <c r="CE757" i="2"/>
  <c r="CD757" i="2"/>
  <c r="CC757" i="2"/>
  <c r="CB757" i="2"/>
  <c r="CA757" i="2"/>
  <c r="K757" i="2" s="1"/>
  <c r="BZ757" i="2"/>
  <c r="BY757" i="2"/>
  <c r="BX757" i="2"/>
  <c r="BW757" i="2"/>
  <c r="BV757" i="2"/>
  <c r="W757" i="2"/>
  <c r="T757" i="2" s="1"/>
  <c r="V757" i="2"/>
  <c r="U757" i="2"/>
  <c r="S757" i="2" s="1"/>
  <c r="H757" i="2"/>
  <c r="CE756" i="2"/>
  <c r="CD756" i="2"/>
  <c r="CC756" i="2"/>
  <c r="CB756" i="2"/>
  <c r="CA756" i="2"/>
  <c r="K756" i="2" s="1"/>
  <c r="BZ756" i="2"/>
  <c r="BY756" i="2"/>
  <c r="BX756" i="2"/>
  <c r="BW756" i="2"/>
  <c r="BV756" i="2"/>
  <c r="H756" i="2" s="1"/>
  <c r="W756" i="2"/>
  <c r="T756" i="2" s="1"/>
  <c r="V756" i="2"/>
  <c r="U756" i="2"/>
  <c r="S756" i="2" s="1"/>
  <c r="CE755" i="2"/>
  <c r="CD755" i="2"/>
  <c r="CC755" i="2"/>
  <c r="CB755" i="2"/>
  <c r="CA755" i="2"/>
  <c r="K755" i="2" s="1"/>
  <c r="BZ755" i="2"/>
  <c r="BY755" i="2"/>
  <c r="BX755" i="2"/>
  <c r="BW755" i="2"/>
  <c r="BV755" i="2"/>
  <c r="H755" i="2" s="1"/>
  <c r="W755" i="2"/>
  <c r="T755" i="2" s="1"/>
  <c r="V755" i="2"/>
  <c r="U755" i="2"/>
  <c r="S755" i="2" s="1"/>
  <c r="CE754" i="2"/>
  <c r="CD754" i="2"/>
  <c r="CC754" i="2"/>
  <c r="CB754" i="2"/>
  <c r="CA754" i="2"/>
  <c r="K754" i="2" s="1"/>
  <c r="J754" i="2" s="1"/>
  <c r="BZ754" i="2"/>
  <c r="BY754" i="2"/>
  <c r="BX754" i="2"/>
  <c r="BW754" i="2"/>
  <c r="BV754" i="2"/>
  <c r="H754" i="2" s="1"/>
  <c r="W754" i="2"/>
  <c r="T754" i="2" s="1"/>
  <c r="V754" i="2"/>
  <c r="U754" i="2"/>
  <c r="S754" i="2" s="1"/>
  <c r="CE753" i="2"/>
  <c r="CD753" i="2"/>
  <c r="CC753" i="2"/>
  <c r="CB753" i="2"/>
  <c r="CA753" i="2"/>
  <c r="K753" i="2" s="1"/>
  <c r="BZ753" i="2"/>
  <c r="BY753" i="2"/>
  <c r="BX753" i="2"/>
  <c r="BW753" i="2"/>
  <c r="BV753" i="2"/>
  <c r="H753" i="2" s="1"/>
  <c r="G753" i="2" s="1"/>
  <c r="W753" i="2"/>
  <c r="T753" i="2" s="1"/>
  <c r="V753" i="2"/>
  <c r="U753" i="2"/>
  <c r="S753" i="2" s="1"/>
  <c r="CE752" i="2"/>
  <c r="CD752" i="2"/>
  <c r="CC752" i="2"/>
  <c r="CB752" i="2"/>
  <c r="CA752" i="2"/>
  <c r="K752" i="2" s="1"/>
  <c r="BZ752" i="2"/>
  <c r="BY752" i="2"/>
  <c r="BX752" i="2"/>
  <c r="BW752" i="2"/>
  <c r="BV752" i="2"/>
  <c r="H752" i="2" s="1"/>
  <c r="G752" i="2" s="1"/>
  <c r="W752" i="2"/>
  <c r="T752" i="2" s="1"/>
  <c r="V752" i="2"/>
  <c r="U752" i="2"/>
  <c r="S752" i="2" s="1"/>
  <c r="CE751" i="2"/>
  <c r="CD751" i="2"/>
  <c r="CC751" i="2"/>
  <c r="CB751" i="2"/>
  <c r="CA751" i="2"/>
  <c r="K751" i="2" s="1"/>
  <c r="BZ751" i="2"/>
  <c r="BY751" i="2"/>
  <c r="BX751" i="2"/>
  <c r="BW751" i="2"/>
  <c r="BV751" i="2"/>
  <c r="H751" i="2" s="1"/>
  <c r="G751" i="2" s="1"/>
  <c r="W751" i="2"/>
  <c r="T751" i="2" s="1"/>
  <c r="V751" i="2"/>
  <c r="U751" i="2"/>
  <c r="S751" i="2" s="1"/>
  <c r="CE750" i="2"/>
  <c r="CD750" i="2"/>
  <c r="CC750" i="2"/>
  <c r="CB750" i="2"/>
  <c r="CA750" i="2"/>
  <c r="K750" i="2" s="1"/>
  <c r="BZ750" i="2"/>
  <c r="BY750" i="2"/>
  <c r="BX750" i="2"/>
  <c r="BW750" i="2"/>
  <c r="BV750" i="2"/>
  <c r="H750" i="2" s="1"/>
  <c r="W750" i="2"/>
  <c r="T750" i="2" s="1"/>
  <c r="V750" i="2"/>
  <c r="U750" i="2"/>
  <c r="S750" i="2" s="1"/>
  <c r="CE749" i="2"/>
  <c r="CD749" i="2"/>
  <c r="CC749" i="2"/>
  <c r="CB749" i="2"/>
  <c r="CA749" i="2"/>
  <c r="K749" i="2" s="1"/>
  <c r="BZ749" i="2"/>
  <c r="BY749" i="2"/>
  <c r="BX749" i="2"/>
  <c r="BW749" i="2"/>
  <c r="BV749" i="2"/>
  <c r="H749" i="2" s="1"/>
  <c r="W749" i="2"/>
  <c r="T749" i="2" s="1"/>
  <c r="V749" i="2"/>
  <c r="U749" i="2"/>
  <c r="S749" i="2" s="1"/>
  <c r="CE748" i="2"/>
  <c r="CD748" i="2"/>
  <c r="CC748" i="2"/>
  <c r="CB748" i="2"/>
  <c r="CA748" i="2"/>
  <c r="K748" i="2" s="1"/>
  <c r="BZ748" i="2"/>
  <c r="BY748" i="2"/>
  <c r="BX748" i="2"/>
  <c r="BW748" i="2"/>
  <c r="BV748" i="2"/>
  <c r="H748" i="2" s="1"/>
  <c r="W748" i="2"/>
  <c r="T748" i="2" s="1"/>
  <c r="V748" i="2"/>
  <c r="U748" i="2"/>
  <c r="S748" i="2" s="1"/>
  <c r="CE747" i="2"/>
  <c r="CD747" i="2"/>
  <c r="CC747" i="2"/>
  <c r="CB747" i="2"/>
  <c r="CA747" i="2"/>
  <c r="K747" i="2" s="1"/>
  <c r="BZ747" i="2"/>
  <c r="BY747" i="2"/>
  <c r="BX747" i="2"/>
  <c r="BW747" i="2"/>
  <c r="BV747" i="2"/>
  <c r="H747" i="2" s="1"/>
  <c r="G747" i="2" s="1"/>
  <c r="W747" i="2"/>
  <c r="T747" i="2" s="1"/>
  <c r="V747" i="2"/>
  <c r="U747" i="2"/>
  <c r="S747" i="2" s="1"/>
  <c r="CE746" i="2"/>
  <c r="CD746" i="2"/>
  <c r="CC746" i="2"/>
  <c r="CB746" i="2"/>
  <c r="CA746" i="2"/>
  <c r="K746" i="2" s="1"/>
  <c r="BZ746" i="2"/>
  <c r="BY746" i="2"/>
  <c r="BX746" i="2"/>
  <c r="BW746" i="2"/>
  <c r="BV746" i="2"/>
  <c r="H746" i="2" s="1"/>
  <c r="G746" i="2" s="1"/>
  <c r="W746" i="2"/>
  <c r="T746" i="2" s="1"/>
  <c r="V746" i="2"/>
  <c r="U746" i="2"/>
  <c r="S746" i="2" s="1"/>
  <c r="CE745" i="2"/>
  <c r="CD745" i="2"/>
  <c r="CC745" i="2"/>
  <c r="CB745" i="2"/>
  <c r="CA745" i="2"/>
  <c r="K745" i="2" s="1"/>
  <c r="BZ745" i="2"/>
  <c r="BY745" i="2"/>
  <c r="BX745" i="2"/>
  <c r="BW745" i="2"/>
  <c r="BV745" i="2"/>
  <c r="H745" i="2" s="1"/>
  <c r="G745" i="2" s="1"/>
  <c r="W745" i="2"/>
  <c r="T745" i="2" s="1"/>
  <c r="V745" i="2"/>
  <c r="U745" i="2"/>
  <c r="S745" i="2" s="1"/>
  <c r="CE744" i="2"/>
  <c r="CD744" i="2"/>
  <c r="CC744" i="2"/>
  <c r="CB744" i="2"/>
  <c r="CA744" i="2"/>
  <c r="K744" i="2" s="1"/>
  <c r="BZ744" i="2"/>
  <c r="BY744" i="2"/>
  <c r="BX744" i="2"/>
  <c r="BW744" i="2"/>
  <c r="BV744" i="2"/>
  <c r="H744" i="2" s="1"/>
  <c r="G744" i="2" s="1"/>
  <c r="W744" i="2"/>
  <c r="T744" i="2" s="1"/>
  <c r="V744" i="2"/>
  <c r="U744" i="2"/>
  <c r="S744" i="2" s="1"/>
  <c r="CE743" i="2"/>
  <c r="CD743" i="2"/>
  <c r="CC743" i="2"/>
  <c r="CB743" i="2"/>
  <c r="CA743" i="2"/>
  <c r="K743" i="2" s="1"/>
  <c r="BZ743" i="2"/>
  <c r="BY743" i="2"/>
  <c r="BX743" i="2"/>
  <c r="BW743" i="2"/>
  <c r="BV743" i="2"/>
  <c r="H743" i="2" s="1"/>
  <c r="G743" i="2" s="1"/>
  <c r="W743" i="2"/>
  <c r="T743" i="2" s="1"/>
  <c r="V743" i="2"/>
  <c r="U743" i="2"/>
  <c r="S743" i="2" s="1"/>
  <c r="CE742" i="2"/>
  <c r="CD742" i="2"/>
  <c r="CC742" i="2"/>
  <c r="CB742" i="2"/>
  <c r="CA742" i="2"/>
  <c r="K742" i="2" s="1"/>
  <c r="BZ742" i="2"/>
  <c r="BY742" i="2"/>
  <c r="BX742" i="2"/>
  <c r="BW742" i="2"/>
  <c r="BV742" i="2"/>
  <c r="H742" i="2" s="1"/>
  <c r="G742" i="2" s="1"/>
  <c r="W742" i="2"/>
  <c r="T742" i="2" s="1"/>
  <c r="V742" i="2"/>
  <c r="U742" i="2"/>
  <c r="S742" i="2" s="1"/>
  <c r="CE741" i="2"/>
  <c r="CD741" i="2"/>
  <c r="CC741" i="2"/>
  <c r="CB741" i="2"/>
  <c r="CA741" i="2"/>
  <c r="K741" i="2" s="1"/>
  <c r="BZ741" i="2"/>
  <c r="BY741" i="2"/>
  <c r="BX741" i="2"/>
  <c r="BW741" i="2"/>
  <c r="BV741" i="2"/>
  <c r="H741" i="2" s="1"/>
  <c r="G741" i="2" s="1"/>
  <c r="W741" i="2"/>
  <c r="T741" i="2" s="1"/>
  <c r="V741" i="2"/>
  <c r="U741" i="2"/>
  <c r="S741" i="2" s="1"/>
  <c r="CE740" i="2"/>
  <c r="CD740" i="2"/>
  <c r="CC740" i="2"/>
  <c r="CB740" i="2"/>
  <c r="CA740" i="2"/>
  <c r="K740" i="2" s="1"/>
  <c r="BZ740" i="2"/>
  <c r="BY740" i="2"/>
  <c r="BX740" i="2"/>
  <c r="BW740" i="2"/>
  <c r="BV740" i="2"/>
  <c r="H740" i="2" s="1"/>
  <c r="G740" i="2" s="1"/>
  <c r="W740" i="2"/>
  <c r="T740" i="2" s="1"/>
  <c r="V740" i="2"/>
  <c r="U740" i="2"/>
  <c r="S740" i="2" s="1"/>
  <c r="CE739" i="2"/>
  <c r="CD739" i="2"/>
  <c r="CC739" i="2"/>
  <c r="CB739" i="2"/>
  <c r="CA739" i="2"/>
  <c r="K739" i="2" s="1"/>
  <c r="BZ739" i="2"/>
  <c r="BY739" i="2"/>
  <c r="BX739" i="2"/>
  <c r="BW739" i="2"/>
  <c r="BV739" i="2"/>
  <c r="H739" i="2" s="1"/>
  <c r="G739" i="2" s="1"/>
  <c r="W739" i="2"/>
  <c r="T739" i="2" s="1"/>
  <c r="V739" i="2"/>
  <c r="U739" i="2"/>
  <c r="S739" i="2" s="1"/>
  <c r="CE738" i="2"/>
  <c r="CD738" i="2"/>
  <c r="CC738" i="2"/>
  <c r="CB738" i="2"/>
  <c r="CA738" i="2"/>
  <c r="K738" i="2" s="1"/>
  <c r="BZ738" i="2"/>
  <c r="BY738" i="2"/>
  <c r="BX738" i="2"/>
  <c r="BW738" i="2"/>
  <c r="BV738" i="2"/>
  <c r="W738" i="2"/>
  <c r="T738" i="2" s="1"/>
  <c r="V738" i="2"/>
  <c r="U738" i="2"/>
  <c r="S738" i="2" s="1"/>
  <c r="H738" i="2"/>
  <c r="CE737" i="2"/>
  <c r="CD737" i="2"/>
  <c r="CC737" i="2"/>
  <c r="CB737" i="2"/>
  <c r="CA737" i="2"/>
  <c r="K737" i="2" s="1"/>
  <c r="BZ737" i="2"/>
  <c r="BY737" i="2"/>
  <c r="BX737" i="2"/>
  <c r="BW737" i="2"/>
  <c r="BV737" i="2"/>
  <c r="H737" i="2" s="1"/>
  <c r="G737" i="2" s="1"/>
  <c r="W737" i="2"/>
  <c r="T737" i="2" s="1"/>
  <c r="V737" i="2"/>
  <c r="U737" i="2"/>
  <c r="S737" i="2" s="1"/>
  <c r="CE736" i="2"/>
  <c r="CD736" i="2"/>
  <c r="CC736" i="2"/>
  <c r="CB736" i="2"/>
  <c r="CA736" i="2"/>
  <c r="K736" i="2" s="1"/>
  <c r="BZ736" i="2"/>
  <c r="BY736" i="2"/>
  <c r="BX736" i="2"/>
  <c r="BW736" i="2"/>
  <c r="BV736" i="2"/>
  <c r="H736" i="2" s="1"/>
  <c r="G736" i="2" s="1"/>
  <c r="W736" i="2"/>
  <c r="T736" i="2" s="1"/>
  <c r="V736" i="2"/>
  <c r="U736" i="2"/>
  <c r="S736" i="2" s="1"/>
  <c r="CE735" i="2"/>
  <c r="CD735" i="2"/>
  <c r="CC735" i="2"/>
  <c r="CB735" i="2"/>
  <c r="CA735" i="2"/>
  <c r="K735" i="2" s="1"/>
  <c r="BZ735" i="2"/>
  <c r="BY735" i="2"/>
  <c r="BX735" i="2"/>
  <c r="BW735" i="2"/>
  <c r="BV735" i="2"/>
  <c r="H735" i="2" s="1"/>
  <c r="G735" i="2" s="1"/>
  <c r="W735" i="2"/>
  <c r="T735" i="2" s="1"/>
  <c r="V735" i="2"/>
  <c r="U735" i="2"/>
  <c r="S735" i="2" s="1"/>
  <c r="CE734" i="2"/>
  <c r="CD734" i="2"/>
  <c r="CC734" i="2"/>
  <c r="CB734" i="2"/>
  <c r="CA734" i="2"/>
  <c r="K734" i="2" s="1"/>
  <c r="BZ734" i="2"/>
  <c r="BY734" i="2"/>
  <c r="BX734" i="2"/>
  <c r="BW734" i="2"/>
  <c r="BV734" i="2"/>
  <c r="H734" i="2" s="1"/>
  <c r="G734" i="2" s="1"/>
  <c r="W734" i="2"/>
  <c r="T734" i="2" s="1"/>
  <c r="V734" i="2"/>
  <c r="U734" i="2"/>
  <c r="S734" i="2" s="1"/>
  <c r="CE733" i="2"/>
  <c r="CD733" i="2"/>
  <c r="CC733" i="2"/>
  <c r="CB733" i="2"/>
  <c r="CA733" i="2"/>
  <c r="K733" i="2" s="1"/>
  <c r="BZ733" i="2"/>
  <c r="BY733" i="2"/>
  <c r="BX733" i="2"/>
  <c r="BW733" i="2"/>
  <c r="BV733" i="2"/>
  <c r="H733" i="2" s="1"/>
  <c r="G733" i="2" s="1"/>
  <c r="W733" i="2"/>
  <c r="T733" i="2" s="1"/>
  <c r="V733" i="2"/>
  <c r="U733" i="2"/>
  <c r="S733" i="2" s="1"/>
  <c r="CE732" i="2"/>
  <c r="CD732" i="2"/>
  <c r="CC732" i="2"/>
  <c r="CB732" i="2"/>
  <c r="CA732" i="2"/>
  <c r="K732" i="2" s="1"/>
  <c r="BZ732" i="2"/>
  <c r="BY732" i="2"/>
  <c r="BX732" i="2"/>
  <c r="BW732" i="2"/>
  <c r="BV732" i="2"/>
  <c r="H732" i="2" s="1"/>
  <c r="G732" i="2" s="1"/>
  <c r="W732" i="2"/>
  <c r="T732" i="2" s="1"/>
  <c r="V732" i="2"/>
  <c r="U732" i="2"/>
  <c r="S732" i="2" s="1"/>
  <c r="CE731" i="2"/>
  <c r="CD731" i="2"/>
  <c r="CC731" i="2"/>
  <c r="CB731" i="2"/>
  <c r="CA731" i="2"/>
  <c r="K731" i="2" s="1"/>
  <c r="BZ731" i="2"/>
  <c r="BY731" i="2"/>
  <c r="BX731" i="2"/>
  <c r="BW731" i="2"/>
  <c r="BV731" i="2"/>
  <c r="H731" i="2" s="1"/>
  <c r="G731" i="2" s="1"/>
  <c r="W731" i="2"/>
  <c r="T731" i="2" s="1"/>
  <c r="V731" i="2"/>
  <c r="U731" i="2"/>
  <c r="S731" i="2" s="1"/>
  <c r="CE730" i="2"/>
  <c r="CD730" i="2"/>
  <c r="CC730" i="2"/>
  <c r="CB730" i="2"/>
  <c r="CA730" i="2"/>
  <c r="K730" i="2" s="1"/>
  <c r="BZ730" i="2"/>
  <c r="BY730" i="2"/>
  <c r="BX730" i="2"/>
  <c r="BW730" i="2"/>
  <c r="BV730" i="2"/>
  <c r="H730" i="2" s="1"/>
  <c r="G730" i="2" s="1"/>
  <c r="W730" i="2"/>
  <c r="T730" i="2" s="1"/>
  <c r="V730" i="2"/>
  <c r="U730" i="2"/>
  <c r="S730" i="2" s="1"/>
  <c r="CE729" i="2"/>
  <c r="CD729" i="2"/>
  <c r="CC729" i="2"/>
  <c r="CB729" i="2"/>
  <c r="CA729" i="2"/>
  <c r="K729" i="2" s="1"/>
  <c r="BZ729" i="2"/>
  <c r="BY729" i="2"/>
  <c r="BX729" i="2"/>
  <c r="BW729" i="2"/>
  <c r="BV729" i="2"/>
  <c r="H729" i="2" s="1"/>
  <c r="G729" i="2" s="1"/>
  <c r="W729" i="2"/>
  <c r="T729" i="2" s="1"/>
  <c r="V729" i="2"/>
  <c r="U729" i="2"/>
  <c r="S729" i="2" s="1"/>
  <c r="CE728" i="2"/>
  <c r="CD728" i="2"/>
  <c r="CC728" i="2"/>
  <c r="CB728" i="2"/>
  <c r="CA728" i="2"/>
  <c r="K728" i="2" s="1"/>
  <c r="BZ728" i="2"/>
  <c r="BY728" i="2"/>
  <c r="BX728" i="2"/>
  <c r="BW728" i="2"/>
  <c r="BV728" i="2"/>
  <c r="H728" i="2" s="1"/>
  <c r="G728" i="2" s="1"/>
  <c r="W728" i="2"/>
  <c r="T728" i="2" s="1"/>
  <c r="V728" i="2"/>
  <c r="U728" i="2"/>
  <c r="S728" i="2" s="1"/>
  <c r="CE727" i="2"/>
  <c r="CD727" i="2"/>
  <c r="CC727" i="2"/>
  <c r="CB727" i="2"/>
  <c r="CA727" i="2"/>
  <c r="K727" i="2" s="1"/>
  <c r="BZ727" i="2"/>
  <c r="BY727" i="2"/>
  <c r="BX727" i="2"/>
  <c r="BW727" i="2"/>
  <c r="BV727" i="2"/>
  <c r="H727" i="2" s="1"/>
  <c r="G727" i="2" s="1"/>
  <c r="W727" i="2"/>
  <c r="T727" i="2" s="1"/>
  <c r="V727" i="2"/>
  <c r="U727" i="2"/>
  <c r="S727" i="2" s="1"/>
  <c r="CE726" i="2"/>
  <c r="CD726" i="2"/>
  <c r="CC726" i="2"/>
  <c r="CB726" i="2"/>
  <c r="CA726" i="2"/>
  <c r="K726" i="2" s="1"/>
  <c r="BZ726" i="2"/>
  <c r="BY726" i="2"/>
  <c r="BX726" i="2"/>
  <c r="BW726" i="2"/>
  <c r="BV726" i="2"/>
  <c r="H726" i="2" s="1"/>
  <c r="G726" i="2" s="1"/>
  <c r="W726" i="2"/>
  <c r="T726" i="2" s="1"/>
  <c r="V726" i="2"/>
  <c r="U726" i="2"/>
  <c r="S726" i="2" s="1"/>
  <c r="CE725" i="2"/>
  <c r="CD725" i="2"/>
  <c r="CC725" i="2"/>
  <c r="CB725" i="2"/>
  <c r="CA725" i="2"/>
  <c r="K725" i="2" s="1"/>
  <c r="BZ725" i="2"/>
  <c r="BY725" i="2"/>
  <c r="BX725" i="2"/>
  <c r="BW725" i="2"/>
  <c r="BV725" i="2"/>
  <c r="H725" i="2" s="1"/>
  <c r="W725" i="2"/>
  <c r="T725" i="2" s="1"/>
  <c r="V725" i="2"/>
  <c r="U725" i="2"/>
  <c r="S725" i="2" s="1"/>
  <c r="CE724" i="2"/>
  <c r="CD724" i="2"/>
  <c r="CC724" i="2"/>
  <c r="CB724" i="2"/>
  <c r="CA724" i="2"/>
  <c r="K724" i="2" s="1"/>
  <c r="BZ724" i="2"/>
  <c r="BY724" i="2"/>
  <c r="BX724" i="2"/>
  <c r="BW724" i="2"/>
  <c r="BV724" i="2"/>
  <c r="H724" i="2" s="1"/>
  <c r="W724" i="2"/>
  <c r="T724" i="2" s="1"/>
  <c r="V724" i="2"/>
  <c r="U724" i="2"/>
  <c r="S724" i="2" s="1"/>
  <c r="CE723" i="2"/>
  <c r="CD723" i="2"/>
  <c r="CC723" i="2"/>
  <c r="CB723" i="2"/>
  <c r="CA723" i="2"/>
  <c r="K723" i="2" s="1"/>
  <c r="BZ723" i="2"/>
  <c r="BY723" i="2"/>
  <c r="BX723" i="2"/>
  <c r="BW723" i="2"/>
  <c r="BV723" i="2"/>
  <c r="H723" i="2" s="1"/>
  <c r="W723" i="2"/>
  <c r="T723" i="2" s="1"/>
  <c r="V723" i="2"/>
  <c r="U723" i="2"/>
  <c r="S723" i="2" s="1"/>
  <c r="CE722" i="2"/>
  <c r="CD722" i="2"/>
  <c r="CC722" i="2"/>
  <c r="CB722" i="2"/>
  <c r="CA722" i="2"/>
  <c r="K722" i="2" s="1"/>
  <c r="BZ722" i="2"/>
  <c r="BY722" i="2"/>
  <c r="BX722" i="2"/>
  <c r="BW722" i="2"/>
  <c r="BV722" i="2"/>
  <c r="H722" i="2" s="1"/>
  <c r="W722" i="2"/>
  <c r="T722" i="2" s="1"/>
  <c r="V722" i="2"/>
  <c r="U722" i="2"/>
  <c r="S722" i="2" s="1"/>
  <c r="CE721" i="2"/>
  <c r="CD721" i="2"/>
  <c r="CC721" i="2"/>
  <c r="CB721" i="2"/>
  <c r="CA721" i="2"/>
  <c r="K721" i="2" s="1"/>
  <c r="BZ721" i="2"/>
  <c r="BY721" i="2"/>
  <c r="BX721" i="2"/>
  <c r="BW721" i="2"/>
  <c r="BV721" i="2"/>
  <c r="H721" i="2" s="1"/>
  <c r="W721" i="2"/>
  <c r="T721" i="2" s="1"/>
  <c r="V721" i="2"/>
  <c r="U721" i="2"/>
  <c r="S721" i="2" s="1"/>
  <c r="CE720" i="2"/>
  <c r="CD720" i="2"/>
  <c r="CC720" i="2"/>
  <c r="CB720" i="2"/>
  <c r="CA720" i="2"/>
  <c r="K720" i="2" s="1"/>
  <c r="BZ720" i="2"/>
  <c r="BY720" i="2"/>
  <c r="BX720" i="2"/>
  <c r="BW720" i="2"/>
  <c r="BV720" i="2"/>
  <c r="H720" i="2" s="1"/>
  <c r="W720" i="2"/>
  <c r="T720" i="2" s="1"/>
  <c r="V720" i="2"/>
  <c r="U720" i="2"/>
  <c r="S720" i="2" s="1"/>
  <c r="CE719" i="2"/>
  <c r="CD719" i="2"/>
  <c r="CC719" i="2"/>
  <c r="CB719" i="2"/>
  <c r="CA719" i="2"/>
  <c r="K719" i="2" s="1"/>
  <c r="BZ719" i="2"/>
  <c r="BY719" i="2"/>
  <c r="BX719" i="2"/>
  <c r="BW719" i="2"/>
  <c r="BV719" i="2"/>
  <c r="H719" i="2" s="1"/>
  <c r="W719" i="2"/>
  <c r="T719" i="2" s="1"/>
  <c r="V719" i="2"/>
  <c r="U719" i="2"/>
  <c r="S719" i="2" s="1"/>
  <c r="CE718" i="2"/>
  <c r="CD718" i="2"/>
  <c r="CC718" i="2"/>
  <c r="CB718" i="2"/>
  <c r="CA718" i="2"/>
  <c r="K718" i="2" s="1"/>
  <c r="BZ718" i="2"/>
  <c r="BY718" i="2"/>
  <c r="BX718" i="2"/>
  <c r="BW718" i="2"/>
  <c r="BV718" i="2"/>
  <c r="H718" i="2" s="1"/>
  <c r="W718" i="2"/>
  <c r="T718" i="2" s="1"/>
  <c r="V718" i="2"/>
  <c r="U718" i="2"/>
  <c r="S718" i="2" s="1"/>
  <c r="CE717" i="2"/>
  <c r="CD717" i="2"/>
  <c r="CC717" i="2"/>
  <c r="CB717" i="2"/>
  <c r="CA717" i="2"/>
  <c r="K717" i="2" s="1"/>
  <c r="BZ717" i="2"/>
  <c r="BY717" i="2"/>
  <c r="BX717" i="2"/>
  <c r="BW717" i="2"/>
  <c r="BV717" i="2"/>
  <c r="H717" i="2" s="1"/>
  <c r="W717" i="2"/>
  <c r="T717" i="2" s="1"/>
  <c r="V717" i="2"/>
  <c r="U717" i="2"/>
  <c r="S717" i="2" s="1"/>
  <c r="CE716" i="2"/>
  <c r="CD716" i="2"/>
  <c r="CC716" i="2"/>
  <c r="CB716" i="2"/>
  <c r="CA716" i="2"/>
  <c r="K716" i="2" s="1"/>
  <c r="BZ716" i="2"/>
  <c r="BY716" i="2"/>
  <c r="BX716" i="2"/>
  <c r="BW716" i="2"/>
  <c r="BV716" i="2"/>
  <c r="H716" i="2" s="1"/>
  <c r="W716" i="2"/>
  <c r="T716" i="2" s="1"/>
  <c r="V716" i="2"/>
  <c r="U716" i="2"/>
  <c r="S716" i="2" s="1"/>
  <c r="CE715" i="2"/>
  <c r="CD715" i="2"/>
  <c r="CC715" i="2"/>
  <c r="CB715" i="2"/>
  <c r="CA715" i="2"/>
  <c r="K715" i="2" s="1"/>
  <c r="BZ715" i="2"/>
  <c r="BY715" i="2"/>
  <c r="BX715" i="2"/>
  <c r="BW715" i="2"/>
  <c r="BV715" i="2"/>
  <c r="H715" i="2" s="1"/>
  <c r="W715" i="2"/>
  <c r="T715" i="2" s="1"/>
  <c r="V715" i="2"/>
  <c r="U715" i="2"/>
  <c r="S715" i="2" s="1"/>
  <c r="CE714" i="2"/>
  <c r="CD714" i="2"/>
  <c r="CC714" i="2"/>
  <c r="CB714" i="2"/>
  <c r="CA714" i="2"/>
  <c r="K714" i="2" s="1"/>
  <c r="BZ714" i="2"/>
  <c r="BY714" i="2"/>
  <c r="BX714" i="2"/>
  <c r="BW714" i="2"/>
  <c r="BV714" i="2"/>
  <c r="H714" i="2" s="1"/>
  <c r="W714" i="2"/>
  <c r="T714" i="2" s="1"/>
  <c r="V714" i="2"/>
  <c r="U714" i="2"/>
  <c r="S714" i="2" s="1"/>
  <c r="CE713" i="2"/>
  <c r="CD713" i="2"/>
  <c r="CC713" i="2"/>
  <c r="CB713" i="2"/>
  <c r="CA713" i="2"/>
  <c r="K713" i="2" s="1"/>
  <c r="BZ713" i="2"/>
  <c r="BY713" i="2"/>
  <c r="BX713" i="2"/>
  <c r="BW713" i="2"/>
  <c r="BV713" i="2"/>
  <c r="H713" i="2" s="1"/>
  <c r="W713" i="2"/>
  <c r="T713" i="2" s="1"/>
  <c r="V713" i="2"/>
  <c r="U713" i="2"/>
  <c r="S713" i="2" s="1"/>
  <c r="CE712" i="2"/>
  <c r="CD712" i="2"/>
  <c r="CC712" i="2"/>
  <c r="CB712" i="2"/>
  <c r="CA712" i="2"/>
  <c r="K712" i="2" s="1"/>
  <c r="BZ712" i="2"/>
  <c r="BY712" i="2"/>
  <c r="BX712" i="2"/>
  <c r="BW712" i="2"/>
  <c r="BV712" i="2"/>
  <c r="H712" i="2" s="1"/>
  <c r="W712" i="2"/>
  <c r="T712" i="2" s="1"/>
  <c r="V712" i="2"/>
  <c r="U712" i="2"/>
  <c r="S712" i="2" s="1"/>
  <c r="CE711" i="2"/>
  <c r="CD711" i="2"/>
  <c r="CC711" i="2"/>
  <c r="CB711" i="2"/>
  <c r="CA711" i="2"/>
  <c r="K711" i="2" s="1"/>
  <c r="BZ711" i="2"/>
  <c r="BY711" i="2"/>
  <c r="BX711" i="2"/>
  <c r="BW711" i="2"/>
  <c r="BV711" i="2"/>
  <c r="H711" i="2" s="1"/>
  <c r="W711" i="2"/>
  <c r="T711" i="2" s="1"/>
  <c r="V711" i="2"/>
  <c r="U711" i="2"/>
  <c r="S711" i="2" s="1"/>
  <c r="CE710" i="2"/>
  <c r="CD710" i="2"/>
  <c r="CC710" i="2"/>
  <c r="CB710" i="2"/>
  <c r="CA710" i="2"/>
  <c r="K710" i="2" s="1"/>
  <c r="BZ710" i="2"/>
  <c r="BY710" i="2"/>
  <c r="BX710" i="2"/>
  <c r="BW710" i="2"/>
  <c r="BV710" i="2"/>
  <c r="H710" i="2" s="1"/>
  <c r="W710" i="2"/>
  <c r="T710" i="2" s="1"/>
  <c r="V710" i="2"/>
  <c r="U710" i="2"/>
  <c r="S710" i="2" s="1"/>
  <c r="CE709" i="2"/>
  <c r="CD709" i="2"/>
  <c r="CC709" i="2"/>
  <c r="CB709" i="2"/>
  <c r="CA709" i="2"/>
  <c r="K709" i="2" s="1"/>
  <c r="BZ709" i="2"/>
  <c r="BY709" i="2"/>
  <c r="BX709" i="2"/>
  <c r="BW709" i="2"/>
  <c r="BV709" i="2"/>
  <c r="H709" i="2" s="1"/>
  <c r="W709" i="2"/>
  <c r="T709" i="2" s="1"/>
  <c r="V709" i="2"/>
  <c r="U709" i="2"/>
  <c r="S709" i="2" s="1"/>
  <c r="CE708" i="2"/>
  <c r="CD708" i="2"/>
  <c r="CC708" i="2"/>
  <c r="CB708" i="2"/>
  <c r="CA708" i="2"/>
  <c r="K708" i="2" s="1"/>
  <c r="BZ708" i="2"/>
  <c r="BY708" i="2"/>
  <c r="BX708" i="2"/>
  <c r="BW708" i="2"/>
  <c r="BV708" i="2"/>
  <c r="H708" i="2" s="1"/>
  <c r="W708" i="2"/>
  <c r="T708" i="2" s="1"/>
  <c r="V708" i="2"/>
  <c r="U708" i="2"/>
  <c r="S708" i="2" s="1"/>
  <c r="CE707" i="2"/>
  <c r="CD707" i="2"/>
  <c r="CC707" i="2"/>
  <c r="CB707" i="2"/>
  <c r="CA707" i="2"/>
  <c r="K707" i="2" s="1"/>
  <c r="BZ707" i="2"/>
  <c r="BY707" i="2"/>
  <c r="BX707" i="2"/>
  <c r="BW707" i="2"/>
  <c r="BV707" i="2"/>
  <c r="H707" i="2" s="1"/>
  <c r="W707" i="2"/>
  <c r="T707" i="2" s="1"/>
  <c r="V707" i="2"/>
  <c r="U707" i="2"/>
  <c r="S707" i="2" s="1"/>
  <c r="CE706" i="2"/>
  <c r="CD706" i="2"/>
  <c r="CC706" i="2"/>
  <c r="CB706" i="2"/>
  <c r="CA706" i="2"/>
  <c r="K706" i="2" s="1"/>
  <c r="BZ706" i="2"/>
  <c r="BY706" i="2"/>
  <c r="BX706" i="2"/>
  <c r="BW706" i="2"/>
  <c r="BV706" i="2"/>
  <c r="H706" i="2" s="1"/>
  <c r="G706" i="2" s="1"/>
  <c r="W706" i="2"/>
  <c r="T706" i="2" s="1"/>
  <c r="V706" i="2"/>
  <c r="U706" i="2"/>
  <c r="S706" i="2" s="1"/>
  <c r="CE705" i="2"/>
  <c r="CD705" i="2"/>
  <c r="CC705" i="2"/>
  <c r="CB705" i="2"/>
  <c r="CA705" i="2"/>
  <c r="K705" i="2" s="1"/>
  <c r="BZ705" i="2"/>
  <c r="BY705" i="2"/>
  <c r="BX705" i="2"/>
  <c r="BW705" i="2"/>
  <c r="BV705" i="2"/>
  <c r="H705" i="2" s="1"/>
  <c r="G705" i="2" s="1"/>
  <c r="W705" i="2"/>
  <c r="T705" i="2" s="1"/>
  <c r="V705" i="2"/>
  <c r="U705" i="2"/>
  <c r="S705" i="2" s="1"/>
  <c r="CE704" i="2"/>
  <c r="CD704" i="2"/>
  <c r="CC704" i="2"/>
  <c r="CB704" i="2"/>
  <c r="CA704" i="2"/>
  <c r="K704" i="2" s="1"/>
  <c r="BZ704" i="2"/>
  <c r="BY704" i="2"/>
  <c r="BX704" i="2"/>
  <c r="BW704" i="2"/>
  <c r="BV704" i="2"/>
  <c r="H704" i="2" s="1"/>
  <c r="G704" i="2" s="1"/>
  <c r="W704" i="2"/>
  <c r="T704" i="2" s="1"/>
  <c r="V704" i="2"/>
  <c r="U704" i="2"/>
  <c r="S704" i="2" s="1"/>
  <c r="CE703" i="2"/>
  <c r="CD703" i="2"/>
  <c r="CC703" i="2"/>
  <c r="CB703" i="2"/>
  <c r="CA703" i="2"/>
  <c r="K703" i="2" s="1"/>
  <c r="BZ703" i="2"/>
  <c r="BY703" i="2"/>
  <c r="BX703" i="2"/>
  <c r="BW703" i="2"/>
  <c r="BV703" i="2"/>
  <c r="H703" i="2" s="1"/>
  <c r="G703" i="2" s="1"/>
  <c r="W703" i="2"/>
  <c r="T703" i="2" s="1"/>
  <c r="V703" i="2"/>
  <c r="U703" i="2"/>
  <c r="S703" i="2" s="1"/>
  <c r="CE702" i="2"/>
  <c r="CD702" i="2"/>
  <c r="CC702" i="2"/>
  <c r="CB702" i="2"/>
  <c r="CA702" i="2"/>
  <c r="K702" i="2" s="1"/>
  <c r="BZ702" i="2"/>
  <c r="BY702" i="2"/>
  <c r="BX702" i="2"/>
  <c r="BW702" i="2"/>
  <c r="BV702" i="2"/>
  <c r="H702" i="2" s="1"/>
  <c r="W702" i="2"/>
  <c r="T702" i="2" s="1"/>
  <c r="V702" i="2"/>
  <c r="U702" i="2"/>
  <c r="S702" i="2" s="1"/>
  <c r="CE701" i="2"/>
  <c r="CD701" i="2"/>
  <c r="CC701" i="2"/>
  <c r="CB701" i="2"/>
  <c r="CA701" i="2"/>
  <c r="K701" i="2" s="1"/>
  <c r="BZ701" i="2"/>
  <c r="BY701" i="2"/>
  <c r="BX701" i="2"/>
  <c r="BW701" i="2"/>
  <c r="BV701" i="2"/>
  <c r="H701" i="2" s="1"/>
  <c r="W701" i="2"/>
  <c r="T701" i="2" s="1"/>
  <c r="V701" i="2"/>
  <c r="U701" i="2"/>
  <c r="S701" i="2" s="1"/>
  <c r="CE700" i="2"/>
  <c r="CD700" i="2"/>
  <c r="CC700" i="2"/>
  <c r="CB700" i="2"/>
  <c r="CA700" i="2"/>
  <c r="K700" i="2" s="1"/>
  <c r="BZ700" i="2"/>
  <c r="BY700" i="2"/>
  <c r="BX700" i="2"/>
  <c r="BW700" i="2"/>
  <c r="BV700" i="2"/>
  <c r="H700" i="2" s="1"/>
  <c r="W700" i="2"/>
  <c r="T700" i="2" s="1"/>
  <c r="V700" i="2"/>
  <c r="U700" i="2"/>
  <c r="S700" i="2" s="1"/>
  <c r="CE699" i="2"/>
  <c r="CD699" i="2"/>
  <c r="CC699" i="2"/>
  <c r="CB699" i="2"/>
  <c r="CA699" i="2"/>
  <c r="K699" i="2" s="1"/>
  <c r="BZ699" i="2"/>
  <c r="BY699" i="2"/>
  <c r="BX699" i="2"/>
  <c r="BW699" i="2"/>
  <c r="BV699" i="2"/>
  <c r="H699" i="2" s="1"/>
  <c r="W699" i="2"/>
  <c r="T699" i="2" s="1"/>
  <c r="V699" i="2"/>
  <c r="U699" i="2"/>
  <c r="S699" i="2" s="1"/>
  <c r="CE698" i="2"/>
  <c r="CD698" i="2"/>
  <c r="CC698" i="2"/>
  <c r="CB698" i="2"/>
  <c r="CA698" i="2"/>
  <c r="K698" i="2" s="1"/>
  <c r="BZ698" i="2"/>
  <c r="BY698" i="2"/>
  <c r="BX698" i="2"/>
  <c r="BW698" i="2"/>
  <c r="BV698" i="2"/>
  <c r="H698" i="2" s="1"/>
  <c r="W698" i="2"/>
  <c r="T698" i="2" s="1"/>
  <c r="V698" i="2"/>
  <c r="U698" i="2"/>
  <c r="S698" i="2" s="1"/>
  <c r="CE697" i="2"/>
  <c r="CD697" i="2"/>
  <c r="CC697" i="2"/>
  <c r="CB697" i="2"/>
  <c r="CA697" i="2"/>
  <c r="K697" i="2" s="1"/>
  <c r="BZ697" i="2"/>
  <c r="BY697" i="2"/>
  <c r="BX697" i="2"/>
  <c r="BW697" i="2"/>
  <c r="BV697" i="2"/>
  <c r="H697" i="2" s="1"/>
  <c r="G697" i="2" s="1"/>
  <c r="W697" i="2"/>
  <c r="T697" i="2" s="1"/>
  <c r="V697" i="2"/>
  <c r="U697" i="2"/>
  <c r="S697" i="2" s="1"/>
  <c r="CE696" i="2"/>
  <c r="CD696" i="2"/>
  <c r="CC696" i="2"/>
  <c r="CB696" i="2"/>
  <c r="CA696" i="2"/>
  <c r="K696" i="2" s="1"/>
  <c r="BZ696" i="2"/>
  <c r="BY696" i="2"/>
  <c r="BX696" i="2"/>
  <c r="BW696" i="2"/>
  <c r="BV696" i="2"/>
  <c r="H696" i="2" s="1"/>
  <c r="G696" i="2" s="1"/>
  <c r="W696" i="2"/>
  <c r="T696" i="2" s="1"/>
  <c r="V696" i="2"/>
  <c r="U696" i="2"/>
  <c r="S696" i="2" s="1"/>
  <c r="CE695" i="2"/>
  <c r="CD695" i="2"/>
  <c r="CC695" i="2"/>
  <c r="CB695" i="2"/>
  <c r="CA695" i="2"/>
  <c r="K695" i="2" s="1"/>
  <c r="BZ695" i="2"/>
  <c r="BY695" i="2"/>
  <c r="BX695" i="2"/>
  <c r="BW695" i="2"/>
  <c r="BV695" i="2"/>
  <c r="H695" i="2" s="1"/>
  <c r="G695" i="2" s="1"/>
  <c r="W695" i="2"/>
  <c r="T695" i="2" s="1"/>
  <c r="V695" i="2"/>
  <c r="U695" i="2"/>
  <c r="S695" i="2" s="1"/>
  <c r="CE694" i="2"/>
  <c r="CD694" i="2"/>
  <c r="CC694" i="2"/>
  <c r="CB694" i="2"/>
  <c r="CA694" i="2"/>
  <c r="K694" i="2" s="1"/>
  <c r="BZ694" i="2"/>
  <c r="BY694" i="2"/>
  <c r="BX694" i="2"/>
  <c r="BW694" i="2"/>
  <c r="BV694" i="2"/>
  <c r="H694" i="2" s="1"/>
  <c r="G694" i="2" s="1"/>
  <c r="W694" i="2"/>
  <c r="T694" i="2" s="1"/>
  <c r="V694" i="2"/>
  <c r="U694" i="2"/>
  <c r="S694" i="2" s="1"/>
  <c r="CE693" i="2"/>
  <c r="CD693" i="2"/>
  <c r="CC693" i="2"/>
  <c r="CB693" i="2"/>
  <c r="CA693" i="2"/>
  <c r="K693" i="2" s="1"/>
  <c r="BZ693" i="2"/>
  <c r="BY693" i="2"/>
  <c r="BX693" i="2"/>
  <c r="BW693" i="2"/>
  <c r="BV693" i="2"/>
  <c r="H693" i="2" s="1"/>
  <c r="G693" i="2" s="1"/>
  <c r="W693" i="2"/>
  <c r="T693" i="2" s="1"/>
  <c r="V693" i="2"/>
  <c r="U693" i="2"/>
  <c r="S693" i="2" s="1"/>
  <c r="CE692" i="2"/>
  <c r="CD692" i="2"/>
  <c r="CC692" i="2"/>
  <c r="CB692" i="2"/>
  <c r="CA692" i="2"/>
  <c r="K692" i="2" s="1"/>
  <c r="BZ692" i="2"/>
  <c r="BY692" i="2"/>
  <c r="BX692" i="2"/>
  <c r="BW692" i="2"/>
  <c r="BV692" i="2"/>
  <c r="H692" i="2" s="1"/>
  <c r="G692" i="2" s="1"/>
  <c r="W692" i="2"/>
  <c r="T692" i="2" s="1"/>
  <c r="V692" i="2"/>
  <c r="U692" i="2"/>
  <c r="S692" i="2" s="1"/>
  <c r="CE691" i="2"/>
  <c r="CD691" i="2"/>
  <c r="CC691" i="2"/>
  <c r="CB691" i="2"/>
  <c r="CA691" i="2"/>
  <c r="K691" i="2" s="1"/>
  <c r="BZ691" i="2"/>
  <c r="BY691" i="2"/>
  <c r="BX691" i="2"/>
  <c r="BW691" i="2"/>
  <c r="BV691" i="2"/>
  <c r="H691" i="2" s="1"/>
  <c r="G691" i="2" s="1"/>
  <c r="W691" i="2"/>
  <c r="T691" i="2" s="1"/>
  <c r="V691" i="2"/>
  <c r="U691" i="2"/>
  <c r="S691" i="2" s="1"/>
  <c r="CE690" i="2"/>
  <c r="CD690" i="2"/>
  <c r="CC690" i="2"/>
  <c r="CB690" i="2"/>
  <c r="CA690" i="2"/>
  <c r="K690" i="2" s="1"/>
  <c r="BZ690" i="2"/>
  <c r="BY690" i="2"/>
  <c r="BX690" i="2"/>
  <c r="BW690" i="2"/>
  <c r="BV690" i="2"/>
  <c r="H690" i="2" s="1"/>
  <c r="W690" i="2"/>
  <c r="T690" i="2" s="1"/>
  <c r="V690" i="2"/>
  <c r="U690" i="2"/>
  <c r="S690" i="2" s="1"/>
  <c r="CE689" i="2"/>
  <c r="CD689" i="2"/>
  <c r="CC689" i="2"/>
  <c r="CB689" i="2"/>
  <c r="CA689" i="2"/>
  <c r="K689" i="2" s="1"/>
  <c r="BZ689" i="2"/>
  <c r="BY689" i="2"/>
  <c r="BX689" i="2"/>
  <c r="BW689" i="2"/>
  <c r="BV689" i="2"/>
  <c r="H689" i="2" s="1"/>
  <c r="W689" i="2"/>
  <c r="T689" i="2" s="1"/>
  <c r="V689" i="2"/>
  <c r="U689" i="2"/>
  <c r="S689" i="2" s="1"/>
  <c r="CE688" i="2"/>
  <c r="CD688" i="2"/>
  <c r="CC688" i="2"/>
  <c r="CB688" i="2"/>
  <c r="CA688" i="2"/>
  <c r="K688" i="2" s="1"/>
  <c r="BZ688" i="2"/>
  <c r="BY688" i="2"/>
  <c r="BX688" i="2"/>
  <c r="BW688" i="2"/>
  <c r="BV688" i="2"/>
  <c r="H688" i="2" s="1"/>
  <c r="G688" i="2" s="1"/>
  <c r="W688" i="2"/>
  <c r="T688" i="2" s="1"/>
  <c r="V688" i="2"/>
  <c r="U688" i="2"/>
  <c r="S688" i="2" s="1"/>
  <c r="CE687" i="2"/>
  <c r="CD687" i="2"/>
  <c r="CC687" i="2"/>
  <c r="CB687" i="2"/>
  <c r="CA687" i="2"/>
  <c r="K687" i="2" s="1"/>
  <c r="BZ687" i="2"/>
  <c r="BY687" i="2"/>
  <c r="BX687" i="2"/>
  <c r="BW687" i="2"/>
  <c r="BV687" i="2"/>
  <c r="H687" i="2" s="1"/>
  <c r="G687" i="2" s="1"/>
  <c r="W687" i="2"/>
  <c r="T687" i="2" s="1"/>
  <c r="V687" i="2"/>
  <c r="U687" i="2"/>
  <c r="S687" i="2" s="1"/>
  <c r="CE686" i="2"/>
  <c r="CD686" i="2"/>
  <c r="CC686" i="2"/>
  <c r="CB686" i="2"/>
  <c r="CA686" i="2"/>
  <c r="K686" i="2" s="1"/>
  <c r="BZ686" i="2"/>
  <c r="BY686" i="2"/>
  <c r="BX686" i="2"/>
  <c r="BW686" i="2"/>
  <c r="BV686" i="2"/>
  <c r="H686" i="2" s="1"/>
  <c r="G686" i="2" s="1"/>
  <c r="W686" i="2"/>
  <c r="T686" i="2" s="1"/>
  <c r="V686" i="2"/>
  <c r="U686" i="2"/>
  <c r="S686" i="2" s="1"/>
  <c r="CE685" i="2"/>
  <c r="CD685" i="2"/>
  <c r="CC685" i="2"/>
  <c r="CB685" i="2"/>
  <c r="CA685" i="2"/>
  <c r="K685" i="2" s="1"/>
  <c r="BZ685" i="2"/>
  <c r="BY685" i="2"/>
  <c r="BX685" i="2"/>
  <c r="BW685" i="2"/>
  <c r="BV685" i="2"/>
  <c r="H685" i="2" s="1"/>
  <c r="W685" i="2"/>
  <c r="T685" i="2" s="1"/>
  <c r="V685" i="2"/>
  <c r="U685" i="2"/>
  <c r="S685" i="2" s="1"/>
  <c r="CE684" i="2"/>
  <c r="CD684" i="2"/>
  <c r="CC684" i="2"/>
  <c r="CB684" i="2"/>
  <c r="CA684" i="2"/>
  <c r="K684" i="2" s="1"/>
  <c r="BZ684" i="2"/>
  <c r="BY684" i="2"/>
  <c r="BX684" i="2"/>
  <c r="BW684" i="2"/>
  <c r="BV684" i="2"/>
  <c r="H684" i="2" s="1"/>
  <c r="W684" i="2"/>
  <c r="T684" i="2" s="1"/>
  <c r="V684" i="2"/>
  <c r="U684" i="2"/>
  <c r="S684" i="2" s="1"/>
  <c r="CE683" i="2"/>
  <c r="CD683" i="2"/>
  <c r="CC683" i="2"/>
  <c r="CB683" i="2"/>
  <c r="CA683" i="2"/>
  <c r="K683" i="2" s="1"/>
  <c r="BZ683" i="2"/>
  <c r="BY683" i="2"/>
  <c r="BX683" i="2"/>
  <c r="BW683" i="2"/>
  <c r="BV683" i="2"/>
  <c r="H683" i="2" s="1"/>
  <c r="W683" i="2"/>
  <c r="T683" i="2" s="1"/>
  <c r="V683" i="2"/>
  <c r="U683" i="2"/>
  <c r="S683" i="2" s="1"/>
  <c r="CE682" i="2"/>
  <c r="CD682" i="2"/>
  <c r="CC682" i="2"/>
  <c r="CB682" i="2"/>
  <c r="CA682" i="2"/>
  <c r="K682" i="2" s="1"/>
  <c r="BZ682" i="2"/>
  <c r="BY682" i="2"/>
  <c r="BX682" i="2"/>
  <c r="BW682" i="2"/>
  <c r="BV682" i="2"/>
  <c r="H682" i="2" s="1"/>
  <c r="W682" i="2"/>
  <c r="T682" i="2" s="1"/>
  <c r="V682" i="2"/>
  <c r="U682" i="2"/>
  <c r="S682" i="2" s="1"/>
  <c r="CE681" i="2"/>
  <c r="CD681" i="2"/>
  <c r="CC681" i="2"/>
  <c r="CB681" i="2"/>
  <c r="CA681" i="2"/>
  <c r="K681" i="2" s="1"/>
  <c r="BZ681" i="2"/>
  <c r="BY681" i="2"/>
  <c r="BX681" i="2"/>
  <c r="BW681" i="2"/>
  <c r="BV681" i="2"/>
  <c r="H681" i="2" s="1"/>
  <c r="W681" i="2"/>
  <c r="T681" i="2" s="1"/>
  <c r="V681" i="2"/>
  <c r="U681" i="2"/>
  <c r="S681" i="2" s="1"/>
  <c r="CE680" i="2"/>
  <c r="CD680" i="2"/>
  <c r="CC680" i="2"/>
  <c r="CB680" i="2"/>
  <c r="CA680" i="2"/>
  <c r="K680" i="2" s="1"/>
  <c r="BZ680" i="2"/>
  <c r="BY680" i="2"/>
  <c r="BX680" i="2"/>
  <c r="BW680" i="2"/>
  <c r="BV680" i="2"/>
  <c r="H680" i="2" s="1"/>
  <c r="G680" i="2" s="1"/>
  <c r="W680" i="2"/>
  <c r="T680" i="2" s="1"/>
  <c r="V680" i="2"/>
  <c r="U680" i="2"/>
  <c r="S680" i="2" s="1"/>
  <c r="CE679" i="2"/>
  <c r="CD679" i="2"/>
  <c r="CC679" i="2"/>
  <c r="CB679" i="2"/>
  <c r="CA679" i="2"/>
  <c r="K679" i="2" s="1"/>
  <c r="BZ679" i="2"/>
  <c r="BY679" i="2"/>
  <c r="BX679" i="2"/>
  <c r="BW679" i="2"/>
  <c r="BV679" i="2"/>
  <c r="H679" i="2" s="1"/>
  <c r="G679" i="2" s="1"/>
  <c r="W679" i="2"/>
  <c r="T679" i="2" s="1"/>
  <c r="V679" i="2"/>
  <c r="U679" i="2"/>
  <c r="S679" i="2" s="1"/>
  <c r="CE678" i="2"/>
  <c r="CD678" i="2"/>
  <c r="CC678" i="2"/>
  <c r="CB678" i="2"/>
  <c r="CA678" i="2"/>
  <c r="K678" i="2" s="1"/>
  <c r="BZ678" i="2"/>
  <c r="BY678" i="2"/>
  <c r="BX678" i="2"/>
  <c r="BW678" i="2"/>
  <c r="BV678" i="2"/>
  <c r="H678" i="2" s="1"/>
  <c r="G678" i="2" s="1"/>
  <c r="W678" i="2"/>
  <c r="T678" i="2" s="1"/>
  <c r="V678" i="2"/>
  <c r="U678" i="2"/>
  <c r="S678" i="2" s="1"/>
  <c r="CE677" i="2"/>
  <c r="CD677" i="2"/>
  <c r="CC677" i="2"/>
  <c r="CB677" i="2"/>
  <c r="CA677" i="2"/>
  <c r="K677" i="2" s="1"/>
  <c r="BZ677" i="2"/>
  <c r="BY677" i="2"/>
  <c r="BX677" i="2"/>
  <c r="BW677" i="2"/>
  <c r="BV677" i="2"/>
  <c r="H677" i="2" s="1"/>
  <c r="W677" i="2"/>
  <c r="T677" i="2" s="1"/>
  <c r="V677" i="2"/>
  <c r="U677" i="2"/>
  <c r="S677" i="2" s="1"/>
  <c r="CE676" i="2"/>
  <c r="CD676" i="2"/>
  <c r="CC676" i="2"/>
  <c r="CB676" i="2"/>
  <c r="CA676" i="2"/>
  <c r="K676" i="2" s="1"/>
  <c r="BZ676" i="2"/>
  <c r="BY676" i="2"/>
  <c r="BX676" i="2"/>
  <c r="BW676" i="2"/>
  <c r="BV676" i="2"/>
  <c r="H676" i="2" s="1"/>
  <c r="W676" i="2"/>
  <c r="T676" i="2" s="1"/>
  <c r="V676" i="2"/>
  <c r="U676" i="2"/>
  <c r="S676" i="2" s="1"/>
  <c r="CE675" i="2"/>
  <c r="CD675" i="2"/>
  <c r="CC675" i="2"/>
  <c r="CB675" i="2"/>
  <c r="CA675" i="2"/>
  <c r="K675" i="2" s="1"/>
  <c r="BZ675" i="2"/>
  <c r="BY675" i="2"/>
  <c r="BX675" i="2"/>
  <c r="BW675" i="2"/>
  <c r="BV675" i="2"/>
  <c r="H675" i="2" s="1"/>
  <c r="W675" i="2"/>
  <c r="T675" i="2" s="1"/>
  <c r="V675" i="2"/>
  <c r="U675" i="2"/>
  <c r="S675" i="2" s="1"/>
  <c r="CE674" i="2"/>
  <c r="CD674" i="2"/>
  <c r="CC674" i="2"/>
  <c r="CB674" i="2"/>
  <c r="CA674" i="2"/>
  <c r="K674" i="2" s="1"/>
  <c r="BZ674" i="2"/>
  <c r="BY674" i="2"/>
  <c r="BX674" i="2"/>
  <c r="BW674" i="2"/>
  <c r="BV674" i="2"/>
  <c r="H674" i="2" s="1"/>
  <c r="W674" i="2"/>
  <c r="T674" i="2" s="1"/>
  <c r="V674" i="2"/>
  <c r="U674" i="2"/>
  <c r="S674" i="2" s="1"/>
  <c r="CE673" i="2"/>
  <c r="CD673" i="2"/>
  <c r="CC673" i="2"/>
  <c r="CB673" i="2"/>
  <c r="CA673" i="2"/>
  <c r="K673" i="2" s="1"/>
  <c r="BZ673" i="2"/>
  <c r="BY673" i="2"/>
  <c r="BX673" i="2"/>
  <c r="BW673" i="2"/>
  <c r="BV673" i="2"/>
  <c r="H673" i="2" s="1"/>
  <c r="W673" i="2"/>
  <c r="T673" i="2" s="1"/>
  <c r="V673" i="2"/>
  <c r="U673" i="2"/>
  <c r="S673" i="2" s="1"/>
  <c r="CE672" i="2"/>
  <c r="CD672" i="2"/>
  <c r="CC672" i="2"/>
  <c r="CB672" i="2"/>
  <c r="CA672" i="2"/>
  <c r="K672" i="2" s="1"/>
  <c r="BZ672" i="2"/>
  <c r="BY672" i="2"/>
  <c r="BX672" i="2"/>
  <c r="BW672" i="2"/>
  <c r="BV672" i="2"/>
  <c r="H672" i="2" s="1"/>
  <c r="G672" i="2" s="1"/>
  <c r="W672" i="2"/>
  <c r="T672" i="2" s="1"/>
  <c r="V672" i="2"/>
  <c r="U672" i="2"/>
  <c r="S672" i="2" s="1"/>
  <c r="CE671" i="2"/>
  <c r="CD671" i="2"/>
  <c r="CC671" i="2"/>
  <c r="CB671" i="2"/>
  <c r="CA671" i="2"/>
  <c r="K671" i="2" s="1"/>
  <c r="BZ671" i="2"/>
  <c r="BY671" i="2"/>
  <c r="BX671" i="2"/>
  <c r="BW671" i="2"/>
  <c r="BV671" i="2"/>
  <c r="H671" i="2" s="1"/>
  <c r="G671" i="2" s="1"/>
  <c r="W671" i="2"/>
  <c r="T671" i="2" s="1"/>
  <c r="V671" i="2"/>
  <c r="U671" i="2"/>
  <c r="S671" i="2" s="1"/>
  <c r="CE670" i="2"/>
  <c r="CD670" i="2"/>
  <c r="CC670" i="2"/>
  <c r="CB670" i="2"/>
  <c r="CA670" i="2"/>
  <c r="K670" i="2" s="1"/>
  <c r="BZ670" i="2"/>
  <c r="BY670" i="2"/>
  <c r="BX670" i="2"/>
  <c r="BW670" i="2"/>
  <c r="BV670" i="2"/>
  <c r="H670" i="2" s="1"/>
  <c r="G670" i="2" s="1"/>
  <c r="W670" i="2"/>
  <c r="T670" i="2" s="1"/>
  <c r="V670" i="2"/>
  <c r="U670" i="2"/>
  <c r="S670" i="2" s="1"/>
  <c r="CE669" i="2"/>
  <c r="CD669" i="2"/>
  <c r="CC669" i="2"/>
  <c r="CB669" i="2"/>
  <c r="CA669" i="2"/>
  <c r="K669" i="2" s="1"/>
  <c r="BZ669" i="2"/>
  <c r="BY669" i="2"/>
  <c r="BX669" i="2"/>
  <c r="BW669" i="2"/>
  <c r="BV669" i="2"/>
  <c r="H669" i="2" s="1"/>
  <c r="G669" i="2" s="1"/>
  <c r="W669" i="2"/>
  <c r="T669" i="2" s="1"/>
  <c r="V669" i="2"/>
  <c r="U669" i="2"/>
  <c r="S669" i="2" s="1"/>
  <c r="CE668" i="2"/>
  <c r="CD668" i="2"/>
  <c r="CC668" i="2"/>
  <c r="CB668" i="2"/>
  <c r="CA668" i="2"/>
  <c r="K668" i="2" s="1"/>
  <c r="BZ668" i="2"/>
  <c r="BY668" i="2"/>
  <c r="BX668" i="2"/>
  <c r="BW668" i="2"/>
  <c r="BV668" i="2"/>
  <c r="H668" i="2" s="1"/>
  <c r="G668" i="2" s="1"/>
  <c r="W668" i="2"/>
  <c r="T668" i="2" s="1"/>
  <c r="V668" i="2"/>
  <c r="U668" i="2"/>
  <c r="S668" i="2" s="1"/>
  <c r="CE667" i="2"/>
  <c r="CD667" i="2"/>
  <c r="CC667" i="2"/>
  <c r="CB667" i="2"/>
  <c r="CA667" i="2"/>
  <c r="K667" i="2" s="1"/>
  <c r="BZ667" i="2"/>
  <c r="BY667" i="2"/>
  <c r="BX667" i="2"/>
  <c r="BW667" i="2"/>
  <c r="BV667" i="2"/>
  <c r="H667" i="2" s="1"/>
  <c r="G667" i="2" s="1"/>
  <c r="W667" i="2"/>
  <c r="T667" i="2" s="1"/>
  <c r="V667" i="2"/>
  <c r="U667" i="2"/>
  <c r="S667" i="2" s="1"/>
  <c r="CE666" i="2"/>
  <c r="CD666" i="2"/>
  <c r="CC666" i="2"/>
  <c r="CB666" i="2"/>
  <c r="CA666" i="2"/>
  <c r="K666" i="2" s="1"/>
  <c r="BZ666" i="2"/>
  <c r="BY666" i="2"/>
  <c r="BX666" i="2"/>
  <c r="BW666" i="2"/>
  <c r="BV666" i="2"/>
  <c r="H666" i="2" s="1"/>
  <c r="G666" i="2" s="1"/>
  <c r="W666" i="2"/>
  <c r="T666" i="2" s="1"/>
  <c r="V666" i="2"/>
  <c r="U666" i="2"/>
  <c r="S666" i="2" s="1"/>
  <c r="CE665" i="2"/>
  <c r="CD665" i="2"/>
  <c r="CC665" i="2"/>
  <c r="CB665" i="2"/>
  <c r="CA665" i="2"/>
  <c r="K665" i="2" s="1"/>
  <c r="BZ665" i="2"/>
  <c r="BY665" i="2"/>
  <c r="BX665" i="2"/>
  <c r="BW665" i="2"/>
  <c r="BV665" i="2"/>
  <c r="H665" i="2" s="1"/>
  <c r="G665" i="2" s="1"/>
  <c r="W665" i="2"/>
  <c r="T665" i="2" s="1"/>
  <c r="V665" i="2"/>
  <c r="U665" i="2"/>
  <c r="S665" i="2" s="1"/>
  <c r="CE664" i="2"/>
  <c r="CD664" i="2"/>
  <c r="CC664" i="2"/>
  <c r="CB664" i="2"/>
  <c r="CA664" i="2"/>
  <c r="K664" i="2" s="1"/>
  <c r="BZ664" i="2"/>
  <c r="BY664" i="2"/>
  <c r="BX664" i="2"/>
  <c r="BW664" i="2"/>
  <c r="BV664" i="2"/>
  <c r="H664" i="2" s="1"/>
  <c r="G664" i="2" s="1"/>
  <c r="W664" i="2"/>
  <c r="T664" i="2" s="1"/>
  <c r="V664" i="2"/>
  <c r="U664" i="2"/>
  <c r="S664" i="2" s="1"/>
  <c r="CE663" i="2"/>
  <c r="CD663" i="2"/>
  <c r="CC663" i="2"/>
  <c r="CB663" i="2"/>
  <c r="CA663" i="2"/>
  <c r="K663" i="2" s="1"/>
  <c r="BZ663" i="2"/>
  <c r="BY663" i="2"/>
  <c r="BX663" i="2"/>
  <c r="BW663" i="2"/>
  <c r="BV663" i="2"/>
  <c r="H663" i="2" s="1"/>
  <c r="G663" i="2" s="1"/>
  <c r="W663" i="2"/>
  <c r="T663" i="2" s="1"/>
  <c r="V663" i="2"/>
  <c r="U663" i="2"/>
  <c r="S663" i="2" s="1"/>
  <c r="CE662" i="2"/>
  <c r="CD662" i="2"/>
  <c r="CC662" i="2"/>
  <c r="CB662" i="2"/>
  <c r="CA662" i="2"/>
  <c r="K662" i="2" s="1"/>
  <c r="BZ662" i="2"/>
  <c r="BY662" i="2"/>
  <c r="BX662" i="2"/>
  <c r="BW662" i="2"/>
  <c r="BV662" i="2"/>
  <c r="H662" i="2" s="1"/>
  <c r="G662" i="2" s="1"/>
  <c r="W662" i="2"/>
  <c r="T662" i="2" s="1"/>
  <c r="V662" i="2"/>
  <c r="U662" i="2"/>
  <c r="S662" i="2" s="1"/>
  <c r="CE661" i="2"/>
  <c r="CD661" i="2"/>
  <c r="CC661" i="2"/>
  <c r="CB661" i="2"/>
  <c r="CA661" i="2"/>
  <c r="K661" i="2" s="1"/>
  <c r="BZ661" i="2"/>
  <c r="BY661" i="2"/>
  <c r="BX661" i="2"/>
  <c r="BW661" i="2"/>
  <c r="BV661" i="2"/>
  <c r="H661" i="2" s="1"/>
  <c r="G661" i="2" s="1"/>
  <c r="W661" i="2"/>
  <c r="T661" i="2" s="1"/>
  <c r="V661" i="2"/>
  <c r="U661" i="2"/>
  <c r="S661" i="2" s="1"/>
  <c r="CE660" i="2"/>
  <c r="CD660" i="2"/>
  <c r="CC660" i="2"/>
  <c r="CB660" i="2"/>
  <c r="CA660" i="2"/>
  <c r="K660" i="2" s="1"/>
  <c r="BZ660" i="2"/>
  <c r="BY660" i="2"/>
  <c r="BX660" i="2"/>
  <c r="BW660" i="2"/>
  <c r="BV660" i="2"/>
  <c r="H660" i="2" s="1"/>
  <c r="G660" i="2" s="1"/>
  <c r="W660" i="2"/>
  <c r="T660" i="2" s="1"/>
  <c r="V660" i="2"/>
  <c r="U660" i="2"/>
  <c r="S660" i="2" s="1"/>
  <c r="CE659" i="2"/>
  <c r="CD659" i="2"/>
  <c r="CC659" i="2"/>
  <c r="CB659" i="2"/>
  <c r="CA659" i="2"/>
  <c r="K659" i="2" s="1"/>
  <c r="BZ659" i="2"/>
  <c r="BY659" i="2"/>
  <c r="BX659" i="2"/>
  <c r="BW659" i="2"/>
  <c r="BV659" i="2"/>
  <c r="H659" i="2" s="1"/>
  <c r="G659" i="2" s="1"/>
  <c r="W659" i="2"/>
  <c r="T659" i="2" s="1"/>
  <c r="V659" i="2"/>
  <c r="U659" i="2"/>
  <c r="S659" i="2" s="1"/>
  <c r="CE658" i="2"/>
  <c r="CD658" i="2"/>
  <c r="CC658" i="2"/>
  <c r="CB658" i="2"/>
  <c r="CA658" i="2"/>
  <c r="K658" i="2" s="1"/>
  <c r="BZ658" i="2"/>
  <c r="BY658" i="2"/>
  <c r="BX658" i="2"/>
  <c r="BW658" i="2"/>
  <c r="BV658" i="2"/>
  <c r="H658" i="2" s="1"/>
  <c r="G658" i="2" s="1"/>
  <c r="W658" i="2"/>
  <c r="T658" i="2" s="1"/>
  <c r="V658" i="2"/>
  <c r="U658" i="2"/>
  <c r="S658" i="2" s="1"/>
  <c r="CE657" i="2"/>
  <c r="CD657" i="2"/>
  <c r="CC657" i="2"/>
  <c r="CB657" i="2"/>
  <c r="CA657" i="2"/>
  <c r="K657" i="2" s="1"/>
  <c r="BZ657" i="2"/>
  <c r="BY657" i="2"/>
  <c r="BX657" i="2"/>
  <c r="BW657" i="2"/>
  <c r="BV657" i="2"/>
  <c r="H657" i="2" s="1"/>
  <c r="W657" i="2"/>
  <c r="T657" i="2" s="1"/>
  <c r="V657" i="2"/>
  <c r="U657" i="2"/>
  <c r="S657" i="2" s="1"/>
  <c r="CE656" i="2"/>
  <c r="CD656" i="2"/>
  <c r="CC656" i="2"/>
  <c r="CB656" i="2"/>
  <c r="CA656" i="2"/>
  <c r="K656" i="2" s="1"/>
  <c r="BZ656" i="2"/>
  <c r="BY656" i="2"/>
  <c r="BX656" i="2"/>
  <c r="BW656" i="2"/>
  <c r="BV656" i="2"/>
  <c r="H656" i="2" s="1"/>
  <c r="W656" i="2"/>
  <c r="T656" i="2" s="1"/>
  <c r="V656" i="2"/>
  <c r="U656" i="2"/>
  <c r="S656" i="2" s="1"/>
  <c r="CE655" i="2"/>
  <c r="CD655" i="2"/>
  <c r="CC655" i="2"/>
  <c r="CB655" i="2"/>
  <c r="CA655" i="2"/>
  <c r="K655" i="2" s="1"/>
  <c r="BZ655" i="2"/>
  <c r="BY655" i="2"/>
  <c r="BX655" i="2"/>
  <c r="BW655" i="2"/>
  <c r="BV655" i="2"/>
  <c r="H655" i="2" s="1"/>
  <c r="W655" i="2"/>
  <c r="T655" i="2" s="1"/>
  <c r="V655" i="2"/>
  <c r="U655" i="2"/>
  <c r="S655" i="2" s="1"/>
  <c r="CE654" i="2"/>
  <c r="CD654" i="2"/>
  <c r="CC654" i="2"/>
  <c r="CB654" i="2"/>
  <c r="CA654" i="2"/>
  <c r="K654" i="2" s="1"/>
  <c r="BZ654" i="2"/>
  <c r="BY654" i="2"/>
  <c r="BX654" i="2"/>
  <c r="BW654" i="2"/>
  <c r="BV654" i="2"/>
  <c r="H654" i="2" s="1"/>
  <c r="W654" i="2"/>
  <c r="T654" i="2" s="1"/>
  <c r="V654" i="2"/>
  <c r="U654" i="2"/>
  <c r="S654" i="2" s="1"/>
  <c r="CE653" i="2"/>
  <c r="CD653" i="2"/>
  <c r="CC653" i="2"/>
  <c r="CB653" i="2"/>
  <c r="CA653" i="2"/>
  <c r="K653" i="2" s="1"/>
  <c r="BZ653" i="2"/>
  <c r="BY653" i="2"/>
  <c r="BX653" i="2"/>
  <c r="BW653" i="2"/>
  <c r="BV653" i="2"/>
  <c r="H653" i="2" s="1"/>
  <c r="W653" i="2"/>
  <c r="T653" i="2" s="1"/>
  <c r="V653" i="2"/>
  <c r="U653" i="2"/>
  <c r="S653" i="2" s="1"/>
  <c r="CE652" i="2"/>
  <c r="CD652" i="2"/>
  <c r="CC652" i="2"/>
  <c r="CB652" i="2"/>
  <c r="CA652" i="2"/>
  <c r="K652" i="2" s="1"/>
  <c r="BZ652" i="2"/>
  <c r="BY652" i="2"/>
  <c r="BX652" i="2"/>
  <c r="BW652" i="2"/>
  <c r="BV652" i="2"/>
  <c r="H652" i="2" s="1"/>
  <c r="W652" i="2"/>
  <c r="T652" i="2" s="1"/>
  <c r="V652" i="2"/>
  <c r="U652" i="2"/>
  <c r="S652" i="2" s="1"/>
  <c r="CE651" i="2"/>
  <c r="CD651" i="2"/>
  <c r="CC651" i="2"/>
  <c r="CB651" i="2"/>
  <c r="CA651" i="2"/>
  <c r="K651" i="2" s="1"/>
  <c r="BZ651" i="2"/>
  <c r="BY651" i="2"/>
  <c r="BX651" i="2"/>
  <c r="BW651" i="2"/>
  <c r="BV651" i="2"/>
  <c r="H651" i="2" s="1"/>
  <c r="W651" i="2"/>
  <c r="T651" i="2" s="1"/>
  <c r="V651" i="2"/>
  <c r="U651" i="2"/>
  <c r="S651" i="2" s="1"/>
  <c r="CE650" i="2"/>
  <c r="CD650" i="2"/>
  <c r="CC650" i="2"/>
  <c r="CB650" i="2"/>
  <c r="CA650" i="2"/>
  <c r="K650" i="2" s="1"/>
  <c r="BZ650" i="2"/>
  <c r="BY650" i="2"/>
  <c r="BX650" i="2"/>
  <c r="BW650" i="2"/>
  <c r="BV650" i="2"/>
  <c r="H650" i="2" s="1"/>
  <c r="W650" i="2"/>
  <c r="T650" i="2" s="1"/>
  <c r="V650" i="2"/>
  <c r="U650" i="2"/>
  <c r="S650" i="2" s="1"/>
  <c r="CE649" i="2"/>
  <c r="CD649" i="2"/>
  <c r="CC649" i="2"/>
  <c r="CB649" i="2"/>
  <c r="CA649" i="2"/>
  <c r="K649" i="2" s="1"/>
  <c r="BZ649" i="2"/>
  <c r="BY649" i="2"/>
  <c r="BX649" i="2"/>
  <c r="BW649" i="2"/>
  <c r="BV649" i="2"/>
  <c r="H649" i="2" s="1"/>
  <c r="W649" i="2"/>
  <c r="T649" i="2" s="1"/>
  <c r="V649" i="2"/>
  <c r="U649" i="2"/>
  <c r="S649" i="2" s="1"/>
  <c r="CE648" i="2"/>
  <c r="CD648" i="2"/>
  <c r="CC648" i="2"/>
  <c r="CB648" i="2"/>
  <c r="CA648" i="2"/>
  <c r="K648" i="2" s="1"/>
  <c r="BZ648" i="2"/>
  <c r="BY648" i="2"/>
  <c r="BX648" i="2"/>
  <c r="BW648" i="2"/>
  <c r="BV648" i="2"/>
  <c r="H648" i="2" s="1"/>
  <c r="W648" i="2"/>
  <c r="T648" i="2" s="1"/>
  <c r="V648" i="2"/>
  <c r="U648" i="2"/>
  <c r="S648" i="2" s="1"/>
  <c r="CE647" i="2"/>
  <c r="CD647" i="2"/>
  <c r="CC647" i="2"/>
  <c r="CB647" i="2"/>
  <c r="CA647" i="2"/>
  <c r="K647" i="2" s="1"/>
  <c r="BZ647" i="2"/>
  <c r="BY647" i="2"/>
  <c r="BX647" i="2"/>
  <c r="BW647" i="2"/>
  <c r="BV647" i="2"/>
  <c r="H647" i="2" s="1"/>
  <c r="W647" i="2"/>
  <c r="T647" i="2" s="1"/>
  <c r="V647" i="2"/>
  <c r="U647" i="2"/>
  <c r="S647" i="2" s="1"/>
  <c r="CE646" i="2"/>
  <c r="CD646" i="2"/>
  <c r="CC646" i="2"/>
  <c r="CB646" i="2"/>
  <c r="CA646" i="2"/>
  <c r="K646" i="2" s="1"/>
  <c r="BZ646" i="2"/>
  <c r="BY646" i="2"/>
  <c r="BX646" i="2"/>
  <c r="BW646" i="2"/>
  <c r="BV646" i="2"/>
  <c r="H646" i="2" s="1"/>
  <c r="W646" i="2"/>
  <c r="T646" i="2" s="1"/>
  <c r="V646" i="2"/>
  <c r="U646" i="2"/>
  <c r="S646" i="2" s="1"/>
  <c r="CE645" i="2"/>
  <c r="CD645" i="2"/>
  <c r="CC645" i="2"/>
  <c r="CB645" i="2"/>
  <c r="CA645" i="2"/>
  <c r="K645" i="2" s="1"/>
  <c r="BZ645" i="2"/>
  <c r="BY645" i="2"/>
  <c r="BX645" i="2"/>
  <c r="BW645" i="2"/>
  <c r="BV645" i="2"/>
  <c r="H645" i="2" s="1"/>
  <c r="W645" i="2"/>
  <c r="T645" i="2" s="1"/>
  <c r="V645" i="2"/>
  <c r="U645" i="2"/>
  <c r="S645" i="2" s="1"/>
  <c r="CE644" i="2"/>
  <c r="CD644" i="2"/>
  <c r="CC644" i="2"/>
  <c r="CB644" i="2"/>
  <c r="CA644" i="2"/>
  <c r="K644" i="2" s="1"/>
  <c r="BZ644" i="2"/>
  <c r="BY644" i="2"/>
  <c r="BX644" i="2"/>
  <c r="BW644" i="2"/>
  <c r="BV644" i="2"/>
  <c r="H644" i="2" s="1"/>
  <c r="W644" i="2"/>
  <c r="T644" i="2" s="1"/>
  <c r="V644" i="2"/>
  <c r="U644" i="2"/>
  <c r="S644" i="2" s="1"/>
  <c r="CE643" i="2"/>
  <c r="CD643" i="2"/>
  <c r="CC643" i="2"/>
  <c r="CB643" i="2"/>
  <c r="CA643" i="2"/>
  <c r="K643" i="2" s="1"/>
  <c r="BZ643" i="2"/>
  <c r="BY643" i="2"/>
  <c r="BX643" i="2"/>
  <c r="BW643" i="2"/>
  <c r="BV643" i="2"/>
  <c r="H643" i="2" s="1"/>
  <c r="W643" i="2"/>
  <c r="T643" i="2" s="1"/>
  <c r="V643" i="2"/>
  <c r="U643" i="2"/>
  <c r="S643" i="2" s="1"/>
  <c r="CE642" i="2"/>
  <c r="CD642" i="2"/>
  <c r="CC642" i="2"/>
  <c r="CB642" i="2"/>
  <c r="CA642" i="2"/>
  <c r="K642" i="2" s="1"/>
  <c r="BZ642" i="2"/>
  <c r="BY642" i="2"/>
  <c r="BX642" i="2"/>
  <c r="BW642" i="2"/>
  <c r="BV642" i="2"/>
  <c r="H642" i="2" s="1"/>
  <c r="W642" i="2"/>
  <c r="T642" i="2" s="1"/>
  <c r="V642" i="2"/>
  <c r="U642" i="2"/>
  <c r="S642" i="2" s="1"/>
  <c r="CE641" i="2"/>
  <c r="CD641" i="2"/>
  <c r="CC641" i="2"/>
  <c r="CB641" i="2"/>
  <c r="CA641" i="2"/>
  <c r="K641" i="2" s="1"/>
  <c r="BZ641" i="2"/>
  <c r="BY641" i="2"/>
  <c r="BX641" i="2"/>
  <c r="BW641" i="2"/>
  <c r="BV641" i="2"/>
  <c r="H641" i="2" s="1"/>
  <c r="W641" i="2"/>
  <c r="T641" i="2" s="1"/>
  <c r="V641" i="2"/>
  <c r="U641" i="2"/>
  <c r="S641" i="2" s="1"/>
  <c r="CE640" i="2"/>
  <c r="CD640" i="2"/>
  <c r="CC640" i="2"/>
  <c r="CB640" i="2"/>
  <c r="CA640" i="2"/>
  <c r="K640" i="2" s="1"/>
  <c r="BZ640" i="2"/>
  <c r="BY640" i="2"/>
  <c r="BX640" i="2"/>
  <c r="BW640" i="2"/>
  <c r="BV640" i="2"/>
  <c r="H640" i="2" s="1"/>
  <c r="W640" i="2"/>
  <c r="T640" i="2" s="1"/>
  <c r="V640" i="2"/>
  <c r="U640" i="2"/>
  <c r="S640" i="2" s="1"/>
  <c r="CE639" i="2"/>
  <c r="CD639" i="2"/>
  <c r="CC639" i="2"/>
  <c r="CB639" i="2"/>
  <c r="CA639" i="2"/>
  <c r="K639" i="2" s="1"/>
  <c r="BZ639" i="2"/>
  <c r="BY639" i="2"/>
  <c r="BX639" i="2"/>
  <c r="BW639" i="2"/>
  <c r="BV639" i="2"/>
  <c r="H639" i="2" s="1"/>
  <c r="W639" i="2"/>
  <c r="T639" i="2" s="1"/>
  <c r="V639" i="2"/>
  <c r="U639" i="2"/>
  <c r="S639" i="2" s="1"/>
  <c r="CE638" i="2"/>
  <c r="CD638" i="2"/>
  <c r="CC638" i="2"/>
  <c r="CB638" i="2"/>
  <c r="CA638" i="2"/>
  <c r="K638" i="2" s="1"/>
  <c r="BZ638" i="2"/>
  <c r="BY638" i="2"/>
  <c r="BX638" i="2"/>
  <c r="BW638" i="2"/>
  <c r="BV638" i="2"/>
  <c r="H638" i="2" s="1"/>
  <c r="W638" i="2"/>
  <c r="T638" i="2" s="1"/>
  <c r="V638" i="2"/>
  <c r="U638" i="2"/>
  <c r="S638" i="2" s="1"/>
  <c r="CE637" i="2"/>
  <c r="CD637" i="2"/>
  <c r="CC637" i="2"/>
  <c r="CB637" i="2"/>
  <c r="CA637" i="2"/>
  <c r="K637" i="2" s="1"/>
  <c r="BZ637" i="2"/>
  <c r="BY637" i="2"/>
  <c r="BX637" i="2"/>
  <c r="BW637" i="2"/>
  <c r="BV637" i="2"/>
  <c r="H637" i="2" s="1"/>
  <c r="W637" i="2"/>
  <c r="T637" i="2" s="1"/>
  <c r="V637" i="2"/>
  <c r="U637" i="2"/>
  <c r="S637" i="2" s="1"/>
  <c r="CE636" i="2"/>
  <c r="CD636" i="2"/>
  <c r="CC636" i="2"/>
  <c r="CB636" i="2"/>
  <c r="CA636" i="2"/>
  <c r="K636" i="2" s="1"/>
  <c r="BZ636" i="2"/>
  <c r="BY636" i="2"/>
  <c r="BX636" i="2"/>
  <c r="BW636" i="2"/>
  <c r="BV636" i="2"/>
  <c r="H636" i="2" s="1"/>
  <c r="W636" i="2"/>
  <c r="T636" i="2" s="1"/>
  <c r="V636" i="2"/>
  <c r="U636" i="2"/>
  <c r="S636" i="2" s="1"/>
  <c r="CE635" i="2"/>
  <c r="CD635" i="2"/>
  <c r="CC635" i="2"/>
  <c r="CB635" i="2"/>
  <c r="CA635" i="2"/>
  <c r="K635" i="2" s="1"/>
  <c r="BZ635" i="2"/>
  <c r="BY635" i="2"/>
  <c r="BX635" i="2"/>
  <c r="BW635" i="2"/>
  <c r="BV635" i="2"/>
  <c r="H635" i="2" s="1"/>
  <c r="W635" i="2"/>
  <c r="T635" i="2" s="1"/>
  <c r="V635" i="2"/>
  <c r="U635" i="2"/>
  <c r="S635" i="2" s="1"/>
  <c r="CE634" i="2"/>
  <c r="CD634" i="2"/>
  <c r="CC634" i="2"/>
  <c r="CB634" i="2"/>
  <c r="CA634" i="2"/>
  <c r="K634" i="2" s="1"/>
  <c r="BZ634" i="2"/>
  <c r="BY634" i="2"/>
  <c r="BX634" i="2"/>
  <c r="BW634" i="2"/>
  <c r="BV634" i="2"/>
  <c r="H634" i="2" s="1"/>
  <c r="W634" i="2"/>
  <c r="T634" i="2" s="1"/>
  <c r="V634" i="2"/>
  <c r="U634" i="2"/>
  <c r="S634" i="2" s="1"/>
  <c r="CE633" i="2"/>
  <c r="CD633" i="2"/>
  <c r="CC633" i="2"/>
  <c r="CB633" i="2"/>
  <c r="CA633" i="2"/>
  <c r="K633" i="2" s="1"/>
  <c r="BZ633" i="2"/>
  <c r="BY633" i="2"/>
  <c r="BX633" i="2"/>
  <c r="BW633" i="2"/>
  <c r="BV633" i="2"/>
  <c r="H633" i="2" s="1"/>
  <c r="W633" i="2"/>
  <c r="T633" i="2" s="1"/>
  <c r="V633" i="2"/>
  <c r="U633" i="2"/>
  <c r="S633" i="2" s="1"/>
  <c r="CE632" i="2"/>
  <c r="CD632" i="2"/>
  <c r="CC632" i="2"/>
  <c r="CB632" i="2"/>
  <c r="CA632" i="2"/>
  <c r="K632" i="2" s="1"/>
  <c r="BZ632" i="2"/>
  <c r="BY632" i="2"/>
  <c r="BX632" i="2"/>
  <c r="BW632" i="2"/>
  <c r="BV632" i="2"/>
  <c r="H632" i="2" s="1"/>
  <c r="W632" i="2"/>
  <c r="T632" i="2" s="1"/>
  <c r="V632" i="2"/>
  <c r="U632" i="2"/>
  <c r="S632" i="2" s="1"/>
  <c r="CE631" i="2"/>
  <c r="CD631" i="2"/>
  <c r="CC631" i="2"/>
  <c r="CB631" i="2"/>
  <c r="CA631" i="2"/>
  <c r="K631" i="2" s="1"/>
  <c r="BZ631" i="2"/>
  <c r="BY631" i="2"/>
  <c r="BX631" i="2"/>
  <c r="BW631" i="2"/>
  <c r="BV631" i="2"/>
  <c r="H631" i="2" s="1"/>
  <c r="W631" i="2"/>
  <c r="T631" i="2" s="1"/>
  <c r="V631" i="2"/>
  <c r="U631" i="2"/>
  <c r="S631" i="2" s="1"/>
  <c r="CE630" i="2"/>
  <c r="CD630" i="2"/>
  <c r="CC630" i="2"/>
  <c r="CB630" i="2"/>
  <c r="CA630" i="2"/>
  <c r="K630" i="2" s="1"/>
  <c r="BZ630" i="2"/>
  <c r="BY630" i="2"/>
  <c r="BX630" i="2"/>
  <c r="BW630" i="2"/>
  <c r="BV630" i="2"/>
  <c r="H630" i="2" s="1"/>
  <c r="W630" i="2"/>
  <c r="T630" i="2" s="1"/>
  <c r="V630" i="2"/>
  <c r="U630" i="2"/>
  <c r="S630" i="2" s="1"/>
  <c r="CE629" i="2"/>
  <c r="CD629" i="2"/>
  <c r="CC629" i="2"/>
  <c r="CB629" i="2"/>
  <c r="CA629" i="2"/>
  <c r="K629" i="2" s="1"/>
  <c r="BZ629" i="2"/>
  <c r="BY629" i="2"/>
  <c r="BX629" i="2"/>
  <c r="BW629" i="2"/>
  <c r="BV629" i="2"/>
  <c r="H629" i="2" s="1"/>
  <c r="W629" i="2"/>
  <c r="T629" i="2" s="1"/>
  <c r="V629" i="2"/>
  <c r="U629" i="2"/>
  <c r="S629" i="2" s="1"/>
  <c r="CE628" i="2"/>
  <c r="CD628" i="2"/>
  <c r="CC628" i="2"/>
  <c r="CB628" i="2"/>
  <c r="CA628" i="2"/>
  <c r="K628" i="2" s="1"/>
  <c r="BZ628" i="2"/>
  <c r="BY628" i="2"/>
  <c r="BX628" i="2"/>
  <c r="BW628" i="2"/>
  <c r="BV628" i="2"/>
  <c r="H628" i="2" s="1"/>
  <c r="W628" i="2"/>
  <c r="T628" i="2" s="1"/>
  <c r="V628" i="2"/>
  <c r="U628" i="2"/>
  <c r="S628" i="2" s="1"/>
  <c r="CE627" i="2"/>
  <c r="CD627" i="2"/>
  <c r="CC627" i="2"/>
  <c r="CB627" i="2"/>
  <c r="CA627" i="2"/>
  <c r="K627" i="2" s="1"/>
  <c r="BZ627" i="2"/>
  <c r="BY627" i="2"/>
  <c r="BX627" i="2"/>
  <c r="BW627" i="2"/>
  <c r="BV627" i="2"/>
  <c r="H627" i="2" s="1"/>
  <c r="W627" i="2"/>
  <c r="T627" i="2" s="1"/>
  <c r="V627" i="2"/>
  <c r="U627" i="2"/>
  <c r="S627" i="2" s="1"/>
  <c r="CE626" i="2"/>
  <c r="CD626" i="2"/>
  <c r="CC626" i="2"/>
  <c r="CB626" i="2"/>
  <c r="CA626" i="2"/>
  <c r="K626" i="2" s="1"/>
  <c r="BZ626" i="2"/>
  <c r="BY626" i="2"/>
  <c r="BX626" i="2"/>
  <c r="BW626" i="2"/>
  <c r="BV626" i="2"/>
  <c r="H626" i="2" s="1"/>
  <c r="W626" i="2"/>
  <c r="T626" i="2" s="1"/>
  <c r="V626" i="2"/>
  <c r="U626" i="2"/>
  <c r="S626" i="2" s="1"/>
  <c r="CE625" i="2"/>
  <c r="CD625" i="2"/>
  <c r="CC625" i="2"/>
  <c r="CB625" i="2"/>
  <c r="CA625" i="2"/>
  <c r="K625" i="2" s="1"/>
  <c r="BZ625" i="2"/>
  <c r="BY625" i="2"/>
  <c r="BX625" i="2"/>
  <c r="BW625" i="2"/>
  <c r="BV625" i="2"/>
  <c r="H625" i="2" s="1"/>
  <c r="W625" i="2"/>
  <c r="T625" i="2" s="1"/>
  <c r="V625" i="2"/>
  <c r="U625" i="2"/>
  <c r="S625" i="2" s="1"/>
  <c r="CE624" i="2"/>
  <c r="CD624" i="2"/>
  <c r="CC624" i="2"/>
  <c r="CB624" i="2"/>
  <c r="CA624" i="2"/>
  <c r="K624" i="2" s="1"/>
  <c r="BZ624" i="2"/>
  <c r="BY624" i="2"/>
  <c r="BX624" i="2"/>
  <c r="BW624" i="2"/>
  <c r="BV624" i="2"/>
  <c r="H624" i="2" s="1"/>
  <c r="W624" i="2"/>
  <c r="T624" i="2" s="1"/>
  <c r="V624" i="2"/>
  <c r="U624" i="2"/>
  <c r="S624" i="2" s="1"/>
  <c r="CE623" i="2"/>
  <c r="CD623" i="2"/>
  <c r="CC623" i="2"/>
  <c r="CB623" i="2"/>
  <c r="CA623" i="2"/>
  <c r="K623" i="2" s="1"/>
  <c r="BZ623" i="2"/>
  <c r="BY623" i="2"/>
  <c r="BX623" i="2"/>
  <c r="BW623" i="2"/>
  <c r="BV623" i="2"/>
  <c r="H623" i="2" s="1"/>
  <c r="W623" i="2"/>
  <c r="T623" i="2" s="1"/>
  <c r="V623" i="2"/>
  <c r="U623" i="2"/>
  <c r="S623" i="2" s="1"/>
  <c r="CE622" i="2"/>
  <c r="CD622" i="2"/>
  <c r="CC622" i="2"/>
  <c r="CB622" i="2"/>
  <c r="CA622" i="2"/>
  <c r="K622" i="2" s="1"/>
  <c r="BZ622" i="2"/>
  <c r="BY622" i="2"/>
  <c r="BX622" i="2"/>
  <c r="BW622" i="2"/>
  <c r="BV622" i="2"/>
  <c r="H622" i="2" s="1"/>
  <c r="W622" i="2"/>
  <c r="T622" i="2" s="1"/>
  <c r="V622" i="2"/>
  <c r="U622" i="2"/>
  <c r="S622" i="2" s="1"/>
  <c r="CE621" i="2"/>
  <c r="CD621" i="2"/>
  <c r="CC621" i="2"/>
  <c r="CB621" i="2"/>
  <c r="CA621" i="2"/>
  <c r="K621" i="2" s="1"/>
  <c r="BZ621" i="2"/>
  <c r="BY621" i="2"/>
  <c r="BX621" i="2"/>
  <c r="BW621" i="2"/>
  <c r="BV621" i="2"/>
  <c r="H621" i="2" s="1"/>
  <c r="W621" i="2"/>
  <c r="T621" i="2" s="1"/>
  <c r="V621" i="2"/>
  <c r="U621" i="2"/>
  <c r="S621" i="2" s="1"/>
  <c r="CE620" i="2"/>
  <c r="CD620" i="2"/>
  <c r="CC620" i="2"/>
  <c r="CB620" i="2"/>
  <c r="CA620" i="2"/>
  <c r="K620" i="2" s="1"/>
  <c r="BZ620" i="2"/>
  <c r="BY620" i="2"/>
  <c r="BX620" i="2"/>
  <c r="BW620" i="2"/>
  <c r="BV620" i="2"/>
  <c r="H620" i="2" s="1"/>
  <c r="W620" i="2"/>
  <c r="T620" i="2" s="1"/>
  <c r="V620" i="2"/>
  <c r="U620" i="2"/>
  <c r="S620" i="2" s="1"/>
  <c r="CE619" i="2"/>
  <c r="CD619" i="2"/>
  <c r="CC619" i="2"/>
  <c r="CB619" i="2"/>
  <c r="CA619" i="2"/>
  <c r="K619" i="2" s="1"/>
  <c r="BZ619" i="2"/>
  <c r="BY619" i="2"/>
  <c r="BX619" i="2"/>
  <c r="BW619" i="2"/>
  <c r="BV619" i="2"/>
  <c r="H619" i="2" s="1"/>
  <c r="W619" i="2"/>
  <c r="T619" i="2" s="1"/>
  <c r="V619" i="2"/>
  <c r="U619" i="2"/>
  <c r="S619" i="2" s="1"/>
  <c r="CE618" i="2"/>
  <c r="CD618" i="2"/>
  <c r="CC618" i="2"/>
  <c r="CB618" i="2"/>
  <c r="CA618" i="2"/>
  <c r="K618" i="2" s="1"/>
  <c r="BZ618" i="2"/>
  <c r="BY618" i="2"/>
  <c r="BX618" i="2"/>
  <c r="BW618" i="2"/>
  <c r="BV618" i="2"/>
  <c r="H618" i="2" s="1"/>
  <c r="W618" i="2"/>
  <c r="T618" i="2" s="1"/>
  <c r="V618" i="2"/>
  <c r="U618" i="2"/>
  <c r="S618" i="2" s="1"/>
  <c r="CE617" i="2"/>
  <c r="CD617" i="2"/>
  <c r="CC617" i="2"/>
  <c r="CB617" i="2"/>
  <c r="CA617" i="2"/>
  <c r="K617" i="2" s="1"/>
  <c r="BZ617" i="2"/>
  <c r="BY617" i="2"/>
  <c r="BX617" i="2"/>
  <c r="BW617" i="2"/>
  <c r="BV617" i="2"/>
  <c r="H617" i="2" s="1"/>
  <c r="W617" i="2"/>
  <c r="T617" i="2" s="1"/>
  <c r="V617" i="2"/>
  <c r="U617" i="2"/>
  <c r="S617" i="2" s="1"/>
  <c r="CE616" i="2"/>
  <c r="CD616" i="2"/>
  <c r="CC616" i="2"/>
  <c r="CB616" i="2"/>
  <c r="CA616" i="2"/>
  <c r="K616" i="2" s="1"/>
  <c r="BZ616" i="2"/>
  <c r="BY616" i="2"/>
  <c r="BX616" i="2"/>
  <c r="BW616" i="2"/>
  <c r="BV616" i="2"/>
  <c r="H616" i="2" s="1"/>
  <c r="W616" i="2"/>
  <c r="T616" i="2" s="1"/>
  <c r="V616" i="2"/>
  <c r="U616" i="2"/>
  <c r="S616" i="2" s="1"/>
  <c r="CE615" i="2"/>
  <c r="CD615" i="2"/>
  <c r="CC615" i="2"/>
  <c r="CB615" i="2"/>
  <c r="CA615" i="2"/>
  <c r="K615" i="2" s="1"/>
  <c r="BZ615" i="2"/>
  <c r="BY615" i="2"/>
  <c r="BX615" i="2"/>
  <c r="BW615" i="2"/>
  <c r="BV615" i="2"/>
  <c r="H615" i="2" s="1"/>
  <c r="W615" i="2"/>
  <c r="T615" i="2" s="1"/>
  <c r="V615" i="2"/>
  <c r="U615" i="2"/>
  <c r="S615" i="2" s="1"/>
  <c r="CE614" i="2"/>
  <c r="CD614" i="2"/>
  <c r="CC614" i="2"/>
  <c r="CB614" i="2"/>
  <c r="CA614" i="2"/>
  <c r="K614" i="2" s="1"/>
  <c r="BZ614" i="2"/>
  <c r="BY614" i="2"/>
  <c r="BX614" i="2"/>
  <c r="BW614" i="2"/>
  <c r="BV614" i="2"/>
  <c r="H614" i="2" s="1"/>
  <c r="W614" i="2"/>
  <c r="T614" i="2" s="1"/>
  <c r="V614" i="2"/>
  <c r="U614" i="2"/>
  <c r="S614" i="2" s="1"/>
  <c r="CE613" i="2"/>
  <c r="CD613" i="2"/>
  <c r="CC613" i="2"/>
  <c r="CB613" i="2"/>
  <c r="CA613" i="2"/>
  <c r="K613" i="2" s="1"/>
  <c r="BZ613" i="2"/>
  <c r="BY613" i="2"/>
  <c r="BX613" i="2"/>
  <c r="BW613" i="2"/>
  <c r="BV613" i="2"/>
  <c r="H613" i="2" s="1"/>
  <c r="W613" i="2"/>
  <c r="T613" i="2" s="1"/>
  <c r="V613" i="2"/>
  <c r="U613" i="2"/>
  <c r="S613" i="2" s="1"/>
  <c r="CE612" i="2"/>
  <c r="CD612" i="2"/>
  <c r="CC612" i="2"/>
  <c r="CB612" i="2"/>
  <c r="CA612" i="2"/>
  <c r="K612" i="2" s="1"/>
  <c r="BZ612" i="2"/>
  <c r="BY612" i="2"/>
  <c r="BX612" i="2"/>
  <c r="BW612" i="2"/>
  <c r="BV612" i="2"/>
  <c r="H612" i="2" s="1"/>
  <c r="W612" i="2"/>
  <c r="T612" i="2" s="1"/>
  <c r="V612" i="2"/>
  <c r="U612" i="2"/>
  <c r="S612" i="2" s="1"/>
  <c r="CE611" i="2"/>
  <c r="CD611" i="2"/>
  <c r="CC611" i="2"/>
  <c r="CB611" i="2"/>
  <c r="CA611" i="2"/>
  <c r="K611" i="2" s="1"/>
  <c r="BZ611" i="2"/>
  <c r="BY611" i="2"/>
  <c r="BX611" i="2"/>
  <c r="BW611" i="2"/>
  <c r="BV611" i="2"/>
  <c r="H611" i="2" s="1"/>
  <c r="W611" i="2"/>
  <c r="T611" i="2" s="1"/>
  <c r="V611" i="2"/>
  <c r="U611" i="2"/>
  <c r="S611" i="2" s="1"/>
  <c r="CE610" i="2"/>
  <c r="CD610" i="2"/>
  <c r="CC610" i="2"/>
  <c r="CB610" i="2"/>
  <c r="CA610" i="2"/>
  <c r="K610" i="2" s="1"/>
  <c r="BZ610" i="2"/>
  <c r="BY610" i="2"/>
  <c r="BX610" i="2"/>
  <c r="BW610" i="2"/>
  <c r="BV610" i="2"/>
  <c r="H610" i="2" s="1"/>
  <c r="W610" i="2"/>
  <c r="T610" i="2" s="1"/>
  <c r="V610" i="2"/>
  <c r="U610" i="2"/>
  <c r="S610" i="2" s="1"/>
  <c r="CE609" i="2"/>
  <c r="CD609" i="2"/>
  <c r="CC609" i="2"/>
  <c r="CB609" i="2"/>
  <c r="CA609" i="2"/>
  <c r="K609" i="2" s="1"/>
  <c r="BZ609" i="2"/>
  <c r="BY609" i="2"/>
  <c r="BX609" i="2"/>
  <c r="BW609" i="2"/>
  <c r="BV609" i="2"/>
  <c r="H609" i="2" s="1"/>
  <c r="W609" i="2"/>
  <c r="T609" i="2" s="1"/>
  <c r="V609" i="2"/>
  <c r="U609" i="2"/>
  <c r="S609" i="2" s="1"/>
  <c r="CE608" i="2"/>
  <c r="CD608" i="2"/>
  <c r="CC608" i="2"/>
  <c r="CB608" i="2"/>
  <c r="CA608" i="2"/>
  <c r="K608" i="2" s="1"/>
  <c r="BZ608" i="2"/>
  <c r="BY608" i="2"/>
  <c r="BX608" i="2"/>
  <c r="BW608" i="2"/>
  <c r="BV608" i="2"/>
  <c r="H608" i="2" s="1"/>
  <c r="W608" i="2"/>
  <c r="T608" i="2" s="1"/>
  <c r="V608" i="2"/>
  <c r="U608" i="2"/>
  <c r="S608" i="2" s="1"/>
  <c r="CE607" i="2"/>
  <c r="CD607" i="2"/>
  <c r="CC607" i="2"/>
  <c r="CB607" i="2"/>
  <c r="CA607" i="2"/>
  <c r="K607" i="2" s="1"/>
  <c r="BZ607" i="2"/>
  <c r="BY607" i="2"/>
  <c r="BX607" i="2"/>
  <c r="BW607" i="2"/>
  <c r="BV607" i="2"/>
  <c r="H607" i="2" s="1"/>
  <c r="W607" i="2"/>
  <c r="T607" i="2" s="1"/>
  <c r="V607" i="2"/>
  <c r="U607" i="2"/>
  <c r="S607" i="2" s="1"/>
  <c r="CE606" i="2"/>
  <c r="CD606" i="2"/>
  <c r="CC606" i="2"/>
  <c r="CB606" i="2"/>
  <c r="CA606" i="2"/>
  <c r="K606" i="2" s="1"/>
  <c r="BZ606" i="2"/>
  <c r="BY606" i="2"/>
  <c r="BX606" i="2"/>
  <c r="BW606" i="2"/>
  <c r="BV606" i="2"/>
  <c r="H606" i="2" s="1"/>
  <c r="W606" i="2"/>
  <c r="T606" i="2" s="1"/>
  <c r="V606" i="2"/>
  <c r="U606" i="2"/>
  <c r="S606" i="2" s="1"/>
  <c r="CE605" i="2"/>
  <c r="CD605" i="2"/>
  <c r="CC605" i="2"/>
  <c r="CB605" i="2"/>
  <c r="CA605" i="2"/>
  <c r="K605" i="2" s="1"/>
  <c r="BZ605" i="2"/>
  <c r="BY605" i="2"/>
  <c r="BX605" i="2"/>
  <c r="BW605" i="2"/>
  <c r="BV605" i="2"/>
  <c r="H605" i="2" s="1"/>
  <c r="W605" i="2"/>
  <c r="T605" i="2" s="1"/>
  <c r="V605" i="2"/>
  <c r="U605" i="2"/>
  <c r="S605" i="2" s="1"/>
  <c r="CE604" i="2"/>
  <c r="CD604" i="2"/>
  <c r="CC604" i="2"/>
  <c r="CB604" i="2"/>
  <c r="CA604" i="2"/>
  <c r="K604" i="2" s="1"/>
  <c r="BZ604" i="2"/>
  <c r="BY604" i="2"/>
  <c r="BX604" i="2"/>
  <c r="BW604" i="2"/>
  <c r="BV604" i="2"/>
  <c r="H604" i="2" s="1"/>
  <c r="W604" i="2"/>
  <c r="T604" i="2" s="1"/>
  <c r="V604" i="2"/>
  <c r="U604" i="2"/>
  <c r="S604" i="2" s="1"/>
  <c r="CE603" i="2"/>
  <c r="CD603" i="2"/>
  <c r="CC603" i="2"/>
  <c r="CB603" i="2"/>
  <c r="CA603" i="2"/>
  <c r="K603" i="2" s="1"/>
  <c r="BZ603" i="2"/>
  <c r="BY603" i="2"/>
  <c r="BX603" i="2"/>
  <c r="BW603" i="2"/>
  <c r="BV603" i="2"/>
  <c r="H603" i="2" s="1"/>
  <c r="W603" i="2"/>
  <c r="T603" i="2" s="1"/>
  <c r="V603" i="2"/>
  <c r="U603" i="2"/>
  <c r="S603" i="2" s="1"/>
  <c r="CE602" i="2"/>
  <c r="CD602" i="2"/>
  <c r="CC602" i="2"/>
  <c r="CB602" i="2"/>
  <c r="CA602" i="2"/>
  <c r="K602" i="2" s="1"/>
  <c r="BZ602" i="2"/>
  <c r="BY602" i="2"/>
  <c r="BX602" i="2"/>
  <c r="BW602" i="2"/>
  <c r="BV602" i="2"/>
  <c r="H602" i="2" s="1"/>
  <c r="W602" i="2"/>
  <c r="T602" i="2" s="1"/>
  <c r="V602" i="2"/>
  <c r="U602" i="2"/>
  <c r="S602" i="2" s="1"/>
  <c r="CE601" i="2"/>
  <c r="CD601" i="2"/>
  <c r="CC601" i="2"/>
  <c r="CB601" i="2"/>
  <c r="CA601" i="2"/>
  <c r="K601" i="2" s="1"/>
  <c r="BZ601" i="2"/>
  <c r="BY601" i="2"/>
  <c r="BX601" i="2"/>
  <c r="BW601" i="2"/>
  <c r="BV601" i="2"/>
  <c r="H601" i="2" s="1"/>
  <c r="W601" i="2"/>
  <c r="T601" i="2" s="1"/>
  <c r="V601" i="2"/>
  <c r="U601" i="2"/>
  <c r="S601" i="2" s="1"/>
  <c r="CE600" i="2"/>
  <c r="CD600" i="2"/>
  <c r="CC600" i="2"/>
  <c r="CB600" i="2"/>
  <c r="CA600" i="2"/>
  <c r="K600" i="2" s="1"/>
  <c r="BZ600" i="2"/>
  <c r="BY600" i="2"/>
  <c r="BX600" i="2"/>
  <c r="BW600" i="2"/>
  <c r="BV600" i="2"/>
  <c r="W600" i="2"/>
  <c r="T600" i="2" s="1"/>
  <c r="V600" i="2"/>
  <c r="U600" i="2"/>
  <c r="S600" i="2" s="1"/>
  <c r="H600" i="2"/>
  <c r="CE599" i="2"/>
  <c r="CD599" i="2"/>
  <c r="CC599" i="2"/>
  <c r="CB599" i="2"/>
  <c r="CA599" i="2"/>
  <c r="K599" i="2" s="1"/>
  <c r="BZ599" i="2"/>
  <c r="BY599" i="2"/>
  <c r="BX599" i="2"/>
  <c r="BW599" i="2"/>
  <c r="BV599" i="2"/>
  <c r="H599" i="2" s="1"/>
  <c r="W599" i="2"/>
  <c r="T599" i="2" s="1"/>
  <c r="V599" i="2"/>
  <c r="U599" i="2"/>
  <c r="S599" i="2" s="1"/>
  <c r="CE598" i="2"/>
  <c r="CD598" i="2"/>
  <c r="CC598" i="2"/>
  <c r="CB598" i="2"/>
  <c r="CA598" i="2"/>
  <c r="K598" i="2" s="1"/>
  <c r="BZ598" i="2"/>
  <c r="BY598" i="2"/>
  <c r="BX598" i="2"/>
  <c r="BW598" i="2"/>
  <c r="BV598" i="2"/>
  <c r="H598" i="2" s="1"/>
  <c r="W598" i="2"/>
  <c r="T598" i="2" s="1"/>
  <c r="V598" i="2"/>
  <c r="U598" i="2"/>
  <c r="S598" i="2" s="1"/>
  <c r="CE597" i="2"/>
  <c r="CD597" i="2"/>
  <c r="CC597" i="2"/>
  <c r="CB597" i="2"/>
  <c r="CA597" i="2"/>
  <c r="K597" i="2" s="1"/>
  <c r="BZ597" i="2"/>
  <c r="BY597" i="2"/>
  <c r="BX597" i="2"/>
  <c r="BW597" i="2"/>
  <c r="BV597" i="2"/>
  <c r="H597" i="2" s="1"/>
  <c r="W597" i="2"/>
  <c r="T597" i="2" s="1"/>
  <c r="V597" i="2"/>
  <c r="U597" i="2"/>
  <c r="S597" i="2" s="1"/>
  <c r="CE596" i="2"/>
  <c r="CD596" i="2"/>
  <c r="CC596" i="2"/>
  <c r="CB596" i="2"/>
  <c r="CA596" i="2"/>
  <c r="K596" i="2" s="1"/>
  <c r="BZ596" i="2"/>
  <c r="BY596" i="2"/>
  <c r="BX596" i="2"/>
  <c r="BW596" i="2"/>
  <c r="BV596" i="2"/>
  <c r="H596" i="2" s="1"/>
  <c r="W596" i="2"/>
  <c r="T596" i="2" s="1"/>
  <c r="V596" i="2"/>
  <c r="U596" i="2"/>
  <c r="S596" i="2" s="1"/>
  <c r="CE595" i="2"/>
  <c r="CD595" i="2"/>
  <c r="CC595" i="2"/>
  <c r="CB595" i="2"/>
  <c r="CA595" i="2"/>
  <c r="K595" i="2" s="1"/>
  <c r="BZ595" i="2"/>
  <c r="BY595" i="2"/>
  <c r="BX595" i="2"/>
  <c r="BW595" i="2"/>
  <c r="BV595" i="2"/>
  <c r="H595" i="2" s="1"/>
  <c r="W595" i="2"/>
  <c r="T595" i="2" s="1"/>
  <c r="V595" i="2"/>
  <c r="U595" i="2"/>
  <c r="S595" i="2" s="1"/>
  <c r="CE594" i="2"/>
  <c r="CD594" i="2"/>
  <c r="CC594" i="2"/>
  <c r="CB594" i="2"/>
  <c r="CA594" i="2"/>
  <c r="K594" i="2" s="1"/>
  <c r="BZ594" i="2"/>
  <c r="BY594" i="2"/>
  <c r="BX594" i="2"/>
  <c r="BW594" i="2"/>
  <c r="BV594" i="2"/>
  <c r="W594" i="2"/>
  <c r="T594" i="2" s="1"/>
  <c r="V594" i="2"/>
  <c r="U594" i="2"/>
  <c r="S594" i="2" s="1"/>
  <c r="H594" i="2"/>
  <c r="CE593" i="2"/>
  <c r="CD593" i="2"/>
  <c r="CC593" i="2"/>
  <c r="CB593" i="2"/>
  <c r="CA593" i="2"/>
  <c r="K593" i="2" s="1"/>
  <c r="BZ593" i="2"/>
  <c r="BY593" i="2"/>
  <c r="BX593" i="2"/>
  <c r="BW593" i="2"/>
  <c r="BV593" i="2"/>
  <c r="H593" i="2" s="1"/>
  <c r="W593" i="2"/>
  <c r="T593" i="2" s="1"/>
  <c r="V593" i="2"/>
  <c r="U593" i="2"/>
  <c r="S593" i="2" s="1"/>
  <c r="CE592" i="2"/>
  <c r="CD592" i="2"/>
  <c r="CC592" i="2"/>
  <c r="CB592" i="2"/>
  <c r="CA592" i="2"/>
  <c r="K592" i="2" s="1"/>
  <c r="BZ592" i="2"/>
  <c r="BY592" i="2"/>
  <c r="BX592" i="2"/>
  <c r="BW592" i="2"/>
  <c r="BV592" i="2"/>
  <c r="H592" i="2" s="1"/>
  <c r="W592" i="2"/>
  <c r="T592" i="2" s="1"/>
  <c r="V592" i="2"/>
  <c r="U592" i="2"/>
  <c r="S592" i="2" s="1"/>
  <c r="CE591" i="2"/>
  <c r="CD591" i="2"/>
  <c r="CC591" i="2"/>
  <c r="CB591" i="2"/>
  <c r="CA591" i="2"/>
  <c r="K591" i="2" s="1"/>
  <c r="BZ591" i="2"/>
  <c r="BY591" i="2"/>
  <c r="BX591" i="2"/>
  <c r="BW591" i="2"/>
  <c r="BV591" i="2"/>
  <c r="H591" i="2" s="1"/>
  <c r="W591" i="2"/>
  <c r="T591" i="2" s="1"/>
  <c r="V591" i="2"/>
  <c r="U591" i="2"/>
  <c r="S591" i="2" s="1"/>
  <c r="CE590" i="2"/>
  <c r="CD590" i="2"/>
  <c r="CC590" i="2"/>
  <c r="CB590" i="2"/>
  <c r="CA590" i="2"/>
  <c r="K590" i="2" s="1"/>
  <c r="BZ590" i="2"/>
  <c r="BY590" i="2"/>
  <c r="BX590" i="2"/>
  <c r="BW590" i="2"/>
  <c r="BV590" i="2"/>
  <c r="H590" i="2" s="1"/>
  <c r="W590" i="2"/>
  <c r="T590" i="2" s="1"/>
  <c r="V590" i="2"/>
  <c r="U590" i="2"/>
  <c r="S590" i="2" s="1"/>
  <c r="CE589" i="2"/>
  <c r="CD589" i="2"/>
  <c r="CC589" i="2"/>
  <c r="CB589" i="2"/>
  <c r="CA589" i="2"/>
  <c r="K589" i="2" s="1"/>
  <c r="BZ589" i="2"/>
  <c r="BY589" i="2"/>
  <c r="BX589" i="2"/>
  <c r="BW589" i="2"/>
  <c r="BV589" i="2"/>
  <c r="H589" i="2" s="1"/>
  <c r="W589" i="2"/>
  <c r="T589" i="2" s="1"/>
  <c r="V589" i="2"/>
  <c r="U589" i="2"/>
  <c r="S589" i="2" s="1"/>
  <c r="CE588" i="2"/>
  <c r="CD588" i="2"/>
  <c r="CC588" i="2"/>
  <c r="CB588" i="2"/>
  <c r="CA588" i="2"/>
  <c r="K588" i="2" s="1"/>
  <c r="BZ588" i="2"/>
  <c r="BY588" i="2"/>
  <c r="BX588" i="2"/>
  <c r="BW588" i="2"/>
  <c r="BV588" i="2"/>
  <c r="H588" i="2" s="1"/>
  <c r="W588" i="2"/>
  <c r="T588" i="2" s="1"/>
  <c r="V588" i="2"/>
  <c r="U588" i="2"/>
  <c r="S588" i="2" s="1"/>
  <c r="CE587" i="2"/>
  <c r="CD587" i="2"/>
  <c r="CC587" i="2"/>
  <c r="CB587" i="2"/>
  <c r="CA587" i="2"/>
  <c r="K587" i="2" s="1"/>
  <c r="BZ587" i="2"/>
  <c r="BY587" i="2"/>
  <c r="BX587" i="2"/>
  <c r="BW587" i="2"/>
  <c r="BV587" i="2"/>
  <c r="H587" i="2" s="1"/>
  <c r="W587" i="2"/>
  <c r="T587" i="2" s="1"/>
  <c r="V587" i="2"/>
  <c r="U587" i="2"/>
  <c r="S587" i="2" s="1"/>
  <c r="CE586" i="2"/>
  <c r="CD586" i="2"/>
  <c r="CC586" i="2"/>
  <c r="CB586" i="2"/>
  <c r="CA586" i="2"/>
  <c r="K586" i="2" s="1"/>
  <c r="BZ586" i="2"/>
  <c r="BY586" i="2"/>
  <c r="BX586" i="2"/>
  <c r="BW586" i="2"/>
  <c r="BV586" i="2"/>
  <c r="H586" i="2" s="1"/>
  <c r="W586" i="2"/>
  <c r="T586" i="2" s="1"/>
  <c r="V586" i="2"/>
  <c r="U586" i="2"/>
  <c r="S586" i="2" s="1"/>
  <c r="CE585" i="2"/>
  <c r="CD585" i="2"/>
  <c r="CC585" i="2"/>
  <c r="CB585" i="2"/>
  <c r="CA585" i="2"/>
  <c r="K585" i="2" s="1"/>
  <c r="BZ585" i="2"/>
  <c r="BY585" i="2"/>
  <c r="BX585" i="2"/>
  <c r="BW585" i="2"/>
  <c r="BV585" i="2"/>
  <c r="H585" i="2" s="1"/>
  <c r="W585" i="2"/>
  <c r="T585" i="2" s="1"/>
  <c r="V585" i="2"/>
  <c r="U585" i="2"/>
  <c r="S585" i="2" s="1"/>
  <c r="CE584" i="2"/>
  <c r="CD584" i="2"/>
  <c r="CC584" i="2"/>
  <c r="CB584" i="2"/>
  <c r="CA584" i="2"/>
  <c r="K584" i="2" s="1"/>
  <c r="BZ584" i="2"/>
  <c r="BY584" i="2"/>
  <c r="BX584" i="2"/>
  <c r="BW584" i="2"/>
  <c r="BV584" i="2"/>
  <c r="H584" i="2" s="1"/>
  <c r="W584" i="2"/>
  <c r="T584" i="2" s="1"/>
  <c r="V584" i="2"/>
  <c r="U584" i="2"/>
  <c r="S584" i="2" s="1"/>
  <c r="CE583" i="2"/>
  <c r="CD583" i="2"/>
  <c r="CC583" i="2"/>
  <c r="CB583" i="2"/>
  <c r="CA583" i="2"/>
  <c r="K583" i="2" s="1"/>
  <c r="BZ583" i="2"/>
  <c r="BY583" i="2"/>
  <c r="BX583" i="2"/>
  <c r="BW583" i="2"/>
  <c r="BV583" i="2"/>
  <c r="H583" i="2" s="1"/>
  <c r="W583" i="2"/>
  <c r="T583" i="2" s="1"/>
  <c r="V583" i="2"/>
  <c r="U583" i="2"/>
  <c r="S583" i="2" s="1"/>
  <c r="CE582" i="2"/>
  <c r="CD582" i="2"/>
  <c r="CC582" i="2"/>
  <c r="CB582" i="2"/>
  <c r="CA582" i="2"/>
  <c r="K582" i="2" s="1"/>
  <c r="BZ582" i="2"/>
  <c r="BY582" i="2"/>
  <c r="BX582" i="2"/>
  <c r="BW582" i="2"/>
  <c r="BV582" i="2"/>
  <c r="H582" i="2" s="1"/>
  <c r="W582" i="2"/>
  <c r="T582" i="2" s="1"/>
  <c r="V582" i="2"/>
  <c r="U582" i="2"/>
  <c r="S582" i="2" s="1"/>
  <c r="CE581" i="2"/>
  <c r="CD581" i="2"/>
  <c r="CC581" i="2"/>
  <c r="CB581" i="2"/>
  <c r="CA581" i="2"/>
  <c r="K581" i="2" s="1"/>
  <c r="BZ581" i="2"/>
  <c r="BY581" i="2"/>
  <c r="BX581" i="2"/>
  <c r="BW581" i="2"/>
  <c r="BV581" i="2"/>
  <c r="H581" i="2" s="1"/>
  <c r="W581" i="2"/>
  <c r="T581" i="2" s="1"/>
  <c r="V581" i="2"/>
  <c r="U581" i="2"/>
  <c r="S581" i="2" s="1"/>
  <c r="CE580" i="2"/>
  <c r="CD580" i="2"/>
  <c r="CC580" i="2"/>
  <c r="CB580" i="2"/>
  <c r="CA580" i="2"/>
  <c r="K580" i="2" s="1"/>
  <c r="BZ580" i="2"/>
  <c r="BY580" i="2"/>
  <c r="BX580" i="2"/>
  <c r="BW580" i="2"/>
  <c r="BV580" i="2"/>
  <c r="H580" i="2" s="1"/>
  <c r="W580" i="2"/>
  <c r="T580" i="2" s="1"/>
  <c r="V580" i="2"/>
  <c r="U580" i="2"/>
  <c r="S580" i="2" s="1"/>
  <c r="CE579" i="2"/>
  <c r="CD579" i="2"/>
  <c r="CC579" i="2"/>
  <c r="CB579" i="2"/>
  <c r="CA579" i="2"/>
  <c r="K579" i="2" s="1"/>
  <c r="BZ579" i="2"/>
  <c r="BY579" i="2"/>
  <c r="BX579" i="2"/>
  <c r="BW579" i="2"/>
  <c r="BV579" i="2"/>
  <c r="H579" i="2" s="1"/>
  <c r="W579" i="2"/>
  <c r="T579" i="2" s="1"/>
  <c r="V579" i="2"/>
  <c r="U579" i="2"/>
  <c r="S579" i="2" s="1"/>
  <c r="CE578" i="2"/>
  <c r="CD578" i="2"/>
  <c r="CC578" i="2"/>
  <c r="CB578" i="2"/>
  <c r="CA578" i="2"/>
  <c r="K578" i="2" s="1"/>
  <c r="BZ578" i="2"/>
  <c r="BY578" i="2"/>
  <c r="BX578" i="2"/>
  <c r="BW578" i="2"/>
  <c r="BV578" i="2"/>
  <c r="H578" i="2" s="1"/>
  <c r="W578" i="2"/>
  <c r="T578" i="2" s="1"/>
  <c r="V578" i="2"/>
  <c r="U578" i="2"/>
  <c r="S578" i="2" s="1"/>
  <c r="CE577" i="2"/>
  <c r="CD577" i="2"/>
  <c r="CC577" i="2"/>
  <c r="CB577" i="2"/>
  <c r="CA577" i="2"/>
  <c r="K577" i="2" s="1"/>
  <c r="BZ577" i="2"/>
  <c r="BY577" i="2"/>
  <c r="BX577" i="2"/>
  <c r="BW577" i="2"/>
  <c r="BV577" i="2"/>
  <c r="H577" i="2" s="1"/>
  <c r="W577" i="2"/>
  <c r="T577" i="2" s="1"/>
  <c r="V577" i="2"/>
  <c r="U577" i="2"/>
  <c r="S577" i="2" s="1"/>
  <c r="CE576" i="2"/>
  <c r="CD576" i="2"/>
  <c r="CC576" i="2"/>
  <c r="CB576" i="2"/>
  <c r="CA576" i="2"/>
  <c r="K576" i="2" s="1"/>
  <c r="BZ576" i="2"/>
  <c r="BY576" i="2"/>
  <c r="BX576" i="2"/>
  <c r="BW576" i="2"/>
  <c r="BV576" i="2"/>
  <c r="H576" i="2" s="1"/>
  <c r="W576" i="2"/>
  <c r="T576" i="2" s="1"/>
  <c r="V576" i="2"/>
  <c r="U576" i="2"/>
  <c r="S576" i="2" s="1"/>
  <c r="CE575" i="2"/>
  <c r="CD575" i="2"/>
  <c r="CC575" i="2"/>
  <c r="CB575" i="2"/>
  <c r="CA575" i="2"/>
  <c r="K575" i="2" s="1"/>
  <c r="BZ575" i="2"/>
  <c r="BY575" i="2"/>
  <c r="BX575" i="2"/>
  <c r="BW575" i="2"/>
  <c r="BV575" i="2"/>
  <c r="H575" i="2" s="1"/>
  <c r="W575" i="2"/>
  <c r="T575" i="2" s="1"/>
  <c r="V575" i="2"/>
  <c r="U575" i="2"/>
  <c r="S575" i="2" s="1"/>
  <c r="CE574" i="2"/>
  <c r="CD574" i="2"/>
  <c r="CC574" i="2"/>
  <c r="CB574" i="2"/>
  <c r="CA574" i="2"/>
  <c r="K574" i="2" s="1"/>
  <c r="BZ574" i="2"/>
  <c r="BY574" i="2"/>
  <c r="BX574" i="2"/>
  <c r="BW574" i="2"/>
  <c r="BV574" i="2"/>
  <c r="W574" i="2"/>
  <c r="T574" i="2" s="1"/>
  <c r="V574" i="2"/>
  <c r="U574" i="2"/>
  <c r="S574" i="2" s="1"/>
  <c r="H574" i="2"/>
  <c r="CE573" i="2"/>
  <c r="CD573" i="2"/>
  <c r="CC573" i="2"/>
  <c r="CB573" i="2"/>
  <c r="CA573" i="2"/>
  <c r="K573" i="2" s="1"/>
  <c r="BZ573" i="2"/>
  <c r="BY573" i="2"/>
  <c r="BX573" i="2"/>
  <c r="BW573" i="2"/>
  <c r="BV573" i="2"/>
  <c r="H573" i="2" s="1"/>
  <c r="W573" i="2"/>
  <c r="T573" i="2" s="1"/>
  <c r="V573" i="2"/>
  <c r="U573" i="2"/>
  <c r="S573" i="2" s="1"/>
  <c r="CE572" i="2"/>
  <c r="CD572" i="2"/>
  <c r="CC572" i="2"/>
  <c r="CB572" i="2"/>
  <c r="CA572" i="2"/>
  <c r="K572" i="2" s="1"/>
  <c r="BZ572" i="2"/>
  <c r="BY572" i="2"/>
  <c r="BX572" i="2"/>
  <c r="BW572" i="2"/>
  <c r="BV572" i="2"/>
  <c r="H572" i="2" s="1"/>
  <c r="W572" i="2"/>
  <c r="T572" i="2" s="1"/>
  <c r="V572" i="2"/>
  <c r="U572" i="2"/>
  <c r="S572" i="2" s="1"/>
  <c r="CE571" i="2"/>
  <c r="CD571" i="2"/>
  <c r="CC571" i="2"/>
  <c r="CB571" i="2"/>
  <c r="CA571" i="2"/>
  <c r="K571" i="2" s="1"/>
  <c r="BZ571" i="2"/>
  <c r="BY571" i="2"/>
  <c r="BX571" i="2"/>
  <c r="BW571" i="2"/>
  <c r="BV571" i="2"/>
  <c r="H571" i="2" s="1"/>
  <c r="W571" i="2"/>
  <c r="T571" i="2" s="1"/>
  <c r="V571" i="2"/>
  <c r="U571" i="2"/>
  <c r="S571" i="2" s="1"/>
  <c r="CE570" i="2"/>
  <c r="CD570" i="2"/>
  <c r="CC570" i="2"/>
  <c r="CB570" i="2"/>
  <c r="CA570" i="2"/>
  <c r="K570" i="2" s="1"/>
  <c r="BZ570" i="2"/>
  <c r="BY570" i="2"/>
  <c r="BX570" i="2"/>
  <c r="BW570" i="2"/>
  <c r="BV570" i="2"/>
  <c r="H570" i="2" s="1"/>
  <c r="W570" i="2"/>
  <c r="T570" i="2" s="1"/>
  <c r="V570" i="2"/>
  <c r="U570" i="2"/>
  <c r="S570" i="2" s="1"/>
  <c r="CE569" i="2"/>
  <c r="CD569" i="2"/>
  <c r="CC569" i="2"/>
  <c r="CB569" i="2"/>
  <c r="CA569" i="2"/>
  <c r="K569" i="2" s="1"/>
  <c r="BZ569" i="2"/>
  <c r="BY569" i="2"/>
  <c r="BX569" i="2"/>
  <c r="BW569" i="2"/>
  <c r="BV569" i="2"/>
  <c r="H569" i="2" s="1"/>
  <c r="W569" i="2"/>
  <c r="T569" i="2" s="1"/>
  <c r="V569" i="2"/>
  <c r="U569" i="2"/>
  <c r="S569" i="2" s="1"/>
  <c r="CE568" i="2"/>
  <c r="CD568" i="2"/>
  <c r="CC568" i="2"/>
  <c r="CB568" i="2"/>
  <c r="CA568" i="2"/>
  <c r="K568" i="2" s="1"/>
  <c r="BZ568" i="2"/>
  <c r="BY568" i="2"/>
  <c r="BX568" i="2"/>
  <c r="BW568" i="2"/>
  <c r="BV568" i="2"/>
  <c r="H568" i="2" s="1"/>
  <c r="W568" i="2"/>
  <c r="T568" i="2" s="1"/>
  <c r="V568" i="2"/>
  <c r="U568" i="2"/>
  <c r="S568" i="2" s="1"/>
  <c r="CE567" i="2"/>
  <c r="CC567" i="2"/>
  <c r="CB567" i="2"/>
  <c r="BZ567" i="2"/>
  <c r="BX567" i="2"/>
  <c r="BW567" i="2"/>
  <c r="AP567" i="2"/>
  <c r="AM567" i="2"/>
  <c r="W567" i="2"/>
  <c r="V567" i="2"/>
  <c r="U567" i="2"/>
  <c r="S567" i="2" s="1"/>
  <c r="CE566" i="2"/>
  <c r="CD566" i="2"/>
  <c r="CC566" i="2"/>
  <c r="CB566" i="2"/>
  <c r="CA566" i="2"/>
  <c r="K566" i="2" s="1"/>
  <c r="BZ566" i="2"/>
  <c r="BY566" i="2"/>
  <c r="BX566" i="2"/>
  <c r="BW566" i="2"/>
  <c r="BV566" i="2"/>
  <c r="H566" i="2" s="1"/>
  <c r="W566" i="2"/>
  <c r="T566" i="2" s="1"/>
  <c r="V566" i="2"/>
  <c r="U566" i="2"/>
  <c r="S566" i="2" s="1"/>
  <c r="CE565" i="2"/>
  <c r="CD565" i="2"/>
  <c r="CC565" i="2"/>
  <c r="CB565" i="2"/>
  <c r="CA565" i="2"/>
  <c r="K565" i="2" s="1"/>
  <c r="BZ565" i="2"/>
  <c r="BY565" i="2"/>
  <c r="BX565" i="2"/>
  <c r="BW565" i="2"/>
  <c r="BV565" i="2"/>
  <c r="H565" i="2" s="1"/>
  <c r="W565" i="2"/>
  <c r="T565" i="2" s="1"/>
  <c r="V565" i="2"/>
  <c r="U565" i="2"/>
  <c r="S565" i="2" s="1"/>
  <c r="CE564" i="2"/>
  <c r="CD564" i="2"/>
  <c r="CC564" i="2"/>
  <c r="CB564" i="2"/>
  <c r="CA564" i="2"/>
  <c r="K564" i="2" s="1"/>
  <c r="BZ564" i="2"/>
  <c r="BY564" i="2"/>
  <c r="BX564" i="2"/>
  <c r="BW564" i="2"/>
  <c r="BV564" i="2"/>
  <c r="H564" i="2" s="1"/>
  <c r="W564" i="2"/>
  <c r="T564" i="2" s="1"/>
  <c r="V564" i="2"/>
  <c r="U564" i="2"/>
  <c r="S564" i="2" s="1"/>
  <c r="CE563" i="2"/>
  <c r="CD563" i="2"/>
  <c r="CC563" i="2"/>
  <c r="CB563" i="2"/>
  <c r="CA563" i="2"/>
  <c r="K563" i="2" s="1"/>
  <c r="BZ563" i="2"/>
  <c r="BY563" i="2"/>
  <c r="BX563" i="2"/>
  <c r="BW563" i="2"/>
  <c r="BV563" i="2"/>
  <c r="H563" i="2" s="1"/>
  <c r="W563" i="2"/>
  <c r="T563" i="2" s="1"/>
  <c r="V563" i="2"/>
  <c r="U563" i="2"/>
  <c r="S563" i="2" s="1"/>
  <c r="CE562" i="2"/>
  <c r="CD562" i="2"/>
  <c r="CC562" i="2"/>
  <c r="CB562" i="2"/>
  <c r="CA562" i="2"/>
  <c r="K562" i="2" s="1"/>
  <c r="BZ562" i="2"/>
  <c r="BY562" i="2"/>
  <c r="BX562" i="2"/>
  <c r="BW562" i="2"/>
  <c r="BV562" i="2"/>
  <c r="H562" i="2" s="1"/>
  <c r="W562" i="2"/>
  <c r="T562" i="2" s="1"/>
  <c r="V562" i="2"/>
  <c r="U562" i="2"/>
  <c r="S562" i="2" s="1"/>
  <c r="CE561" i="2"/>
  <c r="CD561" i="2"/>
  <c r="CC561" i="2"/>
  <c r="CB561" i="2"/>
  <c r="CA561" i="2"/>
  <c r="K561" i="2" s="1"/>
  <c r="BZ561" i="2"/>
  <c r="BY561" i="2"/>
  <c r="BX561" i="2"/>
  <c r="BW561" i="2"/>
  <c r="BV561" i="2"/>
  <c r="H561" i="2" s="1"/>
  <c r="W561" i="2"/>
  <c r="T561" i="2" s="1"/>
  <c r="V561" i="2"/>
  <c r="U561" i="2"/>
  <c r="S561" i="2" s="1"/>
  <c r="CE560" i="2"/>
  <c r="CD560" i="2"/>
  <c r="CC560" i="2"/>
  <c r="CB560" i="2"/>
  <c r="CA560" i="2"/>
  <c r="K560" i="2" s="1"/>
  <c r="BZ560" i="2"/>
  <c r="BY560" i="2"/>
  <c r="BX560" i="2"/>
  <c r="BW560" i="2"/>
  <c r="BV560" i="2"/>
  <c r="H560" i="2" s="1"/>
  <c r="W560" i="2"/>
  <c r="T560" i="2" s="1"/>
  <c r="V560" i="2"/>
  <c r="U560" i="2"/>
  <c r="S560" i="2" s="1"/>
  <c r="CE559" i="2"/>
  <c r="CD559" i="2"/>
  <c r="CC559" i="2"/>
  <c r="CB559" i="2"/>
  <c r="CA559" i="2"/>
  <c r="K559" i="2" s="1"/>
  <c r="BZ559" i="2"/>
  <c r="BY559" i="2"/>
  <c r="BX559" i="2"/>
  <c r="BW559" i="2"/>
  <c r="BV559" i="2"/>
  <c r="H559" i="2" s="1"/>
  <c r="W559" i="2"/>
  <c r="T559" i="2" s="1"/>
  <c r="V559" i="2"/>
  <c r="U559" i="2"/>
  <c r="S559" i="2" s="1"/>
  <c r="CE558" i="2"/>
  <c r="CD558" i="2"/>
  <c r="CC558" i="2"/>
  <c r="CB558" i="2"/>
  <c r="CA558" i="2"/>
  <c r="K558" i="2" s="1"/>
  <c r="BZ558" i="2"/>
  <c r="BY558" i="2"/>
  <c r="BX558" i="2"/>
  <c r="BW558" i="2"/>
  <c r="BV558" i="2"/>
  <c r="H558" i="2" s="1"/>
  <c r="W558" i="2"/>
  <c r="T558" i="2" s="1"/>
  <c r="V558" i="2"/>
  <c r="U558" i="2"/>
  <c r="S558" i="2" s="1"/>
  <c r="CE557" i="2"/>
  <c r="CD557" i="2"/>
  <c r="CC557" i="2"/>
  <c r="CB557" i="2"/>
  <c r="CA557" i="2"/>
  <c r="K557" i="2" s="1"/>
  <c r="BZ557" i="2"/>
  <c r="BY557" i="2"/>
  <c r="BX557" i="2"/>
  <c r="BW557" i="2"/>
  <c r="BV557" i="2"/>
  <c r="H557" i="2" s="1"/>
  <c r="W557" i="2"/>
  <c r="T557" i="2" s="1"/>
  <c r="V557" i="2"/>
  <c r="U557" i="2"/>
  <c r="S557" i="2" s="1"/>
  <c r="CE556" i="2"/>
  <c r="CD556" i="2"/>
  <c r="CC556" i="2"/>
  <c r="CB556" i="2"/>
  <c r="CA556" i="2"/>
  <c r="K556" i="2" s="1"/>
  <c r="BZ556" i="2"/>
  <c r="BY556" i="2"/>
  <c r="BX556" i="2"/>
  <c r="BW556" i="2"/>
  <c r="BV556" i="2"/>
  <c r="H556" i="2" s="1"/>
  <c r="W556" i="2"/>
  <c r="T556" i="2" s="1"/>
  <c r="V556" i="2"/>
  <c r="U556" i="2"/>
  <c r="S556" i="2" s="1"/>
  <c r="CE555" i="2"/>
  <c r="CD555" i="2"/>
  <c r="CC555" i="2"/>
  <c r="CB555" i="2"/>
  <c r="CA555" i="2"/>
  <c r="K555" i="2" s="1"/>
  <c r="BZ555" i="2"/>
  <c r="BY555" i="2"/>
  <c r="BX555" i="2"/>
  <c r="BW555" i="2"/>
  <c r="BV555" i="2"/>
  <c r="H555" i="2" s="1"/>
  <c r="W555" i="2"/>
  <c r="T555" i="2" s="1"/>
  <c r="V555" i="2"/>
  <c r="U555" i="2"/>
  <c r="S555" i="2" s="1"/>
  <c r="CE554" i="2"/>
  <c r="CD554" i="2"/>
  <c r="CC554" i="2"/>
  <c r="CB554" i="2"/>
  <c r="CA554" i="2"/>
  <c r="K554" i="2" s="1"/>
  <c r="BZ554" i="2"/>
  <c r="BY554" i="2"/>
  <c r="BX554" i="2"/>
  <c r="BW554" i="2"/>
  <c r="BV554" i="2"/>
  <c r="H554" i="2" s="1"/>
  <c r="W554" i="2"/>
  <c r="T554" i="2" s="1"/>
  <c r="V554" i="2"/>
  <c r="U554" i="2"/>
  <c r="S554" i="2" s="1"/>
  <c r="CE553" i="2"/>
  <c r="CD553" i="2"/>
  <c r="CC553" i="2"/>
  <c r="CB553" i="2"/>
  <c r="CA553" i="2"/>
  <c r="K553" i="2" s="1"/>
  <c r="BZ553" i="2"/>
  <c r="BY553" i="2"/>
  <c r="BX553" i="2"/>
  <c r="BW553" i="2"/>
  <c r="BV553" i="2"/>
  <c r="H553" i="2" s="1"/>
  <c r="W553" i="2"/>
  <c r="T553" i="2" s="1"/>
  <c r="V553" i="2"/>
  <c r="U553" i="2"/>
  <c r="S553" i="2" s="1"/>
  <c r="CE552" i="2"/>
  <c r="CD552" i="2"/>
  <c r="CC552" i="2"/>
  <c r="CB552" i="2"/>
  <c r="CA552" i="2"/>
  <c r="K552" i="2" s="1"/>
  <c r="BZ552" i="2"/>
  <c r="BY552" i="2"/>
  <c r="BX552" i="2"/>
  <c r="BW552" i="2"/>
  <c r="BV552" i="2"/>
  <c r="W552" i="2"/>
  <c r="T552" i="2" s="1"/>
  <c r="V552" i="2"/>
  <c r="U552" i="2"/>
  <c r="S552" i="2" s="1"/>
  <c r="H552" i="2"/>
  <c r="CE551" i="2"/>
  <c r="CD551" i="2"/>
  <c r="CC551" i="2"/>
  <c r="CB551" i="2"/>
  <c r="CA551" i="2"/>
  <c r="K551" i="2" s="1"/>
  <c r="BZ551" i="2"/>
  <c r="BY551" i="2"/>
  <c r="BX551" i="2"/>
  <c r="BW551" i="2"/>
  <c r="BV551" i="2"/>
  <c r="H551" i="2" s="1"/>
  <c r="W551" i="2"/>
  <c r="T551" i="2" s="1"/>
  <c r="V551" i="2"/>
  <c r="U551" i="2"/>
  <c r="S551" i="2" s="1"/>
  <c r="CE550" i="2"/>
  <c r="CD550" i="2"/>
  <c r="CC550" i="2"/>
  <c r="CB550" i="2"/>
  <c r="CA550" i="2"/>
  <c r="K550" i="2" s="1"/>
  <c r="BZ550" i="2"/>
  <c r="BY550" i="2"/>
  <c r="BX550" i="2"/>
  <c r="BW550" i="2"/>
  <c r="BV550" i="2"/>
  <c r="H550" i="2" s="1"/>
  <c r="W550" i="2"/>
  <c r="T550" i="2" s="1"/>
  <c r="V550" i="2"/>
  <c r="U550" i="2"/>
  <c r="S550" i="2" s="1"/>
  <c r="CE549" i="2"/>
  <c r="CD549" i="2"/>
  <c r="CC549" i="2"/>
  <c r="CB549" i="2"/>
  <c r="CA549" i="2"/>
  <c r="K549" i="2" s="1"/>
  <c r="BZ549" i="2"/>
  <c r="BY549" i="2"/>
  <c r="BX549" i="2"/>
  <c r="BW549" i="2"/>
  <c r="BV549" i="2"/>
  <c r="H549" i="2" s="1"/>
  <c r="W549" i="2"/>
  <c r="T549" i="2" s="1"/>
  <c r="V549" i="2"/>
  <c r="U549" i="2"/>
  <c r="S549" i="2" s="1"/>
  <c r="CE548" i="2"/>
  <c r="CD548" i="2"/>
  <c r="CC548" i="2"/>
  <c r="CB548" i="2"/>
  <c r="CA548" i="2"/>
  <c r="K548" i="2" s="1"/>
  <c r="BZ548" i="2"/>
  <c r="BY548" i="2"/>
  <c r="BX548" i="2"/>
  <c r="BW548" i="2"/>
  <c r="BV548" i="2"/>
  <c r="H548" i="2" s="1"/>
  <c r="W548" i="2"/>
  <c r="T548" i="2" s="1"/>
  <c r="V548" i="2"/>
  <c r="U548" i="2"/>
  <c r="S548" i="2" s="1"/>
  <c r="CE547" i="2"/>
  <c r="CD547" i="2"/>
  <c r="CC547" i="2"/>
  <c r="CB547" i="2"/>
  <c r="CA547" i="2"/>
  <c r="K547" i="2" s="1"/>
  <c r="BZ547" i="2"/>
  <c r="BY547" i="2"/>
  <c r="BX547" i="2"/>
  <c r="BW547" i="2"/>
  <c r="BV547" i="2"/>
  <c r="H547" i="2" s="1"/>
  <c r="W547" i="2"/>
  <c r="T547" i="2" s="1"/>
  <c r="V547" i="2"/>
  <c r="U547" i="2"/>
  <c r="S547" i="2" s="1"/>
  <c r="CE546" i="2"/>
  <c r="CD546" i="2"/>
  <c r="CC546" i="2"/>
  <c r="CB546" i="2"/>
  <c r="CA546" i="2"/>
  <c r="K546" i="2" s="1"/>
  <c r="BZ546" i="2"/>
  <c r="BY546" i="2"/>
  <c r="BX546" i="2"/>
  <c r="BW546" i="2"/>
  <c r="BV546" i="2"/>
  <c r="H546" i="2" s="1"/>
  <c r="W546" i="2"/>
  <c r="T546" i="2" s="1"/>
  <c r="V546" i="2"/>
  <c r="U546" i="2"/>
  <c r="S546" i="2" s="1"/>
  <c r="CE545" i="2"/>
  <c r="CD545" i="2"/>
  <c r="CC545" i="2"/>
  <c r="CB545" i="2"/>
  <c r="CA545" i="2"/>
  <c r="K545" i="2" s="1"/>
  <c r="BZ545" i="2"/>
  <c r="BY545" i="2"/>
  <c r="BX545" i="2"/>
  <c r="BW545" i="2"/>
  <c r="BV545" i="2"/>
  <c r="H545" i="2" s="1"/>
  <c r="W545" i="2"/>
  <c r="T545" i="2" s="1"/>
  <c r="V545" i="2"/>
  <c r="U545" i="2"/>
  <c r="S545" i="2" s="1"/>
  <c r="CE544" i="2"/>
  <c r="CD544" i="2"/>
  <c r="CC544" i="2"/>
  <c r="CB544" i="2"/>
  <c r="CA544" i="2"/>
  <c r="K544" i="2" s="1"/>
  <c r="BZ544" i="2"/>
  <c r="BY544" i="2"/>
  <c r="BX544" i="2"/>
  <c r="BW544" i="2"/>
  <c r="BV544" i="2"/>
  <c r="H544" i="2" s="1"/>
  <c r="W544" i="2"/>
  <c r="T544" i="2" s="1"/>
  <c r="V544" i="2"/>
  <c r="U544" i="2"/>
  <c r="S544" i="2" s="1"/>
  <c r="CE543" i="2"/>
  <c r="CD543" i="2"/>
  <c r="CC543" i="2"/>
  <c r="CB543" i="2"/>
  <c r="CA543" i="2"/>
  <c r="K543" i="2" s="1"/>
  <c r="BZ543" i="2"/>
  <c r="BY543" i="2"/>
  <c r="BX543" i="2"/>
  <c r="BW543" i="2"/>
  <c r="BV543" i="2"/>
  <c r="H543" i="2" s="1"/>
  <c r="W543" i="2"/>
  <c r="T543" i="2" s="1"/>
  <c r="V543" i="2"/>
  <c r="U543" i="2"/>
  <c r="S543" i="2" s="1"/>
  <c r="CE542" i="2"/>
  <c r="CD542" i="2"/>
  <c r="CC542" i="2"/>
  <c r="CB542" i="2"/>
  <c r="CA542" i="2"/>
  <c r="K542" i="2" s="1"/>
  <c r="BZ542" i="2"/>
  <c r="BY542" i="2"/>
  <c r="BX542" i="2"/>
  <c r="BW542" i="2"/>
  <c r="BV542" i="2"/>
  <c r="H542" i="2" s="1"/>
  <c r="W542" i="2"/>
  <c r="T542" i="2" s="1"/>
  <c r="V542" i="2"/>
  <c r="U542" i="2"/>
  <c r="S542" i="2" s="1"/>
  <c r="CE541" i="2"/>
  <c r="CD541" i="2"/>
  <c r="CC541" i="2"/>
  <c r="CB541" i="2"/>
  <c r="CA541" i="2"/>
  <c r="K541" i="2" s="1"/>
  <c r="BZ541" i="2"/>
  <c r="BY541" i="2"/>
  <c r="BX541" i="2"/>
  <c r="BW541" i="2"/>
  <c r="BV541" i="2"/>
  <c r="H541" i="2" s="1"/>
  <c r="W541" i="2"/>
  <c r="T541" i="2" s="1"/>
  <c r="V541" i="2"/>
  <c r="U541" i="2"/>
  <c r="S541" i="2" s="1"/>
  <c r="CE540" i="2"/>
  <c r="CD540" i="2"/>
  <c r="CC540" i="2"/>
  <c r="CB540" i="2"/>
  <c r="CA540" i="2"/>
  <c r="K540" i="2" s="1"/>
  <c r="BZ540" i="2"/>
  <c r="BY540" i="2"/>
  <c r="BX540" i="2"/>
  <c r="BW540" i="2"/>
  <c r="BV540" i="2"/>
  <c r="H540" i="2" s="1"/>
  <c r="W540" i="2"/>
  <c r="T540" i="2" s="1"/>
  <c r="V540" i="2"/>
  <c r="U540" i="2"/>
  <c r="S540" i="2" s="1"/>
  <c r="CE539" i="2"/>
  <c r="CD539" i="2"/>
  <c r="CC539" i="2"/>
  <c r="CB539" i="2"/>
  <c r="CA539" i="2"/>
  <c r="K539" i="2" s="1"/>
  <c r="BZ539" i="2"/>
  <c r="BY539" i="2"/>
  <c r="BX539" i="2"/>
  <c r="BW539" i="2"/>
  <c r="BV539" i="2"/>
  <c r="H539" i="2" s="1"/>
  <c r="W539" i="2"/>
  <c r="T539" i="2" s="1"/>
  <c r="V539" i="2"/>
  <c r="U539" i="2"/>
  <c r="S539" i="2" s="1"/>
  <c r="CE538" i="2"/>
  <c r="CD538" i="2"/>
  <c r="CC538" i="2"/>
  <c r="CB538" i="2"/>
  <c r="CA538" i="2"/>
  <c r="K538" i="2" s="1"/>
  <c r="BZ538" i="2"/>
  <c r="BY538" i="2"/>
  <c r="BX538" i="2"/>
  <c r="BW538" i="2"/>
  <c r="BV538" i="2"/>
  <c r="W538" i="2"/>
  <c r="T538" i="2" s="1"/>
  <c r="V538" i="2"/>
  <c r="U538" i="2"/>
  <c r="S538" i="2" s="1"/>
  <c r="H538" i="2"/>
  <c r="CE537" i="2"/>
  <c r="CD537" i="2"/>
  <c r="CC537" i="2"/>
  <c r="CB537" i="2"/>
  <c r="CA537" i="2"/>
  <c r="K537" i="2" s="1"/>
  <c r="BZ537" i="2"/>
  <c r="BY537" i="2"/>
  <c r="BX537" i="2"/>
  <c r="BW537" i="2"/>
  <c r="BV537" i="2"/>
  <c r="H537" i="2" s="1"/>
  <c r="W537" i="2"/>
  <c r="T537" i="2" s="1"/>
  <c r="V537" i="2"/>
  <c r="U537" i="2"/>
  <c r="S537" i="2" s="1"/>
  <c r="CE536" i="2"/>
  <c r="CD536" i="2"/>
  <c r="CC536" i="2"/>
  <c r="CB536" i="2"/>
  <c r="CA536" i="2"/>
  <c r="K536" i="2" s="1"/>
  <c r="BZ536" i="2"/>
  <c r="BY536" i="2"/>
  <c r="BX536" i="2"/>
  <c r="BW536" i="2"/>
  <c r="BV536" i="2"/>
  <c r="H536" i="2" s="1"/>
  <c r="W536" i="2"/>
  <c r="T536" i="2" s="1"/>
  <c r="V536" i="2"/>
  <c r="U536" i="2"/>
  <c r="S536" i="2" s="1"/>
  <c r="BU535" i="2"/>
  <c r="BS535" i="2"/>
  <c r="BR535" i="2"/>
  <c r="BP535" i="2"/>
  <c r="BO535" i="2"/>
  <c r="BN535" i="2"/>
  <c r="BM535" i="2"/>
  <c r="BL535" i="2"/>
  <c r="V535" i="2" s="1"/>
  <c r="BK535" i="2"/>
  <c r="BI535" i="2"/>
  <c r="BH535" i="2"/>
  <c r="BF535" i="2"/>
  <c r="BE535" i="2"/>
  <c r="BD535" i="2"/>
  <c r="BC535" i="2"/>
  <c r="BB535" i="2"/>
  <c r="BA535" i="2"/>
  <c r="AZ535" i="2"/>
  <c r="AY535" i="2"/>
  <c r="AX535" i="2"/>
  <c r="AW535" i="2"/>
  <c r="AV535" i="2"/>
  <c r="AU535" i="2"/>
  <c r="AT535" i="2"/>
  <c r="AS535" i="2"/>
  <c r="AR535" i="2"/>
  <c r="AQ535" i="2"/>
  <c r="AO535" i="2"/>
  <c r="AN535" i="2"/>
  <c r="AL535" i="2"/>
  <c r="AK535" i="2"/>
  <c r="AJ535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X524" i="2" s="1"/>
  <c r="R535" i="2"/>
  <c r="Q535" i="2"/>
  <c r="P535" i="2"/>
  <c r="O535" i="2"/>
  <c r="CE534" i="2"/>
  <c r="CD534" i="2"/>
  <c r="CC534" i="2"/>
  <c r="CB534" i="2"/>
  <c r="CA534" i="2"/>
  <c r="K534" i="2" s="1"/>
  <c r="J534" i="2" s="1"/>
  <c r="BZ534" i="2"/>
  <c r="BY534" i="2"/>
  <c r="BX534" i="2"/>
  <c r="BW534" i="2"/>
  <c r="BV534" i="2"/>
  <c r="H534" i="2" s="1"/>
  <c r="W534" i="2"/>
  <c r="T534" i="2" s="1"/>
  <c r="V534" i="2"/>
  <c r="U534" i="2"/>
  <c r="S534" i="2" s="1"/>
  <c r="CE533" i="2"/>
  <c r="CD533" i="2"/>
  <c r="CC533" i="2"/>
  <c r="CB533" i="2"/>
  <c r="CA533" i="2"/>
  <c r="K533" i="2" s="1"/>
  <c r="J533" i="2" s="1"/>
  <c r="BZ533" i="2"/>
  <c r="BY533" i="2"/>
  <c r="BX533" i="2"/>
  <c r="BW533" i="2"/>
  <c r="BV533" i="2"/>
  <c r="H533" i="2" s="1"/>
  <c r="W533" i="2"/>
  <c r="T533" i="2" s="1"/>
  <c r="V533" i="2"/>
  <c r="U533" i="2"/>
  <c r="S533" i="2" s="1"/>
  <c r="CE532" i="2"/>
  <c r="CD532" i="2"/>
  <c r="CC532" i="2"/>
  <c r="CB532" i="2"/>
  <c r="CA532" i="2"/>
  <c r="K532" i="2" s="1"/>
  <c r="J532" i="2" s="1"/>
  <c r="BZ532" i="2"/>
  <c r="BY532" i="2"/>
  <c r="BX532" i="2"/>
  <c r="BW532" i="2"/>
  <c r="BV532" i="2"/>
  <c r="H532" i="2" s="1"/>
  <c r="W532" i="2"/>
  <c r="T532" i="2" s="1"/>
  <c r="V532" i="2"/>
  <c r="U532" i="2"/>
  <c r="S532" i="2" s="1"/>
  <c r="CE531" i="2"/>
  <c r="CD531" i="2"/>
  <c r="CC531" i="2"/>
  <c r="CB531" i="2"/>
  <c r="CA531" i="2"/>
  <c r="K531" i="2" s="1"/>
  <c r="J531" i="2" s="1"/>
  <c r="BZ531" i="2"/>
  <c r="BY531" i="2"/>
  <c r="BX531" i="2"/>
  <c r="BW531" i="2"/>
  <c r="BV531" i="2"/>
  <c r="H531" i="2" s="1"/>
  <c r="W531" i="2"/>
  <c r="T531" i="2" s="1"/>
  <c r="V531" i="2"/>
  <c r="U531" i="2"/>
  <c r="S531" i="2" s="1"/>
  <c r="CE530" i="2"/>
  <c r="CD530" i="2"/>
  <c r="CC530" i="2"/>
  <c r="CB530" i="2"/>
  <c r="CA530" i="2"/>
  <c r="K530" i="2" s="1"/>
  <c r="J530" i="2" s="1"/>
  <c r="BZ530" i="2"/>
  <c r="BY530" i="2"/>
  <c r="BX530" i="2"/>
  <c r="BW530" i="2"/>
  <c r="BV530" i="2"/>
  <c r="H530" i="2" s="1"/>
  <c r="W530" i="2"/>
  <c r="T530" i="2" s="1"/>
  <c r="V530" i="2"/>
  <c r="U530" i="2"/>
  <c r="S530" i="2" s="1"/>
  <c r="CE529" i="2"/>
  <c r="CD529" i="2"/>
  <c r="CC529" i="2"/>
  <c r="CB529" i="2"/>
  <c r="CA529" i="2"/>
  <c r="K529" i="2" s="1"/>
  <c r="J529" i="2" s="1"/>
  <c r="BZ529" i="2"/>
  <c r="BY529" i="2"/>
  <c r="BX529" i="2"/>
  <c r="BW529" i="2"/>
  <c r="BV529" i="2"/>
  <c r="H529" i="2" s="1"/>
  <c r="W529" i="2"/>
  <c r="T529" i="2" s="1"/>
  <c r="V529" i="2"/>
  <c r="U529" i="2"/>
  <c r="S529" i="2" s="1"/>
  <c r="CE528" i="2"/>
  <c r="CD528" i="2"/>
  <c r="CC528" i="2"/>
  <c r="CB528" i="2"/>
  <c r="CA528" i="2"/>
  <c r="K528" i="2" s="1"/>
  <c r="J528" i="2" s="1"/>
  <c r="BZ528" i="2"/>
  <c r="BY528" i="2"/>
  <c r="BX528" i="2"/>
  <c r="BW528" i="2"/>
  <c r="BV528" i="2"/>
  <c r="H528" i="2" s="1"/>
  <c r="W528" i="2"/>
  <c r="T528" i="2" s="1"/>
  <c r="V528" i="2"/>
  <c r="U528" i="2"/>
  <c r="S528" i="2" s="1"/>
  <c r="CE527" i="2"/>
  <c r="CD527" i="2"/>
  <c r="CC527" i="2"/>
  <c r="CB527" i="2"/>
  <c r="CA527" i="2"/>
  <c r="K527" i="2" s="1"/>
  <c r="J527" i="2" s="1"/>
  <c r="BZ527" i="2"/>
  <c r="BY527" i="2"/>
  <c r="BX527" i="2"/>
  <c r="BW527" i="2"/>
  <c r="BV527" i="2"/>
  <c r="H527" i="2" s="1"/>
  <c r="W527" i="2"/>
  <c r="T527" i="2" s="1"/>
  <c r="V527" i="2"/>
  <c r="U527" i="2"/>
  <c r="S527" i="2" s="1"/>
  <c r="CE526" i="2"/>
  <c r="CD526" i="2"/>
  <c r="CC526" i="2"/>
  <c r="CB526" i="2"/>
  <c r="CA526" i="2"/>
  <c r="K526" i="2" s="1"/>
  <c r="BZ526" i="2"/>
  <c r="BY526" i="2"/>
  <c r="BX526" i="2"/>
  <c r="BW526" i="2"/>
  <c r="BV526" i="2"/>
  <c r="H526" i="2" s="1"/>
  <c r="W526" i="2"/>
  <c r="T526" i="2" s="1"/>
  <c r="V526" i="2"/>
  <c r="U526" i="2"/>
  <c r="S526" i="2" s="1"/>
  <c r="CE525" i="2"/>
  <c r="CD525" i="2"/>
  <c r="CC525" i="2"/>
  <c r="CB525" i="2"/>
  <c r="CA525" i="2"/>
  <c r="K525" i="2" s="1"/>
  <c r="BZ525" i="2"/>
  <c r="BY525" i="2"/>
  <c r="BX525" i="2"/>
  <c r="BW525" i="2"/>
  <c r="BV525" i="2"/>
  <c r="H525" i="2" s="1"/>
  <c r="W525" i="2"/>
  <c r="T525" i="2" s="1"/>
  <c r="V525" i="2"/>
  <c r="U525" i="2"/>
  <c r="S525" i="2" s="1"/>
  <c r="CE524" i="2"/>
  <c r="CD524" i="2"/>
  <c r="CC524" i="2"/>
  <c r="CB524" i="2"/>
  <c r="CA524" i="2"/>
  <c r="BZ524" i="2"/>
  <c r="BX524" i="2"/>
  <c r="BW524" i="2"/>
  <c r="BO524" i="2"/>
  <c r="BY524" i="2" s="1"/>
  <c r="BL524" i="2"/>
  <c r="W524" i="2"/>
  <c r="T524" i="2" s="1"/>
  <c r="CE523" i="2"/>
  <c r="CD523" i="2"/>
  <c r="CC523" i="2"/>
  <c r="CB523" i="2"/>
  <c r="CA523" i="2"/>
  <c r="K523" i="2" s="1"/>
  <c r="BZ523" i="2"/>
  <c r="BY523" i="2"/>
  <c r="BX523" i="2"/>
  <c r="BW523" i="2"/>
  <c r="BV523" i="2"/>
  <c r="H523" i="2" s="1"/>
  <c r="J523" i="2" s="1"/>
  <c r="W523" i="2"/>
  <c r="T523" i="2" s="1"/>
  <c r="V523" i="2"/>
  <c r="U523" i="2"/>
  <c r="S523" i="2" s="1"/>
  <c r="CE522" i="2"/>
  <c r="CD522" i="2"/>
  <c r="CC522" i="2"/>
  <c r="CB522" i="2"/>
  <c r="CA522" i="2"/>
  <c r="K522" i="2" s="1"/>
  <c r="BZ522" i="2"/>
  <c r="BY522" i="2"/>
  <c r="BX522" i="2"/>
  <c r="BW522" i="2"/>
  <c r="BV522" i="2"/>
  <c r="H522" i="2" s="1"/>
  <c r="J522" i="2" s="1"/>
  <c r="W522" i="2"/>
  <c r="T522" i="2" s="1"/>
  <c r="V522" i="2"/>
  <c r="U522" i="2"/>
  <c r="S522" i="2" s="1"/>
  <c r="CE521" i="2"/>
  <c r="CD521" i="2"/>
  <c r="CC521" i="2"/>
  <c r="CB521" i="2"/>
  <c r="CA521" i="2"/>
  <c r="K521" i="2" s="1"/>
  <c r="BZ521" i="2"/>
  <c r="BY521" i="2"/>
  <c r="BX521" i="2"/>
  <c r="BW521" i="2"/>
  <c r="BV521" i="2"/>
  <c r="H521" i="2" s="1"/>
  <c r="J521" i="2" s="1"/>
  <c r="W521" i="2"/>
  <c r="T521" i="2" s="1"/>
  <c r="V521" i="2"/>
  <c r="U521" i="2"/>
  <c r="S521" i="2" s="1"/>
  <c r="CE520" i="2"/>
  <c r="CD520" i="2"/>
  <c r="CC520" i="2"/>
  <c r="CB520" i="2"/>
  <c r="CA520" i="2"/>
  <c r="K520" i="2" s="1"/>
  <c r="BZ520" i="2"/>
  <c r="BY520" i="2"/>
  <c r="BX520" i="2"/>
  <c r="BW520" i="2"/>
  <c r="BV520" i="2"/>
  <c r="H520" i="2" s="1"/>
  <c r="J520" i="2" s="1"/>
  <c r="W520" i="2"/>
  <c r="T520" i="2" s="1"/>
  <c r="V520" i="2"/>
  <c r="U520" i="2"/>
  <c r="S520" i="2" s="1"/>
  <c r="CE519" i="2"/>
  <c r="CD519" i="2"/>
  <c r="CC519" i="2"/>
  <c r="CB519" i="2"/>
  <c r="CA519" i="2"/>
  <c r="K519" i="2" s="1"/>
  <c r="BZ519" i="2"/>
  <c r="BY519" i="2"/>
  <c r="BX519" i="2"/>
  <c r="BW519" i="2"/>
  <c r="BV519" i="2"/>
  <c r="H519" i="2" s="1"/>
  <c r="J519" i="2" s="1"/>
  <c r="W519" i="2"/>
  <c r="T519" i="2" s="1"/>
  <c r="V519" i="2"/>
  <c r="U519" i="2"/>
  <c r="S519" i="2" s="1"/>
  <c r="CE518" i="2"/>
  <c r="CD518" i="2"/>
  <c r="CC518" i="2"/>
  <c r="CB518" i="2"/>
  <c r="CA518" i="2"/>
  <c r="K518" i="2" s="1"/>
  <c r="BZ518" i="2"/>
  <c r="BY518" i="2"/>
  <c r="BX518" i="2"/>
  <c r="BW518" i="2"/>
  <c r="BV518" i="2"/>
  <c r="H518" i="2" s="1"/>
  <c r="J518" i="2" s="1"/>
  <c r="W518" i="2"/>
  <c r="T518" i="2" s="1"/>
  <c r="V518" i="2"/>
  <c r="U518" i="2"/>
  <c r="S518" i="2" s="1"/>
  <c r="CE517" i="2"/>
  <c r="CD517" i="2"/>
  <c r="CC517" i="2"/>
  <c r="CB517" i="2"/>
  <c r="CA517" i="2"/>
  <c r="K517" i="2" s="1"/>
  <c r="BZ517" i="2"/>
  <c r="BY517" i="2"/>
  <c r="BX517" i="2"/>
  <c r="BW517" i="2"/>
  <c r="BV517" i="2"/>
  <c r="H517" i="2" s="1"/>
  <c r="W517" i="2"/>
  <c r="T517" i="2" s="1"/>
  <c r="V517" i="2"/>
  <c r="U517" i="2"/>
  <c r="S517" i="2" s="1"/>
  <c r="CE516" i="2"/>
  <c r="CD516" i="2"/>
  <c r="CC516" i="2"/>
  <c r="CB516" i="2"/>
  <c r="CA516" i="2"/>
  <c r="K516" i="2" s="1"/>
  <c r="BZ516" i="2"/>
  <c r="BY516" i="2"/>
  <c r="BX516" i="2"/>
  <c r="BW516" i="2"/>
  <c r="BV516" i="2"/>
  <c r="H516" i="2" s="1"/>
  <c r="J516" i="2" s="1"/>
  <c r="W516" i="2"/>
  <c r="T516" i="2" s="1"/>
  <c r="V516" i="2"/>
  <c r="U516" i="2"/>
  <c r="S516" i="2" s="1"/>
  <c r="CE515" i="2"/>
  <c r="CD515" i="2"/>
  <c r="CC515" i="2"/>
  <c r="CB515" i="2"/>
  <c r="CA515" i="2"/>
  <c r="K515" i="2" s="1"/>
  <c r="BZ515" i="2"/>
  <c r="BY515" i="2"/>
  <c r="BX515" i="2"/>
  <c r="BW515" i="2"/>
  <c r="BV515" i="2"/>
  <c r="H515" i="2" s="1"/>
  <c r="J515" i="2" s="1"/>
  <c r="W515" i="2"/>
  <c r="T515" i="2" s="1"/>
  <c r="V515" i="2"/>
  <c r="U515" i="2"/>
  <c r="S515" i="2" s="1"/>
  <c r="CE514" i="2"/>
  <c r="CD514" i="2"/>
  <c r="CC514" i="2"/>
  <c r="CB514" i="2"/>
  <c r="CA514" i="2"/>
  <c r="K514" i="2" s="1"/>
  <c r="BZ514" i="2"/>
  <c r="BY514" i="2"/>
  <c r="BX514" i="2"/>
  <c r="BW514" i="2"/>
  <c r="BV514" i="2"/>
  <c r="H514" i="2" s="1"/>
  <c r="J514" i="2" s="1"/>
  <c r="W514" i="2"/>
  <c r="T514" i="2" s="1"/>
  <c r="V514" i="2"/>
  <c r="U514" i="2"/>
  <c r="S514" i="2" s="1"/>
  <c r="CE513" i="2"/>
  <c r="CD513" i="2"/>
  <c r="CC513" i="2"/>
  <c r="CB513" i="2"/>
  <c r="CA513" i="2"/>
  <c r="K513" i="2" s="1"/>
  <c r="BZ513" i="2"/>
  <c r="BY513" i="2"/>
  <c r="BX513" i="2"/>
  <c r="BW513" i="2"/>
  <c r="BV513" i="2"/>
  <c r="H513" i="2" s="1"/>
  <c r="J513" i="2" s="1"/>
  <c r="W513" i="2"/>
  <c r="T513" i="2" s="1"/>
  <c r="V513" i="2"/>
  <c r="U513" i="2"/>
  <c r="S513" i="2" s="1"/>
  <c r="CE512" i="2"/>
  <c r="CD512" i="2"/>
  <c r="CC512" i="2"/>
  <c r="CB512" i="2"/>
  <c r="CA512" i="2"/>
  <c r="K512" i="2" s="1"/>
  <c r="BZ512" i="2"/>
  <c r="BY512" i="2"/>
  <c r="BX512" i="2"/>
  <c r="BW512" i="2"/>
  <c r="BV512" i="2"/>
  <c r="H512" i="2" s="1"/>
  <c r="J512" i="2" s="1"/>
  <c r="W512" i="2"/>
  <c r="T512" i="2" s="1"/>
  <c r="V512" i="2"/>
  <c r="U512" i="2"/>
  <c r="S512" i="2" s="1"/>
  <c r="CE511" i="2"/>
  <c r="CD511" i="2"/>
  <c r="CC511" i="2"/>
  <c r="CB511" i="2"/>
  <c r="CA511" i="2"/>
  <c r="K511" i="2" s="1"/>
  <c r="BZ511" i="2"/>
  <c r="BY511" i="2"/>
  <c r="BX511" i="2"/>
  <c r="BW511" i="2"/>
  <c r="BV511" i="2"/>
  <c r="H511" i="2" s="1"/>
  <c r="J511" i="2" s="1"/>
  <c r="W511" i="2"/>
  <c r="T511" i="2" s="1"/>
  <c r="V511" i="2"/>
  <c r="U511" i="2"/>
  <c r="S511" i="2" s="1"/>
  <c r="CE510" i="2"/>
  <c r="CD510" i="2"/>
  <c r="CC510" i="2"/>
  <c r="CB510" i="2"/>
  <c r="CA510" i="2"/>
  <c r="K510" i="2" s="1"/>
  <c r="BZ510" i="2"/>
  <c r="BY510" i="2"/>
  <c r="BX510" i="2"/>
  <c r="BW510" i="2"/>
  <c r="BV510" i="2"/>
  <c r="H510" i="2" s="1"/>
  <c r="J510" i="2" s="1"/>
  <c r="W510" i="2"/>
  <c r="T510" i="2" s="1"/>
  <c r="V510" i="2"/>
  <c r="U510" i="2"/>
  <c r="S510" i="2" s="1"/>
  <c r="CE509" i="2"/>
  <c r="CD509" i="2"/>
  <c r="CC509" i="2"/>
  <c r="CB509" i="2"/>
  <c r="CA509" i="2"/>
  <c r="K509" i="2" s="1"/>
  <c r="BZ509" i="2"/>
  <c r="BY509" i="2"/>
  <c r="BX509" i="2"/>
  <c r="BW509" i="2"/>
  <c r="BV509" i="2"/>
  <c r="H509" i="2" s="1"/>
  <c r="J509" i="2" s="1"/>
  <c r="W509" i="2"/>
  <c r="T509" i="2" s="1"/>
  <c r="V509" i="2"/>
  <c r="U509" i="2"/>
  <c r="S509" i="2" s="1"/>
  <c r="CE508" i="2"/>
  <c r="CD508" i="2"/>
  <c r="CC508" i="2"/>
  <c r="CB508" i="2"/>
  <c r="CA508" i="2"/>
  <c r="K508" i="2" s="1"/>
  <c r="BZ508" i="2"/>
  <c r="BY508" i="2"/>
  <c r="BX508" i="2"/>
  <c r="BW508" i="2"/>
  <c r="BV508" i="2"/>
  <c r="H508" i="2" s="1"/>
  <c r="J508" i="2" s="1"/>
  <c r="W508" i="2"/>
  <c r="T508" i="2" s="1"/>
  <c r="V508" i="2"/>
  <c r="U508" i="2"/>
  <c r="S508" i="2" s="1"/>
  <c r="CE507" i="2"/>
  <c r="CD507" i="2"/>
  <c r="CC507" i="2"/>
  <c r="CB507" i="2"/>
  <c r="CA507" i="2"/>
  <c r="K507" i="2" s="1"/>
  <c r="BZ507" i="2"/>
  <c r="BY507" i="2"/>
  <c r="BX507" i="2"/>
  <c r="BW507" i="2"/>
  <c r="BV507" i="2"/>
  <c r="H507" i="2" s="1"/>
  <c r="J507" i="2" s="1"/>
  <c r="W507" i="2"/>
  <c r="T507" i="2" s="1"/>
  <c r="V507" i="2"/>
  <c r="U507" i="2"/>
  <c r="S507" i="2" s="1"/>
  <c r="CE506" i="2"/>
  <c r="CD506" i="2"/>
  <c r="CC506" i="2"/>
  <c r="CB506" i="2"/>
  <c r="CA506" i="2"/>
  <c r="K506" i="2" s="1"/>
  <c r="BZ506" i="2"/>
  <c r="BY506" i="2"/>
  <c r="BX506" i="2"/>
  <c r="BW506" i="2"/>
  <c r="BV506" i="2"/>
  <c r="H506" i="2" s="1"/>
  <c r="J506" i="2" s="1"/>
  <c r="W506" i="2"/>
  <c r="T506" i="2" s="1"/>
  <c r="V506" i="2"/>
  <c r="U506" i="2"/>
  <c r="S506" i="2" s="1"/>
  <c r="CE505" i="2"/>
  <c r="CD505" i="2"/>
  <c r="CC505" i="2"/>
  <c r="CB505" i="2"/>
  <c r="CA505" i="2"/>
  <c r="K505" i="2" s="1"/>
  <c r="BZ505" i="2"/>
  <c r="BY505" i="2"/>
  <c r="BX505" i="2"/>
  <c r="BW505" i="2"/>
  <c r="BV505" i="2"/>
  <c r="H505" i="2" s="1"/>
  <c r="J505" i="2" s="1"/>
  <c r="W505" i="2"/>
  <c r="T505" i="2" s="1"/>
  <c r="V505" i="2"/>
  <c r="U505" i="2"/>
  <c r="S505" i="2" s="1"/>
  <c r="CE504" i="2"/>
  <c r="CD504" i="2"/>
  <c r="CC504" i="2"/>
  <c r="CB504" i="2"/>
  <c r="CA504" i="2"/>
  <c r="K504" i="2" s="1"/>
  <c r="BZ504" i="2"/>
  <c r="BY504" i="2"/>
  <c r="BX504" i="2"/>
  <c r="BW504" i="2"/>
  <c r="BV504" i="2"/>
  <c r="H504" i="2" s="1"/>
  <c r="W504" i="2"/>
  <c r="T504" i="2" s="1"/>
  <c r="V504" i="2"/>
  <c r="U504" i="2"/>
  <c r="S504" i="2" s="1"/>
  <c r="CE503" i="2"/>
  <c r="CD503" i="2"/>
  <c r="CC503" i="2"/>
  <c r="CB503" i="2"/>
  <c r="CA503" i="2"/>
  <c r="K503" i="2" s="1"/>
  <c r="BZ503" i="2"/>
  <c r="BY503" i="2"/>
  <c r="BX503" i="2"/>
  <c r="BW503" i="2"/>
  <c r="BV503" i="2"/>
  <c r="H503" i="2" s="1"/>
  <c r="W503" i="2"/>
  <c r="T503" i="2" s="1"/>
  <c r="V503" i="2"/>
  <c r="U503" i="2"/>
  <c r="S503" i="2" s="1"/>
  <c r="CE502" i="2"/>
  <c r="CD502" i="2"/>
  <c r="CC502" i="2"/>
  <c r="CB502" i="2"/>
  <c r="CA502" i="2"/>
  <c r="K502" i="2" s="1"/>
  <c r="BZ502" i="2"/>
  <c r="BY502" i="2"/>
  <c r="BX502" i="2"/>
  <c r="BW502" i="2"/>
  <c r="BV502" i="2"/>
  <c r="H502" i="2" s="1"/>
  <c r="W502" i="2"/>
  <c r="T502" i="2" s="1"/>
  <c r="V502" i="2"/>
  <c r="U502" i="2"/>
  <c r="S502" i="2" s="1"/>
  <c r="CE501" i="2"/>
  <c r="CD501" i="2"/>
  <c r="CC501" i="2"/>
  <c r="CB501" i="2"/>
  <c r="CA501" i="2"/>
  <c r="K501" i="2" s="1"/>
  <c r="BZ501" i="2"/>
  <c r="BY501" i="2"/>
  <c r="BX501" i="2"/>
  <c r="BW501" i="2"/>
  <c r="BV501" i="2"/>
  <c r="H501" i="2" s="1"/>
  <c r="W501" i="2"/>
  <c r="T501" i="2" s="1"/>
  <c r="V501" i="2"/>
  <c r="U501" i="2"/>
  <c r="S501" i="2" s="1"/>
  <c r="CE500" i="2"/>
  <c r="CD500" i="2"/>
  <c r="CC500" i="2"/>
  <c r="CB500" i="2"/>
  <c r="CA500" i="2"/>
  <c r="K500" i="2" s="1"/>
  <c r="BZ500" i="2"/>
  <c r="BY500" i="2"/>
  <c r="BX500" i="2"/>
  <c r="BW500" i="2"/>
  <c r="BV500" i="2"/>
  <c r="H500" i="2" s="1"/>
  <c r="W500" i="2"/>
  <c r="T500" i="2" s="1"/>
  <c r="V500" i="2"/>
  <c r="U500" i="2"/>
  <c r="S500" i="2" s="1"/>
  <c r="CE499" i="2"/>
  <c r="CD499" i="2"/>
  <c r="CC499" i="2"/>
  <c r="CB499" i="2"/>
  <c r="CA499" i="2"/>
  <c r="K499" i="2" s="1"/>
  <c r="BZ499" i="2"/>
  <c r="BY499" i="2"/>
  <c r="BX499" i="2"/>
  <c r="BW499" i="2"/>
  <c r="BV499" i="2"/>
  <c r="H499" i="2" s="1"/>
  <c r="AF499" i="2"/>
  <c r="AF497" i="2" s="1"/>
  <c r="AC499" i="2"/>
  <c r="W499" i="2" s="1"/>
  <c r="T499" i="2" s="1"/>
  <c r="V499" i="2"/>
  <c r="U499" i="2"/>
  <c r="S499" i="2" s="1"/>
  <c r="CE498" i="2"/>
  <c r="CD498" i="2"/>
  <c r="CC498" i="2"/>
  <c r="CB498" i="2"/>
  <c r="CA498" i="2"/>
  <c r="K498" i="2" s="1"/>
  <c r="BZ498" i="2"/>
  <c r="BY498" i="2"/>
  <c r="BX498" i="2"/>
  <c r="BW498" i="2"/>
  <c r="BV498" i="2"/>
  <c r="H498" i="2" s="1"/>
  <c r="W498" i="2"/>
  <c r="T498" i="2" s="1"/>
  <c r="V498" i="2"/>
  <c r="U498" i="2"/>
  <c r="S498" i="2" s="1"/>
  <c r="BU497" i="2"/>
  <c r="BS497" i="2"/>
  <c r="BR497" i="2"/>
  <c r="BP497" i="2"/>
  <c r="BN497" i="2"/>
  <c r="BM497" i="2"/>
  <c r="BK497" i="2"/>
  <c r="BI497" i="2"/>
  <c r="BH497" i="2"/>
  <c r="BF497" i="2"/>
  <c r="BE497" i="2"/>
  <c r="BD497" i="2"/>
  <c r="BC497" i="2"/>
  <c r="BB497" i="2"/>
  <c r="BA497" i="2"/>
  <c r="AZ497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I497" i="2"/>
  <c r="AH497" i="2"/>
  <c r="AG497" i="2"/>
  <c r="AE497" i="2"/>
  <c r="AD497" i="2"/>
  <c r="AB497" i="2"/>
  <c r="AA497" i="2"/>
  <c r="Z497" i="2"/>
  <c r="Y497" i="2"/>
  <c r="X497" i="2"/>
  <c r="R497" i="2"/>
  <c r="Q497" i="2"/>
  <c r="P497" i="2"/>
  <c r="O497" i="2"/>
  <c r="G497" i="2"/>
  <c r="CE494" i="2"/>
  <c r="CD494" i="2"/>
  <c r="CC494" i="2"/>
  <c r="CB494" i="2"/>
  <c r="CA494" i="2"/>
  <c r="BZ494" i="2"/>
  <c r="BY494" i="2"/>
  <c r="BX494" i="2"/>
  <c r="BW494" i="2"/>
  <c r="BV494" i="2"/>
  <c r="H494" i="2" s="1"/>
  <c r="W494" i="2"/>
  <c r="T494" i="2" s="1"/>
  <c r="V494" i="2"/>
  <c r="K494" i="2"/>
  <c r="CE493" i="2"/>
  <c r="CD493" i="2"/>
  <c r="CC493" i="2"/>
  <c r="CB493" i="2"/>
  <c r="CA493" i="2"/>
  <c r="K493" i="2" s="1"/>
  <c r="J493" i="2" s="1"/>
  <c r="BZ493" i="2"/>
  <c r="BY493" i="2"/>
  <c r="BX493" i="2"/>
  <c r="BW493" i="2"/>
  <c r="BV493" i="2"/>
  <c r="H493" i="2" s="1"/>
  <c r="G493" i="2" s="1"/>
  <c r="W493" i="2"/>
  <c r="T493" i="2" s="1"/>
  <c r="V493" i="2"/>
  <c r="U493" i="2"/>
  <c r="S493" i="2" s="1"/>
  <c r="CE492" i="2"/>
  <c r="CD492" i="2"/>
  <c r="CC492" i="2"/>
  <c r="CB492" i="2"/>
  <c r="CA492" i="2"/>
  <c r="K492" i="2" s="1"/>
  <c r="J492" i="2" s="1"/>
  <c r="BZ492" i="2"/>
  <c r="BY492" i="2"/>
  <c r="BX492" i="2"/>
  <c r="BW492" i="2"/>
  <c r="BV492" i="2"/>
  <c r="H492" i="2" s="1"/>
  <c r="G492" i="2" s="1"/>
  <c r="W492" i="2"/>
  <c r="T492" i="2" s="1"/>
  <c r="V492" i="2"/>
  <c r="U492" i="2"/>
  <c r="S492" i="2" s="1"/>
  <c r="CE491" i="2"/>
  <c r="CD491" i="2"/>
  <c r="CC491" i="2"/>
  <c r="CB491" i="2"/>
  <c r="CA491" i="2"/>
  <c r="K491" i="2" s="1"/>
  <c r="J491" i="2" s="1"/>
  <c r="BZ491" i="2"/>
  <c r="BY491" i="2"/>
  <c r="BX491" i="2"/>
  <c r="BW491" i="2"/>
  <c r="BV491" i="2"/>
  <c r="H491" i="2" s="1"/>
  <c r="G491" i="2" s="1"/>
  <c r="W491" i="2"/>
  <c r="T491" i="2" s="1"/>
  <c r="V491" i="2"/>
  <c r="U491" i="2"/>
  <c r="S491" i="2" s="1"/>
  <c r="CE490" i="2"/>
  <c r="CD490" i="2"/>
  <c r="CC490" i="2"/>
  <c r="CB490" i="2"/>
  <c r="CA490" i="2"/>
  <c r="K490" i="2" s="1"/>
  <c r="J490" i="2" s="1"/>
  <c r="BZ490" i="2"/>
  <c r="BY490" i="2"/>
  <c r="BX490" i="2"/>
  <c r="BW490" i="2"/>
  <c r="BV490" i="2"/>
  <c r="H490" i="2" s="1"/>
  <c r="G490" i="2" s="1"/>
  <c r="W490" i="2"/>
  <c r="T490" i="2" s="1"/>
  <c r="V490" i="2"/>
  <c r="U490" i="2"/>
  <c r="S490" i="2" s="1"/>
  <c r="CE489" i="2"/>
  <c r="CD489" i="2"/>
  <c r="CC489" i="2"/>
  <c r="CB489" i="2"/>
  <c r="CA489" i="2"/>
  <c r="K489" i="2" s="1"/>
  <c r="J489" i="2" s="1"/>
  <c r="BZ489" i="2"/>
  <c r="BY489" i="2"/>
  <c r="BX489" i="2"/>
  <c r="BW489" i="2"/>
  <c r="BV489" i="2"/>
  <c r="H489" i="2" s="1"/>
  <c r="G489" i="2" s="1"/>
  <c r="W489" i="2"/>
  <c r="T489" i="2" s="1"/>
  <c r="V489" i="2"/>
  <c r="U489" i="2"/>
  <c r="S489" i="2" s="1"/>
  <c r="CE488" i="2"/>
  <c r="CD488" i="2"/>
  <c r="CC488" i="2"/>
  <c r="CB488" i="2"/>
  <c r="CA488" i="2"/>
  <c r="K488" i="2" s="1"/>
  <c r="J488" i="2" s="1"/>
  <c r="BZ488" i="2"/>
  <c r="BY488" i="2"/>
  <c r="BX488" i="2"/>
  <c r="BW488" i="2"/>
  <c r="BV488" i="2"/>
  <c r="H488" i="2" s="1"/>
  <c r="G488" i="2" s="1"/>
  <c r="W488" i="2"/>
  <c r="T488" i="2" s="1"/>
  <c r="V488" i="2"/>
  <c r="U488" i="2"/>
  <c r="S488" i="2" s="1"/>
  <c r="CE487" i="2"/>
  <c r="CD487" i="2"/>
  <c r="CC487" i="2"/>
  <c r="CB487" i="2"/>
  <c r="CA487" i="2"/>
  <c r="K487" i="2" s="1"/>
  <c r="J487" i="2" s="1"/>
  <c r="BZ487" i="2"/>
  <c r="BY487" i="2"/>
  <c r="BX487" i="2"/>
  <c r="BW487" i="2"/>
  <c r="BV487" i="2"/>
  <c r="H487" i="2" s="1"/>
  <c r="G487" i="2" s="1"/>
  <c r="W487" i="2"/>
  <c r="T487" i="2" s="1"/>
  <c r="V487" i="2"/>
  <c r="U487" i="2"/>
  <c r="S487" i="2" s="1"/>
  <c r="CE486" i="2"/>
  <c r="CD486" i="2"/>
  <c r="CC486" i="2"/>
  <c r="CB486" i="2"/>
  <c r="CA486" i="2"/>
  <c r="K486" i="2" s="1"/>
  <c r="J486" i="2" s="1"/>
  <c r="BZ486" i="2"/>
  <c r="BY486" i="2"/>
  <c r="BX486" i="2"/>
  <c r="BW486" i="2"/>
  <c r="BV486" i="2"/>
  <c r="H486" i="2" s="1"/>
  <c r="G486" i="2" s="1"/>
  <c r="W486" i="2"/>
  <c r="T486" i="2" s="1"/>
  <c r="V486" i="2"/>
  <c r="U486" i="2"/>
  <c r="S486" i="2" s="1"/>
  <c r="CE485" i="2"/>
  <c r="CD485" i="2"/>
  <c r="CC485" i="2"/>
  <c r="CB485" i="2"/>
  <c r="CA485" i="2"/>
  <c r="K485" i="2" s="1"/>
  <c r="J485" i="2" s="1"/>
  <c r="BZ485" i="2"/>
  <c r="BY485" i="2"/>
  <c r="BX485" i="2"/>
  <c r="BW485" i="2"/>
  <c r="BV485" i="2"/>
  <c r="H485" i="2" s="1"/>
  <c r="G485" i="2" s="1"/>
  <c r="W485" i="2"/>
  <c r="T485" i="2" s="1"/>
  <c r="V485" i="2"/>
  <c r="U485" i="2"/>
  <c r="S485" i="2" s="1"/>
  <c r="CE484" i="2"/>
  <c r="CD484" i="2"/>
  <c r="CC484" i="2"/>
  <c r="CB484" i="2"/>
  <c r="CA484" i="2"/>
  <c r="K484" i="2" s="1"/>
  <c r="J484" i="2" s="1"/>
  <c r="BZ484" i="2"/>
  <c r="BY484" i="2"/>
  <c r="BX484" i="2"/>
  <c r="BW484" i="2"/>
  <c r="BV484" i="2"/>
  <c r="H484" i="2" s="1"/>
  <c r="G484" i="2" s="1"/>
  <c r="W484" i="2"/>
  <c r="T484" i="2" s="1"/>
  <c r="V484" i="2"/>
  <c r="U484" i="2"/>
  <c r="S484" i="2" s="1"/>
  <c r="CE483" i="2"/>
  <c r="CD483" i="2"/>
  <c r="CC483" i="2"/>
  <c r="CB483" i="2"/>
  <c r="CA483" i="2"/>
  <c r="K483" i="2" s="1"/>
  <c r="J483" i="2" s="1"/>
  <c r="BZ483" i="2"/>
  <c r="BY483" i="2"/>
  <c r="BX483" i="2"/>
  <c r="BW483" i="2"/>
  <c r="BV483" i="2"/>
  <c r="H483" i="2" s="1"/>
  <c r="G483" i="2" s="1"/>
  <c r="W483" i="2"/>
  <c r="T483" i="2" s="1"/>
  <c r="V483" i="2"/>
  <c r="U483" i="2"/>
  <c r="S483" i="2" s="1"/>
  <c r="CE482" i="2"/>
  <c r="CD482" i="2"/>
  <c r="CC482" i="2"/>
  <c r="CB482" i="2"/>
  <c r="CA482" i="2"/>
  <c r="K482" i="2" s="1"/>
  <c r="J482" i="2" s="1"/>
  <c r="BZ482" i="2"/>
  <c r="BY482" i="2"/>
  <c r="BX482" i="2"/>
  <c r="BW482" i="2"/>
  <c r="BV482" i="2"/>
  <c r="H482" i="2" s="1"/>
  <c r="G482" i="2" s="1"/>
  <c r="W482" i="2"/>
  <c r="T482" i="2" s="1"/>
  <c r="V482" i="2"/>
  <c r="U482" i="2"/>
  <c r="S482" i="2" s="1"/>
  <c r="CE481" i="2"/>
  <c r="CD481" i="2"/>
  <c r="CC481" i="2"/>
  <c r="CB481" i="2"/>
  <c r="CA481" i="2"/>
  <c r="K481" i="2" s="1"/>
  <c r="J481" i="2" s="1"/>
  <c r="BZ481" i="2"/>
  <c r="BY481" i="2"/>
  <c r="BX481" i="2"/>
  <c r="BW481" i="2"/>
  <c r="BV481" i="2"/>
  <c r="H481" i="2" s="1"/>
  <c r="G481" i="2" s="1"/>
  <c r="W481" i="2"/>
  <c r="T481" i="2" s="1"/>
  <c r="V481" i="2"/>
  <c r="U481" i="2"/>
  <c r="S481" i="2" s="1"/>
  <c r="CE480" i="2"/>
  <c r="CD480" i="2"/>
  <c r="CC480" i="2"/>
  <c r="CB480" i="2"/>
  <c r="CA480" i="2"/>
  <c r="K480" i="2" s="1"/>
  <c r="J480" i="2" s="1"/>
  <c r="BZ480" i="2"/>
  <c r="BY480" i="2"/>
  <c r="BX480" i="2"/>
  <c r="BW480" i="2"/>
  <c r="BV480" i="2"/>
  <c r="H480" i="2" s="1"/>
  <c r="G480" i="2" s="1"/>
  <c r="W480" i="2"/>
  <c r="T480" i="2" s="1"/>
  <c r="V480" i="2"/>
  <c r="U480" i="2"/>
  <c r="S480" i="2" s="1"/>
  <c r="CE479" i="2"/>
  <c r="CD479" i="2"/>
  <c r="CC479" i="2"/>
  <c r="CB479" i="2"/>
  <c r="CA479" i="2"/>
  <c r="K479" i="2" s="1"/>
  <c r="J479" i="2" s="1"/>
  <c r="BZ479" i="2"/>
  <c r="BY479" i="2"/>
  <c r="BX479" i="2"/>
  <c r="BW479" i="2"/>
  <c r="BV479" i="2"/>
  <c r="H479" i="2" s="1"/>
  <c r="G479" i="2" s="1"/>
  <c r="W479" i="2"/>
  <c r="T479" i="2" s="1"/>
  <c r="V479" i="2"/>
  <c r="U479" i="2"/>
  <c r="S479" i="2" s="1"/>
  <c r="CE478" i="2"/>
  <c r="CD478" i="2"/>
  <c r="CC478" i="2"/>
  <c r="CB478" i="2"/>
  <c r="CA478" i="2"/>
  <c r="K478" i="2" s="1"/>
  <c r="J478" i="2" s="1"/>
  <c r="BZ478" i="2"/>
  <c r="BY478" i="2"/>
  <c r="BX478" i="2"/>
  <c r="BW478" i="2"/>
  <c r="BV478" i="2"/>
  <c r="H478" i="2" s="1"/>
  <c r="G478" i="2" s="1"/>
  <c r="W478" i="2"/>
  <c r="T478" i="2" s="1"/>
  <c r="V478" i="2"/>
  <c r="U478" i="2"/>
  <c r="S478" i="2" s="1"/>
  <c r="CE477" i="2"/>
  <c r="CD477" i="2"/>
  <c r="CC477" i="2"/>
  <c r="CB477" i="2"/>
  <c r="CA477" i="2"/>
  <c r="K477" i="2" s="1"/>
  <c r="J477" i="2" s="1"/>
  <c r="BZ477" i="2"/>
  <c r="BY477" i="2"/>
  <c r="BX477" i="2"/>
  <c r="BW477" i="2"/>
  <c r="BV477" i="2"/>
  <c r="H477" i="2" s="1"/>
  <c r="G477" i="2" s="1"/>
  <c r="W477" i="2"/>
  <c r="T477" i="2" s="1"/>
  <c r="V477" i="2"/>
  <c r="U477" i="2"/>
  <c r="S477" i="2" s="1"/>
  <c r="CE476" i="2"/>
  <c r="CD476" i="2"/>
  <c r="CC476" i="2"/>
  <c r="CB476" i="2"/>
  <c r="CA476" i="2"/>
  <c r="K476" i="2" s="1"/>
  <c r="J476" i="2" s="1"/>
  <c r="BZ476" i="2"/>
  <c r="BY476" i="2"/>
  <c r="BX476" i="2"/>
  <c r="BW476" i="2"/>
  <c r="BV476" i="2"/>
  <c r="H476" i="2" s="1"/>
  <c r="G476" i="2" s="1"/>
  <c r="W476" i="2"/>
  <c r="T476" i="2" s="1"/>
  <c r="V476" i="2"/>
  <c r="U476" i="2"/>
  <c r="S476" i="2" s="1"/>
  <c r="CE475" i="2"/>
  <c r="CD475" i="2"/>
  <c r="CC475" i="2"/>
  <c r="CB475" i="2"/>
  <c r="CA475" i="2"/>
  <c r="K475" i="2" s="1"/>
  <c r="J475" i="2" s="1"/>
  <c r="BZ475" i="2"/>
  <c r="BY475" i="2"/>
  <c r="BX475" i="2"/>
  <c r="BW475" i="2"/>
  <c r="BV475" i="2"/>
  <c r="H475" i="2" s="1"/>
  <c r="G475" i="2" s="1"/>
  <c r="W475" i="2"/>
  <c r="T475" i="2" s="1"/>
  <c r="V475" i="2"/>
  <c r="U475" i="2"/>
  <c r="S475" i="2" s="1"/>
  <c r="CE474" i="2"/>
  <c r="CD474" i="2"/>
  <c r="CC474" i="2"/>
  <c r="CB474" i="2"/>
  <c r="CA474" i="2"/>
  <c r="K474" i="2" s="1"/>
  <c r="J474" i="2" s="1"/>
  <c r="BZ474" i="2"/>
  <c r="BY474" i="2"/>
  <c r="BX474" i="2"/>
  <c r="BW474" i="2"/>
  <c r="BV474" i="2"/>
  <c r="H474" i="2" s="1"/>
  <c r="G474" i="2" s="1"/>
  <c r="W474" i="2"/>
  <c r="T474" i="2" s="1"/>
  <c r="V474" i="2"/>
  <c r="U474" i="2"/>
  <c r="S474" i="2" s="1"/>
  <c r="CE473" i="2"/>
  <c r="CD473" i="2"/>
  <c r="CC473" i="2"/>
  <c r="CB473" i="2"/>
  <c r="CA473" i="2"/>
  <c r="K473" i="2" s="1"/>
  <c r="J473" i="2" s="1"/>
  <c r="BZ473" i="2"/>
  <c r="BY473" i="2"/>
  <c r="BX473" i="2"/>
  <c r="BW473" i="2"/>
  <c r="BV473" i="2"/>
  <c r="H473" i="2" s="1"/>
  <c r="G473" i="2" s="1"/>
  <c r="W473" i="2"/>
  <c r="T473" i="2" s="1"/>
  <c r="V473" i="2"/>
  <c r="U473" i="2"/>
  <c r="S473" i="2" s="1"/>
  <c r="CE472" i="2"/>
  <c r="CD472" i="2"/>
  <c r="CC472" i="2"/>
  <c r="CB472" i="2"/>
  <c r="CA472" i="2"/>
  <c r="K472" i="2" s="1"/>
  <c r="J472" i="2" s="1"/>
  <c r="BZ472" i="2"/>
  <c r="BY472" i="2"/>
  <c r="BX472" i="2"/>
  <c r="BW472" i="2"/>
  <c r="BV472" i="2"/>
  <c r="H472" i="2" s="1"/>
  <c r="G472" i="2" s="1"/>
  <c r="W472" i="2"/>
  <c r="T472" i="2" s="1"/>
  <c r="V472" i="2"/>
  <c r="U472" i="2"/>
  <c r="S472" i="2" s="1"/>
  <c r="CE471" i="2"/>
  <c r="CD471" i="2"/>
  <c r="CC471" i="2"/>
  <c r="CB471" i="2"/>
  <c r="CA471" i="2"/>
  <c r="K471" i="2" s="1"/>
  <c r="J471" i="2" s="1"/>
  <c r="BZ471" i="2"/>
  <c r="BY471" i="2"/>
  <c r="BX471" i="2"/>
  <c r="BW471" i="2"/>
  <c r="BV471" i="2"/>
  <c r="H471" i="2" s="1"/>
  <c r="G471" i="2" s="1"/>
  <c r="W471" i="2"/>
  <c r="T471" i="2" s="1"/>
  <c r="V471" i="2"/>
  <c r="U471" i="2"/>
  <c r="S471" i="2" s="1"/>
  <c r="CE470" i="2"/>
  <c r="CD470" i="2"/>
  <c r="CC470" i="2"/>
  <c r="CB470" i="2"/>
  <c r="CA470" i="2"/>
  <c r="K470" i="2" s="1"/>
  <c r="J470" i="2" s="1"/>
  <c r="BZ470" i="2"/>
  <c r="BY470" i="2"/>
  <c r="BX470" i="2"/>
  <c r="BW470" i="2"/>
  <c r="BV470" i="2"/>
  <c r="H470" i="2" s="1"/>
  <c r="G470" i="2" s="1"/>
  <c r="W470" i="2"/>
  <c r="T470" i="2" s="1"/>
  <c r="V470" i="2"/>
  <c r="U470" i="2"/>
  <c r="S470" i="2" s="1"/>
  <c r="CE469" i="2"/>
  <c r="CD469" i="2"/>
  <c r="CC469" i="2"/>
  <c r="CB469" i="2"/>
  <c r="CA469" i="2"/>
  <c r="K469" i="2" s="1"/>
  <c r="J469" i="2" s="1"/>
  <c r="BZ469" i="2"/>
  <c r="BY469" i="2"/>
  <c r="BX469" i="2"/>
  <c r="BW469" i="2"/>
  <c r="BV469" i="2"/>
  <c r="H469" i="2" s="1"/>
  <c r="G469" i="2" s="1"/>
  <c r="W469" i="2"/>
  <c r="T469" i="2" s="1"/>
  <c r="V469" i="2"/>
  <c r="U469" i="2"/>
  <c r="S469" i="2" s="1"/>
  <c r="CE468" i="2"/>
  <c r="CD468" i="2"/>
  <c r="CC468" i="2"/>
  <c r="CB468" i="2"/>
  <c r="CA468" i="2"/>
  <c r="K468" i="2" s="1"/>
  <c r="J468" i="2" s="1"/>
  <c r="BZ468" i="2"/>
  <c r="BY468" i="2"/>
  <c r="BX468" i="2"/>
  <c r="BW468" i="2"/>
  <c r="BV468" i="2"/>
  <c r="H468" i="2" s="1"/>
  <c r="G468" i="2" s="1"/>
  <c r="W468" i="2"/>
  <c r="T468" i="2" s="1"/>
  <c r="V468" i="2"/>
  <c r="U468" i="2"/>
  <c r="S468" i="2" s="1"/>
  <c r="CE467" i="2"/>
  <c r="CD467" i="2"/>
  <c r="CC467" i="2"/>
  <c r="CB467" i="2"/>
  <c r="CA467" i="2"/>
  <c r="K467" i="2" s="1"/>
  <c r="J467" i="2" s="1"/>
  <c r="BZ467" i="2"/>
  <c r="BY467" i="2"/>
  <c r="BX467" i="2"/>
  <c r="BW467" i="2"/>
  <c r="BV467" i="2"/>
  <c r="H467" i="2" s="1"/>
  <c r="G467" i="2" s="1"/>
  <c r="W467" i="2"/>
  <c r="T467" i="2" s="1"/>
  <c r="V467" i="2"/>
  <c r="U467" i="2"/>
  <c r="S467" i="2" s="1"/>
  <c r="CE466" i="2"/>
  <c r="CD466" i="2"/>
  <c r="CC466" i="2"/>
  <c r="CB466" i="2"/>
  <c r="CA466" i="2"/>
  <c r="K466" i="2" s="1"/>
  <c r="J466" i="2" s="1"/>
  <c r="BZ466" i="2"/>
  <c r="BY466" i="2"/>
  <c r="BX466" i="2"/>
  <c r="BW466" i="2"/>
  <c r="BV466" i="2"/>
  <c r="H466" i="2" s="1"/>
  <c r="G466" i="2" s="1"/>
  <c r="W466" i="2"/>
  <c r="T466" i="2" s="1"/>
  <c r="V466" i="2"/>
  <c r="U466" i="2"/>
  <c r="S466" i="2" s="1"/>
  <c r="CE465" i="2"/>
  <c r="CD465" i="2"/>
  <c r="CC465" i="2"/>
  <c r="CB465" i="2"/>
  <c r="CA465" i="2"/>
  <c r="K465" i="2" s="1"/>
  <c r="J465" i="2" s="1"/>
  <c r="BZ465" i="2"/>
  <c r="BY465" i="2"/>
  <c r="BX465" i="2"/>
  <c r="BW465" i="2"/>
  <c r="BV465" i="2"/>
  <c r="H465" i="2" s="1"/>
  <c r="G465" i="2" s="1"/>
  <c r="W465" i="2"/>
  <c r="T465" i="2" s="1"/>
  <c r="V465" i="2"/>
  <c r="U465" i="2"/>
  <c r="S465" i="2" s="1"/>
  <c r="CE464" i="2"/>
  <c r="CD464" i="2"/>
  <c r="CC464" i="2"/>
  <c r="CB464" i="2"/>
  <c r="CA464" i="2"/>
  <c r="K464" i="2" s="1"/>
  <c r="J464" i="2" s="1"/>
  <c r="BZ464" i="2"/>
  <c r="BY464" i="2"/>
  <c r="BX464" i="2"/>
  <c r="BW464" i="2"/>
  <c r="BV464" i="2"/>
  <c r="H464" i="2" s="1"/>
  <c r="G464" i="2" s="1"/>
  <c r="W464" i="2"/>
  <c r="T464" i="2" s="1"/>
  <c r="V464" i="2"/>
  <c r="U464" i="2"/>
  <c r="S464" i="2" s="1"/>
  <c r="CE463" i="2"/>
  <c r="CD463" i="2"/>
  <c r="CC463" i="2"/>
  <c r="CB463" i="2"/>
  <c r="CA463" i="2"/>
  <c r="K463" i="2" s="1"/>
  <c r="J463" i="2" s="1"/>
  <c r="BZ463" i="2"/>
  <c r="BY463" i="2"/>
  <c r="BX463" i="2"/>
  <c r="BW463" i="2"/>
  <c r="BV463" i="2"/>
  <c r="H463" i="2" s="1"/>
  <c r="G463" i="2" s="1"/>
  <c r="W463" i="2"/>
  <c r="T463" i="2" s="1"/>
  <c r="V463" i="2"/>
  <c r="U463" i="2"/>
  <c r="S463" i="2" s="1"/>
  <c r="CE462" i="2"/>
  <c r="CD462" i="2"/>
  <c r="CC462" i="2"/>
  <c r="CB462" i="2"/>
  <c r="CA462" i="2"/>
  <c r="K462" i="2" s="1"/>
  <c r="BZ462" i="2"/>
  <c r="BY462" i="2"/>
  <c r="BX462" i="2"/>
  <c r="BW462" i="2"/>
  <c r="BV462" i="2"/>
  <c r="H462" i="2" s="1"/>
  <c r="W462" i="2"/>
  <c r="T462" i="2" s="1"/>
  <c r="V462" i="2"/>
  <c r="U462" i="2"/>
  <c r="S462" i="2" s="1"/>
  <c r="CE461" i="2"/>
  <c r="CD461" i="2"/>
  <c r="CC461" i="2"/>
  <c r="CB461" i="2"/>
  <c r="CA461" i="2"/>
  <c r="K461" i="2" s="1"/>
  <c r="J461" i="2" s="1"/>
  <c r="BZ461" i="2"/>
  <c r="BY461" i="2"/>
  <c r="BX461" i="2"/>
  <c r="BW461" i="2"/>
  <c r="BV461" i="2"/>
  <c r="H461" i="2" s="1"/>
  <c r="G461" i="2" s="1"/>
  <c r="W461" i="2"/>
  <c r="T461" i="2" s="1"/>
  <c r="V461" i="2"/>
  <c r="U461" i="2"/>
  <c r="S461" i="2" s="1"/>
  <c r="CE460" i="2"/>
  <c r="CD460" i="2"/>
  <c r="CC460" i="2"/>
  <c r="CB460" i="2"/>
  <c r="CA460" i="2"/>
  <c r="K460" i="2" s="1"/>
  <c r="BZ460" i="2"/>
  <c r="BY460" i="2"/>
  <c r="BX460" i="2"/>
  <c r="BW460" i="2"/>
  <c r="BV460" i="2"/>
  <c r="H460" i="2" s="1"/>
  <c r="W460" i="2"/>
  <c r="T460" i="2" s="1"/>
  <c r="V460" i="2"/>
  <c r="U460" i="2"/>
  <c r="S460" i="2" s="1"/>
  <c r="CE459" i="2"/>
  <c r="CD459" i="2"/>
  <c r="CC459" i="2"/>
  <c r="CB459" i="2"/>
  <c r="CA459" i="2"/>
  <c r="K459" i="2" s="1"/>
  <c r="J459" i="2" s="1"/>
  <c r="BZ459" i="2"/>
  <c r="BY459" i="2"/>
  <c r="BX459" i="2"/>
  <c r="BW459" i="2"/>
  <c r="BV459" i="2"/>
  <c r="H459" i="2" s="1"/>
  <c r="G459" i="2" s="1"/>
  <c r="W459" i="2"/>
  <c r="T459" i="2" s="1"/>
  <c r="V459" i="2"/>
  <c r="U459" i="2"/>
  <c r="S459" i="2" s="1"/>
  <c r="CE458" i="2"/>
  <c r="CD458" i="2"/>
  <c r="CC458" i="2"/>
  <c r="CB458" i="2"/>
  <c r="CA458" i="2"/>
  <c r="K458" i="2" s="1"/>
  <c r="J458" i="2" s="1"/>
  <c r="BZ458" i="2"/>
  <c r="BY458" i="2"/>
  <c r="BX458" i="2"/>
  <c r="BW458" i="2"/>
  <c r="BV458" i="2"/>
  <c r="H458" i="2" s="1"/>
  <c r="G458" i="2" s="1"/>
  <c r="W458" i="2"/>
  <c r="T458" i="2" s="1"/>
  <c r="V458" i="2"/>
  <c r="U458" i="2"/>
  <c r="S458" i="2" s="1"/>
  <c r="CE457" i="2"/>
  <c r="CD457" i="2"/>
  <c r="CC457" i="2"/>
  <c r="CB457" i="2"/>
  <c r="CA457" i="2"/>
  <c r="K457" i="2" s="1"/>
  <c r="J457" i="2" s="1"/>
  <c r="BZ457" i="2"/>
  <c r="BY457" i="2"/>
  <c r="BX457" i="2"/>
  <c r="BW457" i="2"/>
  <c r="BV457" i="2"/>
  <c r="H457" i="2" s="1"/>
  <c r="G457" i="2" s="1"/>
  <c r="W457" i="2"/>
  <c r="T457" i="2" s="1"/>
  <c r="V457" i="2"/>
  <c r="U457" i="2"/>
  <c r="S457" i="2" s="1"/>
  <c r="CE456" i="2"/>
  <c r="CD456" i="2"/>
  <c r="CC456" i="2"/>
  <c r="CB456" i="2"/>
  <c r="CA456" i="2"/>
  <c r="K456" i="2" s="1"/>
  <c r="J456" i="2" s="1"/>
  <c r="BZ456" i="2"/>
  <c r="BY456" i="2"/>
  <c r="BX456" i="2"/>
  <c r="BW456" i="2"/>
  <c r="BV456" i="2"/>
  <c r="H456" i="2" s="1"/>
  <c r="G456" i="2" s="1"/>
  <c r="W456" i="2"/>
  <c r="T456" i="2" s="1"/>
  <c r="V456" i="2"/>
  <c r="U456" i="2"/>
  <c r="S456" i="2" s="1"/>
  <c r="CE455" i="2"/>
  <c r="CD455" i="2"/>
  <c r="CC455" i="2"/>
  <c r="CB455" i="2"/>
  <c r="CA455" i="2"/>
  <c r="K455" i="2" s="1"/>
  <c r="BZ455" i="2"/>
  <c r="BY455" i="2"/>
  <c r="BX455" i="2"/>
  <c r="BW455" i="2"/>
  <c r="BV455" i="2"/>
  <c r="H455" i="2" s="1"/>
  <c r="W455" i="2"/>
  <c r="T455" i="2" s="1"/>
  <c r="V455" i="2"/>
  <c r="U455" i="2"/>
  <c r="S455" i="2" s="1"/>
  <c r="CE454" i="2"/>
  <c r="CD454" i="2"/>
  <c r="CC454" i="2"/>
  <c r="CB454" i="2"/>
  <c r="CA454" i="2"/>
  <c r="K454" i="2" s="1"/>
  <c r="J454" i="2" s="1"/>
  <c r="BZ454" i="2"/>
  <c r="BY454" i="2"/>
  <c r="BX454" i="2"/>
  <c r="BW454" i="2"/>
  <c r="BV454" i="2"/>
  <c r="H454" i="2" s="1"/>
  <c r="W454" i="2"/>
  <c r="T454" i="2" s="1"/>
  <c r="V454" i="2"/>
  <c r="U454" i="2"/>
  <c r="S454" i="2" s="1"/>
  <c r="CE453" i="2"/>
  <c r="CD453" i="2"/>
  <c r="CC453" i="2"/>
  <c r="CB453" i="2"/>
  <c r="CA453" i="2"/>
  <c r="K453" i="2" s="1"/>
  <c r="J453" i="2" s="1"/>
  <c r="BZ453" i="2"/>
  <c r="BY453" i="2"/>
  <c r="BX453" i="2"/>
  <c r="BW453" i="2"/>
  <c r="BV453" i="2"/>
  <c r="H453" i="2" s="1"/>
  <c r="W453" i="2"/>
  <c r="T453" i="2" s="1"/>
  <c r="V453" i="2"/>
  <c r="U453" i="2"/>
  <c r="S453" i="2" s="1"/>
  <c r="CE452" i="2"/>
  <c r="CD452" i="2"/>
  <c r="CC452" i="2"/>
  <c r="CB452" i="2"/>
  <c r="CA452" i="2"/>
  <c r="K452" i="2" s="1"/>
  <c r="J452" i="2" s="1"/>
  <c r="BZ452" i="2"/>
  <c r="BY452" i="2"/>
  <c r="BX452" i="2"/>
  <c r="BW452" i="2"/>
  <c r="BV452" i="2"/>
  <c r="H452" i="2" s="1"/>
  <c r="W452" i="2"/>
  <c r="T452" i="2" s="1"/>
  <c r="V452" i="2"/>
  <c r="U452" i="2"/>
  <c r="S452" i="2" s="1"/>
  <c r="CE451" i="2"/>
  <c r="CD451" i="2"/>
  <c r="CC451" i="2"/>
  <c r="CB451" i="2"/>
  <c r="CA451" i="2"/>
  <c r="K451" i="2" s="1"/>
  <c r="J451" i="2" s="1"/>
  <c r="BZ451" i="2"/>
  <c r="BY451" i="2"/>
  <c r="BX451" i="2"/>
  <c r="BW451" i="2"/>
  <c r="BV451" i="2"/>
  <c r="H451" i="2" s="1"/>
  <c r="W451" i="2"/>
  <c r="T451" i="2" s="1"/>
  <c r="V451" i="2"/>
  <c r="U451" i="2"/>
  <c r="S451" i="2" s="1"/>
  <c r="CE450" i="2"/>
  <c r="CD450" i="2"/>
  <c r="CC450" i="2"/>
  <c r="CB450" i="2"/>
  <c r="CA450" i="2"/>
  <c r="K450" i="2" s="1"/>
  <c r="J450" i="2" s="1"/>
  <c r="BZ450" i="2"/>
  <c r="BY450" i="2"/>
  <c r="BX450" i="2"/>
  <c r="BW450" i="2"/>
  <c r="BV450" i="2"/>
  <c r="H450" i="2" s="1"/>
  <c r="W450" i="2"/>
  <c r="T450" i="2" s="1"/>
  <c r="V450" i="2"/>
  <c r="U450" i="2"/>
  <c r="S450" i="2" s="1"/>
  <c r="CE449" i="2"/>
  <c r="CD449" i="2"/>
  <c r="CC449" i="2"/>
  <c r="CB449" i="2"/>
  <c r="CA449" i="2"/>
  <c r="K449" i="2" s="1"/>
  <c r="BZ449" i="2"/>
  <c r="BY449" i="2"/>
  <c r="BX449" i="2"/>
  <c r="BW449" i="2"/>
  <c r="BV449" i="2"/>
  <c r="H449" i="2" s="1"/>
  <c r="W449" i="2"/>
  <c r="T449" i="2" s="1"/>
  <c r="V449" i="2"/>
  <c r="U449" i="2"/>
  <c r="S449" i="2" s="1"/>
  <c r="CE448" i="2"/>
  <c r="CD448" i="2"/>
  <c r="CC448" i="2"/>
  <c r="CB448" i="2"/>
  <c r="CA448" i="2"/>
  <c r="K448" i="2" s="1"/>
  <c r="BZ448" i="2"/>
  <c r="BY448" i="2"/>
  <c r="BX448" i="2"/>
  <c r="BW448" i="2"/>
  <c r="BV448" i="2"/>
  <c r="H448" i="2" s="1"/>
  <c r="W448" i="2"/>
  <c r="T448" i="2" s="1"/>
  <c r="V448" i="2"/>
  <c r="U448" i="2"/>
  <c r="S448" i="2" s="1"/>
  <c r="CE447" i="2"/>
  <c r="CD447" i="2"/>
  <c r="CC447" i="2"/>
  <c r="CB447" i="2"/>
  <c r="CA447" i="2"/>
  <c r="K447" i="2" s="1"/>
  <c r="BZ447" i="2"/>
  <c r="BY447" i="2"/>
  <c r="BX447" i="2"/>
  <c r="BW447" i="2"/>
  <c r="BV447" i="2"/>
  <c r="H447" i="2" s="1"/>
  <c r="W447" i="2"/>
  <c r="T447" i="2" s="1"/>
  <c r="V447" i="2"/>
  <c r="U447" i="2"/>
  <c r="S447" i="2" s="1"/>
  <c r="CE446" i="2"/>
  <c r="CD446" i="2"/>
  <c r="CC446" i="2"/>
  <c r="CB446" i="2"/>
  <c r="CA446" i="2"/>
  <c r="K446" i="2" s="1"/>
  <c r="BZ446" i="2"/>
  <c r="BY446" i="2"/>
  <c r="BX446" i="2"/>
  <c r="BW446" i="2"/>
  <c r="BV446" i="2"/>
  <c r="H446" i="2" s="1"/>
  <c r="W446" i="2"/>
  <c r="T446" i="2" s="1"/>
  <c r="V446" i="2"/>
  <c r="U446" i="2"/>
  <c r="S446" i="2" s="1"/>
  <c r="CE445" i="2"/>
  <c r="CD445" i="2"/>
  <c r="CC445" i="2"/>
  <c r="CB445" i="2"/>
  <c r="CA445" i="2"/>
  <c r="K445" i="2" s="1"/>
  <c r="J445" i="2" s="1"/>
  <c r="BZ445" i="2"/>
  <c r="BY445" i="2"/>
  <c r="BX445" i="2"/>
  <c r="BW445" i="2"/>
  <c r="BV445" i="2"/>
  <c r="H445" i="2" s="1"/>
  <c r="W445" i="2"/>
  <c r="T445" i="2" s="1"/>
  <c r="V445" i="2"/>
  <c r="U445" i="2"/>
  <c r="S445" i="2" s="1"/>
  <c r="CE444" i="2"/>
  <c r="CD444" i="2"/>
  <c r="CC444" i="2"/>
  <c r="CB444" i="2"/>
  <c r="CA444" i="2"/>
  <c r="K444" i="2" s="1"/>
  <c r="J444" i="2" s="1"/>
  <c r="BZ444" i="2"/>
  <c r="BY444" i="2"/>
  <c r="BX444" i="2"/>
  <c r="BW444" i="2"/>
  <c r="BV444" i="2"/>
  <c r="H444" i="2" s="1"/>
  <c r="W444" i="2"/>
  <c r="T444" i="2" s="1"/>
  <c r="V444" i="2"/>
  <c r="U444" i="2"/>
  <c r="S444" i="2" s="1"/>
  <c r="CE443" i="2"/>
  <c r="CD443" i="2"/>
  <c r="CC443" i="2"/>
  <c r="CB443" i="2"/>
  <c r="CA443" i="2"/>
  <c r="K443" i="2" s="1"/>
  <c r="J443" i="2" s="1"/>
  <c r="BZ443" i="2"/>
  <c r="BY443" i="2"/>
  <c r="BX443" i="2"/>
  <c r="BW443" i="2"/>
  <c r="BV443" i="2"/>
  <c r="H443" i="2" s="1"/>
  <c r="W443" i="2"/>
  <c r="T443" i="2" s="1"/>
  <c r="V443" i="2"/>
  <c r="U443" i="2"/>
  <c r="S443" i="2" s="1"/>
  <c r="CE442" i="2"/>
  <c r="CD442" i="2"/>
  <c r="CC442" i="2"/>
  <c r="CB442" i="2"/>
  <c r="CA442" i="2"/>
  <c r="K442" i="2" s="1"/>
  <c r="J442" i="2" s="1"/>
  <c r="BZ442" i="2"/>
  <c r="BY442" i="2"/>
  <c r="BX442" i="2"/>
  <c r="BW442" i="2"/>
  <c r="BV442" i="2"/>
  <c r="H442" i="2" s="1"/>
  <c r="W442" i="2"/>
  <c r="T442" i="2" s="1"/>
  <c r="V442" i="2"/>
  <c r="U442" i="2"/>
  <c r="S442" i="2" s="1"/>
  <c r="CE441" i="2"/>
  <c r="CD441" i="2"/>
  <c r="CC441" i="2"/>
  <c r="CB441" i="2"/>
  <c r="CA441" i="2"/>
  <c r="K441" i="2" s="1"/>
  <c r="J441" i="2" s="1"/>
  <c r="BZ441" i="2"/>
  <c r="BY441" i="2"/>
  <c r="BX441" i="2"/>
  <c r="BW441" i="2"/>
  <c r="BV441" i="2"/>
  <c r="H441" i="2" s="1"/>
  <c r="W441" i="2"/>
  <c r="T441" i="2" s="1"/>
  <c r="V441" i="2"/>
  <c r="U441" i="2"/>
  <c r="S441" i="2" s="1"/>
  <c r="CE440" i="2"/>
  <c r="CD440" i="2"/>
  <c r="CC440" i="2"/>
  <c r="CB440" i="2"/>
  <c r="CA440" i="2"/>
  <c r="K440" i="2" s="1"/>
  <c r="J440" i="2" s="1"/>
  <c r="BZ440" i="2"/>
  <c r="BY440" i="2"/>
  <c r="BX440" i="2"/>
  <c r="BW440" i="2"/>
  <c r="BV440" i="2"/>
  <c r="H440" i="2" s="1"/>
  <c r="W440" i="2"/>
  <c r="T440" i="2" s="1"/>
  <c r="V440" i="2"/>
  <c r="U440" i="2"/>
  <c r="S440" i="2" s="1"/>
  <c r="CE439" i="2"/>
  <c r="CD439" i="2"/>
  <c r="CC439" i="2"/>
  <c r="CB439" i="2"/>
  <c r="CA439" i="2"/>
  <c r="K439" i="2" s="1"/>
  <c r="J439" i="2" s="1"/>
  <c r="BZ439" i="2"/>
  <c r="BY439" i="2"/>
  <c r="BX439" i="2"/>
  <c r="BW439" i="2"/>
  <c r="BV439" i="2"/>
  <c r="H439" i="2" s="1"/>
  <c r="W439" i="2"/>
  <c r="T439" i="2" s="1"/>
  <c r="V439" i="2"/>
  <c r="U439" i="2"/>
  <c r="S439" i="2" s="1"/>
  <c r="CE438" i="2"/>
  <c r="CD438" i="2"/>
  <c r="CC438" i="2"/>
  <c r="CB438" i="2"/>
  <c r="CA438" i="2"/>
  <c r="K438" i="2" s="1"/>
  <c r="J438" i="2" s="1"/>
  <c r="BZ438" i="2"/>
  <c r="BY438" i="2"/>
  <c r="BX438" i="2"/>
  <c r="BW438" i="2"/>
  <c r="BV438" i="2"/>
  <c r="H438" i="2" s="1"/>
  <c r="W438" i="2"/>
  <c r="T438" i="2" s="1"/>
  <c r="V438" i="2"/>
  <c r="U438" i="2"/>
  <c r="S438" i="2" s="1"/>
  <c r="CE437" i="2"/>
  <c r="CD437" i="2"/>
  <c r="CC437" i="2"/>
  <c r="CB437" i="2"/>
  <c r="CA437" i="2"/>
  <c r="K437" i="2" s="1"/>
  <c r="J437" i="2" s="1"/>
  <c r="BZ437" i="2"/>
  <c r="BY437" i="2"/>
  <c r="BX437" i="2"/>
  <c r="BW437" i="2"/>
  <c r="BV437" i="2"/>
  <c r="H437" i="2" s="1"/>
  <c r="G437" i="2" s="1"/>
  <c r="W437" i="2"/>
  <c r="T437" i="2" s="1"/>
  <c r="V437" i="2"/>
  <c r="U437" i="2"/>
  <c r="S437" i="2" s="1"/>
  <c r="CE436" i="2"/>
  <c r="CD436" i="2"/>
  <c r="CC436" i="2"/>
  <c r="CB436" i="2"/>
  <c r="CA436" i="2"/>
  <c r="K436" i="2" s="1"/>
  <c r="J436" i="2" s="1"/>
  <c r="BZ436" i="2"/>
  <c r="BY436" i="2"/>
  <c r="BX436" i="2"/>
  <c r="BW436" i="2"/>
  <c r="BV436" i="2"/>
  <c r="H436" i="2" s="1"/>
  <c r="G436" i="2" s="1"/>
  <c r="W436" i="2"/>
  <c r="T436" i="2" s="1"/>
  <c r="V436" i="2"/>
  <c r="U436" i="2"/>
  <c r="S436" i="2" s="1"/>
  <c r="CE435" i="2"/>
  <c r="CD435" i="2"/>
  <c r="CC435" i="2"/>
  <c r="CB435" i="2"/>
  <c r="CA435" i="2"/>
  <c r="K435" i="2" s="1"/>
  <c r="J435" i="2" s="1"/>
  <c r="BZ435" i="2"/>
  <c r="BY435" i="2"/>
  <c r="BX435" i="2"/>
  <c r="BW435" i="2"/>
  <c r="BV435" i="2"/>
  <c r="H435" i="2" s="1"/>
  <c r="G435" i="2" s="1"/>
  <c r="W435" i="2"/>
  <c r="T435" i="2" s="1"/>
  <c r="V435" i="2"/>
  <c r="U435" i="2"/>
  <c r="S435" i="2" s="1"/>
  <c r="CE434" i="2"/>
  <c r="CD434" i="2"/>
  <c r="CC434" i="2"/>
  <c r="CB434" i="2"/>
  <c r="CA434" i="2"/>
  <c r="K434" i="2" s="1"/>
  <c r="J434" i="2" s="1"/>
  <c r="BZ434" i="2"/>
  <c r="BY434" i="2"/>
  <c r="BX434" i="2"/>
  <c r="BW434" i="2"/>
  <c r="BV434" i="2"/>
  <c r="H434" i="2" s="1"/>
  <c r="G434" i="2" s="1"/>
  <c r="W434" i="2"/>
  <c r="T434" i="2" s="1"/>
  <c r="V434" i="2"/>
  <c r="U434" i="2"/>
  <c r="S434" i="2" s="1"/>
  <c r="CE433" i="2"/>
  <c r="CD433" i="2"/>
  <c r="CC433" i="2"/>
  <c r="CB433" i="2"/>
  <c r="CA433" i="2"/>
  <c r="K433" i="2" s="1"/>
  <c r="J433" i="2" s="1"/>
  <c r="BZ433" i="2"/>
  <c r="BY433" i="2"/>
  <c r="BX433" i="2"/>
  <c r="BW433" i="2"/>
  <c r="BV433" i="2"/>
  <c r="H433" i="2" s="1"/>
  <c r="G433" i="2" s="1"/>
  <c r="W433" i="2"/>
  <c r="T433" i="2" s="1"/>
  <c r="V433" i="2"/>
  <c r="U433" i="2"/>
  <c r="S433" i="2" s="1"/>
  <c r="CE432" i="2"/>
  <c r="CD432" i="2"/>
  <c r="CC432" i="2"/>
  <c r="CB432" i="2"/>
  <c r="CA432" i="2"/>
  <c r="K432" i="2" s="1"/>
  <c r="J432" i="2" s="1"/>
  <c r="BZ432" i="2"/>
  <c r="BY432" i="2"/>
  <c r="BX432" i="2"/>
  <c r="BW432" i="2"/>
  <c r="BV432" i="2"/>
  <c r="H432" i="2" s="1"/>
  <c r="G432" i="2" s="1"/>
  <c r="W432" i="2"/>
  <c r="T432" i="2" s="1"/>
  <c r="V432" i="2"/>
  <c r="U432" i="2"/>
  <c r="S432" i="2" s="1"/>
  <c r="CE431" i="2"/>
  <c r="CD431" i="2"/>
  <c r="CC431" i="2"/>
  <c r="CB431" i="2"/>
  <c r="CA431" i="2"/>
  <c r="K431" i="2" s="1"/>
  <c r="J431" i="2" s="1"/>
  <c r="BZ431" i="2"/>
  <c r="BY431" i="2"/>
  <c r="BX431" i="2"/>
  <c r="BW431" i="2"/>
  <c r="BV431" i="2"/>
  <c r="H431" i="2" s="1"/>
  <c r="G431" i="2" s="1"/>
  <c r="W431" i="2"/>
  <c r="T431" i="2" s="1"/>
  <c r="V431" i="2"/>
  <c r="U431" i="2"/>
  <c r="S431" i="2" s="1"/>
  <c r="CE430" i="2"/>
  <c r="CD430" i="2"/>
  <c r="CC430" i="2"/>
  <c r="CB430" i="2"/>
  <c r="CA430" i="2"/>
  <c r="K430" i="2" s="1"/>
  <c r="J430" i="2" s="1"/>
  <c r="BZ430" i="2"/>
  <c r="BY430" i="2"/>
  <c r="BX430" i="2"/>
  <c r="BW430" i="2"/>
  <c r="BV430" i="2"/>
  <c r="H430" i="2" s="1"/>
  <c r="G430" i="2" s="1"/>
  <c r="W430" i="2"/>
  <c r="T430" i="2" s="1"/>
  <c r="V430" i="2"/>
  <c r="U430" i="2"/>
  <c r="S430" i="2" s="1"/>
  <c r="CE429" i="2"/>
  <c r="CD429" i="2"/>
  <c r="CC429" i="2"/>
  <c r="CB429" i="2"/>
  <c r="CA429" i="2"/>
  <c r="K429" i="2" s="1"/>
  <c r="BZ429" i="2"/>
  <c r="BY429" i="2"/>
  <c r="BX429" i="2"/>
  <c r="BW429" i="2"/>
  <c r="BV429" i="2"/>
  <c r="H429" i="2" s="1"/>
  <c r="W429" i="2"/>
  <c r="T429" i="2" s="1"/>
  <c r="V429" i="2"/>
  <c r="U429" i="2"/>
  <c r="S429" i="2" s="1"/>
  <c r="CE428" i="2"/>
  <c r="CD428" i="2"/>
  <c r="CC428" i="2"/>
  <c r="CB428" i="2"/>
  <c r="CA428" i="2"/>
  <c r="K428" i="2" s="1"/>
  <c r="BZ428" i="2"/>
  <c r="BY428" i="2"/>
  <c r="BX428" i="2"/>
  <c r="BW428" i="2"/>
  <c r="BV428" i="2"/>
  <c r="H428" i="2" s="1"/>
  <c r="W428" i="2"/>
  <c r="T428" i="2" s="1"/>
  <c r="V428" i="2"/>
  <c r="U428" i="2"/>
  <c r="S428" i="2" s="1"/>
  <c r="CE427" i="2"/>
  <c r="CD427" i="2"/>
  <c r="CC427" i="2"/>
  <c r="CB427" i="2"/>
  <c r="CA427" i="2"/>
  <c r="K427" i="2" s="1"/>
  <c r="BZ427" i="2"/>
  <c r="BY427" i="2"/>
  <c r="BX427" i="2"/>
  <c r="BW427" i="2"/>
  <c r="BV427" i="2"/>
  <c r="H427" i="2" s="1"/>
  <c r="W427" i="2"/>
  <c r="T427" i="2" s="1"/>
  <c r="V427" i="2"/>
  <c r="U427" i="2"/>
  <c r="S427" i="2" s="1"/>
  <c r="CE426" i="2"/>
  <c r="CD426" i="2"/>
  <c r="CC426" i="2"/>
  <c r="CB426" i="2"/>
  <c r="CA426" i="2"/>
  <c r="K426" i="2" s="1"/>
  <c r="BZ426" i="2"/>
  <c r="BY426" i="2"/>
  <c r="BX426" i="2"/>
  <c r="BW426" i="2"/>
  <c r="BV426" i="2"/>
  <c r="H426" i="2" s="1"/>
  <c r="W426" i="2"/>
  <c r="T426" i="2" s="1"/>
  <c r="V426" i="2"/>
  <c r="U426" i="2"/>
  <c r="S426" i="2" s="1"/>
  <c r="CE425" i="2"/>
  <c r="CD425" i="2"/>
  <c r="CC425" i="2"/>
  <c r="CB425" i="2"/>
  <c r="CA425" i="2"/>
  <c r="K425" i="2" s="1"/>
  <c r="BZ425" i="2"/>
  <c r="BY425" i="2"/>
  <c r="BX425" i="2"/>
  <c r="BW425" i="2"/>
  <c r="BV425" i="2"/>
  <c r="H425" i="2" s="1"/>
  <c r="W425" i="2"/>
  <c r="T425" i="2" s="1"/>
  <c r="V425" i="2"/>
  <c r="U425" i="2"/>
  <c r="S425" i="2" s="1"/>
  <c r="CE424" i="2"/>
  <c r="CD424" i="2"/>
  <c r="CC424" i="2"/>
  <c r="CB424" i="2"/>
  <c r="CA424" i="2"/>
  <c r="K424" i="2" s="1"/>
  <c r="BZ424" i="2"/>
  <c r="BY424" i="2"/>
  <c r="BX424" i="2"/>
  <c r="BW424" i="2"/>
  <c r="BV424" i="2"/>
  <c r="H424" i="2" s="1"/>
  <c r="W424" i="2"/>
  <c r="T424" i="2" s="1"/>
  <c r="V424" i="2"/>
  <c r="U424" i="2"/>
  <c r="S424" i="2" s="1"/>
  <c r="CE423" i="2"/>
  <c r="CD423" i="2"/>
  <c r="CC423" i="2"/>
  <c r="CB423" i="2"/>
  <c r="CA423" i="2"/>
  <c r="K423" i="2" s="1"/>
  <c r="BZ423" i="2"/>
  <c r="BY423" i="2"/>
  <c r="BX423" i="2"/>
  <c r="BW423" i="2"/>
  <c r="BV423" i="2"/>
  <c r="H423" i="2" s="1"/>
  <c r="W423" i="2"/>
  <c r="T423" i="2" s="1"/>
  <c r="V423" i="2"/>
  <c r="U423" i="2"/>
  <c r="S423" i="2" s="1"/>
  <c r="CE422" i="2"/>
  <c r="CD422" i="2"/>
  <c r="CC422" i="2"/>
  <c r="CB422" i="2"/>
  <c r="CA422" i="2"/>
  <c r="K422" i="2" s="1"/>
  <c r="BZ422" i="2"/>
  <c r="BY422" i="2"/>
  <c r="BX422" i="2"/>
  <c r="BW422" i="2"/>
  <c r="BV422" i="2"/>
  <c r="H422" i="2" s="1"/>
  <c r="W422" i="2"/>
  <c r="T422" i="2" s="1"/>
  <c r="V422" i="2"/>
  <c r="U422" i="2"/>
  <c r="S422" i="2" s="1"/>
  <c r="CE421" i="2"/>
  <c r="CD421" i="2"/>
  <c r="CC421" i="2"/>
  <c r="CB421" i="2"/>
  <c r="CA421" i="2"/>
  <c r="K421" i="2" s="1"/>
  <c r="BZ421" i="2"/>
  <c r="BY421" i="2"/>
  <c r="BX421" i="2"/>
  <c r="BW421" i="2"/>
  <c r="BV421" i="2"/>
  <c r="H421" i="2" s="1"/>
  <c r="W421" i="2"/>
  <c r="T421" i="2" s="1"/>
  <c r="V421" i="2"/>
  <c r="U421" i="2"/>
  <c r="S421" i="2" s="1"/>
  <c r="CE420" i="2"/>
  <c r="CD420" i="2"/>
  <c r="CC420" i="2"/>
  <c r="CB420" i="2"/>
  <c r="CA420" i="2"/>
  <c r="K420" i="2" s="1"/>
  <c r="BZ420" i="2"/>
  <c r="BY420" i="2"/>
  <c r="BX420" i="2"/>
  <c r="BW420" i="2"/>
  <c r="BV420" i="2"/>
  <c r="H420" i="2" s="1"/>
  <c r="W420" i="2"/>
  <c r="T420" i="2" s="1"/>
  <c r="V420" i="2"/>
  <c r="U420" i="2"/>
  <c r="S420" i="2" s="1"/>
  <c r="CE419" i="2"/>
  <c r="CD419" i="2"/>
  <c r="CC419" i="2"/>
  <c r="CB419" i="2"/>
  <c r="CA419" i="2"/>
  <c r="K419" i="2" s="1"/>
  <c r="BZ419" i="2"/>
  <c r="BY419" i="2"/>
  <c r="BX419" i="2"/>
  <c r="BW419" i="2"/>
  <c r="BV419" i="2"/>
  <c r="H419" i="2" s="1"/>
  <c r="W419" i="2"/>
  <c r="T419" i="2" s="1"/>
  <c r="V419" i="2"/>
  <c r="U419" i="2"/>
  <c r="S419" i="2" s="1"/>
  <c r="CE418" i="2"/>
  <c r="CD418" i="2"/>
  <c r="CC418" i="2"/>
  <c r="CB418" i="2"/>
  <c r="CA418" i="2"/>
  <c r="K418" i="2" s="1"/>
  <c r="BZ418" i="2"/>
  <c r="BY418" i="2"/>
  <c r="BX418" i="2"/>
  <c r="BW418" i="2"/>
  <c r="BV418" i="2"/>
  <c r="H418" i="2" s="1"/>
  <c r="W418" i="2"/>
  <c r="T418" i="2" s="1"/>
  <c r="V418" i="2"/>
  <c r="U418" i="2"/>
  <c r="S418" i="2" s="1"/>
  <c r="CE417" i="2"/>
  <c r="CD417" i="2"/>
  <c r="CC417" i="2"/>
  <c r="CB417" i="2"/>
  <c r="CA417" i="2"/>
  <c r="K417" i="2" s="1"/>
  <c r="BZ417" i="2"/>
  <c r="BY417" i="2"/>
  <c r="BX417" i="2"/>
  <c r="BW417" i="2"/>
  <c r="BV417" i="2"/>
  <c r="H417" i="2" s="1"/>
  <c r="W417" i="2"/>
  <c r="T417" i="2" s="1"/>
  <c r="V417" i="2"/>
  <c r="U417" i="2"/>
  <c r="S417" i="2" s="1"/>
  <c r="CE416" i="2"/>
  <c r="CD416" i="2"/>
  <c r="CC416" i="2"/>
  <c r="CB416" i="2"/>
  <c r="CA416" i="2"/>
  <c r="K416" i="2" s="1"/>
  <c r="BZ416" i="2"/>
  <c r="BY416" i="2"/>
  <c r="BX416" i="2"/>
  <c r="BW416" i="2"/>
  <c r="BV416" i="2"/>
  <c r="H416" i="2" s="1"/>
  <c r="W416" i="2"/>
  <c r="T416" i="2" s="1"/>
  <c r="V416" i="2"/>
  <c r="U416" i="2"/>
  <c r="S416" i="2" s="1"/>
  <c r="CE415" i="2"/>
  <c r="CD415" i="2"/>
  <c r="CC415" i="2"/>
  <c r="CB415" i="2"/>
  <c r="CA415" i="2"/>
  <c r="K415" i="2" s="1"/>
  <c r="BZ415" i="2"/>
  <c r="BY415" i="2"/>
  <c r="BX415" i="2"/>
  <c r="BW415" i="2"/>
  <c r="BV415" i="2"/>
  <c r="H415" i="2" s="1"/>
  <c r="W415" i="2"/>
  <c r="T415" i="2" s="1"/>
  <c r="V415" i="2"/>
  <c r="U415" i="2"/>
  <c r="S415" i="2" s="1"/>
  <c r="CE414" i="2"/>
  <c r="CD414" i="2"/>
  <c r="CC414" i="2"/>
  <c r="CB414" i="2"/>
  <c r="CA414" i="2"/>
  <c r="K414" i="2" s="1"/>
  <c r="BZ414" i="2"/>
  <c r="BY414" i="2"/>
  <c r="BX414" i="2"/>
  <c r="BW414" i="2"/>
  <c r="BV414" i="2"/>
  <c r="H414" i="2" s="1"/>
  <c r="W414" i="2"/>
  <c r="T414" i="2" s="1"/>
  <c r="V414" i="2"/>
  <c r="U414" i="2"/>
  <c r="S414" i="2" s="1"/>
  <c r="CE413" i="2"/>
  <c r="CD413" i="2"/>
  <c r="CC413" i="2"/>
  <c r="CB413" i="2"/>
  <c r="CA413" i="2"/>
  <c r="K413" i="2" s="1"/>
  <c r="BZ413" i="2"/>
  <c r="BY413" i="2"/>
  <c r="BX413" i="2"/>
  <c r="BW413" i="2"/>
  <c r="BV413" i="2"/>
  <c r="W413" i="2"/>
  <c r="T413" i="2" s="1"/>
  <c r="V413" i="2"/>
  <c r="U413" i="2"/>
  <c r="S413" i="2" s="1"/>
  <c r="H413" i="2"/>
  <c r="CE412" i="2"/>
  <c r="CD412" i="2"/>
  <c r="CC412" i="2"/>
  <c r="CB412" i="2"/>
  <c r="CA412" i="2"/>
  <c r="K412" i="2" s="1"/>
  <c r="BZ412" i="2"/>
  <c r="BY412" i="2"/>
  <c r="BX412" i="2"/>
  <c r="BW412" i="2"/>
  <c r="BV412" i="2"/>
  <c r="H412" i="2" s="1"/>
  <c r="W412" i="2"/>
  <c r="T412" i="2" s="1"/>
  <c r="V412" i="2"/>
  <c r="U412" i="2"/>
  <c r="S412" i="2" s="1"/>
  <c r="CE411" i="2"/>
  <c r="CD411" i="2"/>
  <c r="CC411" i="2"/>
  <c r="CB411" i="2"/>
  <c r="CA411" i="2"/>
  <c r="K411" i="2" s="1"/>
  <c r="BZ411" i="2"/>
  <c r="BY411" i="2"/>
  <c r="BX411" i="2"/>
  <c r="BW411" i="2"/>
  <c r="BV411" i="2"/>
  <c r="H411" i="2" s="1"/>
  <c r="W411" i="2"/>
  <c r="T411" i="2" s="1"/>
  <c r="V411" i="2"/>
  <c r="U411" i="2"/>
  <c r="S411" i="2" s="1"/>
  <c r="CE410" i="2"/>
  <c r="CD410" i="2"/>
  <c r="CC410" i="2"/>
  <c r="CB410" i="2"/>
  <c r="CA410" i="2"/>
  <c r="K410" i="2" s="1"/>
  <c r="BZ410" i="2"/>
  <c r="BY410" i="2"/>
  <c r="BX410" i="2"/>
  <c r="BW410" i="2"/>
  <c r="BV410" i="2"/>
  <c r="H410" i="2" s="1"/>
  <c r="W410" i="2"/>
  <c r="T410" i="2" s="1"/>
  <c r="V410" i="2"/>
  <c r="U410" i="2"/>
  <c r="S410" i="2" s="1"/>
  <c r="CE409" i="2"/>
  <c r="CD409" i="2"/>
  <c r="CC409" i="2"/>
  <c r="CB409" i="2"/>
  <c r="CA409" i="2"/>
  <c r="K409" i="2" s="1"/>
  <c r="BZ409" i="2"/>
  <c r="BY409" i="2"/>
  <c r="BX409" i="2"/>
  <c r="BW409" i="2"/>
  <c r="BV409" i="2"/>
  <c r="H409" i="2" s="1"/>
  <c r="W409" i="2"/>
  <c r="T409" i="2" s="1"/>
  <c r="V409" i="2"/>
  <c r="U409" i="2"/>
  <c r="S409" i="2" s="1"/>
  <c r="CE408" i="2"/>
  <c r="CD408" i="2"/>
  <c r="CC408" i="2"/>
  <c r="CB408" i="2"/>
  <c r="CA408" i="2"/>
  <c r="K408" i="2" s="1"/>
  <c r="BZ408" i="2"/>
  <c r="BY408" i="2"/>
  <c r="BX408" i="2"/>
  <c r="BW408" i="2"/>
  <c r="BV408" i="2"/>
  <c r="H408" i="2" s="1"/>
  <c r="W408" i="2"/>
  <c r="T408" i="2" s="1"/>
  <c r="V408" i="2"/>
  <c r="U408" i="2"/>
  <c r="S408" i="2" s="1"/>
  <c r="CE407" i="2"/>
  <c r="CD407" i="2"/>
  <c r="CC407" i="2"/>
  <c r="CB407" i="2"/>
  <c r="CA407" i="2"/>
  <c r="K407" i="2" s="1"/>
  <c r="BZ407" i="2"/>
  <c r="BY407" i="2"/>
  <c r="BX407" i="2"/>
  <c r="BW407" i="2"/>
  <c r="BV407" i="2"/>
  <c r="H407" i="2" s="1"/>
  <c r="W407" i="2"/>
  <c r="T407" i="2" s="1"/>
  <c r="V407" i="2"/>
  <c r="U407" i="2"/>
  <c r="S407" i="2" s="1"/>
  <c r="CE406" i="2"/>
  <c r="CD406" i="2"/>
  <c r="CC406" i="2"/>
  <c r="CB406" i="2"/>
  <c r="CA406" i="2"/>
  <c r="K406" i="2" s="1"/>
  <c r="BZ406" i="2"/>
  <c r="BY406" i="2"/>
  <c r="BX406" i="2"/>
  <c r="BW406" i="2"/>
  <c r="BV406" i="2"/>
  <c r="H406" i="2" s="1"/>
  <c r="W406" i="2"/>
  <c r="T406" i="2" s="1"/>
  <c r="V406" i="2"/>
  <c r="U406" i="2"/>
  <c r="S406" i="2" s="1"/>
  <c r="CE405" i="2"/>
  <c r="CD405" i="2"/>
  <c r="CC405" i="2"/>
  <c r="CB405" i="2"/>
  <c r="CA405" i="2"/>
  <c r="K405" i="2" s="1"/>
  <c r="BZ405" i="2"/>
  <c r="BY405" i="2"/>
  <c r="BX405" i="2"/>
  <c r="BW405" i="2"/>
  <c r="BV405" i="2"/>
  <c r="H405" i="2" s="1"/>
  <c r="W405" i="2"/>
  <c r="T405" i="2" s="1"/>
  <c r="V405" i="2"/>
  <c r="U405" i="2"/>
  <c r="S405" i="2" s="1"/>
  <c r="CE404" i="2"/>
  <c r="CD404" i="2"/>
  <c r="CC404" i="2"/>
  <c r="CB404" i="2"/>
  <c r="CA404" i="2"/>
  <c r="K404" i="2" s="1"/>
  <c r="BZ404" i="2"/>
  <c r="BY404" i="2"/>
  <c r="BX404" i="2"/>
  <c r="BW404" i="2"/>
  <c r="BV404" i="2"/>
  <c r="H404" i="2" s="1"/>
  <c r="W404" i="2"/>
  <c r="T404" i="2" s="1"/>
  <c r="V404" i="2"/>
  <c r="U404" i="2"/>
  <c r="S404" i="2" s="1"/>
  <c r="CE403" i="2"/>
  <c r="CD403" i="2"/>
  <c r="CC403" i="2"/>
  <c r="CB403" i="2"/>
  <c r="CA403" i="2"/>
  <c r="K403" i="2" s="1"/>
  <c r="BZ403" i="2"/>
  <c r="BY403" i="2"/>
  <c r="BX403" i="2"/>
  <c r="BW403" i="2"/>
  <c r="BV403" i="2"/>
  <c r="H403" i="2" s="1"/>
  <c r="W403" i="2"/>
  <c r="T403" i="2" s="1"/>
  <c r="V403" i="2"/>
  <c r="U403" i="2"/>
  <c r="S403" i="2" s="1"/>
  <c r="CE402" i="2"/>
  <c r="CD402" i="2"/>
  <c r="CC402" i="2"/>
  <c r="CB402" i="2"/>
  <c r="CA402" i="2"/>
  <c r="K402" i="2" s="1"/>
  <c r="BZ402" i="2"/>
  <c r="BY402" i="2"/>
  <c r="BX402" i="2"/>
  <c r="BW402" i="2"/>
  <c r="BV402" i="2"/>
  <c r="H402" i="2" s="1"/>
  <c r="W402" i="2"/>
  <c r="T402" i="2" s="1"/>
  <c r="V402" i="2"/>
  <c r="U402" i="2"/>
  <c r="S402" i="2" s="1"/>
  <c r="CE401" i="2"/>
  <c r="CD401" i="2"/>
  <c r="CC401" i="2"/>
  <c r="CB401" i="2"/>
  <c r="CA401" i="2"/>
  <c r="K401" i="2" s="1"/>
  <c r="BZ401" i="2"/>
  <c r="BY401" i="2"/>
  <c r="BX401" i="2"/>
  <c r="BW401" i="2"/>
  <c r="BV401" i="2"/>
  <c r="H401" i="2" s="1"/>
  <c r="W401" i="2"/>
  <c r="T401" i="2" s="1"/>
  <c r="V401" i="2"/>
  <c r="U401" i="2"/>
  <c r="S401" i="2" s="1"/>
  <c r="CE400" i="2"/>
  <c r="CD400" i="2"/>
  <c r="CC400" i="2"/>
  <c r="CB400" i="2"/>
  <c r="CA400" i="2"/>
  <c r="K400" i="2" s="1"/>
  <c r="BZ400" i="2"/>
  <c r="BY400" i="2"/>
  <c r="BX400" i="2"/>
  <c r="BW400" i="2"/>
  <c r="BV400" i="2"/>
  <c r="H400" i="2" s="1"/>
  <c r="W400" i="2"/>
  <c r="T400" i="2" s="1"/>
  <c r="V400" i="2"/>
  <c r="U400" i="2"/>
  <c r="S400" i="2" s="1"/>
  <c r="CE399" i="2"/>
  <c r="CD399" i="2"/>
  <c r="CC399" i="2"/>
  <c r="CB399" i="2"/>
  <c r="CA399" i="2"/>
  <c r="K399" i="2" s="1"/>
  <c r="BZ399" i="2"/>
  <c r="BY399" i="2"/>
  <c r="BX399" i="2"/>
  <c r="BW399" i="2"/>
  <c r="BV399" i="2"/>
  <c r="H399" i="2" s="1"/>
  <c r="W399" i="2"/>
  <c r="T399" i="2" s="1"/>
  <c r="V399" i="2"/>
  <c r="U399" i="2"/>
  <c r="S399" i="2" s="1"/>
  <c r="CE398" i="2"/>
  <c r="CD398" i="2"/>
  <c r="CC398" i="2"/>
  <c r="CB398" i="2"/>
  <c r="CA398" i="2"/>
  <c r="K398" i="2" s="1"/>
  <c r="BZ398" i="2"/>
  <c r="BY398" i="2"/>
  <c r="BX398" i="2"/>
  <c r="BW398" i="2"/>
  <c r="BV398" i="2"/>
  <c r="H398" i="2" s="1"/>
  <c r="W398" i="2"/>
  <c r="T398" i="2" s="1"/>
  <c r="V398" i="2"/>
  <c r="U398" i="2"/>
  <c r="S398" i="2" s="1"/>
  <c r="CE397" i="2"/>
  <c r="CD397" i="2"/>
  <c r="CC397" i="2"/>
  <c r="CB397" i="2"/>
  <c r="CA397" i="2"/>
  <c r="K397" i="2" s="1"/>
  <c r="BZ397" i="2"/>
  <c r="BY397" i="2"/>
  <c r="BX397" i="2"/>
  <c r="BW397" i="2"/>
  <c r="BV397" i="2"/>
  <c r="H397" i="2" s="1"/>
  <c r="W397" i="2"/>
  <c r="T397" i="2" s="1"/>
  <c r="V397" i="2"/>
  <c r="U397" i="2"/>
  <c r="S397" i="2" s="1"/>
  <c r="CE396" i="2"/>
  <c r="CD396" i="2"/>
  <c r="CC396" i="2"/>
  <c r="CB396" i="2"/>
  <c r="CA396" i="2"/>
  <c r="K396" i="2" s="1"/>
  <c r="BZ396" i="2"/>
  <c r="BY396" i="2"/>
  <c r="BX396" i="2"/>
  <c r="BW396" i="2"/>
  <c r="BV396" i="2"/>
  <c r="H396" i="2" s="1"/>
  <c r="W396" i="2"/>
  <c r="T396" i="2" s="1"/>
  <c r="V396" i="2"/>
  <c r="U396" i="2"/>
  <c r="S396" i="2" s="1"/>
  <c r="CE395" i="2"/>
  <c r="CD395" i="2"/>
  <c r="CC395" i="2"/>
  <c r="CB395" i="2"/>
  <c r="CA395" i="2"/>
  <c r="K395" i="2" s="1"/>
  <c r="BZ395" i="2"/>
  <c r="BY395" i="2"/>
  <c r="BX395" i="2"/>
  <c r="BW395" i="2"/>
  <c r="BV395" i="2"/>
  <c r="H395" i="2" s="1"/>
  <c r="W395" i="2"/>
  <c r="T395" i="2" s="1"/>
  <c r="V395" i="2"/>
  <c r="U395" i="2"/>
  <c r="S395" i="2" s="1"/>
  <c r="CE394" i="2"/>
  <c r="CD394" i="2"/>
  <c r="CC394" i="2"/>
  <c r="CB394" i="2"/>
  <c r="CA394" i="2"/>
  <c r="K394" i="2" s="1"/>
  <c r="BZ394" i="2"/>
  <c r="BY394" i="2"/>
  <c r="BX394" i="2"/>
  <c r="BW394" i="2"/>
  <c r="BV394" i="2"/>
  <c r="H394" i="2" s="1"/>
  <c r="W394" i="2"/>
  <c r="T394" i="2" s="1"/>
  <c r="V394" i="2"/>
  <c r="U394" i="2"/>
  <c r="S394" i="2" s="1"/>
  <c r="CE393" i="2"/>
  <c r="CD393" i="2"/>
  <c r="CC393" i="2"/>
  <c r="CB393" i="2"/>
  <c r="CA393" i="2"/>
  <c r="K393" i="2" s="1"/>
  <c r="BZ393" i="2"/>
  <c r="BY393" i="2"/>
  <c r="BX393" i="2"/>
  <c r="BW393" i="2"/>
  <c r="BV393" i="2"/>
  <c r="H393" i="2" s="1"/>
  <c r="W393" i="2"/>
  <c r="T393" i="2" s="1"/>
  <c r="V393" i="2"/>
  <c r="U393" i="2"/>
  <c r="S393" i="2" s="1"/>
  <c r="CE392" i="2"/>
  <c r="CD392" i="2"/>
  <c r="CC392" i="2"/>
  <c r="CB392" i="2"/>
  <c r="CA392" i="2"/>
  <c r="K392" i="2" s="1"/>
  <c r="BZ392" i="2"/>
  <c r="BY392" i="2"/>
  <c r="BX392" i="2"/>
  <c r="BW392" i="2"/>
  <c r="BV392" i="2"/>
  <c r="H392" i="2" s="1"/>
  <c r="W392" i="2"/>
  <c r="T392" i="2" s="1"/>
  <c r="V392" i="2"/>
  <c r="U392" i="2"/>
  <c r="S392" i="2" s="1"/>
  <c r="CE391" i="2"/>
  <c r="CD391" i="2"/>
  <c r="CC391" i="2"/>
  <c r="CB391" i="2"/>
  <c r="CA391" i="2"/>
  <c r="K391" i="2" s="1"/>
  <c r="BZ391" i="2"/>
  <c r="BY391" i="2"/>
  <c r="BX391" i="2"/>
  <c r="BW391" i="2"/>
  <c r="BV391" i="2"/>
  <c r="H391" i="2" s="1"/>
  <c r="W391" i="2"/>
  <c r="T391" i="2" s="1"/>
  <c r="V391" i="2"/>
  <c r="U391" i="2"/>
  <c r="S391" i="2" s="1"/>
  <c r="CE390" i="2"/>
  <c r="CD390" i="2"/>
  <c r="CC390" i="2"/>
  <c r="CB390" i="2"/>
  <c r="CA390" i="2"/>
  <c r="K390" i="2" s="1"/>
  <c r="BZ390" i="2"/>
  <c r="BY390" i="2"/>
  <c r="BX390" i="2"/>
  <c r="BW390" i="2"/>
  <c r="BV390" i="2"/>
  <c r="H390" i="2" s="1"/>
  <c r="W390" i="2"/>
  <c r="T390" i="2" s="1"/>
  <c r="V390" i="2"/>
  <c r="U390" i="2"/>
  <c r="S390" i="2" s="1"/>
  <c r="CE389" i="2"/>
  <c r="CD389" i="2"/>
  <c r="CC389" i="2"/>
  <c r="CB389" i="2"/>
  <c r="CA389" i="2"/>
  <c r="K389" i="2" s="1"/>
  <c r="BZ389" i="2"/>
  <c r="BY389" i="2"/>
  <c r="BX389" i="2"/>
  <c r="BW389" i="2"/>
  <c r="BV389" i="2"/>
  <c r="H389" i="2" s="1"/>
  <c r="W389" i="2"/>
  <c r="T389" i="2" s="1"/>
  <c r="V389" i="2"/>
  <c r="U389" i="2"/>
  <c r="S389" i="2" s="1"/>
  <c r="CE388" i="2"/>
  <c r="CD388" i="2"/>
  <c r="CC388" i="2"/>
  <c r="CB388" i="2"/>
  <c r="CA388" i="2"/>
  <c r="K388" i="2" s="1"/>
  <c r="BZ388" i="2"/>
  <c r="BY388" i="2"/>
  <c r="BX388" i="2"/>
  <c r="BW388" i="2"/>
  <c r="BV388" i="2"/>
  <c r="H388" i="2" s="1"/>
  <c r="W388" i="2"/>
  <c r="T388" i="2" s="1"/>
  <c r="V388" i="2"/>
  <c r="U388" i="2"/>
  <c r="S388" i="2" s="1"/>
  <c r="CE387" i="2"/>
  <c r="CD387" i="2"/>
  <c r="CC387" i="2"/>
  <c r="CB387" i="2"/>
  <c r="CA387" i="2"/>
  <c r="K387" i="2" s="1"/>
  <c r="BZ387" i="2"/>
  <c r="BY387" i="2"/>
  <c r="BX387" i="2"/>
  <c r="BW387" i="2"/>
  <c r="BV387" i="2"/>
  <c r="H387" i="2" s="1"/>
  <c r="W387" i="2"/>
  <c r="T387" i="2" s="1"/>
  <c r="V387" i="2"/>
  <c r="U387" i="2"/>
  <c r="S387" i="2" s="1"/>
  <c r="CE386" i="2"/>
  <c r="CD386" i="2"/>
  <c r="CC386" i="2"/>
  <c r="CB386" i="2"/>
  <c r="CA386" i="2"/>
  <c r="K386" i="2" s="1"/>
  <c r="BZ386" i="2"/>
  <c r="BY386" i="2"/>
  <c r="BX386" i="2"/>
  <c r="BW386" i="2"/>
  <c r="BV386" i="2"/>
  <c r="H386" i="2" s="1"/>
  <c r="W386" i="2"/>
  <c r="T386" i="2" s="1"/>
  <c r="V386" i="2"/>
  <c r="U386" i="2"/>
  <c r="S386" i="2" s="1"/>
  <c r="CE385" i="2"/>
  <c r="CD385" i="2"/>
  <c r="CC385" i="2"/>
  <c r="CB385" i="2"/>
  <c r="CA385" i="2"/>
  <c r="K385" i="2" s="1"/>
  <c r="BZ385" i="2"/>
  <c r="BY385" i="2"/>
  <c r="BX385" i="2"/>
  <c r="BW385" i="2"/>
  <c r="BV385" i="2"/>
  <c r="H385" i="2" s="1"/>
  <c r="W385" i="2"/>
  <c r="T385" i="2" s="1"/>
  <c r="V385" i="2"/>
  <c r="U385" i="2"/>
  <c r="S385" i="2" s="1"/>
  <c r="CE384" i="2"/>
  <c r="CD384" i="2"/>
  <c r="CC384" i="2"/>
  <c r="CB384" i="2"/>
  <c r="CA384" i="2"/>
  <c r="K384" i="2" s="1"/>
  <c r="BZ384" i="2"/>
  <c r="BY384" i="2"/>
  <c r="BX384" i="2"/>
  <c r="BW384" i="2"/>
  <c r="BV384" i="2"/>
  <c r="H384" i="2" s="1"/>
  <c r="W384" i="2"/>
  <c r="T384" i="2" s="1"/>
  <c r="V384" i="2"/>
  <c r="U384" i="2"/>
  <c r="S384" i="2" s="1"/>
  <c r="CE383" i="2"/>
  <c r="CD383" i="2"/>
  <c r="CC383" i="2"/>
  <c r="CB383" i="2"/>
  <c r="CA383" i="2"/>
  <c r="K383" i="2" s="1"/>
  <c r="BZ383" i="2"/>
  <c r="BY383" i="2"/>
  <c r="BX383" i="2"/>
  <c r="BW383" i="2"/>
  <c r="BV383" i="2"/>
  <c r="H383" i="2" s="1"/>
  <c r="W383" i="2"/>
  <c r="T383" i="2" s="1"/>
  <c r="V383" i="2"/>
  <c r="U383" i="2"/>
  <c r="S383" i="2" s="1"/>
  <c r="CE382" i="2"/>
  <c r="CD382" i="2"/>
  <c r="CC382" i="2"/>
  <c r="CB382" i="2"/>
  <c r="CA382" i="2"/>
  <c r="K382" i="2" s="1"/>
  <c r="BZ382" i="2"/>
  <c r="BY382" i="2"/>
  <c r="BX382" i="2"/>
  <c r="BW382" i="2"/>
  <c r="BV382" i="2"/>
  <c r="H382" i="2" s="1"/>
  <c r="W382" i="2"/>
  <c r="T382" i="2" s="1"/>
  <c r="V382" i="2"/>
  <c r="U382" i="2"/>
  <c r="S382" i="2" s="1"/>
  <c r="CE381" i="2"/>
  <c r="CD381" i="2"/>
  <c r="CC381" i="2"/>
  <c r="CB381" i="2"/>
  <c r="CA381" i="2"/>
  <c r="K381" i="2" s="1"/>
  <c r="BZ381" i="2"/>
  <c r="BY381" i="2"/>
  <c r="BX381" i="2"/>
  <c r="BW381" i="2"/>
  <c r="BV381" i="2"/>
  <c r="H381" i="2" s="1"/>
  <c r="W381" i="2"/>
  <c r="T381" i="2" s="1"/>
  <c r="V381" i="2"/>
  <c r="U381" i="2"/>
  <c r="S381" i="2" s="1"/>
  <c r="CE380" i="2"/>
  <c r="CD380" i="2"/>
  <c r="CC380" i="2"/>
  <c r="CB380" i="2"/>
  <c r="CA380" i="2"/>
  <c r="K380" i="2" s="1"/>
  <c r="BZ380" i="2"/>
  <c r="BY380" i="2"/>
  <c r="BX380" i="2"/>
  <c r="BW380" i="2"/>
  <c r="BV380" i="2"/>
  <c r="H380" i="2" s="1"/>
  <c r="W380" i="2"/>
  <c r="T380" i="2" s="1"/>
  <c r="V380" i="2"/>
  <c r="U380" i="2"/>
  <c r="S380" i="2" s="1"/>
  <c r="CE379" i="2"/>
  <c r="CD379" i="2"/>
  <c r="CC379" i="2"/>
  <c r="CB379" i="2"/>
  <c r="CA379" i="2"/>
  <c r="K379" i="2" s="1"/>
  <c r="BZ379" i="2"/>
  <c r="BY379" i="2"/>
  <c r="BX379" i="2"/>
  <c r="BW379" i="2"/>
  <c r="BV379" i="2"/>
  <c r="H379" i="2" s="1"/>
  <c r="W379" i="2"/>
  <c r="T379" i="2" s="1"/>
  <c r="V379" i="2"/>
  <c r="U379" i="2"/>
  <c r="S379" i="2" s="1"/>
  <c r="CE378" i="2"/>
  <c r="CD378" i="2"/>
  <c r="CC378" i="2"/>
  <c r="CB378" i="2"/>
  <c r="CA378" i="2"/>
  <c r="K378" i="2" s="1"/>
  <c r="BZ378" i="2"/>
  <c r="BY378" i="2"/>
  <c r="BX378" i="2"/>
  <c r="BW378" i="2"/>
  <c r="BV378" i="2"/>
  <c r="H378" i="2" s="1"/>
  <c r="W378" i="2"/>
  <c r="T378" i="2" s="1"/>
  <c r="V378" i="2"/>
  <c r="U378" i="2"/>
  <c r="S378" i="2" s="1"/>
  <c r="CE377" i="2"/>
  <c r="CD377" i="2"/>
  <c r="CC377" i="2"/>
  <c r="CB377" i="2"/>
  <c r="CA377" i="2"/>
  <c r="K377" i="2" s="1"/>
  <c r="BZ377" i="2"/>
  <c r="BY377" i="2"/>
  <c r="BX377" i="2"/>
  <c r="BW377" i="2"/>
  <c r="BV377" i="2"/>
  <c r="H377" i="2" s="1"/>
  <c r="W377" i="2"/>
  <c r="T377" i="2" s="1"/>
  <c r="V377" i="2"/>
  <c r="U377" i="2"/>
  <c r="S377" i="2" s="1"/>
  <c r="CE376" i="2"/>
  <c r="CD376" i="2"/>
  <c r="CC376" i="2"/>
  <c r="CB376" i="2"/>
  <c r="CA376" i="2"/>
  <c r="K376" i="2" s="1"/>
  <c r="BZ376" i="2"/>
  <c r="BY376" i="2"/>
  <c r="BX376" i="2"/>
  <c r="BW376" i="2"/>
  <c r="BV376" i="2"/>
  <c r="H376" i="2" s="1"/>
  <c r="W376" i="2"/>
  <c r="T376" i="2" s="1"/>
  <c r="V376" i="2"/>
  <c r="U376" i="2"/>
  <c r="S376" i="2" s="1"/>
  <c r="CE375" i="2"/>
  <c r="CD375" i="2"/>
  <c r="CC375" i="2"/>
  <c r="CB375" i="2"/>
  <c r="CA375" i="2"/>
  <c r="K375" i="2" s="1"/>
  <c r="BZ375" i="2"/>
  <c r="BY375" i="2"/>
  <c r="BX375" i="2"/>
  <c r="BW375" i="2"/>
  <c r="BV375" i="2"/>
  <c r="H375" i="2" s="1"/>
  <c r="W375" i="2"/>
  <c r="T375" i="2" s="1"/>
  <c r="V375" i="2"/>
  <c r="U375" i="2"/>
  <c r="S375" i="2" s="1"/>
  <c r="CE374" i="2"/>
  <c r="CD374" i="2"/>
  <c r="CC374" i="2"/>
  <c r="CB374" i="2"/>
  <c r="CA374" i="2"/>
  <c r="K374" i="2" s="1"/>
  <c r="BZ374" i="2"/>
  <c r="BY374" i="2"/>
  <c r="BX374" i="2"/>
  <c r="BW374" i="2"/>
  <c r="BV374" i="2"/>
  <c r="H374" i="2" s="1"/>
  <c r="W374" i="2"/>
  <c r="T374" i="2" s="1"/>
  <c r="V374" i="2"/>
  <c r="U374" i="2"/>
  <c r="S374" i="2" s="1"/>
  <c r="CE373" i="2"/>
  <c r="CD373" i="2"/>
  <c r="CC373" i="2"/>
  <c r="CB373" i="2"/>
  <c r="CA373" i="2"/>
  <c r="K373" i="2" s="1"/>
  <c r="BZ373" i="2"/>
  <c r="BY373" i="2"/>
  <c r="BX373" i="2"/>
  <c r="BW373" i="2"/>
  <c r="BV373" i="2"/>
  <c r="H373" i="2" s="1"/>
  <c r="W373" i="2"/>
  <c r="T373" i="2" s="1"/>
  <c r="V373" i="2"/>
  <c r="U373" i="2"/>
  <c r="S373" i="2" s="1"/>
  <c r="CE372" i="2"/>
  <c r="CD372" i="2"/>
  <c r="CC372" i="2"/>
  <c r="CB372" i="2"/>
  <c r="CA372" i="2"/>
  <c r="K372" i="2" s="1"/>
  <c r="BZ372" i="2"/>
  <c r="BY372" i="2"/>
  <c r="BX372" i="2"/>
  <c r="BW372" i="2"/>
  <c r="BV372" i="2"/>
  <c r="H372" i="2" s="1"/>
  <c r="W372" i="2"/>
  <c r="T372" i="2" s="1"/>
  <c r="V372" i="2"/>
  <c r="U372" i="2"/>
  <c r="S372" i="2" s="1"/>
  <c r="CE371" i="2"/>
  <c r="CD371" i="2"/>
  <c r="CC371" i="2"/>
  <c r="CB371" i="2"/>
  <c r="CA371" i="2"/>
  <c r="K371" i="2" s="1"/>
  <c r="BZ371" i="2"/>
  <c r="BY371" i="2"/>
  <c r="BX371" i="2"/>
  <c r="BW371" i="2"/>
  <c r="BV371" i="2"/>
  <c r="H371" i="2" s="1"/>
  <c r="W371" i="2"/>
  <c r="T371" i="2" s="1"/>
  <c r="V371" i="2"/>
  <c r="U371" i="2"/>
  <c r="S371" i="2" s="1"/>
  <c r="CE370" i="2"/>
  <c r="CD370" i="2"/>
  <c r="CC370" i="2"/>
  <c r="CB370" i="2"/>
  <c r="CA370" i="2"/>
  <c r="K370" i="2" s="1"/>
  <c r="BZ370" i="2"/>
  <c r="BY370" i="2"/>
  <c r="BX370" i="2"/>
  <c r="BW370" i="2"/>
  <c r="BV370" i="2"/>
  <c r="H370" i="2" s="1"/>
  <c r="W370" i="2"/>
  <c r="T370" i="2" s="1"/>
  <c r="V370" i="2"/>
  <c r="U370" i="2"/>
  <c r="S370" i="2" s="1"/>
  <c r="CE369" i="2"/>
  <c r="CD369" i="2"/>
  <c r="CC369" i="2"/>
  <c r="CB369" i="2"/>
  <c r="CA369" i="2"/>
  <c r="K369" i="2" s="1"/>
  <c r="BZ369" i="2"/>
  <c r="BY369" i="2"/>
  <c r="BX369" i="2"/>
  <c r="BW369" i="2"/>
  <c r="BV369" i="2"/>
  <c r="H369" i="2" s="1"/>
  <c r="W369" i="2"/>
  <c r="T369" i="2" s="1"/>
  <c r="V369" i="2"/>
  <c r="U369" i="2"/>
  <c r="S369" i="2" s="1"/>
  <c r="CE368" i="2"/>
  <c r="CD368" i="2"/>
  <c r="CC368" i="2"/>
  <c r="CB368" i="2"/>
  <c r="CA368" i="2"/>
  <c r="K368" i="2" s="1"/>
  <c r="BZ368" i="2"/>
  <c r="BY368" i="2"/>
  <c r="BX368" i="2"/>
  <c r="BW368" i="2"/>
  <c r="BV368" i="2"/>
  <c r="H368" i="2" s="1"/>
  <c r="W368" i="2"/>
  <c r="T368" i="2" s="1"/>
  <c r="V368" i="2"/>
  <c r="U368" i="2"/>
  <c r="S368" i="2" s="1"/>
  <c r="CE367" i="2"/>
  <c r="CD367" i="2"/>
  <c r="CC367" i="2"/>
  <c r="CB367" i="2"/>
  <c r="CA367" i="2"/>
  <c r="K367" i="2" s="1"/>
  <c r="BZ367" i="2"/>
  <c r="BY367" i="2"/>
  <c r="BX367" i="2"/>
  <c r="BW367" i="2"/>
  <c r="BV367" i="2"/>
  <c r="H367" i="2" s="1"/>
  <c r="W367" i="2"/>
  <c r="T367" i="2" s="1"/>
  <c r="V367" i="2"/>
  <c r="U367" i="2"/>
  <c r="S367" i="2" s="1"/>
  <c r="CE366" i="2"/>
  <c r="CD366" i="2"/>
  <c r="CC366" i="2"/>
  <c r="CB366" i="2"/>
  <c r="CA366" i="2"/>
  <c r="K366" i="2" s="1"/>
  <c r="BZ366" i="2"/>
  <c r="BY366" i="2"/>
  <c r="BX366" i="2"/>
  <c r="BW366" i="2"/>
  <c r="BV366" i="2"/>
  <c r="H366" i="2" s="1"/>
  <c r="W366" i="2"/>
  <c r="T366" i="2" s="1"/>
  <c r="V366" i="2"/>
  <c r="U366" i="2"/>
  <c r="S366" i="2" s="1"/>
  <c r="CE365" i="2"/>
  <c r="CD365" i="2"/>
  <c r="CC365" i="2"/>
  <c r="CB365" i="2"/>
  <c r="CA365" i="2"/>
  <c r="K365" i="2" s="1"/>
  <c r="BZ365" i="2"/>
  <c r="BY365" i="2"/>
  <c r="BX365" i="2"/>
  <c r="BW365" i="2"/>
  <c r="BV365" i="2"/>
  <c r="H365" i="2" s="1"/>
  <c r="W365" i="2"/>
  <c r="T365" i="2" s="1"/>
  <c r="V365" i="2"/>
  <c r="U365" i="2"/>
  <c r="S365" i="2" s="1"/>
  <c r="CE364" i="2"/>
  <c r="CD364" i="2"/>
  <c r="CC364" i="2"/>
  <c r="CB364" i="2"/>
  <c r="CA364" i="2"/>
  <c r="K364" i="2" s="1"/>
  <c r="BZ364" i="2"/>
  <c r="BY364" i="2"/>
  <c r="BX364" i="2"/>
  <c r="BW364" i="2"/>
  <c r="BV364" i="2"/>
  <c r="H364" i="2" s="1"/>
  <c r="W364" i="2"/>
  <c r="T364" i="2" s="1"/>
  <c r="V364" i="2"/>
  <c r="U364" i="2"/>
  <c r="S364" i="2" s="1"/>
  <c r="CE363" i="2"/>
  <c r="CD363" i="2"/>
  <c r="CC363" i="2"/>
  <c r="CB363" i="2"/>
  <c r="CA363" i="2"/>
  <c r="K363" i="2" s="1"/>
  <c r="BZ363" i="2"/>
  <c r="BY363" i="2"/>
  <c r="BX363" i="2"/>
  <c r="BW363" i="2"/>
  <c r="BV363" i="2"/>
  <c r="H363" i="2" s="1"/>
  <c r="W363" i="2"/>
  <c r="T363" i="2" s="1"/>
  <c r="V363" i="2"/>
  <c r="U363" i="2"/>
  <c r="S363" i="2" s="1"/>
  <c r="CE362" i="2"/>
  <c r="CD362" i="2"/>
  <c r="CC362" i="2"/>
  <c r="CB362" i="2"/>
  <c r="CA362" i="2"/>
  <c r="K362" i="2" s="1"/>
  <c r="BZ362" i="2"/>
  <c r="BY362" i="2"/>
  <c r="BX362" i="2"/>
  <c r="BW362" i="2"/>
  <c r="BV362" i="2"/>
  <c r="H362" i="2" s="1"/>
  <c r="W362" i="2"/>
  <c r="T362" i="2" s="1"/>
  <c r="V362" i="2"/>
  <c r="U362" i="2"/>
  <c r="S362" i="2" s="1"/>
  <c r="CE361" i="2"/>
  <c r="CD361" i="2"/>
  <c r="CC361" i="2"/>
  <c r="CB361" i="2"/>
  <c r="CA361" i="2"/>
  <c r="K361" i="2" s="1"/>
  <c r="BZ361" i="2"/>
  <c r="BY361" i="2"/>
  <c r="BX361" i="2"/>
  <c r="BW361" i="2"/>
  <c r="BV361" i="2"/>
  <c r="H361" i="2" s="1"/>
  <c r="W361" i="2"/>
  <c r="T361" i="2" s="1"/>
  <c r="V361" i="2"/>
  <c r="U361" i="2"/>
  <c r="S361" i="2" s="1"/>
  <c r="CE360" i="2"/>
  <c r="CD360" i="2"/>
  <c r="CC360" i="2"/>
  <c r="CB360" i="2"/>
  <c r="CA360" i="2"/>
  <c r="K360" i="2" s="1"/>
  <c r="BZ360" i="2"/>
  <c r="BY360" i="2"/>
  <c r="BX360" i="2"/>
  <c r="BW360" i="2"/>
  <c r="BV360" i="2"/>
  <c r="H360" i="2" s="1"/>
  <c r="W360" i="2"/>
  <c r="T360" i="2" s="1"/>
  <c r="V360" i="2"/>
  <c r="U360" i="2"/>
  <c r="S360" i="2" s="1"/>
  <c r="CE359" i="2"/>
  <c r="CD359" i="2"/>
  <c r="CC359" i="2"/>
  <c r="CB359" i="2"/>
  <c r="CA359" i="2"/>
  <c r="K359" i="2" s="1"/>
  <c r="BZ359" i="2"/>
  <c r="BY359" i="2"/>
  <c r="BX359" i="2"/>
  <c r="BW359" i="2"/>
  <c r="BV359" i="2"/>
  <c r="H359" i="2" s="1"/>
  <c r="W359" i="2"/>
  <c r="T359" i="2" s="1"/>
  <c r="V359" i="2"/>
  <c r="U359" i="2"/>
  <c r="S359" i="2" s="1"/>
  <c r="CE358" i="2"/>
  <c r="CD358" i="2"/>
  <c r="CC358" i="2"/>
  <c r="CB358" i="2"/>
  <c r="CA358" i="2"/>
  <c r="K358" i="2" s="1"/>
  <c r="BZ358" i="2"/>
  <c r="BY358" i="2"/>
  <c r="BX358" i="2"/>
  <c r="BW358" i="2"/>
  <c r="BV358" i="2"/>
  <c r="H358" i="2" s="1"/>
  <c r="W358" i="2"/>
  <c r="T358" i="2" s="1"/>
  <c r="V358" i="2"/>
  <c r="U358" i="2"/>
  <c r="S358" i="2" s="1"/>
  <c r="CE357" i="2"/>
  <c r="CD357" i="2"/>
  <c r="CC357" i="2"/>
  <c r="CB357" i="2"/>
  <c r="CA357" i="2"/>
  <c r="K357" i="2" s="1"/>
  <c r="BZ357" i="2"/>
  <c r="BY357" i="2"/>
  <c r="BX357" i="2"/>
  <c r="BW357" i="2"/>
  <c r="BV357" i="2"/>
  <c r="H357" i="2" s="1"/>
  <c r="W357" i="2"/>
  <c r="T357" i="2" s="1"/>
  <c r="V357" i="2"/>
  <c r="U357" i="2"/>
  <c r="S357" i="2" s="1"/>
  <c r="CE356" i="2"/>
  <c r="CD356" i="2"/>
  <c r="CC356" i="2"/>
  <c r="CB356" i="2"/>
  <c r="CA356" i="2"/>
  <c r="K356" i="2" s="1"/>
  <c r="BZ356" i="2"/>
  <c r="BY356" i="2"/>
  <c r="BX356" i="2"/>
  <c r="BW356" i="2"/>
  <c r="BV356" i="2"/>
  <c r="H356" i="2" s="1"/>
  <c r="W356" i="2"/>
  <c r="T356" i="2" s="1"/>
  <c r="V356" i="2"/>
  <c r="U356" i="2"/>
  <c r="S356" i="2" s="1"/>
  <c r="CE355" i="2"/>
  <c r="CD355" i="2"/>
  <c r="CC355" i="2"/>
  <c r="CB355" i="2"/>
  <c r="CA355" i="2"/>
  <c r="K355" i="2" s="1"/>
  <c r="BZ355" i="2"/>
  <c r="BY355" i="2"/>
  <c r="BX355" i="2"/>
  <c r="BW355" i="2"/>
  <c r="BV355" i="2"/>
  <c r="H355" i="2" s="1"/>
  <c r="W355" i="2"/>
  <c r="T355" i="2" s="1"/>
  <c r="V355" i="2"/>
  <c r="U355" i="2"/>
  <c r="S355" i="2" s="1"/>
  <c r="CE354" i="2"/>
  <c r="CD354" i="2"/>
  <c r="CC354" i="2"/>
  <c r="CB354" i="2"/>
  <c r="CA354" i="2"/>
  <c r="K354" i="2" s="1"/>
  <c r="BZ354" i="2"/>
  <c r="BY354" i="2"/>
  <c r="BX354" i="2"/>
  <c r="BW354" i="2"/>
  <c r="BV354" i="2"/>
  <c r="H354" i="2" s="1"/>
  <c r="W354" i="2"/>
  <c r="T354" i="2" s="1"/>
  <c r="V354" i="2"/>
  <c r="U354" i="2"/>
  <c r="S354" i="2" s="1"/>
  <c r="CE353" i="2"/>
  <c r="CD353" i="2"/>
  <c r="CC353" i="2"/>
  <c r="CB353" i="2"/>
  <c r="CA353" i="2"/>
  <c r="K353" i="2" s="1"/>
  <c r="BZ353" i="2"/>
  <c r="BY353" i="2"/>
  <c r="BX353" i="2"/>
  <c r="BW353" i="2"/>
  <c r="BV353" i="2"/>
  <c r="H353" i="2" s="1"/>
  <c r="W353" i="2"/>
  <c r="T353" i="2" s="1"/>
  <c r="V353" i="2"/>
  <c r="U353" i="2"/>
  <c r="S353" i="2" s="1"/>
  <c r="CE352" i="2"/>
  <c r="CD352" i="2"/>
  <c r="CC352" i="2"/>
  <c r="CB352" i="2"/>
  <c r="CA352" i="2"/>
  <c r="K352" i="2" s="1"/>
  <c r="BZ352" i="2"/>
  <c r="BY352" i="2"/>
  <c r="BX352" i="2"/>
  <c r="BW352" i="2"/>
  <c r="BV352" i="2"/>
  <c r="H352" i="2" s="1"/>
  <c r="W352" i="2"/>
  <c r="T352" i="2" s="1"/>
  <c r="V352" i="2"/>
  <c r="U352" i="2"/>
  <c r="S352" i="2" s="1"/>
  <c r="CE351" i="2"/>
  <c r="CD351" i="2"/>
  <c r="CC351" i="2"/>
  <c r="CB351" i="2"/>
  <c r="CA351" i="2"/>
  <c r="K351" i="2" s="1"/>
  <c r="BZ351" i="2"/>
  <c r="BY351" i="2"/>
  <c r="BX351" i="2"/>
  <c r="BW351" i="2"/>
  <c r="BV351" i="2"/>
  <c r="H351" i="2" s="1"/>
  <c r="W351" i="2"/>
  <c r="T351" i="2" s="1"/>
  <c r="V351" i="2"/>
  <c r="U351" i="2"/>
  <c r="S351" i="2" s="1"/>
  <c r="CE350" i="2"/>
  <c r="CD350" i="2"/>
  <c r="CC350" i="2"/>
  <c r="CB350" i="2"/>
  <c r="CA350" i="2"/>
  <c r="K350" i="2" s="1"/>
  <c r="BZ350" i="2"/>
  <c r="BY350" i="2"/>
  <c r="BX350" i="2"/>
  <c r="BW350" i="2"/>
  <c r="BV350" i="2"/>
  <c r="H350" i="2" s="1"/>
  <c r="W350" i="2"/>
  <c r="T350" i="2" s="1"/>
  <c r="V350" i="2"/>
  <c r="U350" i="2"/>
  <c r="S350" i="2" s="1"/>
  <c r="CE349" i="2"/>
  <c r="CD349" i="2"/>
  <c r="CC349" i="2"/>
  <c r="CB349" i="2"/>
  <c r="CA349" i="2"/>
  <c r="K349" i="2" s="1"/>
  <c r="BZ349" i="2"/>
  <c r="BY349" i="2"/>
  <c r="BX349" i="2"/>
  <c r="BW349" i="2"/>
  <c r="BV349" i="2"/>
  <c r="H349" i="2" s="1"/>
  <c r="W349" i="2"/>
  <c r="T349" i="2" s="1"/>
  <c r="V349" i="2"/>
  <c r="U349" i="2"/>
  <c r="S349" i="2" s="1"/>
  <c r="CE348" i="2"/>
  <c r="CD348" i="2"/>
  <c r="CC348" i="2"/>
  <c r="CB348" i="2"/>
  <c r="CA348" i="2"/>
  <c r="K348" i="2" s="1"/>
  <c r="BZ348" i="2"/>
  <c r="BY348" i="2"/>
  <c r="BX348" i="2"/>
  <c r="BW348" i="2"/>
  <c r="BV348" i="2"/>
  <c r="H348" i="2" s="1"/>
  <c r="W348" i="2"/>
  <c r="T348" i="2" s="1"/>
  <c r="V348" i="2"/>
  <c r="U348" i="2"/>
  <c r="S348" i="2" s="1"/>
  <c r="CE347" i="2"/>
  <c r="CD347" i="2"/>
  <c r="CC347" i="2"/>
  <c r="CB347" i="2"/>
  <c r="CA347" i="2"/>
  <c r="K347" i="2" s="1"/>
  <c r="BZ347" i="2"/>
  <c r="BY347" i="2"/>
  <c r="BX347" i="2"/>
  <c r="BW347" i="2"/>
  <c r="BV347" i="2"/>
  <c r="H347" i="2" s="1"/>
  <c r="W347" i="2"/>
  <c r="T347" i="2" s="1"/>
  <c r="V347" i="2"/>
  <c r="U347" i="2"/>
  <c r="S347" i="2" s="1"/>
  <c r="CE346" i="2"/>
  <c r="CD346" i="2"/>
  <c r="CC346" i="2"/>
  <c r="CB346" i="2"/>
  <c r="CA346" i="2"/>
  <c r="K346" i="2" s="1"/>
  <c r="BZ346" i="2"/>
  <c r="BY346" i="2"/>
  <c r="BX346" i="2"/>
  <c r="BW346" i="2"/>
  <c r="BV346" i="2"/>
  <c r="H346" i="2" s="1"/>
  <c r="W346" i="2"/>
  <c r="T346" i="2" s="1"/>
  <c r="V346" i="2"/>
  <c r="U346" i="2"/>
  <c r="S346" i="2" s="1"/>
  <c r="CE345" i="2"/>
  <c r="CD345" i="2"/>
  <c r="CC345" i="2"/>
  <c r="CB345" i="2"/>
  <c r="CA345" i="2"/>
  <c r="K345" i="2" s="1"/>
  <c r="BZ345" i="2"/>
  <c r="BY345" i="2"/>
  <c r="BX345" i="2"/>
  <c r="BW345" i="2"/>
  <c r="BV345" i="2"/>
  <c r="H345" i="2" s="1"/>
  <c r="W345" i="2"/>
  <c r="T345" i="2" s="1"/>
  <c r="V345" i="2"/>
  <c r="U345" i="2"/>
  <c r="S345" i="2" s="1"/>
  <c r="CE344" i="2"/>
  <c r="CD344" i="2"/>
  <c r="CC344" i="2"/>
  <c r="CB344" i="2"/>
  <c r="CA344" i="2"/>
  <c r="K344" i="2" s="1"/>
  <c r="BZ344" i="2"/>
  <c r="BY344" i="2"/>
  <c r="BX344" i="2"/>
  <c r="BW344" i="2"/>
  <c r="BV344" i="2"/>
  <c r="H344" i="2" s="1"/>
  <c r="W344" i="2"/>
  <c r="T344" i="2" s="1"/>
  <c r="V344" i="2"/>
  <c r="U344" i="2"/>
  <c r="S344" i="2" s="1"/>
  <c r="CE343" i="2"/>
  <c r="CD343" i="2"/>
  <c r="CC343" i="2"/>
  <c r="CB343" i="2"/>
  <c r="CA343" i="2"/>
  <c r="K343" i="2" s="1"/>
  <c r="BZ343" i="2"/>
  <c r="BY343" i="2"/>
  <c r="BX343" i="2"/>
  <c r="BW343" i="2"/>
  <c r="BV343" i="2"/>
  <c r="H343" i="2" s="1"/>
  <c r="W343" i="2"/>
  <c r="T343" i="2" s="1"/>
  <c r="V343" i="2"/>
  <c r="U343" i="2"/>
  <c r="S343" i="2" s="1"/>
  <c r="CE342" i="2"/>
  <c r="CD342" i="2"/>
  <c r="CC342" i="2"/>
  <c r="CB342" i="2"/>
  <c r="CA342" i="2"/>
  <c r="K342" i="2" s="1"/>
  <c r="BZ342" i="2"/>
  <c r="BY342" i="2"/>
  <c r="BX342" i="2"/>
  <c r="BW342" i="2"/>
  <c r="BV342" i="2"/>
  <c r="H342" i="2" s="1"/>
  <c r="W342" i="2"/>
  <c r="T342" i="2" s="1"/>
  <c r="V342" i="2"/>
  <c r="U342" i="2"/>
  <c r="S342" i="2" s="1"/>
  <c r="CE341" i="2"/>
  <c r="CD341" i="2"/>
  <c r="CC341" i="2"/>
  <c r="CB341" i="2"/>
  <c r="CA341" i="2"/>
  <c r="K341" i="2" s="1"/>
  <c r="BZ341" i="2"/>
  <c r="BY341" i="2"/>
  <c r="BX341" i="2"/>
  <c r="BW341" i="2"/>
  <c r="BV341" i="2"/>
  <c r="H341" i="2" s="1"/>
  <c r="W341" i="2"/>
  <c r="T341" i="2" s="1"/>
  <c r="V341" i="2"/>
  <c r="U341" i="2"/>
  <c r="S341" i="2" s="1"/>
  <c r="CE340" i="2"/>
  <c r="CD340" i="2"/>
  <c r="CC340" i="2"/>
  <c r="CB340" i="2"/>
  <c r="CA340" i="2"/>
  <c r="K340" i="2" s="1"/>
  <c r="BZ340" i="2"/>
  <c r="BY340" i="2"/>
  <c r="BX340" i="2"/>
  <c r="BW340" i="2"/>
  <c r="BV340" i="2"/>
  <c r="H340" i="2" s="1"/>
  <c r="W340" i="2"/>
  <c r="T340" i="2" s="1"/>
  <c r="V340" i="2"/>
  <c r="U340" i="2"/>
  <c r="S340" i="2" s="1"/>
  <c r="CE339" i="2"/>
  <c r="CD339" i="2"/>
  <c r="CC339" i="2"/>
  <c r="CB339" i="2"/>
  <c r="CA339" i="2"/>
  <c r="K339" i="2" s="1"/>
  <c r="BZ339" i="2"/>
  <c r="BY339" i="2"/>
  <c r="BX339" i="2"/>
  <c r="BW339" i="2"/>
  <c r="BV339" i="2"/>
  <c r="H339" i="2" s="1"/>
  <c r="W339" i="2"/>
  <c r="T339" i="2" s="1"/>
  <c r="V339" i="2"/>
  <c r="U339" i="2"/>
  <c r="S339" i="2" s="1"/>
  <c r="CE338" i="2"/>
  <c r="CD338" i="2"/>
  <c r="CC338" i="2"/>
  <c r="CB338" i="2"/>
  <c r="CA338" i="2"/>
  <c r="K338" i="2" s="1"/>
  <c r="BZ338" i="2"/>
  <c r="BY338" i="2"/>
  <c r="BX338" i="2"/>
  <c r="BW338" i="2"/>
  <c r="BV338" i="2"/>
  <c r="H338" i="2" s="1"/>
  <c r="W338" i="2"/>
  <c r="T338" i="2" s="1"/>
  <c r="V338" i="2"/>
  <c r="U338" i="2"/>
  <c r="S338" i="2" s="1"/>
  <c r="CE337" i="2"/>
  <c r="CD337" i="2"/>
  <c r="CC337" i="2"/>
  <c r="CB337" i="2"/>
  <c r="CA337" i="2"/>
  <c r="K337" i="2" s="1"/>
  <c r="BZ337" i="2"/>
  <c r="BY337" i="2"/>
  <c r="BX337" i="2"/>
  <c r="BW337" i="2"/>
  <c r="BV337" i="2"/>
  <c r="H337" i="2" s="1"/>
  <c r="W337" i="2"/>
  <c r="T337" i="2" s="1"/>
  <c r="V337" i="2"/>
  <c r="U337" i="2"/>
  <c r="S337" i="2" s="1"/>
  <c r="CE336" i="2"/>
  <c r="CD336" i="2"/>
  <c r="CC336" i="2"/>
  <c r="CB336" i="2"/>
  <c r="CA336" i="2"/>
  <c r="K336" i="2" s="1"/>
  <c r="BZ336" i="2"/>
  <c r="BY336" i="2"/>
  <c r="BX336" i="2"/>
  <c r="BW336" i="2"/>
  <c r="BV336" i="2"/>
  <c r="H336" i="2" s="1"/>
  <c r="W336" i="2"/>
  <c r="T336" i="2" s="1"/>
  <c r="V336" i="2"/>
  <c r="U336" i="2"/>
  <c r="S336" i="2" s="1"/>
  <c r="CE335" i="2"/>
  <c r="CD335" i="2"/>
  <c r="CC335" i="2"/>
  <c r="CB335" i="2"/>
  <c r="CA335" i="2"/>
  <c r="K335" i="2" s="1"/>
  <c r="BZ335" i="2"/>
  <c r="BY335" i="2"/>
  <c r="BX335" i="2"/>
  <c r="BW335" i="2"/>
  <c r="BV335" i="2"/>
  <c r="W335" i="2"/>
  <c r="T335" i="2" s="1"/>
  <c r="V335" i="2"/>
  <c r="U335" i="2"/>
  <c r="S335" i="2" s="1"/>
  <c r="H335" i="2"/>
  <c r="CE334" i="2"/>
  <c r="CD334" i="2"/>
  <c r="CC334" i="2"/>
  <c r="CB334" i="2"/>
  <c r="CA334" i="2"/>
  <c r="K334" i="2" s="1"/>
  <c r="BZ334" i="2"/>
  <c r="BY334" i="2"/>
  <c r="BX334" i="2"/>
  <c r="BW334" i="2"/>
  <c r="BV334" i="2"/>
  <c r="H334" i="2" s="1"/>
  <c r="W334" i="2"/>
  <c r="T334" i="2" s="1"/>
  <c r="V334" i="2"/>
  <c r="U334" i="2"/>
  <c r="S334" i="2" s="1"/>
  <c r="CE333" i="2"/>
  <c r="CD333" i="2"/>
  <c r="CC333" i="2"/>
  <c r="CB333" i="2"/>
  <c r="CA333" i="2"/>
  <c r="K333" i="2" s="1"/>
  <c r="BZ333" i="2"/>
  <c r="BY333" i="2"/>
  <c r="BX333" i="2"/>
  <c r="BW333" i="2"/>
  <c r="BV333" i="2"/>
  <c r="H333" i="2" s="1"/>
  <c r="W333" i="2"/>
  <c r="T333" i="2" s="1"/>
  <c r="V333" i="2"/>
  <c r="U333" i="2"/>
  <c r="S333" i="2" s="1"/>
  <c r="CE332" i="2"/>
  <c r="CD332" i="2"/>
  <c r="CC332" i="2"/>
  <c r="CB332" i="2"/>
  <c r="CA332" i="2"/>
  <c r="K332" i="2" s="1"/>
  <c r="BZ332" i="2"/>
  <c r="BY332" i="2"/>
  <c r="BX332" i="2"/>
  <c r="BW332" i="2"/>
  <c r="BV332" i="2"/>
  <c r="H332" i="2" s="1"/>
  <c r="W332" i="2"/>
  <c r="T332" i="2" s="1"/>
  <c r="V332" i="2"/>
  <c r="U332" i="2"/>
  <c r="S332" i="2" s="1"/>
  <c r="CE331" i="2"/>
  <c r="CD331" i="2"/>
  <c r="CC331" i="2"/>
  <c r="CB331" i="2"/>
  <c r="CA331" i="2"/>
  <c r="K331" i="2" s="1"/>
  <c r="BZ331" i="2"/>
  <c r="BY331" i="2"/>
  <c r="BX331" i="2"/>
  <c r="BW331" i="2"/>
  <c r="BV331" i="2"/>
  <c r="H331" i="2" s="1"/>
  <c r="W331" i="2"/>
  <c r="T331" i="2" s="1"/>
  <c r="V331" i="2"/>
  <c r="U331" i="2"/>
  <c r="S331" i="2" s="1"/>
  <c r="CE330" i="2"/>
  <c r="CD330" i="2"/>
  <c r="CC330" i="2"/>
  <c r="CB330" i="2"/>
  <c r="CA330" i="2"/>
  <c r="K330" i="2" s="1"/>
  <c r="BZ330" i="2"/>
  <c r="BY330" i="2"/>
  <c r="BX330" i="2"/>
  <c r="BW330" i="2"/>
  <c r="BV330" i="2"/>
  <c r="H330" i="2" s="1"/>
  <c r="W330" i="2"/>
  <c r="T330" i="2" s="1"/>
  <c r="V330" i="2"/>
  <c r="U330" i="2"/>
  <c r="S330" i="2" s="1"/>
  <c r="CE329" i="2"/>
  <c r="CD329" i="2"/>
  <c r="CC329" i="2"/>
  <c r="CB329" i="2"/>
  <c r="CA329" i="2"/>
  <c r="K329" i="2" s="1"/>
  <c r="BZ329" i="2"/>
  <c r="BY329" i="2"/>
  <c r="BX329" i="2"/>
  <c r="BW329" i="2"/>
  <c r="BV329" i="2"/>
  <c r="W329" i="2"/>
  <c r="T329" i="2" s="1"/>
  <c r="V329" i="2"/>
  <c r="U329" i="2"/>
  <c r="S329" i="2" s="1"/>
  <c r="H329" i="2"/>
  <c r="CE328" i="2"/>
  <c r="CD328" i="2"/>
  <c r="CC328" i="2"/>
  <c r="CB328" i="2"/>
  <c r="CA328" i="2"/>
  <c r="K328" i="2" s="1"/>
  <c r="BZ328" i="2"/>
  <c r="BY328" i="2"/>
  <c r="BX328" i="2"/>
  <c r="BW328" i="2"/>
  <c r="BV328" i="2"/>
  <c r="H328" i="2" s="1"/>
  <c r="W328" i="2"/>
  <c r="T328" i="2" s="1"/>
  <c r="V328" i="2"/>
  <c r="U328" i="2"/>
  <c r="S328" i="2" s="1"/>
  <c r="CE327" i="2"/>
  <c r="CD327" i="2"/>
  <c r="CC327" i="2"/>
  <c r="CB327" i="2"/>
  <c r="CA327" i="2"/>
  <c r="K327" i="2" s="1"/>
  <c r="BZ327" i="2"/>
  <c r="BY327" i="2"/>
  <c r="BX327" i="2"/>
  <c r="BW327" i="2"/>
  <c r="BV327" i="2"/>
  <c r="H327" i="2" s="1"/>
  <c r="W327" i="2"/>
  <c r="T327" i="2" s="1"/>
  <c r="V327" i="2"/>
  <c r="U327" i="2"/>
  <c r="S327" i="2" s="1"/>
  <c r="CE326" i="2"/>
  <c r="CD326" i="2"/>
  <c r="CC326" i="2"/>
  <c r="CB326" i="2"/>
  <c r="CA326" i="2"/>
  <c r="K326" i="2" s="1"/>
  <c r="BZ326" i="2"/>
  <c r="BY326" i="2"/>
  <c r="BX326" i="2"/>
  <c r="BW326" i="2"/>
  <c r="BV326" i="2"/>
  <c r="H326" i="2" s="1"/>
  <c r="W326" i="2"/>
  <c r="T326" i="2" s="1"/>
  <c r="V326" i="2"/>
  <c r="U326" i="2"/>
  <c r="S326" i="2" s="1"/>
  <c r="CE325" i="2"/>
  <c r="CD325" i="2"/>
  <c r="CC325" i="2"/>
  <c r="CB325" i="2"/>
  <c r="CA325" i="2"/>
  <c r="K325" i="2" s="1"/>
  <c r="BZ325" i="2"/>
  <c r="BY325" i="2"/>
  <c r="BX325" i="2"/>
  <c r="BW325" i="2"/>
  <c r="BV325" i="2"/>
  <c r="H325" i="2" s="1"/>
  <c r="W325" i="2"/>
  <c r="T325" i="2" s="1"/>
  <c r="V325" i="2"/>
  <c r="U325" i="2"/>
  <c r="S325" i="2" s="1"/>
  <c r="CE324" i="2"/>
  <c r="CD324" i="2"/>
  <c r="CC324" i="2"/>
  <c r="CB324" i="2"/>
  <c r="CA324" i="2"/>
  <c r="K324" i="2" s="1"/>
  <c r="BZ324" i="2"/>
  <c r="BY324" i="2"/>
  <c r="BX324" i="2"/>
  <c r="BW324" i="2"/>
  <c r="BV324" i="2"/>
  <c r="H324" i="2" s="1"/>
  <c r="W324" i="2"/>
  <c r="T324" i="2" s="1"/>
  <c r="V324" i="2"/>
  <c r="U324" i="2"/>
  <c r="S324" i="2" s="1"/>
  <c r="CE323" i="2"/>
  <c r="CD323" i="2"/>
  <c r="CC323" i="2"/>
  <c r="CB323" i="2"/>
  <c r="CA323" i="2"/>
  <c r="K323" i="2" s="1"/>
  <c r="BZ323" i="2"/>
  <c r="BY323" i="2"/>
  <c r="BX323" i="2"/>
  <c r="BW323" i="2"/>
  <c r="BV323" i="2"/>
  <c r="H323" i="2" s="1"/>
  <c r="W323" i="2"/>
  <c r="T323" i="2" s="1"/>
  <c r="V323" i="2"/>
  <c r="U323" i="2"/>
  <c r="S323" i="2" s="1"/>
  <c r="CE322" i="2"/>
  <c r="CD322" i="2"/>
  <c r="CC322" i="2"/>
  <c r="CB322" i="2"/>
  <c r="CA322" i="2"/>
  <c r="K322" i="2" s="1"/>
  <c r="BZ322" i="2"/>
  <c r="BY322" i="2"/>
  <c r="BX322" i="2"/>
  <c r="BW322" i="2"/>
  <c r="BV322" i="2"/>
  <c r="H322" i="2" s="1"/>
  <c r="W322" i="2"/>
  <c r="T322" i="2" s="1"/>
  <c r="V322" i="2"/>
  <c r="U322" i="2"/>
  <c r="S322" i="2" s="1"/>
  <c r="CE321" i="2"/>
  <c r="CD321" i="2"/>
  <c r="CC321" i="2"/>
  <c r="CB321" i="2"/>
  <c r="CA321" i="2"/>
  <c r="K321" i="2" s="1"/>
  <c r="BZ321" i="2"/>
  <c r="BY321" i="2"/>
  <c r="BX321" i="2"/>
  <c r="BW321" i="2"/>
  <c r="BV321" i="2"/>
  <c r="H321" i="2" s="1"/>
  <c r="W321" i="2"/>
  <c r="T321" i="2" s="1"/>
  <c r="V321" i="2"/>
  <c r="U321" i="2"/>
  <c r="S321" i="2" s="1"/>
  <c r="CE320" i="2"/>
  <c r="CD320" i="2"/>
  <c r="CC320" i="2"/>
  <c r="CB320" i="2"/>
  <c r="CA320" i="2"/>
  <c r="K320" i="2" s="1"/>
  <c r="BZ320" i="2"/>
  <c r="BY320" i="2"/>
  <c r="BX320" i="2"/>
  <c r="BW320" i="2"/>
  <c r="BV320" i="2"/>
  <c r="H320" i="2" s="1"/>
  <c r="W320" i="2"/>
  <c r="T320" i="2" s="1"/>
  <c r="V320" i="2"/>
  <c r="U320" i="2"/>
  <c r="S320" i="2" s="1"/>
  <c r="CE319" i="2"/>
  <c r="CD319" i="2"/>
  <c r="CC319" i="2"/>
  <c r="CB319" i="2"/>
  <c r="CA319" i="2"/>
  <c r="K319" i="2" s="1"/>
  <c r="BZ319" i="2"/>
  <c r="BY319" i="2"/>
  <c r="BX319" i="2"/>
  <c r="BW319" i="2"/>
  <c r="BV319" i="2"/>
  <c r="H319" i="2" s="1"/>
  <c r="W319" i="2"/>
  <c r="T319" i="2" s="1"/>
  <c r="V319" i="2"/>
  <c r="U319" i="2"/>
  <c r="S319" i="2" s="1"/>
  <c r="CE318" i="2"/>
  <c r="CD318" i="2"/>
  <c r="CC318" i="2"/>
  <c r="CB318" i="2"/>
  <c r="CA318" i="2"/>
  <c r="K318" i="2" s="1"/>
  <c r="BZ318" i="2"/>
  <c r="BY318" i="2"/>
  <c r="BX318" i="2"/>
  <c r="BW318" i="2"/>
  <c r="BV318" i="2"/>
  <c r="H318" i="2" s="1"/>
  <c r="W318" i="2"/>
  <c r="T318" i="2" s="1"/>
  <c r="V318" i="2"/>
  <c r="U318" i="2"/>
  <c r="S318" i="2" s="1"/>
  <c r="CE317" i="2"/>
  <c r="CD317" i="2"/>
  <c r="CC317" i="2"/>
  <c r="CB317" i="2"/>
  <c r="CA317" i="2"/>
  <c r="K317" i="2" s="1"/>
  <c r="BZ317" i="2"/>
  <c r="BY317" i="2"/>
  <c r="BX317" i="2"/>
  <c r="BW317" i="2"/>
  <c r="BV317" i="2"/>
  <c r="H317" i="2" s="1"/>
  <c r="W317" i="2"/>
  <c r="T317" i="2" s="1"/>
  <c r="V317" i="2"/>
  <c r="U317" i="2"/>
  <c r="S317" i="2" s="1"/>
  <c r="CE316" i="2"/>
  <c r="CD316" i="2"/>
  <c r="CC316" i="2"/>
  <c r="CB316" i="2"/>
  <c r="CA316" i="2"/>
  <c r="K316" i="2" s="1"/>
  <c r="BZ316" i="2"/>
  <c r="BY316" i="2"/>
  <c r="BX316" i="2"/>
  <c r="BW316" i="2"/>
  <c r="BV316" i="2"/>
  <c r="H316" i="2" s="1"/>
  <c r="W316" i="2"/>
  <c r="T316" i="2" s="1"/>
  <c r="V316" i="2"/>
  <c r="U316" i="2"/>
  <c r="S316" i="2" s="1"/>
  <c r="CE315" i="2"/>
  <c r="CD315" i="2"/>
  <c r="CC315" i="2"/>
  <c r="CB315" i="2"/>
  <c r="CA315" i="2"/>
  <c r="K315" i="2" s="1"/>
  <c r="BZ315" i="2"/>
  <c r="BY315" i="2"/>
  <c r="BX315" i="2"/>
  <c r="BW315" i="2"/>
  <c r="BV315" i="2"/>
  <c r="H315" i="2" s="1"/>
  <c r="W315" i="2"/>
  <c r="T315" i="2" s="1"/>
  <c r="V315" i="2"/>
  <c r="U315" i="2"/>
  <c r="S315" i="2" s="1"/>
  <c r="CE314" i="2"/>
  <c r="CD314" i="2"/>
  <c r="CC314" i="2"/>
  <c r="CB314" i="2"/>
  <c r="CA314" i="2"/>
  <c r="K314" i="2" s="1"/>
  <c r="BZ314" i="2"/>
  <c r="BY314" i="2"/>
  <c r="BX314" i="2"/>
  <c r="BW314" i="2"/>
  <c r="BV314" i="2"/>
  <c r="H314" i="2" s="1"/>
  <c r="W314" i="2"/>
  <c r="T314" i="2" s="1"/>
  <c r="V314" i="2"/>
  <c r="U314" i="2"/>
  <c r="S314" i="2" s="1"/>
  <c r="CE313" i="2"/>
  <c r="CD313" i="2"/>
  <c r="CC313" i="2"/>
  <c r="CB313" i="2"/>
  <c r="CA313" i="2"/>
  <c r="K313" i="2" s="1"/>
  <c r="BZ313" i="2"/>
  <c r="BY313" i="2"/>
  <c r="BX313" i="2"/>
  <c r="BW313" i="2"/>
  <c r="BV313" i="2"/>
  <c r="H313" i="2" s="1"/>
  <c r="W313" i="2"/>
  <c r="T313" i="2" s="1"/>
  <c r="V313" i="2"/>
  <c r="U313" i="2"/>
  <c r="S313" i="2" s="1"/>
  <c r="CE312" i="2"/>
  <c r="CD312" i="2"/>
  <c r="CC312" i="2"/>
  <c r="CB312" i="2"/>
  <c r="CA312" i="2"/>
  <c r="K312" i="2" s="1"/>
  <c r="BZ312" i="2"/>
  <c r="BY312" i="2"/>
  <c r="BX312" i="2"/>
  <c r="BW312" i="2"/>
  <c r="BV312" i="2"/>
  <c r="H312" i="2" s="1"/>
  <c r="W312" i="2"/>
  <c r="T312" i="2" s="1"/>
  <c r="V312" i="2"/>
  <c r="U312" i="2"/>
  <c r="S312" i="2" s="1"/>
  <c r="CE311" i="2"/>
  <c r="CD311" i="2"/>
  <c r="CC311" i="2"/>
  <c r="CB311" i="2"/>
  <c r="CA311" i="2"/>
  <c r="K311" i="2" s="1"/>
  <c r="BZ311" i="2"/>
  <c r="BY311" i="2"/>
  <c r="BX311" i="2"/>
  <c r="BW311" i="2"/>
  <c r="BV311" i="2"/>
  <c r="H311" i="2" s="1"/>
  <c r="W311" i="2"/>
  <c r="T311" i="2" s="1"/>
  <c r="V311" i="2"/>
  <c r="U311" i="2"/>
  <c r="S311" i="2" s="1"/>
  <c r="CE310" i="2"/>
  <c r="CD310" i="2"/>
  <c r="CC310" i="2"/>
  <c r="CB310" i="2"/>
  <c r="CA310" i="2"/>
  <c r="K310" i="2" s="1"/>
  <c r="BZ310" i="2"/>
  <c r="BY310" i="2"/>
  <c r="BX310" i="2"/>
  <c r="BW310" i="2"/>
  <c r="BV310" i="2"/>
  <c r="H310" i="2" s="1"/>
  <c r="W310" i="2"/>
  <c r="T310" i="2" s="1"/>
  <c r="V310" i="2"/>
  <c r="U310" i="2"/>
  <c r="S310" i="2" s="1"/>
  <c r="BU309" i="2"/>
  <c r="BS309" i="2"/>
  <c r="BR309" i="2"/>
  <c r="BP309" i="2"/>
  <c r="BO309" i="2"/>
  <c r="BN309" i="2"/>
  <c r="BM309" i="2"/>
  <c r="BL309" i="2"/>
  <c r="V309" i="2" s="1"/>
  <c r="BK309" i="2"/>
  <c r="BI309" i="2"/>
  <c r="BH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R309" i="2"/>
  <c r="Q309" i="2"/>
  <c r="P309" i="2"/>
  <c r="O309" i="2"/>
  <c r="CE308" i="2"/>
  <c r="CD308" i="2"/>
  <c r="CC308" i="2"/>
  <c r="CB308" i="2"/>
  <c r="CA308" i="2"/>
  <c r="K308" i="2" s="1"/>
  <c r="BZ308" i="2"/>
  <c r="BY308" i="2"/>
  <c r="BX308" i="2"/>
  <c r="BW308" i="2"/>
  <c r="BV308" i="2"/>
  <c r="H308" i="2" s="1"/>
  <c r="W308" i="2"/>
  <c r="T308" i="2" s="1"/>
  <c r="V308" i="2"/>
  <c r="U308" i="2"/>
  <c r="S308" i="2" s="1"/>
  <c r="CE307" i="2"/>
  <c r="CD307" i="2"/>
  <c r="CC307" i="2"/>
  <c r="CB307" i="2"/>
  <c r="CA307" i="2"/>
  <c r="K307" i="2" s="1"/>
  <c r="BZ307" i="2"/>
  <c r="BY307" i="2"/>
  <c r="BX307" i="2"/>
  <c r="BW307" i="2"/>
  <c r="BV307" i="2"/>
  <c r="H307" i="2" s="1"/>
  <c r="W307" i="2"/>
  <c r="T307" i="2" s="1"/>
  <c r="V307" i="2"/>
  <c r="U307" i="2"/>
  <c r="S307" i="2" s="1"/>
  <c r="CE306" i="2"/>
  <c r="CD306" i="2"/>
  <c r="CC306" i="2"/>
  <c r="CB306" i="2"/>
  <c r="CA306" i="2"/>
  <c r="K306" i="2" s="1"/>
  <c r="BZ306" i="2"/>
  <c r="BY306" i="2"/>
  <c r="BX306" i="2"/>
  <c r="BW306" i="2"/>
  <c r="BV306" i="2"/>
  <c r="H306" i="2" s="1"/>
  <c r="W306" i="2"/>
  <c r="T306" i="2" s="1"/>
  <c r="V306" i="2"/>
  <c r="U306" i="2"/>
  <c r="S306" i="2" s="1"/>
  <c r="CE305" i="2"/>
  <c r="CD305" i="2"/>
  <c r="CC305" i="2"/>
  <c r="CB305" i="2"/>
  <c r="CA305" i="2"/>
  <c r="K305" i="2" s="1"/>
  <c r="BZ305" i="2"/>
  <c r="BY305" i="2"/>
  <c r="BX305" i="2"/>
  <c r="BW305" i="2"/>
  <c r="BV305" i="2"/>
  <c r="H305" i="2" s="1"/>
  <c r="W305" i="2"/>
  <c r="T305" i="2" s="1"/>
  <c r="V305" i="2"/>
  <c r="U305" i="2"/>
  <c r="S305" i="2" s="1"/>
  <c r="CE304" i="2"/>
  <c r="CD304" i="2"/>
  <c r="CC304" i="2"/>
  <c r="CB304" i="2"/>
  <c r="CA304" i="2"/>
  <c r="K304" i="2" s="1"/>
  <c r="BZ304" i="2"/>
  <c r="BY304" i="2"/>
  <c r="BX304" i="2"/>
  <c r="BW304" i="2"/>
  <c r="BV304" i="2"/>
  <c r="H304" i="2" s="1"/>
  <c r="W304" i="2"/>
  <c r="T304" i="2" s="1"/>
  <c r="V304" i="2"/>
  <c r="U304" i="2"/>
  <c r="S304" i="2" s="1"/>
  <c r="CE303" i="2"/>
  <c r="CD303" i="2"/>
  <c r="CC303" i="2"/>
  <c r="CB303" i="2"/>
  <c r="CA303" i="2"/>
  <c r="K303" i="2" s="1"/>
  <c r="BZ303" i="2"/>
  <c r="BY303" i="2"/>
  <c r="BX303" i="2"/>
  <c r="BW303" i="2"/>
  <c r="BV303" i="2"/>
  <c r="H303" i="2" s="1"/>
  <c r="W303" i="2"/>
  <c r="T303" i="2" s="1"/>
  <c r="V303" i="2"/>
  <c r="U303" i="2"/>
  <c r="S303" i="2" s="1"/>
  <c r="CE302" i="2"/>
  <c r="CD302" i="2"/>
  <c r="CC302" i="2"/>
  <c r="CB302" i="2"/>
  <c r="CA302" i="2"/>
  <c r="K302" i="2" s="1"/>
  <c r="BZ302" i="2"/>
  <c r="BY302" i="2"/>
  <c r="BX302" i="2"/>
  <c r="BW302" i="2"/>
  <c r="BV302" i="2"/>
  <c r="H302" i="2" s="1"/>
  <c r="W302" i="2"/>
  <c r="T302" i="2" s="1"/>
  <c r="V302" i="2"/>
  <c r="U302" i="2"/>
  <c r="S302" i="2" s="1"/>
  <c r="CE301" i="2"/>
  <c r="CD301" i="2"/>
  <c r="CC301" i="2"/>
  <c r="CB301" i="2"/>
  <c r="CA301" i="2"/>
  <c r="K301" i="2" s="1"/>
  <c r="BZ301" i="2"/>
  <c r="BY301" i="2"/>
  <c r="BX301" i="2"/>
  <c r="BW301" i="2"/>
  <c r="BV301" i="2"/>
  <c r="H301" i="2" s="1"/>
  <c r="W301" i="2"/>
  <c r="T301" i="2" s="1"/>
  <c r="V301" i="2"/>
  <c r="U301" i="2"/>
  <c r="S301" i="2" s="1"/>
  <c r="CE300" i="2"/>
  <c r="CD300" i="2"/>
  <c r="CC300" i="2"/>
  <c r="CB300" i="2"/>
  <c r="CA300" i="2"/>
  <c r="K300" i="2" s="1"/>
  <c r="BZ300" i="2"/>
  <c r="BY300" i="2"/>
  <c r="BX300" i="2"/>
  <c r="BW300" i="2"/>
  <c r="BV300" i="2"/>
  <c r="H300" i="2" s="1"/>
  <c r="W300" i="2"/>
  <c r="T300" i="2" s="1"/>
  <c r="V300" i="2"/>
  <c r="U300" i="2"/>
  <c r="S300" i="2" s="1"/>
  <c r="CE299" i="2"/>
  <c r="CD299" i="2"/>
  <c r="CC299" i="2"/>
  <c r="CB299" i="2"/>
  <c r="CA299" i="2"/>
  <c r="K299" i="2" s="1"/>
  <c r="BZ299" i="2"/>
  <c r="BY299" i="2"/>
  <c r="BX299" i="2"/>
  <c r="BW299" i="2"/>
  <c r="BV299" i="2"/>
  <c r="W299" i="2"/>
  <c r="T299" i="2" s="1"/>
  <c r="V299" i="2"/>
  <c r="U299" i="2"/>
  <c r="S299" i="2" s="1"/>
  <c r="H299" i="2"/>
  <c r="CE298" i="2"/>
  <c r="CD298" i="2"/>
  <c r="CC298" i="2"/>
  <c r="CB298" i="2"/>
  <c r="CA298" i="2"/>
  <c r="K298" i="2" s="1"/>
  <c r="BZ298" i="2"/>
  <c r="BY298" i="2"/>
  <c r="BX298" i="2"/>
  <c r="BW298" i="2"/>
  <c r="BV298" i="2"/>
  <c r="H298" i="2" s="1"/>
  <c r="W298" i="2"/>
  <c r="T298" i="2" s="1"/>
  <c r="V298" i="2"/>
  <c r="U298" i="2"/>
  <c r="S298" i="2" s="1"/>
  <c r="CE297" i="2"/>
  <c r="CD297" i="2"/>
  <c r="CC297" i="2"/>
  <c r="CB297" i="2"/>
  <c r="CA297" i="2"/>
  <c r="K297" i="2" s="1"/>
  <c r="BZ297" i="2"/>
  <c r="BY297" i="2"/>
  <c r="BX297" i="2"/>
  <c r="BW297" i="2"/>
  <c r="BV297" i="2"/>
  <c r="H297" i="2" s="1"/>
  <c r="W297" i="2"/>
  <c r="T297" i="2" s="1"/>
  <c r="V297" i="2"/>
  <c r="U297" i="2"/>
  <c r="S297" i="2" s="1"/>
  <c r="CE296" i="2"/>
  <c r="CD296" i="2"/>
  <c r="CC296" i="2"/>
  <c r="CB296" i="2"/>
  <c r="CA296" i="2"/>
  <c r="K296" i="2" s="1"/>
  <c r="BZ296" i="2"/>
  <c r="BY296" i="2"/>
  <c r="BX296" i="2"/>
  <c r="BW296" i="2"/>
  <c r="BV296" i="2"/>
  <c r="H296" i="2" s="1"/>
  <c r="W296" i="2"/>
  <c r="T296" i="2" s="1"/>
  <c r="V296" i="2"/>
  <c r="U296" i="2"/>
  <c r="S296" i="2" s="1"/>
  <c r="CE295" i="2"/>
  <c r="CD295" i="2"/>
  <c r="CC295" i="2"/>
  <c r="CB295" i="2"/>
  <c r="CA295" i="2"/>
  <c r="K295" i="2" s="1"/>
  <c r="BZ295" i="2"/>
  <c r="BY295" i="2"/>
  <c r="BX295" i="2"/>
  <c r="BW295" i="2"/>
  <c r="BV295" i="2"/>
  <c r="H295" i="2" s="1"/>
  <c r="W295" i="2"/>
  <c r="T295" i="2" s="1"/>
  <c r="V295" i="2"/>
  <c r="U295" i="2"/>
  <c r="S295" i="2" s="1"/>
  <c r="CE294" i="2"/>
  <c r="CD294" i="2"/>
  <c r="CC294" i="2"/>
  <c r="CB294" i="2"/>
  <c r="CA294" i="2"/>
  <c r="K294" i="2" s="1"/>
  <c r="BZ294" i="2"/>
  <c r="BY294" i="2"/>
  <c r="BX294" i="2"/>
  <c r="BW294" i="2"/>
  <c r="BV294" i="2"/>
  <c r="H294" i="2" s="1"/>
  <c r="W294" i="2"/>
  <c r="T294" i="2" s="1"/>
  <c r="V294" i="2"/>
  <c r="U294" i="2"/>
  <c r="S294" i="2" s="1"/>
  <c r="CE293" i="2"/>
  <c r="CD293" i="2"/>
  <c r="CC293" i="2"/>
  <c r="CB293" i="2"/>
  <c r="CA293" i="2"/>
  <c r="K293" i="2" s="1"/>
  <c r="BZ293" i="2"/>
  <c r="BY293" i="2"/>
  <c r="BX293" i="2"/>
  <c r="BW293" i="2"/>
  <c r="BV293" i="2"/>
  <c r="H293" i="2" s="1"/>
  <c r="W293" i="2"/>
  <c r="T293" i="2" s="1"/>
  <c r="V293" i="2"/>
  <c r="U293" i="2"/>
  <c r="S293" i="2" s="1"/>
  <c r="CE292" i="2"/>
  <c r="CD292" i="2"/>
  <c r="CC292" i="2"/>
  <c r="CB292" i="2"/>
  <c r="CA292" i="2"/>
  <c r="K292" i="2" s="1"/>
  <c r="BZ292" i="2"/>
  <c r="BY292" i="2"/>
  <c r="BX292" i="2"/>
  <c r="BW292" i="2"/>
  <c r="BV292" i="2"/>
  <c r="H292" i="2" s="1"/>
  <c r="W292" i="2"/>
  <c r="T292" i="2" s="1"/>
  <c r="V292" i="2"/>
  <c r="U292" i="2"/>
  <c r="S292" i="2" s="1"/>
  <c r="CE291" i="2"/>
  <c r="CD291" i="2"/>
  <c r="CC291" i="2"/>
  <c r="CB291" i="2"/>
  <c r="CA291" i="2"/>
  <c r="K291" i="2" s="1"/>
  <c r="BZ291" i="2"/>
  <c r="BY291" i="2"/>
  <c r="BX291" i="2"/>
  <c r="BW291" i="2"/>
  <c r="BV291" i="2"/>
  <c r="H291" i="2" s="1"/>
  <c r="W291" i="2"/>
  <c r="T291" i="2" s="1"/>
  <c r="V291" i="2"/>
  <c r="U291" i="2"/>
  <c r="S291" i="2" s="1"/>
  <c r="CE290" i="2"/>
  <c r="CD290" i="2"/>
  <c r="CC290" i="2"/>
  <c r="CB290" i="2"/>
  <c r="CA290" i="2"/>
  <c r="K290" i="2" s="1"/>
  <c r="BZ290" i="2"/>
  <c r="BY290" i="2"/>
  <c r="BX290" i="2"/>
  <c r="BW290" i="2"/>
  <c r="BV290" i="2"/>
  <c r="H290" i="2" s="1"/>
  <c r="W290" i="2"/>
  <c r="T290" i="2" s="1"/>
  <c r="V290" i="2"/>
  <c r="U290" i="2"/>
  <c r="S290" i="2" s="1"/>
  <c r="CE289" i="2"/>
  <c r="CD289" i="2"/>
  <c r="CC289" i="2"/>
  <c r="CB289" i="2"/>
  <c r="CA289" i="2"/>
  <c r="K289" i="2" s="1"/>
  <c r="BZ289" i="2"/>
  <c r="BY289" i="2"/>
  <c r="BX289" i="2"/>
  <c r="BW289" i="2"/>
  <c r="BV289" i="2"/>
  <c r="H289" i="2" s="1"/>
  <c r="W289" i="2"/>
  <c r="T289" i="2" s="1"/>
  <c r="V289" i="2"/>
  <c r="U289" i="2"/>
  <c r="S289" i="2" s="1"/>
  <c r="CE288" i="2"/>
  <c r="CD288" i="2"/>
  <c r="CC288" i="2"/>
  <c r="CB288" i="2"/>
  <c r="CA288" i="2"/>
  <c r="K288" i="2" s="1"/>
  <c r="BZ288" i="2"/>
  <c r="BY288" i="2"/>
  <c r="BX288" i="2"/>
  <c r="BW288" i="2"/>
  <c r="BV288" i="2"/>
  <c r="H288" i="2" s="1"/>
  <c r="W288" i="2"/>
  <c r="T288" i="2" s="1"/>
  <c r="V288" i="2"/>
  <c r="U288" i="2"/>
  <c r="S288" i="2" s="1"/>
  <c r="CE287" i="2"/>
  <c r="CD287" i="2"/>
  <c r="CC287" i="2"/>
  <c r="CB287" i="2"/>
  <c r="CA287" i="2"/>
  <c r="K287" i="2" s="1"/>
  <c r="BZ287" i="2"/>
  <c r="BY287" i="2"/>
  <c r="BX287" i="2"/>
  <c r="BW287" i="2"/>
  <c r="BV287" i="2"/>
  <c r="H287" i="2" s="1"/>
  <c r="W287" i="2"/>
  <c r="T287" i="2" s="1"/>
  <c r="V287" i="2"/>
  <c r="U287" i="2"/>
  <c r="S287" i="2" s="1"/>
  <c r="CE286" i="2"/>
  <c r="CD286" i="2"/>
  <c r="CC286" i="2"/>
  <c r="CB286" i="2"/>
  <c r="CA286" i="2"/>
  <c r="K286" i="2" s="1"/>
  <c r="BZ286" i="2"/>
  <c r="BY286" i="2"/>
  <c r="BX286" i="2"/>
  <c r="BW286" i="2"/>
  <c r="BV286" i="2"/>
  <c r="H286" i="2" s="1"/>
  <c r="W286" i="2"/>
  <c r="T286" i="2" s="1"/>
  <c r="V286" i="2"/>
  <c r="U286" i="2"/>
  <c r="S286" i="2" s="1"/>
  <c r="CE285" i="2"/>
  <c r="CD285" i="2"/>
  <c r="CC285" i="2"/>
  <c r="CB285" i="2"/>
  <c r="CA285" i="2"/>
  <c r="K285" i="2" s="1"/>
  <c r="BZ285" i="2"/>
  <c r="BY285" i="2"/>
  <c r="BX285" i="2"/>
  <c r="BW285" i="2"/>
  <c r="BV285" i="2"/>
  <c r="H285" i="2" s="1"/>
  <c r="W285" i="2"/>
  <c r="T285" i="2" s="1"/>
  <c r="V285" i="2"/>
  <c r="U285" i="2"/>
  <c r="S285" i="2" s="1"/>
  <c r="CE284" i="2"/>
  <c r="CD284" i="2"/>
  <c r="CC284" i="2"/>
  <c r="CB284" i="2"/>
  <c r="CA284" i="2"/>
  <c r="K284" i="2" s="1"/>
  <c r="BZ284" i="2"/>
  <c r="BY284" i="2"/>
  <c r="BX284" i="2"/>
  <c r="BW284" i="2"/>
  <c r="BV284" i="2"/>
  <c r="H284" i="2" s="1"/>
  <c r="W284" i="2"/>
  <c r="T284" i="2" s="1"/>
  <c r="V284" i="2"/>
  <c r="U284" i="2"/>
  <c r="S284" i="2" s="1"/>
  <c r="CE283" i="2"/>
  <c r="CD283" i="2"/>
  <c r="CC283" i="2"/>
  <c r="CB283" i="2"/>
  <c r="CA283" i="2"/>
  <c r="K283" i="2" s="1"/>
  <c r="BZ283" i="2"/>
  <c r="BY283" i="2"/>
  <c r="BX283" i="2"/>
  <c r="BW283" i="2"/>
  <c r="BV283" i="2"/>
  <c r="H283" i="2" s="1"/>
  <c r="W283" i="2"/>
  <c r="T283" i="2" s="1"/>
  <c r="V283" i="2"/>
  <c r="U283" i="2"/>
  <c r="S283" i="2" s="1"/>
  <c r="CE282" i="2"/>
  <c r="CD282" i="2"/>
  <c r="CC282" i="2"/>
  <c r="CB282" i="2"/>
  <c r="CA282" i="2"/>
  <c r="K282" i="2" s="1"/>
  <c r="BZ282" i="2"/>
  <c r="BY282" i="2"/>
  <c r="BX282" i="2"/>
  <c r="BW282" i="2"/>
  <c r="BV282" i="2"/>
  <c r="H282" i="2" s="1"/>
  <c r="W282" i="2"/>
  <c r="T282" i="2" s="1"/>
  <c r="V282" i="2"/>
  <c r="U282" i="2"/>
  <c r="S282" i="2" s="1"/>
  <c r="CE281" i="2"/>
  <c r="CD281" i="2"/>
  <c r="CC281" i="2"/>
  <c r="CB281" i="2"/>
  <c r="CA281" i="2"/>
  <c r="K281" i="2" s="1"/>
  <c r="BZ281" i="2"/>
  <c r="BY281" i="2"/>
  <c r="BX281" i="2"/>
  <c r="BW281" i="2"/>
  <c r="BV281" i="2"/>
  <c r="W281" i="2"/>
  <c r="T281" i="2" s="1"/>
  <c r="V281" i="2"/>
  <c r="U281" i="2"/>
  <c r="S281" i="2" s="1"/>
  <c r="H281" i="2"/>
  <c r="CE280" i="2"/>
  <c r="CD280" i="2"/>
  <c r="CC280" i="2"/>
  <c r="CB280" i="2"/>
  <c r="CA280" i="2"/>
  <c r="K280" i="2" s="1"/>
  <c r="BZ280" i="2"/>
  <c r="BY280" i="2"/>
  <c r="BX280" i="2"/>
  <c r="BW280" i="2"/>
  <c r="BV280" i="2"/>
  <c r="H280" i="2" s="1"/>
  <c r="W280" i="2"/>
  <c r="T280" i="2" s="1"/>
  <c r="V280" i="2"/>
  <c r="U280" i="2"/>
  <c r="S280" i="2" s="1"/>
  <c r="CE279" i="2"/>
  <c r="CD279" i="2"/>
  <c r="CC279" i="2"/>
  <c r="CB279" i="2"/>
  <c r="CA279" i="2"/>
  <c r="K279" i="2" s="1"/>
  <c r="BZ279" i="2"/>
  <c r="BY279" i="2"/>
  <c r="BX279" i="2"/>
  <c r="BW279" i="2"/>
  <c r="BV279" i="2"/>
  <c r="H279" i="2" s="1"/>
  <c r="W279" i="2"/>
  <c r="T279" i="2" s="1"/>
  <c r="V279" i="2"/>
  <c r="U279" i="2"/>
  <c r="S279" i="2" s="1"/>
  <c r="CE278" i="2"/>
  <c r="CD278" i="2"/>
  <c r="CC278" i="2"/>
  <c r="CB278" i="2"/>
  <c r="CA278" i="2"/>
  <c r="K278" i="2" s="1"/>
  <c r="BZ278" i="2"/>
  <c r="BY278" i="2"/>
  <c r="BX278" i="2"/>
  <c r="BW278" i="2"/>
  <c r="BV278" i="2"/>
  <c r="H278" i="2" s="1"/>
  <c r="W278" i="2"/>
  <c r="T278" i="2" s="1"/>
  <c r="V278" i="2"/>
  <c r="U278" i="2"/>
  <c r="S278" i="2" s="1"/>
  <c r="CE277" i="2"/>
  <c r="CD277" i="2"/>
  <c r="CC277" i="2"/>
  <c r="CB277" i="2"/>
  <c r="CA277" i="2"/>
  <c r="K277" i="2" s="1"/>
  <c r="BZ277" i="2"/>
  <c r="BY277" i="2"/>
  <c r="BX277" i="2"/>
  <c r="BW277" i="2"/>
  <c r="BV277" i="2"/>
  <c r="H277" i="2" s="1"/>
  <c r="W277" i="2"/>
  <c r="T277" i="2" s="1"/>
  <c r="V277" i="2"/>
  <c r="U277" i="2"/>
  <c r="S277" i="2" s="1"/>
  <c r="CE276" i="2"/>
  <c r="CD276" i="2"/>
  <c r="CC276" i="2"/>
  <c r="CB276" i="2"/>
  <c r="CA276" i="2"/>
  <c r="K276" i="2" s="1"/>
  <c r="BZ276" i="2"/>
  <c r="BY276" i="2"/>
  <c r="BX276" i="2"/>
  <c r="BW276" i="2"/>
  <c r="BV276" i="2"/>
  <c r="H276" i="2" s="1"/>
  <c r="W276" i="2"/>
  <c r="T276" i="2" s="1"/>
  <c r="V276" i="2"/>
  <c r="U276" i="2"/>
  <c r="S276" i="2" s="1"/>
  <c r="CE275" i="2"/>
  <c r="CD275" i="2"/>
  <c r="CC275" i="2"/>
  <c r="CB275" i="2"/>
  <c r="CA275" i="2"/>
  <c r="K275" i="2" s="1"/>
  <c r="BZ275" i="2"/>
  <c r="BY275" i="2"/>
  <c r="BX275" i="2"/>
  <c r="BW275" i="2"/>
  <c r="BV275" i="2"/>
  <c r="H275" i="2" s="1"/>
  <c r="W275" i="2"/>
  <c r="T275" i="2" s="1"/>
  <c r="V275" i="2"/>
  <c r="U275" i="2"/>
  <c r="S275" i="2" s="1"/>
  <c r="CE274" i="2"/>
  <c r="CD274" i="2"/>
  <c r="CC274" i="2"/>
  <c r="CB274" i="2"/>
  <c r="CA274" i="2"/>
  <c r="K274" i="2" s="1"/>
  <c r="BZ274" i="2"/>
  <c r="BY274" i="2"/>
  <c r="BX274" i="2"/>
  <c r="BW274" i="2"/>
  <c r="BV274" i="2"/>
  <c r="H274" i="2" s="1"/>
  <c r="W274" i="2"/>
  <c r="T274" i="2" s="1"/>
  <c r="V274" i="2"/>
  <c r="U274" i="2"/>
  <c r="S274" i="2" s="1"/>
  <c r="BU273" i="2"/>
  <c r="BS273" i="2"/>
  <c r="BR273" i="2"/>
  <c r="BP273" i="2"/>
  <c r="BO273" i="2"/>
  <c r="BN273" i="2"/>
  <c r="BM273" i="2"/>
  <c r="BL273" i="2"/>
  <c r="V273" i="2" s="1"/>
  <c r="BK273" i="2"/>
  <c r="BI273" i="2"/>
  <c r="BH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R273" i="2"/>
  <c r="Q273" i="2"/>
  <c r="P273" i="2"/>
  <c r="O273" i="2"/>
  <c r="M273" i="2"/>
  <c r="G273" i="2"/>
  <c r="CE271" i="2"/>
  <c r="CD271" i="2"/>
  <c r="CC271" i="2"/>
  <c r="CB271" i="2"/>
  <c r="CA271" i="2"/>
  <c r="K271" i="2" s="1"/>
  <c r="BZ271" i="2"/>
  <c r="BY271" i="2"/>
  <c r="BX271" i="2"/>
  <c r="BW271" i="2"/>
  <c r="BV271" i="2"/>
  <c r="H271" i="2" s="1"/>
  <c r="W271" i="2"/>
  <c r="T271" i="2" s="1"/>
  <c r="V271" i="2"/>
  <c r="U271" i="2"/>
  <c r="S271" i="2" s="1"/>
  <c r="CE270" i="2"/>
  <c r="CD270" i="2"/>
  <c r="CC270" i="2"/>
  <c r="CB270" i="2"/>
  <c r="CA270" i="2"/>
  <c r="K270" i="2" s="1"/>
  <c r="BZ270" i="2"/>
  <c r="BY270" i="2"/>
  <c r="BX270" i="2"/>
  <c r="BW270" i="2"/>
  <c r="BV270" i="2"/>
  <c r="H270" i="2" s="1"/>
  <c r="W270" i="2"/>
  <c r="T270" i="2" s="1"/>
  <c r="V270" i="2"/>
  <c r="U270" i="2"/>
  <c r="S270" i="2" s="1"/>
  <c r="CE269" i="2"/>
  <c r="CD269" i="2"/>
  <c r="CC269" i="2"/>
  <c r="CB269" i="2"/>
  <c r="CA269" i="2"/>
  <c r="K269" i="2" s="1"/>
  <c r="BZ269" i="2"/>
  <c r="BY269" i="2"/>
  <c r="BX269" i="2"/>
  <c r="BW269" i="2"/>
  <c r="BV269" i="2"/>
  <c r="H269" i="2" s="1"/>
  <c r="W269" i="2"/>
  <c r="T269" i="2" s="1"/>
  <c r="V269" i="2"/>
  <c r="U269" i="2"/>
  <c r="S269" i="2" s="1"/>
  <c r="CE268" i="2"/>
  <c r="CD268" i="2"/>
  <c r="CC268" i="2"/>
  <c r="CB268" i="2"/>
  <c r="CA268" i="2"/>
  <c r="K268" i="2" s="1"/>
  <c r="BZ268" i="2"/>
  <c r="BY268" i="2"/>
  <c r="BX268" i="2"/>
  <c r="BW268" i="2"/>
  <c r="BV268" i="2"/>
  <c r="H268" i="2" s="1"/>
  <c r="W268" i="2"/>
  <c r="T268" i="2" s="1"/>
  <c r="V268" i="2"/>
  <c r="U268" i="2"/>
  <c r="S268" i="2" s="1"/>
  <c r="CE267" i="2"/>
  <c r="CD267" i="2"/>
  <c r="CC267" i="2"/>
  <c r="CB267" i="2"/>
  <c r="CA267" i="2"/>
  <c r="K267" i="2" s="1"/>
  <c r="BZ267" i="2"/>
  <c r="BY267" i="2"/>
  <c r="BX267" i="2"/>
  <c r="BW267" i="2"/>
  <c r="BV267" i="2"/>
  <c r="H267" i="2" s="1"/>
  <c r="W267" i="2"/>
  <c r="T267" i="2" s="1"/>
  <c r="V267" i="2"/>
  <c r="U267" i="2"/>
  <c r="S267" i="2" s="1"/>
  <c r="CE266" i="2"/>
  <c r="CD266" i="2"/>
  <c r="CC266" i="2"/>
  <c r="CB266" i="2"/>
  <c r="CA266" i="2"/>
  <c r="K266" i="2" s="1"/>
  <c r="BZ266" i="2"/>
  <c r="BY266" i="2"/>
  <c r="BX266" i="2"/>
  <c r="BW266" i="2"/>
  <c r="BV266" i="2"/>
  <c r="H266" i="2" s="1"/>
  <c r="W266" i="2"/>
  <c r="T266" i="2" s="1"/>
  <c r="V266" i="2"/>
  <c r="U266" i="2"/>
  <c r="S266" i="2" s="1"/>
  <c r="CE265" i="2"/>
  <c r="CD265" i="2"/>
  <c r="CC265" i="2"/>
  <c r="CB265" i="2"/>
  <c r="CA265" i="2"/>
  <c r="K265" i="2" s="1"/>
  <c r="BZ265" i="2"/>
  <c r="BY265" i="2"/>
  <c r="BX265" i="2"/>
  <c r="BW265" i="2"/>
  <c r="BV265" i="2"/>
  <c r="H265" i="2" s="1"/>
  <c r="W265" i="2"/>
  <c r="T265" i="2" s="1"/>
  <c r="V265" i="2"/>
  <c r="U265" i="2"/>
  <c r="S265" i="2" s="1"/>
  <c r="BU264" i="2"/>
  <c r="BU263" i="2" s="1"/>
  <c r="BS264" i="2"/>
  <c r="BS263" i="2" s="1"/>
  <c r="BR264" i="2"/>
  <c r="BR263" i="2" s="1"/>
  <c r="W264" i="2"/>
  <c r="BP264" i="2"/>
  <c r="BP263" i="2" s="1"/>
  <c r="BO264" i="2"/>
  <c r="BO263" i="2" s="1"/>
  <c r="BN264" i="2"/>
  <c r="BN263" i="2" s="1"/>
  <c r="BM264" i="2"/>
  <c r="BM263" i="2" s="1"/>
  <c r="BL264" i="2"/>
  <c r="BK264" i="2"/>
  <c r="BK263" i="2" s="1"/>
  <c r="BI264" i="2"/>
  <c r="BI263" i="2" s="1"/>
  <c r="BH264" i="2"/>
  <c r="BH263" i="2" s="1"/>
  <c r="BF264" i="2"/>
  <c r="BF263" i="2" s="1"/>
  <c r="BE264" i="2"/>
  <c r="BE263" i="2" s="1"/>
  <c r="BD264" i="2"/>
  <c r="BD263" i="2" s="1"/>
  <c r="BC264" i="2"/>
  <c r="BC263" i="2" s="1"/>
  <c r="BB264" i="2"/>
  <c r="BB263" i="2" s="1"/>
  <c r="BA264" i="2"/>
  <c r="BA263" i="2" s="1"/>
  <c r="AZ264" i="2"/>
  <c r="AY264" i="2"/>
  <c r="AY263" i="2" s="1"/>
  <c r="AX264" i="2"/>
  <c r="AX263" i="2" s="1"/>
  <c r="AW264" i="2"/>
  <c r="AW263" i="2" s="1"/>
  <c r="AV264" i="2"/>
  <c r="AV263" i="2" s="1"/>
  <c r="AU264" i="2"/>
  <c r="AU263" i="2" s="1"/>
  <c r="AT264" i="2"/>
  <c r="AT263" i="2" s="1"/>
  <c r="AS264" i="2"/>
  <c r="AS263" i="2" s="1"/>
  <c r="AR264" i="2"/>
  <c r="AR263" i="2" s="1"/>
  <c r="AQ264" i="2"/>
  <c r="AP264" i="2"/>
  <c r="AP263" i="2" s="1"/>
  <c r="AO264" i="2"/>
  <c r="AO263" i="2" s="1"/>
  <c r="AN264" i="2"/>
  <c r="AN263" i="2" s="1"/>
  <c r="AM264" i="2"/>
  <c r="AL264" i="2"/>
  <c r="AL263" i="2" s="1"/>
  <c r="AK264" i="2"/>
  <c r="AK263" i="2" s="1"/>
  <c r="AJ264" i="2"/>
  <c r="AJ263" i="2" s="1"/>
  <c r="AI264" i="2"/>
  <c r="AI263" i="2" s="1"/>
  <c r="AH264" i="2"/>
  <c r="AH263" i="2" s="1"/>
  <c r="AB264" i="2"/>
  <c r="AB263" i="2" s="1"/>
  <c r="AA264" i="2"/>
  <c r="AA263" i="2" s="1"/>
  <c r="Z264" i="2"/>
  <c r="Z263" i="2" s="1"/>
  <c r="Y264" i="2"/>
  <c r="Y263" i="2" s="1"/>
  <c r="X264" i="2"/>
  <c r="X263" i="2" s="1"/>
  <c r="CE262" i="2"/>
  <c r="CD262" i="2"/>
  <c r="CC262" i="2"/>
  <c r="CB262" i="2"/>
  <c r="CA262" i="2"/>
  <c r="K262" i="2" s="1"/>
  <c r="BZ262" i="2"/>
  <c r="BY262" i="2"/>
  <c r="BX262" i="2"/>
  <c r="BW262" i="2"/>
  <c r="BV262" i="2"/>
  <c r="H262" i="2" s="1"/>
  <c r="W262" i="2"/>
  <c r="T262" i="2" s="1"/>
  <c r="V262" i="2"/>
  <c r="U262" i="2"/>
  <c r="S262" i="2" s="1"/>
  <c r="CE261" i="2"/>
  <c r="CD261" i="2"/>
  <c r="CC261" i="2"/>
  <c r="CB261" i="2"/>
  <c r="CA261" i="2"/>
  <c r="K261" i="2" s="1"/>
  <c r="BZ261" i="2"/>
  <c r="BY261" i="2"/>
  <c r="BX261" i="2"/>
  <c r="BW261" i="2"/>
  <c r="BV261" i="2"/>
  <c r="H261" i="2" s="1"/>
  <c r="W261" i="2"/>
  <c r="T261" i="2" s="1"/>
  <c r="V261" i="2"/>
  <c r="U261" i="2"/>
  <c r="S261" i="2" s="1"/>
  <c r="BU260" i="2"/>
  <c r="BS260" i="2"/>
  <c r="BR260" i="2"/>
  <c r="BP260" i="2"/>
  <c r="BO260" i="2"/>
  <c r="BN260" i="2"/>
  <c r="BM260" i="2"/>
  <c r="BL260" i="2"/>
  <c r="V260" i="2" s="1"/>
  <c r="BK260" i="2"/>
  <c r="BI260" i="2"/>
  <c r="BH260" i="2"/>
  <c r="BF260" i="2"/>
  <c r="BD260" i="2"/>
  <c r="BC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B260" i="2"/>
  <c r="Z260" i="2"/>
  <c r="Y260" i="2"/>
  <c r="W260" i="2"/>
  <c r="CE259" i="2"/>
  <c r="CD259" i="2"/>
  <c r="CC259" i="2"/>
  <c r="CB259" i="2"/>
  <c r="CA259" i="2"/>
  <c r="K259" i="2" s="1"/>
  <c r="BZ259" i="2"/>
  <c r="BY259" i="2"/>
  <c r="BX259" i="2"/>
  <c r="BW259" i="2"/>
  <c r="BV259" i="2"/>
  <c r="W259" i="2"/>
  <c r="T259" i="2" s="1"/>
  <c r="V259" i="2"/>
  <c r="U259" i="2"/>
  <c r="S259" i="2" s="1"/>
  <c r="CE258" i="2"/>
  <c r="CD258" i="2"/>
  <c r="CC258" i="2"/>
  <c r="CB258" i="2"/>
  <c r="CA258" i="2"/>
  <c r="K258" i="2" s="1"/>
  <c r="BZ258" i="2"/>
  <c r="BY258" i="2"/>
  <c r="BX258" i="2"/>
  <c r="BW258" i="2"/>
  <c r="BV258" i="2"/>
  <c r="W258" i="2"/>
  <c r="T258" i="2" s="1"/>
  <c r="V258" i="2"/>
  <c r="U258" i="2"/>
  <c r="S258" i="2" s="1"/>
  <c r="CE257" i="2"/>
  <c r="CD257" i="2"/>
  <c r="CC257" i="2"/>
  <c r="CB257" i="2"/>
  <c r="CA257" i="2"/>
  <c r="K257" i="2" s="1"/>
  <c r="BZ257" i="2"/>
  <c r="BY257" i="2"/>
  <c r="BX257" i="2"/>
  <c r="BW257" i="2"/>
  <c r="BV257" i="2"/>
  <c r="W257" i="2"/>
  <c r="T257" i="2" s="1"/>
  <c r="V257" i="2"/>
  <c r="U257" i="2"/>
  <c r="S257" i="2" s="1"/>
  <c r="CE256" i="2"/>
  <c r="CD256" i="2"/>
  <c r="CC256" i="2"/>
  <c r="CB256" i="2"/>
  <c r="CA256" i="2"/>
  <c r="K256" i="2" s="1"/>
  <c r="BZ256" i="2"/>
  <c r="BY256" i="2"/>
  <c r="BX256" i="2"/>
  <c r="BW256" i="2"/>
  <c r="BV256" i="2"/>
  <c r="W256" i="2"/>
  <c r="T256" i="2" s="1"/>
  <c r="V256" i="2"/>
  <c r="U256" i="2"/>
  <c r="S256" i="2" s="1"/>
  <c r="CE255" i="2"/>
  <c r="CD255" i="2"/>
  <c r="CC255" i="2"/>
  <c r="CB255" i="2"/>
  <c r="CA255" i="2"/>
  <c r="K255" i="2" s="1"/>
  <c r="BZ255" i="2"/>
  <c r="BY255" i="2"/>
  <c r="BX255" i="2"/>
  <c r="BW255" i="2"/>
  <c r="BV255" i="2"/>
  <c r="W255" i="2"/>
  <c r="T255" i="2" s="1"/>
  <c r="V255" i="2"/>
  <c r="U255" i="2"/>
  <c r="S255" i="2" s="1"/>
  <c r="CE254" i="2"/>
  <c r="CD254" i="2"/>
  <c r="CC254" i="2"/>
  <c r="CB254" i="2"/>
  <c r="CA254" i="2"/>
  <c r="K254" i="2" s="1"/>
  <c r="BZ254" i="2"/>
  <c r="BY254" i="2"/>
  <c r="BX254" i="2"/>
  <c r="BW254" i="2"/>
  <c r="BV254" i="2"/>
  <c r="W254" i="2"/>
  <c r="T254" i="2" s="1"/>
  <c r="V254" i="2"/>
  <c r="U254" i="2"/>
  <c r="S254" i="2" s="1"/>
  <c r="CE253" i="2"/>
  <c r="CD253" i="2"/>
  <c r="CC253" i="2"/>
  <c r="CB253" i="2"/>
  <c r="CA253" i="2"/>
  <c r="K253" i="2" s="1"/>
  <c r="BZ253" i="2"/>
  <c r="BY253" i="2"/>
  <c r="BX253" i="2"/>
  <c r="BW253" i="2"/>
  <c r="BV253" i="2"/>
  <c r="W253" i="2"/>
  <c r="T253" i="2" s="1"/>
  <c r="V253" i="2"/>
  <c r="U253" i="2"/>
  <c r="S253" i="2" s="1"/>
  <c r="CE252" i="2"/>
  <c r="CD252" i="2"/>
  <c r="CC252" i="2"/>
  <c r="CB252" i="2"/>
  <c r="CA252" i="2"/>
  <c r="K252" i="2" s="1"/>
  <c r="BZ252" i="2"/>
  <c r="BY252" i="2"/>
  <c r="BX252" i="2"/>
  <c r="BW252" i="2"/>
  <c r="BV252" i="2"/>
  <c r="W252" i="2"/>
  <c r="T252" i="2" s="1"/>
  <c r="V252" i="2"/>
  <c r="U252" i="2"/>
  <c r="S252" i="2" s="1"/>
  <c r="CE251" i="2"/>
  <c r="CD251" i="2"/>
  <c r="CC251" i="2"/>
  <c r="CB251" i="2"/>
  <c r="CA251" i="2"/>
  <c r="K251" i="2" s="1"/>
  <c r="BZ251" i="2"/>
  <c r="BY251" i="2"/>
  <c r="BX251" i="2"/>
  <c r="BW251" i="2"/>
  <c r="BV251" i="2"/>
  <c r="W251" i="2"/>
  <c r="T251" i="2" s="1"/>
  <c r="V251" i="2"/>
  <c r="U251" i="2"/>
  <c r="S251" i="2" s="1"/>
  <c r="CE250" i="2"/>
  <c r="CD250" i="2"/>
  <c r="CC250" i="2"/>
  <c r="CB250" i="2"/>
  <c r="CA250" i="2"/>
  <c r="K250" i="2" s="1"/>
  <c r="BZ250" i="2"/>
  <c r="BY250" i="2"/>
  <c r="BX250" i="2"/>
  <c r="BW250" i="2"/>
  <c r="BV250" i="2"/>
  <c r="W250" i="2"/>
  <c r="T250" i="2" s="1"/>
  <c r="V250" i="2"/>
  <c r="U250" i="2"/>
  <c r="S250" i="2" s="1"/>
  <c r="CE249" i="2"/>
  <c r="CD249" i="2"/>
  <c r="CC249" i="2"/>
  <c r="CB249" i="2"/>
  <c r="CA249" i="2"/>
  <c r="K249" i="2" s="1"/>
  <c r="BZ249" i="2"/>
  <c r="BY249" i="2"/>
  <c r="BX249" i="2"/>
  <c r="BW249" i="2"/>
  <c r="BV249" i="2"/>
  <c r="W249" i="2"/>
  <c r="T249" i="2" s="1"/>
  <c r="V249" i="2"/>
  <c r="U249" i="2"/>
  <c r="S249" i="2" s="1"/>
  <c r="CE248" i="2"/>
  <c r="CD248" i="2"/>
  <c r="CC248" i="2"/>
  <c r="CB248" i="2"/>
  <c r="CA248" i="2"/>
  <c r="K248" i="2" s="1"/>
  <c r="BZ248" i="2"/>
  <c r="BY248" i="2"/>
  <c r="BX248" i="2"/>
  <c r="BW248" i="2"/>
  <c r="BV248" i="2"/>
  <c r="W248" i="2"/>
  <c r="T248" i="2" s="1"/>
  <c r="V248" i="2"/>
  <c r="U248" i="2"/>
  <c r="S248" i="2" s="1"/>
  <c r="CE247" i="2"/>
  <c r="CD247" i="2"/>
  <c r="CC247" i="2"/>
  <c r="CB247" i="2"/>
  <c r="CA247" i="2"/>
  <c r="K247" i="2" s="1"/>
  <c r="BZ247" i="2"/>
  <c r="BY247" i="2"/>
  <c r="BX247" i="2"/>
  <c r="BW247" i="2"/>
  <c r="BV247" i="2"/>
  <c r="W247" i="2"/>
  <c r="T247" i="2" s="1"/>
  <c r="V247" i="2"/>
  <c r="U247" i="2"/>
  <c r="S247" i="2" s="1"/>
  <c r="CE246" i="2"/>
  <c r="CD246" i="2"/>
  <c r="CC246" i="2"/>
  <c r="CB246" i="2"/>
  <c r="CA246" i="2"/>
  <c r="K246" i="2" s="1"/>
  <c r="BZ246" i="2"/>
  <c r="BY246" i="2"/>
  <c r="BX246" i="2"/>
  <c r="BW246" i="2"/>
  <c r="BV246" i="2"/>
  <c r="W246" i="2"/>
  <c r="T246" i="2" s="1"/>
  <c r="V246" i="2"/>
  <c r="U246" i="2"/>
  <c r="S246" i="2" s="1"/>
  <c r="CE245" i="2"/>
  <c r="CD245" i="2"/>
  <c r="CC245" i="2"/>
  <c r="CB245" i="2"/>
  <c r="CA245" i="2"/>
  <c r="K245" i="2" s="1"/>
  <c r="BZ245" i="2"/>
  <c r="BY245" i="2"/>
  <c r="BX245" i="2"/>
  <c r="BW245" i="2"/>
  <c r="BV245" i="2"/>
  <c r="W245" i="2"/>
  <c r="T245" i="2" s="1"/>
  <c r="V245" i="2"/>
  <c r="U245" i="2"/>
  <c r="S245" i="2" s="1"/>
  <c r="CE244" i="2"/>
  <c r="CD244" i="2"/>
  <c r="CC244" i="2"/>
  <c r="CB244" i="2"/>
  <c r="CA244" i="2"/>
  <c r="K244" i="2" s="1"/>
  <c r="BZ244" i="2"/>
  <c r="BY244" i="2"/>
  <c r="BX244" i="2"/>
  <c r="BW244" i="2"/>
  <c r="BV244" i="2"/>
  <c r="H244" i="2" s="1"/>
  <c r="W244" i="2"/>
  <c r="T244" i="2" s="1"/>
  <c r="V244" i="2"/>
  <c r="U244" i="2"/>
  <c r="S244" i="2" s="1"/>
  <c r="CE243" i="2"/>
  <c r="CD243" i="2"/>
  <c r="CC243" i="2"/>
  <c r="CB243" i="2"/>
  <c r="CA243" i="2"/>
  <c r="K243" i="2" s="1"/>
  <c r="BZ243" i="2"/>
  <c r="BY243" i="2"/>
  <c r="BX243" i="2"/>
  <c r="BW243" i="2"/>
  <c r="BV243" i="2"/>
  <c r="H243" i="2" s="1"/>
  <c r="W243" i="2"/>
  <c r="T243" i="2" s="1"/>
  <c r="V243" i="2"/>
  <c r="U243" i="2"/>
  <c r="S243" i="2" s="1"/>
  <c r="CE242" i="2"/>
  <c r="CD242" i="2"/>
  <c r="CC242" i="2"/>
  <c r="CB242" i="2"/>
  <c r="CA242" i="2"/>
  <c r="K242" i="2" s="1"/>
  <c r="BZ242" i="2"/>
  <c r="BY242" i="2"/>
  <c r="BX242" i="2"/>
  <c r="BW242" i="2"/>
  <c r="BV242" i="2"/>
  <c r="H242" i="2" s="1"/>
  <c r="W242" i="2"/>
  <c r="T242" i="2" s="1"/>
  <c r="V242" i="2"/>
  <c r="U242" i="2"/>
  <c r="S242" i="2" s="1"/>
  <c r="CE241" i="2"/>
  <c r="CD241" i="2"/>
  <c r="CC241" i="2"/>
  <c r="CB241" i="2"/>
  <c r="CA241" i="2"/>
  <c r="K241" i="2" s="1"/>
  <c r="BZ241" i="2"/>
  <c r="BY241" i="2"/>
  <c r="BX241" i="2"/>
  <c r="BW241" i="2"/>
  <c r="BV241" i="2"/>
  <c r="H241" i="2" s="1"/>
  <c r="W241" i="2"/>
  <c r="T241" i="2" s="1"/>
  <c r="V241" i="2"/>
  <c r="U241" i="2"/>
  <c r="S241" i="2" s="1"/>
  <c r="CE240" i="2"/>
  <c r="CD240" i="2"/>
  <c r="CC240" i="2"/>
  <c r="CB240" i="2"/>
  <c r="CA240" i="2"/>
  <c r="K240" i="2" s="1"/>
  <c r="BZ240" i="2"/>
  <c r="BY240" i="2"/>
  <c r="BX240" i="2"/>
  <c r="BW240" i="2"/>
  <c r="BV240" i="2"/>
  <c r="H240" i="2" s="1"/>
  <c r="W240" i="2"/>
  <c r="T240" i="2" s="1"/>
  <c r="V240" i="2"/>
  <c r="U240" i="2"/>
  <c r="S240" i="2" s="1"/>
  <c r="CE239" i="2"/>
  <c r="CD239" i="2"/>
  <c r="CC239" i="2"/>
  <c r="CB239" i="2"/>
  <c r="CA239" i="2"/>
  <c r="K239" i="2" s="1"/>
  <c r="BZ239" i="2"/>
  <c r="BY239" i="2"/>
  <c r="BX239" i="2"/>
  <c r="BW239" i="2"/>
  <c r="BV239" i="2"/>
  <c r="H239" i="2" s="1"/>
  <c r="W239" i="2"/>
  <c r="T239" i="2" s="1"/>
  <c r="V239" i="2"/>
  <c r="U239" i="2"/>
  <c r="S239" i="2" s="1"/>
  <c r="CE238" i="2"/>
  <c r="CD238" i="2"/>
  <c r="CC238" i="2"/>
  <c r="CB238" i="2"/>
  <c r="CA238" i="2"/>
  <c r="K238" i="2" s="1"/>
  <c r="BZ238" i="2"/>
  <c r="BY238" i="2"/>
  <c r="BX238" i="2"/>
  <c r="BW238" i="2"/>
  <c r="BV238" i="2"/>
  <c r="H238" i="2" s="1"/>
  <c r="W238" i="2"/>
  <c r="T238" i="2" s="1"/>
  <c r="V238" i="2"/>
  <c r="U238" i="2"/>
  <c r="S238" i="2" s="1"/>
  <c r="CE237" i="2"/>
  <c r="CD237" i="2"/>
  <c r="CC237" i="2"/>
  <c r="CB237" i="2"/>
  <c r="CA237" i="2"/>
  <c r="K237" i="2" s="1"/>
  <c r="BZ237" i="2"/>
  <c r="BY237" i="2"/>
  <c r="BX237" i="2"/>
  <c r="BW237" i="2"/>
  <c r="BV237" i="2"/>
  <c r="H237" i="2" s="1"/>
  <c r="W237" i="2"/>
  <c r="T237" i="2" s="1"/>
  <c r="V237" i="2"/>
  <c r="U237" i="2"/>
  <c r="S237" i="2" s="1"/>
  <c r="CE236" i="2"/>
  <c r="CD236" i="2"/>
  <c r="CC236" i="2"/>
  <c r="CB236" i="2"/>
  <c r="CA236" i="2"/>
  <c r="K236" i="2" s="1"/>
  <c r="BZ236" i="2"/>
  <c r="BY236" i="2"/>
  <c r="BX236" i="2"/>
  <c r="BW236" i="2"/>
  <c r="BV236" i="2"/>
  <c r="H236" i="2" s="1"/>
  <c r="W236" i="2"/>
  <c r="T236" i="2" s="1"/>
  <c r="V236" i="2"/>
  <c r="U236" i="2"/>
  <c r="S236" i="2" s="1"/>
  <c r="CE235" i="2"/>
  <c r="CD235" i="2"/>
  <c r="CC235" i="2"/>
  <c r="CB235" i="2"/>
  <c r="CA235" i="2"/>
  <c r="K235" i="2" s="1"/>
  <c r="BZ235" i="2"/>
  <c r="BY235" i="2"/>
  <c r="BX235" i="2"/>
  <c r="BW235" i="2"/>
  <c r="BV235" i="2"/>
  <c r="H235" i="2" s="1"/>
  <c r="W235" i="2"/>
  <c r="T235" i="2" s="1"/>
  <c r="V235" i="2"/>
  <c r="U235" i="2"/>
  <c r="S235" i="2" s="1"/>
  <c r="CE234" i="2"/>
  <c r="CD234" i="2"/>
  <c r="CC234" i="2"/>
  <c r="CB234" i="2"/>
  <c r="CA234" i="2"/>
  <c r="K234" i="2" s="1"/>
  <c r="BZ234" i="2"/>
  <c r="BY234" i="2"/>
  <c r="BX234" i="2"/>
  <c r="BW234" i="2"/>
  <c r="BV234" i="2"/>
  <c r="H234" i="2" s="1"/>
  <c r="W234" i="2"/>
  <c r="T234" i="2" s="1"/>
  <c r="V234" i="2"/>
  <c r="U234" i="2"/>
  <c r="S234" i="2" s="1"/>
  <c r="CE233" i="2"/>
  <c r="CD233" i="2"/>
  <c r="CC233" i="2"/>
  <c r="CB233" i="2"/>
  <c r="CA233" i="2"/>
  <c r="K233" i="2" s="1"/>
  <c r="BZ233" i="2"/>
  <c r="BY233" i="2"/>
  <c r="BX233" i="2"/>
  <c r="BW233" i="2"/>
  <c r="BV233" i="2"/>
  <c r="W233" i="2"/>
  <c r="T233" i="2" s="1"/>
  <c r="V233" i="2"/>
  <c r="U233" i="2"/>
  <c r="S233" i="2" s="1"/>
  <c r="H233" i="2"/>
  <c r="CE232" i="2"/>
  <c r="CD232" i="2"/>
  <c r="CC232" i="2"/>
  <c r="CB232" i="2"/>
  <c r="CA232" i="2"/>
  <c r="K232" i="2" s="1"/>
  <c r="BZ232" i="2"/>
  <c r="BY232" i="2"/>
  <c r="BX232" i="2"/>
  <c r="BW232" i="2"/>
  <c r="BV232" i="2"/>
  <c r="H232" i="2" s="1"/>
  <c r="W232" i="2"/>
  <c r="T232" i="2" s="1"/>
  <c r="V232" i="2"/>
  <c r="U232" i="2"/>
  <c r="S232" i="2" s="1"/>
  <c r="CE231" i="2"/>
  <c r="CD231" i="2"/>
  <c r="CC231" i="2"/>
  <c r="CB231" i="2"/>
  <c r="CA231" i="2"/>
  <c r="K231" i="2" s="1"/>
  <c r="BZ231" i="2"/>
  <c r="BY231" i="2"/>
  <c r="BX231" i="2"/>
  <c r="BW231" i="2"/>
  <c r="BV231" i="2"/>
  <c r="W231" i="2"/>
  <c r="T231" i="2" s="1"/>
  <c r="V231" i="2"/>
  <c r="U231" i="2"/>
  <c r="S231" i="2" s="1"/>
  <c r="H231" i="2"/>
  <c r="CE230" i="2"/>
  <c r="CD230" i="2"/>
  <c r="CC230" i="2"/>
  <c r="CB230" i="2"/>
  <c r="CA230" i="2"/>
  <c r="K230" i="2" s="1"/>
  <c r="BZ230" i="2"/>
  <c r="BY230" i="2"/>
  <c r="BX230" i="2"/>
  <c r="BW230" i="2"/>
  <c r="BV230" i="2"/>
  <c r="H230" i="2" s="1"/>
  <c r="W230" i="2"/>
  <c r="T230" i="2" s="1"/>
  <c r="V230" i="2"/>
  <c r="U230" i="2"/>
  <c r="S230" i="2" s="1"/>
  <c r="CE229" i="2"/>
  <c r="CD229" i="2"/>
  <c r="CC229" i="2"/>
  <c r="CB229" i="2"/>
  <c r="CA229" i="2"/>
  <c r="K229" i="2" s="1"/>
  <c r="BZ229" i="2"/>
  <c r="BY229" i="2"/>
  <c r="BX229" i="2"/>
  <c r="BW229" i="2"/>
  <c r="BV229" i="2"/>
  <c r="H229" i="2" s="1"/>
  <c r="W229" i="2"/>
  <c r="T229" i="2" s="1"/>
  <c r="V229" i="2"/>
  <c r="U229" i="2"/>
  <c r="S229" i="2" s="1"/>
  <c r="CE228" i="2"/>
  <c r="CD228" i="2"/>
  <c r="CC228" i="2"/>
  <c r="CB228" i="2"/>
  <c r="CA228" i="2"/>
  <c r="K228" i="2" s="1"/>
  <c r="BZ228" i="2"/>
  <c r="BY228" i="2"/>
  <c r="BX228" i="2"/>
  <c r="BW228" i="2"/>
  <c r="BV228" i="2"/>
  <c r="H228" i="2" s="1"/>
  <c r="W228" i="2"/>
  <c r="T228" i="2" s="1"/>
  <c r="V228" i="2"/>
  <c r="U228" i="2"/>
  <c r="S228" i="2" s="1"/>
  <c r="CE227" i="2"/>
  <c r="CD227" i="2"/>
  <c r="CC227" i="2"/>
  <c r="CB227" i="2"/>
  <c r="CA227" i="2"/>
  <c r="K227" i="2" s="1"/>
  <c r="BZ227" i="2"/>
  <c r="BY227" i="2"/>
  <c r="BX227" i="2"/>
  <c r="BW227" i="2"/>
  <c r="BV227" i="2"/>
  <c r="H227" i="2" s="1"/>
  <c r="W227" i="2"/>
  <c r="T227" i="2" s="1"/>
  <c r="V227" i="2"/>
  <c r="U227" i="2"/>
  <c r="S227" i="2" s="1"/>
  <c r="CE226" i="2"/>
  <c r="CD226" i="2"/>
  <c r="CC226" i="2"/>
  <c r="CB226" i="2"/>
  <c r="CA226" i="2"/>
  <c r="K226" i="2" s="1"/>
  <c r="BZ226" i="2"/>
  <c r="BY226" i="2"/>
  <c r="BX226" i="2"/>
  <c r="BW226" i="2"/>
  <c r="BV226" i="2"/>
  <c r="H226" i="2" s="1"/>
  <c r="W226" i="2"/>
  <c r="T226" i="2" s="1"/>
  <c r="V226" i="2"/>
  <c r="U226" i="2"/>
  <c r="S226" i="2" s="1"/>
  <c r="CE225" i="2"/>
  <c r="CD225" i="2"/>
  <c r="CC225" i="2"/>
  <c r="CB225" i="2"/>
  <c r="CA225" i="2"/>
  <c r="K225" i="2" s="1"/>
  <c r="BZ225" i="2"/>
  <c r="BY225" i="2"/>
  <c r="BX225" i="2"/>
  <c r="BW225" i="2"/>
  <c r="BV225" i="2"/>
  <c r="H225" i="2" s="1"/>
  <c r="W225" i="2"/>
  <c r="T225" i="2" s="1"/>
  <c r="V225" i="2"/>
  <c r="U225" i="2"/>
  <c r="S225" i="2" s="1"/>
  <c r="CE224" i="2"/>
  <c r="CD224" i="2"/>
  <c r="CC224" i="2"/>
  <c r="CB224" i="2"/>
  <c r="CA224" i="2"/>
  <c r="K224" i="2" s="1"/>
  <c r="BZ224" i="2"/>
  <c r="BY224" i="2"/>
  <c r="BX224" i="2"/>
  <c r="BW224" i="2"/>
  <c r="BV224" i="2"/>
  <c r="H224" i="2" s="1"/>
  <c r="W224" i="2"/>
  <c r="T224" i="2" s="1"/>
  <c r="V224" i="2"/>
  <c r="U224" i="2"/>
  <c r="S224" i="2" s="1"/>
  <c r="CE223" i="2"/>
  <c r="CD223" i="2"/>
  <c r="CC223" i="2"/>
  <c r="CB223" i="2"/>
  <c r="CA223" i="2"/>
  <c r="K223" i="2" s="1"/>
  <c r="BZ223" i="2"/>
  <c r="BY223" i="2"/>
  <c r="BX223" i="2"/>
  <c r="BW223" i="2"/>
  <c r="BV223" i="2"/>
  <c r="H223" i="2" s="1"/>
  <c r="W223" i="2"/>
  <c r="T223" i="2" s="1"/>
  <c r="V223" i="2"/>
  <c r="U223" i="2"/>
  <c r="S223" i="2" s="1"/>
  <c r="CE222" i="2"/>
  <c r="CD222" i="2"/>
  <c r="CC222" i="2"/>
  <c r="CB222" i="2"/>
  <c r="CA222" i="2"/>
  <c r="K222" i="2" s="1"/>
  <c r="BZ222" i="2"/>
  <c r="BY222" i="2"/>
  <c r="BX222" i="2"/>
  <c r="BW222" i="2"/>
  <c r="BV222" i="2"/>
  <c r="H222" i="2" s="1"/>
  <c r="W222" i="2"/>
  <c r="T222" i="2" s="1"/>
  <c r="V222" i="2"/>
  <c r="U222" i="2"/>
  <c r="S222" i="2" s="1"/>
  <c r="CE221" i="2"/>
  <c r="CD221" i="2"/>
  <c r="CC221" i="2"/>
  <c r="CB221" i="2"/>
  <c r="CA221" i="2"/>
  <c r="K221" i="2" s="1"/>
  <c r="BZ221" i="2"/>
  <c r="BY221" i="2"/>
  <c r="BX221" i="2"/>
  <c r="BW221" i="2"/>
  <c r="BV221" i="2"/>
  <c r="H221" i="2" s="1"/>
  <c r="W221" i="2"/>
  <c r="T221" i="2" s="1"/>
  <c r="V221" i="2"/>
  <c r="U221" i="2"/>
  <c r="S221" i="2" s="1"/>
  <c r="CE220" i="2"/>
  <c r="CD220" i="2"/>
  <c r="CC220" i="2"/>
  <c r="CB220" i="2"/>
  <c r="CA220" i="2"/>
  <c r="K220" i="2" s="1"/>
  <c r="BZ220" i="2"/>
  <c r="BY220" i="2"/>
  <c r="BX220" i="2"/>
  <c r="BW220" i="2"/>
  <c r="BV220" i="2"/>
  <c r="H220" i="2" s="1"/>
  <c r="W220" i="2"/>
  <c r="T220" i="2" s="1"/>
  <c r="V220" i="2"/>
  <c r="U220" i="2"/>
  <c r="S220" i="2" s="1"/>
  <c r="CE219" i="2"/>
  <c r="CD219" i="2"/>
  <c r="CC219" i="2"/>
  <c r="CB219" i="2"/>
  <c r="CA219" i="2"/>
  <c r="K219" i="2" s="1"/>
  <c r="BZ219" i="2"/>
  <c r="BY219" i="2"/>
  <c r="BX219" i="2"/>
  <c r="BW219" i="2"/>
  <c r="BV219" i="2"/>
  <c r="H219" i="2" s="1"/>
  <c r="W219" i="2"/>
  <c r="T219" i="2" s="1"/>
  <c r="V219" i="2"/>
  <c r="U219" i="2"/>
  <c r="S219" i="2" s="1"/>
  <c r="CE218" i="2"/>
  <c r="CD218" i="2"/>
  <c r="CC218" i="2"/>
  <c r="CB218" i="2"/>
  <c r="CA218" i="2"/>
  <c r="K218" i="2" s="1"/>
  <c r="BZ218" i="2"/>
  <c r="BY218" i="2"/>
  <c r="BX218" i="2"/>
  <c r="BW218" i="2"/>
  <c r="BV218" i="2"/>
  <c r="H218" i="2" s="1"/>
  <c r="W218" i="2"/>
  <c r="T218" i="2" s="1"/>
  <c r="V218" i="2"/>
  <c r="U218" i="2"/>
  <c r="S218" i="2" s="1"/>
  <c r="CE217" i="2"/>
  <c r="CD217" i="2"/>
  <c r="CC217" i="2"/>
  <c r="CB217" i="2"/>
  <c r="CA217" i="2"/>
  <c r="K217" i="2" s="1"/>
  <c r="BZ217" i="2"/>
  <c r="BY217" i="2"/>
  <c r="BX217" i="2"/>
  <c r="BW217" i="2"/>
  <c r="BV217" i="2"/>
  <c r="W217" i="2"/>
  <c r="T217" i="2" s="1"/>
  <c r="V217" i="2"/>
  <c r="U217" i="2"/>
  <c r="S217" i="2" s="1"/>
  <c r="H217" i="2"/>
  <c r="CE216" i="2"/>
  <c r="CD216" i="2"/>
  <c r="CC216" i="2"/>
  <c r="CB216" i="2"/>
  <c r="CA216" i="2"/>
  <c r="K216" i="2" s="1"/>
  <c r="BZ216" i="2"/>
  <c r="BY216" i="2"/>
  <c r="BX216" i="2"/>
  <c r="BW216" i="2"/>
  <c r="BV216" i="2"/>
  <c r="H216" i="2" s="1"/>
  <c r="W216" i="2"/>
  <c r="T216" i="2" s="1"/>
  <c r="V216" i="2"/>
  <c r="U216" i="2"/>
  <c r="S216" i="2" s="1"/>
  <c r="CE215" i="2"/>
  <c r="CD215" i="2"/>
  <c r="CC215" i="2"/>
  <c r="CB215" i="2"/>
  <c r="CA215" i="2"/>
  <c r="K215" i="2" s="1"/>
  <c r="BZ215" i="2"/>
  <c r="BY215" i="2"/>
  <c r="BX215" i="2"/>
  <c r="BW215" i="2"/>
  <c r="BV215" i="2"/>
  <c r="H215" i="2" s="1"/>
  <c r="W215" i="2"/>
  <c r="T215" i="2" s="1"/>
  <c r="V215" i="2"/>
  <c r="U215" i="2"/>
  <c r="S215" i="2" s="1"/>
  <c r="CE214" i="2"/>
  <c r="CC214" i="2"/>
  <c r="CB214" i="2"/>
  <c r="BZ214" i="2"/>
  <c r="BX214" i="2"/>
  <c r="BW214" i="2"/>
  <c r="AZ214" i="2"/>
  <c r="BY214" i="2" s="1"/>
  <c r="AW214" i="2"/>
  <c r="W214" i="2"/>
  <c r="V214" i="2"/>
  <c r="U214" i="2"/>
  <c r="S214" i="2" s="1"/>
  <c r="CE213" i="2"/>
  <c r="CC213" i="2"/>
  <c r="CB213" i="2"/>
  <c r="BZ213" i="2"/>
  <c r="BX213" i="2"/>
  <c r="BW213" i="2"/>
  <c r="AZ213" i="2"/>
  <c r="CD213" i="2" s="1"/>
  <c r="AW213" i="2"/>
  <c r="BV213" i="2" s="1"/>
  <c r="H213" i="2" s="1"/>
  <c r="W213" i="2"/>
  <c r="V213" i="2"/>
  <c r="U213" i="2"/>
  <c r="S213" i="2" s="1"/>
  <c r="CE212" i="2"/>
  <c r="CC212" i="2"/>
  <c r="CB212" i="2"/>
  <c r="BZ212" i="2"/>
  <c r="BX212" i="2"/>
  <c r="BW212" i="2"/>
  <c r="AZ212" i="2"/>
  <c r="AW212" i="2"/>
  <c r="CA212" i="2" s="1"/>
  <c r="K212" i="2" s="1"/>
  <c r="W212" i="2"/>
  <c r="V212" i="2"/>
  <c r="U212" i="2"/>
  <c r="S212" i="2" s="1"/>
  <c r="CE211" i="2"/>
  <c r="CC211" i="2"/>
  <c r="CB211" i="2"/>
  <c r="BZ211" i="2"/>
  <c r="BX211" i="2"/>
  <c r="BW211" i="2"/>
  <c r="AZ211" i="2"/>
  <c r="AW211" i="2"/>
  <c r="BV211" i="2" s="1"/>
  <c r="H211" i="2" s="1"/>
  <c r="W211" i="2"/>
  <c r="V211" i="2"/>
  <c r="U211" i="2"/>
  <c r="S211" i="2" s="1"/>
  <c r="CE210" i="2"/>
  <c r="CC210" i="2"/>
  <c r="CB210" i="2"/>
  <c r="BZ210" i="2"/>
  <c r="BX210" i="2"/>
  <c r="BW210" i="2"/>
  <c r="AZ210" i="2"/>
  <c r="BY210" i="2" s="1"/>
  <c r="AW210" i="2"/>
  <c r="CA210" i="2" s="1"/>
  <c r="K210" i="2" s="1"/>
  <c r="W210" i="2"/>
  <c r="V210" i="2"/>
  <c r="U210" i="2"/>
  <c r="S210" i="2" s="1"/>
  <c r="CE209" i="2"/>
  <c r="CC209" i="2"/>
  <c r="CB209" i="2"/>
  <c r="BZ209" i="2"/>
  <c r="BX209" i="2"/>
  <c r="BW209" i="2"/>
  <c r="AZ209" i="2"/>
  <c r="AW209" i="2"/>
  <c r="BV209" i="2" s="1"/>
  <c r="H209" i="2" s="1"/>
  <c r="W209" i="2"/>
  <c r="V209" i="2"/>
  <c r="U209" i="2"/>
  <c r="S209" i="2" s="1"/>
  <c r="CE208" i="2"/>
  <c r="CC208" i="2"/>
  <c r="CB208" i="2"/>
  <c r="BZ208" i="2"/>
  <c r="BX208" i="2"/>
  <c r="BW208" i="2"/>
  <c r="AZ208" i="2"/>
  <c r="BY208" i="2" s="1"/>
  <c r="AW208" i="2"/>
  <c r="CA208" i="2" s="1"/>
  <c r="K208" i="2" s="1"/>
  <c r="W208" i="2"/>
  <c r="V208" i="2"/>
  <c r="U208" i="2"/>
  <c r="S208" i="2" s="1"/>
  <c r="CE207" i="2"/>
  <c r="CC207" i="2"/>
  <c r="CB207" i="2"/>
  <c r="BZ207" i="2"/>
  <c r="BX207" i="2"/>
  <c r="BW207" i="2"/>
  <c r="AZ207" i="2"/>
  <c r="AW207" i="2"/>
  <c r="BV207" i="2" s="1"/>
  <c r="H207" i="2" s="1"/>
  <c r="W207" i="2"/>
  <c r="V207" i="2"/>
  <c r="U207" i="2"/>
  <c r="S207" i="2" s="1"/>
  <c r="CE206" i="2"/>
  <c r="CC206" i="2"/>
  <c r="CB206" i="2"/>
  <c r="BZ206" i="2"/>
  <c r="BX206" i="2"/>
  <c r="BW206" i="2"/>
  <c r="AZ206" i="2"/>
  <c r="BY206" i="2" s="1"/>
  <c r="AW206" i="2"/>
  <c r="CA206" i="2" s="1"/>
  <c r="K206" i="2" s="1"/>
  <c r="W206" i="2"/>
  <c r="V206" i="2"/>
  <c r="U206" i="2"/>
  <c r="S206" i="2" s="1"/>
  <c r="CE205" i="2"/>
  <c r="CC205" i="2"/>
  <c r="CB205" i="2"/>
  <c r="BZ205" i="2"/>
  <c r="BX205" i="2"/>
  <c r="BW205" i="2"/>
  <c r="AZ205" i="2"/>
  <c r="CD205" i="2" s="1"/>
  <c r="AW205" i="2"/>
  <c r="CA205" i="2" s="1"/>
  <c r="K205" i="2" s="1"/>
  <c r="W205" i="2"/>
  <c r="V205" i="2"/>
  <c r="U205" i="2"/>
  <c r="S205" i="2" s="1"/>
  <c r="CE204" i="2"/>
  <c r="CC204" i="2"/>
  <c r="CB204" i="2"/>
  <c r="BZ204" i="2"/>
  <c r="BX204" i="2"/>
  <c r="BW204" i="2"/>
  <c r="AZ204" i="2"/>
  <c r="AW204" i="2"/>
  <c r="CA204" i="2" s="1"/>
  <c r="K204" i="2" s="1"/>
  <c r="W204" i="2"/>
  <c r="V204" i="2"/>
  <c r="U204" i="2"/>
  <c r="S204" i="2" s="1"/>
  <c r="CE203" i="2"/>
  <c r="CC203" i="2"/>
  <c r="CB203" i="2"/>
  <c r="BZ203" i="2"/>
  <c r="BX203" i="2"/>
  <c r="BW203" i="2"/>
  <c r="AZ203" i="2"/>
  <c r="AW203" i="2"/>
  <c r="BV203" i="2" s="1"/>
  <c r="H203" i="2" s="1"/>
  <c r="W203" i="2"/>
  <c r="V203" i="2"/>
  <c r="U203" i="2"/>
  <c r="S203" i="2" s="1"/>
  <c r="CE202" i="2"/>
  <c r="CC202" i="2"/>
  <c r="CB202" i="2"/>
  <c r="BZ202" i="2"/>
  <c r="BX202" i="2"/>
  <c r="BW202" i="2"/>
  <c r="AZ202" i="2"/>
  <c r="BY202" i="2" s="1"/>
  <c r="AW202" i="2"/>
  <c r="W202" i="2"/>
  <c r="V202" i="2"/>
  <c r="U202" i="2"/>
  <c r="S202" i="2" s="1"/>
  <c r="CE201" i="2"/>
  <c r="CC201" i="2"/>
  <c r="CB201" i="2"/>
  <c r="BZ201" i="2"/>
  <c r="BX201" i="2"/>
  <c r="BW201" i="2"/>
  <c r="AZ201" i="2"/>
  <c r="CD201" i="2" s="1"/>
  <c r="AW201" i="2"/>
  <c r="CA201" i="2" s="1"/>
  <c r="K201" i="2" s="1"/>
  <c r="W201" i="2"/>
  <c r="V201" i="2"/>
  <c r="U201" i="2"/>
  <c r="S201" i="2" s="1"/>
  <c r="CE200" i="2"/>
  <c r="CC200" i="2"/>
  <c r="CB200" i="2"/>
  <c r="BZ200" i="2"/>
  <c r="BX200" i="2"/>
  <c r="BW200" i="2"/>
  <c r="AZ200" i="2"/>
  <c r="BY200" i="2" s="1"/>
  <c r="AW200" i="2"/>
  <c r="W200" i="2"/>
  <c r="V200" i="2"/>
  <c r="U200" i="2"/>
  <c r="S200" i="2" s="1"/>
  <c r="CE199" i="2"/>
  <c r="CD199" i="2"/>
  <c r="CC199" i="2"/>
  <c r="CB199" i="2"/>
  <c r="CA199" i="2"/>
  <c r="K199" i="2" s="1"/>
  <c r="BZ199" i="2"/>
  <c r="BY199" i="2"/>
  <c r="BX199" i="2"/>
  <c r="BW199" i="2"/>
  <c r="BV199" i="2"/>
  <c r="H199" i="2" s="1"/>
  <c r="W199" i="2"/>
  <c r="T199" i="2" s="1"/>
  <c r="V199" i="2"/>
  <c r="U199" i="2"/>
  <c r="S199" i="2" s="1"/>
  <c r="CE198" i="2"/>
  <c r="CC198" i="2"/>
  <c r="CB198" i="2"/>
  <c r="BZ198" i="2"/>
  <c r="BX198" i="2"/>
  <c r="BW198" i="2"/>
  <c r="AZ198" i="2"/>
  <c r="AW198" i="2"/>
  <c r="CA198" i="2" s="1"/>
  <c r="K198" i="2" s="1"/>
  <c r="W198" i="2"/>
  <c r="V198" i="2"/>
  <c r="U198" i="2"/>
  <c r="S198" i="2" s="1"/>
  <c r="CE197" i="2"/>
  <c r="CC197" i="2"/>
  <c r="CB197" i="2"/>
  <c r="BZ197" i="2"/>
  <c r="BX197" i="2"/>
  <c r="BW197" i="2"/>
  <c r="AZ197" i="2"/>
  <c r="AW197" i="2"/>
  <c r="BV197" i="2" s="1"/>
  <c r="H197" i="2" s="1"/>
  <c r="W197" i="2"/>
  <c r="V197" i="2"/>
  <c r="U197" i="2"/>
  <c r="S197" i="2" s="1"/>
  <c r="CE196" i="2"/>
  <c r="CC196" i="2"/>
  <c r="CB196" i="2"/>
  <c r="BZ196" i="2"/>
  <c r="BX196" i="2"/>
  <c r="BW196" i="2"/>
  <c r="AZ196" i="2"/>
  <c r="BY196" i="2" s="1"/>
  <c r="AW196" i="2"/>
  <c r="W196" i="2"/>
  <c r="V196" i="2"/>
  <c r="U196" i="2"/>
  <c r="S196" i="2" s="1"/>
  <c r="CE195" i="2"/>
  <c r="CC195" i="2"/>
  <c r="CB195" i="2"/>
  <c r="BZ195" i="2"/>
  <c r="BX195" i="2"/>
  <c r="BW195" i="2"/>
  <c r="AZ195" i="2"/>
  <c r="CD195" i="2" s="1"/>
  <c r="AW195" i="2"/>
  <c r="CA195" i="2" s="1"/>
  <c r="K195" i="2" s="1"/>
  <c r="W195" i="2"/>
  <c r="V195" i="2"/>
  <c r="U195" i="2"/>
  <c r="S195" i="2" s="1"/>
  <c r="CE194" i="2"/>
  <c r="CC194" i="2"/>
  <c r="CB194" i="2"/>
  <c r="BZ194" i="2"/>
  <c r="BX194" i="2"/>
  <c r="BW194" i="2"/>
  <c r="AZ194" i="2"/>
  <c r="BY194" i="2" s="1"/>
  <c r="AW194" i="2"/>
  <c r="W194" i="2"/>
  <c r="V194" i="2"/>
  <c r="U194" i="2"/>
  <c r="S194" i="2" s="1"/>
  <c r="CE193" i="2"/>
  <c r="CD193" i="2"/>
  <c r="CC193" i="2"/>
  <c r="CB193" i="2"/>
  <c r="CA193" i="2"/>
  <c r="K193" i="2" s="1"/>
  <c r="BZ193" i="2"/>
  <c r="BY193" i="2"/>
  <c r="BX193" i="2"/>
  <c r="BW193" i="2"/>
  <c r="BV193" i="2"/>
  <c r="H193" i="2" s="1"/>
  <c r="W193" i="2"/>
  <c r="T193" i="2" s="1"/>
  <c r="V193" i="2"/>
  <c r="U193" i="2"/>
  <c r="S193" i="2" s="1"/>
  <c r="CE192" i="2"/>
  <c r="CD192" i="2"/>
  <c r="CC192" i="2"/>
  <c r="CB192" i="2"/>
  <c r="CA192" i="2"/>
  <c r="K192" i="2" s="1"/>
  <c r="BZ192" i="2"/>
  <c r="BY192" i="2"/>
  <c r="BX192" i="2"/>
  <c r="BW192" i="2"/>
  <c r="BV192" i="2"/>
  <c r="H192" i="2" s="1"/>
  <c r="W192" i="2"/>
  <c r="T192" i="2" s="1"/>
  <c r="V192" i="2"/>
  <c r="U192" i="2"/>
  <c r="S192" i="2" s="1"/>
  <c r="CE191" i="2"/>
  <c r="CD191" i="2"/>
  <c r="CC191" i="2"/>
  <c r="CB191" i="2"/>
  <c r="CA191" i="2"/>
  <c r="K191" i="2" s="1"/>
  <c r="BZ191" i="2"/>
  <c r="BY191" i="2"/>
  <c r="BX191" i="2"/>
  <c r="BW191" i="2"/>
  <c r="BV191" i="2"/>
  <c r="H191" i="2" s="1"/>
  <c r="W191" i="2"/>
  <c r="T191" i="2" s="1"/>
  <c r="V191" i="2"/>
  <c r="U191" i="2"/>
  <c r="S191" i="2" s="1"/>
  <c r="CE190" i="2"/>
  <c r="CD190" i="2"/>
  <c r="CC190" i="2"/>
  <c r="CB190" i="2"/>
  <c r="CA190" i="2"/>
  <c r="K190" i="2" s="1"/>
  <c r="BZ190" i="2"/>
  <c r="BY190" i="2"/>
  <c r="BX190" i="2"/>
  <c r="BW190" i="2"/>
  <c r="BV190" i="2"/>
  <c r="H190" i="2" s="1"/>
  <c r="W190" i="2"/>
  <c r="T190" i="2" s="1"/>
  <c r="V190" i="2"/>
  <c r="U190" i="2"/>
  <c r="S190" i="2" s="1"/>
  <c r="CE189" i="2"/>
  <c r="CD189" i="2"/>
  <c r="CC189" i="2"/>
  <c r="CB189" i="2"/>
  <c r="CA189" i="2"/>
  <c r="K189" i="2" s="1"/>
  <c r="BZ189" i="2"/>
  <c r="BY189" i="2"/>
  <c r="BX189" i="2"/>
  <c r="BW189" i="2"/>
  <c r="BV189" i="2"/>
  <c r="W189" i="2"/>
  <c r="T189" i="2" s="1"/>
  <c r="V189" i="2"/>
  <c r="U189" i="2"/>
  <c r="S189" i="2" s="1"/>
  <c r="H189" i="2"/>
  <c r="CE188" i="2"/>
  <c r="CD188" i="2"/>
  <c r="CC188" i="2"/>
  <c r="CB188" i="2"/>
  <c r="CA188" i="2"/>
  <c r="K188" i="2" s="1"/>
  <c r="BZ188" i="2"/>
  <c r="BY188" i="2"/>
  <c r="BX188" i="2"/>
  <c r="BW188" i="2"/>
  <c r="BV188" i="2"/>
  <c r="H188" i="2" s="1"/>
  <c r="W188" i="2"/>
  <c r="T188" i="2" s="1"/>
  <c r="V188" i="2"/>
  <c r="U188" i="2"/>
  <c r="S188" i="2" s="1"/>
  <c r="CE187" i="2"/>
  <c r="CD187" i="2"/>
  <c r="CC187" i="2"/>
  <c r="CB187" i="2"/>
  <c r="CA187" i="2"/>
  <c r="K187" i="2" s="1"/>
  <c r="BZ187" i="2"/>
  <c r="BY187" i="2"/>
  <c r="BX187" i="2"/>
  <c r="BW187" i="2"/>
  <c r="BV187" i="2"/>
  <c r="H187" i="2" s="1"/>
  <c r="W187" i="2"/>
  <c r="T187" i="2" s="1"/>
  <c r="V187" i="2"/>
  <c r="U187" i="2"/>
  <c r="S187" i="2" s="1"/>
  <c r="CE186" i="2"/>
  <c r="CD186" i="2"/>
  <c r="CC186" i="2"/>
  <c r="CB186" i="2"/>
  <c r="CA186" i="2"/>
  <c r="K186" i="2" s="1"/>
  <c r="BZ186" i="2"/>
  <c r="BY186" i="2"/>
  <c r="BX186" i="2"/>
  <c r="BW186" i="2"/>
  <c r="BV186" i="2"/>
  <c r="H186" i="2" s="1"/>
  <c r="W186" i="2"/>
  <c r="T186" i="2" s="1"/>
  <c r="V186" i="2"/>
  <c r="U186" i="2"/>
  <c r="S186" i="2" s="1"/>
  <c r="CE185" i="2"/>
  <c r="CD185" i="2"/>
  <c r="CC185" i="2"/>
  <c r="CB185" i="2"/>
  <c r="CA185" i="2"/>
  <c r="K185" i="2" s="1"/>
  <c r="BZ185" i="2"/>
  <c r="BY185" i="2"/>
  <c r="BX185" i="2"/>
  <c r="BW185" i="2"/>
  <c r="BV185" i="2"/>
  <c r="H185" i="2" s="1"/>
  <c r="W185" i="2"/>
  <c r="T185" i="2" s="1"/>
  <c r="V185" i="2"/>
  <c r="U185" i="2"/>
  <c r="S185" i="2" s="1"/>
  <c r="CE184" i="2"/>
  <c r="CD184" i="2"/>
  <c r="CC184" i="2"/>
  <c r="CB184" i="2"/>
  <c r="CA184" i="2"/>
  <c r="K184" i="2" s="1"/>
  <c r="BZ184" i="2"/>
  <c r="BY184" i="2"/>
  <c r="BX184" i="2"/>
  <c r="BW184" i="2"/>
  <c r="BV184" i="2"/>
  <c r="H184" i="2" s="1"/>
  <c r="W184" i="2"/>
  <c r="T184" i="2" s="1"/>
  <c r="V184" i="2"/>
  <c r="U184" i="2"/>
  <c r="S184" i="2" s="1"/>
  <c r="CE183" i="2"/>
  <c r="CD183" i="2"/>
  <c r="CC183" i="2"/>
  <c r="CB183" i="2"/>
  <c r="CA183" i="2"/>
  <c r="K183" i="2" s="1"/>
  <c r="BZ183" i="2"/>
  <c r="BY183" i="2"/>
  <c r="BX183" i="2"/>
  <c r="BW183" i="2"/>
  <c r="BV183" i="2"/>
  <c r="H183" i="2" s="1"/>
  <c r="W183" i="2"/>
  <c r="T183" i="2" s="1"/>
  <c r="V183" i="2"/>
  <c r="U183" i="2"/>
  <c r="S183" i="2" s="1"/>
  <c r="CE182" i="2"/>
  <c r="CC182" i="2"/>
  <c r="CB182" i="2"/>
  <c r="BZ182" i="2"/>
  <c r="BX182" i="2"/>
  <c r="BW182" i="2"/>
  <c r="AZ182" i="2"/>
  <c r="BY182" i="2" s="1"/>
  <c r="AW182" i="2"/>
  <c r="W182" i="2"/>
  <c r="V182" i="2"/>
  <c r="U182" i="2"/>
  <c r="S182" i="2" s="1"/>
  <c r="CE181" i="2"/>
  <c r="CD181" i="2"/>
  <c r="CC181" i="2"/>
  <c r="CB181" i="2"/>
  <c r="CA181" i="2"/>
  <c r="K181" i="2" s="1"/>
  <c r="BZ181" i="2"/>
  <c r="BY181" i="2"/>
  <c r="BX181" i="2"/>
  <c r="BW181" i="2"/>
  <c r="BV181" i="2"/>
  <c r="W181" i="2"/>
  <c r="T181" i="2" s="1"/>
  <c r="V181" i="2"/>
  <c r="U181" i="2"/>
  <c r="S181" i="2" s="1"/>
  <c r="H181" i="2"/>
  <c r="CE180" i="2"/>
  <c r="CC180" i="2"/>
  <c r="CB180" i="2"/>
  <c r="BZ180" i="2"/>
  <c r="BX180" i="2"/>
  <c r="BW180" i="2"/>
  <c r="AZ180" i="2"/>
  <c r="CD180" i="2" s="1"/>
  <c r="AW180" i="2"/>
  <c r="W180" i="2"/>
  <c r="V180" i="2"/>
  <c r="U180" i="2"/>
  <c r="S180" i="2" s="1"/>
  <c r="CE179" i="2"/>
  <c r="CC179" i="2"/>
  <c r="CB179" i="2"/>
  <c r="BZ179" i="2"/>
  <c r="BX179" i="2"/>
  <c r="BW179" i="2"/>
  <c r="AZ179" i="2"/>
  <c r="CD179" i="2" s="1"/>
  <c r="AW179" i="2"/>
  <c r="BV179" i="2" s="1"/>
  <c r="H179" i="2" s="1"/>
  <c r="W179" i="2"/>
  <c r="V179" i="2"/>
  <c r="U179" i="2"/>
  <c r="S179" i="2" s="1"/>
  <c r="CE178" i="2"/>
  <c r="CD178" i="2"/>
  <c r="CC178" i="2"/>
  <c r="CB178" i="2"/>
  <c r="CA178" i="2"/>
  <c r="K178" i="2" s="1"/>
  <c r="BZ178" i="2"/>
  <c r="BY178" i="2"/>
  <c r="BX178" i="2"/>
  <c r="BW178" i="2"/>
  <c r="BV178" i="2"/>
  <c r="H178" i="2" s="1"/>
  <c r="W178" i="2"/>
  <c r="T178" i="2" s="1"/>
  <c r="V178" i="2"/>
  <c r="U178" i="2"/>
  <c r="S178" i="2" s="1"/>
  <c r="CE177" i="2"/>
  <c r="CD177" i="2"/>
  <c r="CC177" i="2"/>
  <c r="CB177" i="2"/>
  <c r="CA177" i="2"/>
  <c r="K177" i="2" s="1"/>
  <c r="BZ177" i="2"/>
  <c r="BY177" i="2"/>
  <c r="BX177" i="2"/>
  <c r="BW177" i="2"/>
  <c r="BV177" i="2"/>
  <c r="H177" i="2" s="1"/>
  <c r="W177" i="2"/>
  <c r="T177" i="2" s="1"/>
  <c r="V177" i="2"/>
  <c r="U177" i="2"/>
  <c r="S177" i="2" s="1"/>
  <c r="CE176" i="2"/>
  <c r="CD176" i="2"/>
  <c r="CC176" i="2"/>
  <c r="CB176" i="2"/>
  <c r="CA176" i="2"/>
  <c r="K176" i="2" s="1"/>
  <c r="BZ176" i="2"/>
  <c r="BY176" i="2"/>
  <c r="BX176" i="2"/>
  <c r="BW176" i="2"/>
  <c r="BV176" i="2"/>
  <c r="H176" i="2" s="1"/>
  <c r="W176" i="2"/>
  <c r="T176" i="2" s="1"/>
  <c r="V176" i="2"/>
  <c r="U176" i="2"/>
  <c r="S176" i="2" s="1"/>
  <c r="CE175" i="2"/>
  <c r="CD175" i="2"/>
  <c r="CC175" i="2"/>
  <c r="CB175" i="2"/>
  <c r="CA175" i="2"/>
  <c r="K175" i="2" s="1"/>
  <c r="BZ175" i="2"/>
  <c r="BY175" i="2"/>
  <c r="BX175" i="2"/>
  <c r="BW175" i="2"/>
  <c r="BV175" i="2"/>
  <c r="H175" i="2" s="1"/>
  <c r="W175" i="2"/>
  <c r="T175" i="2" s="1"/>
  <c r="V175" i="2"/>
  <c r="U175" i="2"/>
  <c r="S175" i="2" s="1"/>
  <c r="CE174" i="2"/>
  <c r="CD174" i="2"/>
  <c r="CC174" i="2"/>
  <c r="CB174" i="2"/>
  <c r="CA174" i="2"/>
  <c r="K174" i="2" s="1"/>
  <c r="BZ174" i="2"/>
  <c r="BY174" i="2"/>
  <c r="BX174" i="2"/>
  <c r="BW174" i="2"/>
  <c r="BV174" i="2"/>
  <c r="H174" i="2" s="1"/>
  <c r="W174" i="2"/>
  <c r="T174" i="2" s="1"/>
  <c r="V174" i="2"/>
  <c r="U174" i="2"/>
  <c r="S174" i="2" s="1"/>
  <c r="CE173" i="2"/>
  <c r="CD173" i="2"/>
  <c r="CC173" i="2"/>
  <c r="CB173" i="2"/>
  <c r="CA173" i="2"/>
  <c r="K173" i="2" s="1"/>
  <c r="BZ173" i="2"/>
  <c r="BY173" i="2"/>
  <c r="BX173" i="2"/>
  <c r="BW173" i="2"/>
  <c r="BV173" i="2"/>
  <c r="H173" i="2" s="1"/>
  <c r="W173" i="2"/>
  <c r="T173" i="2" s="1"/>
  <c r="V173" i="2"/>
  <c r="U173" i="2"/>
  <c r="S173" i="2" s="1"/>
  <c r="CE172" i="2"/>
  <c r="CD172" i="2"/>
  <c r="CC172" i="2"/>
  <c r="CB172" i="2"/>
  <c r="CA172" i="2"/>
  <c r="K172" i="2" s="1"/>
  <c r="BZ172" i="2"/>
  <c r="BY172" i="2"/>
  <c r="BX172" i="2"/>
  <c r="BW172" i="2"/>
  <c r="BV172" i="2"/>
  <c r="H172" i="2" s="1"/>
  <c r="W172" i="2"/>
  <c r="T172" i="2" s="1"/>
  <c r="V172" i="2"/>
  <c r="U172" i="2"/>
  <c r="S172" i="2" s="1"/>
  <c r="CE171" i="2"/>
  <c r="CD171" i="2"/>
  <c r="CC171" i="2"/>
  <c r="CB171" i="2"/>
  <c r="CA171" i="2"/>
  <c r="K171" i="2" s="1"/>
  <c r="BZ171" i="2"/>
  <c r="BY171" i="2"/>
  <c r="BX171" i="2"/>
  <c r="BW171" i="2"/>
  <c r="BV171" i="2"/>
  <c r="H171" i="2" s="1"/>
  <c r="W171" i="2"/>
  <c r="T171" i="2" s="1"/>
  <c r="V171" i="2"/>
  <c r="U171" i="2"/>
  <c r="S171" i="2" s="1"/>
  <c r="CE170" i="2"/>
  <c r="CC170" i="2"/>
  <c r="CB170" i="2"/>
  <c r="BZ170" i="2"/>
  <c r="BX170" i="2"/>
  <c r="BW170" i="2"/>
  <c r="AZ170" i="2"/>
  <c r="BY170" i="2" s="1"/>
  <c r="AW170" i="2"/>
  <c r="CA170" i="2" s="1"/>
  <c r="K170" i="2" s="1"/>
  <c r="W170" i="2"/>
  <c r="V170" i="2"/>
  <c r="U170" i="2"/>
  <c r="S170" i="2"/>
  <c r="CE169" i="2"/>
  <c r="CD169" i="2"/>
  <c r="CC169" i="2"/>
  <c r="CB169" i="2"/>
  <c r="CA169" i="2"/>
  <c r="K169" i="2" s="1"/>
  <c r="BZ169" i="2"/>
  <c r="BY169" i="2"/>
  <c r="BX169" i="2"/>
  <c r="BW169" i="2"/>
  <c r="BV169" i="2"/>
  <c r="H169" i="2" s="1"/>
  <c r="W169" i="2"/>
  <c r="T169" i="2" s="1"/>
  <c r="V169" i="2"/>
  <c r="U169" i="2"/>
  <c r="S169" i="2" s="1"/>
  <c r="CE168" i="2"/>
  <c r="CD168" i="2"/>
  <c r="CC168" i="2"/>
  <c r="CB168" i="2"/>
  <c r="CA168" i="2"/>
  <c r="K168" i="2" s="1"/>
  <c r="BZ168" i="2"/>
  <c r="BY168" i="2"/>
  <c r="BX168" i="2"/>
  <c r="BW168" i="2"/>
  <c r="BV168" i="2"/>
  <c r="H168" i="2" s="1"/>
  <c r="W168" i="2"/>
  <c r="T168" i="2" s="1"/>
  <c r="V168" i="2"/>
  <c r="U168" i="2"/>
  <c r="S168" i="2" s="1"/>
  <c r="CE167" i="2"/>
  <c r="CD167" i="2"/>
  <c r="CC167" i="2"/>
  <c r="CB167" i="2"/>
  <c r="CA167" i="2"/>
  <c r="K167" i="2" s="1"/>
  <c r="BZ167" i="2"/>
  <c r="BY167" i="2"/>
  <c r="BX167" i="2"/>
  <c r="BW167" i="2"/>
  <c r="BV167" i="2"/>
  <c r="W167" i="2"/>
  <c r="T167" i="2" s="1"/>
  <c r="V167" i="2"/>
  <c r="U167" i="2"/>
  <c r="S167" i="2" s="1"/>
  <c r="H167" i="2"/>
  <c r="CE166" i="2"/>
  <c r="CD166" i="2"/>
  <c r="CC166" i="2"/>
  <c r="CB166" i="2"/>
  <c r="CA166" i="2"/>
  <c r="K166" i="2" s="1"/>
  <c r="BZ166" i="2"/>
  <c r="BY166" i="2"/>
  <c r="BX166" i="2"/>
  <c r="BW166" i="2"/>
  <c r="BV166" i="2"/>
  <c r="H166" i="2" s="1"/>
  <c r="W166" i="2"/>
  <c r="T166" i="2" s="1"/>
  <c r="V166" i="2"/>
  <c r="U166" i="2"/>
  <c r="S166" i="2" s="1"/>
  <c r="CE165" i="2"/>
  <c r="CC165" i="2"/>
  <c r="CB165" i="2"/>
  <c r="BZ165" i="2"/>
  <c r="BX165" i="2"/>
  <c r="BW165" i="2"/>
  <c r="AZ165" i="2"/>
  <c r="CD165" i="2" s="1"/>
  <c r="AW165" i="2"/>
  <c r="CA165" i="2" s="1"/>
  <c r="K165" i="2" s="1"/>
  <c r="W165" i="2"/>
  <c r="V165" i="2"/>
  <c r="U165" i="2"/>
  <c r="S165" i="2" s="1"/>
  <c r="CE164" i="2"/>
  <c r="CC164" i="2"/>
  <c r="CB164" i="2"/>
  <c r="BZ164" i="2"/>
  <c r="BX164" i="2"/>
  <c r="BW164" i="2"/>
  <c r="AZ164" i="2"/>
  <c r="CD164" i="2" s="1"/>
  <c r="AW164" i="2"/>
  <c r="W164" i="2"/>
  <c r="V164" i="2"/>
  <c r="U164" i="2"/>
  <c r="S164" i="2" s="1"/>
  <c r="CE163" i="2"/>
  <c r="CC163" i="2"/>
  <c r="CB163" i="2"/>
  <c r="BZ163" i="2"/>
  <c r="BX163" i="2"/>
  <c r="BW163" i="2"/>
  <c r="AZ163" i="2"/>
  <c r="CD163" i="2" s="1"/>
  <c r="AW163" i="2"/>
  <c r="W163" i="2"/>
  <c r="V163" i="2"/>
  <c r="U163" i="2"/>
  <c r="S163" i="2" s="1"/>
  <c r="CE162" i="2"/>
  <c r="CD162" i="2"/>
  <c r="CC162" i="2"/>
  <c r="CB162" i="2"/>
  <c r="CA162" i="2"/>
  <c r="K162" i="2" s="1"/>
  <c r="BZ162" i="2"/>
  <c r="BY162" i="2"/>
  <c r="BX162" i="2"/>
  <c r="BW162" i="2"/>
  <c r="BV162" i="2"/>
  <c r="H162" i="2" s="1"/>
  <c r="W162" i="2"/>
  <c r="T162" i="2" s="1"/>
  <c r="V162" i="2"/>
  <c r="U162" i="2"/>
  <c r="S162" i="2" s="1"/>
  <c r="CE161" i="2"/>
  <c r="CC161" i="2"/>
  <c r="CB161" i="2"/>
  <c r="BZ161" i="2"/>
  <c r="BX161" i="2"/>
  <c r="BW161" i="2"/>
  <c r="AZ161" i="2"/>
  <c r="CD161" i="2" s="1"/>
  <c r="AW161" i="2"/>
  <c r="BV161" i="2" s="1"/>
  <c r="H161" i="2" s="1"/>
  <c r="W161" i="2"/>
  <c r="V161" i="2"/>
  <c r="U161" i="2"/>
  <c r="S161" i="2" s="1"/>
  <c r="CE160" i="2"/>
  <c r="CC160" i="2"/>
  <c r="CB160" i="2"/>
  <c r="BZ160" i="2"/>
  <c r="BX160" i="2"/>
  <c r="BW160" i="2"/>
  <c r="AZ160" i="2"/>
  <c r="BY160" i="2" s="1"/>
  <c r="AW160" i="2"/>
  <c r="CA160" i="2" s="1"/>
  <c r="K160" i="2" s="1"/>
  <c r="W160" i="2"/>
  <c r="V160" i="2"/>
  <c r="U160" i="2"/>
  <c r="S160" i="2" s="1"/>
  <c r="CE159" i="2"/>
  <c r="CC159" i="2"/>
  <c r="CB159" i="2"/>
  <c r="BZ159" i="2"/>
  <c r="BX159" i="2"/>
  <c r="BW159" i="2"/>
  <c r="AZ159" i="2"/>
  <c r="CD159" i="2" s="1"/>
  <c r="AW159" i="2"/>
  <c r="CA159" i="2" s="1"/>
  <c r="K159" i="2" s="1"/>
  <c r="W159" i="2"/>
  <c r="V159" i="2"/>
  <c r="U159" i="2"/>
  <c r="S159" i="2" s="1"/>
  <c r="CE158" i="2"/>
  <c r="CD158" i="2"/>
  <c r="CC158" i="2"/>
  <c r="CB158" i="2"/>
  <c r="CA158" i="2"/>
  <c r="K158" i="2" s="1"/>
  <c r="BZ158" i="2"/>
  <c r="BY158" i="2"/>
  <c r="BX158" i="2"/>
  <c r="BW158" i="2"/>
  <c r="BV158" i="2"/>
  <c r="H158" i="2" s="1"/>
  <c r="W158" i="2"/>
  <c r="T158" i="2" s="1"/>
  <c r="V158" i="2"/>
  <c r="U158" i="2"/>
  <c r="S158" i="2" s="1"/>
  <c r="CE157" i="2"/>
  <c r="CD157" i="2"/>
  <c r="CC157" i="2"/>
  <c r="CB157" i="2"/>
  <c r="CA157" i="2"/>
  <c r="K157" i="2" s="1"/>
  <c r="BZ157" i="2"/>
  <c r="BY157" i="2"/>
  <c r="BX157" i="2"/>
  <c r="BW157" i="2"/>
  <c r="BV157" i="2"/>
  <c r="H157" i="2" s="1"/>
  <c r="W157" i="2"/>
  <c r="T157" i="2" s="1"/>
  <c r="V157" i="2"/>
  <c r="U157" i="2"/>
  <c r="S157" i="2" s="1"/>
  <c r="CE156" i="2"/>
  <c r="CD156" i="2"/>
  <c r="CC156" i="2"/>
  <c r="CB156" i="2"/>
  <c r="CA156" i="2"/>
  <c r="K156" i="2" s="1"/>
  <c r="BZ156" i="2"/>
  <c r="BY156" i="2"/>
  <c r="BX156" i="2"/>
  <c r="BW156" i="2"/>
  <c r="BV156" i="2"/>
  <c r="H156" i="2" s="1"/>
  <c r="W156" i="2"/>
  <c r="T156" i="2" s="1"/>
  <c r="V156" i="2"/>
  <c r="U156" i="2"/>
  <c r="S156" i="2" s="1"/>
  <c r="CE155" i="2"/>
  <c r="CD155" i="2"/>
  <c r="CC155" i="2"/>
  <c r="CB155" i="2"/>
  <c r="CA155" i="2"/>
  <c r="K155" i="2" s="1"/>
  <c r="BZ155" i="2"/>
  <c r="BY155" i="2"/>
  <c r="BX155" i="2"/>
  <c r="BW155" i="2"/>
  <c r="BV155" i="2"/>
  <c r="H155" i="2" s="1"/>
  <c r="W155" i="2"/>
  <c r="T155" i="2" s="1"/>
  <c r="V155" i="2"/>
  <c r="U155" i="2"/>
  <c r="S155" i="2" s="1"/>
  <c r="CE154" i="2"/>
  <c r="CD154" i="2"/>
  <c r="CC154" i="2"/>
  <c r="CB154" i="2"/>
  <c r="CA154" i="2"/>
  <c r="K154" i="2" s="1"/>
  <c r="BZ154" i="2"/>
  <c r="BY154" i="2"/>
  <c r="BX154" i="2"/>
  <c r="BW154" i="2"/>
  <c r="BV154" i="2"/>
  <c r="H154" i="2" s="1"/>
  <c r="W154" i="2"/>
  <c r="T154" i="2" s="1"/>
  <c r="V154" i="2"/>
  <c r="U154" i="2"/>
  <c r="S154" i="2" s="1"/>
  <c r="CE153" i="2"/>
  <c r="CD153" i="2"/>
  <c r="CC153" i="2"/>
  <c r="CB153" i="2"/>
  <c r="CA153" i="2"/>
  <c r="K153" i="2" s="1"/>
  <c r="BZ153" i="2"/>
  <c r="BY153" i="2"/>
  <c r="BX153" i="2"/>
  <c r="BW153" i="2"/>
  <c r="BV153" i="2"/>
  <c r="H153" i="2" s="1"/>
  <c r="W153" i="2"/>
  <c r="T153" i="2" s="1"/>
  <c r="V153" i="2"/>
  <c r="U153" i="2"/>
  <c r="S153" i="2" s="1"/>
  <c r="CE152" i="2"/>
  <c r="CD152" i="2"/>
  <c r="CC152" i="2"/>
  <c r="CB152" i="2"/>
  <c r="CA152" i="2"/>
  <c r="K152" i="2" s="1"/>
  <c r="BZ152" i="2"/>
  <c r="BY152" i="2"/>
  <c r="BX152" i="2"/>
  <c r="BW152" i="2"/>
  <c r="BV152" i="2"/>
  <c r="H152" i="2" s="1"/>
  <c r="W152" i="2"/>
  <c r="T152" i="2" s="1"/>
  <c r="V152" i="2"/>
  <c r="U152" i="2"/>
  <c r="S152" i="2" s="1"/>
  <c r="CE151" i="2"/>
  <c r="CD151" i="2"/>
  <c r="CC151" i="2"/>
  <c r="CB151" i="2"/>
  <c r="CA151" i="2"/>
  <c r="K151" i="2" s="1"/>
  <c r="BZ151" i="2"/>
  <c r="BY151" i="2"/>
  <c r="BX151" i="2"/>
  <c r="BW151" i="2"/>
  <c r="BV151" i="2"/>
  <c r="H151" i="2" s="1"/>
  <c r="W151" i="2"/>
  <c r="T151" i="2" s="1"/>
  <c r="V151" i="2"/>
  <c r="U151" i="2"/>
  <c r="S151" i="2" s="1"/>
  <c r="CE150" i="2"/>
  <c r="CD150" i="2"/>
  <c r="CC150" i="2"/>
  <c r="CB150" i="2"/>
  <c r="CA150" i="2"/>
  <c r="K150" i="2" s="1"/>
  <c r="BZ150" i="2"/>
  <c r="BY150" i="2"/>
  <c r="BX150" i="2"/>
  <c r="BW150" i="2"/>
  <c r="BV150" i="2"/>
  <c r="H150" i="2" s="1"/>
  <c r="W150" i="2"/>
  <c r="T150" i="2" s="1"/>
  <c r="V150" i="2"/>
  <c r="U150" i="2"/>
  <c r="S150" i="2" s="1"/>
  <c r="CE149" i="2"/>
  <c r="CD149" i="2"/>
  <c r="CC149" i="2"/>
  <c r="CB149" i="2"/>
  <c r="CA149" i="2"/>
  <c r="K149" i="2" s="1"/>
  <c r="BZ149" i="2"/>
  <c r="BY149" i="2"/>
  <c r="BX149" i="2"/>
  <c r="BW149" i="2"/>
  <c r="BV149" i="2"/>
  <c r="H149" i="2" s="1"/>
  <c r="W149" i="2"/>
  <c r="T149" i="2" s="1"/>
  <c r="V149" i="2"/>
  <c r="U149" i="2"/>
  <c r="S149" i="2" s="1"/>
  <c r="CE148" i="2"/>
  <c r="CD148" i="2"/>
  <c r="CC148" i="2"/>
  <c r="CB148" i="2"/>
  <c r="CA148" i="2"/>
  <c r="K148" i="2" s="1"/>
  <c r="BZ148" i="2"/>
  <c r="BY148" i="2"/>
  <c r="BX148" i="2"/>
  <c r="BW148" i="2"/>
  <c r="BV148" i="2"/>
  <c r="H148" i="2" s="1"/>
  <c r="W148" i="2"/>
  <c r="T148" i="2" s="1"/>
  <c r="V148" i="2"/>
  <c r="U148" i="2"/>
  <c r="S148" i="2" s="1"/>
  <c r="CE147" i="2"/>
  <c r="CD147" i="2"/>
  <c r="CC147" i="2"/>
  <c r="CB147" i="2"/>
  <c r="CA147" i="2"/>
  <c r="K147" i="2" s="1"/>
  <c r="BZ147" i="2"/>
  <c r="BY147" i="2"/>
  <c r="BX147" i="2"/>
  <c r="BW147" i="2"/>
  <c r="BV147" i="2"/>
  <c r="H147" i="2" s="1"/>
  <c r="W147" i="2"/>
  <c r="T147" i="2" s="1"/>
  <c r="V147" i="2"/>
  <c r="U147" i="2"/>
  <c r="S147" i="2" s="1"/>
  <c r="CE146" i="2"/>
  <c r="CD146" i="2"/>
  <c r="CC146" i="2"/>
  <c r="CB146" i="2"/>
  <c r="CA146" i="2"/>
  <c r="K146" i="2" s="1"/>
  <c r="BZ146" i="2"/>
  <c r="BY146" i="2"/>
  <c r="BX146" i="2"/>
  <c r="BW146" i="2"/>
  <c r="BV146" i="2"/>
  <c r="H146" i="2" s="1"/>
  <c r="W146" i="2"/>
  <c r="T146" i="2" s="1"/>
  <c r="V146" i="2"/>
  <c r="U146" i="2"/>
  <c r="S146" i="2" s="1"/>
  <c r="CE145" i="2"/>
  <c r="CD145" i="2"/>
  <c r="CC145" i="2"/>
  <c r="CB145" i="2"/>
  <c r="CA145" i="2"/>
  <c r="K145" i="2" s="1"/>
  <c r="BZ145" i="2"/>
  <c r="BY145" i="2"/>
  <c r="BX145" i="2"/>
  <c r="BW145" i="2"/>
  <c r="BV145" i="2"/>
  <c r="H145" i="2" s="1"/>
  <c r="W145" i="2"/>
  <c r="T145" i="2" s="1"/>
  <c r="V145" i="2"/>
  <c r="U145" i="2"/>
  <c r="S145" i="2" s="1"/>
  <c r="CE144" i="2"/>
  <c r="CC144" i="2"/>
  <c r="CB144" i="2"/>
  <c r="BZ144" i="2"/>
  <c r="BX144" i="2"/>
  <c r="BW144" i="2"/>
  <c r="AZ144" i="2"/>
  <c r="BY144" i="2" s="1"/>
  <c r="AW144" i="2"/>
  <c r="CA144" i="2" s="1"/>
  <c r="K144" i="2" s="1"/>
  <c r="W144" i="2"/>
  <c r="V144" i="2"/>
  <c r="U144" i="2"/>
  <c r="S144" i="2" s="1"/>
  <c r="CE143" i="2"/>
  <c r="CD143" i="2"/>
  <c r="CC143" i="2"/>
  <c r="CB143" i="2"/>
  <c r="CA143" i="2"/>
  <c r="K143" i="2" s="1"/>
  <c r="BZ143" i="2"/>
  <c r="BY143" i="2"/>
  <c r="BX143" i="2"/>
  <c r="BW143" i="2"/>
  <c r="BV143" i="2"/>
  <c r="H143" i="2" s="1"/>
  <c r="W143" i="2"/>
  <c r="T143" i="2" s="1"/>
  <c r="V143" i="2"/>
  <c r="U143" i="2"/>
  <c r="S143" i="2" s="1"/>
  <c r="CE142" i="2"/>
  <c r="CD142" i="2"/>
  <c r="CC142" i="2"/>
  <c r="CB142" i="2"/>
  <c r="CA142" i="2"/>
  <c r="K142" i="2" s="1"/>
  <c r="BZ142" i="2"/>
  <c r="BY142" i="2"/>
  <c r="BX142" i="2"/>
  <c r="BW142" i="2"/>
  <c r="BV142" i="2"/>
  <c r="H142" i="2" s="1"/>
  <c r="W142" i="2"/>
  <c r="T142" i="2" s="1"/>
  <c r="V142" i="2"/>
  <c r="U142" i="2"/>
  <c r="S142" i="2" s="1"/>
  <c r="CE141" i="2"/>
  <c r="CD141" i="2"/>
  <c r="CC141" i="2"/>
  <c r="CB141" i="2"/>
  <c r="CA141" i="2"/>
  <c r="K141" i="2" s="1"/>
  <c r="BZ141" i="2"/>
  <c r="BY141" i="2"/>
  <c r="BX141" i="2"/>
  <c r="BW141" i="2"/>
  <c r="BV141" i="2"/>
  <c r="H141" i="2" s="1"/>
  <c r="W141" i="2"/>
  <c r="T141" i="2" s="1"/>
  <c r="V141" i="2"/>
  <c r="U141" i="2"/>
  <c r="S141" i="2" s="1"/>
  <c r="CE140" i="2"/>
  <c r="CD140" i="2"/>
  <c r="CC140" i="2"/>
  <c r="CB140" i="2"/>
  <c r="CA140" i="2"/>
  <c r="K140" i="2" s="1"/>
  <c r="BZ140" i="2"/>
  <c r="BY140" i="2"/>
  <c r="BX140" i="2"/>
  <c r="BW140" i="2"/>
  <c r="BV140" i="2"/>
  <c r="H140" i="2" s="1"/>
  <c r="W140" i="2"/>
  <c r="T140" i="2" s="1"/>
  <c r="V140" i="2"/>
  <c r="U140" i="2"/>
  <c r="S140" i="2" s="1"/>
  <c r="CE139" i="2"/>
  <c r="CC139" i="2"/>
  <c r="CB139" i="2"/>
  <c r="BZ139" i="2"/>
  <c r="BX139" i="2"/>
  <c r="BW139" i="2"/>
  <c r="AZ139" i="2"/>
  <c r="CD139" i="2" s="1"/>
  <c r="AW139" i="2"/>
  <c r="CA139" i="2" s="1"/>
  <c r="K139" i="2" s="1"/>
  <c r="W139" i="2"/>
  <c r="V139" i="2"/>
  <c r="U139" i="2"/>
  <c r="S139" i="2" s="1"/>
  <c r="CE138" i="2"/>
  <c r="CD138" i="2"/>
  <c r="CC138" i="2"/>
  <c r="CB138" i="2"/>
  <c r="CA138" i="2"/>
  <c r="K138" i="2" s="1"/>
  <c r="BZ138" i="2"/>
  <c r="BY138" i="2"/>
  <c r="BX138" i="2"/>
  <c r="BW138" i="2"/>
  <c r="BV138" i="2"/>
  <c r="H138" i="2" s="1"/>
  <c r="W138" i="2"/>
  <c r="T138" i="2" s="1"/>
  <c r="V138" i="2"/>
  <c r="U138" i="2"/>
  <c r="S138" i="2" s="1"/>
  <c r="CE137" i="2"/>
  <c r="CD137" i="2"/>
  <c r="CC137" i="2"/>
  <c r="CB137" i="2"/>
  <c r="CA137" i="2"/>
  <c r="K137" i="2" s="1"/>
  <c r="BZ137" i="2"/>
  <c r="BY137" i="2"/>
  <c r="BX137" i="2"/>
  <c r="BW137" i="2"/>
  <c r="BV137" i="2"/>
  <c r="H137" i="2" s="1"/>
  <c r="W137" i="2"/>
  <c r="T137" i="2" s="1"/>
  <c r="V137" i="2"/>
  <c r="U137" i="2"/>
  <c r="S137" i="2" s="1"/>
  <c r="CE136" i="2"/>
  <c r="CC136" i="2"/>
  <c r="CB136" i="2"/>
  <c r="BZ136" i="2"/>
  <c r="BX136" i="2"/>
  <c r="BW136" i="2"/>
  <c r="AZ136" i="2"/>
  <c r="BY136" i="2" s="1"/>
  <c r="AW136" i="2"/>
  <c r="CA136" i="2" s="1"/>
  <c r="K136" i="2" s="1"/>
  <c r="W136" i="2"/>
  <c r="V136" i="2"/>
  <c r="U136" i="2"/>
  <c r="S136" i="2" s="1"/>
  <c r="CE135" i="2"/>
  <c r="CC135" i="2"/>
  <c r="CB135" i="2"/>
  <c r="BZ135" i="2"/>
  <c r="BX135" i="2"/>
  <c r="BW135" i="2"/>
  <c r="AZ135" i="2"/>
  <c r="AW135" i="2"/>
  <c r="CA135" i="2" s="1"/>
  <c r="K135" i="2" s="1"/>
  <c r="W135" i="2"/>
  <c r="V135" i="2"/>
  <c r="U135" i="2"/>
  <c r="S135" i="2" s="1"/>
  <c r="CE134" i="2"/>
  <c r="CC134" i="2"/>
  <c r="CB134" i="2"/>
  <c r="BZ134" i="2"/>
  <c r="BX134" i="2"/>
  <c r="BW134" i="2"/>
  <c r="AP134" i="2"/>
  <c r="BY134" i="2" s="1"/>
  <c r="AM134" i="2"/>
  <c r="W134" i="2"/>
  <c r="V134" i="2"/>
  <c r="U134" i="2"/>
  <c r="S134" i="2" s="1"/>
  <c r="CE133" i="2"/>
  <c r="CC133" i="2"/>
  <c r="CB133" i="2"/>
  <c r="BZ133" i="2"/>
  <c r="BX133" i="2"/>
  <c r="BW133" i="2"/>
  <c r="AP133" i="2"/>
  <c r="CD133" i="2" s="1"/>
  <c r="AM133" i="2"/>
  <c r="BV133" i="2" s="1"/>
  <c r="H133" i="2" s="1"/>
  <c r="W133" i="2"/>
  <c r="V133" i="2"/>
  <c r="U133" i="2"/>
  <c r="S133" i="2" s="1"/>
  <c r="CE132" i="2"/>
  <c r="CC132" i="2"/>
  <c r="CB132" i="2"/>
  <c r="BZ132" i="2"/>
  <c r="BX132" i="2"/>
  <c r="BW132" i="2"/>
  <c r="AP132" i="2"/>
  <c r="BY132" i="2" s="1"/>
  <c r="AM132" i="2"/>
  <c r="CA132" i="2" s="1"/>
  <c r="K132" i="2" s="1"/>
  <c r="W132" i="2"/>
  <c r="V132" i="2"/>
  <c r="U132" i="2"/>
  <c r="S132" i="2" s="1"/>
  <c r="CE131" i="2"/>
  <c r="CC131" i="2"/>
  <c r="CB131" i="2"/>
  <c r="BZ131" i="2"/>
  <c r="BX131" i="2"/>
  <c r="BW131" i="2"/>
  <c r="AP131" i="2"/>
  <c r="CD131" i="2" s="1"/>
  <c r="AM131" i="2"/>
  <c r="CA131" i="2" s="1"/>
  <c r="K131" i="2" s="1"/>
  <c r="W131" i="2"/>
  <c r="V131" i="2"/>
  <c r="U131" i="2"/>
  <c r="S131" i="2" s="1"/>
  <c r="CE130" i="2"/>
  <c r="CC130" i="2"/>
  <c r="CB130" i="2"/>
  <c r="BZ130" i="2"/>
  <c r="BX130" i="2"/>
  <c r="BW130" i="2"/>
  <c r="AP130" i="2"/>
  <c r="CD130" i="2" s="1"/>
  <c r="AM130" i="2"/>
  <c r="W130" i="2"/>
  <c r="V130" i="2"/>
  <c r="U130" i="2"/>
  <c r="S130" i="2" s="1"/>
  <c r="CE129" i="2"/>
  <c r="CC129" i="2"/>
  <c r="CB129" i="2"/>
  <c r="BZ129" i="2"/>
  <c r="BX129" i="2"/>
  <c r="BW129" i="2"/>
  <c r="AP129" i="2"/>
  <c r="CD129" i="2" s="1"/>
  <c r="AM129" i="2"/>
  <c r="BV129" i="2" s="1"/>
  <c r="H129" i="2" s="1"/>
  <c r="W129" i="2"/>
  <c r="V129" i="2"/>
  <c r="U129" i="2"/>
  <c r="S129" i="2" s="1"/>
  <c r="CE128" i="2"/>
  <c r="CC128" i="2"/>
  <c r="CB128" i="2"/>
  <c r="BZ128" i="2"/>
  <c r="BX128" i="2"/>
  <c r="BW128" i="2"/>
  <c r="AP128" i="2"/>
  <c r="BY128" i="2" s="1"/>
  <c r="AM128" i="2"/>
  <c r="CA128" i="2" s="1"/>
  <c r="K128" i="2" s="1"/>
  <c r="W128" i="2"/>
  <c r="V128" i="2"/>
  <c r="U128" i="2"/>
  <c r="S128" i="2" s="1"/>
  <c r="CE127" i="2"/>
  <c r="CC127" i="2"/>
  <c r="CB127" i="2"/>
  <c r="BZ127" i="2"/>
  <c r="BX127" i="2"/>
  <c r="BW127" i="2"/>
  <c r="AP127" i="2"/>
  <c r="CD127" i="2" s="1"/>
  <c r="AM127" i="2"/>
  <c r="CA127" i="2" s="1"/>
  <c r="K127" i="2" s="1"/>
  <c r="W127" i="2"/>
  <c r="V127" i="2"/>
  <c r="U127" i="2"/>
  <c r="S127" i="2" s="1"/>
  <c r="CE126" i="2"/>
  <c r="CC126" i="2"/>
  <c r="CB126" i="2"/>
  <c r="BZ126" i="2"/>
  <c r="BX126" i="2"/>
  <c r="BW126" i="2"/>
  <c r="AP126" i="2"/>
  <c r="CD126" i="2" s="1"/>
  <c r="AM126" i="2"/>
  <c r="W126" i="2"/>
  <c r="V126" i="2"/>
  <c r="U126" i="2"/>
  <c r="S126" i="2" s="1"/>
  <c r="CE125" i="2"/>
  <c r="CC125" i="2"/>
  <c r="CB125" i="2"/>
  <c r="BZ125" i="2"/>
  <c r="BX125" i="2"/>
  <c r="BW125" i="2"/>
  <c r="AP125" i="2"/>
  <c r="CD125" i="2" s="1"/>
  <c r="AM125" i="2"/>
  <c r="BV125" i="2" s="1"/>
  <c r="H125" i="2" s="1"/>
  <c r="W125" i="2"/>
  <c r="V125" i="2"/>
  <c r="U125" i="2"/>
  <c r="S125" i="2" s="1"/>
  <c r="CE124" i="2"/>
  <c r="CC124" i="2"/>
  <c r="CB124" i="2"/>
  <c r="BZ124" i="2"/>
  <c r="BX124" i="2"/>
  <c r="BW124" i="2"/>
  <c r="AP124" i="2"/>
  <c r="BY124" i="2" s="1"/>
  <c r="AM124" i="2"/>
  <c r="CA124" i="2" s="1"/>
  <c r="K124" i="2" s="1"/>
  <c r="W124" i="2"/>
  <c r="V124" i="2"/>
  <c r="U124" i="2"/>
  <c r="S124" i="2" s="1"/>
  <c r="CE123" i="2"/>
  <c r="CC123" i="2"/>
  <c r="CB123" i="2"/>
  <c r="BZ123" i="2"/>
  <c r="BX123" i="2"/>
  <c r="BW123" i="2"/>
  <c r="AP123" i="2"/>
  <c r="CD123" i="2" s="1"/>
  <c r="AM123" i="2"/>
  <c r="CA123" i="2" s="1"/>
  <c r="K123" i="2" s="1"/>
  <c r="W123" i="2"/>
  <c r="V123" i="2"/>
  <c r="U123" i="2"/>
  <c r="S123" i="2" s="1"/>
  <c r="CE122" i="2"/>
  <c r="CC122" i="2"/>
  <c r="CB122" i="2"/>
  <c r="BZ122" i="2"/>
  <c r="BX122" i="2"/>
  <c r="BW122" i="2"/>
  <c r="AP122" i="2"/>
  <c r="CD122" i="2" s="1"/>
  <c r="AM122" i="2"/>
  <c r="W122" i="2"/>
  <c r="V122" i="2"/>
  <c r="U122" i="2"/>
  <c r="S122" i="2" s="1"/>
  <c r="CE121" i="2"/>
  <c r="CC121" i="2"/>
  <c r="CB121" i="2"/>
  <c r="BZ121" i="2"/>
  <c r="BX121" i="2"/>
  <c r="BW121" i="2"/>
  <c r="AP121" i="2"/>
  <c r="CD121" i="2" s="1"/>
  <c r="AM121" i="2"/>
  <c r="BV121" i="2" s="1"/>
  <c r="H121" i="2" s="1"/>
  <c r="W121" i="2"/>
  <c r="V121" i="2"/>
  <c r="U121" i="2"/>
  <c r="S121" i="2" s="1"/>
  <c r="CE120" i="2"/>
  <c r="CC120" i="2"/>
  <c r="CB120" i="2"/>
  <c r="BZ120" i="2"/>
  <c r="BX120" i="2"/>
  <c r="BW120" i="2"/>
  <c r="AP120" i="2"/>
  <c r="BY120" i="2" s="1"/>
  <c r="AM120" i="2"/>
  <c r="CA120" i="2" s="1"/>
  <c r="K120" i="2" s="1"/>
  <c r="W120" i="2"/>
  <c r="V120" i="2"/>
  <c r="U120" i="2"/>
  <c r="S120" i="2" s="1"/>
  <c r="CE119" i="2"/>
  <c r="CC119" i="2"/>
  <c r="CB119" i="2"/>
  <c r="BZ119" i="2"/>
  <c r="BX119" i="2"/>
  <c r="BW119" i="2"/>
  <c r="AP119" i="2"/>
  <c r="CD119" i="2" s="1"/>
  <c r="AM119" i="2"/>
  <c r="CA119" i="2" s="1"/>
  <c r="K119" i="2" s="1"/>
  <c r="W119" i="2"/>
  <c r="V119" i="2"/>
  <c r="U119" i="2"/>
  <c r="S119" i="2" s="1"/>
  <c r="CE118" i="2"/>
  <c r="CC118" i="2"/>
  <c r="CB118" i="2"/>
  <c r="BZ118" i="2"/>
  <c r="BX118" i="2"/>
  <c r="BW118" i="2"/>
  <c r="AP118" i="2"/>
  <c r="BY118" i="2" s="1"/>
  <c r="AM118" i="2"/>
  <c r="W118" i="2"/>
  <c r="V118" i="2"/>
  <c r="U118" i="2"/>
  <c r="S118" i="2" s="1"/>
  <c r="CE117" i="2"/>
  <c r="CC117" i="2"/>
  <c r="CB117" i="2"/>
  <c r="BZ117" i="2"/>
  <c r="BX117" i="2"/>
  <c r="BW117" i="2"/>
  <c r="AP117" i="2"/>
  <c r="CD117" i="2" s="1"/>
  <c r="AM117" i="2"/>
  <c r="BV117" i="2" s="1"/>
  <c r="H117" i="2" s="1"/>
  <c r="W117" i="2"/>
  <c r="V117" i="2"/>
  <c r="U117" i="2"/>
  <c r="S117" i="2" s="1"/>
  <c r="CE116" i="2"/>
  <c r="CC116" i="2"/>
  <c r="CB116" i="2"/>
  <c r="BZ116" i="2"/>
  <c r="BX116" i="2"/>
  <c r="BW116" i="2"/>
  <c r="AP116" i="2"/>
  <c r="BY116" i="2" s="1"/>
  <c r="AM116" i="2"/>
  <c r="CA116" i="2" s="1"/>
  <c r="K116" i="2" s="1"/>
  <c r="W116" i="2"/>
  <c r="V116" i="2"/>
  <c r="U116" i="2"/>
  <c r="S116" i="2" s="1"/>
  <c r="CE115" i="2"/>
  <c r="CC115" i="2"/>
  <c r="CB115" i="2"/>
  <c r="BZ115" i="2"/>
  <c r="BX115" i="2"/>
  <c r="BW115" i="2"/>
  <c r="AP115" i="2"/>
  <c r="CD115" i="2" s="1"/>
  <c r="AM115" i="2"/>
  <c r="CA115" i="2" s="1"/>
  <c r="K115" i="2" s="1"/>
  <c r="W115" i="2"/>
  <c r="V115" i="2"/>
  <c r="U115" i="2"/>
  <c r="S115" i="2" s="1"/>
  <c r="CE114" i="2"/>
  <c r="CC114" i="2"/>
  <c r="CB114" i="2"/>
  <c r="BZ114" i="2"/>
  <c r="BX114" i="2"/>
  <c r="BW114" i="2"/>
  <c r="AP114" i="2"/>
  <c r="BY114" i="2" s="1"/>
  <c r="AM114" i="2"/>
  <c r="W114" i="2"/>
  <c r="V114" i="2"/>
  <c r="U114" i="2"/>
  <c r="S114" i="2" s="1"/>
  <c r="CE113" i="2"/>
  <c r="CC113" i="2"/>
  <c r="CB113" i="2"/>
  <c r="BZ113" i="2"/>
  <c r="BX113" i="2"/>
  <c r="BW113" i="2"/>
  <c r="AP113" i="2"/>
  <c r="CD113" i="2" s="1"/>
  <c r="AM113" i="2"/>
  <c r="BV113" i="2" s="1"/>
  <c r="H113" i="2" s="1"/>
  <c r="W113" i="2"/>
  <c r="V113" i="2"/>
  <c r="U113" i="2"/>
  <c r="S113" i="2" s="1"/>
  <c r="CE112" i="2"/>
  <c r="CC112" i="2"/>
  <c r="CB112" i="2"/>
  <c r="BZ112" i="2"/>
  <c r="BX112" i="2"/>
  <c r="BW112" i="2"/>
  <c r="AP112" i="2"/>
  <c r="BY112" i="2" s="1"/>
  <c r="AM112" i="2"/>
  <c r="CA112" i="2" s="1"/>
  <c r="K112" i="2" s="1"/>
  <c r="W112" i="2"/>
  <c r="V112" i="2"/>
  <c r="U112" i="2"/>
  <c r="S112" i="2" s="1"/>
  <c r="CE111" i="2"/>
  <c r="CC111" i="2"/>
  <c r="CB111" i="2"/>
  <c r="BZ111" i="2"/>
  <c r="BX111" i="2"/>
  <c r="BW111" i="2"/>
  <c r="AP111" i="2"/>
  <c r="CD111" i="2" s="1"/>
  <c r="AM111" i="2"/>
  <c r="CA111" i="2" s="1"/>
  <c r="K111" i="2" s="1"/>
  <c r="W111" i="2"/>
  <c r="V111" i="2"/>
  <c r="U111" i="2"/>
  <c r="S111" i="2" s="1"/>
  <c r="CE110" i="2"/>
  <c r="CC110" i="2"/>
  <c r="CB110" i="2"/>
  <c r="BZ110" i="2"/>
  <c r="BX110" i="2"/>
  <c r="BW110" i="2"/>
  <c r="AP110" i="2"/>
  <c r="BY110" i="2" s="1"/>
  <c r="AM110" i="2"/>
  <c r="W110" i="2"/>
  <c r="V110" i="2"/>
  <c r="U110" i="2"/>
  <c r="S110" i="2" s="1"/>
  <c r="CE109" i="2"/>
  <c r="CC109" i="2"/>
  <c r="CB109" i="2"/>
  <c r="BZ109" i="2"/>
  <c r="BX109" i="2"/>
  <c r="BW109" i="2"/>
  <c r="AP109" i="2"/>
  <c r="CD109" i="2" s="1"/>
  <c r="AM109" i="2"/>
  <c r="BV109" i="2" s="1"/>
  <c r="H109" i="2" s="1"/>
  <c r="W109" i="2"/>
  <c r="V109" i="2"/>
  <c r="U109" i="2"/>
  <c r="S109" i="2" s="1"/>
  <c r="CE108" i="2"/>
  <c r="CC108" i="2"/>
  <c r="CB108" i="2"/>
  <c r="BZ108" i="2"/>
  <c r="BX108" i="2"/>
  <c r="BW108" i="2"/>
  <c r="AP108" i="2"/>
  <c r="BY108" i="2" s="1"/>
  <c r="AM108" i="2"/>
  <c r="CA108" i="2" s="1"/>
  <c r="K108" i="2" s="1"/>
  <c r="W108" i="2"/>
  <c r="V108" i="2"/>
  <c r="U108" i="2"/>
  <c r="S108" i="2" s="1"/>
  <c r="CE107" i="2"/>
  <c r="CD107" i="2"/>
  <c r="CC107" i="2"/>
  <c r="CB107" i="2"/>
  <c r="CA107" i="2"/>
  <c r="K107" i="2" s="1"/>
  <c r="BZ107" i="2"/>
  <c r="BY107" i="2"/>
  <c r="BX107" i="2"/>
  <c r="BW107" i="2"/>
  <c r="BV107" i="2"/>
  <c r="H107" i="2" s="1"/>
  <c r="W107" i="2"/>
  <c r="T107" i="2" s="1"/>
  <c r="V107" i="2"/>
  <c r="U107" i="2"/>
  <c r="S107" i="2" s="1"/>
  <c r="CE106" i="2"/>
  <c r="CD106" i="2"/>
  <c r="CC106" i="2"/>
  <c r="CB106" i="2"/>
  <c r="CA106" i="2"/>
  <c r="K106" i="2" s="1"/>
  <c r="BZ106" i="2"/>
  <c r="BY106" i="2"/>
  <c r="BX106" i="2"/>
  <c r="BW106" i="2"/>
  <c r="BV106" i="2"/>
  <c r="H106" i="2" s="1"/>
  <c r="AF106" i="2"/>
  <c r="AC106" i="2"/>
  <c r="W106" i="2" s="1"/>
  <c r="T106" i="2" s="1"/>
  <c r="V106" i="2"/>
  <c r="U106" i="2"/>
  <c r="S106" i="2" s="1"/>
  <c r="CE105" i="2"/>
  <c r="CD105" i="2"/>
  <c r="CC105" i="2"/>
  <c r="CB105" i="2"/>
  <c r="CA105" i="2"/>
  <c r="K105" i="2" s="1"/>
  <c r="BZ105" i="2"/>
  <c r="BY105" i="2"/>
  <c r="BX105" i="2"/>
  <c r="BW105" i="2"/>
  <c r="BV105" i="2"/>
  <c r="H105" i="2" s="1"/>
  <c r="AF105" i="2"/>
  <c r="AC105" i="2"/>
  <c r="W105" i="2" s="1"/>
  <c r="T105" i="2" s="1"/>
  <c r="V105" i="2"/>
  <c r="U105" i="2"/>
  <c r="S105" i="2" s="1"/>
  <c r="CE104" i="2"/>
  <c r="CD104" i="2"/>
  <c r="CC104" i="2"/>
  <c r="CB104" i="2"/>
  <c r="CA104" i="2"/>
  <c r="K104" i="2" s="1"/>
  <c r="BZ104" i="2"/>
  <c r="BY104" i="2"/>
  <c r="BX104" i="2"/>
  <c r="BW104" i="2"/>
  <c r="BV104" i="2"/>
  <c r="H104" i="2" s="1"/>
  <c r="AF104" i="2"/>
  <c r="AC104" i="2"/>
  <c r="W104" i="2" s="1"/>
  <c r="T104" i="2" s="1"/>
  <c r="V104" i="2"/>
  <c r="U104" i="2"/>
  <c r="S104" i="2" s="1"/>
  <c r="CE103" i="2"/>
  <c r="CD103" i="2"/>
  <c r="CC103" i="2"/>
  <c r="CB103" i="2"/>
  <c r="CA103" i="2"/>
  <c r="K103" i="2" s="1"/>
  <c r="BZ103" i="2"/>
  <c r="BY103" i="2"/>
  <c r="BX103" i="2"/>
  <c r="BW103" i="2"/>
  <c r="BV103" i="2"/>
  <c r="H103" i="2" s="1"/>
  <c r="AF103" i="2"/>
  <c r="AC103" i="2"/>
  <c r="W103" i="2" s="1"/>
  <c r="T103" i="2" s="1"/>
  <c r="V103" i="2"/>
  <c r="U103" i="2"/>
  <c r="S103" i="2" s="1"/>
  <c r="CE102" i="2"/>
  <c r="CD102" i="2"/>
  <c r="CC102" i="2"/>
  <c r="CB102" i="2"/>
  <c r="CA102" i="2"/>
  <c r="K102" i="2" s="1"/>
  <c r="BZ102" i="2"/>
  <c r="BY102" i="2"/>
  <c r="BX102" i="2"/>
  <c r="BW102" i="2"/>
  <c r="BV102" i="2"/>
  <c r="H102" i="2" s="1"/>
  <c r="AF102" i="2"/>
  <c r="AC102" i="2"/>
  <c r="W102" i="2" s="1"/>
  <c r="T102" i="2" s="1"/>
  <c r="V102" i="2"/>
  <c r="U102" i="2"/>
  <c r="S102" i="2" s="1"/>
  <c r="CE101" i="2"/>
  <c r="CD101" i="2"/>
  <c r="CC101" i="2"/>
  <c r="CB101" i="2"/>
  <c r="CA101" i="2"/>
  <c r="K101" i="2" s="1"/>
  <c r="BZ101" i="2"/>
  <c r="BY101" i="2"/>
  <c r="BX101" i="2"/>
  <c r="BW101" i="2"/>
  <c r="BV101" i="2"/>
  <c r="H101" i="2" s="1"/>
  <c r="AF101" i="2"/>
  <c r="AC101" i="2"/>
  <c r="W101" i="2" s="1"/>
  <c r="T101" i="2" s="1"/>
  <c r="V101" i="2"/>
  <c r="U101" i="2"/>
  <c r="S101" i="2" s="1"/>
  <c r="CE100" i="2"/>
  <c r="CD100" i="2"/>
  <c r="CC100" i="2"/>
  <c r="CB100" i="2"/>
  <c r="CA100" i="2"/>
  <c r="K100" i="2" s="1"/>
  <c r="BZ100" i="2"/>
  <c r="BY100" i="2"/>
  <c r="BX100" i="2"/>
  <c r="BW100" i="2"/>
  <c r="BV100" i="2"/>
  <c r="H100" i="2" s="1"/>
  <c r="AF100" i="2"/>
  <c r="AC100" i="2"/>
  <c r="W100" i="2" s="1"/>
  <c r="T100" i="2" s="1"/>
  <c r="V100" i="2"/>
  <c r="U100" i="2"/>
  <c r="S100" i="2" s="1"/>
  <c r="CE99" i="2"/>
  <c r="CD99" i="2"/>
  <c r="CC99" i="2"/>
  <c r="CB99" i="2"/>
  <c r="CA99" i="2"/>
  <c r="K99" i="2" s="1"/>
  <c r="BZ99" i="2"/>
  <c r="BY99" i="2"/>
  <c r="BX99" i="2"/>
  <c r="BW99" i="2"/>
  <c r="BV99" i="2"/>
  <c r="H99" i="2" s="1"/>
  <c r="AF99" i="2"/>
  <c r="AC99" i="2"/>
  <c r="W99" i="2" s="1"/>
  <c r="T99" i="2" s="1"/>
  <c r="V99" i="2"/>
  <c r="U99" i="2"/>
  <c r="S99" i="2" s="1"/>
  <c r="CE98" i="2"/>
  <c r="CD98" i="2"/>
  <c r="CC98" i="2"/>
  <c r="CB98" i="2"/>
  <c r="CA98" i="2"/>
  <c r="K98" i="2" s="1"/>
  <c r="BZ98" i="2"/>
  <c r="BY98" i="2"/>
  <c r="BX98" i="2"/>
  <c r="BW98" i="2"/>
  <c r="BV98" i="2"/>
  <c r="H98" i="2" s="1"/>
  <c r="AF98" i="2"/>
  <c r="AC98" i="2"/>
  <c r="W98" i="2" s="1"/>
  <c r="T98" i="2" s="1"/>
  <c r="V98" i="2"/>
  <c r="U98" i="2"/>
  <c r="S98" i="2" s="1"/>
  <c r="CE97" i="2"/>
  <c r="CD97" i="2"/>
  <c r="CC97" i="2"/>
  <c r="CB97" i="2"/>
  <c r="CA97" i="2"/>
  <c r="K97" i="2" s="1"/>
  <c r="BZ97" i="2"/>
  <c r="BY97" i="2"/>
  <c r="BX97" i="2"/>
  <c r="BW97" i="2"/>
  <c r="BV97" i="2"/>
  <c r="H97" i="2" s="1"/>
  <c r="AF97" i="2"/>
  <c r="AC97" i="2"/>
  <c r="W97" i="2" s="1"/>
  <c r="T97" i="2" s="1"/>
  <c r="V97" i="2"/>
  <c r="U97" i="2"/>
  <c r="S97" i="2" s="1"/>
  <c r="CE96" i="2"/>
  <c r="CD96" i="2"/>
  <c r="CC96" i="2"/>
  <c r="CB96" i="2"/>
  <c r="CA96" i="2"/>
  <c r="K96" i="2" s="1"/>
  <c r="BZ96" i="2"/>
  <c r="BY96" i="2"/>
  <c r="BX96" i="2"/>
  <c r="BW96" i="2"/>
  <c r="BV96" i="2"/>
  <c r="H96" i="2" s="1"/>
  <c r="AF96" i="2"/>
  <c r="AC96" i="2"/>
  <c r="W96" i="2" s="1"/>
  <c r="T96" i="2" s="1"/>
  <c r="V96" i="2"/>
  <c r="U96" i="2"/>
  <c r="S96" i="2" s="1"/>
  <c r="CE95" i="2"/>
  <c r="CD95" i="2"/>
  <c r="CC95" i="2"/>
  <c r="CB95" i="2"/>
  <c r="CA95" i="2"/>
  <c r="K95" i="2" s="1"/>
  <c r="BZ95" i="2"/>
  <c r="BY95" i="2"/>
  <c r="BX95" i="2"/>
  <c r="BW95" i="2"/>
  <c r="BV95" i="2"/>
  <c r="H95" i="2" s="1"/>
  <c r="AF95" i="2"/>
  <c r="AC95" i="2"/>
  <c r="W95" i="2" s="1"/>
  <c r="T95" i="2" s="1"/>
  <c r="V95" i="2"/>
  <c r="U95" i="2"/>
  <c r="S95" i="2" s="1"/>
  <c r="CE94" i="2"/>
  <c r="CD94" i="2"/>
  <c r="CC94" i="2"/>
  <c r="CB94" i="2"/>
  <c r="CA94" i="2"/>
  <c r="K94" i="2" s="1"/>
  <c r="BZ94" i="2"/>
  <c r="BY94" i="2"/>
  <c r="BX94" i="2"/>
  <c r="BW94" i="2"/>
  <c r="BV94" i="2"/>
  <c r="H94" i="2" s="1"/>
  <c r="AF94" i="2"/>
  <c r="AC94" i="2"/>
  <c r="W94" i="2" s="1"/>
  <c r="T94" i="2" s="1"/>
  <c r="V94" i="2"/>
  <c r="U94" i="2"/>
  <c r="S94" i="2" s="1"/>
  <c r="CE93" i="2"/>
  <c r="CD93" i="2"/>
  <c r="CC93" i="2"/>
  <c r="CB93" i="2"/>
  <c r="CA93" i="2"/>
  <c r="K93" i="2" s="1"/>
  <c r="BZ93" i="2"/>
  <c r="BY93" i="2"/>
  <c r="BX93" i="2"/>
  <c r="BW93" i="2"/>
  <c r="BV93" i="2"/>
  <c r="H93" i="2" s="1"/>
  <c r="AF93" i="2"/>
  <c r="AC93" i="2"/>
  <c r="W93" i="2" s="1"/>
  <c r="T93" i="2" s="1"/>
  <c r="V93" i="2"/>
  <c r="U93" i="2"/>
  <c r="S93" i="2" s="1"/>
  <c r="CE92" i="2"/>
  <c r="CD92" i="2"/>
  <c r="CC92" i="2"/>
  <c r="CB92" i="2"/>
  <c r="CA92" i="2"/>
  <c r="K92" i="2" s="1"/>
  <c r="BZ92" i="2"/>
  <c r="BY92" i="2"/>
  <c r="BX92" i="2"/>
  <c r="BW92" i="2"/>
  <c r="BV92" i="2"/>
  <c r="H92" i="2" s="1"/>
  <c r="AF92" i="2"/>
  <c r="AC92" i="2"/>
  <c r="W92" i="2" s="1"/>
  <c r="T92" i="2" s="1"/>
  <c r="V92" i="2"/>
  <c r="U92" i="2"/>
  <c r="S92" i="2" s="1"/>
  <c r="CE91" i="2"/>
  <c r="CD91" i="2"/>
  <c r="CC91" i="2"/>
  <c r="CB91" i="2"/>
  <c r="CA91" i="2"/>
  <c r="K91" i="2" s="1"/>
  <c r="BZ91" i="2"/>
  <c r="BY91" i="2"/>
  <c r="BX91" i="2"/>
  <c r="BW91" i="2"/>
  <c r="BV91" i="2"/>
  <c r="H91" i="2" s="1"/>
  <c r="AF91" i="2"/>
  <c r="AC91" i="2"/>
  <c r="W91" i="2" s="1"/>
  <c r="T91" i="2" s="1"/>
  <c r="V91" i="2"/>
  <c r="U91" i="2"/>
  <c r="S91" i="2" s="1"/>
  <c r="CE90" i="2"/>
  <c r="CD90" i="2"/>
  <c r="CC90" i="2"/>
  <c r="CB90" i="2"/>
  <c r="CA90" i="2"/>
  <c r="K90" i="2" s="1"/>
  <c r="BZ90" i="2"/>
  <c r="BY90" i="2"/>
  <c r="BX90" i="2"/>
  <c r="BW90" i="2"/>
  <c r="BV90" i="2"/>
  <c r="H90" i="2" s="1"/>
  <c r="AF90" i="2"/>
  <c r="AC90" i="2"/>
  <c r="W90" i="2" s="1"/>
  <c r="T90" i="2" s="1"/>
  <c r="V90" i="2"/>
  <c r="U90" i="2"/>
  <c r="S90" i="2" s="1"/>
  <c r="CE89" i="2"/>
  <c r="CD89" i="2"/>
  <c r="CC89" i="2"/>
  <c r="CB89" i="2"/>
  <c r="CA89" i="2"/>
  <c r="K89" i="2" s="1"/>
  <c r="BZ89" i="2"/>
  <c r="BY89" i="2"/>
  <c r="BX89" i="2"/>
  <c r="BW89" i="2"/>
  <c r="BV89" i="2"/>
  <c r="H89" i="2" s="1"/>
  <c r="AF89" i="2"/>
  <c r="AC89" i="2"/>
  <c r="W89" i="2" s="1"/>
  <c r="T89" i="2" s="1"/>
  <c r="V89" i="2"/>
  <c r="U89" i="2"/>
  <c r="S89" i="2" s="1"/>
  <c r="CE88" i="2"/>
  <c r="CD88" i="2"/>
  <c r="CC88" i="2"/>
  <c r="CB88" i="2"/>
  <c r="CA88" i="2"/>
  <c r="K88" i="2" s="1"/>
  <c r="BZ88" i="2"/>
  <c r="BY88" i="2"/>
  <c r="BX88" i="2"/>
  <c r="BW88" i="2"/>
  <c r="BV88" i="2"/>
  <c r="H88" i="2" s="1"/>
  <c r="AF88" i="2"/>
  <c r="AC88" i="2"/>
  <c r="W88" i="2" s="1"/>
  <c r="T88" i="2" s="1"/>
  <c r="V88" i="2"/>
  <c r="U88" i="2"/>
  <c r="S88" i="2" s="1"/>
  <c r="CE87" i="2"/>
  <c r="CD87" i="2"/>
  <c r="CC87" i="2"/>
  <c r="CB87" i="2"/>
  <c r="CA87" i="2"/>
  <c r="K87" i="2" s="1"/>
  <c r="BZ87" i="2"/>
  <c r="BY87" i="2"/>
  <c r="BX87" i="2"/>
  <c r="BW87" i="2"/>
  <c r="BV87" i="2"/>
  <c r="H87" i="2" s="1"/>
  <c r="AF87" i="2"/>
  <c r="AC87" i="2"/>
  <c r="W87" i="2" s="1"/>
  <c r="T87" i="2" s="1"/>
  <c r="V87" i="2"/>
  <c r="U87" i="2"/>
  <c r="S87" i="2" s="1"/>
  <c r="CE86" i="2"/>
  <c r="CD86" i="2"/>
  <c r="CC86" i="2"/>
  <c r="CB86" i="2"/>
  <c r="CA86" i="2"/>
  <c r="K86" i="2" s="1"/>
  <c r="BZ86" i="2"/>
  <c r="BY86" i="2"/>
  <c r="BX86" i="2"/>
  <c r="BW86" i="2"/>
  <c r="BV86" i="2"/>
  <c r="H86" i="2" s="1"/>
  <c r="AF86" i="2"/>
  <c r="AC86" i="2"/>
  <c r="W86" i="2" s="1"/>
  <c r="T86" i="2" s="1"/>
  <c r="V86" i="2"/>
  <c r="U86" i="2"/>
  <c r="S86" i="2" s="1"/>
  <c r="CE85" i="2"/>
  <c r="CD85" i="2"/>
  <c r="CC85" i="2"/>
  <c r="CB85" i="2"/>
  <c r="CA85" i="2"/>
  <c r="K85" i="2" s="1"/>
  <c r="BZ85" i="2"/>
  <c r="BY85" i="2"/>
  <c r="BX85" i="2"/>
  <c r="BW85" i="2"/>
  <c r="BV85" i="2"/>
  <c r="H85" i="2" s="1"/>
  <c r="AF85" i="2"/>
  <c r="AC85" i="2"/>
  <c r="W85" i="2" s="1"/>
  <c r="T85" i="2" s="1"/>
  <c r="V85" i="2"/>
  <c r="U85" i="2"/>
  <c r="S85" i="2" s="1"/>
  <c r="CE84" i="2"/>
  <c r="CD84" i="2"/>
  <c r="CC84" i="2"/>
  <c r="CB84" i="2"/>
  <c r="CA84" i="2"/>
  <c r="K84" i="2" s="1"/>
  <c r="BZ84" i="2"/>
  <c r="BY84" i="2"/>
  <c r="BX84" i="2"/>
  <c r="BW84" i="2"/>
  <c r="BV84" i="2"/>
  <c r="H84" i="2" s="1"/>
  <c r="AF84" i="2"/>
  <c r="AC84" i="2"/>
  <c r="W84" i="2" s="1"/>
  <c r="T84" i="2" s="1"/>
  <c r="V84" i="2"/>
  <c r="U84" i="2"/>
  <c r="S84" i="2" s="1"/>
  <c r="CE83" i="2"/>
  <c r="CD83" i="2"/>
  <c r="CC83" i="2"/>
  <c r="CB83" i="2"/>
  <c r="CA83" i="2"/>
  <c r="K83" i="2" s="1"/>
  <c r="BZ83" i="2"/>
  <c r="BY83" i="2"/>
  <c r="BX83" i="2"/>
  <c r="BW83" i="2"/>
  <c r="BV83" i="2"/>
  <c r="H83" i="2" s="1"/>
  <c r="AF83" i="2"/>
  <c r="AC83" i="2"/>
  <c r="W83" i="2" s="1"/>
  <c r="T83" i="2" s="1"/>
  <c r="V83" i="2"/>
  <c r="U83" i="2"/>
  <c r="S83" i="2" s="1"/>
  <c r="CE82" i="2"/>
  <c r="CD82" i="2"/>
  <c r="CC82" i="2"/>
  <c r="CB82" i="2"/>
  <c r="CA82" i="2"/>
  <c r="K82" i="2" s="1"/>
  <c r="BZ82" i="2"/>
  <c r="BY82" i="2"/>
  <c r="BX82" i="2"/>
  <c r="BW82" i="2"/>
  <c r="BV82" i="2"/>
  <c r="H82" i="2" s="1"/>
  <c r="AF82" i="2"/>
  <c r="AC82" i="2"/>
  <c r="W82" i="2" s="1"/>
  <c r="T82" i="2" s="1"/>
  <c r="V82" i="2"/>
  <c r="U82" i="2"/>
  <c r="S82" i="2" s="1"/>
  <c r="CE81" i="2"/>
  <c r="CD81" i="2"/>
  <c r="CC81" i="2"/>
  <c r="CB81" i="2"/>
  <c r="CA81" i="2"/>
  <c r="K81" i="2" s="1"/>
  <c r="BZ81" i="2"/>
  <c r="BY81" i="2"/>
  <c r="BX81" i="2"/>
  <c r="BW81" i="2"/>
  <c r="BV81" i="2"/>
  <c r="H81" i="2" s="1"/>
  <c r="AF81" i="2"/>
  <c r="AC81" i="2"/>
  <c r="W81" i="2" s="1"/>
  <c r="T81" i="2" s="1"/>
  <c r="V81" i="2"/>
  <c r="U81" i="2"/>
  <c r="S81" i="2" s="1"/>
  <c r="CE80" i="2"/>
  <c r="CD80" i="2"/>
  <c r="CC80" i="2"/>
  <c r="CB80" i="2"/>
  <c r="CA80" i="2"/>
  <c r="K80" i="2" s="1"/>
  <c r="BZ80" i="2"/>
  <c r="BY80" i="2"/>
  <c r="BX80" i="2"/>
  <c r="BW80" i="2"/>
  <c r="BV80" i="2"/>
  <c r="H80" i="2" s="1"/>
  <c r="AF80" i="2"/>
  <c r="AC80" i="2"/>
  <c r="W80" i="2" s="1"/>
  <c r="T80" i="2" s="1"/>
  <c r="V80" i="2"/>
  <c r="U80" i="2"/>
  <c r="S80" i="2" s="1"/>
  <c r="CE79" i="2"/>
  <c r="CD79" i="2"/>
  <c r="CC79" i="2"/>
  <c r="CB79" i="2"/>
  <c r="CA79" i="2"/>
  <c r="K79" i="2" s="1"/>
  <c r="BZ79" i="2"/>
  <c r="BY79" i="2"/>
  <c r="BX79" i="2"/>
  <c r="BW79" i="2"/>
  <c r="BV79" i="2"/>
  <c r="H79" i="2" s="1"/>
  <c r="AF79" i="2"/>
  <c r="AC79" i="2"/>
  <c r="W79" i="2" s="1"/>
  <c r="T79" i="2" s="1"/>
  <c r="V79" i="2"/>
  <c r="U79" i="2"/>
  <c r="S79" i="2" s="1"/>
  <c r="CE78" i="2"/>
  <c r="CD78" i="2"/>
  <c r="CC78" i="2"/>
  <c r="CB78" i="2"/>
  <c r="CA78" i="2"/>
  <c r="K78" i="2" s="1"/>
  <c r="BZ78" i="2"/>
  <c r="BY78" i="2"/>
  <c r="BX78" i="2"/>
  <c r="BW78" i="2"/>
  <c r="BV78" i="2"/>
  <c r="H78" i="2" s="1"/>
  <c r="AF78" i="2"/>
  <c r="AC78" i="2"/>
  <c r="W78" i="2" s="1"/>
  <c r="T78" i="2" s="1"/>
  <c r="V78" i="2"/>
  <c r="U78" i="2"/>
  <c r="S78" i="2" s="1"/>
  <c r="CE77" i="2"/>
  <c r="CD77" i="2"/>
  <c r="CC77" i="2"/>
  <c r="CB77" i="2"/>
  <c r="CA77" i="2"/>
  <c r="K77" i="2" s="1"/>
  <c r="BZ77" i="2"/>
  <c r="BY77" i="2"/>
  <c r="BX77" i="2"/>
  <c r="BW77" i="2"/>
  <c r="BV77" i="2"/>
  <c r="H77" i="2" s="1"/>
  <c r="AF77" i="2"/>
  <c r="AC77" i="2"/>
  <c r="W77" i="2" s="1"/>
  <c r="T77" i="2" s="1"/>
  <c r="V77" i="2"/>
  <c r="U77" i="2"/>
  <c r="S77" i="2" s="1"/>
  <c r="CE76" i="2"/>
  <c r="CD76" i="2"/>
  <c r="CC76" i="2"/>
  <c r="CB76" i="2"/>
  <c r="CA76" i="2"/>
  <c r="K76" i="2" s="1"/>
  <c r="BZ76" i="2"/>
  <c r="BY76" i="2"/>
  <c r="BX76" i="2"/>
  <c r="BW76" i="2"/>
  <c r="BV76" i="2"/>
  <c r="H76" i="2" s="1"/>
  <c r="AF76" i="2"/>
  <c r="AC76" i="2"/>
  <c r="W76" i="2" s="1"/>
  <c r="T76" i="2" s="1"/>
  <c r="V76" i="2"/>
  <c r="U76" i="2"/>
  <c r="S76" i="2" s="1"/>
  <c r="CE75" i="2"/>
  <c r="CD75" i="2"/>
  <c r="CC75" i="2"/>
  <c r="CB75" i="2"/>
  <c r="CA75" i="2"/>
  <c r="K75" i="2" s="1"/>
  <c r="BZ75" i="2"/>
  <c r="BY75" i="2"/>
  <c r="BX75" i="2"/>
  <c r="BW75" i="2"/>
  <c r="BV75" i="2"/>
  <c r="H75" i="2" s="1"/>
  <c r="AF75" i="2"/>
  <c r="AC75" i="2"/>
  <c r="W75" i="2" s="1"/>
  <c r="T75" i="2" s="1"/>
  <c r="V75" i="2"/>
  <c r="U75" i="2"/>
  <c r="S75" i="2" s="1"/>
  <c r="CE74" i="2"/>
  <c r="CD74" i="2"/>
  <c r="CC74" i="2"/>
  <c r="CB74" i="2"/>
  <c r="CA74" i="2"/>
  <c r="K74" i="2" s="1"/>
  <c r="BZ74" i="2"/>
  <c r="BY74" i="2"/>
  <c r="BX74" i="2"/>
  <c r="BW74" i="2"/>
  <c r="BV74" i="2"/>
  <c r="H74" i="2" s="1"/>
  <c r="AF74" i="2"/>
  <c r="AC74" i="2"/>
  <c r="W74" i="2" s="1"/>
  <c r="T74" i="2" s="1"/>
  <c r="V74" i="2"/>
  <c r="U74" i="2"/>
  <c r="S74" i="2" s="1"/>
  <c r="CE73" i="2"/>
  <c r="CD73" i="2"/>
  <c r="CC73" i="2"/>
  <c r="CB73" i="2"/>
  <c r="CA73" i="2"/>
  <c r="K73" i="2" s="1"/>
  <c r="BZ73" i="2"/>
  <c r="BY73" i="2"/>
  <c r="BX73" i="2"/>
  <c r="BW73" i="2"/>
  <c r="BV73" i="2"/>
  <c r="H73" i="2" s="1"/>
  <c r="AF73" i="2"/>
  <c r="AC73" i="2"/>
  <c r="W73" i="2" s="1"/>
  <c r="T73" i="2" s="1"/>
  <c r="V73" i="2"/>
  <c r="U73" i="2"/>
  <c r="S73" i="2" s="1"/>
  <c r="CE72" i="2"/>
  <c r="CD72" i="2"/>
  <c r="CC72" i="2"/>
  <c r="CB72" i="2"/>
  <c r="CA72" i="2"/>
  <c r="K72" i="2" s="1"/>
  <c r="BZ72" i="2"/>
  <c r="BY72" i="2"/>
  <c r="BX72" i="2"/>
  <c r="BW72" i="2"/>
  <c r="BV72" i="2"/>
  <c r="H72" i="2" s="1"/>
  <c r="AF72" i="2"/>
  <c r="AC72" i="2"/>
  <c r="W72" i="2" s="1"/>
  <c r="T72" i="2" s="1"/>
  <c r="V72" i="2"/>
  <c r="U72" i="2"/>
  <c r="S72" i="2" s="1"/>
  <c r="CE71" i="2"/>
  <c r="CD71" i="2"/>
  <c r="CC71" i="2"/>
  <c r="CB71" i="2"/>
  <c r="CA71" i="2"/>
  <c r="K71" i="2" s="1"/>
  <c r="BZ71" i="2"/>
  <c r="BY71" i="2"/>
  <c r="BX71" i="2"/>
  <c r="BW71" i="2"/>
  <c r="BV71" i="2"/>
  <c r="H71" i="2" s="1"/>
  <c r="AF71" i="2"/>
  <c r="AC71" i="2"/>
  <c r="W71" i="2" s="1"/>
  <c r="T71" i="2" s="1"/>
  <c r="V71" i="2"/>
  <c r="U71" i="2"/>
  <c r="S71" i="2" s="1"/>
  <c r="CE70" i="2"/>
  <c r="CD70" i="2"/>
  <c r="CC70" i="2"/>
  <c r="CB70" i="2"/>
  <c r="CA70" i="2"/>
  <c r="K70" i="2" s="1"/>
  <c r="BZ70" i="2"/>
  <c r="BY70" i="2"/>
  <c r="BX70" i="2"/>
  <c r="BW70" i="2"/>
  <c r="BV70" i="2"/>
  <c r="H70" i="2" s="1"/>
  <c r="AF70" i="2"/>
  <c r="AC70" i="2"/>
  <c r="W70" i="2" s="1"/>
  <c r="T70" i="2" s="1"/>
  <c r="V70" i="2"/>
  <c r="U70" i="2"/>
  <c r="S70" i="2" s="1"/>
  <c r="CE69" i="2"/>
  <c r="CD69" i="2"/>
  <c r="CC69" i="2"/>
  <c r="CB69" i="2"/>
  <c r="CA69" i="2"/>
  <c r="K69" i="2" s="1"/>
  <c r="BZ69" i="2"/>
  <c r="BY69" i="2"/>
  <c r="BX69" i="2"/>
  <c r="BW69" i="2"/>
  <c r="BV69" i="2"/>
  <c r="H69" i="2" s="1"/>
  <c r="AF69" i="2"/>
  <c r="AC69" i="2"/>
  <c r="W69" i="2" s="1"/>
  <c r="T69" i="2" s="1"/>
  <c r="V69" i="2"/>
  <c r="U69" i="2"/>
  <c r="S69" i="2" s="1"/>
  <c r="CE68" i="2"/>
  <c r="CD68" i="2"/>
  <c r="CC68" i="2"/>
  <c r="CB68" i="2"/>
  <c r="CA68" i="2"/>
  <c r="K68" i="2" s="1"/>
  <c r="BZ68" i="2"/>
  <c r="BY68" i="2"/>
  <c r="BX68" i="2"/>
  <c r="BW68" i="2"/>
  <c r="BV68" i="2"/>
  <c r="H68" i="2" s="1"/>
  <c r="AF68" i="2"/>
  <c r="AC68" i="2"/>
  <c r="W68" i="2" s="1"/>
  <c r="T68" i="2" s="1"/>
  <c r="V68" i="2"/>
  <c r="U68" i="2"/>
  <c r="S68" i="2" s="1"/>
  <c r="CE67" i="2"/>
  <c r="CD67" i="2"/>
  <c r="CC67" i="2"/>
  <c r="CB67" i="2"/>
  <c r="CA67" i="2"/>
  <c r="K67" i="2" s="1"/>
  <c r="BZ67" i="2"/>
  <c r="BY67" i="2"/>
  <c r="BX67" i="2"/>
  <c r="BW67" i="2"/>
  <c r="BV67" i="2"/>
  <c r="H67" i="2" s="1"/>
  <c r="AF67" i="2"/>
  <c r="AC67" i="2"/>
  <c r="W67" i="2" s="1"/>
  <c r="T67" i="2" s="1"/>
  <c r="V67" i="2"/>
  <c r="U67" i="2"/>
  <c r="S67" i="2" s="1"/>
  <c r="CE66" i="2"/>
  <c r="CD66" i="2"/>
  <c r="CC66" i="2"/>
  <c r="CB66" i="2"/>
  <c r="CA66" i="2"/>
  <c r="K66" i="2" s="1"/>
  <c r="BZ66" i="2"/>
  <c r="BY66" i="2"/>
  <c r="BX66" i="2"/>
  <c r="BW66" i="2"/>
  <c r="BV66" i="2"/>
  <c r="H66" i="2" s="1"/>
  <c r="AF66" i="2"/>
  <c r="AC66" i="2"/>
  <c r="W66" i="2" s="1"/>
  <c r="T66" i="2" s="1"/>
  <c r="V66" i="2"/>
  <c r="U66" i="2"/>
  <c r="S66" i="2" s="1"/>
  <c r="CE65" i="2"/>
  <c r="CD65" i="2"/>
  <c r="CC65" i="2"/>
  <c r="CB65" i="2"/>
  <c r="CA65" i="2"/>
  <c r="K65" i="2" s="1"/>
  <c r="BZ65" i="2"/>
  <c r="BY65" i="2"/>
  <c r="BX65" i="2"/>
  <c r="BW65" i="2"/>
  <c r="BV65" i="2"/>
  <c r="H65" i="2" s="1"/>
  <c r="AF65" i="2"/>
  <c r="AC65" i="2"/>
  <c r="W65" i="2" s="1"/>
  <c r="T65" i="2" s="1"/>
  <c r="V65" i="2"/>
  <c r="U65" i="2"/>
  <c r="S65" i="2" s="1"/>
  <c r="CE64" i="2"/>
  <c r="CD64" i="2"/>
  <c r="CC64" i="2"/>
  <c r="CB64" i="2"/>
  <c r="CA64" i="2"/>
  <c r="K64" i="2" s="1"/>
  <c r="BZ64" i="2"/>
  <c r="BY64" i="2"/>
  <c r="BX64" i="2"/>
  <c r="BW64" i="2"/>
  <c r="BV64" i="2"/>
  <c r="H64" i="2" s="1"/>
  <c r="AF64" i="2"/>
  <c r="AC64" i="2"/>
  <c r="W64" i="2" s="1"/>
  <c r="T64" i="2" s="1"/>
  <c r="V64" i="2"/>
  <c r="U64" i="2"/>
  <c r="S64" i="2" s="1"/>
  <c r="CE63" i="2"/>
  <c r="CD63" i="2"/>
  <c r="CC63" i="2"/>
  <c r="CB63" i="2"/>
  <c r="CA63" i="2"/>
  <c r="K63" i="2" s="1"/>
  <c r="BZ63" i="2"/>
  <c r="BY63" i="2"/>
  <c r="BX63" i="2"/>
  <c r="BW63" i="2"/>
  <c r="BV63" i="2"/>
  <c r="H63" i="2" s="1"/>
  <c r="AF63" i="2"/>
  <c r="AC63" i="2"/>
  <c r="W63" i="2" s="1"/>
  <c r="T63" i="2" s="1"/>
  <c r="V63" i="2"/>
  <c r="U63" i="2"/>
  <c r="S63" i="2" s="1"/>
  <c r="CE62" i="2"/>
  <c r="CD62" i="2"/>
  <c r="CC62" i="2"/>
  <c r="CB62" i="2"/>
  <c r="CA62" i="2"/>
  <c r="K62" i="2" s="1"/>
  <c r="BZ62" i="2"/>
  <c r="BY62" i="2"/>
  <c r="BX62" i="2"/>
  <c r="BW62" i="2"/>
  <c r="BV62" i="2"/>
  <c r="H62" i="2" s="1"/>
  <c r="AF62" i="2"/>
  <c r="AC62" i="2"/>
  <c r="W62" i="2" s="1"/>
  <c r="T62" i="2" s="1"/>
  <c r="V62" i="2"/>
  <c r="U62" i="2"/>
  <c r="S62" i="2" s="1"/>
  <c r="BU61" i="2"/>
  <c r="BS61" i="2"/>
  <c r="BR61" i="2"/>
  <c r="BP61" i="2"/>
  <c r="BO61" i="2"/>
  <c r="BN61" i="2"/>
  <c r="BM61" i="2"/>
  <c r="BL61" i="2"/>
  <c r="V61" i="2" s="1"/>
  <c r="BK61" i="2"/>
  <c r="BI61" i="2"/>
  <c r="BH61" i="2"/>
  <c r="BF61" i="2"/>
  <c r="BE61" i="2"/>
  <c r="BD61" i="2"/>
  <c r="BC61" i="2"/>
  <c r="BB61" i="2"/>
  <c r="BA61" i="2"/>
  <c r="AY61" i="2"/>
  <c r="AX61" i="2"/>
  <c r="AV61" i="2"/>
  <c r="AU61" i="2"/>
  <c r="AT61" i="2"/>
  <c r="AS61" i="2"/>
  <c r="AR61" i="2"/>
  <c r="AQ61" i="2"/>
  <c r="AO61" i="2"/>
  <c r="AN61" i="2"/>
  <c r="AL61" i="2"/>
  <c r="AK61" i="2"/>
  <c r="AJ61" i="2"/>
  <c r="BX61" i="2" s="1"/>
  <c r="AI61" i="2"/>
  <c r="BW61" i="2" s="1"/>
  <c r="AH61" i="2"/>
  <c r="AG61" i="2"/>
  <c r="AE61" i="2"/>
  <c r="AD61" i="2"/>
  <c r="AB61" i="2"/>
  <c r="AA61" i="2"/>
  <c r="Z61" i="2"/>
  <c r="Y61" i="2"/>
  <c r="X61" i="2"/>
  <c r="U61" i="2" s="1"/>
  <c r="S61" i="2" s="1"/>
  <c r="R61" i="2"/>
  <c r="Q61" i="2"/>
  <c r="P61" i="2"/>
  <c r="O61" i="2"/>
  <c r="G61" i="2"/>
  <c r="CE60" i="2"/>
  <c r="CD60" i="2"/>
  <c r="CC60" i="2"/>
  <c r="CB60" i="2"/>
  <c r="CA60" i="2"/>
  <c r="K60" i="2" s="1"/>
  <c r="BZ60" i="2"/>
  <c r="BY60" i="2"/>
  <c r="BX60" i="2"/>
  <c r="BW60" i="2"/>
  <c r="BV60" i="2"/>
  <c r="H60" i="2" s="1"/>
  <c r="W60" i="2"/>
  <c r="T60" i="2" s="1"/>
  <c r="V60" i="2"/>
  <c r="U60" i="2"/>
  <c r="S60" i="2" s="1"/>
  <c r="CE59" i="2"/>
  <c r="CD59" i="2"/>
  <c r="CC59" i="2"/>
  <c r="CB59" i="2"/>
  <c r="CA59" i="2"/>
  <c r="K59" i="2" s="1"/>
  <c r="BZ59" i="2"/>
  <c r="BY59" i="2"/>
  <c r="BX59" i="2"/>
  <c r="BW59" i="2"/>
  <c r="BV59" i="2"/>
  <c r="H59" i="2" s="1"/>
  <c r="W59" i="2"/>
  <c r="T59" i="2" s="1"/>
  <c r="V59" i="2"/>
  <c r="U59" i="2"/>
  <c r="S59" i="2" s="1"/>
  <c r="CE58" i="2"/>
  <c r="CD58" i="2"/>
  <c r="CC58" i="2"/>
  <c r="CB58" i="2"/>
  <c r="CA58" i="2"/>
  <c r="K58" i="2" s="1"/>
  <c r="BZ58" i="2"/>
  <c r="BY58" i="2"/>
  <c r="BX58" i="2"/>
  <c r="BW58" i="2"/>
  <c r="BV58" i="2"/>
  <c r="H58" i="2" s="1"/>
  <c r="W58" i="2"/>
  <c r="T58" i="2" s="1"/>
  <c r="V58" i="2"/>
  <c r="U58" i="2"/>
  <c r="S58" i="2" s="1"/>
  <c r="T57" i="2"/>
  <c r="S57" i="2"/>
  <c r="CE56" i="2"/>
  <c r="CD56" i="2"/>
  <c r="CC56" i="2"/>
  <c r="CB56" i="2"/>
  <c r="CA56" i="2"/>
  <c r="K56" i="2" s="1"/>
  <c r="BZ56" i="2"/>
  <c r="BY56" i="2"/>
  <c r="BX56" i="2"/>
  <c r="BW56" i="2"/>
  <c r="BV56" i="2"/>
  <c r="H56" i="2" s="1"/>
  <c r="W56" i="2"/>
  <c r="T56" i="2" s="1"/>
  <c r="V56" i="2"/>
  <c r="U56" i="2"/>
  <c r="S56" i="2" s="1"/>
  <c r="CE55" i="2"/>
  <c r="CD55" i="2"/>
  <c r="CC55" i="2"/>
  <c r="CB55" i="2"/>
  <c r="CA55" i="2"/>
  <c r="K55" i="2" s="1"/>
  <c r="BZ55" i="2"/>
  <c r="BY55" i="2"/>
  <c r="BX55" i="2"/>
  <c r="BW55" i="2"/>
  <c r="BV55" i="2"/>
  <c r="H55" i="2" s="1"/>
  <c r="W55" i="2"/>
  <c r="T55" i="2" s="1"/>
  <c r="V55" i="2"/>
  <c r="U55" i="2"/>
  <c r="S55" i="2" s="1"/>
  <c r="CE54" i="2"/>
  <c r="CD54" i="2"/>
  <c r="CC54" i="2"/>
  <c r="CB54" i="2"/>
  <c r="CA54" i="2"/>
  <c r="K54" i="2" s="1"/>
  <c r="BZ54" i="2"/>
  <c r="BY54" i="2"/>
  <c r="BX54" i="2"/>
  <c r="BW54" i="2"/>
  <c r="BV54" i="2"/>
  <c r="W54" i="2"/>
  <c r="T54" i="2" s="1"/>
  <c r="V54" i="2"/>
  <c r="U54" i="2"/>
  <c r="S54" i="2" s="1"/>
  <c r="H54" i="2"/>
  <c r="CE53" i="2"/>
  <c r="CD53" i="2"/>
  <c r="CC53" i="2"/>
  <c r="CB53" i="2"/>
  <c r="CA53" i="2"/>
  <c r="K53" i="2" s="1"/>
  <c r="BZ53" i="2"/>
  <c r="BY53" i="2"/>
  <c r="BX53" i="2"/>
  <c r="BW53" i="2"/>
  <c r="BV53" i="2"/>
  <c r="H53" i="2" s="1"/>
  <c r="W53" i="2"/>
  <c r="T53" i="2" s="1"/>
  <c r="V53" i="2"/>
  <c r="U53" i="2"/>
  <c r="S53" i="2" s="1"/>
  <c r="CE52" i="2"/>
  <c r="CD52" i="2"/>
  <c r="CC52" i="2"/>
  <c r="CB52" i="2"/>
  <c r="CA52" i="2"/>
  <c r="K52" i="2" s="1"/>
  <c r="BZ52" i="2"/>
  <c r="BY52" i="2"/>
  <c r="BX52" i="2"/>
  <c r="BW52" i="2"/>
  <c r="BV52" i="2"/>
  <c r="H52" i="2" s="1"/>
  <c r="W52" i="2"/>
  <c r="T52" i="2" s="1"/>
  <c r="V52" i="2"/>
  <c r="U52" i="2"/>
  <c r="S52" i="2" s="1"/>
  <c r="CE51" i="2"/>
  <c r="CD51" i="2"/>
  <c r="CC51" i="2"/>
  <c r="CB51" i="2"/>
  <c r="CA51" i="2"/>
  <c r="K51" i="2" s="1"/>
  <c r="BZ51" i="2"/>
  <c r="BY51" i="2"/>
  <c r="BX51" i="2"/>
  <c r="BW51" i="2"/>
  <c r="BV51" i="2"/>
  <c r="H51" i="2" s="1"/>
  <c r="W51" i="2"/>
  <c r="T51" i="2" s="1"/>
  <c r="V51" i="2"/>
  <c r="U51" i="2"/>
  <c r="S51" i="2" s="1"/>
  <c r="CE50" i="2"/>
  <c r="CD50" i="2"/>
  <c r="CC50" i="2"/>
  <c r="CB50" i="2"/>
  <c r="CA50" i="2"/>
  <c r="K50" i="2" s="1"/>
  <c r="BZ50" i="2"/>
  <c r="BY50" i="2"/>
  <c r="BX50" i="2"/>
  <c r="BW50" i="2"/>
  <c r="BV50" i="2"/>
  <c r="H50" i="2" s="1"/>
  <c r="W50" i="2"/>
  <c r="T50" i="2" s="1"/>
  <c r="V50" i="2"/>
  <c r="U50" i="2"/>
  <c r="S50" i="2" s="1"/>
  <c r="CE49" i="2"/>
  <c r="CC49" i="2"/>
  <c r="CB49" i="2"/>
  <c r="BZ49" i="2"/>
  <c r="BX49" i="2"/>
  <c r="BW49" i="2"/>
  <c r="AP49" i="2"/>
  <c r="BY49" i="2" s="1"/>
  <c r="AM49" i="2"/>
  <c r="W49" i="2"/>
  <c r="V49" i="2"/>
  <c r="U49" i="2"/>
  <c r="S49" i="2" s="1"/>
  <c r="CE48" i="2"/>
  <c r="CC48" i="2"/>
  <c r="CB48" i="2"/>
  <c r="BZ48" i="2"/>
  <c r="BX48" i="2"/>
  <c r="BW48" i="2"/>
  <c r="AP48" i="2"/>
  <c r="CD48" i="2" s="1"/>
  <c r="AM48" i="2"/>
  <c r="W48" i="2"/>
  <c r="V48" i="2"/>
  <c r="U48" i="2"/>
  <c r="S48" i="2" s="1"/>
  <c r="CE47" i="2"/>
  <c r="CC47" i="2"/>
  <c r="CB47" i="2"/>
  <c r="BZ47" i="2"/>
  <c r="BX47" i="2"/>
  <c r="BW47" i="2"/>
  <c r="AP47" i="2"/>
  <c r="BY47" i="2" s="1"/>
  <c r="AM47" i="2"/>
  <c r="CA47" i="2" s="1"/>
  <c r="K47" i="2" s="1"/>
  <c r="W47" i="2"/>
  <c r="V47" i="2"/>
  <c r="U47" i="2"/>
  <c r="S47" i="2" s="1"/>
  <c r="CE46" i="2"/>
  <c r="CD46" i="2"/>
  <c r="CC46" i="2"/>
  <c r="CB46" i="2"/>
  <c r="CA46" i="2"/>
  <c r="K46" i="2" s="1"/>
  <c r="BZ46" i="2"/>
  <c r="BY46" i="2"/>
  <c r="BX46" i="2"/>
  <c r="BW46" i="2"/>
  <c r="BV46" i="2"/>
  <c r="H46" i="2" s="1"/>
  <c r="AF46" i="2"/>
  <c r="AC46" i="2"/>
  <c r="W46" i="2" s="1"/>
  <c r="T46" i="2" s="1"/>
  <c r="V46" i="2"/>
  <c r="U46" i="2"/>
  <c r="S46" i="2" s="1"/>
  <c r="CE45" i="2"/>
  <c r="CD45" i="2"/>
  <c r="CC45" i="2"/>
  <c r="CB45" i="2"/>
  <c r="CA45" i="2"/>
  <c r="K45" i="2" s="1"/>
  <c r="BZ45" i="2"/>
  <c r="BY45" i="2"/>
  <c r="BX45" i="2"/>
  <c r="BW45" i="2"/>
  <c r="BV45" i="2"/>
  <c r="H45" i="2" s="1"/>
  <c r="AF45" i="2"/>
  <c r="AC45" i="2"/>
  <c r="W45" i="2" s="1"/>
  <c r="T45" i="2" s="1"/>
  <c r="V45" i="2"/>
  <c r="U45" i="2"/>
  <c r="S45" i="2" s="1"/>
  <c r="CE44" i="2"/>
  <c r="CD44" i="2"/>
  <c r="CC44" i="2"/>
  <c r="CB44" i="2"/>
  <c r="CA44" i="2"/>
  <c r="K44" i="2" s="1"/>
  <c r="BZ44" i="2"/>
  <c r="BY44" i="2"/>
  <c r="BX44" i="2"/>
  <c r="BW44" i="2"/>
  <c r="BV44" i="2"/>
  <c r="H44" i="2" s="1"/>
  <c r="AF44" i="2"/>
  <c r="AC44" i="2"/>
  <c r="W44" i="2" s="1"/>
  <c r="T44" i="2" s="1"/>
  <c r="V44" i="2"/>
  <c r="U44" i="2"/>
  <c r="S44" i="2" s="1"/>
  <c r="CE43" i="2"/>
  <c r="CD43" i="2"/>
  <c r="CC43" i="2"/>
  <c r="CB43" i="2"/>
  <c r="CA43" i="2"/>
  <c r="K43" i="2" s="1"/>
  <c r="BZ43" i="2"/>
  <c r="BY43" i="2"/>
  <c r="BX43" i="2"/>
  <c r="BW43" i="2"/>
  <c r="BV43" i="2"/>
  <c r="H43" i="2" s="1"/>
  <c r="AF43" i="2"/>
  <c r="AC43" i="2"/>
  <c r="W43" i="2" s="1"/>
  <c r="T43" i="2" s="1"/>
  <c r="V43" i="2"/>
  <c r="U43" i="2"/>
  <c r="S43" i="2" s="1"/>
  <c r="BU42" i="2"/>
  <c r="BS42" i="2"/>
  <c r="BR42" i="2"/>
  <c r="BP42" i="2"/>
  <c r="BO42" i="2"/>
  <c r="BN42" i="2"/>
  <c r="BM42" i="2"/>
  <c r="BL42" i="2"/>
  <c r="V42" i="2" s="1"/>
  <c r="BK42" i="2"/>
  <c r="BI42" i="2"/>
  <c r="BH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O42" i="2"/>
  <c r="AN42" i="2"/>
  <c r="AK42" i="2"/>
  <c r="AJ42" i="2"/>
  <c r="AI42" i="2"/>
  <c r="AH42" i="2"/>
  <c r="AG42" i="2"/>
  <c r="AE42" i="2"/>
  <c r="AD42" i="2"/>
  <c r="AB42" i="2"/>
  <c r="AA42" i="2"/>
  <c r="Z42" i="2"/>
  <c r="Y42" i="2"/>
  <c r="X42" i="2"/>
  <c r="R42" i="2"/>
  <c r="Q42" i="2"/>
  <c r="P42" i="2"/>
  <c r="O42" i="2"/>
  <c r="M42" i="2"/>
  <c r="G42" i="2"/>
  <c r="CE41" i="2"/>
  <c r="CD41" i="2"/>
  <c r="CC41" i="2"/>
  <c r="CB41" i="2"/>
  <c r="CA41" i="2"/>
  <c r="K41" i="2" s="1"/>
  <c r="BZ41" i="2"/>
  <c r="BY41" i="2"/>
  <c r="BX41" i="2"/>
  <c r="BW41" i="2"/>
  <c r="BV41" i="2"/>
  <c r="H41" i="2" s="1"/>
  <c r="W41" i="2"/>
  <c r="T41" i="2" s="1"/>
  <c r="V41" i="2"/>
  <c r="U41" i="2"/>
  <c r="S41" i="2" s="1"/>
  <c r="CE40" i="2"/>
  <c r="CD40" i="2"/>
  <c r="CC40" i="2"/>
  <c r="CB40" i="2"/>
  <c r="CA40" i="2"/>
  <c r="K40" i="2" s="1"/>
  <c r="BZ40" i="2"/>
  <c r="BY40" i="2"/>
  <c r="BX40" i="2"/>
  <c r="BW40" i="2"/>
  <c r="BV40" i="2"/>
  <c r="H40" i="2" s="1"/>
  <c r="W40" i="2"/>
  <c r="T40" i="2" s="1"/>
  <c r="V40" i="2"/>
  <c r="U40" i="2"/>
  <c r="S40" i="2" s="1"/>
  <c r="CE39" i="2"/>
  <c r="CC39" i="2"/>
  <c r="CB39" i="2"/>
  <c r="BZ39" i="2"/>
  <c r="BX39" i="2"/>
  <c r="BW39" i="2"/>
  <c r="AZ39" i="2"/>
  <c r="CD39" i="2" s="1"/>
  <c r="AW39" i="2"/>
  <c r="CA39" i="2" s="1"/>
  <c r="K39" i="2" s="1"/>
  <c r="W39" i="2"/>
  <c r="V39" i="2"/>
  <c r="U39" i="2"/>
  <c r="S39" i="2" s="1"/>
  <c r="CE38" i="2"/>
  <c r="CD38" i="2"/>
  <c r="CC38" i="2"/>
  <c r="CB38" i="2"/>
  <c r="CA38" i="2"/>
  <c r="K38" i="2" s="1"/>
  <c r="BZ38" i="2"/>
  <c r="BY38" i="2"/>
  <c r="BX38" i="2"/>
  <c r="BW38" i="2"/>
  <c r="BV38" i="2"/>
  <c r="H38" i="2" s="1"/>
  <c r="W38" i="2"/>
  <c r="T38" i="2" s="1"/>
  <c r="V38" i="2"/>
  <c r="U38" i="2"/>
  <c r="S38" i="2" s="1"/>
  <c r="CE37" i="2"/>
  <c r="CD37" i="2"/>
  <c r="CC37" i="2"/>
  <c r="CB37" i="2"/>
  <c r="CA37" i="2"/>
  <c r="K37" i="2" s="1"/>
  <c r="BZ37" i="2"/>
  <c r="BY37" i="2"/>
  <c r="BX37" i="2"/>
  <c r="BW37" i="2"/>
  <c r="BV37" i="2"/>
  <c r="H37" i="2" s="1"/>
  <c r="W37" i="2"/>
  <c r="T37" i="2" s="1"/>
  <c r="V37" i="2"/>
  <c r="U37" i="2"/>
  <c r="S37" i="2" s="1"/>
  <c r="CE36" i="2"/>
  <c r="CD36" i="2"/>
  <c r="CC36" i="2"/>
  <c r="CB36" i="2"/>
  <c r="CA36" i="2"/>
  <c r="K36" i="2" s="1"/>
  <c r="BZ36" i="2"/>
  <c r="BY36" i="2"/>
  <c r="BX36" i="2"/>
  <c r="BW36" i="2"/>
  <c r="BV36" i="2"/>
  <c r="H36" i="2" s="1"/>
  <c r="W36" i="2"/>
  <c r="T36" i="2" s="1"/>
  <c r="V36" i="2"/>
  <c r="U36" i="2"/>
  <c r="S36" i="2" s="1"/>
  <c r="CE35" i="2"/>
  <c r="CC35" i="2"/>
  <c r="CB35" i="2"/>
  <c r="BZ35" i="2"/>
  <c r="BX35" i="2"/>
  <c r="BW35" i="2"/>
  <c r="AZ35" i="2"/>
  <c r="CD35" i="2" s="1"/>
  <c r="AW35" i="2"/>
  <c r="BV35" i="2" s="1"/>
  <c r="H35" i="2" s="1"/>
  <c r="W35" i="2"/>
  <c r="V35" i="2"/>
  <c r="U35" i="2"/>
  <c r="S35" i="2" s="1"/>
  <c r="CE34" i="2"/>
  <c r="CC34" i="2"/>
  <c r="CB34" i="2"/>
  <c r="BZ34" i="2"/>
  <c r="BX34" i="2"/>
  <c r="BW34" i="2"/>
  <c r="AZ34" i="2"/>
  <c r="BY34" i="2" s="1"/>
  <c r="AW34" i="2"/>
  <c r="W34" i="2"/>
  <c r="V34" i="2"/>
  <c r="U34" i="2"/>
  <c r="S34" i="2" s="1"/>
  <c r="CE33" i="2"/>
  <c r="CC33" i="2"/>
  <c r="CB33" i="2"/>
  <c r="BZ33" i="2"/>
  <c r="BX33" i="2"/>
  <c r="BW33" i="2"/>
  <c r="AZ33" i="2"/>
  <c r="AW33" i="2"/>
  <c r="CA33" i="2" s="1"/>
  <c r="K33" i="2" s="1"/>
  <c r="W33" i="2"/>
  <c r="V33" i="2"/>
  <c r="U33" i="2"/>
  <c r="S33" i="2" s="1"/>
  <c r="CE32" i="2"/>
  <c r="CC32" i="2"/>
  <c r="CB32" i="2"/>
  <c r="BZ32" i="2"/>
  <c r="BX32" i="2"/>
  <c r="BW32" i="2"/>
  <c r="AP32" i="2"/>
  <c r="CD32" i="2" s="1"/>
  <c r="AM32" i="2"/>
  <c r="W32" i="2"/>
  <c r="V32" i="2"/>
  <c r="U32" i="2"/>
  <c r="S32" i="2" s="1"/>
  <c r="CE31" i="2"/>
  <c r="CC31" i="2"/>
  <c r="CB31" i="2"/>
  <c r="BZ31" i="2"/>
  <c r="BX31" i="2"/>
  <c r="BW31" i="2"/>
  <c r="AP31" i="2"/>
  <c r="CD31" i="2" s="1"/>
  <c r="AM31" i="2"/>
  <c r="BV31" i="2" s="1"/>
  <c r="H31" i="2" s="1"/>
  <c r="W31" i="2"/>
  <c r="V31" i="2"/>
  <c r="U31" i="2"/>
  <c r="S31" i="2" s="1"/>
  <c r="CE30" i="2"/>
  <c r="CD30" i="2"/>
  <c r="CC30" i="2"/>
  <c r="CB30" i="2"/>
  <c r="CA30" i="2"/>
  <c r="K30" i="2" s="1"/>
  <c r="BZ30" i="2"/>
  <c r="BY30" i="2"/>
  <c r="BX30" i="2"/>
  <c r="BW30" i="2"/>
  <c r="BV30" i="2"/>
  <c r="H30" i="2" s="1"/>
  <c r="AF30" i="2"/>
  <c r="AC30" i="2"/>
  <c r="W30" i="2" s="1"/>
  <c r="T30" i="2" s="1"/>
  <c r="V30" i="2"/>
  <c r="U30" i="2"/>
  <c r="S30" i="2" s="1"/>
  <c r="CE29" i="2"/>
  <c r="CD29" i="2"/>
  <c r="CC29" i="2"/>
  <c r="CB29" i="2"/>
  <c r="CA29" i="2"/>
  <c r="K29" i="2" s="1"/>
  <c r="BZ29" i="2"/>
  <c r="BY29" i="2"/>
  <c r="BX29" i="2"/>
  <c r="BW29" i="2"/>
  <c r="BV29" i="2"/>
  <c r="H29" i="2" s="1"/>
  <c r="AF29" i="2"/>
  <c r="AC29" i="2"/>
  <c r="W29" i="2" s="1"/>
  <c r="T29" i="2" s="1"/>
  <c r="V29" i="2"/>
  <c r="U29" i="2"/>
  <c r="S29" i="2" s="1"/>
  <c r="BU28" i="2"/>
  <c r="BS28" i="2"/>
  <c r="BR28" i="2"/>
  <c r="BP28" i="2"/>
  <c r="BO28" i="2"/>
  <c r="BN28" i="2"/>
  <c r="BM28" i="2"/>
  <c r="BL28" i="2"/>
  <c r="V28" i="2" s="1"/>
  <c r="BK28" i="2"/>
  <c r="BI28" i="2"/>
  <c r="BH28" i="2"/>
  <c r="BF28" i="2"/>
  <c r="BE28" i="2"/>
  <c r="BD28" i="2"/>
  <c r="BC28" i="2"/>
  <c r="BB28" i="2"/>
  <c r="BA28" i="2"/>
  <c r="AY28" i="2"/>
  <c r="AX28" i="2"/>
  <c r="AV28" i="2"/>
  <c r="AU28" i="2"/>
  <c r="AT28" i="2"/>
  <c r="AS28" i="2"/>
  <c r="AR28" i="2"/>
  <c r="AQ28" i="2"/>
  <c r="AO28" i="2"/>
  <c r="AN28" i="2"/>
  <c r="AL28" i="2"/>
  <c r="AK28" i="2"/>
  <c r="AJ28" i="2"/>
  <c r="AI28" i="2"/>
  <c r="AH28" i="2"/>
  <c r="AG28" i="2"/>
  <c r="AE28" i="2"/>
  <c r="AD28" i="2"/>
  <c r="AB28" i="2"/>
  <c r="AA28" i="2"/>
  <c r="Z28" i="2"/>
  <c r="Y28" i="2"/>
  <c r="M28" i="2"/>
  <c r="G28" i="2"/>
  <c r="AU27" i="2"/>
  <c r="AR27" i="2"/>
  <c r="U27" i="2" s="1"/>
  <c r="S27" i="2" s="1"/>
  <c r="V27" i="2"/>
  <c r="AB24" i="2"/>
  <c r="AA24" i="2"/>
  <c r="Z24" i="2"/>
  <c r="Y24" i="2"/>
  <c r="X24" i="2"/>
  <c r="CE23" i="2"/>
  <c r="CD23" i="2"/>
  <c r="CC23" i="2"/>
  <c r="CB23" i="2"/>
  <c r="CA23" i="2"/>
  <c r="K23" i="2" s="1"/>
  <c r="BZ23" i="2"/>
  <c r="BY23" i="2"/>
  <c r="BX23" i="2"/>
  <c r="BW23" i="2"/>
  <c r="BV23" i="2"/>
  <c r="H23" i="2" s="1"/>
  <c r="W23" i="2"/>
  <c r="T23" i="2" s="1"/>
  <c r="V23" i="2"/>
  <c r="U23" i="2"/>
  <c r="S23" i="2" s="1"/>
  <c r="AB22" i="2"/>
  <c r="AA22" i="2"/>
  <c r="Z22" i="2"/>
  <c r="Y22" i="2"/>
  <c r="X22" i="2"/>
  <c r="R22" i="2"/>
  <c r="Q22" i="2"/>
  <c r="P22" i="2"/>
  <c r="O22" i="2"/>
  <c r="CE21" i="2"/>
  <c r="CD21" i="2"/>
  <c r="CC21" i="2"/>
  <c r="CB21" i="2"/>
  <c r="CA21" i="2"/>
  <c r="K21" i="2" s="1"/>
  <c r="BZ21" i="2"/>
  <c r="BY21" i="2"/>
  <c r="BX21" i="2"/>
  <c r="BW21" i="2"/>
  <c r="BV21" i="2"/>
  <c r="H21" i="2" s="1"/>
  <c r="W21" i="2"/>
  <c r="T21" i="2" s="1"/>
  <c r="V21" i="2"/>
  <c r="U21" i="2"/>
  <c r="S21" i="2" s="1"/>
  <c r="AB20" i="2"/>
  <c r="AA20" i="2"/>
  <c r="Z20" i="2"/>
  <c r="Y20" i="2"/>
  <c r="X20" i="2"/>
  <c r="BU19" i="2"/>
  <c r="BS19" i="2"/>
  <c r="BR19" i="2"/>
  <c r="BP19" i="2"/>
  <c r="BN19" i="2"/>
  <c r="BM19" i="2"/>
  <c r="BK19" i="2"/>
  <c r="BI19" i="2"/>
  <c r="BH19" i="2"/>
  <c r="BF19" i="2"/>
  <c r="BD19" i="2"/>
  <c r="BC19" i="2"/>
  <c r="BA19" i="2"/>
  <c r="AY19" i="2"/>
  <c r="AX19" i="2"/>
  <c r="AB19" i="2"/>
  <c r="AA19" i="2"/>
  <c r="Z19" i="2"/>
  <c r="Y19" i="2"/>
  <c r="R19" i="2"/>
  <c r="Q19" i="2"/>
  <c r="P19" i="2"/>
  <c r="O19" i="2"/>
  <c r="M19" i="2"/>
  <c r="U16" i="2"/>
  <c r="BQ15" i="2"/>
  <c r="BL15" i="2"/>
  <c r="BB15" i="2"/>
  <c r="AR15" i="2"/>
  <c r="AM15" i="2"/>
  <c r="AH15" i="2"/>
  <c r="AC15" i="2"/>
  <c r="X15" i="2"/>
  <c r="X14" i="2"/>
  <c r="N14" i="2"/>
  <c r="O496" i="2" l="1"/>
  <c r="Z272" i="2"/>
  <c r="CE264" i="2"/>
  <c r="U309" i="2"/>
  <c r="S309" i="2" s="1"/>
  <c r="U1304" i="2"/>
  <c r="S1304" i="2" s="1"/>
  <c r="BL22" i="2"/>
  <c r="V22" i="2" s="1"/>
  <c r="W1304" i="2"/>
  <c r="T1304" i="2" s="1"/>
  <c r="AI496" i="2"/>
  <c r="CE28" i="2"/>
  <c r="AQ263" i="2"/>
  <c r="BZ263" i="2" s="1"/>
  <c r="W263" i="2"/>
  <c r="AE496" i="2"/>
  <c r="AE495" i="2" s="1"/>
  <c r="AE20" i="2" s="1"/>
  <c r="AN496" i="2"/>
  <c r="AN495" i="2" s="1"/>
  <c r="AV496" i="2"/>
  <c r="BD496" i="2"/>
  <c r="BD495" i="2" s="1"/>
  <c r="BD20" i="2" s="1"/>
  <c r="BD18" i="2" s="1"/>
  <c r="T32" i="2"/>
  <c r="T159" i="2"/>
  <c r="T194" i="2"/>
  <c r="T202" i="2"/>
  <c r="W273" i="2"/>
  <c r="T273" i="2" s="1"/>
  <c r="AA496" i="2"/>
  <c r="AA495" i="2" s="1"/>
  <c r="CE535" i="2"/>
  <c r="U22" i="2"/>
  <c r="S22" i="2" s="1"/>
  <c r="BS27" i="2"/>
  <c r="CA31" i="2"/>
  <c r="K31" i="2" s="1"/>
  <c r="BL24" i="2"/>
  <c r="V24" i="2" s="1"/>
  <c r="T31" i="2"/>
  <c r="T118" i="2"/>
  <c r="T126" i="2"/>
  <c r="T130" i="2"/>
  <c r="T207" i="2"/>
  <c r="BN496" i="2"/>
  <c r="BN495" i="2" s="1"/>
  <c r="BN20" i="2" s="1"/>
  <c r="BN18" i="2" s="1"/>
  <c r="CE22" i="2"/>
  <c r="AU496" i="2"/>
  <c r="AU495" i="2" s="1"/>
  <c r="AU20" i="2" s="1"/>
  <c r="BC496" i="2"/>
  <c r="BC495" i="2" s="1"/>
  <c r="BC20" i="2" s="1"/>
  <c r="BC18" i="2" s="1"/>
  <c r="BH496" i="2"/>
  <c r="BH495" i="2" s="1"/>
  <c r="BH20" i="2" s="1"/>
  <c r="BH18" i="2" s="1"/>
  <c r="AB18" i="2"/>
  <c r="O495" i="2"/>
  <c r="O20" i="2" s="1"/>
  <c r="O18" i="2" s="1"/>
  <c r="BY567" i="2"/>
  <c r="AP535" i="2"/>
  <c r="BY535" i="2" s="1"/>
  <c r="BV205" i="2"/>
  <c r="H205" i="2" s="1"/>
  <c r="W1123" i="2"/>
  <c r="T1123" i="2" s="1"/>
  <c r="AC22" i="2"/>
  <c r="W22" i="2" s="1"/>
  <c r="T22" i="2" s="1"/>
  <c r="AX272" i="2"/>
  <c r="AA18" i="2"/>
  <c r="T47" i="2"/>
  <c r="T180" i="2"/>
  <c r="BP496" i="2"/>
  <c r="BP495" i="2" s="1"/>
  <c r="BP20" i="2" s="1"/>
  <c r="BP18" i="2" s="1"/>
  <c r="BD27" i="2"/>
  <c r="T195" i="2"/>
  <c r="T110" i="2"/>
  <c r="T114" i="2"/>
  <c r="CA117" i="2"/>
  <c r="K117" i="2" s="1"/>
  <c r="T134" i="2"/>
  <c r="T214" i="2"/>
  <c r="AG496" i="2"/>
  <c r="AG495" i="2" s="1"/>
  <c r="AG20" i="2" s="1"/>
  <c r="BY22" i="2"/>
  <c r="CA260" i="2"/>
  <c r="K260" i="2" s="1"/>
  <c r="T117" i="2"/>
  <c r="T119" i="2"/>
  <c r="T196" i="2"/>
  <c r="T198" i="2"/>
  <c r="T200" i="2"/>
  <c r="T210" i="2"/>
  <c r="T211" i="2"/>
  <c r="CA264" i="2"/>
  <c r="K264" i="2" s="1"/>
  <c r="AM263" i="2"/>
  <c r="CE260" i="2"/>
  <c r="CA273" i="2"/>
  <c r="K273" i="2" s="1"/>
  <c r="AH272" i="2"/>
  <c r="AH26" i="2" s="1"/>
  <c r="AH19" i="2" s="1"/>
  <c r="AL272" i="2"/>
  <c r="CD309" i="2"/>
  <c r="BB272" i="2"/>
  <c r="BB26" i="2" s="1"/>
  <c r="BB19" i="2" s="1"/>
  <c r="BF272" i="2"/>
  <c r="BP272" i="2"/>
  <c r="Y496" i="2"/>
  <c r="Y495" i="2" s="1"/>
  <c r="AT496" i="2"/>
  <c r="AT495" i="2" s="1"/>
  <c r="AT20" i="2" s="1"/>
  <c r="AX496" i="2"/>
  <c r="AX495" i="2" s="1"/>
  <c r="AX20" i="2" s="1"/>
  <c r="AX18" i="2" s="1"/>
  <c r="BB496" i="2"/>
  <c r="BB495" i="2" s="1"/>
  <c r="BB20" i="2" s="1"/>
  <c r="BF496" i="2"/>
  <c r="BF495" i="2" s="1"/>
  <c r="BF20" i="2" s="1"/>
  <c r="BF18" i="2" s="1"/>
  <c r="BM496" i="2"/>
  <c r="BM495" i="2" s="1"/>
  <c r="BM20" i="2" s="1"/>
  <c r="BM18" i="2" s="1"/>
  <c r="U824" i="2"/>
  <c r="S824" i="2" s="1"/>
  <c r="CA1123" i="2"/>
  <c r="K1123" i="2" s="1"/>
  <c r="CE1123" i="2"/>
  <c r="AB496" i="2"/>
  <c r="AB495" i="2" s="1"/>
  <c r="U1123" i="2"/>
  <c r="S1123" i="2" s="1"/>
  <c r="BV206" i="2"/>
  <c r="H206" i="2" s="1"/>
  <c r="CD264" i="2"/>
  <c r="AZ263" i="2"/>
  <c r="CD263" i="2" s="1"/>
  <c r="CD22" i="2"/>
  <c r="BH27" i="2"/>
  <c r="BM27" i="2"/>
  <c r="BU27" i="2"/>
  <c r="BV33" i="2"/>
  <c r="H33" i="2" s="1"/>
  <c r="U42" i="2"/>
  <c r="S42" i="2" s="1"/>
  <c r="AM42" i="2"/>
  <c r="CA42" i="2" s="1"/>
  <c r="K42" i="2" s="1"/>
  <c r="AV27" i="2"/>
  <c r="BV108" i="2"/>
  <c r="H108" i="2" s="1"/>
  <c r="CA109" i="2"/>
  <c r="K109" i="2" s="1"/>
  <c r="BV124" i="2"/>
  <c r="H124" i="2" s="1"/>
  <c r="CA125" i="2"/>
  <c r="K125" i="2" s="1"/>
  <c r="CA133" i="2"/>
  <c r="K133" i="2" s="1"/>
  <c r="CD1094" i="2"/>
  <c r="BV132" i="2"/>
  <c r="H132" i="2" s="1"/>
  <c r="V264" i="2"/>
  <c r="BL263" i="2"/>
  <c r="V263" i="2" s="1"/>
  <c r="BK27" i="2"/>
  <c r="T109" i="2"/>
  <c r="T111" i="2"/>
  <c r="T122" i="2"/>
  <c r="T125" i="2"/>
  <c r="T127" i="2"/>
  <c r="T133" i="2"/>
  <c r="BO497" i="2"/>
  <c r="BO496" i="2" s="1"/>
  <c r="BO495" i="2" s="1"/>
  <c r="BO20" i="2" s="1"/>
  <c r="T212" i="2"/>
  <c r="J1123" i="2"/>
  <c r="J22" i="2" s="1"/>
  <c r="T135" i="2"/>
  <c r="T182" i="2"/>
  <c r="T204" i="2"/>
  <c r="T206" i="2"/>
  <c r="T208" i="2"/>
  <c r="T264" i="2"/>
  <c r="BW24" i="2"/>
  <c r="BW1112" i="2"/>
  <c r="CB1112" i="2"/>
  <c r="BW1123" i="2"/>
  <c r="CB1123" i="2"/>
  <c r="CD24" i="2"/>
  <c r="AB27" i="2"/>
  <c r="CC42" i="2"/>
  <c r="BV116" i="2"/>
  <c r="H116" i="2" s="1"/>
  <c r="U524" i="2"/>
  <c r="S524" i="2" s="1"/>
  <c r="Y27" i="2"/>
  <c r="AD27" i="2"/>
  <c r="BW28" i="2"/>
  <c r="CB28" i="2"/>
  <c r="U28" i="2"/>
  <c r="S28" i="2" s="1"/>
  <c r="BF27" i="2"/>
  <c r="BP27" i="2"/>
  <c r="T33" i="2"/>
  <c r="T35" i="2"/>
  <c r="CD47" i="2"/>
  <c r="T49" i="2"/>
  <c r="CC61" i="2"/>
  <c r="T113" i="2"/>
  <c r="T115" i="2"/>
  <c r="T121" i="2"/>
  <c r="T123" i="2"/>
  <c r="T129" i="2"/>
  <c r="T131" i="2"/>
  <c r="T139" i="2"/>
  <c r="T144" i="2"/>
  <c r="BV160" i="2"/>
  <c r="H160" i="2" s="1"/>
  <c r="CA161" i="2"/>
  <c r="K161" i="2" s="1"/>
  <c r="T164" i="2"/>
  <c r="CA179" i="2"/>
  <c r="K179" i="2" s="1"/>
  <c r="T197" i="2"/>
  <c r="CA203" i="2"/>
  <c r="K203" i="2" s="1"/>
  <c r="CD206" i="2"/>
  <c r="T209" i="2"/>
  <c r="CD210" i="2"/>
  <c r="CA213" i="2"/>
  <c r="K213" i="2" s="1"/>
  <c r="T260" i="2"/>
  <c r="BZ260" i="2"/>
  <c r="CD260" i="2"/>
  <c r="CB260" i="2"/>
  <c r="AP272" i="2"/>
  <c r="AD272" i="2"/>
  <c r="AT272" i="2"/>
  <c r="BL272" i="2"/>
  <c r="BL26" i="2" s="1"/>
  <c r="AY496" i="2"/>
  <c r="AY495" i="2" s="1"/>
  <c r="AY20" i="2" s="1"/>
  <c r="AY18" i="2" s="1"/>
  <c r="CA22" i="2"/>
  <c r="K22" i="2" s="1"/>
  <c r="AX27" i="2"/>
  <c r="BV524" i="2"/>
  <c r="H524" i="2" s="1"/>
  <c r="H497" i="2" s="1"/>
  <c r="BL497" i="2"/>
  <c r="BL496" i="2" s="1"/>
  <c r="V496" i="2" s="1"/>
  <c r="BU496" i="2"/>
  <c r="BU495" i="2" s="1"/>
  <c r="BU20" i="2" s="1"/>
  <c r="BU18" i="2" s="1"/>
  <c r="AC24" i="2"/>
  <c r="W24" i="2" s="1"/>
  <c r="T24" i="2" s="1"/>
  <c r="AA27" i="2"/>
  <c r="AG27" i="2"/>
  <c r="AP28" i="2"/>
  <c r="CC28" i="2"/>
  <c r="AW28" i="2"/>
  <c r="CA35" i="2"/>
  <c r="K35" i="2" s="1"/>
  <c r="BV47" i="2"/>
  <c r="H47" i="2" s="1"/>
  <c r="CA113" i="2"/>
  <c r="K113" i="2" s="1"/>
  <c r="CA121" i="2"/>
  <c r="K121" i="2" s="1"/>
  <c r="CA129" i="2"/>
  <c r="K129" i="2" s="1"/>
  <c r="T161" i="2"/>
  <c r="T179" i="2"/>
  <c r="CA197" i="2"/>
  <c r="K197" i="2" s="1"/>
  <c r="T201" i="2"/>
  <c r="T203" i="2"/>
  <c r="BY213" i="2"/>
  <c r="BX260" i="2"/>
  <c r="BX263" i="2"/>
  <c r="CB263" i="2"/>
  <c r="BX264" i="2"/>
  <c r="CB264" i="2"/>
  <c r="BV264" i="2"/>
  <c r="H264" i="2" s="1"/>
  <c r="AB272" i="2"/>
  <c r="AF272" i="2"/>
  <c r="AJ272" i="2"/>
  <c r="AN272" i="2"/>
  <c r="AR272" i="2"/>
  <c r="AR26" i="2" s="1"/>
  <c r="AR19" i="2" s="1"/>
  <c r="AV272" i="2"/>
  <c r="AZ272" i="2"/>
  <c r="BD272" i="2"/>
  <c r="BI272" i="2"/>
  <c r="BN272" i="2"/>
  <c r="BR272" i="2"/>
  <c r="X496" i="2"/>
  <c r="AD496" i="2"/>
  <c r="AD495" i="2" s="1"/>
  <c r="AD20" i="2" s="1"/>
  <c r="Q496" i="2"/>
  <c r="Q495" i="2" s="1"/>
  <c r="Q20" i="2" s="1"/>
  <c r="Q18" i="2" s="1"/>
  <c r="W535" i="2"/>
  <c r="R496" i="2"/>
  <c r="R495" i="2" s="1"/>
  <c r="R20" i="2" s="1"/>
  <c r="R18" i="2" s="1"/>
  <c r="AF496" i="2"/>
  <c r="AJ496" i="2"/>
  <c r="AJ495" i="2" s="1"/>
  <c r="CB497" i="2"/>
  <c r="AV495" i="2"/>
  <c r="AV20" i="2" s="1"/>
  <c r="T567" i="2"/>
  <c r="CD567" i="2"/>
  <c r="U1094" i="2"/>
  <c r="S1094" i="2" s="1"/>
  <c r="V1094" i="2"/>
  <c r="BL1092" i="2"/>
  <c r="V1092" i="2" s="1"/>
  <c r="CD1114" i="2"/>
  <c r="K1114" i="2"/>
  <c r="BX1112" i="2"/>
  <c r="CC1112" i="2"/>
  <c r="CE1112" i="2"/>
  <c r="CD1304" i="2"/>
  <c r="CD209" i="2"/>
  <c r="BY209" i="2"/>
  <c r="BV260" i="2"/>
  <c r="H260" i="2" s="1"/>
  <c r="U260" i="2"/>
  <c r="S260" i="2" s="1"/>
  <c r="BW22" i="2"/>
  <c r="BY24" i="2"/>
  <c r="CA24" i="2"/>
  <c r="K24" i="2" s="1"/>
  <c r="CE24" i="2"/>
  <c r="BV34" i="2"/>
  <c r="H34" i="2" s="1"/>
  <c r="CA34" i="2"/>
  <c r="K34" i="2" s="1"/>
  <c r="BV39" i="2"/>
  <c r="H39" i="2" s="1"/>
  <c r="BX42" i="2"/>
  <c r="AO27" i="2"/>
  <c r="AF42" i="2"/>
  <c r="BV48" i="2"/>
  <c r="H48" i="2" s="1"/>
  <c r="CA48" i="2"/>
  <c r="K48" i="2" s="1"/>
  <c r="BV112" i="2"/>
  <c r="H112" i="2" s="1"/>
  <c r="BV120" i="2"/>
  <c r="H120" i="2" s="1"/>
  <c r="BV128" i="2"/>
  <c r="H128" i="2" s="1"/>
  <c r="BV136" i="2"/>
  <c r="H136" i="2" s="1"/>
  <c r="CD144" i="2"/>
  <c r="BV163" i="2"/>
  <c r="H163" i="2" s="1"/>
  <c r="CA163" i="2"/>
  <c r="K163" i="2" s="1"/>
  <c r="BY198" i="2"/>
  <c r="CD198" i="2"/>
  <c r="CD207" i="2"/>
  <c r="BY207" i="2"/>
  <c r="BV210" i="2"/>
  <c r="H210" i="2" s="1"/>
  <c r="BV273" i="2"/>
  <c r="H273" i="2" s="1"/>
  <c r="BZ273" i="2"/>
  <c r="CD273" i="2"/>
  <c r="W309" i="2"/>
  <c r="T309" i="2" s="1"/>
  <c r="BY309" i="2"/>
  <c r="CC309" i="2"/>
  <c r="CA309" i="2"/>
  <c r="K309" i="2" s="1"/>
  <c r="J309" i="2"/>
  <c r="BY204" i="2"/>
  <c r="CD204" i="2"/>
  <c r="U273" i="2"/>
  <c r="S273" i="2" s="1"/>
  <c r="X272" i="2"/>
  <c r="X26" i="2" s="1"/>
  <c r="X19" i="2" s="1"/>
  <c r="X18" i="2" s="1"/>
  <c r="G309" i="2"/>
  <c r="BX28" i="2"/>
  <c r="AT27" i="2"/>
  <c r="AT26" i="2" s="1"/>
  <c r="AT19" i="2" s="1"/>
  <c r="BI27" i="2"/>
  <c r="BN27" i="2"/>
  <c r="BR27" i="2"/>
  <c r="BV165" i="2"/>
  <c r="H165" i="2" s="1"/>
  <c r="BV170" i="2"/>
  <c r="H170" i="2" s="1"/>
  <c r="CD211" i="2"/>
  <c r="BY211" i="2"/>
  <c r="BY212" i="2"/>
  <c r="CD212" i="2"/>
  <c r="U264" i="2"/>
  <c r="S264" i="2" s="1"/>
  <c r="BZ264" i="2"/>
  <c r="M497" i="2"/>
  <c r="J497" i="2"/>
  <c r="CB823" i="2"/>
  <c r="CD824" i="2"/>
  <c r="U1093" i="2"/>
  <c r="S1093" i="2" s="1"/>
  <c r="X1092" i="2"/>
  <c r="BZ22" i="2"/>
  <c r="CB22" i="2"/>
  <c r="CB24" i="2"/>
  <c r="Z27" i="2"/>
  <c r="AE27" i="2"/>
  <c r="AJ27" i="2"/>
  <c r="AF28" i="2"/>
  <c r="AC28" i="2"/>
  <c r="W28" i="2" s="1"/>
  <c r="T34" i="2"/>
  <c r="T39" i="2"/>
  <c r="BW42" i="2"/>
  <c r="CB42" i="2"/>
  <c r="AS27" i="2"/>
  <c r="BA27" i="2"/>
  <c r="G27" i="2"/>
  <c r="G26" i="2" s="1"/>
  <c r="G19" i="2" s="1"/>
  <c r="CB61" i="2"/>
  <c r="BC27" i="2"/>
  <c r="CD108" i="2"/>
  <c r="CD112" i="2"/>
  <c r="CD116" i="2"/>
  <c r="CD120" i="2"/>
  <c r="CD124" i="2"/>
  <c r="CD128" i="2"/>
  <c r="CD132" i="2"/>
  <c r="CD136" i="2"/>
  <c r="CD160" i="2"/>
  <c r="T163" i="2"/>
  <c r="CD170" i="2"/>
  <c r="CD194" i="2"/>
  <c r="BV195" i="2"/>
  <c r="H195" i="2" s="1"/>
  <c r="CD196" i="2"/>
  <c r="CD200" i="2"/>
  <c r="BV201" i="2"/>
  <c r="H201" i="2" s="1"/>
  <c r="CD202" i="2"/>
  <c r="CA207" i="2"/>
  <c r="K207" i="2" s="1"/>
  <c r="CD208" i="2"/>
  <c r="CA209" i="2"/>
  <c r="K209" i="2" s="1"/>
  <c r="CD214" i="2"/>
  <c r="BW263" i="2"/>
  <c r="M309" i="2"/>
  <c r="AQ496" i="2"/>
  <c r="Z496" i="2"/>
  <c r="Z495" i="2" s="1"/>
  <c r="V524" i="2"/>
  <c r="P496" i="2"/>
  <c r="P495" i="2" s="1"/>
  <c r="P20" i="2" s="1"/>
  <c r="P18" i="2" s="1"/>
  <c r="BW535" i="2"/>
  <c r="CB535" i="2"/>
  <c r="AR496" i="2"/>
  <c r="AR495" i="2" s="1"/>
  <c r="AR20" i="2" s="1"/>
  <c r="AZ496" i="2"/>
  <c r="BI496" i="2"/>
  <c r="BI495" i="2" s="1"/>
  <c r="BI20" i="2" s="1"/>
  <c r="BI18" i="2" s="1"/>
  <c r="BR496" i="2"/>
  <c r="BR495" i="2" s="1"/>
  <c r="BR20" i="2" s="1"/>
  <c r="BR18" i="2" s="1"/>
  <c r="J824" i="2"/>
  <c r="J823" i="2" s="1"/>
  <c r="J535" i="2"/>
  <c r="Z18" i="2"/>
  <c r="BZ28" i="2"/>
  <c r="CD34" i="2"/>
  <c r="AY27" i="2"/>
  <c r="T48" i="2"/>
  <c r="AF61" i="2"/>
  <c r="T108" i="2"/>
  <c r="BV111" i="2"/>
  <c r="H111" i="2" s="1"/>
  <c r="T112" i="2"/>
  <c r="BV115" i="2"/>
  <c r="H115" i="2" s="1"/>
  <c r="T116" i="2"/>
  <c r="BV119" i="2"/>
  <c r="H119" i="2" s="1"/>
  <c r="T120" i="2"/>
  <c r="BV123" i="2"/>
  <c r="H123" i="2" s="1"/>
  <c r="T124" i="2"/>
  <c r="BV127" i="2"/>
  <c r="H127" i="2" s="1"/>
  <c r="T128" i="2"/>
  <c r="BV131" i="2"/>
  <c r="H131" i="2" s="1"/>
  <c r="T132" i="2"/>
  <c r="BV135" i="2"/>
  <c r="H135" i="2" s="1"/>
  <c r="T136" i="2"/>
  <c r="BV139" i="2"/>
  <c r="H139" i="2" s="1"/>
  <c r="BV144" i="2"/>
  <c r="H144" i="2" s="1"/>
  <c r="BV159" i="2"/>
  <c r="H159" i="2" s="1"/>
  <c r="T160" i="2"/>
  <c r="T165" i="2"/>
  <c r="T170" i="2"/>
  <c r="BV198" i="2"/>
  <c r="H198" i="2" s="1"/>
  <c r="BV204" i="2"/>
  <c r="H204" i="2" s="1"/>
  <c r="T205" i="2"/>
  <c r="CA211" i="2"/>
  <c r="K211" i="2" s="1"/>
  <c r="BV212" i="2"/>
  <c r="H212" i="2" s="1"/>
  <c r="T213" i="2"/>
  <c r="BY260" i="2"/>
  <c r="CC260" i="2"/>
  <c r="BW264" i="2"/>
  <c r="AA272" i="2"/>
  <c r="AE272" i="2"/>
  <c r="AI272" i="2"/>
  <c r="AM272" i="2"/>
  <c r="AQ272" i="2"/>
  <c r="AU272" i="2"/>
  <c r="AU26" i="2" s="1"/>
  <c r="AU19" i="2" s="1"/>
  <c r="AY272" i="2"/>
  <c r="BC272" i="2"/>
  <c r="BH272" i="2"/>
  <c r="BM272" i="2"/>
  <c r="BU272" i="2"/>
  <c r="BE496" i="2"/>
  <c r="BE495" i="2" s="1"/>
  <c r="BE20" i="2" s="1"/>
  <c r="BK496" i="2"/>
  <c r="BK495" i="2" s="1"/>
  <c r="BK20" i="2" s="1"/>
  <c r="BK18" i="2" s="1"/>
  <c r="BS496" i="2"/>
  <c r="BS495" i="2" s="1"/>
  <c r="BS20" i="2" s="1"/>
  <c r="BS18" i="2" s="1"/>
  <c r="X823" i="2"/>
  <c r="U823" i="2" s="1"/>
  <c r="S823" i="2" s="1"/>
  <c r="V824" i="2"/>
  <c r="W824" i="2"/>
  <c r="T824" i="2" s="1"/>
  <c r="W1095" i="2"/>
  <c r="T1095" i="2" s="1"/>
  <c r="AC1094" i="2"/>
  <c r="AC1092" i="2" s="1"/>
  <c r="M1123" i="2"/>
  <c r="M22" i="2" s="1"/>
  <c r="H824" i="2"/>
  <c r="AF1094" i="2"/>
  <c r="AF1092" i="2" s="1"/>
  <c r="BZ1112" i="2"/>
  <c r="BX1123" i="2"/>
  <c r="CD1123" i="2"/>
  <c r="CC1123" i="2"/>
  <c r="BW1304" i="2"/>
  <c r="BY1304" i="2"/>
  <c r="CC1304" i="2"/>
  <c r="CA32" i="2"/>
  <c r="K32" i="2" s="1"/>
  <c r="AM28" i="2"/>
  <c r="BV32" i="2"/>
  <c r="H32" i="2" s="1"/>
  <c r="BY115" i="2"/>
  <c r="CA122" i="2"/>
  <c r="K122" i="2" s="1"/>
  <c r="BV122" i="2"/>
  <c r="H122" i="2" s="1"/>
  <c r="BY131" i="2"/>
  <c r="CD197" i="2"/>
  <c r="BY197" i="2"/>
  <c r="AL27" i="2"/>
  <c r="CA110" i="2"/>
  <c r="K110" i="2" s="1"/>
  <c r="BV110" i="2"/>
  <c r="H110" i="2" s="1"/>
  <c r="BY119" i="2"/>
  <c r="CD135" i="2"/>
  <c r="AZ61" i="2"/>
  <c r="CA164" i="2"/>
  <c r="K164" i="2" s="1"/>
  <c r="BV164" i="2"/>
  <c r="H164" i="2" s="1"/>
  <c r="CA180" i="2"/>
  <c r="K180" i="2" s="1"/>
  <c r="BV180" i="2"/>
  <c r="H180" i="2" s="1"/>
  <c r="CA194" i="2"/>
  <c r="K194" i="2" s="1"/>
  <c r="BV194" i="2"/>
  <c r="H194" i="2" s="1"/>
  <c r="BZ24" i="2"/>
  <c r="AZ28" i="2"/>
  <c r="CD33" i="2"/>
  <c r="BY39" i="2"/>
  <c r="CA114" i="2"/>
  <c r="K114" i="2" s="1"/>
  <c r="BV114" i="2"/>
  <c r="H114" i="2" s="1"/>
  <c r="BY123" i="2"/>
  <c r="CA130" i="2"/>
  <c r="K130" i="2" s="1"/>
  <c r="BV130" i="2"/>
  <c r="H130" i="2" s="1"/>
  <c r="BY139" i="2"/>
  <c r="CA196" i="2"/>
  <c r="K196" i="2" s="1"/>
  <c r="BV196" i="2"/>
  <c r="H196" i="2" s="1"/>
  <c r="CA200" i="2"/>
  <c r="K200" i="2" s="1"/>
  <c r="BV200" i="2"/>
  <c r="H200" i="2" s="1"/>
  <c r="AC497" i="2"/>
  <c r="AK496" i="2"/>
  <c r="CC497" i="2"/>
  <c r="AO496" i="2"/>
  <c r="BX497" i="2"/>
  <c r="BW497" i="2"/>
  <c r="AS496" i="2"/>
  <c r="AS495" i="2" s="1"/>
  <c r="AS20" i="2" s="1"/>
  <c r="AW496" i="2"/>
  <c r="AW495" i="2" s="1"/>
  <c r="AW20" i="2" s="1"/>
  <c r="CA497" i="2"/>
  <c r="CE497" i="2"/>
  <c r="BA496" i="2"/>
  <c r="BZ61" i="2"/>
  <c r="CE61" i="2"/>
  <c r="BY201" i="2"/>
  <c r="CC24" i="2"/>
  <c r="BX24" i="2"/>
  <c r="AM61" i="2"/>
  <c r="CA126" i="2"/>
  <c r="K126" i="2" s="1"/>
  <c r="BV126" i="2"/>
  <c r="H126" i="2" s="1"/>
  <c r="BY135" i="2"/>
  <c r="CD203" i="2"/>
  <c r="BY203" i="2"/>
  <c r="BY33" i="2"/>
  <c r="Y18" i="2"/>
  <c r="BX22" i="2"/>
  <c r="CC22" i="2"/>
  <c r="BZ42" i="2"/>
  <c r="CE42" i="2"/>
  <c r="AQ27" i="2"/>
  <c r="AC42" i="2"/>
  <c r="W42" i="2" s="1"/>
  <c r="CA49" i="2"/>
  <c r="K49" i="2" s="1"/>
  <c r="BV49" i="2"/>
  <c r="H49" i="2" s="1"/>
  <c r="AC61" i="2"/>
  <c r="W61" i="2" s="1"/>
  <c r="BY111" i="2"/>
  <c r="CA118" i="2"/>
  <c r="K118" i="2" s="1"/>
  <c r="BV118" i="2"/>
  <c r="H118" i="2" s="1"/>
  <c r="BY127" i="2"/>
  <c r="CA134" i="2"/>
  <c r="K134" i="2" s="1"/>
  <c r="BV134" i="2"/>
  <c r="H134" i="2" s="1"/>
  <c r="BY159" i="2"/>
  <c r="BY165" i="2"/>
  <c r="CA182" i="2"/>
  <c r="K182" i="2" s="1"/>
  <c r="BV182" i="2"/>
  <c r="H182" i="2" s="1"/>
  <c r="BY195" i="2"/>
  <c r="CA202" i="2"/>
  <c r="K202" i="2" s="1"/>
  <c r="BV202" i="2"/>
  <c r="H202" i="2" s="1"/>
  <c r="CA214" i="2"/>
  <c r="K214" i="2" s="1"/>
  <c r="BV214" i="2"/>
  <c r="H214" i="2" s="1"/>
  <c r="BW309" i="2"/>
  <c r="CE309" i="2"/>
  <c r="BY32" i="2"/>
  <c r="BY122" i="2"/>
  <c r="BY126" i="2"/>
  <c r="BY130" i="2"/>
  <c r="BY164" i="2"/>
  <c r="BY180" i="2"/>
  <c r="CC273" i="2"/>
  <c r="CA824" i="2"/>
  <c r="BV824" i="2"/>
  <c r="AM823" i="2"/>
  <c r="AQ823" i="2"/>
  <c r="BZ823" i="2" s="1"/>
  <c r="BZ824" i="2"/>
  <c r="AI27" i="2"/>
  <c r="BY31" i="2"/>
  <c r="BY35" i="2"/>
  <c r="BY48" i="2"/>
  <c r="CD49" i="2"/>
  <c r="AW61" i="2"/>
  <c r="BY109" i="2"/>
  <c r="CD110" i="2"/>
  <c r="BY113" i="2"/>
  <c r="CD114" i="2"/>
  <c r="BY117" i="2"/>
  <c r="CD118" i="2"/>
  <c r="BY121" i="2"/>
  <c r="BY125" i="2"/>
  <c r="BY129" i="2"/>
  <c r="BY133" i="2"/>
  <c r="CD134" i="2"/>
  <c r="BY161" i="2"/>
  <c r="BY163" i="2"/>
  <c r="BY179" i="2"/>
  <c r="CD182" i="2"/>
  <c r="BY205" i="2"/>
  <c r="BW260" i="2"/>
  <c r="CC263" i="2"/>
  <c r="BY264" i="2"/>
  <c r="CC264" i="2"/>
  <c r="BX273" i="2"/>
  <c r="CB273" i="2"/>
  <c r="BW273" i="2"/>
  <c r="CE273" i="2"/>
  <c r="CE824" i="2"/>
  <c r="BV309" i="2"/>
  <c r="H309" i="2" s="1"/>
  <c r="BZ309" i="2"/>
  <c r="AI823" i="2"/>
  <c r="BW824" i="2"/>
  <c r="AN27" i="2"/>
  <c r="AP42" i="2"/>
  <c r="AP61" i="2"/>
  <c r="BV208" i="2"/>
  <c r="H208" i="2" s="1"/>
  <c r="Y272" i="2"/>
  <c r="AC272" i="2"/>
  <c r="AG272" i="2"/>
  <c r="AK272" i="2"/>
  <c r="AO272" i="2"/>
  <c r="AS272" i="2"/>
  <c r="AW272" i="2"/>
  <c r="BA272" i="2"/>
  <c r="BE272" i="2"/>
  <c r="BE26" i="2" s="1"/>
  <c r="BE19" i="2" s="1"/>
  <c r="BK272" i="2"/>
  <c r="BO272" i="2"/>
  <c r="BO26" i="2" s="1"/>
  <c r="BO19" i="2" s="1"/>
  <c r="BS272" i="2"/>
  <c r="BY273" i="2"/>
  <c r="BX309" i="2"/>
  <c r="CB309" i="2"/>
  <c r="K497" i="2"/>
  <c r="AH496" i="2"/>
  <c r="BZ497" i="2"/>
  <c r="AL496" i="2"/>
  <c r="CD497" i="2"/>
  <c r="BX535" i="2"/>
  <c r="CA567" i="2"/>
  <c r="K567" i="2" s="1"/>
  <c r="K535" i="2" s="1"/>
  <c r="AM535" i="2"/>
  <c r="BV567" i="2"/>
  <c r="H567" i="2" s="1"/>
  <c r="M535" i="2"/>
  <c r="BX823" i="2"/>
  <c r="AI1092" i="2"/>
  <c r="BW1092" i="2" s="1"/>
  <c r="BW1094" i="2"/>
  <c r="AM1092" i="2"/>
  <c r="CA1094" i="2"/>
  <c r="K1094" i="2" s="1"/>
  <c r="BV1094" i="2"/>
  <c r="H1094" i="2" s="1"/>
  <c r="AQ1092" i="2"/>
  <c r="CE1092" i="2" s="1"/>
  <c r="CE1094" i="2"/>
  <c r="BZ1094" i="2"/>
  <c r="W1094" i="2"/>
  <c r="T1094" i="2" s="1"/>
  <c r="BZ535" i="2"/>
  <c r="G535" i="2"/>
  <c r="G496" i="2" s="1"/>
  <c r="G495" i="2" s="1"/>
  <c r="G20" i="2" s="1"/>
  <c r="K824" i="2"/>
  <c r="U535" i="2"/>
  <c r="S535" i="2" s="1"/>
  <c r="CC535" i="2"/>
  <c r="W823" i="2"/>
  <c r="AK823" i="2"/>
  <c r="BY824" i="2"/>
  <c r="CC823" i="2"/>
  <c r="CB1092" i="2"/>
  <c r="W1112" i="2"/>
  <c r="T1112" i="2" s="1"/>
  <c r="CA1114" i="2"/>
  <c r="W1114" i="2"/>
  <c r="T1114" i="2" s="1"/>
  <c r="CC824" i="2"/>
  <c r="BY1094" i="2"/>
  <c r="AO1092" i="2"/>
  <c r="CC1092" i="2" s="1"/>
  <c r="CC1094" i="2"/>
  <c r="AZ823" i="2"/>
  <c r="CD823" i="2" s="1"/>
  <c r="BX824" i="2"/>
  <c r="CB824" i="2"/>
  <c r="M824" i="2"/>
  <c r="M823" i="2" s="1"/>
  <c r="BY1112" i="2"/>
  <c r="CA1304" i="2"/>
  <c r="K1304" i="2" s="1"/>
  <c r="BV1304" i="2"/>
  <c r="H1304" i="2" s="1"/>
  <c r="CE1304" i="2"/>
  <c r="BZ1304" i="2"/>
  <c r="AZ1092" i="2"/>
  <c r="BY1092" i="2" s="1"/>
  <c r="BY1123" i="2"/>
  <c r="BX1094" i="2"/>
  <c r="CB1094" i="2"/>
  <c r="BV1112" i="2"/>
  <c r="H1112" i="2" s="1"/>
  <c r="BV1123" i="2"/>
  <c r="H1123" i="2" s="1"/>
  <c r="BZ1123" i="2"/>
  <c r="BX1304" i="2"/>
  <c r="CB1304" i="2"/>
  <c r="T263" i="2" l="1"/>
  <c r="BV22" i="2"/>
  <c r="H22" i="2" s="1"/>
  <c r="AT18" i="2"/>
  <c r="CE263" i="2"/>
  <c r="BV24" i="2"/>
  <c r="H24" i="2" s="1"/>
  <c r="BZ1092" i="2"/>
  <c r="AS26" i="2"/>
  <c r="AS19" i="2" s="1"/>
  <c r="AS18" i="2" s="1"/>
  <c r="W272" i="2"/>
  <c r="T272" i="2" s="1"/>
  <c r="BB18" i="2"/>
  <c r="CA263" i="2"/>
  <c r="K263" i="2" s="1"/>
  <c r="CC27" i="2"/>
  <c r="AG26" i="2"/>
  <c r="AG19" i="2" s="1"/>
  <c r="AG18" i="2" s="1"/>
  <c r="BV263" i="2"/>
  <c r="H263" i="2" s="1"/>
  <c r="AR18" i="2"/>
  <c r="U24" i="2"/>
  <c r="S24" i="2" s="1"/>
  <c r="AP496" i="2"/>
  <c r="CD496" i="2" s="1"/>
  <c r="CD535" i="2"/>
  <c r="BY497" i="2"/>
  <c r="CD1112" i="2"/>
  <c r="U263" i="2"/>
  <c r="S263" i="2" s="1"/>
  <c r="CD272" i="2"/>
  <c r="CB272" i="2"/>
  <c r="CE272" i="2"/>
  <c r="AJ26" i="2"/>
  <c r="AJ19" i="2" s="1"/>
  <c r="T823" i="2"/>
  <c r="BY263" i="2"/>
  <c r="T42" i="2"/>
  <c r="T28" i="2"/>
  <c r="AF495" i="2"/>
  <c r="AF20" i="2" s="1"/>
  <c r="BL495" i="2"/>
  <c r="V495" i="2" s="1"/>
  <c r="BV42" i="2"/>
  <c r="H42" i="2" s="1"/>
  <c r="CD28" i="2"/>
  <c r="G18" i="2"/>
  <c r="CB496" i="2"/>
  <c r="AU18" i="2"/>
  <c r="AV26" i="2"/>
  <c r="AV19" i="2" s="1"/>
  <c r="AV18" i="2" s="1"/>
  <c r="V272" i="2"/>
  <c r="AD26" i="2"/>
  <c r="AD19" i="2" s="1"/>
  <c r="AD18" i="2" s="1"/>
  <c r="CA1112" i="2"/>
  <c r="K1112" i="2" s="1"/>
  <c r="CD1092" i="2"/>
  <c r="M496" i="2"/>
  <c r="M495" i="2" s="1"/>
  <c r="M20" i="2" s="1"/>
  <c r="M18" i="2" s="1"/>
  <c r="BV497" i="2"/>
  <c r="BO18" i="2"/>
  <c r="CA272" i="2"/>
  <c r="K272" i="2" s="1"/>
  <c r="U272" i="2"/>
  <c r="S272" i="2" s="1"/>
  <c r="BV28" i="2"/>
  <c r="H28" i="2" s="1"/>
  <c r="CC272" i="2"/>
  <c r="AW27" i="2"/>
  <c r="AW26" i="2" s="1"/>
  <c r="AW19" i="2" s="1"/>
  <c r="AW18" i="2" s="1"/>
  <c r="V497" i="2"/>
  <c r="U497" i="2"/>
  <c r="S497" i="2" s="1"/>
  <c r="AE26" i="2"/>
  <c r="AE19" i="2" s="1"/>
  <c r="AE18" i="2" s="1"/>
  <c r="BE18" i="2"/>
  <c r="BX27" i="2"/>
  <c r="AF27" i="2"/>
  <c r="AF26" i="2" s="1"/>
  <c r="AF19" i="2" s="1"/>
  <c r="X495" i="2"/>
  <c r="X494" i="2" s="1"/>
  <c r="U494" i="2" s="1"/>
  <c r="S494" i="2" s="1"/>
  <c r="BZ272" i="2"/>
  <c r="BW496" i="2"/>
  <c r="X1091" i="2"/>
  <c r="U1091" i="2" s="1"/>
  <c r="S1091" i="2" s="1"/>
  <c r="U1092" i="2"/>
  <c r="S1092" i="2" s="1"/>
  <c r="J496" i="2"/>
  <c r="J495" i="2" s="1"/>
  <c r="J20" i="2" s="1"/>
  <c r="J18" i="2" s="1"/>
  <c r="BL19" i="2"/>
  <c r="V19" i="2" s="1"/>
  <c r="V26" i="2"/>
  <c r="CA535" i="2"/>
  <c r="T535" i="2"/>
  <c r="AM496" i="2"/>
  <c r="BV535" i="2"/>
  <c r="CD61" i="2"/>
  <c r="BY61" i="2"/>
  <c r="BW823" i="2"/>
  <c r="AI495" i="2"/>
  <c r="CA823" i="2"/>
  <c r="K823" i="2" s="1"/>
  <c r="BV823" i="2"/>
  <c r="H823" i="2" s="1"/>
  <c r="H535" i="2" s="1"/>
  <c r="BX272" i="2"/>
  <c r="AK495" i="2"/>
  <c r="AO26" i="2"/>
  <c r="AZ27" i="2"/>
  <c r="AZ26" i="2" s="1"/>
  <c r="AZ19" i="2" s="1"/>
  <c r="W1092" i="2"/>
  <c r="T1092" i="2" s="1"/>
  <c r="AH495" i="2"/>
  <c r="U496" i="2"/>
  <c r="S496" i="2" s="1"/>
  <c r="BV496" i="2"/>
  <c r="H496" i="2" s="1"/>
  <c r="CD42" i="2"/>
  <c r="BY42" i="2"/>
  <c r="AP27" i="2"/>
  <c r="BW272" i="2"/>
  <c r="BV272" i="2"/>
  <c r="H272" i="2" s="1"/>
  <c r="BW27" i="2"/>
  <c r="AI26" i="2"/>
  <c r="BY28" i="2"/>
  <c r="BZ27" i="2"/>
  <c r="AL26" i="2"/>
  <c r="CA1092" i="2"/>
  <c r="K1092" i="2" s="1"/>
  <c r="BV1092" i="2"/>
  <c r="H1092" i="2" s="1"/>
  <c r="AJ20" i="2"/>
  <c r="CB27" i="2"/>
  <c r="AN26" i="2"/>
  <c r="AC27" i="2"/>
  <c r="CA61" i="2"/>
  <c r="K61" i="2" s="1"/>
  <c r="BV61" i="2"/>
  <c r="H61" i="2" s="1"/>
  <c r="CB495" i="2"/>
  <c r="AN20" i="2"/>
  <c r="CB20" i="2" s="1"/>
  <c r="CC496" i="2"/>
  <c r="AO495" i="2"/>
  <c r="W497" i="2"/>
  <c r="T497" i="2" s="1"/>
  <c r="AC496" i="2"/>
  <c r="BX1092" i="2"/>
  <c r="BY823" i="2"/>
  <c r="AL495" i="2"/>
  <c r="BZ496" i="2"/>
  <c r="BX496" i="2"/>
  <c r="BY272" i="2"/>
  <c r="AK26" i="2"/>
  <c r="CE823" i="2"/>
  <c r="AQ495" i="2"/>
  <c r="AZ495" i="2"/>
  <c r="AZ20" i="2" s="1"/>
  <c r="T61" i="2"/>
  <c r="CE27" i="2"/>
  <c r="AQ26" i="2"/>
  <c r="U26" i="2"/>
  <c r="S26" i="2" s="1"/>
  <c r="BA495" i="2"/>
  <c r="BA20" i="2" s="1"/>
  <c r="BA18" i="2" s="1"/>
  <c r="CE496" i="2"/>
  <c r="CA28" i="2"/>
  <c r="K28" i="2" s="1"/>
  <c r="AM27" i="2"/>
  <c r="BY496" i="2" l="1"/>
  <c r="BL20" i="2"/>
  <c r="BL18" i="2" s="1"/>
  <c r="V18" i="2" s="1"/>
  <c r="BX26" i="2"/>
  <c r="AP495" i="2"/>
  <c r="BY495" i="2" s="1"/>
  <c r="AF18" i="2"/>
  <c r="U19" i="2"/>
  <c r="S19" i="2" s="1"/>
  <c r="CC495" i="2"/>
  <c r="AO20" i="2"/>
  <c r="CC20" i="2" s="1"/>
  <c r="AC26" i="2"/>
  <c r="W27" i="2"/>
  <c r="T27" i="2" s="1"/>
  <c r="AH20" i="2"/>
  <c r="U495" i="2"/>
  <c r="S495" i="2" s="1"/>
  <c r="W496" i="2"/>
  <c r="T496" i="2" s="1"/>
  <c r="AC495" i="2"/>
  <c r="AJ18" i="2"/>
  <c r="AI19" i="2"/>
  <c r="BW26" i="2"/>
  <c r="BY27" i="2"/>
  <c r="AP26" i="2"/>
  <c r="BY26" i="2" s="1"/>
  <c r="CD27" i="2"/>
  <c r="AK20" i="2"/>
  <c r="CA496" i="2"/>
  <c r="K496" i="2" s="1"/>
  <c r="AM495" i="2"/>
  <c r="AK19" i="2"/>
  <c r="BZ495" i="2"/>
  <c r="AL20" i="2"/>
  <c r="BZ26" i="2"/>
  <c r="AL19" i="2"/>
  <c r="BW495" i="2"/>
  <c r="AI20" i="2"/>
  <c r="BW20" i="2" s="1"/>
  <c r="CA27" i="2"/>
  <c r="K27" i="2" s="1"/>
  <c r="AM26" i="2"/>
  <c r="BV27" i="2"/>
  <c r="H27" i="2" s="1"/>
  <c r="BX495" i="2"/>
  <c r="AZ18" i="2"/>
  <c r="AQ19" i="2"/>
  <c r="CE26" i="2"/>
  <c r="CE495" i="2"/>
  <c r="AQ20" i="2"/>
  <c r="CE20" i="2" s="1"/>
  <c r="CB26" i="2"/>
  <c r="AN19" i="2"/>
  <c r="CC26" i="2"/>
  <c r="AO19" i="2"/>
  <c r="AP20" i="2" l="1"/>
  <c r="CD20" i="2" s="1"/>
  <c r="CD495" i="2"/>
  <c r="V20" i="2"/>
  <c r="CA495" i="2"/>
  <c r="K495" i="2" s="1"/>
  <c r="AM20" i="2"/>
  <c r="CA20" i="2" s="1"/>
  <c r="K20" i="2" s="1"/>
  <c r="U20" i="2"/>
  <c r="S20" i="2" s="1"/>
  <c r="AH18" i="2"/>
  <c r="CB19" i="2"/>
  <c r="AN18" i="2"/>
  <c r="CB18" i="2" s="1"/>
  <c r="AK18" i="2"/>
  <c r="BY20" i="2"/>
  <c r="BW19" i="2"/>
  <c r="AI18" i="2"/>
  <c r="BW18" i="2" s="1"/>
  <c r="CE19" i="2"/>
  <c r="AQ18" i="2"/>
  <c r="CE18" i="2" s="1"/>
  <c r="AM19" i="2"/>
  <c r="CA26" i="2"/>
  <c r="K26" i="2" s="1"/>
  <c r="BV26" i="2"/>
  <c r="H26" i="2" s="1"/>
  <c r="BX20" i="2"/>
  <c r="CD26" i="2"/>
  <c r="AP19" i="2"/>
  <c r="W26" i="2"/>
  <c r="T26" i="2" s="1"/>
  <c r="AC19" i="2"/>
  <c r="CC19" i="2"/>
  <c r="AO18" i="2"/>
  <c r="CC18" i="2" s="1"/>
  <c r="BZ20" i="2"/>
  <c r="BX19" i="2"/>
  <c r="AL18" i="2"/>
  <c r="BZ19" i="2"/>
  <c r="W495" i="2"/>
  <c r="T495" i="2" s="1"/>
  <c r="AC20" i="2"/>
  <c r="W20" i="2" s="1"/>
  <c r="BV495" i="2"/>
  <c r="H495" i="2" s="1"/>
  <c r="BZ18" i="2" l="1"/>
  <c r="AP18" i="2"/>
  <c r="CD18" i="2" s="1"/>
  <c r="CD19" i="2"/>
  <c r="BY19" i="2"/>
  <c r="T20" i="2"/>
  <c r="W19" i="2"/>
  <c r="T19" i="2" s="1"/>
  <c r="AC18" i="2"/>
  <c r="W18" i="2" s="1"/>
  <c r="CA19" i="2"/>
  <c r="K19" i="2" s="1"/>
  <c r="AM18" i="2"/>
  <c r="CA18" i="2" s="1"/>
  <c r="K18" i="2" s="1"/>
  <c r="BV19" i="2"/>
  <c r="H19" i="2" s="1"/>
  <c r="BV20" i="2"/>
  <c r="H20" i="2" s="1"/>
  <c r="BX18" i="2"/>
  <c r="BV18" i="2"/>
  <c r="H18" i="2" s="1"/>
  <c r="U18" i="2"/>
  <c r="S18" i="2" s="1"/>
  <c r="BY18" i="2" l="1"/>
  <c r="T18" i="2"/>
</calcChain>
</file>

<file path=xl/sharedStrings.xml><?xml version="1.0" encoding="utf-8"?>
<sst xmlns="http://schemas.openxmlformats.org/spreadsheetml/2006/main" count="9301" uniqueCount="2679">
  <si>
    <t>Приложение  № 2</t>
  </si>
  <si>
    <t>к приказу Минэнерго России</t>
  </si>
  <si>
    <t>от «05» мая 2016 г. № 380</t>
  </si>
  <si>
    <t>Форма 2. План финансирования капитальных вложений по инвестиционным проектам</t>
  </si>
  <si>
    <t xml:space="preserve">                                                         полное наименование субъекта электроэнергетики</t>
  </si>
  <si>
    <t xml:space="preserve">                                                                                                                                                             реквизиты решения органа исполнительной власти, утвердившего инвестиционную программу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</si>
  <si>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</si>
  <si>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</si>
  <si>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</si>
  <si>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Год начала  реализации инвестиционного проекта</t>
  </si>
  <si>
    <t>Год окончания реализации инвестиционного проекта</t>
  </si>
  <si>
    <t>Полная сметная стоимость инвестиционного проекта в соответствии с утвержденной проектной документацией</t>
  </si>
  <si>
    <t>Размер платы за технологическое присоединение (подключение), млн рублей</t>
  </si>
  <si>
    <t>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</t>
  </si>
  <si>
    <t xml:space="preserve">Оценка полной стоимости инвестиционного проекта в прогнозных ценах соответствующих лет, млн рублей (с НДС) </t>
  </si>
  <si>
    <t xml:space="preserve">Остаток финансирования капитальных вложений в прогнозных ценах соответствующих лет,  млн рублей 
(с НДС) </t>
  </si>
  <si>
    <t>Финансирование капитальных вложений в прогнозных ценах соответствующих лет, млн рублей (с НДС)</t>
  </si>
  <si>
    <t>Краткое обоснование  корректировки утвержденного плана</t>
  </si>
  <si>
    <t>Утвержденный план</t>
  </si>
  <si>
    <t>Предложение по корректировке утвержденного плана</t>
  </si>
  <si>
    <t>Итого за период реализации инвестиционной программы
(план)</t>
  </si>
  <si>
    <t>Итого за период реализации инвестиционной программы
(с учетом предложений по корректировке утвержденного плана)</t>
  </si>
  <si>
    <t xml:space="preserve">План </t>
  </si>
  <si>
    <t>в базисном уровне цен, млн рублей 
(с НДС)</t>
  </si>
  <si>
    <t>в ценах, сложившихся ко времени составления сметной документации, млн рублей (с НДС)</t>
  </si>
  <si>
    <t>месяц и год составления сметной документации</t>
  </si>
  <si>
    <t xml:space="preserve">в текущих ценах, млн рублей (с НДС) </t>
  </si>
  <si>
    <t xml:space="preserve">в прогнозных ценах соответствующих лет, млн рублей 
(с НДС) </t>
  </si>
  <si>
    <t>План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</si>
  <si>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</si>
  <si>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</si>
  <si>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 и муниципальных образований</t>
  </si>
  <si>
    <t>средств, полученных от оказания услуг, реализации товаров по регулируемым государством ценам (тарифам)</t>
  </si>
  <si>
    <t>иных источников финансирования</t>
  </si>
  <si>
    <t>16.1</t>
  </si>
  <si>
    <t>16.2</t>
  </si>
  <si>
    <t>16.3</t>
  </si>
  <si>
    <t>16.4</t>
  </si>
  <si>
    <t>32.1</t>
  </si>
  <si>
    <t>32.2</t>
  </si>
  <si>
    <t>32.3</t>
  </si>
  <si>
    <t>32.4</t>
  </si>
  <si>
    <t>32.5</t>
  </si>
  <si>
    <t>32.6</t>
  </si>
  <si>
    <t>32.7</t>
  </si>
  <si>
    <t>32.8</t>
  </si>
  <si>
    <t>32.9</t>
  </si>
  <si>
    <t>32.10</t>
  </si>
  <si>
    <t>32.11</t>
  </si>
  <si>
    <t>32.12</t>
  </si>
  <si>
    <t>32.13</t>
  </si>
  <si>
    <t>32.14</t>
  </si>
  <si>
    <t>32.15</t>
  </si>
  <si>
    <t>32.16</t>
  </si>
  <si>
    <t>32.17</t>
  </si>
  <si>
    <t>32.18</t>
  </si>
  <si>
    <t>32.19</t>
  </si>
  <si>
    <t>32.20</t>
  </si>
  <si>
    <t>32.21</t>
  </si>
  <si>
    <t>32.22</t>
  </si>
  <si>
    <t>32.23</t>
  </si>
  <si>
    <t>32.24</t>
  </si>
  <si>
    <t>32.25</t>
  </si>
  <si>
    <t>32.26</t>
  </si>
  <si>
    <t>32.27</t>
  </si>
  <si>
    <t>32.28</t>
  </si>
  <si>
    <t>32.29</t>
  </si>
  <si>
    <t>32.30</t>
  </si>
  <si>
    <t>32.31</t>
  </si>
  <si>
    <t>32.32</t>
  </si>
  <si>
    <t>32.33</t>
  </si>
  <si>
    <t>32.34</t>
  </si>
  <si>
    <t>32.35</t>
  </si>
  <si>
    <t>32.36</t>
  </si>
  <si>
    <t>32.37</t>
  </si>
  <si>
    <t>32.38</t>
  </si>
  <si>
    <t>32.39</t>
  </si>
  <si>
    <t>32.40</t>
  </si>
  <si>
    <t>0</t>
  </si>
  <si>
    <t>ВСЕГО по инвестиционной программе, в том числе:</t>
  </si>
  <si>
    <t>Г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</si>
  <si>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</si>
  <si>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</si>
  <si>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</si>
  <si>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</si>
  <si>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</si>
  <si>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</si>
  <si>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</si>
  <si>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</si>
  <si>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</si>
  <si>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</si>
  <si>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</si>
  <si>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</si>
  <si>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</si>
  <si>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</si>
  <si>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</si>
  <si>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</si>
  <si>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</si>
  <si>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</si>
  <si>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</si>
  <si>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</si>
  <si>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</si>
  <si>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</si>
  <si>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</si>
  <si>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</si>
  <si>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</si>
  <si>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</si>
  <si>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</si>
  <si>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</si>
  <si>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</si>
  <si>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</si>
  <si>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</si>
  <si>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</si>
  <si>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</si>
  <si>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</si>
  <si>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</si>
  <si>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</si>
  <si>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</si>
  <si>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</si>
  <si>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</si>
  <si>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</si>
  <si>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</si>
  <si>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</si>
  <si>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</si>
  <si>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</si>
  <si>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</si>
  <si>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</si>
  <si>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</si>
  <si>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</si>
  <si>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</si>
  <si>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</si>
  <si>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</si>
  <si>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</si>
  <si>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</si>
  <si>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</si>
  <si>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</si>
  <si>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1.2.3.2</t>
  </si>
  <si>
    <t>Установка приборов учета, класс напряжения 6 (10) кВ, всего, в том числе: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</si>
  <si>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</si>
  <si>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</si>
  <si>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</si>
  <si>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</si>
  <si>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</si>
  <si>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</si>
  <si>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</si>
  <si>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</si>
  <si>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</si>
  <si>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</si>
  <si>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</si>
  <si>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</si>
  <si>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</si>
  <si>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</si>
  <si>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</si>
  <si>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</si>
  <si>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</si>
  <si>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</si>
  <si>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</si>
  <si>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</si>
  <si>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</si>
  <si>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</si>
  <si>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</si>
  <si>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</si>
  <si>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</si>
  <si>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</si>
  <si>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1.5</t>
  </si>
  <si>
    <t>Покупка земельных участков для целей реализации инвестиционных проектов, всего, в том числе:</t>
  </si>
  <si>
    <t>1.6</t>
  </si>
  <si>
    <t>Прочие инвестиционные проекты, всего, в том числе:</t>
  </si>
  <si>
    <t>город Воронеж</t>
  </si>
  <si>
    <t>1.1.3.1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</si>
  <si>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</si>
  <si>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</si>
  <si>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</si>
  <si>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</si>
  <si>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1.1.3.2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</si>
  <si>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</si>
  <si>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1.1.4.2.</t>
  </si>
  <si>
    <t>Реконструкция низковольтного оборудования в РП, ТП (рубильников РПС-9 шт., панелей ЩО-70-1 шт.)</t>
  </si>
  <si>
    <t>Реконструкция высоковольтного оборудования в ТП (1 шт.)</t>
  </si>
  <si>
    <t>Замена силовых трансформаторов в РП, ТП (трансформаторная мощность 1,89 МВА, с увеличением трансформаторной мощности на 0,92 МВА до 1,89 МВА)</t>
  </si>
  <si>
    <t>Установка устройства компенсации реактивной мощности в РП-44 (2шт.)</t>
  </si>
  <si>
    <t>Установка устройств охранной сигнализации в РП, ТП (21 шт.)</t>
  </si>
  <si>
    <t>Замена силового трансформатора на ТМГ СУ-11 -250/6 кВА в ТП-92</t>
  </si>
  <si>
    <t>Замена силового трансформатора на ТМГ СУ-11 -250/6 кВА в ТП-272</t>
  </si>
  <si>
    <t>Замена силового трансформатора на ТМГ 12 400/6 кВА в ТП-981</t>
  </si>
  <si>
    <t>Замена силового трансформатора на ТМГ 12 630/6 кВА в ТП-590</t>
  </si>
  <si>
    <t>Установка устройств  телемеханики в РП (10 шт.)</t>
  </si>
  <si>
    <t>Замена изношенных камер КСО в ТП-1195 (4 шт.)</t>
  </si>
  <si>
    <t>Замена изношенных камер КСО в ТП-1164 (7 шт.)</t>
  </si>
  <si>
    <t>Замена изношенных камер КСО в ТП-786 (7 шт.)</t>
  </si>
  <si>
    <t>Замена изношенных камер КСО в ТП-672 (5 шт.)</t>
  </si>
  <si>
    <t>Замена изношенных камер КСО в ТП-105 (5 шт.)</t>
  </si>
  <si>
    <t>Замена изношенных камер КСО в ТП-663 (6 шт.)</t>
  </si>
  <si>
    <t>Замена изношенных камер КСО в ТП-156 (4 шт.)</t>
  </si>
  <si>
    <t>Замена изношенных камер КСО в ТП-805 (6 шт.)</t>
  </si>
  <si>
    <t>Замена изношенных камер КСО в ТП-684 (6 шт.)</t>
  </si>
  <si>
    <t>Замена изношенных камер КСО в ТП-79 (1 шт.)</t>
  </si>
  <si>
    <t>Замена низковольтных щитов на  щит одностороннего обслуживания в ТП-1195 (6 шт.)</t>
  </si>
  <si>
    <t>Замена низковольтных щитов на  щит одностороннего обслуживания в ТП-929 (6 шт.)</t>
  </si>
  <si>
    <t>Замена низковольтных щитов на  щит одностороннего обслуживания в ТП-971 (7 шт.)</t>
  </si>
  <si>
    <t>Замена низковольтных щитов на  щит одностороннего обслуживания в ТП-292 (2 шт.)</t>
  </si>
  <si>
    <t>Замена низковольтных щитов на  щит одностороннего обслуживания в ТП-536 (9 шт.)</t>
  </si>
  <si>
    <t>Замена масляных выключамелей на вакуумные выключатели в РП-45 (11 шт.)</t>
  </si>
  <si>
    <t>Замена масляных выключамелей на вакуумные выключатели в РП-36 (7 шт.)</t>
  </si>
  <si>
    <t>Замена масляных выключамелей на вакуумные выключатели в РП-31 (8 шт.)</t>
  </si>
  <si>
    <t>Замена масляных выключамелей на вакуумные выключатели в РП-37 (10 шт.)</t>
  </si>
  <si>
    <t>Замена автоматических выключателей в ТП-985 (4 шт.)</t>
  </si>
  <si>
    <t>Замена автоматических выключателей в ТП-987 (2 шт.)</t>
  </si>
  <si>
    <t>Замена автоматических выключателей в ТП-898 (3 шт.)</t>
  </si>
  <si>
    <t>Замена автоматических выключателей в ТП-899 (2 шт.)</t>
  </si>
  <si>
    <t>Замена автоматических выключателей в ТП-771 (2 шт.)</t>
  </si>
  <si>
    <t>Реконструкция ВЛ-0,4 кВ ТП-28 с монтажом кабельных выводов  (протяженность по трассе 7,83 км)</t>
  </si>
  <si>
    <t>Реконструкция ВЛ-0,4 кВ ТП-615 (ул. Строителей) с монтажом кабельных выводов  (протяженность по трассе 6,36 км)</t>
  </si>
  <si>
    <t>Реконструкция ВЛ-0,4 кВ ТП-658 с монтажом кабельных линий (протяженность по трассе 1,97 км)</t>
  </si>
  <si>
    <t>Реконструкция ВЛ-0,4 кВ ТП-387 с монтажом кабельных линий (протяженность по трассе 9,35 км)</t>
  </si>
  <si>
    <t>Реконструкция ВЛ-0,4 кВ ТП-393 (протяженность по трассе 0,54 км)</t>
  </si>
  <si>
    <t>Реконструкция ВЛ-0,4 кВ ТП-445 (протяженность по трассе 0,12км)</t>
  </si>
  <si>
    <t>Реконструкция КЛ 0,4 кВ  ТП-1182 - ул. Героев Стратосферы, 18, 16 (протяженность 0,32 км)</t>
  </si>
  <si>
    <t>Реконструкция КЛ 0,4 кВ  ТП-373 - ул. Фридриха Энгельса, 50  (протяженность 0,29 км)</t>
  </si>
  <si>
    <t>Реконструкция КЛ 0,4 кВ  ТП-918 - ул. Кривошеина, 21 (протяженность 0,16 км)</t>
  </si>
  <si>
    <t>Реконструкция КЛ 0,4 кВ  ТП-918 - ул. Кривошеина, 17 (протяженность 0,25 км)</t>
  </si>
  <si>
    <t>Реконструкция КЛ 0,4 кВ  578 - ул. Комарова, 11 (протяженность 0,30 км)</t>
  </si>
  <si>
    <t>Реконструкция КЛ 0,4 кВ  ТП-578 - пр-т Патриотов, 40 (протяженность 0,09 км)</t>
  </si>
  <si>
    <t>Реконструкция КЛ 0,4 кВ  ТП-578 - ул. Комарова, 13 (протяженность 0,51 км)</t>
  </si>
  <si>
    <t>Реконструкция КЛ 0,4 кВ  от ТП-578 - пр-т Патриотов, 38 (протяженность 0,69 км)</t>
  </si>
  <si>
    <t>Реконструкция КЛ 6-10 кВ  РП-1 - ТП-1059 (протяженность 0,70 км)</t>
  </si>
  <si>
    <t>Реконструкция КЛ 6-10 кВ  ТП-28 - ТП-86 - ТП-58 (протяженность 1,24 км)</t>
  </si>
  <si>
    <t>Реконструкция КЛ 6-10 кВ  ТП-871 - ТП-159 (протяженность 0,75 км)</t>
  </si>
  <si>
    <t>Реконструкция КЛ 6-10 кВ  РП-1 - ТП-1414 (протяженность 0,28 км)</t>
  </si>
  <si>
    <t>Реконструкция КЛ 6-10 кВ  ТП-994 - ТП-1482 (протяженность 0,47 км)</t>
  </si>
  <si>
    <t>Реконструкция КЛ 6-10 кВ  РП-56 - ТП-1482 (протяженность 0,51 км)</t>
  </si>
  <si>
    <t>Реконструкция КЛ 6-10 кВ  ТП-20 - ТП-137 (протяженность 0,31 км)</t>
  </si>
  <si>
    <t>Реконструкция КЛ 6-10 кВ ТП-994 - ТП-995 (протяженность 0,28 км)</t>
  </si>
  <si>
    <t>Реконструкция КЛ 6-10 кВ  РП-44 - ТП-337 (от РП-44 до М1993) (протяженность 0,03 км)</t>
  </si>
  <si>
    <t>Реконструкция КЛ 6-10 кВ ТП-96 - ТП-337 (от ТП-96 до М1993) (протяженность 0,08 км)</t>
  </si>
  <si>
    <t>Реконструкция КЛ 6-10 кВ  ТП-96 - ТП-80 (протяженность 0,33 км)</t>
  </si>
  <si>
    <t>Реконструкция КЛ 6-10 кВ  РП-52 - ТП-395 (протяженность 0,42 км)</t>
  </si>
  <si>
    <t>Реконструкция КЛ 6-10 кВ  РП-2 - ТП-245 (протяженность 0,34 км)</t>
  </si>
  <si>
    <t>Реконструкция КЛ 6-10 кВ ТП-245 - ТП-298 (протяженность 0,19 км)</t>
  </si>
  <si>
    <t>Реконструкция КЛ 6-10 кВ  ТП-569 до соединительной муфты в сторону ТП-1833 (протяженность 0,39 км)</t>
  </si>
  <si>
    <t>Реконструкция КЛ 6-10 кВ  РП-2 - ТП-300А (протяженность 0,55 км)</t>
  </si>
  <si>
    <t>Реконструкция КЛ 6-10 кВ  ТП-300 - ТП-300А (протяженность 0,18 км)</t>
  </si>
  <si>
    <t>Реконструкция КЛ 6-10 кВ  ТП-300 - ТП-249 (протяженность 0,44 км)</t>
  </si>
  <si>
    <t>Прокладка КЛ 6-10 кВ от ПС Жилпоселковая до муфты на КЛ  в стор. ТП-1679  (ликвидация ВЛ-6 кВ от ПС Жилпоселковая до муфты на КЛ  в стор. ТП-1679) (протяженность 0,86 км)</t>
  </si>
  <si>
    <t>Прокладка КЛ 6 кВ от ТП-530 до ТП-570  (ликвидация ВЛ-6 кВ от ТП-215 к ТП-203,230,545, ТП-624,530,570,691) (протяженность 1,37 км)</t>
  </si>
  <si>
    <t>Прокладка КЛ 6 кВ от ТП-530 до ТП-624 с проколом под р.Усманка (ликвидация ВЛ-6 кВ) (протяженность 2,60 км)</t>
  </si>
  <si>
    <t>Установка автоматизированной информационно-измерительной системы контроля учета электрической энергии в РП (2шт.)</t>
  </si>
  <si>
    <t>Прокладка КЛ-0,4 кВ ТП-653 - ул. Грамши, 70/Д (протяженность 0,01 км)</t>
  </si>
  <si>
    <t>Прокладка КЛ 6 кВ ПС-Центральная - РП-52 (ф.405) (протяженность 1,04 км)</t>
  </si>
  <si>
    <t>Прокладка КЛ 6 кВ ТП-1511 - ТП-303 (протяженность 0,22 км)</t>
  </si>
  <si>
    <t>Строительство мнемощита по адресу Ленинский пр-т, 115б</t>
  </si>
  <si>
    <t>Прокладка КЛ 6 кВ от границы ПС-2 до БКРП (разгрузка РП-12) (19,80 км)</t>
  </si>
  <si>
    <t>Прокладка КЛ 6 кВ от ПС-25 до муфты на КЛ в сторону РП-84 (0,08 км)</t>
  </si>
  <si>
    <t>Прокладка КЛ 6 кВ от РП на территории ПС-Коминтерна до ТП-571 (6,85 км)</t>
  </si>
  <si>
    <t>Монтаж переходных муфт с кабеля с бумажной изоляцией на кабель из сшитого полиэтилена на КЛ РП-44-ПС-Центральная (2 шт.)</t>
  </si>
  <si>
    <t>Стр-во дополнительной БКТП 1х250 в сети ТП-31-РП-Видеофона (трансформаторная мощность 0,25 МВА)</t>
  </si>
  <si>
    <t>Стр-во дополнительной БКТП 1х250 в сети ТП-1265 (трансформаторная мощность 0,25 МВА)</t>
  </si>
  <si>
    <t>Стр-во дополнительной БКТП 1х250 в сети ТП-816 (трансформаторная мощность 0,25 МВА)</t>
  </si>
  <si>
    <t>Стр-во дополнительной БКТП 1х250 в сети ТП-1678 (трансформаторная мощность 0,25 МВА)</t>
  </si>
  <si>
    <t>Стр-во КТП 1х250 взамен КТП-869 (трансформаторная мощность 0,25 МВА)</t>
  </si>
  <si>
    <t>Стр-во КТП 1х630 взамен КТП-135 (трансформаторная мощность 0,63 МВА)</t>
  </si>
  <si>
    <t>Стр-во КТП 1х250 взамен КТП-57А (трансформаторная мощность 0,25 МВА)</t>
  </si>
  <si>
    <t>Стр-во КТП 1х250 взамен КТП-388 (трансформаторная мощность 0,25 МВА)</t>
  </si>
  <si>
    <t>Стр-во КТП 1х400 взамен КТП-461 (трансформаторная мощность 0,4 МВА)</t>
  </si>
  <si>
    <t>Стр-во КТП 1х250 взамен КТП-30 (трансформаторная мощность 0,25 МВА)</t>
  </si>
  <si>
    <t>Стр-во КТП 1х250 взамен КТП-309 (трансформаторная мощность 0,25 МВА)</t>
  </si>
  <si>
    <t>Прокладка КЛ 10 кВ от ПС-13 до ТП-проект. ПЖСК "Учитель" (протяженность 2,5 км)</t>
  </si>
  <si>
    <t>Прокладка КЛ 6 кВ ТП-347 - ТП-204 (протяженность 0,26 км)</t>
  </si>
  <si>
    <t>Переключение нагрузки с КТП-94 на ТП-1419 с перезаводкой КЛ-6, 0,4 кВ (протяженность 0,6 км)</t>
  </si>
  <si>
    <t>Прокладка КЛ 6 кВ от БКТП в сети от ТП-31 до места врезки ТП-1634-ТП-1131 (протяженность 0,72 км)</t>
  </si>
  <si>
    <t>Прокладка КЛ 0,4 кВ от БКТП в сети от ТП-31 выводы на сеть (протяженность 0,42 км)</t>
  </si>
  <si>
    <t>Прокладка КЛ 6 кВ от БКТП в сети от ТП-1265 до места врезки ТП-1572-ТП-1407 (протяженность 0,16 км)</t>
  </si>
  <si>
    <t>Прокладка КЛ 0,4 кВ от БКТП в сети от ТП-1265 выводы на сеть (протяженность 2,27 км)</t>
  </si>
  <si>
    <t>Прокладка КЛ 6 кВ от БКТП в сети от ТП-816 до места врезки в КЛ ТП-1758-ТП-816 (протяженность 0,05 км)</t>
  </si>
  <si>
    <t>Прокладка КЛ 0,4 кВ от БКТП в сети от ТП-816 выводы на сеть (протяженность 0,40 км)</t>
  </si>
  <si>
    <t>Прокладка КЛ 10 кВ от БКТП в сети от ТП-1678 до места врезки в КЛ ТП-1678-ТП-1679 (протяженность 1,88 км)</t>
  </si>
  <si>
    <t>Прокладка КЛ 0,4 кВ от БКТП в сети от ТП-1678 выводы на сеть (протяженность 0,22 км)</t>
  </si>
  <si>
    <t>Приобретение программного обеспечения ГИАС</t>
  </si>
  <si>
    <t>Приобретение оборудования для производственных служб (принтер А4-4 шт., принтер лазерный цветной-1 шт., монитор-20 шт., МФУ А-4-4 шт., МФУ А-3-2 шт., ноутбук-1 шт., системный блок-8 шт., ИБП-1 шт., генератор высокочастотный Г4-151-1 шт., эквивалент нагрузки MFJ-262BN (200/35 Вт)-1 шт., переносной тепловизор с экраном-1 шт.)</t>
  </si>
  <si>
    <t>Приобретение автотранспорта для производственой деятельности (Бурильно-крановая установка Hotomi LS 2656-1 шт., МИНИ ЭКСКАВАТОР JCB 8018 (LLI18635) в комплектации Прицеп 2-х осный для перевозки спец.техники-1 шт., Передвижная электротехническая лаборатория (ГАЗ-27057)-1 шт.).</t>
  </si>
  <si>
    <t>Монтаж ВЛ-0,4кв от РП-77 с монтажом кабельных выводов (протяженность по трассе 0,181 км)</t>
  </si>
  <si>
    <t>Монтаж ВЛ-0,4кв от ТП-406 с монтажом кабельных выводов (протяженность по трассе 0,056 км)</t>
  </si>
  <si>
    <t>Монтаж ВЛ-0,4кв от ТП-816 с монтажом кабельных выводов (протяженность по трассе 0,487 км)</t>
  </si>
  <si>
    <t>Монтаж ВЛ-0,4кв от КТП-86 с монтажом кабельных выводов (протяженность по трассе 0,219 км)</t>
  </si>
  <si>
    <t>Монтаж ВЛ-0,4кв от  ТП-934 с монтажом кабельных выводов (протяженность по трассе 0,225 км)</t>
  </si>
  <si>
    <t>Прокладка КЛ-6 кВ от ТП-118 до места соединения с КЛ ТП-1815-ТП-1763 (протяженность по трассе 0,210 км)</t>
  </si>
  <si>
    <t>Прокладка КЛ-10 кВ от ТП-1815 до ТП-155(протяженность по трассе 1,10км)</t>
  </si>
  <si>
    <t>Прокладка КЛ-0,4кВ ТП-1190  до опоры №1  ул.Б.Победы(протяженность по трассе 0,02км)</t>
  </si>
  <si>
    <t>Прокладка КЛ-0,4кВ ТП-393 до опоры №15 ул.Пешестрелецкая (протяженность по трассе 0,02 км)</t>
  </si>
  <si>
    <t>Реконструкция низковольтного оборудования.Установка рубильника РПС-2 в ТП-1286 (1шт.)</t>
  </si>
  <si>
    <t>Реконструкция низковольтного оборудования.Установка рубильника РПС-2 в ТП-1377 (2шт.)</t>
  </si>
  <si>
    <t>Реконструкция низковольтного оборудования.Установка рубильника РПС-2 в ТП-100 (1шт.)</t>
  </si>
  <si>
    <t>Реконструкция низковольтного оборудования.Установка рубильника РПС-2 в РП-90  (1шт.)</t>
  </si>
  <si>
    <t>Реконструкция низковольтного оборудования.Установка рубильника РПС-4 в ТП-298  (1шт.)</t>
  </si>
  <si>
    <t>Реконструкция низковольтного оборудования.Установка рубильника РПС-1 в ТП-1650  (1шт.)</t>
  </si>
  <si>
    <t>Реконструкция низковольтного оборудования.Установка рубильника РПС-2 в ТП-13 (1шт.)</t>
  </si>
  <si>
    <t>Реконструкция низковольтного оборудования.Установка рубильника РПС-2 в ТП-774(1шт.)</t>
  </si>
  <si>
    <t>Реконструкция низковольтного оборудования.Установка рубильника ЯБПВУ-250 в ТП-292 (1шт.)</t>
  </si>
  <si>
    <t>Реконструкция низковольтного оборудования.Установка рубильника ЯБПВУ-1 в ТП-79  (1шт.)</t>
  </si>
  <si>
    <t>Реконструкция низковольтного оборудования.Установка рубильника ЯБПВУ-250 в ТП-155 (1шт.)</t>
  </si>
  <si>
    <t>Реконструкция низковольтного оборудования.Установка рубильника РПС-4 в КТП-734 (1шт.)</t>
  </si>
  <si>
    <t>Реконструкция низковольтного оборудования.Установка рубильника РПС-2 в ТП-1239 (4шт.)</t>
  </si>
  <si>
    <t>Реконструкция низковольтного оборудования.Установка рубильника РПС-1 в ТП-912  (1шт.)</t>
  </si>
  <si>
    <t>Реконструкция низковольтного оборудования.Установка рубильника РПС-2 в ТП-1140 (1шт.)</t>
  </si>
  <si>
    <t>Реконструкция низковольтного оборудования.Установка рубильника РПС-4 в ТП-1358  (1шт.)</t>
  </si>
  <si>
    <t>Реконструкция низковольтного оборудования.Установка рубильника РПС-4 в ТП-467 (1шт.)</t>
  </si>
  <si>
    <t>Реконструкция низковольтного оборудования.Установка рубильника РПС-250 в ТП-944  (1шт.)</t>
  </si>
  <si>
    <t>Реконструкция низковольтного оборудования.Установка рубильника ЯБПВУ-250 в ТП-815 (1шт.)</t>
  </si>
  <si>
    <t>Реконструкция низковольтного оборудования.Установка рубильника РПС-1 в ТП-533 (1шт.)</t>
  </si>
  <si>
    <t>Реконструкция высоковольтного оборудования.Монтаж камеры сборной с односторонним обслуживанием в ТП-204  (1шт.)</t>
  </si>
  <si>
    <t>Реконструкция высоковольтного оборудования.Монтаж вакуумного выключателя в РП-31  (1шт.)</t>
  </si>
  <si>
    <t>Установка устройств охранной сигнализации в РП, ТП (10 шт.)</t>
  </si>
  <si>
    <t>Замена изношенных камер на камеры сборной с односторонним обслуживанием в ТП-1198 (5шт.)</t>
  </si>
  <si>
    <t>Замена изношенных камер на камеры сборной с односторонним обслуживанием в ТП-633 (5шт.)</t>
  </si>
  <si>
    <t>Замена низковольтных щитов на  щит одностороннего обслуживания в ТП- 1178  (3шт.)</t>
  </si>
  <si>
    <t>Замена низковольтных щитов на  щит одностороннего обслуживания в ТП- 1252 (2шт.)</t>
  </si>
  <si>
    <t>Замена низковольтных щитов на  щит одностороннего обслуживания в ТП- 1184 (3шт.)</t>
  </si>
  <si>
    <t>Замена низковольтных щитов на  щит одностороннего обслуживания в ТП- 763 (8шт.)</t>
  </si>
  <si>
    <t>Замена низковольтных щитов на  щит одностороннего обслуживания в ТП- 262 (3шт.)</t>
  </si>
  <si>
    <t>Замена низковольтных щитов на  щит одностороннего обслуживания в ТП- 349 (5шт.)</t>
  </si>
  <si>
    <t>Замена низковольтных щитов на  щит одностороннего обслуживания в РП- 3(3шт.)</t>
  </si>
  <si>
    <t>Замена низковольтных щитов на  щит одностороннего обслуживания в ТП- 766 (7шт.)</t>
  </si>
  <si>
    <t>Замена низковольтных щитов на  щит одностороннего обслуживания в ТП- 1185 (2шт.)</t>
  </si>
  <si>
    <t>Замена низковольтных щитов на  щит одностороннего обслуживания в ТП- 1226 (8шт.)</t>
  </si>
  <si>
    <t>Замена низковольтных щитов на  щит одностороннего обслуживания в ТП- 327 (2шт.)</t>
  </si>
  <si>
    <t>Замена низковольтных щитов на  щит одностороннего обслуживания в ТП- 413 (2шт.)</t>
  </si>
  <si>
    <t>Замена низковольтных щитов на  щит одностороннего обслуживания в ТП- 978 (7шт.)</t>
  </si>
  <si>
    <t>Замена низковольтных щитов на  щит одностороннего обслуживания в ТП- 339 (2шт.)</t>
  </si>
  <si>
    <t>Замена масляных выключателей на  вакуумные выключатели в РП-47 (10шт.)</t>
  </si>
  <si>
    <t>Замена масляных выключателей на  вакуумные выключатели в РП-35 (9шт.)</t>
  </si>
  <si>
    <t>Замена масляных выключателей на  вакуумные выключатели в РП-30 (8шт.)</t>
  </si>
  <si>
    <t>Замена масляных выключателей на  вакуумные выключатели в  в РП-32 (10шт.)</t>
  </si>
  <si>
    <t>Замена  автоматических выключателей в РП-42 (2шт.)</t>
  </si>
  <si>
    <t>Замена  автоматических выключателей в РП-51 (2шт.)</t>
  </si>
  <si>
    <t>Замена  автоматических выключателей в ТП-1245 (3шт.)</t>
  </si>
  <si>
    <t>Замена  автоматических выключателей в ТП-988  (2шт.)</t>
  </si>
  <si>
    <t>Замена  автоматических выключателей в ТП-773 (3шт.)</t>
  </si>
  <si>
    <t>Замена  автоматических выключателей в ТП-883 (2шт.)</t>
  </si>
  <si>
    <t>Замена  автоматических выключателей в ТП-1131 (2шт.)</t>
  </si>
  <si>
    <t>Замена вакуумного выключателя в  ТП-1637 (1шт.)</t>
  </si>
  <si>
    <t>Замена кабельных перемычек с силовым трансформатоом до РУ-0,4кВ на шинный мост в ТП-280 (1шт.)</t>
  </si>
  <si>
    <t>Замена кабельных перемычек с силовым трансформатоом до РУ-0,4кВ на шинный мост в ТП-2 (1шт.)</t>
  </si>
  <si>
    <t>Замена кабельных перемычек с силовым трансформатоом до РУ-0,4кВ на шинный мост в ТП-8 (2шт.)</t>
  </si>
  <si>
    <t>Замена кабельных перемычек с силовым трансформатоом до РУ-0,4кВ на шинный мост в ТП-9 (1шт.)</t>
  </si>
  <si>
    <t>Замена кабельных перемычек с силовым трансформатоом до РУ-0,4кВ на шинный мост в ТП-36 (1шт.)</t>
  </si>
  <si>
    <t>Замена кабельных перемычек с силовым трансформатоом до РУ-0,4кВ на шинный мост в ТП-87 (1шт.)</t>
  </si>
  <si>
    <t>Замена кабельных перемычек с силовым трансформатоом до РУ-0,4кВ на шинный мост в ТП-1  (2шт.)</t>
  </si>
  <si>
    <t>Замена кабельных перемычек с силовым трансформатоом до РУ-0,4кВ на шинный мост в ТП-12 (1шт.)</t>
  </si>
  <si>
    <t>Замена кабельных перемычек с силовым трансформатоом до РУ-0,4кВ на шинный мост в ТП-35 (1шт.)</t>
  </si>
  <si>
    <t>Замена кабельных перемычек с силовым трансформатоом до РУ-0,4кВ на шинный мост в ТП-37 (1шт.)</t>
  </si>
  <si>
    <t>Замена кабельных перемычек с силовым трансформатоом до РУ-0,4кВ на шинный мост в ТП-58 (1шт.)</t>
  </si>
  <si>
    <t>Замена кабельных перемычек с силовым трансформатоом до РУ-0,4кВ на шинный мост в ТП-118 (1шт.)</t>
  </si>
  <si>
    <t>Замена кабельных перемычек с силовым трансформатоом до РУ-0,4кВ на шинный мост в ТП-402 (1шт.)</t>
  </si>
  <si>
    <t>Замена кабельных перемычек с силовым трансформатоом до РУ-0,4кВ на шинный мост в ТП-414 (1шт.)</t>
  </si>
  <si>
    <t>Замена кабельных перемычек с силовым трансформатоом до РУ-0,4кВ на шинный мост в ТП-137  (1шт.)</t>
  </si>
  <si>
    <t>Замена кабельных перемычек с силовым трансформатоом до РУ-0,4кВ на шинный мост в РП-12 (2шт.)</t>
  </si>
  <si>
    <t>Замена кабельных перемычек с силовым трансформатоом до РУ-0,4кВ на шинный мост в ТП-50 (1шт.)</t>
  </si>
  <si>
    <t>Замена кабельных перемычек с силовым трансформатоом до РУ-0,4кВ на шинный мост в ТП-413 (1шт.)</t>
  </si>
  <si>
    <t>Реконструкция ВЛ-0,4 кВ от ТП-52 с монтажом кабельных выводов  (протяженность по трассе 4,98км)</t>
  </si>
  <si>
    <t>Реконструкция ВЛ-0,4 кВ от ТП-1369 с монтажом кабельных выводов  (протяженность по трассе 2,163 км)</t>
  </si>
  <si>
    <t>Реконструкция ВЛ-0,4 кВ  от ТП- 352 с монтажом кабельных линий (протяженность по трассе 0,282 км)</t>
  </si>
  <si>
    <t>Реконструкция ВЛ-0,4 кВ  от ТП- 273 с монтажом кабельных линий (протяженность по трассе 0,771 км)</t>
  </si>
  <si>
    <t>Реконструкция ВЛ-0,4 кВ  от ТП- 5 (п.Шилово) с монтажом кабельных линий (протяженность по трассе 2,098км)</t>
  </si>
  <si>
    <t>Реконструкция ВЛ-0,4 кВ от ТП-597 с монтажом кабельных линий (протяженность по трассе 1,985км)</t>
  </si>
  <si>
    <t>Реконструкция ВЛ-0,4 кВ от ТП- 466  (протяженность по трассе 0,12км)</t>
  </si>
  <si>
    <t>Реконструкция ВЛ-0,4 кВ от ТП-454 с монтажом кабельных линий (протяженность по трассе 0,244 км)</t>
  </si>
  <si>
    <t>Реконструкция КЛ 0,4 кВ ТП-1113 - ул. Одинцова, 2 (от М-08 до вв1, вв1-вв2) (0,247км)</t>
  </si>
  <si>
    <t>Реконструкция КЛ 0,4 кВ ТП-239 - ул. Мира, 2 (протяженность по трассе 0,122км)</t>
  </si>
  <si>
    <t>Реконструкция КЛ 0,4 кВ ТП-767 - ул. Морозова, 10 (протяженность по трассе 0,233км)</t>
  </si>
  <si>
    <t>Реконструкция КЛ 0,4 кВ ТП-767 - ул. Морозова, 12 (протяженность по трассе 0,11км)</t>
  </si>
  <si>
    <t>Реконструкция КЛ 0,4 кВ ТП-723 - ул. Лизюкова, 29 (протяженность по трассе 0,413 км)</t>
  </si>
  <si>
    <t>Реконструкция КЛ 0,4 кВ ТП-402 - школа, ул. 9 Января, 103 (протяженность по трассе 0,225км)</t>
  </si>
  <si>
    <t>Реконструкция КЛ 0,4 кВ ТП-1196 - ул. Ростовская, 86 (протяженность по трассе 0,16км)</t>
  </si>
  <si>
    <t>Реконструкция КЛ 0,4 кВ ТП-1011 - до оп.№1 ул.Ломоносова  (протяженность по трассе 0,0334км)</t>
  </si>
  <si>
    <t>Реконструкция КЛ 0,4 кВ ТП-1011 - до оп.№2 ул.Ломоносова  (протяженность по трассе 0,049км)</t>
  </si>
  <si>
    <t>Реконструкция КЛ 0,4 кВ ТП-303- ж/д 64 ул.Урицкого  (протяженность по трассе 0,033 км)</t>
  </si>
  <si>
    <t>Реконструкция КЛ 0,4 кВ ТП-303- ж/д 60 ул.Урицкого  (протяженность по трассе 0,074км)</t>
  </si>
  <si>
    <t>Реконструкция КЛ 0,4 кВ ТП-303- ж/д 56 ул.Урицкого  (протяженность по трассе 0,074км)</t>
  </si>
  <si>
    <t>Реконструкция КЛ 0,4 кВ ТП-411- ж/д 50 ул.Б.Роща  (протяженность по трассе 0,033км)</t>
  </si>
  <si>
    <t>Реконструкция КЛ 0,4 кВ ТП-411- ж/д 58 ул.Б.Роща  (протяженность по трассе 0,118км)</t>
  </si>
  <si>
    <t>Реконструкция КЛ 0,4 кВ ТП-371 - до оп.№1  ул.9 Января (протяженность по трассе 0,023км)</t>
  </si>
  <si>
    <t>Реконструкция КЛ 0,4 кВ ТП-816-до опоры.№1 ул.Просторная (протяженность по трассе 0,023км)</t>
  </si>
  <si>
    <t>Реконструкция КЛ 0,4 кВ ТП-178-до опоры.№2 ул.Красных Зорь (протяженность по трассе 0,07км)</t>
  </si>
  <si>
    <t>Реконструкция КЛ 0,4 кВ ТП-1797-ул. Ростовская, 40-42-44 (протяженность по трассе 0,811км)</t>
  </si>
  <si>
    <t>Реконструкция КЛ 0,4 кВ ТП-498-пожарная часть ул. Куцыгина, 28 (протяженность по трассе 0,1265км)</t>
  </si>
  <si>
    <t>Реконструкция КЛ-6кВ ТП-52- ТП-1838 (протяженность по трассе 2,916 км)</t>
  </si>
  <si>
    <t>Реконструкция КЛ-6кВ РП-52-ТП-246 (протяженность по трассе 2,916 км)</t>
  </si>
  <si>
    <t>Реконструкция КЛ-6кВ ТП-99-ТП-207 (протяженность по трассе 2,916 км)</t>
  </si>
  <si>
    <t>Реконструкция КЛ-6кВ ТП-513 - ТП-514 (протяженность по трассе 2,916 км)</t>
  </si>
  <si>
    <t>Реконструкция КЛ-6кВ РП-11-ТП-638 (протяженность по трассе 2,916 км)</t>
  </si>
  <si>
    <t>Прокладка кабеля 6кВ  от ТП-215 до ТП-203
(ликвидация ВЛ-6 кВ от ТП-215 к ТП-203,230,545, ТП-624,530,570,691) (протяженность по трассе 0,85км)</t>
  </si>
  <si>
    <t>Прокладка кабеля 6кВ от ТП-203 до ТП-624 (протяженность по трассе 1,69км)</t>
  </si>
  <si>
    <t>Прокладка кабеля 6кВ от ТП-624 до ТП-230 с заходом на опору № 54 с 2ЛР в сторону ТП-545,545А (ликвидация ВЛ-6 кВ) (протяженность по трассе 2,80км)</t>
  </si>
  <si>
    <t>Монтаж ВЛ-0,4кв от  ТП-73 (протяженность по трассе 0,120 км)</t>
  </si>
  <si>
    <t>Монтаж ВЛ-0,4кв от  ТП-656 (протяженность по трассе 0,220 км)</t>
  </si>
  <si>
    <t>Монтаж камеры сборной с односторонним обслуживанием  в ТП-200 (2шт.)</t>
  </si>
  <si>
    <t>Прокладка 2КЛ-10 кВ  от ПС-12 до РП-17(усиление ф.12,ф.25) (протяженность по трассе 9,30км)</t>
  </si>
  <si>
    <t>Строительство БКРП взамен ТП-819 с перезаводкой всех КЛ-6, 0,4 кВ, ВЛ (трансформаторная мощность 1,26 МВА)</t>
  </si>
  <si>
    <t>Строительство нового БКРП  взамен ТП-571 с перезаводкой всех КЛ-6, 0,4 кВ, ВЛ (трансформаторная мощность 1,26 МВА,с увеличением трансформаторной мощности на 0,46МВА)</t>
  </si>
  <si>
    <t>Прокладка КЛ-10 кВ от ТП-899 до РП-46 (протяженностью по трассе 5,08км)</t>
  </si>
  <si>
    <t>Прокладка 2КЛ-10 кВ от   ПС-2 до РП-168 (протяженностью по трассе 8,30км)</t>
  </si>
  <si>
    <t>Прокладка КЛ-10 кВ  от ТП-200 до места соединения с КЛ ПС-2 до РП-168 (протяженностью по трассе 1,01км)</t>
  </si>
  <si>
    <t>Прокладка КЛ-10кВ РП-94 - ПС-2 по территории ПС-2 (протяженностью по трассе 0,57км)</t>
  </si>
  <si>
    <t>Прокладка КЛ-10 кВ  от РП-6 до места соединения с КЛ ПС-2 до РП-168 (протяженностью по трассе 0,98км)</t>
  </si>
  <si>
    <t>Стр-во дополнительной БКТП в сети ТП-334 с прокладкой 2-х кабелей 3х120 до места соединения с КЛ ТП-735-ТП-1024 и кабелей 4х95 выводы на сеть (трансформаторная мощность 0,4 МВА,протяженностью по трассе 0,27км)</t>
  </si>
  <si>
    <t>Стр-во дополнительной БКТП  в сети ТП-84-ТП-387 с прокладкой 2-х кабелей  до места соединения с КЛ ТП-981-ТП-50 и кабелей  выводы на сеть(трансформаторная мощность 0,25 МВА,протяженностью по трассе 0,20км)</t>
  </si>
  <si>
    <t>Стр-во дополнительной БКТП  в сети ТП-884 с прокладкой 2-х кабелей до места соединения с КЛ ТП-1778-ТП-884 и кабелей выводы на сеть(трансформаторная мощность 0,25 МВА,протяженностью по трассе 0,55км)</t>
  </si>
  <si>
    <t>Стр-во дополнительной БКТП в сети ТП-311 с прокладкой 2-х кабелей  до места соединения с КЛ ТП-1633-ТП-546 и кабелей  выводы на сеть(трансформаторная мощность 0,25 МВА,протяженностью по трассе 1,83км)</t>
  </si>
  <si>
    <t>Прокладка КЛ-0,4кВ  от  ТП-844 до ж/д 20 ул.Остужева(протяженностью по трассе 0,07км)</t>
  </si>
  <si>
    <t>Прокладка КЛ-0,4кВ  от ТП-844 до ж/д 22 ул.Остужева(протяженностью по трассе 0,12км)</t>
  </si>
  <si>
    <t>Приобретение оборудования для производственных служб (Сервер-2шт.,Радиоретранслятор Vertex EVX-R70 -1шт.,Дуплексный фильтр Радиал DPR4-6V-1шт.,Генератор высокочастотный Г4-151-1шт.,Переносной бензоэлектрогенератор однофазный SDMO 6 кВт-1шт.,Тепловизор-3шт.,Радиочастотная система локации Успех 307АГ-1шт.,Генератор ГП-5000 "Кедр"-2шт.,Рефлектометр Рейс 405-2шт.,Переносной бензоэлектрогенератор однофазный SDMO 6 кВт-1шт.,Зарядное устройство АКБ-1шт.)</t>
  </si>
  <si>
    <t>Приобретение автотранспорта для производственой деятельности (Автолаборатория-1шт.,Самосвал-мини-1шт.,Погрузчик STIL R 70-50-2шт.,Лада-Ларгус фургон-3шт.,УАЗ-390995-3шт.,ГАЗ-27057-2шт.)</t>
  </si>
  <si>
    <t>Реконструкция низковольтного оборудования.Установка рубильника  в ТП-1141</t>
  </si>
  <si>
    <t>Реконструкция низковольтного оборудования.Установка рубильника  в ТП-1252</t>
  </si>
  <si>
    <t>Реконструкция низковольтного оборудования.Установка рубильника  в ТП-1083</t>
  </si>
  <si>
    <t>Реконструкция низковольтного оборудования.Установка рубильника  в ТП-1290</t>
  </si>
  <si>
    <t>Реконструкция низковольтного оборудования.Установка рубильника  в ТП-688</t>
  </si>
  <si>
    <t>G_16/1.1.2.1</t>
  </si>
  <si>
    <t>G_16/1.1.2.2</t>
  </si>
  <si>
    <t>G_16/1.1.2.3</t>
  </si>
  <si>
    <t>G_16/1.1.2.4</t>
  </si>
  <si>
    <t>G_16/1.1.2.5</t>
  </si>
  <si>
    <t>G_16/1.1.2.6</t>
  </si>
  <si>
    <t>G_16/2.2.7.1</t>
  </si>
  <si>
    <t>G_16/2.2.7.2</t>
  </si>
  <si>
    <t>G_16/2.2.7.3</t>
  </si>
  <si>
    <t>G_16/2.2.7.4</t>
  </si>
  <si>
    <t>G_16/1.3.6.1</t>
  </si>
  <si>
    <t>G_16/1.3.6.2</t>
  </si>
  <si>
    <t>G_16/1.3.6.3</t>
  </si>
  <si>
    <t>G_16/1.3.6.4</t>
  </si>
  <si>
    <t>G_16/1.3.6.5</t>
  </si>
  <si>
    <t>G_16/1.3.6.6</t>
  </si>
  <si>
    <t>G_16/1.3.6.7</t>
  </si>
  <si>
    <t>G_16/1.3.6.8</t>
  </si>
  <si>
    <t>G_16/1.3.6.9</t>
  </si>
  <si>
    <t>G_16/1.3.6.10</t>
  </si>
  <si>
    <t>G_16/1.3.6.11</t>
  </si>
  <si>
    <t>G_16/1.3.6.12</t>
  </si>
  <si>
    <t>G_16/1.3.6.13</t>
  </si>
  <si>
    <t>G_16/1.3.6.14</t>
  </si>
  <si>
    <t>G_16/1.3.6.15</t>
  </si>
  <si>
    <t>G_16/1.3.6.16</t>
  </si>
  <si>
    <t>G_16/1.3.6.17</t>
  </si>
  <si>
    <t>G_16/1.3.6.19</t>
  </si>
  <si>
    <t>G_16/1.3.6.20</t>
  </si>
  <si>
    <t>G_16/1.3.6.21</t>
  </si>
  <si>
    <t>G_16/1.3.7.1</t>
  </si>
  <si>
    <t>G_16/1.3.7.2</t>
  </si>
  <si>
    <t>Реконструкция  низковольтных щитов на  щит одностороннего обслуживания в ТП- 447 (1шт.)</t>
  </si>
  <si>
    <t>G_16/1.3.3.14</t>
  </si>
  <si>
    <t>Реконструкция   низковольтных щитов на  щит одностороннего обслуживания в ТП- 823 (1шт.)</t>
  </si>
  <si>
    <t>G_16/1.3.3.15</t>
  </si>
  <si>
    <t>Реконструкция  низковольтных щитов на  щит одностороннего обслуживания в ТП- 363 (1шт.)</t>
  </si>
  <si>
    <t>G_16/1.3.3.17</t>
  </si>
  <si>
    <t>Реконструкция    автоматических выключателей в ТП-946 (1шт.)</t>
  </si>
  <si>
    <t>G_16/1.3.5.7</t>
  </si>
  <si>
    <t>E_16/1.3.9</t>
  </si>
  <si>
    <t>Установка устройств  телемеханики в РП  (10 шт.)</t>
  </si>
  <si>
    <t>E_16/1.2.1</t>
  </si>
  <si>
    <t>Замена низковольтных щитов на  щит одностороннего обслуживания в ТП- 369 (2шт.)</t>
  </si>
  <si>
    <t>G_16/1.3.3.11</t>
  </si>
  <si>
    <t>G_16/1.3.1.1</t>
  </si>
  <si>
    <t>E_16/1.3.1.2</t>
  </si>
  <si>
    <t>E_16/1.3.3.1</t>
  </si>
  <si>
    <t>G_16/1.3.3.2</t>
  </si>
  <si>
    <t>E_16/1.3.3.3</t>
  </si>
  <si>
    <t>E_16/1.3.3.4</t>
  </si>
  <si>
    <t>E_16/1.3.3.5</t>
  </si>
  <si>
    <t>E_16/1.3.3.6</t>
  </si>
  <si>
    <t>E_16/1.3.3.7</t>
  </si>
  <si>
    <t>G_16/1.3.3.8</t>
  </si>
  <si>
    <t>G_16/1.3.3.9</t>
  </si>
  <si>
    <t>G_16/1.3.3.10</t>
  </si>
  <si>
    <t>G_16/1.3.3.12</t>
  </si>
  <si>
    <t>G_16/1.3.3.13</t>
  </si>
  <si>
    <t>G_16/1.3.4.1</t>
  </si>
  <si>
    <t>G_16/1.3.4.2</t>
  </si>
  <si>
    <t>G_16/1.3.4.3</t>
  </si>
  <si>
    <t>G_16/1.3.4.4</t>
  </si>
  <si>
    <t>E_16/1.3.5.1</t>
  </si>
  <si>
    <t>E_16/1.3.5.2</t>
  </si>
  <si>
    <t>G_16/1.3.5.3</t>
  </si>
  <si>
    <t>G_16/1.3.5.4</t>
  </si>
  <si>
    <t>E_16/1.3.5.5</t>
  </si>
  <si>
    <t>E_16/1.3.5.6</t>
  </si>
  <si>
    <t>E_16/1.3.5.8</t>
  </si>
  <si>
    <t>E_16/1.3.8.1</t>
  </si>
  <si>
    <t>E_16/1.3.8.2</t>
  </si>
  <si>
    <t>E_16/1.3.8.3</t>
  </si>
  <si>
    <t>E_16/1.3.8.4</t>
  </si>
  <si>
    <t>E_16/1.3.8.5</t>
  </si>
  <si>
    <t>E_16/1.3.8.6</t>
  </si>
  <si>
    <t>E_16/1.3.8.7</t>
  </si>
  <si>
    <t>E_16/1.3.8.8</t>
  </si>
  <si>
    <t>E_16/1.3.8.9</t>
  </si>
  <si>
    <t>G_16/1.3.8.10</t>
  </si>
  <si>
    <t>E_16/1.3.8.11</t>
  </si>
  <si>
    <t>Замена кабельных перемычек с силовым трансформатоом до РУ-0,4кВ на шинный мост в ТП-100 (1шт.)</t>
  </si>
  <si>
    <t>E_16/1.3.8.12</t>
  </si>
  <si>
    <t>E_16/1.3.8.13</t>
  </si>
  <si>
    <t>G_16/1.3.8.14</t>
  </si>
  <si>
    <t>G_16/1.3.8.15</t>
  </si>
  <si>
    <t>G_16/1.3.8.16</t>
  </si>
  <si>
    <t>G_16/1.3.8.17</t>
  </si>
  <si>
    <t>E_16/1.3.8.18</t>
  </si>
  <si>
    <t>G_16/1.3.8.19</t>
  </si>
  <si>
    <t>E_16/1.1.1.1</t>
  </si>
  <si>
    <t>E_16/1.1.1.2</t>
  </si>
  <si>
    <t>E_16/1.1.1.3</t>
  </si>
  <si>
    <t>E_16/1.1.1.4</t>
  </si>
  <si>
    <t>E_16/1.1.1.5</t>
  </si>
  <si>
    <t>E_16/1.1.1.6</t>
  </si>
  <si>
    <t>G_16/1.1.1.7</t>
  </si>
  <si>
    <t>G_16/1.1.1.8</t>
  </si>
  <si>
    <t>G_16/1.1.1.9</t>
  </si>
  <si>
    <t>E_16/1.1.3.1</t>
  </si>
  <si>
    <t>E_16/1.1.3.2</t>
  </si>
  <si>
    <t>E_16/1.1.3.3</t>
  </si>
  <si>
    <t>E_16/1.1.3.4</t>
  </si>
  <si>
    <t>E_16/1.1.3.5</t>
  </si>
  <si>
    <t>E_16/1.1.3.6</t>
  </si>
  <si>
    <t>E_16/1.1.3.7</t>
  </si>
  <si>
    <t>G_16/1.1.3.8</t>
  </si>
  <si>
    <t>G_16/1.1.3.9</t>
  </si>
  <si>
    <t>G_16/1.1.3.10</t>
  </si>
  <si>
    <t>G_16/1.1.3.11</t>
  </si>
  <si>
    <t>G_16/1.1.3.12</t>
  </si>
  <si>
    <t>G_16/1.1.3.13</t>
  </si>
  <si>
    <t>G_16/1.1.3.14</t>
  </si>
  <si>
    <t>G_16/1.1.3.15</t>
  </si>
  <si>
    <t>G_16/1.1.3.16</t>
  </si>
  <si>
    <t>G_16/1.1.3.17</t>
  </si>
  <si>
    <t>G_16/1.1.3.18</t>
  </si>
  <si>
    <t>G_16/1.1.3.19</t>
  </si>
  <si>
    <t>E_16/1.1.4.1</t>
  </si>
  <si>
    <t>E_16/1.1.4.2</t>
  </si>
  <si>
    <t>E_16/1.1.4.3</t>
  </si>
  <si>
    <t>E_16/1.1.4.4</t>
  </si>
  <si>
    <t>E_16/1.1.4.5</t>
  </si>
  <si>
    <t>E_16/1.1.4.6</t>
  </si>
  <si>
    <t>Прокладка кабеля 6кВ от КТП-1297 до КТП-1296 
(ликвидация ВЛ-6 кВ КТП-1297 - КТП-1296) (протяженность по трассе 0,187км)</t>
  </si>
  <si>
    <t>E_16/1.1.5.1</t>
  </si>
  <si>
    <t>G_16/1.1.5.2</t>
  </si>
  <si>
    <t>G_16/1.1.5.3</t>
  </si>
  <si>
    <t>G_16/1.1.5.4</t>
  </si>
  <si>
    <t>Установка автоматизированной информационно-измерительной системы контроля учета электрической энергии  (6шт.)</t>
  </si>
  <si>
    <t>G_16/2.2.2</t>
  </si>
  <si>
    <t>G_16/1.1.2.7</t>
  </si>
  <si>
    <t>G_16/1.1.2.8</t>
  </si>
  <si>
    <t>G_16/1.3.2</t>
  </si>
  <si>
    <t>G_16/2.1.1</t>
  </si>
  <si>
    <t>E_16/2.2.3.1</t>
  </si>
  <si>
    <t>E_16/2.2.3.2</t>
  </si>
  <si>
    <t>G_16/2.2.4.1</t>
  </si>
  <si>
    <t>G_16/2.2.4.2</t>
  </si>
  <si>
    <t>G_16/2.2.4.3</t>
  </si>
  <si>
    <t>G_16/2.2.5</t>
  </si>
  <si>
    <t>G_16/2.2.4.4</t>
  </si>
  <si>
    <t>E_16/2.2.6.1</t>
  </si>
  <si>
    <t>E_16/2.2.6.2</t>
  </si>
  <si>
    <t>G_16/2.2.6.3</t>
  </si>
  <si>
    <t>G_16/2.2.6.4</t>
  </si>
  <si>
    <t>Строительствово КТП взамен КТП-1204 (трансформаторная мощность 0,4 МВА,с увеличением трансформаторной мощности на 0,15МВА)</t>
  </si>
  <si>
    <t>G_16/2.2.6.5</t>
  </si>
  <si>
    <t>G_16/2.2.7.5</t>
  </si>
  <si>
    <t>Строительство ВЛ-0,4 кВ для технологического присоединения. Новое строительство (протяженность 20,435 км)</t>
  </si>
  <si>
    <t>F_15/00001</t>
  </si>
  <si>
    <t>Строительство КЛ-0,4 кВ для технологического присоединения. Новое строительство (протяженность 1,456 км)</t>
  </si>
  <si>
    <t>F_15/00002</t>
  </si>
  <si>
    <t>Строительство ВЛ-0,4 кВ для технологического присоединения. Новое строительство (протяженность 18,253 км)</t>
  </si>
  <si>
    <t>G_16/00001</t>
  </si>
  <si>
    <t>Строительство КЛ-0,4 кВ для технологического присоединения. Новое строительство (протяженность 1,030 км)</t>
  </si>
  <si>
    <t>G_16/00002</t>
  </si>
  <si>
    <t>Строительство трансформаторных подстанций  для технологического присоединения 10/0,4. Новое строительство (трансформаторная мощность - 0,160 МВА)</t>
  </si>
  <si>
    <t>F_15/00003</t>
  </si>
  <si>
    <t>Строительство КЛ-10 кВ для технологического присоединения. Новое строительство. (протяженность -  0,484 км)</t>
  </si>
  <si>
    <t>F_15/00004</t>
  </si>
  <si>
    <t>Строительство КЛ-0,4 кВ для технологического присоединения. Новое строительство. (протяженность -  8,387 км)</t>
  </si>
  <si>
    <t>F_15/00005</t>
  </si>
  <si>
    <t>Строительство ВЛ-0,4 кВ для технологического присоединения. Новое строительство (протяженность -  0,865 км)</t>
  </si>
  <si>
    <t>F_15/00006</t>
  </si>
  <si>
    <t>Строительство КЛ-10 кВ для технологического присоединения. Новое строительство (протяженность -  5,336 км)</t>
  </si>
  <si>
    <t>G_16/00003</t>
  </si>
  <si>
    <t>Строительство КЛ-0,4 кВ для технологического присоединения. Новое строительство (протяженность -  3,349 км)</t>
  </si>
  <si>
    <t>G_16/00004</t>
  </si>
  <si>
    <t>F_15/00007</t>
  </si>
  <si>
    <t>F_15/00008</t>
  </si>
  <si>
    <t>F_15/00009</t>
  </si>
  <si>
    <t>Строительство КЛ-10 кВ до границы участка по ул. Г. Стратосферы, уч. 2 (ООО "ИСГ" дог. № 2172 от 21.10.2014, протяженность -  0,617 км)</t>
  </si>
  <si>
    <t>F_15/00010</t>
  </si>
  <si>
    <t>Строительство КЛ-10 кВ до границы участка по ул.ж/массив "Лесная поляна-3" (Фонд "Центрально-Черноземный центр реконструкции"дог. № 2659 от 16.12.2014, протяженность - 0,199 км)</t>
  </si>
  <si>
    <t>F_15/00011</t>
  </si>
  <si>
    <t>Строительство КЛ-10 кВ до границы участка по ул.Кирова, 6(ООО "КомплексТехСтрой", дог. № 331 от 02.06.2014, протяженность -  0,796 км)</t>
  </si>
  <si>
    <t>F_15/00012</t>
  </si>
  <si>
    <t>Строительство КЛ-10 кВ до границы участка по ул.Туполева, 27/а, (ООО РСУ "Развитие", дог. № 955 от 28.07.2014, протяженность - 0,430 км)</t>
  </si>
  <si>
    <t>F_15/00013</t>
  </si>
  <si>
    <t>Строительство КЛ-10 кВ до границы участка по ул.К. Маркса, 53, (ООО "Слон",дог. № 282 от 20.05.2014 г., протяженность - 0,531 м)</t>
  </si>
  <si>
    <t>F_15/00014</t>
  </si>
  <si>
    <t>Строительство КЛ-10 кВ до границы участка по Платонова ул., 16, (ЗАО "Страховая бизнес группа",дог. № 720 от 03.06.2014, протяженность - 0,244 км)</t>
  </si>
  <si>
    <t>F_15/00015</t>
  </si>
  <si>
    <t>Строительство КЛ-10 кВ до границы участка по Ленинский пр.,1/д, (ООО УК "Жипроект",дог. № 568 от 05.08.2013 г., протяженность - 0,257 км)</t>
  </si>
  <si>
    <t>F_15/00016</t>
  </si>
  <si>
    <t>Строительство КЛ-10 кВ до границы участка по Ленинский пр.,221, (ЗАО "ВМУ-2",дог. № 407 от 14.06.2013 г., протяженность - 0,584 м)</t>
  </si>
  <si>
    <t>F_15/00017</t>
  </si>
  <si>
    <t>Строительство КЛ-10 кВ до границы участка по пр. Московский,108, (Управление строительной политики  администрации ГО г.Воронеж, дог. № 334 от30.05.2015 г., протяженность - 1,062 км)</t>
  </si>
  <si>
    <t>F_15/00018</t>
  </si>
  <si>
    <t>F_15/00019</t>
  </si>
  <si>
    <t>Строительство КЛ-10 кВ до границы участка по ул.45 Стр. Дивизии, 275/Г поз 2, (ООО "СитиСтрой", дог. № 150 от 12.03.2014 г., протяженность - 4,660 км)</t>
  </si>
  <si>
    <t>F_15/00020</t>
  </si>
  <si>
    <t>F_15/00021</t>
  </si>
  <si>
    <t>F_15/00022</t>
  </si>
  <si>
    <t>Строительство КЛ-0,4 кВ до границы участка по Московский пр., 145/в, 145/д (ГУ МЧС России по ВО , дог. № 8 от 22.01.2015 г., протяженность - 0,301 км)</t>
  </si>
  <si>
    <t>F_15/00023</t>
  </si>
  <si>
    <t>Строительство КЛ-0,4 кВ до границы участка 9 Января ул., 133 (ООО СК «БиК» дог. № 1032 от 11.02.2015 г., протяженность - 0,239 км)</t>
  </si>
  <si>
    <t>F_15/00024</t>
  </si>
  <si>
    <t>Строительство КЛ-0,4 кВ до границы участка по ул.К. Маркса, 53, (ООО "Слон",дог. № 282 от 20.05.2014 г., протяженность - 1,420 км)</t>
  </si>
  <si>
    <t>F_15/00025</t>
  </si>
  <si>
    <t>Строительство КЛ-0,4 кВ до границы участка по Ленинский пр.,1/д, (ООО УК "Жипроект",дог. № 568 от 05.08.2013 г., протяженность - 1,316 км)</t>
  </si>
  <si>
    <t>F_15/00026</t>
  </si>
  <si>
    <t>F_15/00027</t>
  </si>
  <si>
    <t>Строительство КЛ-0,4 кВ до границы участка по Хользунова ул.,42/а, (ФГОУ ВПО "ВГУ", дог. № 317 от 16.05.2013 г., протяженность - 1,376 м)</t>
  </si>
  <si>
    <t>F_15/00028</t>
  </si>
  <si>
    <t>Строительство КЛ-0,4 кВ до границы участка по ул.Димитрова,2/г, (ИП Кондауров Ю. А., дог. № 817 от 09.10.2013 г., протяженность - 0,196 км)</t>
  </si>
  <si>
    <t>F_15/00029</t>
  </si>
  <si>
    <t>Строительство КЛ-0,4 кВ до границы участка по Плехановская ул.,48/б, (ОАО "Сбербанк России", дог. № 1188 от 04.03.2014 г., протяженность - 0,572 м)</t>
  </si>
  <si>
    <t>F_15/00030</t>
  </si>
  <si>
    <t>Строительство КЛ-0,4 кВ до границы участка по Защитников Родины ул., 2, (ОАО "ДСК", дог. № 2766 от 14.01.2015 г., протяженность - 0,940 км)</t>
  </si>
  <si>
    <t>F_15/00031</t>
  </si>
  <si>
    <t>Строительство КЛ-0,4 кВ до границы участка по Донбасская ул., 15, (ОАО "РЖД", дог. № 2735 от 10.02.2015 г., протяженность - 0,274 км)</t>
  </si>
  <si>
    <t>F_15/00032</t>
  </si>
  <si>
    <t>Строительство КЛ-0,4 кВ до границы участка по пер.Цимлянский, 8/а, (ООО "Агропромстрой", дог. № 2059 от 21.08.2014 г., протяженность -0,740 км)</t>
  </si>
  <si>
    <t>F_15/00033</t>
  </si>
  <si>
    <t>F_15/00034</t>
  </si>
  <si>
    <t>Строительство КЛ-0,4 кВ до границы участка по ул..Среднемосковская ,29, (ИП Меляков  А.Ю., дог. № 660 от 15.08.2013 г., протяженность - 0,066 км)</t>
  </si>
  <si>
    <t>F_15/00035</t>
  </si>
  <si>
    <t>Строительство ТП 6/0,4 для технологического присоединения многоквартирного ж. д.  со встр.-пристр. нежил. помещениями (дог. № 2080 от 25.08.2014 г., трансформаторная мощность 2МВА)</t>
  </si>
  <si>
    <t>G_16/00005</t>
  </si>
  <si>
    <t>Строительство ТП 6/0,4 для технологического присоединения здания гостиницы  (дог. № 1169 от 15.01.2014 г.  трансформаторная мощность 2МВА)</t>
  </si>
  <si>
    <t>G_16/00006</t>
  </si>
  <si>
    <t>Строительство КЛ-10 кВ до границы участка по ул. Ржевская, 11 (ООО "ЖБИ2-Инвест" дог. № 2294 от 02.02.2015 г., протяженность -  4,016 км)</t>
  </si>
  <si>
    <t>G_16/00007</t>
  </si>
  <si>
    <t>Строительство КЛ-10 кВ до границы участка по пер. Молдавский,6 (ООО "Агропромстрой", дог. № 2080 от 25.08.2014 г., протяженность -  0,432 км)</t>
  </si>
  <si>
    <t>G_16/00008</t>
  </si>
  <si>
    <t>Строительство КЛ-10 кВ до границы участка по ул.45 стр. Дивизии, 230/а (ООО "Факел", дог. № 330 от 15.05.2014 г., протяженность -  0,796 км)</t>
  </si>
  <si>
    <t>G_16/00009</t>
  </si>
  <si>
    <t>Строительство КЛ-10 кВ до границы участка по Плехановская ул., 9 (ООО "ГК "Лотос", дог. № 1169 от 15.01.2014 г., протяженность -  0,079 км)</t>
  </si>
  <si>
    <t>G_16/00010</t>
  </si>
  <si>
    <t>G_16/00011</t>
  </si>
  <si>
    <t>Строительство КЛ-0,4 кВ до границы участка по пер. Молдавский,6 (ООО "Агропромстрой", дог. № 2080 от 25.08.2014 г., протяженность -  0,860 км)</t>
  </si>
  <si>
    <t>G_16/00012</t>
  </si>
  <si>
    <t>Строительство КЛ-0,4 кВ до границы участка по Студенческая ул., 16 (ООО   СК "БиК", дог. № 158 от 06.03.2015 г., протяженность -  0,198 км)</t>
  </si>
  <si>
    <t>G_16/00013</t>
  </si>
  <si>
    <t>Строительство КЛ-0,4 кВ до границы участка по Плехановская ул., 9 (ООО "ГК "Лотос", дог. № 1169 от 15.01.2014 г., протяженность -  1,760 км)</t>
  </si>
  <si>
    <t>G_16/00014</t>
  </si>
  <si>
    <t>Строительство КЛ-0,4 кВ до границы участка по Степана Разина ул.,36/а (ООО "Фаворит", дог. № 598 от 06.08.2015 г., протяженность -  0,260 км)</t>
  </si>
  <si>
    <t>G_16/00015</t>
  </si>
  <si>
    <t>Строительство КЛ-0,4 кВ до границы участка по Сосновая ул., 17 (БУЗ ВО "Сомовский детский санаторий для больных туберкулезом", дог. № 1054 от 13.01.2014 г., протяженность -  0,501 км)</t>
  </si>
  <si>
    <t>G_16/00016</t>
  </si>
  <si>
    <t>Реконструкция КЛ -6 кВ РП-17 - ТП-493 (протяженность по трассе 2,916 км)</t>
  </si>
  <si>
    <t>F_15/1.3.5</t>
  </si>
  <si>
    <t>F_15/1.3.6</t>
  </si>
  <si>
    <t>F_15/1.3.7</t>
  </si>
  <si>
    <t>F_15/1.1.6.1</t>
  </si>
  <si>
    <t>F_15/1.3.9.1</t>
  </si>
  <si>
    <t>F_15/1.1.5.1</t>
  </si>
  <si>
    <t>F_15/1.1.5.2</t>
  </si>
  <si>
    <t>F_15/1.1.5.3</t>
  </si>
  <si>
    <t>F_15/1.1.5.4</t>
  </si>
  <si>
    <t>E_15/1.2.1</t>
  </si>
  <si>
    <t>F_15/1.3.1.1</t>
  </si>
  <si>
    <t>E_15/1.3.1.2</t>
  </si>
  <si>
    <t>E_15/1.3.1.3</t>
  </si>
  <si>
    <t>E_15/1.3.1.4</t>
  </si>
  <si>
    <t>E_15/1.3.1.5</t>
  </si>
  <si>
    <t>E_15/1.3.1.6</t>
  </si>
  <si>
    <t>F_15/1.3.1.7</t>
  </si>
  <si>
    <t>E_15/1.3.1.8</t>
  </si>
  <si>
    <t>F_15/1.3.1.9</t>
  </si>
  <si>
    <t>F_15/1.3.1.10</t>
  </si>
  <si>
    <t>E_15/1.3.2.1</t>
  </si>
  <si>
    <t>E_15/1.3.2.2</t>
  </si>
  <si>
    <t>E_15/1.3.2.3</t>
  </si>
  <si>
    <t>E_15/1.3.2.4</t>
  </si>
  <si>
    <t>E_15/1.3.2.5</t>
  </si>
  <si>
    <t>F_15/1.3.3.1</t>
  </si>
  <si>
    <t>F_15/1.3.3.2</t>
  </si>
  <si>
    <t>F_15/1.3.3.3</t>
  </si>
  <si>
    <t>F_15/1.3.3.4</t>
  </si>
  <si>
    <t>E_15/1.3.4.1</t>
  </si>
  <si>
    <t>E_15/1.3.4.2</t>
  </si>
  <si>
    <t>E_15/1.3.4.3</t>
  </si>
  <si>
    <t>E_15/1.3.4.4</t>
  </si>
  <si>
    <t>F_15/1.3.4.5</t>
  </si>
  <si>
    <t>E_15/1.1.1.1</t>
  </si>
  <si>
    <t>E_15/1.1.1.2</t>
  </si>
  <si>
    <t>E_15/1.1.1.3</t>
  </si>
  <si>
    <t>E_15/1.1.1.4</t>
  </si>
  <si>
    <t>F_15/1.1.1.5</t>
  </si>
  <si>
    <t>F_15/1.1.1.6</t>
  </si>
  <si>
    <t>E_15/1.1.2.1</t>
  </si>
  <si>
    <t>E_15/1.1.2.2</t>
  </si>
  <si>
    <t>E_15/1.1.2.3</t>
  </si>
  <si>
    <t>E_15/1.1.2.4</t>
  </si>
  <si>
    <t>E_15/1.1.2.5</t>
  </si>
  <si>
    <t>E_15/1.1.2.6</t>
  </si>
  <si>
    <t>E_15/1.1.2.7</t>
  </si>
  <si>
    <t>E_15/1.1.2.8</t>
  </si>
  <si>
    <t>E_15/1.1.3.1</t>
  </si>
  <si>
    <t>E_15/1.1.3.2</t>
  </si>
  <si>
    <t>E_15/1.1.3.3</t>
  </si>
  <si>
    <t>E_15/1.1.3.4</t>
  </si>
  <si>
    <t>E_15/1.1.3.5</t>
  </si>
  <si>
    <t>E_15/1.1.3.6</t>
  </si>
  <si>
    <t>E_15/1.1.3.7</t>
  </si>
  <si>
    <t>E_15/1.1.3.8</t>
  </si>
  <si>
    <t>E_15/1.1.3.9</t>
  </si>
  <si>
    <t>E_15/1.1.3.10</t>
  </si>
  <si>
    <t>E_15/1.1.3.11</t>
  </si>
  <si>
    <t>E_15/1.1.3.12</t>
  </si>
  <si>
    <t>E_15/1.1.3.13</t>
  </si>
  <si>
    <t>E_15/1.1.3.14</t>
  </si>
  <si>
    <t>F_15/1.1.3.15</t>
  </si>
  <si>
    <t>F_15/1.1.3.16</t>
  </si>
  <si>
    <t>F_15/1.1.3.17</t>
  </si>
  <si>
    <t>F_15/1.1.3.18</t>
  </si>
  <si>
    <t>F_15/1.1.4.1</t>
  </si>
  <si>
    <t>E_15/1.1.4.2</t>
  </si>
  <si>
    <t>E_15/1.1.4.3</t>
  </si>
  <si>
    <t>E_15/2.2.2.1</t>
  </si>
  <si>
    <t>F_15/1.1.3</t>
  </si>
  <si>
    <t>F_15/2.1.1.1</t>
  </si>
  <si>
    <t>E_15/2.1.1.2</t>
  </si>
  <si>
    <t>E_15/2.2.1</t>
  </si>
  <si>
    <t>E_15/2.2.3.1</t>
  </si>
  <si>
    <t>F_15/2.2.3.2</t>
  </si>
  <si>
    <t>F_15/2.2.3.3</t>
  </si>
  <si>
    <t>F_15/2.2.4.1</t>
  </si>
  <si>
    <t>F_15/2.2.5.1</t>
  </si>
  <si>
    <t>F_15/2.2.5.2</t>
  </si>
  <si>
    <t>F_15/2.2.5.3</t>
  </si>
  <si>
    <t>F_15/2.2.5.4</t>
  </si>
  <si>
    <t>F_15/2.2.5.5</t>
  </si>
  <si>
    <t>F_15/2.2.5.6</t>
  </si>
  <si>
    <t>F_15/2.2.5.7</t>
  </si>
  <si>
    <t>F_15/2.2.5.8</t>
  </si>
  <si>
    <t>F_15/2.2.5.9</t>
  </si>
  <si>
    <t>F_15/2.2.5.10</t>
  </si>
  <si>
    <t>F_15/2.2.5.11</t>
  </si>
  <si>
    <t>F_15/2.2.6.1</t>
  </si>
  <si>
    <t>E_15/2.2.6.2</t>
  </si>
  <si>
    <t>E_15/2.2.6.3</t>
  </si>
  <si>
    <t>F_15/2.2.6.4</t>
  </si>
  <si>
    <t>E_15/2.2.6.5</t>
  </si>
  <si>
    <t>F_15/2.2.6.6</t>
  </si>
  <si>
    <t>F_15/2.2.6.7</t>
  </si>
  <si>
    <t>F_15/2.2.6.8</t>
  </si>
  <si>
    <t>F_15/2.2.6.9</t>
  </si>
  <si>
    <t>F_15/2.2.6.10</t>
  </si>
  <si>
    <t>F_15/2.2.6.11</t>
  </si>
  <si>
    <t>F_15/1.3.8</t>
  </si>
  <si>
    <t>F_15/1.3.10.1</t>
  </si>
  <si>
    <t>F_15/1.3.10.2</t>
  </si>
  <si>
    <t>E_16/1.3.10.1</t>
  </si>
  <si>
    <t>E_16/1.3.10.2</t>
  </si>
  <si>
    <t>Строительство ВЛ-0,4 кВ для технологического присоединения. Новое строительство (протяженность - 1,699 км)</t>
  </si>
  <si>
    <t>G_16/00017</t>
  </si>
  <si>
    <t>Прокладка КЛ-0,4кВ ТП-946 до АТС ПАО "Ростелеком" ул.Г.Лизюкова,61/А (протяженностью по трассе 0,69км)</t>
  </si>
  <si>
    <t>H_17/2.1.5.1</t>
  </si>
  <si>
    <t>Прокладка КЛ-10 кВ сеч.3х120 ТП-480 до БКТП-34Н (протяженностью по трассе 1,40км)</t>
  </si>
  <si>
    <t>H_17/2.1.5.2</t>
  </si>
  <si>
    <t xml:space="preserve"> Монтаж кабельного вывода от ТП-165  до оп.№58 (протяженностью по трассе 0,20км)</t>
  </si>
  <si>
    <t>H_17/2.1.5.3</t>
  </si>
  <si>
    <t xml:space="preserve"> Монтаж кабельного вывода от БКТП-1601 до опоры №13 (протяженностью по трассе 0,11км)</t>
  </si>
  <si>
    <t>H_17/2.1.5.4</t>
  </si>
  <si>
    <t>Монтаж кабельного вывода от  КТП-329 до оп.№2 (протяженностью по трассе 0,04км)</t>
  </si>
  <si>
    <t>H_17/2.1.5.5</t>
  </si>
  <si>
    <t>H_17/1.3.5</t>
  </si>
  <si>
    <t>Реконструкция высоковольтного оборудования в ТП-946 (2шт.)</t>
  </si>
  <si>
    <t>H_17/1.3.6.1</t>
  </si>
  <si>
    <t>H_17/1.3.6.2</t>
  </si>
  <si>
    <t>E_17/1.2.1</t>
  </si>
  <si>
    <t>Замена изношенных камер на камеры сборной с односторонним обслуживанием в ТП-635 (6шт.)</t>
  </si>
  <si>
    <t>E_17/1.3.1.1</t>
  </si>
  <si>
    <t>Замена изношенных камер на камеры  с односторонним обслуживанием в ТП-636 (6шт.)</t>
  </si>
  <si>
    <t>E_17/1.3.1.2</t>
  </si>
  <si>
    <t>Замена изношенных камер на камеры  с односторонним обслуживанием в ТП-658 (3шт.)</t>
  </si>
  <si>
    <t>Замена низковольтных щитов на  щит одностороннего обслуживания в ТП- 1227 (2шт.)</t>
  </si>
  <si>
    <t>E_17/1.3.2.1</t>
  </si>
  <si>
    <t>Замена низковольтных щитов на  щит одностороннего обслуживания в ТП- 1284 (2шт.)</t>
  </si>
  <si>
    <t>E_17/1.3.2.2</t>
  </si>
  <si>
    <t>Замена низковольтных щитов на  щит одностороннего обслуживания в ТП- 1022 (7шт.)</t>
  </si>
  <si>
    <t>H_17/1.3.2.3</t>
  </si>
  <si>
    <t>Замена низковольтных щитов на  щит одностороннего обслуживания в ТП- 1286 (3шт.)</t>
  </si>
  <si>
    <t>H_17/1.3.2.4</t>
  </si>
  <si>
    <t>Замена низковольтных щитов на  щит одностороннего обслуживания в ТП- 411 (4шт.)</t>
  </si>
  <si>
    <t>H_17/1.3.2.5</t>
  </si>
  <si>
    <t>Замена низковольтных щитов на  щит одностороннего обслуживания в ТП- 849 (5шт.)</t>
  </si>
  <si>
    <t>H_17/1.3.2.6</t>
  </si>
  <si>
    <t>Замена низковольтных щитов на  щит одностороннего обслуживания в ТП- 1250 (3шт.)</t>
  </si>
  <si>
    <t>H_17/1.3.2.7</t>
  </si>
  <si>
    <t>Замена низковольтных щитов на  щит одностороннего обслуживания в РП- 22 (3шт.)</t>
  </si>
  <si>
    <t>E_17/1.3.2.8</t>
  </si>
  <si>
    <t>Замена масляных выключателей на  вакуумных выключатели в РП-38 (9шт.)</t>
  </si>
  <si>
    <t>H_17/1.3.3.1</t>
  </si>
  <si>
    <t>Замена масляных выключателей на  вакуумных выключатели  в РП-64 (4шт.)</t>
  </si>
  <si>
    <t>H_17/1.3.3.2</t>
  </si>
  <si>
    <t>Замена масляных выключателей на  вакуумных выключатели  в РП-13 (9шт.)</t>
  </si>
  <si>
    <t>H_17/1.3.3.3</t>
  </si>
  <si>
    <t>Замена масляных выключателей на  вакуумных выключатели  в РП-75 (10шт.)</t>
  </si>
  <si>
    <t>H_17/1.3.3.4</t>
  </si>
  <si>
    <t>Замена масляных выключателей на  вакуумных выключатели  в РП-43 (5шт.)</t>
  </si>
  <si>
    <t>H_17/1.3.3.5</t>
  </si>
  <si>
    <t>Замена  автоматических выключателей в ТП-820 (3шт.)</t>
  </si>
  <si>
    <t>E_17/1.3.4.1</t>
  </si>
  <si>
    <t>Замена  автоматических выключателей в ТП-953 (3шт.)</t>
  </si>
  <si>
    <t>E_17/1.3.4.2</t>
  </si>
  <si>
    <t>Замена  автоматических выключателей в  ТП-246 (2шт.)</t>
  </si>
  <si>
    <t>H_17/1.3.4.3</t>
  </si>
  <si>
    <t>Замена  автоматических выключателей в  ТП-47 (2шт.)</t>
  </si>
  <si>
    <t>E_17/1.3.4.4</t>
  </si>
  <si>
    <t>Замена  автоматических выключателей в  ТП-273А (2шт.)</t>
  </si>
  <si>
    <t>E_17/1.3.4.5</t>
  </si>
  <si>
    <t>Замена  автоматических выключателей в  ТП-386 (2шт.)</t>
  </si>
  <si>
    <t>E_17/1.3.4.6</t>
  </si>
  <si>
    <t>Замена  автоматических выключателей в ТП-839 (3шт.)</t>
  </si>
  <si>
    <t>E_17/1.3.4.7</t>
  </si>
  <si>
    <t>Реконструкция ВЛ-0,4 кВ от ТП- 1571 с монтажом кабельных линий (протяженность по трассе 4,98 км)</t>
  </si>
  <si>
    <t>E_17/1.1.1.1</t>
  </si>
  <si>
    <t>Реконструкция ВЛ-0,4 кВ от ТП- 1708 с монтажом кабельных линий п. Тенистый (протяженность по трассе 4,65 км)</t>
  </si>
  <si>
    <t>E_17/1.1.1.2</t>
  </si>
  <si>
    <t>Реконструкция ВЛ-0,4 кВ  от ТП- 201А с монтажом кабельных линий (протяженность по трассе 1,86 км)</t>
  </si>
  <si>
    <t>E_17/1.1.1.3</t>
  </si>
  <si>
    <t>Реконструкция ВЛ-0,4 кВ  от ТП- 354Н с монтажом кабельных линий (протяженность по трассе 2,78 км)</t>
  </si>
  <si>
    <t>E_17/1.1.1.4</t>
  </si>
  <si>
    <t>Реконструкция ВЛ-0,4 кВ  от ТП- 213 с монтажом кабельных линий (протяженность по трассе 1,51 км)</t>
  </si>
  <si>
    <t>H_17/1.1.1.5</t>
  </si>
  <si>
    <t>Реконструкция ВЛ-0,4 кВ от КТП- 1297 от опоры №38 до опоры №42 ул.Ключевая (протяженность по трассе 0,12км)</t>
  </si>
  <si>
    <t>H_17/1.1.1.6</t>
  </si>
  <si>
    <t>Реконструкция ВЛ-0,4 кВ от ТП- 14А с монтажом кабельных линий (протяженность по трассе 4,01 км)</t>
  </si>
  <si>
    <t>H_17/1.1.1.7</t>
  </si>
  <si>
    <t>Реконструкция КЛ 0,4 кВ  от оп.№49 до оп.№62 (ТП-79) (протяженность по трассе 0,34км)</t>
  </si>
  <si>
    <t>H_17/1.1.2</t>
  </si>
  <si>
    <t>Реконструкция КЛ 0,4 кВ  от ТП-411 - ул. Б. роща, 60  (протяженность по трассе 0,14км)</t>
  </si>
  <si>
    <t>E_17/1.1.3.1</t>
  </si>
  <si>
    <t>Реконструкция КЛ 0,4 кВ  от ТП-411 - ул. Б. роща, 48 (протяженность по трассе 0,03км)</t>
  </si>
  <si>
    <t>E_17/1.1.3.2</t>
  </si>
  <si>
    <t>Реконструкция КЛ 0,4 кВ  от ТП-411 - ул. Б. роща, 44 (протяженность по трассе 0,16км)</t>
  </si>
  <si>
    <t>E_17/1.1.3.3</t>
  </si>
  <si>
    <t>Реконструкция КЛ 0,4 кВ  от ТП-411 - ул. Б. роща, 46 (протяженность по трассе 0,15км)</t>
  </si>
  <si>
    <t>E_17/1.1.3.4</t>
  </si>
  <si>
    <t>Реконструкция КЛ 0,4 кВ  от ТП-411 - ул. Б. роща, 58-62 (протяженность по трассе 0,39км)</t>
  </si>
  <si>
    <t>E_17/1.1.3.5</t>
  </si>
  <si>
    <t>Реконструкция КЛ 0,4 кВ  от ТП-411 - ул. Б. роща, 52 (протяженность по трассе 0,13км)</t>
  </si>
  <si>
    <t>E_17/1.1.3.6</t>
  </si>
  <si>
    <t>Реконструкция КЛ 0,4 кВ  от ТП-411 - ул. Б. роща, 56,56а ( протяженность по трассе 0,50км)</t>
  </si>
  <si>
    <t>E_17/1.1.3.7</t>
  </si>
  <si>
    <t>Реконструкция КЛ 0,4 кВ  от РП-18 - Ленинский пр-т , 113 (протяженность по трассе 0,09км)</t>
  </si>
  <si>
    <t>E_17/1.1.3.8</t>
  </si>
  <si>
    <t>Реконструкция КЛ 0,4 кВ  от ТП-1177 - ул.Ленинградская,55 (протяженность по трассе 0,22км)</t>
  </si>
  <si>
    <t>E_17/1.1.3.9</t>
  </si>
  <si>
    <t>Реконструкция КЛ 0,4 кВ  от ТП-1182 -ул.Г.Стратосферы,13 (протяженность по трассе 0,20км)</t>
  </si>
  <si>
    <t>E_17/1.1.3.10</t>
  </si>
  <si>
    <t>Реконструкция КЛ 0,4 кВ  от ТП-894 - ул. Б. Хмельницкого, 30а (протяженность по трассе 0,21км)</t>
  </si>
  <si>
    <t>E_17/1.1.3.11</t>
  </si>
  <si>
    <t>H_17/1.1.4.1</t>
  </si>
  <si>
    <t>H_17/1.1.4.5</t>
  </si>
  <si>
    <t>H_17/1.1.4.6</t>
  </si>
  <si>
    <t>H_17/2.1.1</t>
  </si>
  <si>
    <t>H_17/2.1.2</t>
  </si>
  <si>
    <t>Прокладка КЛ от ТП-1256 до места соед. С КЛ в сторону ТП-676 (протяженность по трассе 1,10км)</t>
  </si>
  <si>
    <t>H_17/2.1.3.1</t>
  </si>
  <si>
    <t>Прокладка КЛ от ТП-359 до ТП-КНС-2 (протяженность по трассе 0,30км)</t>
  </si>
  <si>
    <t>H_17/2.1.3.2</t>
  </si>
  <si>
    <t>Прокладка КЛ от ТП-1253  до РП-17 (протяженность по трассе 1,00км)</t>
  </si>
  <si>
    <t>H_17/2.1.3.3</t>
  </si>
  <si>
    <t>Прокладка 4-х кабелей 3х240 от ПС-25 до БКРП взамен ТП-819 (протяженность по трассе 10,40км)</t>
  </si>
  <si>
    <t>H_17/2.1.3.4</t>
  </si>
  <si>
    <t>Стр-во дополнительной БКТП  в сети ТП-325 с прокладкой 2-х кабелей до места соединения с КЛ ТП-325-ТП-117 и кабелей выводы на сеть (трансформаторная мощность 0,25МВА,протяженность по трассе 0,28км)</t>
  </si>
  <si>
    <t>E_17/2.1.4.2</t>
  </si>
  <si>
    <t>Стр-во дополнительной БКТП в сети ТП-155 с прокладкой 2-х кабелей  до места врезки  с КЛ ТП-62-ТП-1587 и кабелей  выводы на сеть (трансформаторная мощность 0,25МВА,протяженность по трассе 0,64км)</t>
  </si>
  <si>
    <t>H_17/2.1.4.3</t>
  </si>
  <si>
    <t>Стр-во БКТП взамен КТП-1154  и кабелей выводы на сеть(трансформаторная мощность 0,25МВА,протяженность по трассе 0,15км)</t>
  </si>
  <si>
    <t>H_17/2.1.4.4</t>
  </si>
  <si>
    <t>Стр-во КТП взамен КТП-1303 с перезаводкой КЛ-6-0,4кВ(трансформаторная мощность 0,4МВА)</t>
  </si>
  <si>
    <t>H_17/2.1.4.5</t>
  </si>
  <si>
    <t>Перенос ТП-400 с заменой на БКТП  с перезаводкой КЛ-6, 0,4 кВ (трансформаторная мощность 0,4МВА,протяженность по трассе 0,20км)</t>
  </si>
  <si>
    <t>H_17/2.1.4.6</t>
  </si>
  <si>
    <t>H_17/1.3.9.1</t>
  </si>
  <si>
    <t>H_17/1.3.9.2</t>
  </si>
  <si>
    <t>3 кв.2015</t>
  </si>
  <si>
    <t>4 кв.2016</t>
  </si>
  <si>
    <t>Строительство КЛ-0,4 кВ до границы участка по ул.Новосибирская, 61в, 61д, (ООО " Гарантстрой", дог. № 1042 от 04.04.2012 г., протяженность - 0,370 км)</t>
  </si>
  <si>
    <t>Строительство КЛ-10 кВ до границы участка по пр. Труда, 74, (ООО "ЖБИ-2 Инвест", дог. № 1023 от 14.12.2012 г., протяженность - 0,019 км)</t>
  </si>
  <si>
    <t>F_15/00036</t>
  </si>
  <si>
    <t>Строительство КЛ-10 кВ до границы участка по ул. Кирова, 4, (ООО "ВНПА-Н", дог. № 944  от 22.03.2012 г., монтаж соединительных муфт - 2 шт)</t>
  </si>
  <si>
    <t>F_15/00037</t>
  </si>
  <si>
    <t>Строительство КЛ-10 кВ до границы участка по ул. Хользунова, 42/а, (ФГОУ ВПО "ВГУ", дог. № 133  от 06.03.2013 г., монтаж соединительных муфт - 2 шт)</t>
  </si>
  <si>
    <t>F_15/00038</t>
  </si>
  <si>
    <t>Строительство КЛ-10 кВ до границы участка по ул. Пятницкого, 29, (Колыхалин В. М., дог. № 272  от 29.02.2012 г., монтаж соединительных муфт - 2 шт)</t>
  </si>
  <si>
    <t>F_15/00039</t>
  </si>
  <si>
    <t>Строительство КЛ-10 кВ до границы участка по ул. Урывского, 17 (поз. 35, 36), (ЗАО СМП "Электронжилсоцстрой", дог. № 168  от 02.04.2013 г., монтаж соединительных муфт - 2 шт)</t>
  </si>
  <si>
    <t>F_15/00040</t>
  </si>
  <si>
    <t>Строительство КЛ-10 кВ до границы участка по Латненская, 3/И, (ООО "Дон-Полимер", дог. № 446  от 21.05.2012 г., монтаж соединительных муфт - 2 шт)</t>
  </si>
  <si>
    <t>F_15/00041</t>
  </si>
  <si>
    <t>Строительство КЛ-10 кВ до границы участка по ул. Ильюшина, 9, (ООО "Неруд Гарант", дог. № 1019  от 18.11.2013 г., монтаж соединительных муфт - 2 шт)</t>
  </si>
  <si>
    <t>F_15/00042</t>
  </si>
  <si>
    <t>Строительство КЛ-10 кВ до границы участка по Антонова-Овсеенко, 18, (ЗАО "ЛОТ", дог. № 413  от 08.08.2013 г., монтаж соединительных муфт - 1 шт)</t>
  </si>
  <si>
    <t>F_15/00043</t>
  </si>
  <si>
    <t>Строительство КЛ-0,4 кВ до границы участка по ул. Ленинский пр., 124,126 поз. 2,3, (ЗАО ФК "Аксиома", дог. № 727  от 08.08.2012 г., монтаж концевых муфт - 6 шт)</t>
  </si>
  <si>
    <t>F_15/00044</t>
  </si>
  <si>
    <t>Строительство КЛ-10 кВ до границы участка по ул. Ленинский пр., 124,126 поз. 1, (ЗАО ФК "Аксиома", дог. № 1107  от 15.05.2013 г., монтаж соединительных муфт - 2 шт)</t>
  </si>
  <si>
    <t>F_15/00045</t>
  </si>
  <si>
    <t>Строительство КЛ-10 кВ до границы участка по ул.Корейская,6/а (ООО "Воронежбытстрой", дог. № 842 от 23.11.2015 г., протяженность -  0,410 км)</t>
  </si>
  <si>
    <t>Строительство КЛ-10 кВ до границы участка по 9 Января, 177, (ОАО "ДСК" , дог. № 271 от 13.05.2015 г., протяженность -  1,133 км)</t>
  </si>
  <si>
    <t>G_16/00018</t>
  </si>
  <si>
    <t>Строительство КЛ-10 кВ до границы участка по ул. Дубровина, 3в, (ООО "Еврострой" , дог. № 1017 от 12.11.2013 г., выполнение работ по благоустройству)</t>
  </si>
  <si>
    <t>G_16/00019</t>
  </si>
  <si>
    <t>Строительство ТП 6/0,4 для технологического присоединения торгово-развлекательного комплекса  с офисными помещениями по ул. Ленинский пр.,1/д (дог. № 568 от 05.08.2013 г.трансформаторная мощность - 1,260 мВА)</t>
  </si>
  <si>
    <t>Строительство ТП 10/0,4 для технологического присоединения общеобразовательной школы на 33 класса  (дог. № 334 от 30.05.2015 г. трансформаторная мощность - 2 мВА)</t>
  </si>
  <si>
    <t>Строительство ТП 6/0,4 для технологического присоединения нежилого здани я по ул. К. Маркса, 53 (дог. № 282 от 20.05.2014 г. трансформаторная мощность - 1,260 мВА)</t>
  </si>
  <si>
    <t>Монтаж ВЛ-0,4кв от ТП-396 с монтажом кабельных выводов (протяженность по трассе 0,096 км)</t>
  </si>
  <si>
    <t>Установка устройств охранной сигнализации в ТП,РП (30шт.)</t>
  </si>
  <si>
    <t>E_18/1.3.11</t>
  </si>
  <si>
    <t>Установка устройств  телемеханики в РП ,ТП (8 шт.)</t>
  </si>
  <si>
    <t>E_18/1.2.1</t>
  </si>
  <si>
    <t>Замена изношенных камер на камеры сборной с односторонним обслуживанием в ТП-685 (7шт.)</t>
  </si>
  <si>
    <t>E_18/1.3.1.1</t>
  </si>
  <si>
    <t>Замена изношенных камер на камеры сборной с односторонним обслуживанием в ТП-77 (4шт.)</t>
  </si>
  <si>
    <t>E_18/1.3.1.2</t>
  </si>
  <si>
    <t>Замена изношенных камер на камеры сборной с односторонним обслуживанием в ТП-84 (4шт.)</t>
  </si>
  <si>
    <t>E_18/1.3.1.3</t>
  </si>
  <si>
    <t>Замена изношенных камер на камеры сборной с односторонним обслуживанием в ТП-90 (4 шт.)</t>
  </si>
  <si>
    <t>E_18/1.3.1.4</t>
  </si>
  <si>
    <t>Замена изношенных камер на камеры сборной с односторонним обслуживанием в ТП-92 (3шт.)</t>
  </si>
  <si>
    <t>E_18/1.3.1.5</t>
  </si>
  <si>
    <t>E_18/1.3.3.1</t>
  </si>
  <si>
    <t>Замена низковольтных щитов на  щит одностороннего обслуживания в ТП- 1226 (7шт.)</t>
  </si>
  <si>
    <t>E_18/1.3.3.2</t>
  </si>
  <si>
    <t>Замена  низковольтных щитов на  щит одностороннего обслуживания в ТП- 510 (7шт.)</t>
  </si>
  <si>
    <t>E_18/1.3.3.3</t>
  </si>
  <si>
    <t>Замена  низковольтных щитов на  щит одностороннего обслуживания в ТП- 339 (3шт.)</t>
  </si>
  <si>
    <t>E_18/1.3.3.4</t>
  </si>
  <si>
    <t>Замена  низковольтных щитов на  щит одностороннего обслуживания в ТП- 672  (7шт.)</t>
  </si>
  <si>
    <t>E_18/1.3.3.5</t>
  </si>
  <si>
    <t>Замена масляных выключателей на  вакуумных выключатели в  РП-32 (9шт.)</t>
  </si>
  <si>
    <t>E_18/1.3.5.1</t>
  </si>
  <si>
    <t>Замена масляных выключателей на  вакуумных выключатели в  РП-37 (11шт.)</t>
  </si>
  <si>
    <t>E_18/1.3.5.2</t>
  </si>
  <si>
    <t>Замена  автоматических выключателей в ТП-865 (3шт.)</t>
  </si>
  <si>
    <t>E_18/1.3.7.1</t>
  </si>
  <si>
    <t>Замена  автоматических выключателей в ТП-731 (2шт.)</t>
  </si>
  <si>
    <t>E_18/1.3.7.2</t>
  </si>
  <si>
    <t>Замена  автоматических выключателей в ТП-868 (2шт.)</t>
  </si>
  <si>
    <t>E_18/1.3.7.3</t>
  </si>
  <si>
    <t>Замена  автоматических выключателей в ТП-1019 (2шт.)</t>
  </si>
  <si>
    <t>E_18/1.3.7.4</t>
  </si>
  <si>
    <t>Замена  автоматических выключателей в ТП-1210 (2шт.)</t>
  </si>
  <si>
    <t>E_18/1.3.7.5</t>
  </si>
  <si>
    <t>Замена кабельных перемычек с силовым трансформатоом до РУ-0,4кВ на шинный мост в ТП-620 (1шт.)</t>
  </si>
  <si>
    <t>E_18/1.3.10.1</t>
  </si>
  <si>
    <t>Замена кабельных перемычек с силовым трансформатоом до РУ-0,4кВ на шинный мост в ТП-623 (1шт.)</t>
  </si>
  <si>
    <t>E_18/1.3.10.2</t>
  </si>
  <si>
    <t>Замена кабельных перемычек с силовым трансформатоом до РУ-0,4кВ на шинный мост в ТП-669 (2шт.)</t>
  </si>
  <si>
    <t>E_18/1.3.10.3</t>
  </si>
  <si>
    <t>Замена кабельных перемычек с силовым трансформатоом до РУ-0,4кВ на шинный мост в ТП-783 (1шт.)</t>
  </si>
  <si>
    <t>E_18/1.3.10.4</t>
  </si>
  <si>
    <t>Замена кабельных перемычек с силовым трансформатоом до РУ-0,4кВ на шинный мост в ТП-845 (2шт.)</t>
  </si>
  <si>
    <t>E_18/1.3.10.5</t>
  </si>
  <si>
    <t>Замена кабельных перемычек с силовым трансформатоом до РУ-0,4кВ на шинный мост в ТП-848 (1шт.)</t>
  </si>
  <si>
    <t>E_18/1.3.10.6</t>
  </si>
  <si>
    <t>Замена кабельных перемычек с силовым трансформатоом до РУ-0,4кВ на шинный мост в ТП-192 (1шт.)</t>
  </si>
  <si>
    <t>E_18/1.3.10.7</t>
  </si>
  <si>
    <t>Замена кабельных перемычек с силовым трансформатоом до РУ-0,4кВ на шинный мост в ТП-137 (1шт.)</t>
  </si>
  <si>
    <t>E_18/1.3.10.8</t>
  </si>
  <si>
    <t>Замена кабельных перемычек с силовым трансформатоом до РУ-0,4кВ на шинный мост в ТП-207 (1шт.)</t>
  </si>
  <si>
    <t>E_18/1.3.10.9</t>
  </si>
  <si>
    <t>Замена кабельных перемычек с силовым трансформатоом до РУ-0,4кВ на шинный мост в ТП-226 (1шт.)</t>
  </si>
  <si>
    <t>E_18/1.3.10.10</t>
  </si>
  <si>
    <t>Замена кабельных перемычек с силовым трансформатоом до РУ-0,4кВ на шинный мост в ТП-232 (2шт.)</t>
  </si>
  <si>
    <t>E_18/1.3.10.11</t>
  </si>
  <si>
    <t>Замена кабельных перемычек с силовым трансформатоом до РУ-0,4кВ на шинный мост в ТП-234 (2шт.)</t>
  </si>
  <si>
    <t>E_18/1.3.10.12</t>
  </si>
  <si>
    <t>Замена кабельных перемычек с силовым трансформатоом до РУ-0,4кВ на шинный мост в ТП-236 (1шт.)</t>
  </si>
  <si>
    <t>E_18/1.3.10.13</t>
  </si>
  <si>
    <t>Замена кабельных перемычек с силовым трансформатоом до РУ-0,4кВ на шинный мост в ТП-293 (1шт.)</t>
  </si>
  <si>
    <t>E_18/1.3.10.14</t>
  </si>
  <si>
    <t>Замена кабельных перемычек с силовым трансформатоом до РУ-0,4кВ на шинный мост в ТП-347 (2шт.)</t>
  </si>
  <si>
    <t>E_18/1.3.10.15</t>
  </si>
  <si>
    <t>Замена изношенных шинных и линейных разъединителей в РП -11 (29шт.)</t>
  </si>
  <si>
    <t>E_18/1.3.9.1</t>
  </si>
  <si>
    <t>Замена в/в разъединителей старого образца, установленных в бетонных ячейках на новые ВН в ТП-397 (4шт.)</t>
  </si>
  <si>
    <t>E_18/1.3.8.1</t>
  </si>
  <si>
    <t>Замена  в/в разъединителей старого образца, установленных в бетонных ячейках на новые ВН в ТП-79 (3шт.)</t>
  </si>
  <si>
    <t>E_18/1.3.8.2</t>
  </si>
  <si>
    <t>Реконструкция ВЛ-0,4 кВ от ТП- 593 с монтажом кабельных линий (протяженность по трассе 7,165 км)</t>
  </si>
  <si>
    <t>E_18/1.1.1.1</t>
  </si>
  <si>
    <t>Реконструкция ВЛ-0,4 кВ  от ТП- 58 с монтажом кабельных линий п. Тенистый (протяженность по трассе 8,183 км)</t>
  </si>
  <si>
    <t>E_18/1.1.1.2</t>
  </si>
  <si>
    <t>Реконструкция ВЛ-0,4 кВ  от ТП- 353 с монтажом кабельных линий (протяженность по трассе 2,963 км)</t>
  </si>
  <si>
    <t>E_18/1.1.1.3</t>
  </si>
  <si>
    <t>Реконструкция ВЛ-0,4 кВ  от ТП- 13 с монтажом кабельных линий (протяженность по трассе 2,984 км)</t>
  </si>
  <si>
    <t>E_18/1.1.1.4</t>
  </si>
  <si>
    <t>Реконструкция ВЛ-0,4 кВ  от ТП- 354 с монтажом кабельных линий (протяженность по трассе 2,775 км)</t>
  </si>
  <si>
    <t>E_18/1.1.1.5</t>
  </si>
  <si>
    <t>Реконструкция ВЛ-0,4 кВ  от ТП- 86 с монтажом кабельных линий (протяженность по трассе 2,5 км)</t>
  </si>
  <si>
    <t>E_18/1.1.1.6</t>
  </si>
  <si>
    <t>Реконструкция КЛ 0,4 кВ  от ТП-1075 - ул. Жукова, 9  (протяженность по трассе 0,576 км)</t>
  </si>
  <si>
    <t>E_18/1.1.2.1</t>
  </si>
  <si>
    <t>Реконструкция КЛ 0,4 кВ  от ТП-1075 - ул. Бульвар Победы, 8 щ.1 (протяженность по трассе 0,41км)</t>
  </si>
  <si>
    <t>E_18/1.1.2.2</t>
  </si>
  <si>
    <t>Реконструкция КЛ 0,4 кВ  от ТП-1075 - ул. Бульвар Победы, 8 щ.2 (протяженность по трассе 0,224 км)</t>
  </si>
  <si>
    <t>E_18/1.1.2.3</t>
  </si>
  <si>
    <t>E_18/1.1.2.4</t>
  </si>
  <si>
    <t>Реконструкция КЛ 0,4 кВ  от ТП-619 - пр. Труда, 33 (протяженность по трассе 0,120 км)</t>
  </si>
  <si>
    <t>E_18/1.1.2.5</t>
  </si>
  <si>
    <t>Реконструкция КЛ 0,4 кВ  от ТП-66 - столовая, ул. Дарвина, 16 (протяженность по трассе 0,230 км)</t>
  </si>
  <si>
    <t>E_18/1.1.2.6</t>
  </si>
  <si>
    <t>Реконструкция КЛ 0,4 кВ  от ТП-247 - ул. К. Маркса, 38 (протяженность по трассе 0,111 км)</t>
  </si>
  <si>
    <t>E_18/1.1.2.10</t>
  </si>
  <si>
    <t>Реконструкция КЛ 0,4 кВ  от ТП-440 - д/сад, ул. Бульвар пионеров, 7 (протяженность по трассе 0,356 км)</t>
  </si>
  <si>
    <t>E_18/1.1.2.11</t>
  </si>
  <si>
    <t>Реконструкция КЛ 0,4 кВ  от ТП-824 - ЦТП (протяженность по трассе 0,104 км)</t>
  </si>
  <si>
    <t>E_18/1.1.2.12</t>
  </si>
  <si>
    <t>Реконструкция КЛ 6,10кВ ТП-627 - ТП-918 (протяженность по трассе 0,214 км)</t>
  </si>
  <si>
    <t>E_18/1.1.3.1</t>
  </si>
  <si>
    <t>Реконструкция КЛ 6,10кВ ПС-39 - РП-5 ф.2 (от М2009 до М2010) (протяженность по трассе 2,00 км)</t>
  </si>
  <si>
    <t>E_18/1.1.3.2</t>
  </si>
  <si>
    <t>Реконструкция КЛ  6,10кВ ПС-39 - РП-55 ф.22 (от М2009 до М2010) (протяженность по трассе 1,00 км)</t>
  </si>
  <si>
    <t>E_18/1.1.3.3</t>
  </si>
  <si>
    <t>Реконструкция КЛ 6,10кВ ПС-39 - РП-55 ф.15 (от М2009 до М2010) (протяженность по трассе 1,00 км)</t>
  </si>
  <si>
    <t>E_18/1.1.3.4</t>
  </si>
  <si>
    <t>Реконструкция КЛ  6,10кВ ПС-39 - ТП-794 ф.23 (от М2009 до М2010) (протяженность по трассе 2,00 км)</t>
  </si>
  <si>
    <t>E_18/1.1.3.5</t>
  </si>
  <si>
    <t>Реконструкция КЛ 6,10кВ ТП-913 - ТП-1091 (протяженность по трассе 0,326 км)</t>
  </si>
  <si>
    <t>E_18/1.1.3.6</t>
  </si>
  <si>
    <t>Реконструкция КЛ 6,10кВ РП-43 - ТП-1163 (протяженность по трассе 2,75км)</t>
  </si>
  <si>
    <t>E_18/1.1.3.7</t>
  </si>
  <si>
    <t>E_18/2.2.3</t>
  </si>
  <si>
    <t>Монтаж дополнительных камер КСО в ТП-1005 (3 шт.)</t>
  </si>
  <si>
    <t>E_18/1.3.2.1</t>
  </si>
  <si>
    <t>Монтаж дополнительных панелей ЩО в ТП-1005(3шт.)</t>
  </si>
  <si>
    <t>E_18/1.3.4.1</t>
  </si>
  <si>
    <t>Монтаж дополнительных панелей ЩО в ТП-12 (3шт.)</t>
  </si>
  <si>
    <t>E_18/1.3.4.2</t>
  </si>
  <si>
    <t>Монтаж вакуумных выключателей в ТП-558 (6шт.)</t>
  </si>
  <si>
    <t>E_18/1.3.6</t>
  </si>
  <si>
    <t>Покладка в РП кабелей усиления в/в фидеров ПС-2 - ТП-82 (Ф.105) (протяженностью по трассе 1,35км)</t>
  </si>
  <si>
    <t>E_18/2.1.1.1</t>
  </si>
  <si>
    <t>Покладка в РП кабелей усиления в/в фидеров ПС-30 - РП-47 (Ф.4,11) (протяженность по трассе 3,8км)</t>
  </si>
  <si>
    <t>E_18/2.1.1.2</t>
  </si>
  <si>
    <t>Покладка в РП кабелей усиления в/в фидеров ПС-16 - РП-74 (Ф.22,55) (протяженностью по трассе 0,44км)</t>
  </si>
  <si>
    <t>E_18/2.1.1.3</t>
  </si>
  <si>
    <t>Покладка в РП кабелей усиления в/в фидеров ПС-6 - РП-50 (Ф.304,401) (протяженностью по трассе 4,0км)</t>
  </si>
  <si>
    <t>E_18/2.1.1.4</t>
  </si>
  <si>
    <t>Строительство БКРП  взамен ТП-688 с перезаводкой всех КЛ-6, 0,4кВ, ВЛ.(трансформаторная мощность 0,63 МВА)</t>
  </si>
  <si>
    <t>E_18/2.2.4.1</t>
  </si>
  <si>
    <t>Строительство БКРП-2х630 взамен ТП-1286 с перезаводкой всех КЛ-6, 0,4кВ, ВЛ.(трансформаторная мощность 0,63 МВА)</t>
  </si>
  <si>
    <t>E_18/2.2.4.2</t>
  </si>
  <si>
    <t>Прокладка 4 КЛ-6кВ от ПС-43 до БКРП взамен ТП-688 (протяженностью по трассе 10.40 км)</t>
  </si>
  <si>
    <t>E_18/2.2.5.1</t>
  </si>
  <si>
    <t>Прокладка 4 КЛ-6кВ от ПС-43 до БКРП взамен ТП-1286 (протяженностью по трассе 13,40 км)</t>
  </si>
  <si>
    <t>E_18/2.2.5.2</t>
  </si>
  <si>
    <t>Стр-во дополнительной БКТП  в сети ТП-314-ТП-75 (трансформаторная мощность 0,25МВА)</t>
  </si>
  <si>
    <t>E_18/2.2.6.1</t>
  </si>
  <si>
    <t>Стр-во дополнительной БКТП  в сети ТП-37 (трансформаторная мощность 0,25МВА)</t>
  </si>
  <si>
    <t>E_18/2.2.6.2</t>
  </si>
  <si>
    <t>Стр-во дополнительной БКТП  в сети ТП-320 (трансформаторная мощность 0,25МВА)</t>
  </si>
  <si>
    <t>E_18/2.2.6.3</t>
  </si>
  <si>
    <t>Прокладка 2-х кабелей  от БКТП в сети ТП-314-ТП-75 до места врезки ТП-75-ТП-506 (протяженностью по трассе 0,28км)</t>
  </si>
  <si>
    <t>E_18/2.2.7.1</t>
  </si>
  <si>
    <t>Прокладка 2-х кабелей  от БКТП в сети от ТП-37 до места врезки ТП-37-ТП-1507 (протяженностью по трассе  0,27км)</t>
  </si>
  <si>
    <t>E_18/2.2.7.2</t>
  </si>
  <si>
    <t>Прокладка 2-х кабелей  от БКТП в сети от ТП-320 до места врезки ТП-320-ТП-1233 (протяженностью по трассе 0,26км)</t>
  </si>
  <si>
    <t>E_18/2.2.7.3</t>
  </si>
  <si>
    <t>Прокладка кабелей 4х95 от БКТП в сети от ТП-314-ТП-75 выводы на сеть (протяженностью по трассе 0,10км)</t>
  </si>
  <si>
    <t>E_18/2.2.7.4</t>
  </si>
  <si>
    <t>Прокладка кабелей  от БКТП в сети от ТП-37 выводы на сеть (протяженностью по трассе 0,10км)</t>
  </si>
  <si>
    <t>E_18/2.2.7.5</t>
  </si>
  <si>
    <t>Прокладка кабелей от БКТП в сети от ТП-320 выводы на сеть (протяженностью по трассе 0,10км)</t>
  </si>
  <si>
    <t>E_18/2.2.7.6</t>
  </si>
  <si>
    <t>E_18/1.3.12.1</t>
  </si>
  <si>
    <t>E_18/1.3.12.2</t>
  </si>
  <si>
    <t>Строительство ТП по 9 Января ул., 133 (ООО СК «БиК», соглашение от 05.06.2014 г. трансформаторная мощность - 1,260 мВА)</t>
  </si>
  <si>
    <t>Строительство ТП по пр. Труда, 74 (ООО "ЖБИ-2 Инвест", договор №1023 от 14.12.2012 г. трансформаторная мощность - 1,260 мВА)</t>
  </si>
  <si>
    <t>Строительство ТП-1848 по ул. Московский просмект, 13г (ООО "ЖБИ-2 Инвест", соглашение об отступном, трансформаторная мощность - 1,260 мВА)</t>
  </si>
  <si>
    <t>Строительство ТП-1849 по ул. Московский просмект, 13г (ООО "ЖБИ-2 Инвест", соглашение об отступном, трансформаторная мощность - 1,260 мВА)</t>
  </si>
  <si>
    <t>Строительство ТП по ул. 45 Стрелковой Дивизии, 275г (ООО "Сити-Строй", договор № 150 от 12.03.2014 г., трансформаторная мощность - 0,8 мВА)</t>
  </si>
  <si>
    <t>Строительство КЛ-10 кВ до границы участка по ул.Ленина ул.,39,43 пер.Учительский,7, (ООО "БизнесИнвестСтрой", дог. № 643 от 05.08.2013 г., протяженность - 0,640 км)</t>
  </si>
  <si>
    <t>Строительство КЛ-0,4 кВ до границы участка по пр. Московский,108, (Управление строительной политики  администрации ГО г.Воронеж, дог. № 334 от30.05.2015 г., протяженность -   2,208 км)</t>
  </si>
  <si>
    <t>Строительство КЛ-0,4 кВ до границы участка по ул..121 Стрелковой дивизии,11, (ОАО "Главное управление обустройства войск", дог. № 2538 от 12.12.2014 г., протяженность - 1,080 км)</t>
  </si>
  <si>
    <t>Строительство КЛ-0,4 кВ от ТП-1819 до котельной  по ул.45 Стрелковой дивизии,275Г, (ООО "Сити-строй", дог. № 150 от 12.03.2014 г., протяженность - 0,118 км)</t>
  </si>
  <si>
    <t>Строительство КЛ-0,4 кВ от ТП-1819 до ВРУ ж/дома  по ул.45 Стрелковой дивизии,275Г, (ООО "Сити-строй", дог. № 150 от 12.03.2014 г., протяженность - 0,370 км)</t>
  </si>
  <si>
    <t>F_15/00046</t>
  </si>
  <si>
    <t>F_15/00047</t>
  </si>
  <si>
    <t>F_15/00048</t>
  </si>
  <si>
    <t>F_15/00049</t>
  </si>
  <si>
    <t>F_15/00050</t>
  </si>
  <si>
    <t>F_15/00051</t>
  </si>
  <si>
    <t>Строительство ТП по ул. 45 Стрелковой Дивизии, 230/А (ООО  «Факел», соглашение от 23.12.2015 г. трансформаторная мощность - 4 мВА)</t>
  </si>
  <si>
    <t>Строительство ТП по ул. Березовая Роща, 4б (ЗАО ФК  «Аксиома», соглашение от 31.07.2015 г. трансформаторная мощность - 0,5 мВА)</t>
  </si>
  <si>
    <t>Строительство ТП по ул. Хользунова, 12,  (ЗАО ФК  «Аксиома», соглашение от 31.07.2015 г. трансформаторная мощность - 1,26 мВА)</t>
  </si>
  <si>
    <t>Строительство ТП по ул. Средне-Московская, 6а,  (ЗАО ФК  «Аксиома», соглашение от 31.07.2015 г. трансформаторная мощность - 1,26 мВА)</t>
  </si>
  <si>
    <t>Строительство КЛ-10 кВ от ТП-1426 до врезки в КЛ ТП-1024 - ТП-485 ул. Б. Роща (ЗАО ФК "Аксиома", соглашение от 31.07.2015 г. протяженность - 0,379 км)</t>
  </si>
  <si>
    <t>Строительство КЛ-10 кВ от ТП-1465 до врезки в КЛ ТП-1164 - ТП-1220  (ЗАО ФК "Аксиома", соглашение от 31.07.2015 г. протяженность - 0,354 км)</t>
  </si>
  <si>
    <t>Строительство КЛ-10 кВ от ТП-1426 до РП-15  (ЗАО ФК "Аксиома", соглашение от 31.07.2015 г. протяженность - 1,184 км)</t>
  </si>
  <si>
    <t>Строительство КЛ-0,4 кВ от ТП до ВРУ ж/дома по ул. Хользунова, 12,  (ЗАО ФК  «Аксиома», соглашение от 31.07.2015 г. протяженность - 0,701 км)</t>
  </si>
  <si>
    <t>Строительство КЛ-0,4 кВ от ТП до ВРУ ж/дома по ул. Березовая роща, 4б,  (ЗАО ФК  «Аксиома», соглашение от 31.07.2015 г. протяженность - 0,710 км)</t>
  </si>
  <si>
    <t>Строительство КЛ-0,4 кВ от ТП до ВРУ ж/дома по ул.Средне-Московская, 6А,  (ЗАО ФК  «Аксиома», соглашение от 31.07.2015 г. протяженность - 0,688 км)</t>
  </si>
  <si>
    <t>Строительство КЛ-0,4 кВ от ТП до ВРУ ж/дома по ул.20 лет Октября, 66,  (ЗАО ФК  «Аксиома», соглашение от 31.07.2015 г. протяженность - 3,687 км)</t>
  </si>
  <si>
    <t>Строительство КЛ-0,4 кВ от ТП до ВРУ ж/дома по ул.9 Января, 32 (ЗАО ФК  «Аксиома», соглашение от 31.07.2015 г. протяженность - 1,214 км)</t>
  </si>
  <si>
    <t>Строительство КЛ-0,4 кВ от ТП до ВРУ ж/дома по ул.Ипподромная, 2Б (ЗАО ФК  «Аксиома», соглашение от 31.07.2015 г. протяженность - 0,224 км)</t>
  </si>
  <si>
    <t>G_16/00020</t>
  </si>
  <si>
    <t>G_16/00021</t>
  </si>
  <si>
    <t>G_16/00022</t>
  </si>
  <si>
    <t>G_16/00023</t>
  </si>
  <si>
    <t>G_16/00024</t>
  </si>
  <si>
    <t>G_16/00025</t>
  </si>
  <si>
    <t>G_16/00026</t>
  </si>
  <si>
    <t>G_16/00027</t>
  </si>
  <si>
    <t>G_16/00028</t>
  </si>
  <si>
    <t>G_16/00029</t>
  </si>
  <si>
    <t>G_16/00030</t>
  </si>
  <si>
    <t>G_16/00031</t>
  </si>
  <si>
    <t>G_16/00032</t>
  </si>
  <si>
    <t>Замена изношенных камер на камеры сборной с односторонним обслуживанием в  ТП-634 (5шт.)</t>
  </si>
  <si>
    <t>E_19/1.3.1.1</t>
  </si>
  <si>
    <t>Замена изношенных камер на камеры сборной с односторонним обслуживанием в ТП-96 (4шт.)</t>
  </si>
  <si>
    <t>E_19/1.3.1.2</t>
  </si>
  <si>
    <t>Замена изношенных камер на камеры сборной с односторонним обслуживанием в  ТП-98 (4шт.)</t>
  </si>
  <si>
    <t>E_19/1.3.1.3</t>
  </si>
  <si>
    <t>Замена изношенных камер на камеры сборной с односторонним обслуживанием в ТП-99 (4 шт.)</t>
  </si>
  <si>
    <t>E_19/1.3.1.4</t>
  </si>
  <si>
    <t>Замена изношенных камер на камеры сборной с односторонним обслуживанием в  ТП-100 (4шт.)</t>
  </si>
  <si>
    <t>E_19/1.3.1.5</t>
  </si>
  <si>
    <t>Замена низковольтных щитов на  щит одностороннего обслуживания в ТП- 113 (2шт.)</t>
  </si>
  <si>
    <t>E_19/1.3.3.1</t>
  </si>
  <si>
    <t>Замена  низковольтных щитов на  щит одностороннего обслуживания в ТП- 318 (2шт.)</t>
  </si>
  <si>
    <t>E_19/1.3.3.2</t>
  </si>
  <si>
    <t>Замена низковольтных щитов на  щит одностороннего обслуживания в ТП- 388 (2шт.)</t>
  </si>
  <si>
    <t>E_19/1.3.3.3</t>
  </si>
  <si>
    <t>Замена низковольтных щитов на  щит одностороннего обслуживания в ТП- 411 (3шт.)</t>
  </si>
  <si>
    <t>E_19/1.3.3.4</t>
  </si>
  <si>
    <t>Замена  низковольтных щитов на  щит одностороннего обслуживания в ТП- 327 (3шт.)</t>
  </si>
  <si>
    <t>E_19/1.3.3.5</t>
  </si>
  <si>
    <t>Замена  низковольтных щитов на  щит одностороннего обслуживания в ТП- 497 (5шт.)</t>
  </si>
  <si>
    <t>E_19/1.3.3.6</t>
  </si>
  <si>
    <t>Замена низковольтных щитов на  щит одностороннего обслуживания в РП- 17 (3шт.)</t>
  </si>
  <si>
    <t>E_19/1.3.3.7</t>
  </si>
  <si>
    <t>Замена  низковольтных щитов на  щит одностороннего обслуживания в РП- 18 (5шт.)</t>
  </si>
  <si>
    <t>E_19/1.3.3.8</t>
  </si>
  <si>
    <t>Замена масляных выключателей на  вакуумные выключатели в  РП-36 (10шт.)</t>
  </si>
  <si>
    <t>E_19/1.3.5.1</t>
  </si>
  <si>
    <t>Замена масляных выключателей на  вакуумные выключатели в  РП-45 (10шт.)</t>
  </si>
  <si>
    <t>E_19/1.3.5.2</t>
  </si>
  <si>
    <t>Замена масляных выключателей на  вакуумные выключатели в  в РП-34 (13шт.)</t>
  </si>
  <si>
    <t>E_19/1.3.5.3</t>
  </si>
  <si>
    <t>Замена масляных выключателей на  вакуумные выключатели в в РП-59 (11шт.)</t>
  </si>
  <si>
    <t>E_19/1.3.5.4</t>
  </si>
  <si>
    <t>Замена  автоматических выключателей в ТП-870 (2шт.)</t>
  </si>
  <si>
    <t>E_19/1.3.7.1</t>
  </si>
  <si>
    <t>Замена  автоматических выключателей в  ТП-876 (2шт.)</t>
  </si>
  <si>
    <t>E_19/1.3.7.2</t>
  </si>
  <si>
    <t>Замена  автоматических выключателей в ТП-943 (2шт.)</t>
  </si>
  <si>
    <t>E_19/1.3.7.3</t>
  </si>
  <si>
    <t>Замена  автоматических выключателей в ТП-965 (2шт.)</t>
  </si>
  <si>
    <t>E_19/1.3.7.4</t>
  </si>
  <si>
    <t>Замена  автоматических выключателей в ТП-914 (2шт.)</t>
  </si>
  <si>
    <t>E_19/1.3.7.5</t>
  </si>
  <si>
    <t>Замена  автоматических выключателей в ТП-246 (3шт.)</t>
  </si>
  <si>
    <t>E_19/1.3.7.6</t>
  </si>
  <si>
    <t>Замена  автоматических выключателей в РП-9 (2шт.)</t>
  </si>
  <si>
    <t>E_19/1.3.7.7</t>
  </si>
  <si>
    <t>Замена кабельных перемычек с силовым трансформатоом до РУ-0,4кВ на шинный мост в ТП-850 (1шт.)</t>
  </si>
  <si>
    <t>E_19/1.3.10.2</t>
  </si>
  <si>
    <t>Замена кабельных перемычек с силовым трансформатоом до РУ-0,4кВ на шинный мост в ТП-881 (2шт.)</t>
  </si>
  <si>
    <t>E_19/1.3.10.3</t>
  </si>
  <si>
    <t>Замена кабельных перемычек с силовым трансформатоом до РУ-0,4кВ на шинный мост в ТП-1186 (2шт.)</t>
  </si>
  <si>
    <t>E_19/1.3.10.4</t>
  </si>
  <si>
    <t>Замена кабельных перемычек с силовым трансформатоом до РУ-0,4кВ на шинный мост в ТП-1185 (1шт.)</t>
  </si>
  <si>
    <t>E_19/1.3.10.5</t>
  </si>
  <si>
    <t>Замена кабельных перемычек с силовым трансформатоом до РУ-0,4кВ на шинный мост в ТП-1097 (2шт.)</t>
  </si>
  <si>
    <t>E_19/1.3.10.6</t>
  </si>
  <si>
    <t>Замена кабельных перемычек с силовым трансформатоом до РУ-0,4кВ на шинный мост в ТП-447 (2шт.)</t>
  </si>
  <si>
    <t>E_19/1.3.10.7</t>
  </si>
  <si>
    <t>Замена кабельных перемычек с силовым трансформатоом до РУ-0,4кВ на шинный мост в ТП-122 (1шт.)</t>
  </si>
  <si>
    <t>E_19/1.3.10.8</t>
  </si>
  <si>
    <t>Замена кабельных перемычек с силовым трансформатоом до РУ-0,4кВ на шинный мост в ТП-258 (1шт.)</t>
  </si>
  <si>
    <t>E_19/1.3.10.9</t>
  </si>
  <si>
    <t>Замена кабельных перемычек с силовым трансформатоом до РУ-0,4кВ на шинный мост в ТП-387 (1шт.)</t>
  </si>
  <si>
    <t>E_19/1.3.10.10</t>
  </si>
  <si>
    <t>Замена кабельных перемычек с силовым трансформатоом до РУ-0,4кВ на шинный мост в ТП-393 (2шт.)</t>
  </si>
  <si>
    <t>E_19/1.3.10.11</t>
  </si>
  <si>
    <t>Замена кабельных перемычек с силовым трансформатоом до РУ-0,4кВ на шинный мост в ТП-395 (1шт.)</t>
  </si>
  <si>
    <t>E_19/1.3.10.12</t>
  </si>
  <si>
    <t>Замена кабельных перемычек с силовым трансформатоом до РУ-0,4кВ на шинный мост в ТП-403 (1шт.)</t>
  </si>
  <si>
    <t>E_19/1.3.10.13</t>
  </si>
  <si>
    <t>E_19/1.3.10.14</t>
  </si>
  <si>
    <t>Замена кабельных перемычек с силовым трансформатоом до РУ-0,4кВ на шинный мост в ТП-441 (2шт.)</t>
  </si>
  <si>
    <t>E_19/1.3.10.15</t>
  </si>
  <si>
    <t>Замена кабельных перемычек с силовым трансформатоом до РУ-0,4кВ на шинный мост в ТП-470 (2шт.)</t>
  </si>
  <si>
    <t>E_19/1.3.10.16</t>
  </si>
  <si>
    <t>Замена изношенных шинных и линейных разъединителей в РП -4 (34шт.)</t>
  </si>
  <si>
    <t>E_19/1.3.9.1</t>
  </si>
  <si>
    <t>Замена в/в разъединителей старого образца, установленных в бетонных ячейках на новые ВН в ТП-384 (4шт.)</t>
  </si>
  <si>
    <t>E_19/1.3.8.1</t>
  </si>
  <si>
    <t>Замена в/в разъединителей старого образца, установленных в бетонных ячейках на новые ВН в ТП-1283 (4шт.)</t>
  </si>
  <si>
    <t>E_19/1.3.8.2</t>
  </si>
  <si>
    <t>Реконструкция ВЛ-0,4 кВ  от ТП- 86 с монтажом кабельных линий (протяженность по трассе 3,56 км)</t>
  </si>
  <si>
    <t>E_19/1.1.1.1</t>
  </si>
  <si>
    <t>Реконструкция ВЛ-0,4 кВ  от ТП- 412 с монтажом кабельных линий (протяженность по трассе 0,91  км)</t>
  </si>
  <si>
    <t>E_19/1.1.1.2</t>
  </si>
  <si>
    <t>Реконструкция ВЛ-0,4 кВ  от ТП- 33 с монтажом кабельных линий (протяженность по трассе 7,44 км)</t>
  </si>
  <si>
    <t>E_19/1.1.1.3</t>
  </si>
  <si>
    <t>Реконструкция КЛ 0,4 кВ  от ТП-811 - ул. Димитрова, 79 щ. 1 (протяженностью по трассе 0,24км)</t>
  </si>
  <si>
    <t>E_19/1.1.2.1</t>
  </si>
  <si>
    <t>Реконструкция КЛ 0,4 кВ  от ТП-811 - ул. Димитрова, 79 щ. 1-щ. 2 (протяженностью по трассе 0,09 км)</t>
  </si>
  <si>
    <t>E_19/1.1.2.2</t>
  </si>
  <si>
    <t>Реконструкция КЛ 0,4 кВ  от ТП-811 - ул. Димитрова, 79 щ. 2-щ. 3 (протяженностью по трассе 0,07 км)</t>
  </si>
  <si>
    <t>E_19/1.1.2.3</t>
  </si>
  <si>
    <t>Реконструкция КЛ 0,4 кВ  от ТП-1117 - Ленинский пр-т, 65 (протяженностью по трассе 0,42 км)</t>
  </si>
  <si>
    <t>E_19/1.1.2.4</t>
  </si>
  <si>
    <t>Реконструкция КЛ 0,4 кВ  от ТП-1093 - ЦТП 30/2 ул. Новосибирская (протяженностью по трассе 0,09 км)</t>
  </si>
  <si>
    <t>E_19/1.1.2.5</t>
  </si>
  <si>
    <t>Реконструкция КЛ 0,4 кВ  от ТП-1076 - ж/д 28 ул. Бульвар Победы(протяженностью по трассе 0,20км)</t>
  </si>
  <si>
    <t>E_19/1.1.2.6</t>
  </si>
  <si>
    <t>Реконструкция КЛ 0,4 кВ  от ТП-1076 - ж/д 26 ул. Бульвар Победы(протяженностью по трассе 0,14км)</t>
  </si>
  <si>
    <t>E_19/1.1.2.7</t>
  </si>
  <si>
    <t>Реконструкция КЛ 0,4 кВ  от ТП-1076 - ж/д 24 ул. Бульвар Победы(протяженностью по трассе 0,09км)</t>
  </si>
  <si>
    <t>E_19/1.1.2.8</t>
  </si>
  <si>
    <t>Реконструкция КЛ 0,4 кВ  от ТП-646 - ул. Переверткина, 18 (протяженностью по трассе 0,30км)</t>
  </si>
  <si>
    <t>E_19/1.1.2.9</t>
  </si>
  <si>
    <t>Реконструкция КЛ 0,4 кВ  от ТП-646 - ул. 25 Января, 8 (протяженностью по трассе 0,14км)</t>
  </si>
  <si>
    <t>E_19/1.1.2.10</t>
  </si>
  <si>
    <t>Реконструкция КЛ 0,4 кВ  от ТП-855 - ул. Бульвар Победы, 7 п.№8 (протяженностью по трассе 0,49 км)</t>
  </si>
  <si>
    <t>E_19/1.1.2.11</t>
  </si>
  <si>
    <t>Реконструкция КЛ 0,4 кВ  от ТП-855 - ул. Бульвар Победы, 7  (протяженностью по трассе 0,28 км)</t>
  </si>
  <si>
    <t>E_19/1.1.2.12</t>
  </si>
  <si>
    <t>Реконструкция КЛ 6,10кВ ПС-10 - РП-5 ф. 403 (протяженностью по трассе 2,67 км)</t>
  </si>
  <si>
    <t>E_19/1.1.3.1</t>
  </si>
  <si>
    <t>Реконструкция КЛ 6,10кВ ТП-341 - ТП-238 (протяженностью по трассе 0,48 км)</t>
  </si>
  <si>
    <t>E_19/1.1.3.2</t>
  </si>
  <si>
    <t>Реконструкция КЛ 6,10кВТП-341 - ТП-276 (протяженностью по трассе 0,56 км)</t>
  </si>
  <si>
    <t>E_19/1.1.3.3</t>
  </si>
  <si>
    <t>Реконструкция КЛ 6,10кВ РП-40-ТП-855 (протяженностью по трассе 0,34 км)</t>
  </si>
  <si>
    <t>E_19/1.1.3.4</t>
  </si>
  <si>
    <t>Реконструкция КЛ 6,10кВ ТП-855-ТП-1077 (протяженностью по трассе 0,83 км)</t>
  </si>
  <si>
    <t>E_19/1.1.3.5</t>
  </si>
  <si>
    <t>Реконструкция КЛ 6,10кВ ТП-1002 - ТП-1007 (протяженностью по трассе 0,28 км)</t>
  </si>
  <si>
    <t>E_19/1.1.3.6</t>
  </si>
  <si>
    <t>Реконструкция КЛ 6,10кВ РП-54-ТП-1007 (протяженностью по трассе 0,92км)</t>
  </si>
  <si>
    <t>E_19/1.1.3.7</t>
  </si>
  <si>
    <t>Реконструкция КЛ 6,10кВ ТП-421 - ТП-677 (протяженностью по трассе 0,08 км)</t>
  </si>
  <si>
    <t>E_19/1.1.3.8</t>
  </si>
  <si>
    <t>Реконструкция КЛ 6,10кВ ТП-632 - ТП-677 (протяженностью по трассе 0,54 км)</t>
  </si>
  <si>
    <t>E_19/1.1.3.9</t>
  </si>
  <si>
    <t>Реконструкция КЛ 6,10кВ РП-44 - ТП-752 (протяженностью по трассе 1,42 км)</t>
  </si>
  <si>
    <t>E_19/1.1.3.10</t>
  </si>
  <si>
    <t>E_19/2.2.3</t>
  </si>
  <si>
    <t>Монтаж дополнительных камер КСО в ТП-204 (3 шт.)</t>
  </si>
  <si>
    <t>E_19/1.3.2.1</t>
  </si>
  <si>
    <t>Монтаж дополнительных пеней ЩО в ТП-124 (4шт.)</t>
  </si>
  <si>
    <t>E_19/1.3.4.1</t>
  </si>
  <si>
    <t>Монтаж дополнительных пеней ЩО в ТП-21 (2шт.)</t>
  </si>
  <si>
    <t>E_19/1.3.4.2</t>
  </si>
  <si>
    <t>Монтаж вакуумных выключателей в ТП-211 (6шт.)</t>
  </si>
  <si>
    <t>E_19/1.3.6</t>
  </si>
  <si>
    <t>Покладка в РП кабелей усиления в/в фидеров ПС-42 - ТП-1092 (ф. 40) ( протяженностью по трассе 0,70 км)</t>
  </si>
  <si>
    <t>E_19/2.1.1.1</t>
  </si>
  <si>
    <t>Покладка в РП кабелей усиления в/в фидеров ПС-9 - РП-34 (ф. 4, 5) (протяженностью по трассе 6,80 км)</t>
  </si>
  <si>
    <t>E_19/2.1.1.2</t>
  </si>
  <si>
    <t>Покладка в РП кабелей усиления в/в фидеров ПС-6 - РП-59 (ф. 404, 103) (протяженностью по трассе 3,20 км)</t>
  </si>
  <si>
    <t>E_19/2.1.1.3</t>
  </si>
  <si>
    <t>Покладка в РП кабелей усиления в/в фидеров ПС-43 - РП-17 (ф. 72) (протяженностью по трассе 2,20 км)</t>
  </si>
  <si>
    <t>E_19/2.1.1.4</t>
  </si>
  <si>
    <t>Строительство БКРП взамен РП-69 с перезаводкой всех КЛ-6, 0,4кВ, ВЛ.(трансформаторная мощность 1,26МВА,с увеличением трансформаторной мощности на 0,86МВА)</t>
  </si>
  <si>
    <t>E_19/2.2.4.1</t>
  </si>
  <si>
    <t>Строительство БКРП взамен ТП-1253 с перезаводкой всех КЛ-6, 0,4кВ, ВЛ.(трансформаторная мощность 1,26МВА,с увеличением трансформаторной мощности на 0,86МВА)</t>
  </si>
  <si>
    <t>E_19/2.2.4.2</t>
  </si>
  <si>
    <t>Прокладка 4 КЛ-6кВ от ПС-12 до БКРП взамен ТП-1253 (протяженностью по трассе 14,00 км)</t>
  </si>
  <si>
    <t>E_19/2.2.5.1</t>
  </si>
  <si>
    <t>Прокладка 4 КЛ-6кВ от ПС-12 до РП-69 (протяженностью по трассе 17,20 км)</t>
  </si>
  <si>
    <t>E_19/2.2.5.2</t>
  </si>
  <si>
    <t>Стр-во дополнительной БКТП  в сети ТП-1265  (трансформаторная мощность 0,25 МВА)</t>
  </si>
  <si>
    <t>E_19/2.2.6.2</t>
  </si>
  <si>
    <t>E_19/2.2.6.3</t>
  </si>
  <si>
    <t>Стр-во дополнительной БКТП  в сети ТП-1303 (трансформаторная мощность 0,25 МВА)</t>
  </si>
  <si>
    <t>E_19/2.2.6.4</t>
  </si>
  <si>
    <t>Стр-во дополнительной БКТП в сети ТП-455 (трансформаторная мощность 0,63 МВА)</t>
  </si>
  <si>
    <t>E_19/2.2.6.5</t>
  </si>
  <si>
    <t>Прокладка  кабелей КЛ-6,10кВ от БКТП в сети от ТП-33 до места врезки ТП-796-ТП-797 (протяженностью по трассе  0,30 км)</t>
  </si>
  <si>
    <t>E_19/2.2.7.1</t>
  </si>
  <si>
    <t>Прокладка кабелей КЛ-6,10кВ от БКТП в сети от ТП-1303 до места врезки ТП-1544-ТП-1303 (протяженностью по трассе  0,61км)</t>
  </si>
  <si>
    <t>E_19/2.2.7.2</t>
  </si>
  <si>
    <t>Прокладка  кабелей КЛ-6,10кВ  от КТП в сети отТП-1265 до места врезки ТП-1572-ТП-1407 (протяженностью по трассе 0,10 км)</t>
  </si>
  <si>
    <t>E_19/2.2.7.3</t>
  </si>
  <si>
    <t>Прокладка кабелей КЛ-0,4кВ от БКТП в сети от ТП-33 выводы на сеть (протяженностью по трассе 0,10 км)</t>
  </si>
  <si>
    <t>E_19/2.2.7.4</t>
  </si>
  <si>
    <t>Прокладка кабелей КЛ-0,4кВ от БКТП в сети от ТП-1303 выводы на сеть (протяженностью по трассе  0,10 км)</t>
  </si>
  <si>
    <t>E_19/2.2.7.5</t>
  </si>
  <si>
    <t>Прокладка кабелей КЛ-0,4кВ от БКТП в сети от ТП-1265 выводы на сеть (протяженностью по трассе 0,10 км)</t>
  </si>
  <si>
    <t>E_19/2.2.7.6</t>
  </si>
  <si>
    <t>Прокладка кабелей КЛ-6,10кВ от БКТП в сети от ТП-455 до места врезки РП-13-ТП-455(протяженностью по трассе 0,40 км)</t>
  </si>
  <si>
    <t>E_19/2.2.7.7</t>
  </si>
  <si>
    <t>Прокладка кабелей КЛ - 0,4кВ от БКТП в сети от ТП-455 выводы на сеть (протяженностью по трассе 0,10 км)</t>
  </si>
  <si>
    <t>E_19/2.2.7.8</t>
  </si>
  <si>
    <t>Приобретение оборудования для производственных служб. (Анализатор характеристик антенн MFJ-269-1шт.,переносной тепловизор с экраном-3шт.,Много Функциональное Устройство (принтеры)-20шт.,Компьютер (комплект )-50шт.,Сервер-1шт.,Источник бесберебойного питания для сервера -1шт.)</t>
  </si>
  <si>
    <t>E_19/1.3.12.1</t>
  </si>
  <si>
    <t>Приобретение автотранспорта для производственой деятельности (Экскаватор ЭО 2621 МТЗ 82-1шт.,Легковой автомобиль ГАЗ 3309 АП 17-1шт.,Легковой автомобиль Нива Шевролет-1шт.,Легковой автомобиль ГАЗ 2705-1шт.,Легковой автомобиль ГАЗ 3309 (бортовой)-1шт.,Электролаборатория-1шт.,Легковой автомобиль ГАЗ 47953 (фургон)-2шт.</t>
  </si>
  <si>
    <t>E_19/1.3.12.2</t>
  </si>
  <si>
    <t>Монтаж устройств охранной сигнализации в ТП,РП (30шт.)</t>
  </si>
  <si>
    <t>E_19/1.3.11</t>
  </si>
  <si>
    <t>Реконструкция высоковольтного оборудования (замена трансформаторов 2х1000) в ТП-946 (увеличение мощности на 1,2МВА)</t>
  </si>
  <si>
    <t>H_17/1.3.7</t>
  </si>
  <si>
    <t>3 кв.2014</t>
  </si>
  <si>
    <t>1 кв. 2017</t>
  </si>
  <si>
    <t>Стр-во дополнительной БКТП  в сети ТП-33 (трансформаторная мощность 0,63МВА)</t>
  </si>
  <si>
    <t>Монтаж низковольтного оборудования в ТП (Вакуумный выключатель - 4шт.)</t>
  </si>
  <si>
    <t>Монтаж высоковольтного оборудования (Вакуумный выключатель ТКМ-12/630=1шт. Разъединитель РВФЗ 10/630=1шт.)</t>
  </si>
  <si>
    <t>F_15/1.3.11</t>
  </si>
  <si>
    <t>F_15/1.3.12</t>
  </si>
  <si>
    <t>Реконструкция ВЛ-0,4 кВ ТП-154 (протяженность по трассе 0,08 км)</t>
  </si>
  <si>
    <t>F_15/1.1.1.7</t>
  </si>
  <si>
    <t>Вынос КЛ 6-10 кВ  РП-59-ТП-1170, ПС-6-РП-59, ТП-1732-ТП-1171, из заны строительства по ул. Ленинградская, 82/В (договор №  1037 от 25.06.2014 г., протяженность - 0,73 км)</t>
  </si>
  <si>
    <t>F_15/00052</t>
  </si>
  <si>
    <t>Вынос КЛ 6-10 кВ  ТП-1040-ТП-793, ТП-1040-ТП-820, из заны строительства по ул. Московский пр., 142 В. 142 Д  (договор №  459 от 02.07.2014 г., протяженность - 0,326 км)</t>
  </si>
  <si>
    <t>F_15/00053</t>
  </si>
  <si>
    <t>Вынос КЛ 6-10 кВ  ТП-1019-ТП-1119, из заны строительства по ул. Ипподромная, 68/б  (договор №  261 от 01.04.2015 г., протяженность - 0,065 км)</t>
  </si>
  <si>
    <t>F_15/00054</t>
  </si>
  <si>
    <t>Восстановление элементов благоустройства на КЛ 6-10 кВ  ТП-533-ТП-150</t>
  </si>
  <si>
    <t>F_15/1.1.3.19</t>
  </si>
  <si>
    <t>Восстановление элементов благоустройства на КЛ 6-10 кВ  РП-22-ТП-1331</t>
  </si>
  <si>
    <t>F_15/1.1.3.20</t>
  </si>
  <si>
    <t xml:space="preserve">Восстановление элементов благоустройства на КЛ 6-10 кВ ТП-109-ТП-124 </t>
  </si>
  <si>
    <t>F_15/1.1.3.21</t>
  </si>
  <si>
    <t xml:space="preserve">Восстановление элементов благоустройства на КЛ 6-10 кВ ТП-221-ТП-344 </t>
  </si>
  <si>
    <t>F_15/1.1.3.22</t>
  </si>
  <si>
    <t>Восстановление элементов благоустройства на КЛ 6-10 кВ  ТП-326 до ТП-367</t>
  </si>
  <si>
    <t>F_15/1.1.3.23</t>
  </si>
  <si>
    <t>Вынос ВЛ-0,4 кВ  ТП-1423 из зоны строительства по ул. Майская, 18 (договор №  871 от 09.11.2015 г., протяженность - 0,14 км)</t>
  </si>
  <si>
    <t>G_16/00033</t>
  </si>
  <si>
    <t>Вынос ВЛ-0,4 кВ  ТП-188 из зоны строительства по ул. Московский пр., 48 (договор №  206 от 30.03.2016 г., протяженность - 0,155 км)</t>
  </si>
  <si>
    <t>G_16/00034</t>
  </si>
  <si>
    <t>Вынос ВЛ-0,4 кВ  КТП-312 из зоны строительства п. Маклок (договор №  556 от 23.06.2016 г., протяженность - 0,258 км)</t>
  </si>
  <si>
    <t>G_16/00035</t>
  </si>
  <si>
    <t>Вынос ВЛ-0,4 кВ  РП-77 из зоны строительства по ул. Московский пр., 179 (договор № 534 от 31.05.2016 г., протяженность - 0,194 км)</t>
  </si>
  <si>
    <t>G_16/00036</t>
  </si>
  <si>
    <t>Вынос ВЛ-0,4 кВ  ТП-393 из зоны строительства по ул. Дорожная, 7 (договор № 569 от 15.07.2016 г., протяженность - 0,528 км)</t>
  </si>
  <si>
    <t>G_16/00037</t>
  </si>
  <si>
    <t>Вынос КЛ-6 кВ ТП-131 - ТП-543 из зоны строительства по ул. Космонавтов, 23/в (договор № 625 от 25.08.2015 г., протяженность - 0,124 км)</t>
  </si>
  <si>
    <t>G_16/00038</t>
  </si>
  <si>
    <t>Вынос КЛ-6 кВ ТП-40 - ТП-741 из зоны строительства по ул. 45 Стрелковой Дивизии, 62 (договор № 987 от 14.01.2016 г., протяженность - 0,145 км)</t>
  </si>
  <si>
    <t>G_16/00039</t>
  </si>
  <si>
    <t>Вынос ТП-140 из зоны строительства по ул. Платонова, 9,11 (договор № 1188 от 13.03.2014 г., без увеличения трансформаторной мощности)</t>
  </si>
  <si>
    <t>G_16/00040</t>
  </si>
  <si>
    <t>Реконструкция ВЛ-0,4 кВ  от ТП- 744 с монтажом кабельных линий (протяженность по трассе 4,012км)</t>
  </si>
  <si>
    <t>Прокладка КЛ-0,4кВ  от ТП-1303 до опоры №1,№53 ул.Степная (протяженностью по трассе 0,05 км)</t>
  </si>
  <si>
    <t>Реконструкция высоковольтного оборудования в ТП-398,ТП-802 (2 шт.)</t>
  </si>
  <si>
    <t>нд</t>
  </si>
  <si>
    <t>G_16/1.3.7</t>
  </si>
  <si>
    <t>G_16/1.3.6.22</t>
  </si>
  <si>
    <t>G_16/1.3.6.23</t>
  </si>
  <si>
    <t>G_16/1.3.6.24</t>
  </si>
  <si>
    <t>G_16/1.3.6.25</t>
  </si>
  <si>
    <t>Реконструкция высоковольтное оборудования.Монтаж разъединителя РВВ-10/630 в ТП-619  (1шт.)</t>
  </si>
  <si>
    <t>G_16/1.3.7.4</t>
  </si>
  <si>
    <t>G_16/1.3.7.5</t>
  </si>
  <si>
    <t>G_16/1.3.7.6</t>
  </si>
  <si>
    <t>G_16/1.3.7.7</t>
  </si>
  <si>
    <t>H_17/1.1.4.7</t>
  </si>
  <si>
    <t>H_17/2.1.4.7</t>
  </si>
  <si>
    <t>Реконструкция ВЛ-0,4 кВ  ТП-23 (демонтаж опор)</t>
  </si>
  <si>
    <t>Реконструкция ВЛ-0,4 кВ  ТП-1808 (протяженность по трассе 0,087)</t>
  </si>
  <si>
    <t>Замена ВЛ-6кВ  на  КЛ-6кВ ТП-358 -ТП-1552 (демонтаж опор)</t>
  </si>
  <si>
    <t>Замена ВЛ-6кВ  на  КЛ-6кВ ТП-48 -ТП-659 (демонтаж опор)</t>
  </si>
  <si>
    <t>Замена ВЛ-6кВ  на  КЛ-6кВ ТП-715-КРУН-КТП-591-КТП-871-КТП-783 (демонтаж опор)</t>
  </si>
  <si>
    <t xml:space="preserve">Прокладка КЛ-6 кВ ПС-20-РП-70 (6,8) Восстановление эчементов благоустройства </t>
  </si>
  <si>
    <t>H_17/00043</t>
  </si>
  <si>
    <t>H_17/00044</t>
  </si>
  <si>
    <t>H_17/00045</t>
  </si>
  <si>
    <t>H_17/00046</t>
  </si>
  <si>
    <t>H_17/00047</t>
  </si>
  <si>
    <t>H_17/00048</t>
  </si>
  <si>
    <t>H_17/00049</t>
  </si>
  <si>
    <t>H_17/00050</t>
  </si>
  <si>
    <t>H_17/00051</t>
  </si>
  <si>
    <t>H_17/00052</t>
  </si>
  <si>
    <t>H_17/00053</t>
  </si>
  <si>
    <t>H_17/00054</t>
  </si>
  <si>
    <t>H_17/00055</t>
  </si>
  <si>
    <t>G_16/00045</t>
  </si>
  <si>
    <t>G_16/00046</t>
  </si>
  <si>
    <t>G_16/00047</t>
  </si>
  <si>
    <t>G_16/00048</t>
  </si>
  <si>
    <t>G_16/00049</t>
  </si>
  <si>
    <t>Реконструкция низковольтного оборудования.Установка автоматического выключателя  в КТП-655 (1шт.)</t>
  </si>
  <si>
    <t>G_16/1.3.7.3</t>
  </si>
  <si>
    <t>Реконструкция низковольтного  оборудования в РП-27.Ключи для управления вакуумными выключателями-1шт.</t>
  </si>
  <si>
    <t>Реконструкция низковольтного  оборудования в  РП-45.Ключи для управления вакуумными выключателями-3шт.</t>
  </si>
  <si>
    <t xml:space="preserve"> Реконструкция низковольтного  оборудования в РП-66.Ключи для управления вакуумными выключателями-6шт.</t>
  </si>
  <si>
    <t>G_16/2.2.7.6</t>
  </si>
  <si>
    <t>Реконструкция по технологическому присоединению</t>
  </si>
  <si>
    <t>Корректировка объема работ и стоимостных показателей объекта по результатам получения проектно-сметной документации</t>
  </si>
  <si>
    <t>Повышение надежности электроснабжения потребителей</t>
  </si>
  <si>
    <t>Корректировка стоимостных показателей объекта по результатам получения проектно-сметной документации</t>
  </si>
  <si>
    <t>Корректировка  стоимостных показателей объекта по результатам получения проектно-сметной документации</t>
  </si>
  <si>
    <t xml:space="preserve">Корректировка объемов и стоимости закупаемого оборудования и техники </t>
  </si>
  <si>
    <t>Установка автоматизированной информационно-измерительной системы контроля учета электрической энергии в РП (22шт.)</t>
  </si>
  <si>
    <t>E_15/2.2.2.2</t>
  </si>
  <si>
    <t>Выполнение проектных работ на строительство КЛ-10 кВ до границы участка по ул Г. Сибиряков, 2/и (дог. № 823 от 01.07.2014 г.)</t>
  </si>
  <si>
    <t>F_15/00055</t>
  </si>
  <si>
    <t>Реконструкция КЛ 0,4 кВ  от ТП-278 - ул. Газовая, 16 (протяженность по трассе 0,145 км)</t>
  </si>
  <si>
    <t>Прокладка КЛ-0,4 кВ ТП-929 до опоры №1, ул. Артамонова (протяженностью по трассе 0,06км)</t>
  </si>
  <si>
    <t>H_17/2.1.5.6</t>
  </si>
  <si>
    <t>Прокладка КЛ-0,4 кВ  ТП-934 до опоры №1 ул.Речная (протяженностью по трассе 0,02км)</t>
  </si>
  <si>
    <t>H_17/2.1.5.8</t>
  </si>
  <si>
    <t>Прокладка КЛ-0,4 кВ ТП-1233  до опоры №1а  пер.Томский (протяженностью по трассе 0,02км)</t>
  </si>
  <si>
    <t>H_17/2.1.5.9</t>
  </si>
  <si>
    <t>Прокладка КЛ-0,4кВ ТП-52 до опоры №1 ул.Республиканская (протяженностью по трассе 0,019км)</t>
  </si>
  <si>
    <t>H_17/2.1.5.10</t>
  </si>
  <si>
    <t>Прокладка КЛ-0,4кВ ТП-560 от оп.№27 до оп.№25 ул. Ушинского (протяженностью по трассе 0,078км)</t>
  </si>
  <si>
    <t>H_17/2.1.5.11</t>
  </si>
  <si>
    <t>Прокладка КЛ-0,4кВ ТП-71 до опоры №40 ул.303 стр.дивизии (протяженностью по трассе 0,02км)</t>
  </si>
  <si>
    <t>H_17/2.1.5.12</t>
  </si>
  <si>
    <t>Прокладка КЛ-0,4кВ ТП-1895 до муфты 17г. Ул.Ильюшина (протяженностью по трассе 0,006км)</t>
  </si>
  <si>
    <t>H_17/2.1.5.13</t>
  </si>
  <si>
    <t>Прокладка КЛ-0,4кВ ТП-190 до оп.№1 ул.Б.Манежная(протяженностью по трассе 0,032км)</t>
  </si>
  <si>
    <t>H_17/2.1.5.14</t>
  </si>
  <si>
    <t>Прокладка ТП-766 до опоры №1 ул. 25 Января (протяженность по трассе 0,022км)</t>
  </si>
  <si>
    <t>H_17/2.1.5.15</t>
  </si>
  <si>
    <t>Установка низковольтного оборудования  в ВРУ базы ул. Кривошеина (3шт.)</t>
  </si>
  <si>
    <t>H_17/2.1.5.16</t>
  </si>
  <si>
    <t>Реконструкция низковольтного оборудования в ТП-946 (2шт.)</t>
  </si>
  <si>
    <t>Реконструкция низковольтного оборудования в ТП-137  (1шт.)</t>
  </si>
  <si>
    <t>H_17/1.3.5.1</t>
  </si>
  <si>
    <t>Реконструкция низковольтного оборудования в ТП-1092(1шт.)</t>
  </si>
  <si>
    <t>H_17/1.3.5.2</t>
  </si>
  <si>
    <t>Реконструкция низковольтного оборудования в ТП-1059 (1шт.)</t>
  </si>
  <si>
    <t>H_17/1.3.5.3</t>
  </si>
  <si>
    <t>Реконструкция низковольтного оборудования в ТП-615 (1шт.)</t>
  </si>
  <si>
    <t>H_17/1.3.5.4</t>
  </si>
  <si>
    <t>Реконструкция низковольтного оборудования в ТП-919 (1шт.)</t>
  </si>
  <si>
    <t>H_17/1.3.5.5</t>
  </si>
  <si>
    <t>Реконструкция низковольтного оборудования в ТП- 1640 (1шт.)</t>
  </si>
  <si>
    <t>H_17/1.3.5.6</t>
  </si>
  <si>
    <t>Реконструкция низковольтного оборудования в ТП-43 (1шт.)</t>
  </si>
  <si>
    <t>H_17/1.3.5.7</t>
  </si>
  <si>
    <t>Реконструкция низковольтного оборудования в ТП-1233  (1шт.)</t>
  </si>
  <si>
    <t>H_17/1.3.5.8</t>
  </si>
  <si>
    <t>Реконструкция низковольтного оборудования в ТП-215 (1шт.)</t>
  </si>
  <si>
    <t>H_17/1.3.5.9</t>
  </si>
  <si>
    <t>Реконструкция низковольтного оборудования в ТП-750 (1шт.)</t>
  </si>
  <si>
    <t>H_17/1.3.5.10</t>
  </si>
  <si>
    <t>Реконструкция низковольтного оборудования в КТП-506 (1шт.)</t>
  </si>
  <si>
    <t>H_17/1.3.5.11</t>
  </si>
  <si>
    <t>Реконструкция низковольтного оборудования в ТП-280 (2шт.)</t>
  </si>
  <si>
    <t>H_17/1.3.5.12</t>
  </si>
  <si>
    <t>Реконструкция низковольтного оборудования в ТП-1286 (1шт.)</t>
  </si>
  <si>
    <t>H_17/1.3.5.13</t>
  </si>
  <si>
    <t>Реконструкция низковольтного оборудования в ТП-52 (1шт.)</t>
  </si>
  <si>
    <t>H_17/1.3.5.14</t>
  </si>
  <si>
    <t>Реконструкция низковольтного оборудования в ТП-38 (1шт.)</t>
  </si>
  <si>
    <t>H_17/1.3.5.15</t>
  </si>
  <si>
    <t>Реконструкция низковольтного оборудования в ТП-1220 (1шт.)</t>
  </si>
  <si>
    <t>H_17/1.3.5.16</t>
  </si>
  <si>
    <t>Реконструкция низковольтного оборудования в КТП-734 (1шт.)</t>
  </si>
  <si>
    <t>H_17/1.3.5.17</t>
  </si>
  <si>
    <t>Реконструкция низковольтного оборудования в ТП-1177 (1шт.)</t>
  </si>
  <si>
    <t>H_17/1.3.5.18</t>
  </si>
  <si>
    <t>Реконструкция низковольтного оборудования в ТП-988 (2шт.)</t>
  </si>
  <si>
    <t>H_17/1.3.5.19</t>
  </si>
  <si>
    <t>Реконструкция низковольтного оборудования в ТП-232 (1шт.)</t>
  </si>
  <si>
    <t>H_17/1.3.5.20</t>
  </si>
  <si>
    <t>Реконструкция низковольтного оборудования в ТП-1215 (1шт.)</t>
  </si>
  <si>
    <t>H_17/1.3.5.21</t>
  </si>
  <si>
    <t>Реконструкция низковольтного оборудования в ТП-755 (1шт.)</t>
  </si>
  <si>
    <t>H_17/1.3.5.22</t>
  </si>
  <si>
    <t>Реконструкция низковольтного оборудования в ТП-525 (1шт.)</t>
  </si>
  <si>
    <t>H_17/1.3.5.23</t>
  </si>
  <si>
    <t>Реконструкция низковольтного оборудования в РП-66 (1шт.)</t>
  </si>
  <si>
    <t>H_17/1.3.5.24</t>
  </si>
  <si>
    <t xml:space="preserve">Реконструкция низковольтного оборудования в ТП-1195 (1шт.) </t>
  </si>
  <si>
    <t>H_17/1.3.5.25</t>
  </si>
  <si>
    <t>Реконструкция низковольтного оборудования в ТП-34Н (1шт.)</t>
  </si>
  <si>
    <t>H_17/1.3.5.26</t>
  </si>
  <si>
    <t>Реконструкция низковольтного оборудования в ТП-124 (2шт.)</t>
  </si>
  <si>
    <t>H_17/1.3.5.27</t>
  </si>
  <si>
    <t>Реконструкция низковольтного оборудования в ТП-871 (1шт.)</t>
  </si>
  <si>
    <t>H_17/1.3.5.28</t>
  </si>
  <si>
    <t>Реконструкция низковольтного оборудования в ТП-414 (1шт.)</t>
  </si>
  <si>
    <t>H_17/1.3.5.29</t>
  </si>
  <si>
    <t>Реконструкция низковольтного оборудования в ТП-718 (1шт.)</t>
  </si>
  <si>
    <t>H_17/1.3.5.30</t>
  </si>
  <si>
    <t>Реконструкция низковольтного оборудования в ТП-240 (1шт.)</t>
  </si>
  <si>
    <t>H_17/1.3.5.31</t>
  </si>
  <si>
    <t>Реконструкция низковольтного оборудования в ТП-1 (1шт.)</t>
  </si>
  <si>
    <t>H_17/1.3.5.32</t>
  </si>
  <si>
    <t>Реконструкция низковольтного оборудования в ТП-393 (1шт.)</t>
  </si>
  <si>
    <t>H_17/1.3.5.33</t>
  </si>
  <si>
    <t>Реконструкция низковольтного оборудования в БКТП-62 (1шт.)</t>
  </si>
  <si>
    <t>H_17/1.3.5.34</t>
  </si>
  <si>
    <t>Реконструкция низковольтного оборудования в ТП-1063 (1шт.)</t>
  </si>
  <si>
    <t>H_17/1.3.5.35</t>
  </si>
  <si>
    <t>Реконструкция низковольтного оборудования в ТП-1221 (1шт.)</t>
  </si>
  <si>
    <t>H_17/1.3.5.36</t>
  </si>
  <si>
    <t>Реконструкция низковольтного оборудования в ТП-1226 (1шт.)</t>
  </si>
  <si>
    <t>H_17/1.3.5.37</t>
  </si>
  <si>
    <t>Реконструкция низковольтного оборудования в ТП-1260 (1шт.)</t>
  </si>
  <si>
    <t>H_17/1.3.5.38</t>
  </si>
  <si>
    <t>Реконструкция низковольтного оборудования в ТП-1281 (1шт.)</t>
  </si>
  <si>
    <t>H_17/1.3.5.39</t>
  </si>
  <si>
    <t>Реконструкция низковольтного оборудования в ТП-155  (1шт.)</t>
  </si>
  <si>
    <t>H_17/1.3.5.40</t>
  </si>
  <si>
    <t>Реконструкция низковольтного оборудования в ТП-155 (1шт.)</t>
  </si>
  <si>
    <t>H_17/1.3.5.41</t>
  </si>
  <si>
    <t>Реконструкция низковольтного оборудования в ТП-590 (1шт.)</t>
  </si>
  <si>
    <t>H_17/1.3.5.42</t>
  </si>
  <si>
    <t>Реконструкция низковольтного оборудования в ТП-71 (1шт.)</t>
  </si>
  <si>
    <t>H_17/1.3.5.43</t>
  </si>
  <si>
    <t>Реконструкция низковольтного оборудования в ТП-865 (1шт.)</t>
  </si>
  <si>
    <t>H_17/1.3.5.44</t>
  </si>
  <si>
    <t>Реконструкция низковольтного оборудования в ТП-979 (2шт.)</t>
  </si>
  <si>
    <t>H_17/1.3.5.45</t>
  </si>
  <si>
    <t>Реконструкция низковольтного оборудования в ТП-1030 (1шт.)</t>
  </si>
  <si>
    <t>H_17/1.3.5.46</t>
  </si>
  <si>
    <t>Реконструкция низковольтного оборудования в ТП-1233 (1шт.)</t>
  </si>
  <si>
    <t>H_17/1.3.5.47</t>
  </si>
  <si>
    <t>Реконструкция низковольтного оборудования в ТП-1265 (1шт.)</t>
  </si>
  <si>
    <t>H_17/1.3.5.48</t>
  </si>
  <si>
    <t>Реконструкция низковольтного оборудования в ТП-932 (1шт.)</t>
  </si>
  <si>
    <t>H_17/1.3.5.49</t>
  </si>
  <si>
    <t>Реконструкция высоковольтного оборудования в РП-29 (1шт.)</t>
  </si>
  <si>
    <t>Реконструкция высоковольтного оборудования в РП-13 (3шт.)</t>
  </si>
  <si>
    <t>H_17/1.3.6.3</t>
  </si>
  <si>
    <t>Реконструкция высоковольтного оборудования в ТП-1054 (1шт.)</t>
  </si>
  <si>
    <t>H_17/1.3.6.4</t>
  </si>
  <si>
    <t>Реконструкция высоковольтного оборудования в ТП-1085 (1шт.)</t>
  </si>
  <si>
    <t>H_17/1.3.6.5</t>
  </si>
  <si>
    <t>Реконструкция высоковольтного оборудования в РП-46  (1шт.)</t>
  </si>
  <si>
    <t>H_17/1.3.6.6</t>
  </si>
  <si>
    <t>Реконструкция высоковольтного оборудования в РП-68 (3шт.)</t>
  </si>
  <si>
    <t>H_17/1.3.6.7</t>
  </si>
  <si>
    <t>Реконструкция высоковольтного оборудования в ТП-63 (1шт.)</t>
  </si>
  <si>
    <t>H_17/1.3.6.8</t>
  </si>
  <si>
    <t>Реконструкция высоковольтного оборудования в ТП-986 (1шт.)</t>
  </si>
  <si>
    <t>H_17/1.3.6.9</t>
  </si>
  <si>
    <t>Реконструкция высоковольтного оборудования в ТП-480 (1шт.)</t>
  </si>
  <si>
    <t>H_17/1.3.6.10</t>
  </si>
  <si>
    <t>Реконструкция высоковольтного оборудования в КТП-1881 (1шт.)</t>
  </si>
  <si>
    <t>H_17/1.3.6.11</t>
  </si>
  <si>
    <t>Реконструкция высоковольтного оборудования в ТП-1015 (1шт.)</t>
  </si>
  <si>
    <t>H_17/1.3.6.12</t>
  </si>
  <si>
    <t xml:space="preserve">Реконструкция высоковольтного оборудования в  ТП-343 </t>
  </si>
  <si>
    <t>H_17/1.3.6.13</t>
  </si>
  <si>
    <t>Реконструкция высоковольтного оборудования в ТП-996 (1шт.)</t>
  </si>
  <si>
    <t>H_17/1.3.6.14</t>
  </si>
  <si>
    <t>Реконструкция высоковольтного оборудования в ТП-1490 (1шт.)</t>
  </si>
  <si>
    <t>H_17/1.3.6.15</t>
  </si>
  <si>
    <t>Реконструкция высоковольтного оборудования в ТП-938 (2шт.)</t>
  </si>
  <si>
    <t>H_17/1.3.6.16</t>
  </si>
  <si>
    <t>Реконструкция высоковольтного оборудования в РП-16 (15шт.)</t>
  </si>
  <si>
    <t>H_17/1.3.6.17</t>
  </si>
  <si>
    <t>Реконструкция высоковольтного оборудования в РП-35 (11шт.)</t>
  </si>
  <si>
    <t>H_17/1.3.6.18</t>
  </si>
  <si>
    <t>Реконструкция высоковольтного оборудования в РП-45 (2шт.)</t>
  </si>
  <si>
    <t>H_17/1.3.6.19</t>
  </si>
  <si>
    <t>H_17/1.3.7.1</t>
  </si>
  <si>
    <t>H_17/1.3.7.2</t>
  </si>
  <si>
    <t>H_17/1.3.7.3</t>
  </si>
  <si>
    <t>H_17/1.3.7.4</t>
  </si>
  <si>
    <t>H_17/1.3.7.5</t>
  </si>
  <si>
    <t>H_17/1.3.7.6</t>
  </si>
  <si>
    <t>H_17/1.3.7.7</t>
  </si>
  <si>
    <t>H_17/1.3.7.8</t>
  </si>
  <si>
    <t>Реконструкция высоковольтного оборудования (замена трансформатора 1х630) в ТП-1285 (увеличение мощности на 0,31МВА)</t>
  </si>
  <si>
    <t>Реконструкция высоковольтного оборудования (замена трансформатора 1х630) в ТП-525 (увеличение мощности на  0,31МВА)</t>
  </si>
  <si>
    <t>Реконструкция высоковольтного оборудования (замена трансформатора 1х630) в ТП-240  (мощность  0,63МВА)</t>
  </si>
  <si>
    <t>Реконструкция высоковольтного оборудования (замена трансформатора 1х250) в ТП-1609  (увеличение мощности на  0,07МВА)</t>
  </si>
  <si>
    <t>Реконструкция высоковольтного оборудования (замена трансформатора 1х250) в ТП-1252 (увеличение мощности на  0,23МВА)</t>
  </si>
  <si>
    <t>Е_17/1.3.8</t>
  </si>
  <si>
    <t>E_17/1.3.1.3</t>
  </si>
  <si>
    <t>Замена изношенных камер на камеры  с односторонним обслуживанием в ТП-634 (5шт.)</t>
  </si>
  <si>
    <t>H_17/1.3.1.4</t>
  </si>
  <si>
    <t>Замена изношенных камер на камеры  с односторонним обслуживанием в ТП-851 (3шт.)</t>
  </si>
  <si>
    <t>H_17/1.3.1.5</t>
  </si>
  <si>
    <t>Замена изношенных камер на камеры  с односторонним обслуживанием в ТП-560 (6шт.)</t>
  </si>
  <si>
    <t>H_17/1.3.1.6</t>
  </si>
  <si>
    <t>Замена изношенных камер на камеры  с односторонним обслуживанием в ТП-1170 (4шт.)</t>
  </si>
  <si>
    <t>H_17/1.3.1.7</t>
  </si>
  <si>
    <t>Замена масляных выключателей на  вакуумных выключатели  в РП-44 (10шт.)</t>
  </si>
  <si>
    <t>H_17/1.3.3.6</t>
  </si>
  <si>
    <t>Замена масляных выключателей на  вакуумных выключатели  в РП-46 (6шт.)</t>
  </si>
  <si>
    <t>H_17/1.3.3.7</t>
  </si>
  <si>
    <t>Реконструкция БКТП-1895  взамен КТП-1865, ул. Ильюшина, д. 5/е</t>
  </si>
  <si>
    <t>H_17/2.1.4.9</t>
  </si>
  <si>
    <t>Демонтаж  строительной части ТП-1823 (взамен ТП-140)  ул. Платонова, д.9,11</t>
  </si>
  <si>
    <t>H_17/2.2.2.5</t>
  </si>
  <si>
    <t>Реконструкция ВЛ-0,4 кВ от ТП- 560 с монтажом кабельных линий (протяженность по трассе 0,40 км)</t>
  </si>
  <si>
    <t>H_17/1.1.1.8</t>
  </si>
  <si>
    <t>Выполнение проектных работ  ВЛ-0,4 кВ на ТП-393</t>
  </si>
  <si>
    <t>H_17/1.1.1.9</t>
  </si>
  <si>
    <t xml:space="preserve">Вытполнение работ по выносу ВЛ-0,4кВ от КТП-919 </t>
  </si>
  <si>
    <t>H_17/1.1.1.10</t>
  </si>
  <si>
    <t>Реконструкция КЛ 0,4 кВ ТП-500- до  опоры №1 ул.Маршака (протяженность по трассе 0,04км)</t>
  </si>
  <si>
    <t>H_17/1.1.2.1</t>
  </si>
  <si>
    <t>Реконструкция КЛ 0,4 кВ РП-11 - от М-17 до ж/д 77А ул.Свобобы (протяженность по трассе 0,033км)</t>
  </si>
  <si>
    <t>Н_17/1.1.3.12</t>
  </si>
  <si>
    <t>Реконструкция КЛ 0,4 кВ  ТП-1176-Ленинский пр.,22/1 (протяженность по трассе 0,130км)</t>
  </si>
  <si>
    <t>Н_17/1.1.3.13</t>
  </si>
  <si>
    <t>Реконструкция КЛ 0,4 кВ  ТП-367 -до ж/д 36 ул.Ст.Разина (протяженность по трассе 0,045км)</t>
  </si>
  <si>
    <t>Н_17/1.1.3.14</t>
  </si>
  <si>
    <t>Реконструкция КЛ 0,4 кВ  ТП-103 -до  опоры №1 ул.20 лет Октября (протяженность по трассе 0,021км)</t>
  </si>
  <si>
    <t>Н_17/1.1.3.15</t>
  </si>
  <si>
    <t xml:space="preserve"> Реконструкция КЛ 0,4 кВ ТП-1301 - до  опоры №1 ул.Майская (протяженность по трассе 0,026км)</t>
  </si>
  <si>
    <t>Н_17/1.1.3.16</t>
  </si>
  <si>
    <t>Реконструкция КЛ 0,4 кВ ТП-471 -до ж/д №27 ул.Ф.Энгельса (протяженность по трассе 0,298км)</t>
  </si>
  <si>
    <t>Н_17/1.1.3.17</t>
  </si>
  <si>
    <t>Реконструкция КЛ 0,4 кВ  ТП-471 -до ж/д №36 ул.Ф.Энгельса(протяженность по трассе 0,078км)</t>
  </si>
  <si>
    <t>Н_17/1.1.3.18</t>
  </si>
  <si>
    <t>Реконструкция КЛ 0,4 кВ  ТП-712 -до оп. №1 ул.25 Января (протяженность по трассе 0,022км)</t>
  </si>
  <si>
    <t>Н_17/1.1.3.19</t>
  </si>
  <si>
    <t>Реконструкция КЛ 6,10кВ ТП-211-ТП-373 (протяженность по трассе 0,10км)</t>
  </si>
  <si>
    <t>Реконструкция КЛ  6,10кВ ТП-231-КТП-1154  (протяженность по трассе 0,55км)</t>
  </si>
  <si>
    <t>Реконструкция КЛ 6,10кВ РП-12-ТП-231 (протяженность по трассе 0,45км)</t>
  </si>
  <si>
    <t>Реконструкция КЛ 6,10кВ ТП-1286-ТП-1287 (от М1 до  М2) (протяженность по трассе 0,28км)</t>
  </si>
  <si>
    <t>Реконструкция КЛ 6,10кВ ТП-228 до места врезки в ст.ТП-152 (протяженность по трассе 0,255км)</t>
  </si>
  <si>
    <t>H_17/1.1.4.8</t>
  </si>
  <si>
    <t>Реконструкция КЛ 6,10кВ ТП-228 до места врезки в ст.ТП-1573 (протяженность по трассе 0,255км)</t>
  </si>
  <si>
    <t>H_17/1.1.4.9</t>
  </si>
  <si>
    <t>Реконструкция КЛ 6,10кВ ПС-25-РП-39 (протяженность по трассе 0,042км)</t>
  </si>
  <si>
    <t>H_17/1.1.4.10</t>
  </si>
  <si>
    <t>Вынос КЛ 6,10кВ ТП-1212-ТП-1557 (протяженность по трассе 0,077км)</t>
  </si>
  <si>
    <t>H_17/1.1.4.11</t>
  </si>
  <si>
    <t>Вынос КЛ 6,10кВ ТП-742-ТП-1330 (протяженность по трассе 0,106км)</t>
  </si>
  <si>
    <t>H_17/1.1.4.12</t>
  </si>
  <si>
    <t>Вынос КЛ 6,10кВ ТП-793-ТП-1416 (протяженность по трассе 0,093км)</t>
  </si>
  <si>
    <t>H_17/1.1.4.13</t>
  </si>
  <si>
    <t>Установка автоматизированной информационно-измерительной системы контроля учета электрической энергии РП-1031,РП-19</t>
  </si>
  <si>
    <t>Установка автоматизированной информационно-измерительной системы контроля учета электрической энергии РП-94</t>
  </si>
  <si>
    <t>Стр-во БКТП взамен КТП-631  и кабелей выводы на сеть(трансформаторная мощность 0,630МВА)</t>
  </si>
  <si>
    <t>Стр-во КТП взамен КТП-101  (трансформаторная мощность 0,4МВА)</t>
  </si>
  <si>
    <t>H_17/2.1.4.8</t>
  </si>
  <si>
    <t>Приобретение оборудования для производственных служб (Дуплексный фильтр Radial DPR4-6V 0,8МГц-1шт.,Электробензогенератор  (однофаз.) -1шт.,Бензиновый отбойный молоток "Wacker Neuson ВН 23 "-2шт.,Бригадный штатный набор инструментов "Нилед ТК-1"-2шт.,Электрический отбойный молоток "Зубр" бетонолом ЗМ-60-200 ВК-1шт.,Перфоратор  Makita HR5001C-1шт.,Электрогенератор "Eiemax SH 7600 EX-R" 6,5кВт-1шт.,Гидромолот ГПМ-120-1шт.,Оборудование поста диагностики-1шт.,Шиномонтажный бокс-1шт.)</t>
  </si>
  <si>
    <t>Приобретение автотранспорта для производственой деятельности (Газон-NEXT АП-18-1шт.,Газон-NEXT бортовой-1шт.,Автомобиль ГАЗЕЛЬ-2705 -3шт., Экскаватор ТЕREX TLB 825 -1шт.,легковой автомобиль УАЗ-39099-2шт.,)</t>
  </si>
  <si>
    <t>Факт 2017 года</t>
  </si>
  <si>
    <t>Реконструкция ВЛ-0,4 кВ от ТП- 934 (протяженность по трассе 0,54 км)</t>
  </si>
  <si>
    <t>H_17/1.1.2.2</t>
  </si>
  <si>
    <t>Реконструкция ВЛ-0,4 кВ от ТП- 52 (протяженность по трассе 0,27км)</t>
  </si>
  <si>
    <t>H_17/1.1.2.3</t>
  </si>
  <si>
    <t>Реконструкция ВЛ-0,4 кВ от ТП- 223  (протяженность по трассе 0,07 км)</t>
  </si>
  <si>
    <t>H_17/1.1.2.4</t>
  </si>
  <si>
    <t>Реконструкция ВЛ-0,4 кВ от ТП- 1233 (протяженность по трассе 0,255 км)</t>
  </si>
  <si>
    <t>H_17/1.1.2.5</t>
  </si>
  <si>
    <t>Реконструкция ВЛ-0,4 кВ от ТП-47 (протяженность по трассе 0,061км)</t>
  </si>
  <si>
    <t>H_17/1.1.2.6</t>
  </si>
  <si>
    <t>Реконструкция ВЛ-0,4 кВ от ТП- 404  (протяженность по трассе 0,025 км)</t>
  </si>
  <si>
    <t>H_17/1.1.2.7</t>
  </si>
  <si>
    <t>Реконструкция ВЛ-0,4 кВ от ТП- 71 (протяженность по трассе 0,564км)</t>
  </si>
  <si>
    <t>H_17/1.1.2.9</t>
  </si>
  <si>
    <t>Реконструкция ВЛ-0,4 кВ от ТП- 190 (протяженность по трассе 0,122 км)</t>
  </si>
  <si>
    <t>H_17/1.1.2.10</t>
  </si>
  <si>
    <t>Монтаж приточно-вытяжной системы с подогревом воздуха на участке ул. Моисеева 5А</t>
  </si>
  <si>
    <t>H_17/1.5.12</t>
  </si>
  <si>
    <t>Монтаж светильников эвакуационного освещения (ул. Пешестрелецкая, д. 110)</t>
  </si>
  <si>
    <t>H_17/1.5.13</t>
  </si>
  <si>
    <t>Устройство внутреннего отопления на участках, ул. Кривошеина, д. 25а</t>
  </si>
  <si>
    <t>H_17/1.5.14</t>
  </si>
  <si>
    <t>Реконструкция  ТП-1031 с перезаводкой всех КЛ-6, 0,4 кВ, ВЛ  ПС-ООО "Талар" до БКРП(трансформаторная мощность 1,26МВА,с увеличением трансформаторной мощности на 0,23МВА)</t>
  </si>
  <si>
    <t>Реконструкция высоковольтного оборудования (замена трансформаторов 1х400) в ТП,РП (9шт.)</t>
  </si>
  <si>
    <t>Реконструкция высоковольтного оборудования (замена трансформаторов 1х630) в ТП,РП (12шт.)</t>
  </si>
  <si>
    <t>Установка устройств  телемеханики в РП ,ТП  (10шт.)</t>
  </si>
  <si>
    <t>Установка устройств охранной сигнализации в РП,ТП (24шт.)</t>
  </si>
  <si>
    <t>Строительство модульного экрана по адресу К. Маркса, д.65</t>
  </si>
  <si>
    <t xml:space="preserve">Монтаж соединительных муфт (2 шт) в месте врезки  КЛ-6 кВ от ТП-1884 в КЛ-6 кВ РП-51 - ТП-1582  и бордюрного камнядля стадиона "Чайка" ул.Краснознаменная,101 протяженностью 2,7 км. (Управление строительной политики договор на ТП №677 от 19.09.2016г.) </t>
  </si>
  <si>
    <t xml:space="preserve">Монтаж соединительных муфт (2 шт) в месте врезки  КЛ-6 кВ от ТП-1884 в КЛ-6 кВ ТП-1582 - ТП-1657 для стадиона "Чайка" ул.Краснознаменная,101 протяженностью 2,7 км. (Управление строительной политики договор на ТП №677 от 19.09.2016г.) </t>
  </si>
  <si>
    <t>Строительство БКТП трансформаторной мощностью 2 х 0,4 мВА для многоквартирного ж.д. ул.О.Дундича,19 (ООО "РемСтрой" дог. на ТП №1043 от 17.12.2013г.</t>
  </si>
  <si>
    <t>Строительство КЛ-10 кВ протяженностью 0,568 км. для многоквартирного ж.д. ул.О.Дундича,19 (ООО "РемСтрой" дог. на ТП №1043 от 17.12.2013г.</t>
  </si>
  <si>
    <t>Строительство КЛ-1 кВ протяженностью 0,888 км. для многоквартирного ж.д. ул.О.Дундича,19 (ООО "РемСтрой" дог. на ТП №1043 от 17.12.2013г.</t>
  </si>
  <si>
    <t>Строительство 3 БКТП трансформаторной мощностью 2х1,000 мВА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</si>
  <si>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Строительство КЛ-10 кВ протяженностью 6,152 км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</si>
  <si>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Строительство КЛ-1 кВ протяженностью 1,8 км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</si>
  <si>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Монтаж соединительных муфт в месте врезки  КЛ-6кВ от ТП-1875 в КЛ-6 кВ  ТП-1753-ТП-1223 для нежилых зданий  предприят. оптов. и мелкоопт.торговли ул.Г.Сибиряков,2/и  дог. (Ветютнев В.Н. дог. на ТП№823 от 01.07.2014г.)</t>
  </si>
  <si>
    <t>Монтаж соединительных муфт в месте врезки  КЛ-6кВ от ТП-1875 в КЛ-6 кВ  ТП-1041-ТП-1602 для нежилых зданий  предприят. оптов. и мелкоопт.торговли ул.Г.Сибиряков,2/и  дог. (Ветютнев В.Н. дог. на ТП№823 от 01.07.2014г.)</t>
  </si>
  <si>
    <t xml:space="preserve">монтаж кабельных муфт для потребительсого кооператива Левобережное участковое лесничество кварт.№1 выдел 1,2,3.4,5,6 Спортивно-оздор. комплекс   </t>
  </si>
  <si>
    <t>Строительство КЛ-10кВ протяженностью 2,156 км  для нежилых зданий  предприят. оптов. и мелкоопт.торговли ул.Г.Сибиряков,2/и   (Ветютнев В.Н. дог. на ТП№823 от 01.07.2014г.)</t>
  </si>
  <si>
    <t xml:space="preserve">Монтаж соединительных муфт для многоквартирного многоэтажного ж.д. ул.Ростовская-ул.Корольковой (ООО "Воронежбытстрой" дог.на ТП №508 от 03.08.2016г.) </t>
  </si>
  <si>
    <t xml:space="preserve">Строительство 4 БКТП  трансформаторной мощностью 4х1,0 мВА для многоквартирного ж.д. Московский пр.,48/а (ООО "ГлавСтрой" дог.№682 от 10.11.2015г.) </t>
  </si>
  <si>
    <t>Строительство КЛ-10 кВ протяженностью 3,007 км для многоквартирного ж.д. Московский пр.,48/а (ООО "ГлавСтрой" дог.№682 от 10.11.2015г.)</t>
  </si>
  <si>
    <t xml:space="preserve">Строительство КЛ-1кВ протяженностью 1,258 км для многоквартирного ж.д. Московский пр.,48/а (ООО "ГлавСтрой" дог.№682 от 10.11.2015г.) </t>
  </si>
  <si>
    <t>H_17/00056</t>
  </si>
  <si>
    <t>H_17/00057</t>
  </si>
  <si>
    <t>H_17/00058</t>
  </si>
  <si>
    <t>H_17/00059</t>
  </si>
  <si>
    <t>H_17/00060</t>
  </si>
  <si>
    <t>H_17/00061</t>
  </si>
  <si>
    <t>H_17/00062</t>
  </si>
  <si>
    <t>H_17/00063</t>
  </si>
  <si>
    <t>H_17/00064</t>
  </si>
  <si>
    <t>H_17/00065</t>
  </si>
  <si>
    <t>H_17/00066</t>
  </si>
  <si>
    <t>H_17/00067</t>
  </si>
  <si>
    <t>H_17/00068</t>
  </si>
  <si>
    <t>H_17/00069</t>
  </si>
  <si>
    <t>H_17/00070</t>
  </si>
  <si>
    <t>H_17/00071</t>
  </si>
  <si>
    <t>H_17/00072</t>
  </si>
  <si>
    <t>H_17/00073</t>
  </si>
  <si>
    <t>H_17/00074</t>
  </si>
  <si>
    <t>H_17/00075</t>
  </si>
  <si>
    <t>H_17/00001</t>
  </si>
  <si>
    <t>H_17/00002</t>
  </si>
  <si>
    <t>H_17/00003</t>
  </si>
  <si>
    <t>H_17/00004</t>
  </si>
  <si>
    <t>Строительство КЛ-10 кВ для технологического присоединения. Новое строительство (протяженность -  2,819 км)</t>
  </si>
  <si>
    <t>Строительство КЛ-0,4 кВ для технологического присоединения. Новое строительство (протяженность -  4,267 км)</t>
  </si>
  <si>
    <t>Строительство ВЛ-0,4 кВ для технологического присоединения. Новое строительство (протяженность - 1,083 км)</t>
  </si>
  <si>
    <t>Строительство ТП для технологического присоединения. Новое строительство Трансформаторная мощность 0,063 мВА</t>
  </si>
  <si>
    <t xml:space="preserve">Реконструкция высоковольтного оборудования (замена трансформаторов 1х630) в  ТП-43 </t>
  </si>
  <si>
    <t xml:space="preserve"> Строительство ТП с двумя трансформаторами 1,25 МВА. по договору Т.П. (свыше 670 кВт) №2465 от 31.10.2014</t>
  </si>
  <si>
    <t>G_16/00041</t>
  </si>
  <si>
    <t xml:space="preserve"> Строительство 2КЛ-10 кВ протяженностью 2х0,12 км. по договору Т.П. (свыше 670 кВт) №2465 от 31.10.2014</t>
  </si>
  <si>
    <t>G_16/00042</t>
  </si>
  <si>
    <t xml:space="preserve"> Строительство 16КЛ-1 кВ от ТП-проект. протяженностью 16х0,07 км. по договору Т.П. (свыше 670 кВт) №2465 от 31.10.2014</t>
  </si>
  <si>
    <t>G_16/00043</t>
  </si>
  <si>
    <t xml:space="preserve"> Строительство 4КЛ-10 кВ протяженностью 4х0,52 км. по договору Т.П. (свыше 670 кВт) №2641 от 24.12.2014</t>
  </si>
  <si>
    <t>G_16/00044</t>
  </si>
  <si>
    <t>H_17/00080</t>
  </si>
  <si>
    <t>H_17/00081</t>
  </si>
  <si>
    <t>H_17/00082</t>
  </si>
  <si>
    <t>H_17/00083</t>
  </si>
  <si>
    <t xml:space="preserve"> Строительство КЛ-1кВ от РУ-0,4 кВ ТП-1171 протяженностью L=4х0,17 км. по договору Т.П. (до 670 кВт) №183 от 17.04.2014</t>
  </si>
  <si>
    <t xml:space="preserve"> Строительство КЛ-1кВ от РУ-0,4 кВ ТП-472 протяженностью L=4х0,35 км. по договору Т.П. (до 670 кВт) №183 от 17.04.2014</t>
  </si>
  <si>
    <t xml:space="preserve"> Строительство КЛ-10 кВ от ТП-проект. до РП-15 протяженностью L=4х0,67 км. по договору Т.П. (свыше 670 кВт) №90 от 19.02.2015</t>
  </si>
  <si>
    <t xml:space="preserve"> Реконструкция РП-31 в части установки вакуумного выключателя. по договору Т.П. (свыше 670 кВт) №176 от 24.03.2016</t>
  </si>
  <si>
    <t>H_17/00005</t>
  </si>
  <si>
    <t xml:space="preserve"> Строительство КЛ-1 кВ  протяженностью 4х0,25 км. по договору Т.П. (до 670 кВт) №344 от 03.06.2016</t>
  </si>
  <si>
    <t>H_17/00006</t>
  </si>
  <si>
    <t xml:space="preserve"> Реконструкция ТП-988 в части установки двух рубильников РПС. по договору Т.П. (до 670 кВт) №344 от 03.06.2016</t>
  </si>
  <si>
    <t>H_17/00007</t>
  </si>
  <si>
    <t xml:space="preserve"> Строительство ТП с двумя трасформаторами 0,4 МВА. по договору Т.П. (до 670 кВт) №530 от 23.09.2016</t>
  </si>
  <si>
    <t>H_17/00008</t>
  </si>
  <si>
    <t xml:space="preserve"> Строительство КЛ-10 кВ от ТП-проект. до ТП-1364 протяженностью 0,215 км. по договору Т.П. (до 670 кВт) №530 от 23.09.2016</t>
  </si>
  <si>
    <t>H_17/00009</t>
  </si>
  <si>
    <t xml:space="preserve"> Строительство КЛ-10 кВ от ТП-проект. до ТП-1490 протяженностью 0,7 км. по договору Т.П. (до 670 кВт) №530 от 23.09.2016</t>
  </si>
  <si>
    <t>H_17/00010</t>
  </si>
  <si>
    <t xml:space="preserve"> Строительство 4КЛ-1 кВ от ТП-проект. протяженностью 4х0,12 км. по договору Т.П. (до 670 кВт) №530 от 23.09.2016</t>
  </si>
  <si>
    <t>H_17/00011</t>
  </si>
  <si>
    <t xml:space="preserve"> Реконструкция ТП-1364 в части установки ВН. по договору Т.П. (до 670 кВт) №530 от 23.09.2016</t>
  </si>
  <si>
    <t>H_17/00012</t>
  </si>
  <si>
    <t xml:space="preserve"> Реконструкция ТП-1490 в части установки ВН. по договору Т.П. (до 670 кВт) №530 от 23.09.2016</t>
  </si>
  <si>
    <t>H_17/00013</t>
  </si>
  <si>
    <t xml:space="preserve"> Строительство 2КЛ-10 кВ от РП-22 протяженностью 2х1,5 км. по договору Т.П. (до 670 кВт) №531 от 28.06.2016</t>
  </si>
  <si>
    <t>H_17/00014</t>
  </si>
  <si>
    <t xml:space="preserve"> Реконструкция РП-22 в части установки двух в/в ячеек с вакуумными выключателями. по договору Т.П. (до 670 кВт) №531 от 28.06.2016</t>
  </si>
  <si>
    <t>H_17/00015</t>
  </si>
  <si>
    <t xml:space="preserve"> Реконструкция ТП-21 в части замены панели ЩО-70. по договору Т.П. (до 670 кВт) №592 от 26.08.2015</t>
  </si>
  <si>
    <t>H_17/00016</t>
  </si>
  <si>
    <t xml:space="preserve"> Реконструкция ТП-124 в части установки рубильника РПС. по договору Т.П. (до 670 кВт) №592 от 26.08.2015</t>
  </si>
  <si>
    <t>H_17/00017</t>
  </si>
  <si>
    <t xml:space="preserve"> Строительство 2КЛ-1 КВ от ТП-363 протяженностью 2х0,15 км. по договору Т.П. (до 670 кВт) №598 от 06.08.2015</t>
  </si>
  <si>
    <t>H_17/00018</t>
  </si>
  <si>
    <t xml:space="preserve"> Реконструкция ТП-363 в части замены трансформатора с 0,4 МВА на 0,63 МВА.  по договору Т.П. (до 670 кВт) №598 от 06.08.2015</t>
  </si>
  <si>
    <t>H_17/00019</t>
  </si>
  <si>
    <t xml:space="preserve"> Реконструкция ТП-363 в части замены панели ЩО-70.  по договору Т.П. (до 670 кВт) №598 от 06.08.2015</t>
  </si>
  <si>
    <t>H_17/00020</t>
  </si>
  <si>
    <t xml:space="preserve"> Строительство ТП с двумя трасформаторами 0,25 МВА. по договору Т.П. (до 670 кВт) №676 от 20.09.2016</t>
  </si>
  <si>
    <t>H_17/00021</t>
  </si>
  <si>
    <t xml:space="preserve"> Строительство 2КЛ-10 кВ от ТП-проект. до БКТП-508 протяженностью 2х0,55 км. по договору Т.П. (до 670 кВт) №676 от 20.09.2016</t>
  </si>
  <si>
    <t>H_17/00022</t>
  </si>
  <si>
    <t xml:space="preserve"> Строительство КЛ-10 кВ от ТП-проект. до ТП-63 протяженностью 0,54 км. по договору Т.П. (до 670 кВт) №676 от 20.09.2016</t>
  </si>
  <si>
    <t>H_17/00023</t>
  </si>
  <si>
    <t xml:space="preserve"> Реконструкция ТП-63 в части установки ВН. по договору Т.П. (до 670 кВт) №676 от 20.09.2016</t>
  </si>
  <si>
    <t>H_17/00024</t>
  </si>
  <si>
    <t xml:space="preserve"> Строительство ТП с двумя трасформаторами 0,25 МВА. по договору Т.П. (до 670 кВт) №677 от 20.09.2016</t>
  </si>
  <si>
    <t>H_17/00025</t>
  </si>
  <si>
    <t xml:space="preserve"> Строительство КЛ-10 кВ от ТП-проект. до ТП-77 протяженностью 2х0,75 км. по договору Т.П. (до 670 кВт) №677 от 20.09.2016</t>
  </si>
  <si>
    <t>H_17/00026</t>
  </si>
  <si>
    <t xml:space="preserve"> Строительство 2КЛ-10 кВ от ТП-проект. до врезки в существующую КЛ-10 кВ протяженностью 2х0,55 км. по договору Т.П. (до 670 кВт) №677 от 20.09.2016</t>
  </si>
  <si>
    <t>H_17/00027</t>
  </si>
  <si>
    <t xml:space="preserve"> Реконструкция РП-51 в части замены ТТ. по договору Т.П. (до 670 кВт) №677 от 20.09.2016</t>
  </si>
  <si>
    <t>H_17/00028</t>
  </si>
  <si>
    <t xml:space="preserve"> Строительство КЛ-10 кВ от КТП-1154 протяженностью 0,6 км. по договору Т.П. (свыше 670 кВт) №727 от 28.10.2016</t>
  </si>
  <si>
    <t>H_17/00029</t>
  </si>
  <si>
    <t xml:space="preserve"> Строительство КЛ-10 кВ от ТП-560 протяженностью 1 км. по договору Т.П. №727 от 28.10.2016</t>
  </si>
  <si>
    <t>H_17/00030</t>
  </si>
  <si>
    <t xml:space="preserve"> Реконструкция ТП-560 в части установки одной камеры КСО. по договору Т.П. №727 от 28.10.2016</t>
  </si>
  <si>
    <t>H_17/00031</t>
  </si>
  <si>
    <t xml:space="preserve"> Строительство 6КЛ-1 КВ от ТП-1291 протяженностью 6х0,65 км. по договору Т.П. (до 670 кВт) №783 от 12.12.2016</t>
  </si>
  <si>
    <t>H_17/00032</t>
  </si>
  <si>
    <t xml:space="preserve"> Реконструкция ТП-1291 в части замены двух трансформаторов с 0,4 МВА на 0,63 МВА. по договору Т.П. (до 670 кВт) №783 от 12.12.2016</t>
  </si>
  <si>
    <t>H_17/00033</t>
  </si>
  <si>
    <t xml:space="preserve"> Реконструкция ТП-1291 в части замены панелей ЩО-70. по договору Т.П. (до 670 кВт) №783 от 12.12.2016</t>
  </si>
  <si>
    <t>H_17/00034</t>
  </si>
  <si>
    <t xml:space="preserve"> Строительство ТП с двумя трасформаторами 1 МВА. по договору Т.П. (до 670 кВт) №789 от 31.10.2016</t>
  </si>
  <si>
    <t>H_17/00035</t>
  </si>
  <si>
    <t xml:space="preserve"> Строительство КЛ-10 кВ от ТП-проект. до РП-29 протяженностью 2,6 км. по договору Т.П. (до 670 кВт) №789 от 31.10.2016</t>
  </si>
  <si>
    <t>H_17/00036</t>
  </si>
  <si>
    <t xml:space="preserve"> Строительство КЛ-10 кВ от ТП-проект. до ТП-996 протяженностью 2,7 км. по договору Т.П. (до 670 кВт) №789 от 31.10.2016</t>
  </si>
  <si>
    <t>H_17/00037</t>
  </si>
  <si>
    <t xml:space="preserve"> Строительство 10КЛ-1 кВ от ТП-проект. протяженностью  10х0,35 км. по договору Т.П. (до 670 кВт) №789 от 31.10.2016</t>
  </si>
  <si>
    <t>H_17/00038</t>
  </si>
  <si>
    <t>Реконструкция РП-29 в части  установки вакуум. выкл. по договору Т.П. (до 670 кВт) №789 от 31.10.2016</t>
  </si>
  <si>
    <t>H_17/00039</t>
  </si>
  <si>
    <t>Реконструкция ТП-996 в части  установки ВНА. по договору Т.П. (до 670 кВт) №789 от 31.10.2016</t>
  </si>
  <si>
    <t>H_17/00040</t>
  </si>
  <si>
    <t xml:space="preserve"> Строительство ТП с одним трасформатором 0,4 МВА. по договору Т.П. (до 670 кВт) №708 от 23.09.2015</t>
  </si>
  <si>
    <t>H_17/00041</t>
  </si>
  <si>
    <t xml:space="preserve"> Строительство 2КЛ-10 кВ от ТП-проект. до места врезки в существующую КЛ-10 кВ протяженностью 2х0,63 км. по договору Т.П. (до 670 кВт) №708 от 23.09.2015</t>
  </si>
  <si>
    <t>H_17/00042</t>
  </si>
  <si>
    <t xml:space="preserve"> Строительство КЛ-10 кВ от ТП-проект. до ТП-996 протяженностью 2,7 км. по договору Т.П. (до 670 кВт) №708 от 23.09.2015</t>
  </si>
  <si>
    <t xml:space="preserve"> Строительство 2КЛ-1 кВ от ТП-проект. протяженностью  2х0,1 км. по договору Т.П. (до 670 кВт) №708 от 23.09.2015</t>
  </si>
  <si>
    <t>Реконструкция РП-65 в части  установки вакуум. выкл. по договору Т.П. (до 670 кВт) №708 от 23.09.2015</t>
  </si>
  <si>
    <t xml:space="preserve"> Строительство 2КЛ-1 кВ от ТП-1281 протяженностью 2х0,4 км. по договору Т.П. (до 670 кВт) №826 от 09.11.2016</t>
  </si>
  <si>
    <t xml:space="preserve"> Реконструкция ТП-363 в части установки двух панелей ЩО-70. по договору Т.П. (до 670 кВт) №826 от 09.11.2016</t>
  </si>
  <si>
    <t xml:space="preserve"> Строительство ТП с двумя трасформаторами 1 МВА. по договору Т.П. (свыше 670 кВт) №836 от 10.12.2015</t>
  </si>
  <si>
    <t xml:space="preserve"> Строительство 2КЛ-10 кВ от ТП-проект. до РП-проект. протяженностью 2х4 км. по договору Т.П. (свыше 670 кВт) №836 от 10.12.2015</t>
  </si>
  <si>
    <t xml:space="preserve"> Строительство КЛ-1 кВ от ТП-проект. протяженностью  2х0,145 км; 2х0,08 км; 2х0,07 км; 8х0,07 км; 2х0,1 км; 0,01 км.  по договору Т.П. (свыше 670 кВт) №836 от 10.12.2015</t>
  </si>
  <si>
    <t xml:space="preserve"> Реконструкция в части строительства РТП с двумя трансформаторами 0,63 МВА взамен ТП-767. по договору Т.П. (свыше 670 кВт) №836 от 10.12.2015</t>
  </si>
  <si>
    <t>Реконструкция в части строительства 4КЛ-10 кВ от РТП-проект. до ПС-Спутник протяженностью 4х4 км. по договору Т.П. (свыше 670 кВт) №836 от 10.12.2015</t>
  </si>
  <si>
    <t>Реконструкция в части перевода сетей 6, 10 и 1 кВ из ТП-767 в РТП-проект. по договору Т.П. (свыше 670 кВт) №836 от 10.12.2015</t>
  </si>
  <si>
    <t xml:space="preserve"> Реконструкция РП-91 в части установки двух панелей  ЩО-70. по договору Т.П. (до 670 кВт) №2555 от 16.02.2015</t>
  </si>
  <si>
    <t xml:space="preserve"> Реконструкция кВ ТП-143Н в части установки рубильников РПС. по договору Т.П. (до 670 кВт) №71 от 24.04.2015</t>
  </si>
  <si>
    <t>Строительство КЛ-1кВ протяженностью 0,532 км от ТП-211 до  ВРУ  административного здания ул.Никитинская,24 (ООО УК "БиК" дог.№1010 от 02.10.2014г.)</t>
  </si>
  <si>
    <t>Строительство КЛ-6кВ протяженностью 1,495 км от РП-68 до границы участка  ул.Остужева, 52/м (ООО ТД "Воронежская фруктовая компания " дог. на ТП №475 от 03.06.2016г.)</t>
  </si>
  <si>
    <t>Строительство КЛ-1кВ  протяженностью 0,756 км до ВРУ 2, 3 многоквартирного ж.д. ул.Новосибирская,61/в, 61/д (ООО "Гарант Строй" дог.№1042 от 04.12.2012г.)</t>
  </si>
  <si>
    <t>Строительство КЛ-10 кВ от ТП-1770  между ТП-813 и ТП-1758 (ООО "Еврострой" , дог. № 1017 от 12.11.2013 г.)</t>
  </si>
  <si>
    <t>H_17/00077</t>
  </si>
  <si>
    <t>H_17/00078</t>
  </si>
  <si>
    <t>Строительство КЛ-10 кВ для технологического присоединения. Новое строительство (протяженность 2,010 км)</t>
  </si>
  <si>
    <t>H_17/00079</t>
  </si>
  <si>
    <t>Строительство ТП для технологического присоединения. Новое строительство Трансформаторная мощность 0,025 мВА</t>
  </si>
  <si>
    <t>H_17/00084</t>
  </si>
  <si>
    <t>Монтаж соединительных муфт в месте врезки  КЛ-10 кВ от ТП-1876 в КЛ-10 кВ  РП-65-ТП-1595 для многоквартирного жилого дома ул.Ипподромная, 68/б (ООО Новострой дог. на ТП №708 от 23.09.2015)</t>
  </si>
  <si>
    <t>H_17/00076</t>
  </si>
  <si>
    <t xml:space="preserve"> Реконструкция РП-15 в части установки двух вакуумных выключателей. по договору Т.П. (свыше 670 кВт) №90 от 19.02.2015</t>
  </si>
  <si>
    <t xml:space="preserve"> Строительство 2КЛ-10 кВ от ТП-1095 протяженностью 2х0,85 км. по договору Т.П. (свыше 670 кВт) №508 от 03.08.2016</t>
  </si>
  <si>
    <t>E_18/00003</t>
  </si>
  <si>
    <t xml:space="preserve"> Реконструкция ТП-1095 в части установки двух камер КСО. по договору Т.П. (свыше 670 кВт) №508 от 03.08.2016</t>
  </si>
  <si>
    <t>E_18/00004</t>
  </si>
  <si>
    <t xml:space="preserve"> Реконструкция ТП-1818 в части замены двух трасформаторов с 0,63 МВА на 1 МВА.   по договору Т.П. (свыше 670 кВт) №482 от 22.06.2015</t>
  </si>
  <si>
    <t>E_18/00005</t>
  </si>
  <si>
    <t xml:space="preserve"> Реконструкция ТП-1818 в части установки вакуумных выключателей в сторону трансформаторов. по договору Т.П. (свыше 670 кВт) №482 от 22.06.2015</t>
  </si>
  <si>
    <t>E_18/00006</t>
  </si>
  <si>
    <t xml:space="preserve"> Реконструкция ТП-345 в части установки одной в/в ячейки с вакуумным выключателем. по договору Т.П. (свыше 670 кВт) №672 от 17.08.2016</t>
  </si>
  <si>
    <t>E_18/00007</t>
  </si>
  <si>
    <t xml:space="preserve"> Реконструкция ТП-159 в части установки одной в/в ячейки с вакуумным выключателем. по договору Т.П. (свыше 670 кВт) №672 от 17.08.2016</t>
  </si>
  <si>
    <t>E_18/00008</t>
  </si>
  <si>
    <t xml:space="preserve"> Строительство ТП с одним трансформатором 0,63 МВА. по договору Т.П. (до 670 кВт) №1017 от 18.08.2014</t>
  </si>
  <si>
    <t>E_18/00012</t>
  </si>
  <si>
    <t xml:space="preserve"> Строительство 2КЛ-10 кВ протяженностью 2х0,15 км. по договору Т.П. (до 670 кВт) №1017 от 18.08.2014</t>
  </si>
  <si>
    <t>E_18/00013</t>
  </si>
  <si>
    <t xml:space="preserve"> Строительство КЛ-1 кВ протяженностью 4х0,08 км4 6х0,085 км; 2х0,1 км. по договору Т.П. (до 670 кВт) №1017 от 18.08.2014</t>
  </si>
  <si>
    <t>E_18/00014</t>
  </si>
  <si>
    <t>Реконструкция ТП-1470 части замены трансформатора с 6/0,4 кВ 0,25 МВА на 6/0,4 кВ 0,40 МВА по договору ТП (до 670 кВт) №454 от 24.04.2017.</t>
  </si>
  <si>
    <t>H_17/00085</t>
  </si>
  <si>
    <t>Реконструкция в РУ-6 кВ РП-50 в части перезавода КЛ-6 кВ в сторону ТП-706 и КЛ-6 кВ в сторону ТП-1051 по договору ТП (свыше 670 кВт) №1278 от 07.11.2017.</t>
  </si>
  <si>
    <t>H_17/00086</t>
  </si>
  <si>
    <t>Строительство ВЛ-0,4 кВ для технологического присоединения. Новое строительство (протяженность 19,444 км)</t>
  </si>
  <si>
    <t>Строительство КЛ-0,4 кВ для технологического присоединения. Новое строительство (протяженность 1,072  км)</t>
  </si>
  <si>
    <t>Реконструкция 6,10кВ ТП-200-ТП-125 (протяженность по трассе 0,52км)</t>
  </si>
  <si>
    <t>H_17/1.1.4.2</t>
  </si>
  <si>
    <t>Реконструкция 6,10кВ ТП-169 -ТП-1168 (протяженность по трассе 0,52км)</t>
  </si>
  <si>
    <t>H_17/1.1.4.3</t>
  </si>
  <si>
    <t>Реконструкция 6,10кВ ТП-366н - ТП-205н (протяженность по трассе 0,47км)</t>
  </si>
  <si>
    <t>H_17/1.1.4.4</t>
  </si>
  <si>
    <t>Установка устройства компенсации реактивной мощности в РП-52 (2шт.)</t>
  </si>
  <si>
    <t>H_17/1.1.5</t>
  </si>
  <si>
    <t xml:space="preserve"> Строительство КЛ-10 кВ от РП-68 протяженностью 2,2 км. по договору Т.П. (свыше 670 кВт) №475 от 03.06.2016</t>
  </si>
  <si>
    <t>E_18/00001</t>
  </si>
  <si>
    <t xml:space="preserve"> Реконструкция РП-68 в части установки вакумного выключателя. по договору Т.П. (свыше 670 кВт) №475 от 03.06.2016</t>
  </si>
  <si>
    <t>E_18/00002</t>
  </si>
  <si>
    <t>Реконструкция высоковольтного оборудования в ТП-345 на секц. в ст.ТП-159,ТП-3 (1шт.)</t>
  </si>
  <si>
    <t>I_18/1.3.6.1</t>
  </si>
  <si>
    <t>Реконструкция высоковольтного оборудования в ТП-159  на секц. в ст.РП-42 -ПС-16 ф.61</t>
  </si>
  <si>
    <t>I_18/1.3.6.2</t>
  </si>
  <si>
    <t>Замена изношенных камер на камеры сборной с односторонним обслуживанием в ТП-33 (3шт.)</t>
  </si>
  <si>
    <t>I_18/1.3.1.2</t>
  </si>
  <si>
    <t>Замена изношенных камер на камеры сборной с односторонним обслуживанием в ТП-137 (3шт.)</t>
  </si>
  <si>
    <t>I_18/1.3.1.3</t>
  </si>
  <si>
    <t>Замена изношенных камер на камеры сборной с односторонним обслуживанием в ТП-35 (3шт.)</t>
  </si>
  <si>
    <t>I_18/1.3.1.4</t>
  </si>
  <si>
    <t>Замена  низковольтных щитов на  щит одностороннего обслуживания в ТП-386 (7шт.)</t>
  </si>
  <si>
    <t>I_18/1.3.2.2</t>
  </si>
  <si>
    <t>Замена  низковольтных щитов на  щит одностороннего обслуживания в ТП- 1183 (8шт.)</t>
  </si>
  <si>
    <t>I_18/1.3.2.3</t>
  </si>
  <si>
    <t>Замена  низковольтных щитов на  щит одностороннего обслуживания в ТП- 1251  3шт.)</t>
  </si>
  <si>
    <t>I_18/1.3.2.4</t>
  </si>
  <si>
    <t>Замена масляных выключателей на  вакуумных выключатели в  РП-51  (6шт.)</t>
  </si>
  <si>
    <t>I_18/1.3.3.1</t>
  </si>
  <si>
    <t>Замена масляных выключателей на  вакуумных выключатели в  РП-52 (11шт.)</t>
  </si>
  <si>
    <t>I_18/1.3.3.2</t>
  </si>
  <si>
    <t>Замена масляных выключателей на  вакуумных выключатели в  РП-54 (11шт.)</t>
  </si>
  <si>
    <t>I_18/1.3.3.3</t>
  </si>
  <si>
    <t>Замена масляных выключателей на  вакуумных выключатели в  РП-49 (9шт.)</t>
  </si>
  <si>
    <t>I_18/1.3.3.4</t>
  </si>
  <si>
    <t>Замена масляных выключателей на  вакуумных выключатели в  РП-40 (11шт.)</t>
  </si>
  <si>
    <t>I_18/1.3.3.5</t>
  </si>
  <si>
    <t>Замена масляных выключателей на  вакуумных выключатели в  РП-50 (7шт.)</t>
  </si>
  <si>
    <t>I_18/1.3.3.6</t>
  </si>
  <si>
    <t>Замена масляных выключателей на  вакуумных выключатели в  РП-65 (9шт.)</t>
  </si>
  <si>
    <t>I_18/1.3.3.7</t>
  </si>
  <si>
    <t>Замена  автоматических выключателей в ТП-1012  (2шт.)</t>
  </si>
  <si>
    <t>I_18/1.3.4.2</t>
  </si>
  <si>
    <t>Замена  автоматических выключателей в ТП-1071 (2шт.)</t>
  </si>
  <si>
    <t>I_18/1.3.4.3</t>
  </si>
  <si>
    <t>Замена  автоматических выключателей в ТП-1117 (2шт.)</t>
  </si>
  <si>
    <t>I_18/1.3.4.4</t>
  </si>
  <si>
    <t>Замена  автоматических выключателей в ТП-1077 (2шт.)</t>
  </si>
  <si>
    <t>I_18/1.3.4.5</t>
  </si>
  <si>
    <t>Реконструкция высоковольтного оборудования (замена трансформаторов 1х400) в ТП,РП (11шт.)</t>
  </si>
  <si>
    <t>I_18/1.3.5.1</t>
  </si>
  <si>
    <t>Реконструкция высоковольтного оборудования (замена трансформаторов 1х630) в ТП,РП (11шт.)</t>
  </si>
  <si>
    <t>I_18/1.3.5.2</t>
  </si>
  <si>
    <t>Реконструкция ВЛ-0,4 кВ от ТП- 167 с монтажом кабельных линий (протяженность по трассе 3,362 км)</t>
  </si>
  <si>
    <t>I_18/1.1.1.1</t>
  </si>
  <si>
    <t>Реконструкция ВЛ-0,4 кВ  от ТП- 190  с монтажом кабельных линий (протяженность по трассе 2,5 км)</t>
  </si>
  <si>
    <t>I_18/1.1.1.2</t>
  </si>
  <si>
    <t>Реконструкция КЛ 6,10кВ РП-49 - КТП-1062 (протяженность по трассе 0,47 км)</t>
  </si>
  <si>
    <t>I_18/1.1.3.1</t>
  </si>
  <si>
    <t>Реконструкция КЛ 6,10кВ РП-12 -ТП-560 (протяженность по трассе 0,22 км)</t>
  </si>
  <si>
    <t>I_18/1.1.3.2</t>
  </si>
  <si>
    <t>Реконструкция КЛ 6,10кВ ТП-360 -ТП-560 (протяженность по трассе 0,58 км)</t>
  </si>
  <si>
    <t>I_18/1.1.3.4</t>
  </si>
  <si>
    <t>Реконструкция КЛ 6,10кВ РП-42 - ТП-159 (протяженность по трассе 0,42 км)</t>
  </si>
  <si>
    <t>I_18/1.1.3.5</t>
  </si>
  <si>
    <t>Реконструкция КЛ 6,10кВ ТП-159 -ТП-345 (протяженность по трассе 0,38 км)</t>
  </si>
  <si>
    <t>I_18/1.1.3.6</t>
  </si>
  <si>
    <t>Реконструкция КЛ 6,10кВ РП-26 ТП-1041 (протяженность по трассе 1,251 км)</t>
  </si>
  <si>
    <t>I_18/1.1.3.7</t>
  </si>
  <si>
    <t>Реконструкция КЛ  6,10кВ ТП-200-ТП-125  (протяженность по трассе 0,44 км)</t>
  </si>
  <si>
    <t>I_18/1.1.3.10</t>
  </si>
  <si>
    <t>Реконструкция КЛ 6,10кВ ТП-169 -ТП-1168 (протяженность по трассе 0,44 км)</t>
  </si>
  <si>
    <t>I_18/1.1.3.11</t>
  </si>
  <si>
    <t>Реконструкция КЛ 6,10кВ РП-22 -ТП-880  (протяженность по трассе 0,54км)</t>
  </si>
  <si>
    <t>I_18/1.1.3.15</t>
  </si>
  <si>
    <t>Реконструкция КЛ 6,10кВ ГПП ТЭЦ-1 до соед.муфты в ст. ТП-1181  (протяженность по трассе 0,78км)</t>
  </si>
  <si>
    <t>I_18/1.1.3.16</t>
  </si>
  <si>
    <t>Прокладка 4КЛ-10 кВ 3х240 от ПС-ООО "Талар" до БКРП взамен ТП-1031 (протяженностью по трассе 15,868км)</t>
  </si>
  <si>
    <t>I_18/2.2.3.1</t>
  </si>
  <si>
    <t>Прокладка КЛ-6 кВ ПС "Южная" - ТП-1153 (протяженностью по трассе 16,00км)</t>
  </si>
  <si>
    <t>I_18/2.2.3.2</t>
  </si>
  <si>
    <t>Строительство нового БКРП 2х630 взамен ТП-1144 с перезаводкой всех КЛ-6, 0,4 кВ, ВЛ  (трансформаторная мощность 1,26МВА,с увеличением трансформаторной мощности на 0,23МВА)</t>
  </si>
  <si>
    <t>I_18/2.2.2</t>
  </si>
  <si>
    <t>Стр-во дополнительной БКТП  в сети ТП-447 (трансформаторная мощность 0,25МВА)</t>
  </si>
  <si>
    <t>I_18/2.2.6.4</t>
  </si>
  <si>
    <t>Стр-во БКТП 1х250 взамен ТП-1899 по адресу:  пр.Труда,107</t>
  </si>
  <si>
    <t>I_18/2.2.6.5</t>
  </si>
  <si>
    <t>I_18/1.1.4</t>
  </si>
  <si>
    <t>Реконструкция ВЛ-0,4 кВ от ТП- 488 с монтажом кабельных линий (протяженность по трассе 1,19 км)</t>
  </si>
  <si>
    <t>I_18/1.1.1.3</t>
  </si>
  <si>
    <t>Реконструкция ВЛ-0,4 кВ  от ТП- 744  с монтажом кабельных линий (протяженность по трассе 4,02 км)</t>
  </si>
  <si>
    <t>I_18/1.1.1.4</t>
  </si>
  <si>
    <t xml:space="preserve"> Строительство ТП с четырмя трасформаторами 1 МВА. по договору Т.П. (свыше 670 кВт) №682 от 10.11.2015</t>
  </si>
  <si>
    <t>E_18/00009</t>
  </si>
  <si>
    <t xml:space="preserve"> Строительство 2КЛ-10 кВ от ТП-проект. до РП-проект. протяженностью 2х1,1 км. по договору Т.П. (свыше 670 кВт) №682 от 10.11.2015</t>
  </si>
  <si>
    <t>E_18/00010</t>
  </si>
  <si>
    <t xml:space="preserve"> Строительство КЛ-1 кВ от ТП-проект. протяженностью 4х0,12 км; 2х0,07 км; 2х0,05 км; 4х0,09 км; 2х0,35 км; 4х0,086 км; 2х0,11 км; 4х0,13 км. по договору Т.П. (свыше 670 кВт) №682 от 10.11.2015</t>
  </si>
  <si>
    <t>E_18/00011</t>
  </si>
  <si>
    <t>Стр-во дополнительной БКТП 1х250 в сети ТП-314-ТП-75 прокладка 2-х кабелей 3х120 от БКТП в сети ТП-314-ТП-75 до места врезки ТП-75-ТП-506 и кабелей 4х120 выводы на сеть</t>
  </si>
  <si>
    <t>Стр-во дополнительной БКТП 1х250 в сети ТП-37 прокладка 2-х кабелей 3х120 от БКТП в сети от ТП-37 до места врезки ТП-37-ТП-1507 и кабелей 4х120 выводы на сеть</t>
  </si>
  <si>
    <t>I_18/2.2.6.6</t>
  </si>
  <si>
    <t>Стр-во дополнительной БКТП 1х250 в сети ТП-320 прокладка 2-х кабелей 3х120 от БКТП в сети от ТП-320 до места врезки ТП-320-ТП-1233 и кабелей 4х120 выводы на сеть</t>
  </si>
  <si>
    <t>I_18/2.2.6.7</t>
  </si>
  <si>
    <t>Реконструкция КЛ 0,4 кВ  от ТП-224 - ул. Чайковского, 8 щ. 1 (протяженность по трассе 0,160 км)</t>
  </si>
  <si>
    <t>E_18/1.1.2.7</t>
  </si>
  <si>
    <t>Реконструкция КЛ 0,4 кВ  от ТП-224 - ул. Чайковского, 8 щ. 2 (протяженность по трассе 0,142 км)</t>
  </si>
  <si>
    <t>E_18/1.1.2.8</t>
  </si>
  <si>
    <t>Реконструкция КЛ 0,4 кВ  от ТП-224 - ул. Чайковского, 8 щ. 3 (протяженность по трассе 0,08 км)</t>
  </si>
  <si>
    <t>E_18/1.1.2.9</t>
  </si>
  <si>
    <t>4 кв 2017</t>
  </si>
  <si>
    <t>1 кв.2017</t>
  </si>
  <si>
    <t>Реконструкция существующих объектов</t>
  </si>
  <si>
    <t>Работа отменена</t>
  </si>
  <si>
    <t>Работа отнесена в проект №I_18/2.2.6.5</t>
  </si>
  <si>
    <t>Работа отнесена в проект №I_18/2.2.6.6</t>
  </si>
  <si>
    <t>Работа отнесена в проект №I_18/2.2.6.7</t>
  </si>
  <si>
    <t>E_18/00027</t>
  </si>
  <si>
    <t>E_18/00028</t>
  </si>
  <si>
    <t>Строительство КЛ-6-10 кВ для технологического присоединения. Новое строительство (протяженность 0,81 км)</t>
  </si>
  <si>
    <t>E_18/00029</t>
  </si>
  <si>
    <t>Технологическое присоединение энергопринимающих устройств потребителей максимальной мощностью до 15 кВт Новое строительство</t>
  </si>
  <si>
    <t>Технологическое присоединение энергопринимающих устройств потребителей максимальной мощностью до 15 кВт Техническое перевооружение и реконструкция</t>
  </si>
  <si>
    <t>E_18/00030</t>
  </si>
  <si>
    <t>E_18/00031</t>
  </si>
  <si>
    <t>E_18/00033</t>
  </si>
  <si>
    <t xml:space="preserve">Выполнение проектных работ для технологического присоединения. Новое строительство </t>
  </si>
  <si>
    <t>E_18/00032</t>
  </si>
  <si>
    <t>Технологическое присоединение энергопринимающих устройств потребителей максимальной мощностью до 150 кВт Новое строительство</t>
  </si>
  <si>
    <t>Технологическое присоединение энергопринимающих устройств потребителей максимальной мощностью до 150 кВт Техническое перевооружение и реконструкция</t>
  </si>
  <si>
    <t>Монтаж низковольтного оборудования для обеспечения технической возможности технологического присоединения (35 шт.)</t>
  </si>
  <si>
    <t>I_18/1.3.6.А.</t>
  </si>
  <si>
    <t>Монтаж высоковольтного оборудования для обеспечения технической возможности технологического присоединения (25 шт.)</t>
  </si>
  <si>
    <t>I_18/1.3.7.А.</t>
  </si>
  <si>
    <t>Реконструкция ВЛ-0,4 кВ  от ТП- 72  с монтажом кабельных линий (протяженность по трассе 7,4км)</t>
  </si>
  <si>
    <t>I_18/1.1.1.5</t>
  </si>
  <si>
    <t>Монтаж ВЛ-0,4кВ на СИП  (протяженностю по трассе 1,9 км)</t>
  </si>
  <si>
    <t>I_18/1.1.А.</t>
  </si>
  <si>
    <t>Прокладка КЛ-0,4кВ к ТП, РП (протяженность по трассе  4,1 км)</t>
  </si>
  <si>
    <t>I_18/2.2.5</t>
  </si>
  <si>
    <t>Стр-во КТП 1х250 взамен КТП-1324 по адресу:  Садовое кольцо,1-е Мая</t>
  </si>
  <si>
    <t>I_18/2.2.6.9</t>
  </si>
  <si>
    <t>Стр-во КТП 1х250 взамен КТП-1024 по адресу:  ул.Ленина</t>
  </si>
  <si>
    <t>I_18/2.2.6.10</t>
  </si>
  <si>
    <t>Стр-во КТП 1х250 взамен КТП-968 по адресу:  ул.9 Января,254А</t>
  </si>
  <si>
    <t>I_18/2.2.6.11</t>
  </si>
  <si>
    <t>Стр-во КТП 1х250 взамен КТП-622 по адресу:  ул.206 Стр. дивизии,238</t>
  </si>
  <si>
    <t>I_18/2.2.6.12</t>
  </si>
  <si>
    <t>Стр-во КТП 1х250 взамен КТП-621 по адресу:  ул.Горняков,317</t>
  </si>
  <si>
    <t>I_18/2.2.6.13</t>
  </si>
  <si>
    <t>Стр-во КТП 1х250 взамен КТП-552 по адресу:  ул.Степанова,141</t>
  </si>
  <si>
    <t>I_18/2.2.6.14</t>
  </si>
  <si>
    <t>Стр-во КТП 1х250 взамен КТП-505 по адресу:  пр. Рабочий,38</t>
  </si>
  <si>
    <t>I_18/2.2.6.15</t>
  </si>
  <si>
    <t>Стр-во КТП 1х250 взамен КТП-312 по адресу: п.Сомово,Маклок</t>
  </si>
  <si>
    <t>I_18/2.2.6.16</t>
  </si>
  <si>
    <t>Стр-во КТП 1х250 взамен КТП-136 по адресу: Ботанический сад ,ВГУ</t>
  </si>
  <si>
    <t>I_18/2.2.6.17</t>
  </si>
  <si>
    <t>Стр-во КТП 1х250 взамен КТП-131 по адресу: ул. Пешестрелецкая,97</t>
  </si>
  <si>
    <t>I_18/2.2.6.18</t>
  </si>
  <si>
    <t>Факт 2018 года</t>
  </si>
  <si>
    <t>Реконструкция ВЛ-0,4кВ для технологического присоединения (протяженность по трассе 1,8 км)</t>
  </si>
  <si>
    <t>Реконструкция высоковольтного оборудования в ТП-269</t>
  </si>
  <si>
    <t>I_18/1.3.6.3</t>
  </si>
  <si>
    <t>Реконструкция высоковольтного оборудования в РП-59</t>
  </si>
  <si>
    <t>I_18/1.3.6.4</t>
  </si>
  <si>
    <t>Реконструкция высоковольтного оборудования в ТП-986</t>
  </si>
  <si>
    <t>I_18/1.3.6.5</t>
  </si>
  <si>
    <t>Реконструкция высоковольтного оборудования в ТП-1086</t>
  </si>
  <si>
    <t>I_18/1.3.6.6</t>
  </si>
  <si>
    <t>Реконструкция высоковольтного оборудования в ТП-445</t>
  </si>
  <si>
    <t>I_18/1.3.6.7</t>
  </si>
  <si>
    <t>Реконструкция высоковольтного оборудования в ТП-987</t>
  </si>
  <si>
    <t>I_18/1.3.6.8</t>
  </si>
  <si>
    <t>Реконструкция высоковольтного оборудования в ТП-322</t>
  </si>
  <si>
    <t>I_18/1.3.6.9</t>
  </si>
  <si>
    <t>Реконструкция высоковольтного оборудования в ТП-1042</t>
  </si>
  <si>
    <t>I_18/1.3.6.10</t>
  </si>
  <si>
    <t>Реконструкция высоковольтного оборудования в ТП-14а</t>
  </si>
  <si>
    <t>I_18/1.3.6.11</t>
  </si>
  <si>
    <t>Реконструкция высоковольтного оборудования в ТП-1213</t>
  </si>
  <si>
    <t>I_18/1.3.6.12</t>
  </si>
  <si>
    <t>Реконструкция высоковольтного оборудования в ТП-350</t>
  </si>
  <si>
    <t>I_18/1.3.6.13</t>
  </si>
  <si>
    <t>Реконструкция высоковольтного оборудования в ТП-11</t>
  </si>
  <si>
    <t>I_18/1.3.6.14</t>
  </si>
  <si>
    <t>Реконструкция высоковольтного оборудования в ТП-1108</t>
  </si>
  <si>
    <t>I_18/1.3.6.15</t>
  </si>
  <si>
    <t>Реконструкция высоковольтного оборудования в РП-35</t>
  </si>
  <si>
    <t>I_18/1.3.6.16</t>
  </si>
  <si>
    <t>Реконструкция высоковольтного оборудования в ТП-1095</t>
  </si>
  <si>
    <t>I_18/1.3.6.17</t>
  </si>
  <si>
    <t>Реконструкция высоковольтного оборудования в ТП-742</t>
  </si>
  <si>
    <t>I_18/1.3.6.18</t>
  </si>
  <si>
    <t>Реконструкция высоковольтного оборудования в ТП-815</t>
  </si>
  <si>
    <t>I_18/1.3.6.19</t>
  </si>
  <si>
    <t>Реконструкция высоковольтного оборудования в ТП-853</t>
  </si>
  <si>
    <t>I_18/1.3.6.20</t>
  </si>
  <si>
    <t>Реконструкция высоковольтного оборудования в ТП-881</t>
  </si>
  <si>
    <t>I_18/1.3.6.21</t>
  </si>
  <si>
    <t>Реконструкция высоковольтного оборудования в ТП-1377</t>
  </si>
  <si>
    <t>I_18/1.3.6.22</t>
  </si>
  <si>
    <t>Реконструкция высоковольтного оборудования в ТП-1728</t>
  </si>
  <si>
    <t>I_18/1.3.6.23</t>
  </si>
  <si>
    <t>Реконструкция высоковольтного оборудования в РП-92</t>
  </si>
  <si>
    <t>I_18/1.3.6.24</t>
  </si>
  <si>
    <t>Реконструкция высоковольтного оборудования в ТП-708</t>
  </si>
  <si>
    <t>I_18/1.3.6.25</t>
  </si>
  <si>
    <t>Реконструкция высоковольтного оборудования в ТП-750</t>
  </si>
  <si>
    <t>I_18/1.3.6.26</t>
  </si>
  <si>
    <t>Реконструкция низковольтного  оборудования в ТП-501</t>
  </si>
  <si>
    <t>Реконструкция низковольтного  оборудования в ТП-977</t>
  </si>
  <si>
    <t>I_18/1.3.8.А.</t>
  </si>
  <si>
    <t>Реконструкция низковольтного  оборудования в ТП-1287</t>
  </si>
  <si>
    <t>I_18/1.3.9.А.</t>
  </si>
  <si>
    <t>Реконструкция низковольтного  оборудования в ТП-1366</t>
  </si>
  <si>
    <t>I_18/1.4.0.А.</t>
  </si>
  <si>
    <t>Реконструкция низковольтного  оборудования в ТП-1419</t>
  </si>
  <si>
    <t>I_18/1.4.1.А.</t>
  </si>
  <si>
    <t>Реконструкция низковольтного  оборудования в ТП-1171</t>
  </si>
  <si>
    <t>I_18/1.4.2.А.</t>
  </si>
  <si>
    <t>Реконструкция низковольтного  оборудования в ТП-77</t>
  </si>
  <si>
    <t>I_18/1.4.3.А.</t>
  </si>
  <si>
    <t>Реконструкция низковольтного  оборудования в ТП-90</t>
  </si>
  <si>
    <t>I_18/1.4.4.А.</t>
  </si>
  <si>
    <t>Реконструкция низковольтного  оборудования в ТП-441</t>
  </si>
  <si>
    <t>I_18/1.4.5.А.</t>
  </si>
  <si>
    <t>Реконструкция низковольтного  оборудования в ТП-191</t>
  </si>
  <si>
    <t>I_18/1.4.6.А.</t>
  </si>
  <si>
    <t>Реконструкция низковольтного  оборудования в ТП-1377</t>
  </si>
  <si>
    <t>I_18/1.4.7.А.</t>
  </si>
  <si>
    <t>Реконструкция низковольтного  оборудования в РП-90</t>
  </si>
  <si>
    <t>I_18/1.4.8.А.</t>
  </si>
  <si>
    <t>Реконструкция низковольтного  оборудования в БКТП-1869</t>
  </si>
  <si>
    <t>I_18/1.4.9.А.</t>
  </si>
  <si>
    <t>Реконструкция низковольтного  оборудования в ТП-445</t>
  </si>
  <si>
    <t>I_18/1.5.0.А.</t>
  </si>
  <si>
    <t>Реконструкция низковольтного  оборудования в ТП-1012</t>
  </si>
  <si>
    <t>I_18/1.5.1.А.</t>
  </si>
  <si>
    <t>Реконструкция низковольтного  оборудования в ТП-1291</t>
  </si>
  <si>
    <t>I_18/1.5.2.А.</t>
  </si>
  <si>
    <t>Реконструкция низковольтного  оборудования в ТП-1080</t>
  </si>
  <si>
    <t>I_18/1.5.3.А.</t>
  </si>
  <si>
    <t>Реконструкция низковольтного  оборудования в ТП-2</t>
  </si>
  <si>
    <t>I_18/1.5.4.А.</t>
  </si>
  <si>
    <t>Реконструкция низковольтного  оборудования в ТП-1042</t>
  </si>
  <si>
    <t>I_18/1.5.5.А.</t>
  </si>
  <si>
    <t>Реконструкция низковольтного  оборудования в ТП-1728</t>
  </si>
  <si>
    <t>I_18/1.5.6.А.</t>
  </si>
  <si>
    <t>Реконструкция низковольтного  оборудования в ТП-322</t>
  </si>
  <si>
    <t>I_18/1.5.7.А.</t>
  </si>
  <si>
    <t>Реконструкция низковольтного  оборудования в ТП-542</t>
  </si>
  <si>
    <t>I_18/1.5.8.А.</t>
  </si>
  <si>
    <t>Реконструкция низковольтного  оборудования в ТП-371</t>
  </si>
  <si>
    <t>I_18/1.5.9.А.</t>
  </si>
  <si>
    <t>Реконструкция низковольтного оборудования в ТП-75</t>
  </si>
  <si>
    <t>I_18/1.5.10.А.</t>
  </si>
  <si>
    <t>Реконструкция низковольтного оборудования в ТП-1038</t>
  </si>
  <si>
    <t>I_18/1.5.11.А.</t>
  </si>
  <si>
    <t>Реконструкция низковольтного оборудования в ТП-279</t>
  </si>
  <si>
    <t>I_18/1.5.12.А.</t>
  </si>
  <si>
    <t>Реконструкция низковольтного оборудования в ТП-218А</t>
  </si>
  <si>
    <t>I_18/1.5.13.А.</t>
  </si>
  <si>
    <t>Реконструкция низковольтного оборудования в ТП-179</t>
  </si>
  <si>
    <t>I_18/1.5.14.А.</t>
  </si>
  <si>
    <t>Реконструкция низковольтного оборудования в ТП-729</t>
  </si>
  <si>
    <t>I_18/1.5.15.А.</t>
  </si>
  <si>
    <t>Реконструкция низковольтногооборудования в ТП-910</t>
  </si>
  <si>
    <t>I_18/1.5.16.А.</t>
  </si>
  <si>
    <t>Реконструкция низковольтного оборудования в ТП-637</t>
  </si>
  <si>
    <t>I_18/1.5.17.А.</t>
  </si>
  <si>
    <t>Реконструкция низковольтного оборудования в РП-87</t>
  </si>
  <si>
    <t>I_18/1.5.18.А.</t>
  </si>
  <si>
    <t>Реконструкция низковольтного оборудования в ТП-1181</t>
  </si>
  <si>
    <t>I_18/1.5.19.А.</t>
  </si>
  <si>
    <t>Реконструкция низковольтного оборудования в ТП-359</t>
  </si>
  <si>
    <t>I_18/1.5.20.А.</t>
  </si>
  <si>
    <t>Реконструкция низковольтного оборудования в ТП-77</t>
  </si>
  <si>
    <t>I_18/1.5.21.А.</t>
  </si>
  <si>
    <t>Реконструкция низковольтного оборудования в ТП-491</t>
  </si>
  <si>
    <t>I_18/1.5.22.А.</t>
  </si>
  <si>
    <t>Реконструкция низковольтного оборудования в РП-36</t>
  </si>
  <si>
    <t>I_18/1.5.23.А.</t>
  </si>
  <si>
    <t>Реконструкция низковольтного оборудования в ТП-120</t>
  </si>
  <si>
    <t>I_18/1.5.24.А.</t>
  </si>
  <si>
    <t>Реконструкция низковольтного оборудования в ТП-339</t>
  </si>
  <si>
    <t>I_18/1.5.25.А.</t>
  </si>
  <si>
    <t>Установка устройств охранной сигнализации в БКТП-1880</t>
  </si>
  <si>
    <t>E_18/1.3.12</t>
  </si>
  <si>
    <t>Установка устройств охранной сигнализации в ТП-262</t>
  </si>
  <si>
    <t>E_18/1.3.13</t>
  </si>
  <si>
    <t>Установка устройств охранной сигнализации в ТП-608</t>
  </si>
  <si>
    <t>E_18/1.3.14</t>
  </si>
  <si>
    <t>Установка устройств охранной сигнализации в ТП-643</t>
  </si>
  <si>
    <t>E_18/1.3.15</t>
  </si>
  <si>
    <t>Установка устройств охранной сигнализации в ТП-949</t>
  </si>
  <si>
    <t>E_18/1.3.16</t>
  </si>
  <si>
    <t>Установка устройств охранной сигнализации в ТП-1055</t>
  </si>
  <si>
    <t>E_18/1.3.17</t>
  </si>
  <si>
    <t>Установка устройств охранной сигнализации в ТП-1076</t>
  </si>
  <si>
    <t>E_18/1.3.18</t>
  </si>
  <si>
    <t>Установка устройств охранной сигнализации в ТП-900</t>
  </si>
  <si>
    <t>E_18/1.3.19</t>
  </si>
  <si>
    <t>Установка устройств охранной сигнализации в ТП-1075</t>
  </si>
  <si>
    <t>E_18/1.3.20</t>
  </si>
  <si>
    <t>Установка устройств охранной сигнализации в ТП-1078</t>
  </si>
  <si>
    <t>E_18/1.3.21</t>
  </si>
  <si>
    <t>Установка устройств охранной сигнализации в ТП-1808</t>
  </si>
  <si>
    <t>E_18/1.3.22</t>
  </si>
  <si>
    <t>Установка устройств охранной сигнализации в ТП-1116</t>
  </si>
  <si>
    <t>E_18/1.3.23</t>
  </si>
  <si>
    <t>Установка устройств охранной сигнализации в ТП-1171</t>
  </si>
  <si>
    <t>E_18/1.3.24</t>
  </si>
  <si>
    <t>Установка устройств охранной сигнализации в ТП-848</t>
  </si>
  <si>
    <t>E_18/1.3.25</t>
  </si>
  <si>
    <t>Установка устройств охранной сигнализации в ТП-965</t>
  </si>
  <si>
    <t>E_18/1.3.26</t>
  </si>
  <si>
    <t>Установка устройств охранной сигнализации в ТП-1081</t>
  </si>
  <si>
    <t>E_18/1.3.27</t>
  </si>
  <si>
    <t>Установка устройств охранной сигнализации в ТП-1335</t>
  </si>
  <si>
    <t>E_18/1.3.28</t>
  </si>
  <si>
    <t>Установка устройств охранной сигнализации вТП-261</t>
  </si>
  <si>
    <t>E_18/1.3.29</t>
  </si>
  <si>
    <t>Установка устройств охранной сигнализации в ТП-793</t>
  </si>
  <si>
    <t>E_18/1.3.30</t>
  </si>
  <si>
    <t>Монтаж устройств охранной сигнализации в ТП-1850 по адресу: ул.Плехановская,9</t>
  </si>
  <si>
    <t>E_19/1.3.12</t>
  </si>
  <si>
    <t>Монтаж устройств охранной сигнализации в ТП-996 по адресу:  ул. Переверткина, 33т</t>
  </si>
  <si>
    <t>E_19/1.3.13</t>
  </si>
  <si>
    <t>Монтаж устройств охранной сигнализации в ТП-1077 по адресу:  ул. Б. Победы, 18т</t>
  </si>
  <si>
    <t>E_19/1.3.14</t>
  </si>
  <si>
    <t>Монтаж устройств охранной сигнализации в ТП-1117 по адресу:  Ленинский проспект, 77т</t>
  </si>
  <si>
    <t>E_19/1.3.15</t>
  </si>
  <si>
    <t>Монтаж устройств охранной сигнализации в ТП-1012  по адресу: ул. Новосибирская, 16т</t>
  </si>
  <si>
    <t>E_19/1.3.16</t>
  </si>
  <si>
    <t>Монтаж устройств охранной сигнализации в ТП-839 по адресу:  ул. Ломоносова, 114ф</t>
  </si>
  <si>
    <t>E_19/1.3.17</t>
  </si>
  <si>
    <t>Монтаж устройств охранной сигнализации в ТП-1019 по адресу:  Переулок здоровья, 90с</t>
  </si>
  <si>
    <t>E_19/1.3.18</t>
  </si>
  <si>
    <t>Монтаж устройств охранной сигнализации в ТП-1210 по адресу:  ул. Ломоносова, 114т</t>
  </si>
  <si>
    <t>E_19/1.3.19</t>
  </si>
  <si>
    <t>Монтаж устройств охранной сигнализации в ТП-1043 по адресу:  ул. Хользунова,109т</t>
  </si>
  <si>
    <t>E_19/1.3.20</t>
  </si>
  <si>
    <t>Монтаж устройств охранной сигнализации в ТП-1915 по адресу:  Проспект патриотов, 11Б.</t>
  </si>
  <si>
    <t>E_19/1.3.21</t>
  </si>
  <si>
    <t>Установка устройств  телемеханики в РП-84</t>
  </si>
  <si>
    <t>E_16/1.2.2</t>
  </si>
  <si>
    <t>Установка устройств  телемеханики в РП-42</t>
  </si>
  <si>
    <t>E_17/1.2.2</t>
  </si>
  <si>
    <t>Установка устройств  телемеханики в РП-74</t>
  </si>
  <si>
    <t>E_17/1.2.3</t>
  </si>
  <si>
    <t>Установка устройств  телемеханики в РП-60</t>
  </si>
  <si>
    <t>E_17/1.2.4</t>
  </si>
  <si>
    <t>Установка устройств  телемеханики в РП-44</t>
  </si>
  <si>
    <t>E_17/1.2.5</t>
  </si>
  <si>
    <t>Установка устройств  телемеханики в РП-33</t>
  </si>
  <si>
    <t>E_17/1.2.6</t>
  </si>
  <si>
    <t>Установка устройств  телемеханики в РП-38</t>
  </si>
  <si>
    <t>E_17/1.2.7</t>
  </si>
  <si>
    <t>Установка устройств  телемеханики в РП-59</t>
  </si>
  <si>
    <t>E_17/1.2.8</t>
  </si>
  <si>
    <t>Установка устройств  телемеханики в  БКРП-95 выполнение АСДУ 7этап</t>
  </si>
  <si>
    <t>E_18/1.2.2</t>
  </si>
  <si>
    <t>Установка устройств  телемеханики в  БКРП-96 выполнение АСДУ 7этап</t>
  </si>
  <si>
    <t>E_18/1.2.3</t>
  </si>
  <si>
    <t>Установка устройств  телемеханики в  РП-48 выполнение АСДУ 7этап</t>
  </si>
  <si>
    <t>E_18/1.2.4</t>
  </si>
  <si>
    <t>Установка устройств  телемеханики в  РП-50 выполнение АСДУ 7этап</t>
  </si>
  <si>
    <t>E_18/1.2.5</t>
  </si>
  <si>
    <t>Установка устройств  телемеханики в  РП-76 выполнение АСДУ 7этап</t>
  </si>
  <si>
    <t>E_18/1.2.6</t>
  </si>
  <si>
    <t>Установка устройств  телемеханики в РП-77 выполнение АСДУ 7этап</t>
  </si>
  <si>
    <t>E_18/1.2.7</t>
  </si>
  <si>
    <t>Установка устройств  телемеханики в  РП-90 выполнение АСДУ 7этап</t>
  </si>
  <si>
    <t>E_18/1.2.8</t>
  </si>
  <si>
    <t>Установка устройств  телемеханики в РП-92 выполнение АСДУ 7этап</t>
  </si>
  <si>
    <t>E_18/1.2.9</t>
  </si>
  <si>
    <t>Установка устройств  телемеханики в  ТП-805 выполнение АСДУ 7этап</t>
  </si>
  <si>
    <t>E_18/1.2.10</t>
  </si>
  <si>
    <t>Установка устройств  телемеханики в  РП-30 создание АСДУ 5 этап</t>
  </si>
  <si>
    <t>E_18/1.2.11</t>
  </si>
  <si>
    <t xml:space="preserve">Установка устройств  телемеханики в  РП-46 6 этап часть 2модернизация АСДУ </t>
  </si>
  <si>
    <t>E_18/1.2.12</t>
  </si>
  <si>
    <t xml:space="preserve">Установка устройств  телемеханики в  РП-53 6 этап часть 2 модернизация АСДУ </t>
  </si>
  <si>
    <t>E_18/1.2.13</t>
  </si>
  <si>
    <t>Установка устройств  телемеханики в  РП-86 создание АСДУ 5 этап (взамен РП-82)</t>
  </si>
  <si>
    <t>E_18/1.2.14</t>
  </si>
  <si>
    <t>Установка устройств  телемеханики в  РП-94</t>
  </si>
  <si>
    <t>E_18/1.2.15</t>
  </si>
  <si>
    <t>Установка устройств  телемеханики в  РП-68</t>
  </si>
  <si>
    <t>E_18/1.2.16</t>
  </si>
  <si>
    <t>Реконструкция высоковольтного оборудования (замена трансформаторов 1х400) ТП-269</t>
  </si>
  <si>
    <t>I_18/1.3.5.13</t>
  </si>
  <si>
    <t>Реконструкция высоковольтного оборудования (замена трансформаторов 1х400) ТП-1366</t>
  </si>
  <si>
    <t>I_18/1.3.5.3</t>
  </si>
  <si>
    <t>Реконструкция высоковольтного оборудования (замена трансформаторов 1х400) ТП-12</t>
  </si>
  <si>
    <t>I_18/1.3.5.4</t>
  </si>
  <si>
    <t>Реконструкция высоковольтного оборудования (замена трансформаторов 1х400) ТП-249</t>
  </si>
  <si>
    <t>I_18/1.3.5.5</t>
  </si>
  <si>
    <t>Реконструкция высоковольтного оборудования (замена трансформаторов 1х400) ТП-578</t>
  </si>
  <si>
    <t>I_18/1.3.5.6</t>
  </si>
  <si>
    <t>Реконструкция высоковольтного оборудования (замена трансформаторов 1х400) ТП-90</t>
  </si>
  <si>
    <t>I_18/1.3.5.7</t>
  </si>
  <si>
    <t>Реконструкция высоковольтного оборудования (замена трансформаторов 1х400) ТП-371</t>
  </si>
  <si>
    <t>I_18/1.3.5.8</t>
  </si>
  <si>
    <t>Реконструкция высоковольтного оборудования (замена трансформаторов 1х400) ТП-1609</t>
  </si>
  <si>
    <t>I_18/1.3.5.9</t>
  </si>
  <si>
    <t>Реконструкция высоковольтного оборудования (замена трансформаторов 1х400) ТП-1024</t>
  </si>
  <si>
    <t>I_18/1.3.5.10</t>
  </si>
  <si>
    <t>Реконструкция высоковольтного оборудования (замена трансформаторов 1х400) ТП-1080</t>
  </si>
  <si>
    <t>I_18/1.3.5.11</t>
  </si>
  <si>
    <t>Реконструкция высоковольтного оборудования (замена трансформаторов 1х400) ТП-118</t>
  </si>
  <si>
    <t>I_18/1.3.5.12</t>
  </si>
  <si>
    <t>Реконструкция высоковольтного оборудования (замена трансформаторов 1х400) ТП-542</t>
  </si>
  <si>
    <t>Реконструкция высоковольтного оборудования (замена трансформаторов 1х630) ТП-615</t>
  </si>
  <si>
    <t>Реконструкция высоковольтного оборудования (замена трансформаторов 1х630) в ТП-900</t>
  </si>
  <si>
    <t>I_18/1.3.5.14</t>
  </si>
  <si>
    <t>Реконструкция высоковольтного оборудования (замена трансформаторов 2х630) в ТП-1260</t>
  </si>
  <si>
    <t>I_18/1.3.5.15</t>
  </si>
  <si>
    <t>Реконструкция высоковольтного оборудования (замена трансформаторов 1х630) в ТП-1869</t>
  </si>
  <si>
    <t>I_18/1.3.5.16</t>
  </si>
  <si>
    <t>Реконструкция высоковольтного оборудования (замена трансформаторов 2х630) в ТП-1026</t>
  </si>
  <si>
    <t>I_18/1.3.5.17</t>
  </si>
  <si>
    <t>Реконструкция высоковольтного оборудования (замена трансформаторов 2х630) в ТП-1193</t>
  </si>
  <si>
    <t>I_18/1.3.5.18</t>
  </si>
  <si>
    <t>Реконструкция высоковольтного оборудования (замена трансформаторов 1х630) в ТП-14А</t>
  </si>
  <si>
    <t>I_18/1.3.5.19</t>
  </si>
  <si>
    <t>Реконструкция высоковольтного оборудования (замена трансформаторов 1х630) в ТП-1888</t>
  </si>
  <si>
    <t>I_18/1.3.5.20</t>
  </si>
  <si>
    <t>Реконструкция высоковольтного оборудования (замена трансформаторов 2х630) в ТП-445</t>
  </si>
  <si>
    <t>I_18/1.3.5.21</t>
  </si>
  <si>
    <t>1.2.1.3</t>
  </si>
  <si>
    <t>Реконструкция высоковольтного оборудования ( установка трансформаторов 2х1000 кВА) в  ТП-637</t>
  </si>
  <si>
    <t>I_18/1.3.5.22</t>
  </si>
  <si>
    <t>Вынос КТП-1622 п.Репное (Когтев С.А.)</t>
  </si>
  <si>
    <t>G_16/1.3.7.8</t>
  </si>
  <si>
    <t>Вынос КТП-1040, ул. Миронова</t>
  </si>
  <si>
    <t>Реконструкция РУ-6кВ в БКТП-311 по адресу: ул.Ф.Тютчева,6</t>
  </si>
  <si>
    <t>E_19/1.1.5</t>
  </si>
  <si>
    <t>Установка устройств  телемеханики в РП (1 шт.)</t>
  </si>
  <si>
    <t>E_19/1.2.1</t>
  </si>
  <si>
    <t>Замена изношенных камер на камеры сборной с односторонним обслуживанием в ТП-77 (4 шт.)</t>
  </si>
  <si>
    <t>E_19/1.3.1.6</t>
  </si>
  <si>
    <t>E_19/1.3.1.7</t>
  </si>
  <si>
    <t>Замена изношенных камер на камеры сборной с односторонним обслуживанием в ТП-1227 (3 шт.)</t>
  </si>
  <si>
    <t>E_19/1.3.1.8</t>
  </si>
  <si>
    <t>Замена изношенных камер на камеры сборной с односторонним обслуживанием в ТП-1171 (3 шт.)</t>
  </si>
  <si>
    <t>E_19/1.3.1.9</t>
  </si>
  <si>
    <t>E_19/1.3.1.10</t>
  </si>
  <si>
    <t>Замена изношенных камер на камеры сборной с односторонним обслуживанием в ТП-40 (3 шт.)</t>
  </si>
  <si>
    <t>E_19/1.3.1.11</t>
  </si>
  <si>
    <t>Замена  низковольтных щитов на  щит одностороннего обслуживания в ТП-786  (6шт.)</t>
  </si>
  <si>
    <t>E_19/1.3.3.9</t>
  </si>
  <si>
    <t>Замена  низковольтных щитов на  щит одностороннего обслуживания в ТП-426  (3шт.)</t>
  </si>
  <si>
    <t>E_19/1.3.3.10</t>
  </si>
  <si>
    <t>Замена  низковольтных щитов на  щит одностороннего обслуживания в ТП-350  (3шт.)</t>
  </si>
  <si>
    <t>E_19/1.3.3.11</t>
  </si>
  <si>
    <t>Замена  низковольтных щитов на  щит одностороннего обслуживания в ТП-1141  (7шт.)</t>
  </si>
  <si>
    <t>E_19/1.3.3.12</t>
  </si>
  <si>
    <t>Замена  низковольтных щитов на  щит одностороннего обслуживания в ТП-78 (1шт.)</t>
  </si>
  <si>
    <t>E_19/1.3.3.13</t>
  </si>
  <si>
    <t>Замена  низковольтных щитов на  щит одностороннего обслуживания в ТП-154 (3шт.)</t>
  </si>
  <si>
    <t>E_19/1.3.3.14</t>
  </si>
  <si>
    <t>Замена  низковольтных щитов на  щит одностороннего обслуживания в РП-21 (4шт.)</t>
  </si>
  <si>
    <t>E_19/1.3.3.15</t>
  </si>
  <si>
    <t>Замена масляных выключателей на  вакуумные выключатели в РП-13 (3шт.)</t>
  </si>
  <si>
    <t>E_19/1.3.5.5</t>
  </si>
  <si>
    <t>Замена масляных выключателей на  вакуумные выключатели в РП-9 (12шт.)</t>
  </si>
  <si>
    <t>E_19/1.3.5.6</t>
  </si>
  <si>
    <t>Замена масляных выключателей на  вакуумные выключатели в РП-48 (10шт.)</t>
  </si>
  <si>
    <t>E_19/1.3.5.7</t>
  </si>
  <si>
    <t>Замена масляных выключателей на  вакуумные выключатели в РП-63 (10шт.)</t>
  </si>
  <si>
    <t>E_19/1.3.5.8</t>
  </si>
  <si>
    <t>Замена масляных выключателей на  вакуумные выключатели в РП-68 (5шт.)</t>
  </si>
  <si>
    <t>E_19/1.3.5.9</t>
  </si>
  <si>
    <t>Замена масляных выключателей на  вакуумные выключатели в РП-46 (1шт.)</t>
  </si>
  <si>
    <t>E_19/1.3.5.10</t>
  </si>
  <si>
    <t>Замена  автоматических выключателей в ТП-979 (5шт.)</t>
  </si>
  <si>
    <t>E_19/1.3.7.8</t>
  </si>
  <si>
    <t>Замена  автоматических выключателей в ТП-287 (2шт.)</t>
  </si>
  <si>
    <t>E_19/1.3.7.9</t>
  </si>
  <si>
    <t>Реконструкция высоковольтного оборудования в ТП, РП, в части замены трансформаторов 400кВА (10шт.)</t>
  </si>
  <si>
    <t>E_19/1.3.5.1.А</t>
  </si>
  <si>
    <t>Реконструкция высоковольтного оборудования в ТП, РП, в части замены трансформаторов 630кВА (10шт.)</t>
  </si>
  <si>
    <t>E_19/1.3.5.2.А</t>
  </si>
  <si>
    <t>Монтаж низковольтного оборудования для обеспечения технической возможности технологического присоединения (39 шт.)</t>
  </si>
  <si>
    <t>E_19/1.3.6.1.А</t>
  </si>
  <si>
    <t>Монтаж высоковольтного оборудования для обеспечения технической возможности технологического присоединения (22 шт.)</t>
  </si>
  <si>
    <t>E_19/1.3.7.1.А</t>
  </si>
  <si>
    <t>Реконструкция КЛ-6,10кВ РП-17-ТП-708 (протяженность по трассе 0,82км)</t>
  </si>
  <si>
    <t>H_17/1.1.4.14</t>
  </si>
  <si>
    <t>Прокладка кабеля 3х95 от ТП-55 до ТП-487 
(ликвидация ВЛ-6 кВ от ТП-55 до ТП-487) (протяженность по трассе 0,82км)</t>
  </si>
  <si>
    <t>E_17/1.1.6</t>
  </si>
  <si>
    <t>Реконструкция ВЛ-0,4кВ ТП-932 (протяженностью по трассе 0,138 км)</t>
  </si>
  <si>
    <t>I_18/1.1.Б.</t>
  </si>
  <si>
    <t>Реконструкция ВЛ-0,4кВ РП-39 (протяженностью по трассе 0,035 км)</t>
  </si>
  <si>
    <t>I_18/1.1.1.А.</t>
  </si>
  <si>
    <t>Реконструкция ВЛ-0,4кВ ТП-293 (протяженностью по трассе 0,130 км)</t>
  </si>
  <si>
    <t>I_18/1.1.2.А.</t>
  </si>
  <si>
    <t>Реконструкция ВЛ-0,4кВ ТП-1103 (протяженностью по трассе 0,058 км)</t>
  </si>
  <si>
    <t>I_18/1.1.3.А.</t>
  </si>
  <si>
    <t>Реконструкция ВЛ-0,4кВ ТП-371 (протяженностью по трассе 0,364 км)</t>
  </si>
  <si>
    <t>I_18/1.1.4.А.</t>
  </si>
  <si>
    <t>Реконструкция ВЛ-0,4кВ ТП-35 (протяженностью по трассе 0,146 км)</t>
  </si>
  <si>
    <t>I_18/1.1.5.А.</t>
  </si>
  <si>
    <t>Реконструкция ВЛ-0,4кВ ТП-826 (протяженностью по трассе 0,048км)</t>
  </si>
  <si>
    <t>I_18/1.1.6.А.</t>
  </si>
  <si>
    <t>Реконструкция ВЛ-0,4кВ ТП-1622 (протяженностью по трассе 0,328 км)ТП-1622</t>
  </si>
  <si>
    <t>I_18/1.1.7.А.</t>
  </si>
  <si>
    <t>Реконструкция ВЛ-0,4кВ ТП-1795, пер. Хуторской, д. 4</t>
  </si>
  <si>
    <t>I_18/1.1.8.А.</t>
  </si>
  <si>
    <t>Реконструкция ВЛ-0,4кВ ТП-169 (протяженностью по трассе 0,164 км)</t>
  </si>
  <si>
    <t>I_18/1.1.9.А.</t>
  </si>
  <si>
    <t>Реконструкция ВЛ-0,4кВ ТП-823 (протяженностью по трассе 0,052км)</t>
  </si>
  <si>
    <t>I_18/1.2.0.А.</t>
  </si>
  <si>
    <t>Реконструкция ВЛ-0,4кВ ТП-182 (протяженностью по трассе 1,128 км)</t>
  </si>
  <si>
    <t>I_18/1.2.1.А.</t>
  </si>
  <si>
    <t>Реконструкция ВЛ-0,4кВ ТП-356 (протяженностью по трассе 0,076 км)</t>
  </si>
  <si>
    <t>I_18/1.2.2.А.</t>
  </si>
  <si>
    <t>Реконструкция ВЛ-0,4 кВ  от ТП- 396 (протяженность по трассе 4,02 км)</t>
  </si>
  <si>
    <t>I_18/1.1.1.6</t>
  </si>
  <si>
    <t>Реконструкция ВЛ-0,4кВ ТП-491 (протяженностью по трассе 0,135 км)</t>
  </si>
  <si>
    <t>I_18/1.1.1.7</t>
  </si>
  <si>
    <t xml:space="preserve">Реконструкция КЛ 0,4 кВ ТП-384 до опоры №1 в ст. ул.Сухумская (протяженность по трассе 0,027км) </t>
  </si>
  <si>
    <t>E_18/1.1.2.13</t>
  </si>
  <si>
    <t>Реконструкция КЛ 0,4 кВ ТП-191 до опоры №1 в ст. ул.20 лет Октября (протяженность по трассе 0,072км)</t>
  </si>
  <si>
    <t>E_18/1.1.2.14</t>
  </si>
  <si>
    <t>Реконструкция КЛ 0,4 кВ ТП-471 - ж/д 36 пр. Революции (протяженность по трассе 0,072км)</t>
  </si>
  <si>
    <t>E_18/1.1.2.15</t>
  </si>
  <si>
    <t>Реконструкция КЛ 0,4 кВ ТП-708 - до нежилого помещения  ул.Новосибирская,19 (протяженность по трассе 0,088 км)</t>
  </si>
  <si>
    <t>E_18/1.1.2.16</t>
  </si>
  <si>
    <t>Реконструкция КЛ 0,4 кВ ТП-232</t>
  </si>
  <si>
    <t>E_18/1.1.2.17</t>
  </si>
  <si>
    <t>Реконструкция КЛ 0,4 кВ ТП-224Н - ул. Чайковского, Щ.1</t>
  </si>
  <si>
    <t>E_18/1.1.2.18</t>
  </si>
  <si>
    <t>Реконструкция КЛ 0,4 кВ ТП-10</t>
  </si>
  <si>
    <t>E_18/1.1.2.19</t>
  </si>
  <si>
    <t>Реконструкция КЛ 0,4 кВ ТП-182</t>
  </si>
  <si>
    <t>E_18/1.1.2.20</t>
  </si>
  <si>
    <t>Реконструкция КЛ 0,4 кВТП-1177, ТП-1285</t>
  </si>
  <si>
    <t>E_18/1.1.2.21</t>
  </si>
  <si>
    <t>Реконструкция КЛ 6,10кВ РП-50 - ТП-1051 (протяженность по трассе 0,007км)</t>
  </si>
  <si>
    <t>I_18/1.1.3.17</t>
  </si>
  <si>
    <t>Реконструкция КЛ 6,10кВ  ТП-108 - ТП-408 (протяженность по трассе 0,046 км)</t>
  </si>
  <si>
    <t>I_18/1.1.3.18</t>
  </si>
  <si>
    <t>Реконструкция КЛ 6,10кВ  РП-66-ТП-408 (протяженность по трассе 0,044 км)</t>
  </si>
  <si>
    <t>I_18/1.1.3.19</t>
  </si>
  <si>
    <t>Реконструкция КЛ 6,10кВ РП-42 - ТП-345</t>
  </si>
  <si>
    <t>I_18/1.1.3.24</t>
  </si>
  <si>
    <t>Реконструкция КЛ 6,10кВ РП-34-ПС-9</t>
  </si>
  <si>
    <t>I_18/1.1.3.25</t>
  </si>
  <si>
    <t>Реконструкция КЛ 6,10кВ РП-7 ТП-20 (до муфты)</t>
  </si>
  <si>
    <t>I_18/1.1.3.20</t>
  </si>
  <si>
    <t>Реконструкция КЛ 6,10кВ КТП-1040</t>
  </si>
  <si>
    <t>I_18/1.1.3.21</t>
  </si>
  <si>
    <t>Реконструкция КЛ 6,10кВ РП-28-ТП-896</t>
  </si>
  <si>
    <t>I_18/1.1.3.22</t>
  </si>
  <si>
    <t>Реконструкция КЛ 6,10кВ РП-21-ТП-751</t>
  </si>
  <si>
    <t>I_18/1.1.3.23</t>
  </si>
  <si>
    <t>Реконструкция ВЛ-0,4 кВ  от ТП-65 с монтажом кабельных выводов (протяженность по трассе 6 км)</t>
  </si>
  <si>
    <t>E_19/1.1.1.4</t>
  </si>
  <si>
    <t>Реконструкция ВЛ-0,4 кВ  от ТП-816 с монтажом кабельных выводов (протяженность по трассе 6,400 км)</t>
  </si>
  <si>
    <t>E_19/1.1.1.5</t>
  </si>
  <si>
    <t>Реконструкция ВЛ-0,4 кВ  от БКТП-301Н с монтажом кабельных выводов (протяженность по трассе 5,00 км)</t>
  </si>
  <si>
    <t>E_19/1.1.1.6</t>
  </si>
  <si>
    <t>Реконструкция ВЛ-0,4 кВ  от ТП-272 с монтажом кабельных выводов (протяженность по трассе 6,510 км)</t>
  </si>
  <si>
    <t>E_19/1.1.1.7</t>
  </si>
  <si>
    <t>Реконструкция ВЛ-0,4 кВ  от ТП-207 с монтажом кабельных выводов (протяженность по трассе 5,900 км)</t>
  </si>
  <si>
    <t>E_19/1.1.1.8</t>
  </si>
  <si>
    <t>Реконструкция КЛ 6,10кВ РП-65- ТП-1260 (протяженностью по трассе 0,620км)</t>
  </si>
  <si>
    <t>E_19/1.1.3.11</t>
  </si>
  <si>
    <t>Реконструкция КЛ 6,10кВ ТП-627 - ТП-918 (протяженностью по трассе 0,230км)</t>
  </si>
  <si>
    <t>E_19/1.1.3.31</t>
  </si>
  <si>
    <t>Реконструкция КЛ 6,10кВ ПС-39 - РП-5 ф.2 (от М2009 до М2010) (протяженностью по трассе 0,880 км)</t>
  </si>
  <si>
    <t>E_19/1.1.3.32</t>
  </si>
  <si>
    <t>Реконструкция КЛ 6,10кВ ПС-39 - РП-55 ф.22 (от М2009 до М2010)(протяженностью по трассе 1,360км)</t>
  </si>
  <si>
    <t>E_19/1.1.3.14</t>
  </si>
  <si>
    <t>Реконструкция КЛ 6,10кВ ПС-39 - РП-55 ф.15 (от М2009 до М2010) (протяженностью по трассе 1,360 км)</t>
  </si>
  <si>
    <t>E_19/1.1.3.15</t>
  </si>
  <si>
    <t>Реконструкция КЛ 6,10кВ ПС-39 - РП-57 ф.23 (от М2009 до М2010)(протяженностью по трассе 1,320 км)</t>
  </si>
  <si>
    <t>E_19/1.1.3.16</t>
  </si>
  <si>
    <t>Реконструкция КЛ 6,10кВ ТП-913 - ТП-1091 (протяженностью по трассе 0,350 км)</t>
  </si>
  <si>
    <t>E_19/1.1.3.17</t>
  </si>
  <si>
    <t>Реконструкция КЛ 6,10кВ ТП-366Н-ТП-205Н(протяженностью по трассе 0,720 км)</t>
  </si>
  <si>
    <t>E_19/1.1.3.18</t>
  </si>
  <si>
    <t>Реконструкция КЛ 6,10кВ РП-25 -ТП-1817 (протяженностью по трассе 0,780 км)</t>
  </si>
  <si>
    <t>E_19/1.1.3.19</t>
  </si>
  <si>
    <t>Реконструкция КЛ 6,10кВ ТП-889 -ТП-1817 (протяженностью по трассе 0,530км)</t>
  </si>
  <si>
    <t>E_19/1.1.3.20</t>
  </si>
  <si>
    <t>Реконструкция КЛ 6,10кВ ПС «Центральная» -РП-52  ф №307 (протяженностью по трассе 0,640 км)</t>
  </si>
  <si>
    <t>E_19/1.1.3.21</t>
  </si>
  <si>
    <t>Реконструкция КЛ 6,10кВ РП-52 – ТП-1013 (протяженностью по трассе 0,750 км)</t>
  </si>
  <si>
    <t>E_19/1.1.3.22</t>
  </si>
  <si>
    <t>Реконструкция КЛ 6,10кВ ТП-1 – ТП-1734 (протяженностью по трассе 0,460 км)</t>
  </si>
  <si>
    <t>E_19/1.1.3.23</t>
  </si>
  <si>
    <t>Реконструкция КЛ 6,10кВ РП-66 – ТП-408 (протяженностью по трассе 0,478 км)</t>
  </si>
  <si>
    <t>E_19/1.1.3.24</t>
  </si>
  <si>
    <t>Реконструкция КЛ 6,10кВ РП-27 – БКТП-91Н (протяженностью по трассе 1,187 км)</t>
  </si>
  <si>
    <t>E_19/1.1.3.25</t>
  </si>
  <si>
    <t>Реконструкция КЛ 6,10кВ ТП-36 – ТП-308 (протяженностью по трассе 0,784 км)</t>
  </si>
  <si>
    <t>E_19/1.1.3.26</t>
  </si>
  <si>
    <t>Реконструкция КЛ 6,10кВ РП-35 ТП-998 (протяженностью по трассе 0,970 км)</t>
  </si>
  <si>
    <t>E_19/1.1.3.13</t>
  </si>
  <si>
    <t>Реконструкция КЛ 6,10кВ РП-35 ТП-919 (протяженностью по трассе 0,506 км)</t>
  </si>
  <si>
    <t>E_19/1.1.3.12</t>
  </si>
  <si>
    <t>Реконструкция КЛ 6,10кВ ПС-16 ф.17 до муфты  в ст.РП-20 (протяженностью по трассе 2,5 км)</t>
  </si>
  <si>
    <t>E_19/1.1.3.29</t>
  </si>
  <si>
    <t>Реконструкция КЛ 6,10кВ ГПП ТЭЦ-1 - ТП-1181 (протяженностью по трассе 5,112 км)</t>
  </si>
  <si>
    <t>E_19/1.1.3.30</t>
  </si>
  <si>
    <t>Монтаж АИИС КУЭ в РП-50</t>
  </si>
  <si>
    <t>E_18/2.2.4</t>
  </si>
  <si>
    <t>Монтаж АИИС КУЭ в РП-31</t>
  </si>
  <si>
    <t>E_18/2.2.5</t>
  </si>
  <si>
    <t>Монтаж АИИС КУЭ в РП-59</t>
  </si>
  <si>
    <t>E_18/2.2.6</t>
  </si>
  <si>
    <t>Монтаж АИИС КУЭ в РП-99</t>
  </si>
  <si>
    <t>E_18/2.2.7</t>
  </si>
  <si>
    <t>Модернизация  диспетчерского мнемощита</t>
  </si>
  <si>
    <t>E_19/1.3.9.м</t>
  </si>
  <si>
    <t>Проектирование стр-ва БКРП взамен  РП-2 по адресу: ул.Плехановская,8р</t>
  </si>
  <si>
    <t>E_19/1.3.11.п</t>
  </si>
  <si>
    <t>Проектирование стр-ва БКРП взамен  РП-56 по адресу: пр.Патриотов,21</t>
  </si>
  <si>
    <t>E_19/1.3.12.п</t>
  </si>
  <si>
    <t xml:space="preserve">Реконструкция асфальтного покрытия   баз №1,2 </t>
  </si>
  <si>
    <t>E_19/1.3.13.а</t>
  </si>
  <si>
    <t>Реконструкция склада   базы №2  ул.Пешестрелецкая,110</t>
  </si>
  <si>
    <t>E_19/1.3.14.с</t>
  </si>
  <si>
    <t>Стр-во БКТП с трансформатором 630/6/0,4 кВА в сети ТП-405, КЛ 1кВ, 10кВ ул.Курортная 31</t>
  </si>
  <si>
    <t>G_16/2.2.7.7</t>
  </si>
  <si>
    <t>I_18/2.2.6.8</t>
  </si>
  <si>
    <t>Строительство КЛ-0,4 кВ ТП-232  до М-18 в сторону ж/д 82 ул.Ф.Энгельса</t>
  </si>
  <si>
    <t>I_18/2.2.7.0</t>
  </si>
  <si>
    <t>Строительство КЛ-0,4 кВ ТП-1361 - теннистный корт ул.Краснозвездная,101А</t>
  </si>
  <si>
    <t>I_18/2.2.7.1</t>
  </si>
  <si>
    <t>ТП-563-  до кафе ж/д №24 пр.Патриотов</t>
  </si>
  <si>
    <t>I_18/2.2.7.2</t>
  </si>
  <si>
    <t>Строительство КЛ-0,4 кВ БКТП-1883 до р.щ. в сторону ул.Черенкова,8А</t>
  </si>
  <si>
    <t>I_18/2.2.7.3</t>
  </si>
  <si>
    <t>Строительство КЛ-0,4 кВ РП-39 до опоры №1 пр.Патриотов</t>
  </si>
  <si>
    <t>I_18/2.2.7.4</t>
  </si>
  <si>
    <t>Строительство КЛ-0,4 кВ ТП-391 до опоры №39 ул.Дорожная</t>
  </si>
  <si>
    <t>I_18/2.2.7.5</t>
  </si>
  <si>
    <t>Строительство КЛ-0,4 кВ ТП-1124 до оп.№1 ул.Беговая</t>
  </si>
  <si>
    <t>I_18/2.2.7.6</t>
  </si>
  <si>
    <t>Строительство КЛ-0,4 кВ ТП-1193 до ж/д 13/В ул. В. Невского</t>
  </si>
  <si>
    <t>I_18/2.2.7.7</t>
  </si>
  <si>
    <t>Строительство КЛ-0,4 кВТП-129 до ВРУ здания ул.Никитинская,52</t>
  </si>
  <si>
    <t>I_18/2.2.7.8</t>
  </si>
  <si>
    <t>Строительство КЛ-0,4 кВ ТП-501- от оп.№3 до ж/д 9 ул. Плехановская</t>
  </si>
  <si>
    <t>I_18/2.2.7.9</t>
  </si>
  <si>
    <t>Строительство КЛ-0,4 кВТП-492 до оп.№1 ул.Ярославская</t>
  </si>
  <si>
    <t>I_18/2.2.7.10</t>
  </si>
  <si>
    <t>Строительство КЛ-0,4 кВ ТП-35 до оп.№1 ул.Матросова</t>
  </si>
  <si>
    <t>I_18/2.2.7.11</t>
  </si>
  <si>
    <t>Строительство КЛ-0,4 кВ ТП-1622 до оп.№1 ул.Воробьевская</t>
  </si>
  <si>
    <t>I_18/2.2.7.12</t>
  </si>
  <si>
    <t>Строительство КЛ-0,4 кВ ТП-179 до оп.№5 в сторону ул. Революции 1905г.,82/б</t>
  </si>
  <si>
    <t>I_18/2.2.7.13</t>
  </si>
  <si>
    <t>Строительство КЛ-0,4 кВ ТП-356 до оп.№1 ул.Володарского</t>
  </si>
  <si>
    <t>I_18/2.2.7.14</t>
  </si>
  <si>
    <t>Прокладка КЛ-6 кВ  от ТП-118 до места соединения с КЛ ТП-1815</t>
  </si>
  <si>
    <t>Прокладка КЛ-10 кВ сеч.3х120 ТП-480 до БКТП-34Н</t>
  </si>
  <si>
    <t>Строительство КЛ-0,4 кВ: ТП-1042, ул. Дорожная, 19/Б (ООО "МАРКУС")</t>
  </si>
  <si>
    <t>I_18/2.2.7.17</t>
  </si>
  <si>
    <t>Строительство КЛ-0,4 кВ ТП-445 до опоры №1 ул. Матросова</t>
  </si>
  <si>
    <t>I_18/2.2.7.18</t>
  </si>
  <si>
    <t>Строительство КЛ-0,4 кВ ТП-823 до муфты в ст..ул.Острогожская,150/1</t>
  </si>
  <si>
    <t>I_18/2.2.7.19</t>
  </si>
  <si>
    <t>Строительство КЛ-0,4 кВТП-823- до опоры №63 ул.Острогожская</t>
  </si>
  <si>
    <t>I_18/2.2.7.20</t>
  </si>
  <si>
    <t xml:space="preserve">Строительство КЛ-0,4 кВ ТП-269 до гр. зем. уч. ул. Остужева, 41/В </t>
  </si>
  <si>
    <t>I_18/2.2.7.21</t>
  </si>
  <si>
    <t>Строительство КЛ-0,4 кВ ТП-218А, ул. Шишкова, 65</t>
  </si>
  <si>
    <t>I_18/2.2.7.26</t>
  </si>
  <si>
    <t>Строительство КЛ-0,4 кВ ТП-282 КЛ-1 кВ, Московский пр. 7</t>
  </si>
  <si>
    <t>I_18/2.2.7.27</t>
  </si>
  <si>
    <t>Строительство КЛ-0,4 кВ ТП-293 до оп.№1 ул.Некрасова(протяженностью 0,024км)</t>
  </si>
  <si>
    <t>I_18/2.2.7.28</t>
  </si>
  <si>
    <t>Строительство КЛ-0,4 кВ ТП-491 до оп.№1 ул.Новосибирская(протяженностью 0,023км)</t>
  </si>
  <si>
    <t>I_18/2.2.7.29</t>
  </si>
  <si>
    <t>Строительство КЛ-10кВ ТП-1040 до муфты в сторону ТП-1277 (протяженностью 0,014км)</t>
  </si>
  <si>
    <t>I_18/2.2.7.30</t>
  </si>
  <si>
    <t>Строительство КЛ-10кВ ТП-1040 до муфты в сторону ТП-1243 (протяженностью 0,013км)</t>
  </si>
  <si>
    <t>I_18/2.2.7.31</t>
  </si>
  <si>
    <t>Строительство КЛ-0,4кВ ТП-1040 до муфты в сторону ТТУ ул Миронова (протяженностью 0,017км)</t>
  </si>
  <si>
    <t>I_18/2.2.7.32</t>
  </si>
  <si>
    <t>Строительство КЛ-0,4кВ ТП-182 до опоры №1 ул.Пирогова (протяженностью 0,029 км)</t>
  </si>
  <si>
    <t>I_18/2.2.7.33</t>
  </si>
  <si>
    <t>Строительство КЛ-0,4 кВ ТП-1095 КЛ-1 кВ, ул. Новосибирская, д. 39 (ИП Леньков А.А.)</t>
  </si>
  <si>
    <t>I_18/2.2.7.34</t>
  </si>
  <si>
    <t>Строительство КЛ-0,4 кВ ТП-222  КЛ-1 кВ, ул. Мира, д. 3 9Сорокин А.В.)</t>
  </si>
  <si>
    <t>I_18/2.2.7.35</t>
  </si>
  <si>
    <t>Строительство КЛ-0,4 кВ ТП-396, ул. Брусилова, д. 4Е(ООО Фрегат)</t>
  </si>
  <si>
    <t>I_18/2.2.7.36</t>
  </si>
  <si>
    <t>Стр-во дополнительной БКТП 1х250 в сети ТП-301Н прокладка 2-х кабелей 3х120 от БКТП до места врезки в КЛ ТП-301Н -ТП-734 и 2-х кабелей 4х150 выводы на сеть</t>
  </si>
  <si>
    <t>E_19/2.1.1</t>
  </si>
  <si>
    <t>Стр-во дополнительной БКТП 1х250 в сети ТП-92 прокладка 2-х кабелей 3х120 от БКТП до места врезки в КЛ ТП-92-ТП-207 и 3-х кабелей 4х150 выводы на сеть</t>
  </si>
  <si>
    <t>E_19/2.1.2</t>
  </si>
  <si>
    <t>Стр-во дополнительной БКТП 1х250 в сети ТП-594 прокладка 2-х кабелей 3х120 от БКТП до места врезки в КЛ ТП-593-РП-46 и 2-х кабелей 4х150 выводы на сеть</t>
  </si>
  <si>
    <t>E_19/2.1.3</t>
  </si>
  <si>
    <t>Стр-во БКТП 1х400  взамен ТП-13 по адресу:  ул.С.Перовской,52</t>
  </si>
  <si>
    <t>E_19/2.1.4</t>
  </si>
  <si>
    <t>Стр-во БКТП 2х400 взамен ТП-52 по адресу:  ул.  Республиканская,5т</t>
  </si>
  <si>
    <t>E_19/2.1.5</t>
  </si>
  <si>
    <t>Стр-во БКТП 1х250  взамен ТП-395 по адресу:  ул.Куколкина,7Т</t>
  </si>
  <si>
    <t>E_19/2.1.6</t>
  </si>
  <si>
    <t>Стр-во БКТП 2х630  взамен ТП-21 по адресу: пер.Детский,2т</t>
  </si>
  <si>
    <t>E_19/2.1.7</t>
  </si>
  <si>
    <t xml:space="preserve"> Стр-во КТП 1х250 взамен  КТП-666 по адресу: Чернавская дамба
 </t>
  </si>
  <si>
    <t>E_19/2.1.8</t>
  </si>
  <si>
    <t>Стр-во КТП 1х250  взамен КТП-353 по адресу:  ул.  20 -летия Октября,2</t>
  </si>
  <si>
    <t>E_19/2.1.9</t>
  </si>
  <si>
    <t>Стр-во КТП 1х250 взамен КТП-27 по адресу:  ул.Островная,1</t>
  </si>
  <si>
    <t>E_19/2.1.10</t>
  </si>
  <si>
    <t>Стр-во КТП 1х630  взамен КТП-909 по адресу:  ул.Донская,37</t>
  </si>
  <si>
    <t>E_19/2.1.11</t>
  </si>
  <si>
    <t>Стр-во КТП 1х630 с выносом взамен КТП-734 по адресу:  с/х выставка, парк Динамо</t>
  </si>
  <si>
    <t>E_19/2.1.12</t>
  </si>
  <si>
    <t>Стр-во БКТП 1х 250 взамен КТП-1868 по адресу:  ул. Землячки,43</t>
  </si>
  <si>
    <t>E_19/2.1.13</t>
  </si>
  <si>
    <t>Строительство кабельной линии 6-10кВ от ТП-55 до ТП-487 
(ликвидация ВЛ-6 кВ от ТП-55 до ТП-487)</t>
  </si>
  <si>
    <t>Строительство  в/в, н/в кабелей к ТП</t>
  </si>
  <si>
    <t>Приобретение оборудования для производственных служб. (Ноутбук -1шт.,Электробензогенератор  (однофаз.)-2шт.,Прибор для измерения сопротивления SEW-1820-1шт.,Асфальторез-1шт.,Электроотбойник-3шт.,Электрогенератор (Р=4кВт)-1шт.,Лебедка механическая-1шт.,Мотопомпа-1шт.,Компрессор для окрасочных работ-1шт.,Вышка-тура -1шт.,Домкрат кабельный гидравлический на подшипниках ДК-5ГП -2шт.,Гидромолот ГПМ-120 -4шт.,Грузовая  линейная траверса-1шт.</t>
  </si>
  <si>
    <t>Приобретение автотранспорта для производственой деятельности (Грузовой автомобиль Газон-NEXT самосвал-1шт.Грузовой автомобиль Газон-NEXT самосвал -1шт.,Легковой автомобиль ГАЗЕЛЬ-2705 -1шт.,Прицеп Роспуск-1шт.,Дизель-генераторная установка-1шт., грузовой автомобиль"Нефаз 42111-12-45" на шасси КАМАЗ 43502-1шт., Мини-экскаватор JCB 8035zts -1шт.,  ГАЗ-33088 (2-х рядная кабина;борт)-1шт.,ГАЗ-33088 (автомастерская)-1шт.,УАЗ-315195 хантер-3шт.,Газон-NEXT АП-18 сдвоенная (5 мест)-1шт.,Газон-NEXT АП-18 сдвоенная (5 мест)-1шт.,Маз-5340В2-КС-35715-1шт.,Прицеп-транспортер кабельный-2шт., Кран-манипулятор хино с кму на тонаж до 5 тонн низкопольный (хотоми)-1шт.</t>
  </si>
  <si>
    <t>Модернизация программного обеспечения НИС21</t>
  </si>
  <si>
    <t>E_19/1.3.10нис</t>
  </si>
  <si>
    <t>Реконструкция КЛ 0,4 кВ ТП-1075 - ул. Бульвар Победы, 10</t>
  </si>
  <si>
    <t>Реконструкция КЛ 0,4 кВ ТП-1797 до ж/д 15 ул.Цимлянская</t>
  </si>
  <si>
    <t>Реконструкция КЛ 0,4 кВ РП-42 - общежитие ул.Краснознаменная,14</t>
  </si>
  <si>
    <t>Реконструкция КЛ 0,4 кВ ТП-799  до ЦТП- 47  ул.Лизюкова,81</t>
  </si>
  <si>
    <t>Реконструкция КЛ 0,4 кВ ТП-841- до ВРУ лечебного корпуса ул.Революции 1905г.,22</t>
  </si>
  <si>
    <t xml:space="preserve"> Строительство КЛ-1 кВ от  РП-91 протяженностью12х0,310 м . по договору Т.П. (до 670 кВт) №2555 от 16.02.2015</t>
  </si>
  <si>
    <t>E_18/00034</t>
  </si>
  <si>
    <t xml:space="preserve"> Строительство ВЛ-0,4 кВ от  ТП-332Н  по договору Т.П. (до 670 кВт) №822 от 10.11.2016</t>
  </si>
  <si>
    <t>E_18/00035</t>
  </si>
  <si>
    <t xml:space="preserve"> Строительство КЛ-1 кВ ТП-143Н протяженностью 4х130 м по договору Т.П. (до 670 кВт) №71 от 24.04.2015</t>
  </si>
  <si>
    <t>E_18/00036</t>
  </si>
  <si>
    <t xml:space="preserve"> Строительство КЛ-0,4 кВ от ТП-472 протяженностью 4х0,35 км., от ТП-1171протяженностью 4х0,17 км по договору Т.П. (от 150 до 670 кВт) №183 от 17.04.2014</t>
  </si>
  <si>
    <t>E_18/00015</t>
  </si>
  <si>
    <t xml:space="preserve"> Строительство 6 КЛ-0,4 кВ от ТП-637 протяженностью 6х0,34 км. по договору Т.П. (от 150 до 670 кВт) №372 от 07.06.2018</t>
  </si>
  <si>
    <t>E_18/00017</t>
  </si>
  <si>
    <t xml:space="preserve"> Строительство 2 КЛ-10 кВ от РП-92протяженностью 2х0,7 км. по договору Т.П. (от 150 до 670 кВт) №425 от 13.06.2018</t>
  </si>
  <si>
    <t>E_18/00018</t>
  </si>
  <si>
    <t>Строительство КЛ 10 кВ ТП-1041-ТП-1602 и ТП-1753-ТП-1223 ул.Героев Сибиряков,2/и протяженностью 2х02 км. и 2х1,15 км по договору Т.П. (от 150 до 670 кВт) №823 от 01.07.2014</t>
  </si>
  <si>
    <t>E_18/00019</t>
  </si>
  <si>
    <t xml:space="preserve"> Строительство 2 КЛ-10 кВ от ТП-1640 протяженностью 2х0,45 км. по договору Т.П. (от 150 до 670 кВт) №451 от 06.06.2018</t>
  </si>
  <si>
    <t>E_18/00020</t>
  </si>
  <si>
    <t xml:space="preserve"> Строительство  2КЛ-10 кВ от ТП-проект - РП-94 протяженностью 2х0,54 км. по договору Т.П. (свыше 670 кВт) №1217 от 16.01.2014</t>
  </si>
  <si>
    <t>E_18/00021</t>
  </si>
  <si>
    <t xml:space="preserve"> Строительство 4КЛ-10 кВ от  РП-15 протяженностью4х0,67 км. по договору Т.П. (свыше 670 кВт) №90 от 19.02.2015</t>
  </si>
  <si>
    <t>E_18/00022</t>
  </si>
  <si>
    <t xml:space="preserve"> Строительство КЛ-10 кВ РП-68-ТП-1879 склады ул.Остужева 52/н протяженностью 2,2 км. по договору Т.П. (свыше 670 кВт) №475 от 03.06.2016</t>
  </si>
  <si>
    <t>E_18/00023</t>
  </si>
  <si>
    <t xml:space="preserve"> Строительство КЛ-6кВ от ТП-750 и КЛ-6кВ от ТП-708 до гр.зем.участка ул.Балашовская 29 протяженностью 3,0 км. и 3,3 км. по договору Т.П. (свыше 670 кВт) №1445 от 08.12.2017</t>
  </si>
  <si>
    <t>E_18/00024</t>
  </si>
  <si>
    <t xml:space="preserve"> Строительство КЛ-10кВ от ТП-345, ТП-159 протяженностью 0,23 км. по договору Т.П. (свыше 670 кВт) №672от 15.08.2016</t>
  </si>
  <si>
    <t>E_18/00025</t>
  </si>
  <si>
    <t xml:space="preserve"> Строительство БКТП с двумя трансформаторами мощностью 2,0 мВА 2 КЛ-10кВ протяженностью 2х4,0 км, КЛ-1 кВ  протяженностью  Lсек.1=2х145 м, Lсек.2=2х80м, Lсек.3=2х70 м, Lсек.4=8х70 м, Lкотел.=2х100 м, Lнежил. пом..=2х100 м, Lпарковка.=2х100 м, Lн/освещ..=10 м  по договору Т.П. (свыше 670 кВт) №836 от 10.12.2015</t>
  </si>
  <si>
    <t>E_18/00026</t>
  </si>
  <si>
    <t>План на 01.01.2019 года</t>
  </si>
  <si>
    <t>Предложение по корректировке утвержденного плана на 01.01.2019 года</t>
  </si>
  <si>
    <t>Год раскрытия информации: 2019 год</t>
  </si>
  <si>
    <t>Утвержденные плановые значения показателей приведены в соответствии с Приказами департамента жилищно-коммунального хозяйства и энергетики Воронежской области от 14.08. 2014 г. № 142, от 22.10.2015 г. № 207, от 14.12.2016 г. № 209, от 28.12.2016 г. № 219, от 05.10.2017 г. № 229, от 24.04.2018 г. № 84, от 02.10.2018 г. № 194.</t>
  </si>
  <si>
    <t>4 кв.2018</t>
  </si>
  <si>
    <t>4кв.2018</t>
  </si>
  <si>
    <t>4 кв. 2018</t>
  </si>
  <si>
    <t>3 кв. 2018</t>
  </si>
  <si>
    <t xml:space="preserve">4 кв.2018 </t>
  </si>
  <si>
    <t>1 кв. 2018</t>
  </si>
  <si>
    <t xml:space="preserve">Выполнение проектных работ по договору ТП №324 от 24.04.2015 г. </t>
  </si>
  <si>
    <t>E_18/00037</t>
  </si>
  <si>
    <t xml:space="preserve"> Строительство КЛ-1 кВ от  РП-36 протяженностью 2х0,43 км . по договору Т.П. (до 670 кВт) №334 от 14.06.2018 </t>
  </si>
  <si>
    <t>E_18/00038</t>
  </si>
  <si>
    <t xml:space="preserve">Монтаж соединительных муфт в месте врезки КЛ-6кВ от ТП-1911 в КЛ-6 кВ ТП-1168 - ТП-81 по договору ТП (свыше 670 кВт) №1040 от 14.01.2014 </t>
  </si>
  <si>
    <t>E_18/00039</t>
  </si>
  <si>
    <t xml:space="preserve">Монтаж соединительных муфт в месте врезки КЛ-6кВ от ТП-1911 в КЛ-6 кВ ТП-33 - ТП-537 по договору ТП (свыше 670 кВт) №1040 от 14.01.2014 </t>
  </si>
  <si>
    <t>E_18/00040</t>
  </si>
  <si>
    <t>Реконструкция ТП-637 в части установки в РУ-0,4 кВ панелей Щ0-70 по договору Т.П. (до 670 кВт) №372 от 07.06.2018.</t>
  </si>
  <si>
    <t>E_18/00041</t>
  </si>
  <si>
    <t>Реконструкция ТП-637 в части замены двух трансформаторов с 0,63 МВА на трансформаторы 1 МВА по договору Т.П. (до 670 кВт) №372 от 07.06.2018.</t>
  </si>
  <si>
    <t>E_18/00042</t>
  </si>
  <si>
    <t>Реконструкция ТП-637 в части установки в РУ-0,4 кВ двух вводных панелей 1250 А по договору Т.П. (до 670 кВт) №372 от 07.06.2018.</t>
  </si>
  <si>
    <t>E_18/00043</t>
  </si>
  <si>
    <t>Реконструкция ТП-1640 части установки в РУ-6 кВ двух новых ВВ ячеек с вакуумными выключателями по договору Т.П. (свыше 670 кВт) №451 от 06.06.2018.</t>
  </si>
  <si>
    <t>E_18/00044</t>
  </si>
  <si>
    <t>Реконструкция в части строительства КЛ-10 кВ от РП-35 до ТП-998 протяженностью 0,5 км в замен существующей КЛ-6 кВ по договору Т.П. (свыше 670 кВт) №451 от 06.06.2018.</t>
  </si>
  <si>
    <t>E_18/00045</t>
  </si>
  <si>
    <t>Реконструкция РП-92 в части установки в РУ-6 кВ РП-92 двух ВВ ячеек с вакуумн. Выкл по договору Т.П. (до 670 кВт) №425 от 13.06.2018.</t>
  </si>
  <si>
    <t>E_18/00046</t>
  </si>
  <si>
    <t>Строительство 12КЛ-1 кВ от РУ-0,4 кВ ТП-840 протяженностью 12x0,1 км по договору Т.П. (до 670 кВт) №1272 от 25.12.2018.</t>
  </si>
  <si>
    <t>E_18/00047</t>
  </si>
  <si>
    <t>Реконструкция ТП-840 в части установки необходимого количества панелей Щ0-70 с шестью коммутационными по договору Т.П. (до 670 кВт) №1272 от 25.12.2018.</t>
  </si>
  <si>
    <t>E_18/00048</t>
  </si>
  <si>
    <t>Реконструкция ТП-840 в части замены двух трансформаторов с 0,63 МВА на трансформаторы 1 МВА по договору Т.П. (до 670 кВт) №1272 от 25.12.2018.</t>
  </si>
  <si>
    <t>E_18/00049</t>
  </si>
  <si>
    <t>Реконструкция ТП-840 в части установки в РУ-0,4 кВ двух вводных панелей 1250 А  по договору Т.П. (до 670 кВт) №1272 от 25.12.2018.</t>
  </si>
  <si>
    <t>E_18/00050</t>
  </si>
  <si>
    <t>Реконструкция ТП-840 в части установки в РУ-6 кВ двух ВВ ячеек с вакуумными выключателями в сторону Т-1 и Т-2 по договору Т.П. (до 670 кВт) №1272 от 25.12.2018.</t>
  </si>
  <si>
    <t>E_18/00051</t>
  </si>
  <si>
    <t>E_18/00052</t>
  </si>
  <si>
    <t>3 кв.2018</t>
  </si>
  <si>
    <t>1 кв.2018</t>
  </si>
  <si>
    <t>2 кв. 2018</t>
  </si>
  <si>
    <t>3 кв. 2019</t>
  </si>
  <si>
    <t>4 кв. 2019</t>
  </si>
  <si>
    <t>2 кв. 2019</t>
  </si>
  <si>
    <t>1 кв. 2019</t>
  </si>
  <si>
    <t>1 кв.2019</t>
  </si>
  <si>
    <t>Строительство ВЛ-0,4 кВ для технологического присоединения. Новое строительство (протяженность 19,125 км)</t>
  </si>
  <si>
    <t>Строительство КЛ-0,4 кВ для технологического присоединения. Новое строительство (протяженность 0,523 км)</t>
  </si>
  <si>
    <t>Строительство ВЛ-0,4 кВ для технологического присоединения. Новое строительство (протяженность 3,866 км)</t>
  </si>
  <si>
    <t>Строительство КЛ-0,4 кВ для технологического присоединения. Новое строительство (протяженность 6,736 км)</t>
  </si>
  <si>
    <t>Строительство КЛ-6-10 кВ для технологического присоединения. Новое строительство (протяженность 4,036 км)</t>
  </si>
  <si>
    <t>4 кв.2019</t>
  </si>
  <si>
    <t xml:space="preserve">                                             Инвестиционная программа АО "ВГЭС"</t>
  </si>
  <si>
    <t>Строительство по технологическому присоединению</t>
  </si>
  <si>
    <t>Объет не закрыт</t>
  </si>
  <si>
    <t>Вынос КТП</t>
  </si>
  <si>
    <t>Предотвращение аварийных ситуаций</t>
  </si>
  <si>
    <t>Проектные работы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</si>
</sst>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%"/>
    <numFmt numFmtId="168" formatCode="_-* #,##0.00[$€-1]_-;\-* #,##0.00[$€-1]_-;_-* &quot;-&quot;??[$€-1]_-"/>
    <numFmt numFmtId="169" formatCode="[Magenta]\ &quot;Ошибка&quot;;[Magenta]\ &quot;Ошибка&quot;;[Blue]\ &quot;OK&quot;"/>
    <numFmt numFmtId="170" formatCode="General_)"/>
    <numFmt numFmtId="171" formatCode="0.0"/>
    <numFmt numFmtId="172" formatCode="#,##0_ ;\-#,##0\ "/>
    <numFmt numFmtId="173" formatCode="_-* #,##0.00_р_._-;\-* #,##0.00_р_._-;_-* \-??_р_._-;_-@_-"/>
    <numFmt numFmtId="174" formatCode="_-* #,##0.00\ _р_._-;\-* #,##0.00\ _р_._-;_-* &quot;-&quot;??\ _р_._-;_-@_-"/>
    <numFmt numFmtId="175" formatCode="0.000000"/>
    <numFmt numFmtId="176" formatCode="#,##0.00000"/>
  </numFmts>
  <fonts count="80" x14ac:knownFonts="1"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</font>
    <font>
      <b/>
      <sz val="14"/>
      <name val="Arial Cyr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 Cyr"/>
      <charset val="204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sz val="10"/>
      <color indexed="62"/>
      <name val="Arial Cyr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b/>
      <sz val="10"/>
      <color indexed="52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imes New Roman"/>
      <family val="1"/>
      <charset val="204"/>
    </font>
    <font>
      <sz val="10"/>
      <color indexed="2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8"/>
      <color rgb="FF0000FF"/>
      <name val="Times New Roman Cyr"/>
      <family val="1"/>
      <charset val="204"/>
    </font>
    <font>
      <sz val="11"/>
      <color rgb="FF000000"/>
      <name val="SimSun"/>
      <family val="2"/>
      <charset val="204"/>
    </font>
    <font>
      <sz val="1"/>
      <name val="Arial Cyr"/>
    </font>
    <font>
      <sz val="11"/>
      <color indexed="20"/>
      <name val="Calibri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color indexed="17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9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7761">
    <xf numFmtId="0" fontId="0" fillId="0" borderId="0"/>
    <xf numFmtId="0" fontId="2" fillId="0" borderId="0"/>
    <xf numFmtId="0" fontId="3" fillId="0" borderId="0"/>
    <xf numFmtId="0" fontId="6" fillId="0" borderId="0"/>
    <xf numFmtId="167" fontId="9" fillId="3" borderId="0">
      <alignment vertical="top"/>
    </xf>
    <xf numFmtId="38" fontId="10" fillId="0" borderId="0">
      <alignment vertical="top"/>
    </xf>
    <xf numFmtId="168" fontId="11" fillId="4" borderId="15" applyNumberFormat="0" applyFont="0">
      <alignment shrinkToFit="1"/>
      <protection locked="0"/>
    </xf>
    <xf numFmtId="0" fontId="11" fillId="0" borderId="0"/>
    <xf numFmtId="168" fontId="11" fillId="0" borderId="0"/>
    <xf numFmtId="168" fontId="11" fillId="0" borderId="0"/>
    <xf numFmtId="0" fontId="11" fillId="0" borderId="0"/>
    <xf numFmtId="168" fontId="11" fillId="0" borderId="0"/>
    <xf numFmtId="168" fontId="11" fillId="0" borderId="0"/>
    <xf numFmtId="169" fontId="11" fillId="5" borderId="0" applyFont="0" applyBorder="0">
      <alignment horizontal="center" vertical="center" shrinkToFit="1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8" fontId="13" fillId="0" borderId="0">
      <protection locked="0"/>
    </xf>
    <xf numFmtId="168" fontId="13" fillId="0" borderId="0">
      <protection locked="0"/>
    </xf>
    <xf numFmtId="168" fontId="12" fillId="0" borderId="16">
      <protection locked="0"/>
    </xf>
    <xf numFmtId="0" fontId="14" fillId="6" borderId="0" applyNumberFormat="0" applyBorder="0" applyAlignment="0" applyProtection="0"/>
    <xf numFmtId="168" fontId="10" fillId="6" borderId="0" applyNumberFormat="0" applyBorder="0" applyAlignment="0" applyProtection="0"/>
    <xf numFmtId="168" fontId="10" fillId="6" borderId="0" applyNumberFormat="0" applyBorder="0" applyAlignment="0" applyProtection="0"/>
    <xf numFmtId="168" fontId="10" fillId="6" borderId="0" applyNumberFormat="0" applyBorder="0" applyAlignment="0" applyProtection="0"/>
    <xf numFmtId="168" fontId="10" fillId="6" borderId="0" applyNumberFormat="0" applyBorder="0" applyAlignment="0" applyProtection="0"/>
    <xf numFmtId="168" fontId="15" fillId="7" borderId="0" applyNumberFormat="0" applyBorder="0" applyAlignment="0" applyProtection="0"/>
    <xf numFmtId="168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5" fillId="9" borderId="0" applyNumberFormat="0" applyBorder="0" applyAlignment="0" applyProtection="0"/>
    <xf numFmtId="168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5" fillId="11" borderId="0" applyNumberFormat="0" applyBorder="0" applyAlignment="0" applyProtection="0"/>
    <xf numFmtId="168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5" fillId="13" borderId="0" applyNumberFormat="0" applyBorder="0" applyAlignment="0" applyProtection="0"/>
    <xf numFmtId="168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168" fontId="10" fillId="14" borderId="0" applyNumberFormat="0" applyBorder="0" applyAlignment="0" applyProtection="0"/>
    <xf numFmtId="168" fontId="10" fillId="14" borderId="0" applyNumberFormat="0" applyBorder="0" applyAlignment="0" applyProtection="0"/>
    <xf numFmtId="168" fontId="10" fillId="14" borderId="0" applyNumberFormat="0" applyBorder="0" applyAlignment="0" applyProtection="0"/>
    <xf numFmtId="168" fontId="10" fillId="14" borderId="0" applyNumberFormat="0" applyBorder="0" applyAlignment="0" applyProtection="0"/>
    <xf numFmtId="168" fontId="15" fillId="15" borderId="0" applyNumberFormat="0" applyBorder="0" applyAlignment="0" applyProtection="0"/>
    <xf numFmtId="168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6" borderId="0" applyNumberForma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168" fontId="15" fillId="17" borderId="0" applyNumberFormat="0" applyBorder="0" applyAlignment="0" applyProtection="0"/>
    <xf numFmtId="168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5" fillId="19" borderId="0" applyNumberFormat="0" applyBorder="0" applyAlignment="0" applyProtection="0"/>
    <xf numFmtId="168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5" fillId="21" borderId="0" applyNumberFormat="0" applyBorder="0" applyAlignment="0" applyProtection="0"/>
    <xf numFmtId="168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5" fillId="23" borderId="0" applyNumberFormat="0" applyBorder="0" applyAlignment="0" applyProtection="0"/>
    <xf numFmtId="168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5" fillId="13" borderId="0" applyNumberFormat="0" applyBorder="0" applyAlignment="0" applyProtection="0"/>
    <xf numFmtId="168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5" fillId="19" borderId="0" applyNumberFormat="0" applyBorder="0" applyAlignment="0" applyProtection="0"/>
    <xf numFmtId="168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168" fontId="15" fillId="25" borderId="0" applyNumberFormat="0" applyBorder="0" applyAlignment="0" applyProtection="0"/>
    <xf numFmtId="168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6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7" borderId="0" applyNumberFormat="0" applyBorder="0" applyAlignment="0" applyProtection="0"/>
    <xf numFmtId="168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1" borderId="0" applyNumberFormat="0" applyBorder="0" applyAlignment="0" applyProtection="0"/>
    <xf numFmtId="168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3" borderId="0" applyNumberFormat="0" applyBorder="0" applyAlignment="0" applyProtection="0"/>
    <xf numFmtId="168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9" borderId="0" applyNumberFormat="0" applyBorder="0" applyAlignment="0" applyProtection="0"/>
    <xf numFmtId="168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1" borderId="0" applyNumberFormat="0" applyBorder="0" applyAlignment="0" applyProtection="0"/>
    <xf numFmtId="168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3" borderId="0" applyNumberFormat="0" applyBorder="0" applyAlignment="0" applyProtection="0"/>
    <xf numFmtId="168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17" borderId="0" applyNumberFormat="0" applyBorder="0" applyAlignment="0" applyProtection="0"/>
    <xf numFmtId="0" fontId="18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8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8" fillId="41" borderId="0" applyNumberFormat="0" applyBorder="0" applyAlignment="0" applyProtection="0"/>
    <xf numFmtId="0" fontId="17" fillId="36" borderId="0" applyNumberFormat="0" applyBorder="0" applyAlignment="0" applyProtection="0"/>
    <xf numFmtId="0" fontId="17" fillId="42" borderId="0" applyNumberFormat="0" applyBorder="0" applyAlignment="0" applyProtection="0"/>
    <xf numFmtId="0" fontId="18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8" fillId="3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8" fillId="47" borderId="0" applyNumberFormat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4" fontId="19" fillId="0" borderId="0" applyFont="0" applyBorder="0">
      <alignment vertical="top"/>
    </xf>
    <xf numFmtId="14" fontId="19" fillId="0" borderId="0" applyFont="0" applyBorder="0">
      <alignment vertical="top"/>
    </xf>
    <xf numFmtId="14" fontId="20" fillId="0" borderId="0">
      <alignment vertical="top"/>
    </xf>
    <xf numFmtId="38" fontId="10" fillId="0" borderId="0">
      <alignment vertical="top"/>
    </xf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168" fontId="22" fillId="0" borderId="0" applyFont="0" applyFill="0" applyBorder="0" applyAlignment="0" applyProtection="0"/>
    <xf numFmtId="168" fontId="10" fillId="0" borderId="0">
      <alignment vertical="top"/>
    </xf>
    <xf numFmtId="38" fontId="10" fillId="0" borderId="0">
      <alignment vertical="top"/>
    </xf>
    <xf numFmtId="0" fontId="23" fillId="0" borderId="0"/>
    <xf numFmtId="168" fontId="2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4" fillId="0" borderId="0"/>
    <xf numFmtId="168" fontId="14" fillId="0" borderId="0"/>
    <xf numFmtId="0" fontId="3" fillId="0" borderId="0"/>
    <xf numFmtId="168" fontId="11" fillId="0" borderId="0"/>
    <xf numFmtId="168" fontId="11" fillId="0" borderId="0"/>
    <xf numFmtId="168" fontId="25" fillId="0" borderId="0"/>
    <xf numFmtId="0" fontId="3" fillId="0" borderId="0"/>
    <xf numFmtId="0" fontId="2" fillId="0" borderId="0"/>
    <xf numFmtId="168" fontId="10" fillId="0" borderId="0"/>
    <xf numFmtId="168" fontId="6" fillId="0" borderId="0"/>
    <xf numFmtId="0" fontId="1" fillId="0" borderId="0"/>
    <xf numFmtId="168" fontId="26" fillId="0" borderId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0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4" fillId="0" borderId="0" applyNumberFormat="0">
      <alignment horizontal="left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horizontal="left" vertical="center" indent="1"/>
    </xf>
    <xf numFmtId="4" fontId="10" fillId="4" borderId="18" applyNumberFormat="0" applyProtection="0">
      <alignment horizontal="left" vertical="center" indent="1"/>
    </xf>
    <xf numFmtId="4" fontId="10" fillId="4" borderId="18" applyNumberFormat="0" applyProtection="0">
      <alignment horizontal="left" vertical="center" indent="1"/>
    </xf>
    <xf numFmtId="4" fontId="10" fillId="4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4" fontId="10" fillId="53" borderId="18" applyNumberFormat="0" applyProtection="0">
      <alignment horizontal="right" vertical="center"/>
    </xf>
    <xf numFmtId="4" fontId="10" fillId="53" borderId="18" applyNumberFormat="0" applyProtection="0">
      <alignment horizontal="right" vertical="center"/>
    </xf>
    <xf numFmtId="4" fontId="10" fillId="54" borderId="18" applyNumberFormat="0" applyProtection="0">
      <alignment horizontal="right" vertical="center"/>
    </xf>
    <xf numFmtId="4" fontId="10" fillId="54" borderId="18" applyNumberFormat="0" applyProtection="0">
      <alignment horizontal="right" vertical="center"/>
    </xf>
    <xf numFmtId="4" fontId="10" fillId="55" borderId="18" applyNumberFormat="0" applyProtection="0">
      <alignment horizontal="right" vertical="center"/>
    </xf>
    <xf numFmtId="4" fontId="10" fillId="55" borderId="18" applyNumberFormat="0" applyProtection="0">
      <alignment horizontal="right" vertical="center"/>
    </xf>
    <xf numFmtId="4" fontId="10" fillId="56" borderId="18" applyNumberFormat="0" applyProtection="0">
      <alignment horizontal="right" vertical="center"/>
    </xf>
    <xf numFmtId="4" fontId="10" fillId="56" borderId="18" applyNumberFormat="0" applyProtection="0">
      <alignment horizontal="right" vertical="center"/>
    </xf>
    <xf numFmtId="4" fontId="10" fillId="57" borderId="18" applyNumberFormat="0" applyProtection="0">
      <alignment horizontal="right" vertical="center"/>
    </xf>
    <xf numFmtId="4" fontId="10" fillId="57" borderId="18" applyNumberFormat="0" applyProtection="0">
      <alignment horizontal="right" vertical="center"/>
    </xf>
    <xf numFmtId="4" fontId="10" fillId="58" borderId="18" applyNumberFormat="0" applyProtection="0">
      <alignment horizontal="right" vertical="center"/>
    </xf>
    <xf numFmtId="4" fontId="10" fillId="58" borderId="18" applyNumberFormat="0" applyProtection="0">
      <alignment horizontal="right" vertical="center"/>
    </xf>
    <xf numFmtId="4" fontId="10" fillId="59" borderId="18" applyNumberFormat="0" applyProtection="0">
      <alignment horizontal="right" vertical="center"/>
    </xf>
    <xf numFmtId="4" fontId="10" fillId="59" borderId="18" applyNumberFormat="0" applyProtection="0">
      <alignment horizontal="right" vertical="center"/>
    </xf>
    <xf numFmtId="4" fontId="10" fillId="60" borderId="18" applyNumberFormat="0" applyProtection="0">
      <alignment horizontal="right" vertical="center"/>
    </xf>
    <xf numFmtId="4" fontId="10" fillId="60" borderId="18" applyNumberFormat="0" applyProtection="0">
      <alignment horizontal="right" vertical="center"/>
    </xf>
    <xf numFmtId="4" fontId="10" fillId="61" borderId="18" applyNumberFormat="0" applyProtection="0">
      <alignment horizontal="right" vertical="center"/>
    </xf>
    <xf numFmtId="4" fontId="10" fillId="61" borderId="18" applyNumberFormat="0" applyProtection="0">
      <alignment horizontal="right" vertical="center"/>
    </xf>
    <xf numFmtId="4" fontId="10" fillId="62" borderId="18" applyNumberFormat="0" applyProtection="0">
      <alignment horizontal="left" vertical="center" indent="1"/>
    </xf>
    <xf numFmtId="4" fontId="10" fillId="62" borderId="18" applyNumberFormat="0" applyProtection="0">
      <alignment horizontal="left" vertical="center" indent="1"/>
    </xf>
    <xf numFmtId="4" fontId="10" fillId="63" borderId="19" applyNumberFormat="0" applyProtection="0">
      <alignment horizontal="left" vertical="center" indent="1"/>
    </xf>
    <xf numFmtId="4" fontId="10" fillId="63" borderId="19" applyNumberFormat="0" applyProtection="0">
      <alignment horizontal="left" vertical="center" indent="1"/>
    </xf>
    <xf numFmtId="4" fontId="10" fillId="64" borderId="0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4" fontId="10" fillId="63" borderId="18" applyNumberFormat="0" applyProtection="0">
      <alignment horizontal="left" vertical="center" indent="1"/>
    </xf>
    <xf numFmtId="4" fontId="10" fillId="63" borderId="18" applyNumberFormat="0" applyProtection="0">
      <alignment horizontal="left" vertical="center" indent="1"/>
    </xf>
    <xf numFmtId="4" fontId="10" fillId="65" borderId="18" applyNumberFormat="0" applyProtection="0">
      <alignment horizontal="left" vertical="center" indent="1"/>
    </xf>
    <xf numFmtId="4" fontId="10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0" fontId="29" fillId="68" borderId="20" applyNumberFormat="0">
      <protection locked="0"/>
    </xf>
    <xf numFmtId="0" fontId="30" fillId="69" borderId="21" applyBorder="0"/>
    <xf numFmtId="4" fontId="10" fillId="70" borderId="18" applyNumberFormat="0" applyProtection="0">
      <alignment vertical="center"/>
    </xf>
    <xf numFmtId="4" fontId="10" fillId="70" borderId="18" applyNumberFormat="0" applyProtection="0">
      <alignment vertical="center"/>
    </xf>
    <xf numFmtId="4" fontId="10" fillId="70" borderId="18" applyNumberFormat="0" applyProtection="0">
      <alignment vertical="center"/>
    </xf>
    <xf numFmtId="4" fontId="10" fillId="70" borderId="18" applyNumberFormat="0" applyProtection="0">
      <alignment vertical="center"/>
    </xf>
    <xf numFmtId="4" fontId="10" fillId="70" borderId="18" applyNumberFormat="0" applyProtection="0">
      <alignment horizontal="left" vertical="center" indent="1"/>
    </xf>
    <xf numFmtId="4" fontId="10" fillId="70" borderId="18" applyNumberFormat="0" applyProtection="0">
      <alignment horizontal="left" vertical="center" indent="1"/>
    </xf>
    <xf numFmtId="4" fontId="10" fillId="70" borderId="18" applyNumberFormat="0" applyProtection="0">
      <alignment horizontal="left" vertical="center" indent="1"/>
    </xf>
    <xf numFmtId="4" fontId="10" fillId="70" borderId="18" applyNumberFormat="0" applyProtection="0">
      <alignment horizontal="left" vertical="center" indent="1"/>
    </xf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10" fillId="0" borderId="0"/>
    <xf numFmtId="0" fontId="31" fillId="71" borderId="2"/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0" fontId="32" fillId="0" borderId="0" applyNumberFormat="0" applyFill="0" applyBorder="0" applyAlignment="0" applyProtection="0"/>
    <xf numFmtId="168" fontId="33" fillId="0" borderId="0"/>
    <xf numFmtId="38" fontId="10" fillId="72" borderId="0">
      <alignment horizontal="right" vertical="top"/>
    </xf>
    <xf numFmtId="0" fontId="16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4" borderId="0" applyNumberFormat="0" applyBorder="0" applyAlignment="0" applyProtection="0"/>
    <xf numFmtId="168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6" borderId="0" applyNumberFormat="0" applyBorder="0" applyAlignment="0" applyProtection="0"/>
    <xf numFmtId="168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8" borderId="0" applyNumberFormat="0" applyBorder="0" applyAlignment="0" applyProtection="0"/>
    <xf numFmtId="168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9" borderId="0" applyNumberFormat="0" applyBorder="0" applyAlignment="0" applyProtection="0"/>
    <xf numFmtId="168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1" borderId="0" applyNumberFormat="0" applyBorder="0" applyAlignment="0" applyProtection="0"/>
    <xf numFmtId="168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80" borderId="0" applyNumberFormat="0" applyBorder="0" applyAlignment="0" applyProtection="0"/>
    <xf numFmtId="168" fontId="16" fillId="79" borderId="0" applyNumberFormat="0" applyBorder="0" applyAlignment="0" applyProtection="0"/>
    <xf numFmtId="0" fontId="16" fillId="79" borderId="0" applyNumberFormat="0" applyBorder="0" applyAlignment="0" applyProtection="0"/>
    <xf numFmtId="170" fontId="34" fillId="0" borderId="22">
      <protection locked="0"/>
    </xf>
    <xf numFmtId="0" fontId="35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7" borderId="23" applyNumberFormat="0" applyAlignment="0" applyProtection="0"/>
    <xf numFmtId="168" fontId="35" fillId="16" borderId="23" applyNumberFormat="0" applyAlignment="0" applyProtection="0"/>
    <xf numFmtId="0" fontId="35" fillId="16" borderId="23" applyNumberFormat="0" applyAlignment="0" applyProtection="0"/>
    <xf numFmtId="0" fontId="36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2" borderId="18" applyNumberFormat="0" applyAlignment="0" applyProtection="0"/>
    <xf numFmtId="168" fontId="36" fillId="81" borderId="18" applyNumberFormat="0" applyAlignment="0" applyProtection="0"/>
    <xf numFmtId="0" fontId="36" fillId="81" borderId="18" applyNumberFormat="0" applyAlignment="0" applyProtection="0"/>
    <xf numFmtId="0" fontId="37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2" borderId="23" applyNumberFormat="0" applyAlignment="0" applyProtection="0"/>
    <xf numFmtId="168" fontId="37" fillId="81" borderId="23" applyNumberFormat="0" applyAlignment="0" applyProtection="0"/>
    <xf numFmtId="0" fontId="37" fillId="81" borderId="23" applyNumberFormat="0" applyAlignment="0" applyProtection="0"/>
    <xf numFmtId="168" fontId="38" fillId="0" borderId="0" applyBorder="0">
      <alignment horizontal="center" vertical="center" wrapText="1"/>
    </xf>
    <xf numFmtId="0" fontId="39" fillId="0" borderId="24" applyNumberFormat="0" applyFill="0" applyAlignment="0" applyProtection="0"/>
    <xf numFmtId="168" fontId="10" fillId="0" borderId="24" applyNumberFormat="0" applyFill="0" applyAlignment="0" applyProtection="0"/>
    <xf numFmtId="168" fontId="10" fillId="0" borderId="24" applyNumberFormat="0" applyFill="0" applyAlignment="0" applyProtection="0"/>
    <xf numFmtId="168" fontId="10" fillId="0" borderId="24" applyNumberFormat="0" applyFill="0" applyAlignment="0" applyProtection="0"/>
    <xf numFmtId="168" fontId="10" fillId="0" borderId="24" applyNumberFormat="0" applyFill="0" applyAlignment="0" applyProtection="0"/>
    <xf numFmtId="168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40" fillId="0" borderId="25" applyNumberFormat="0" applyFill="0" applyAlignment="0" applyProtection="0"/>
    <xf numFmtId="168" fontId="10" fillId="0" borderId="25" applyNumberFormat="0" applyFill="0" applyAlignment="0" applyProtection="0"/>
    <xf numFmtId="168" fontId="10" fillId="0" borderId="25" applyNumberFormat="0" applyFill="0" applyAlignment="0" applyProtection="0"/>
    <xf numFmtId="168" fontId="10" fillId="0" borderId="25" applyNumberFormat="0" applyFill="0" applyAlignment="0" applyProtection="0"/>
    <xf numFmtId="168" fontId="10" fillId="0" borderId="25" applyNumberFormat="0" applyFill="0" applyAlignment="0" applyProtection="0"/>
    <xf numFmtId="168" fontId="41" fillId="0" borderId="25" applyNumberFormat="0" applyFill="0" applyAlignment="0" applyProtection="0"/>
    <xf numFmtId="168" fontId="40" fillId="0" borderId="25" applyNumberFormat="0" applyFill="0" applyAlignment="0" applyProtection="0"/>
    <xf numFmtId="0" fontId="40" fillId="0" borderId="25" applyNumberFormat="0" applyFill="0" applyAlignment="0" applyProtection="0"/>
    <xf numFmtId="0" fontId="42" fillId="0" borderId="26" applyNumberFormat="0" applyFill="0" applyAlignment="0" applyProtection="0"/>
    <xf numFmtId="168" fontId="10" fillId="0" borderId="26" applyNumberFormat="0" applyFill="0" applyAlignment="0" applyProtection="0"/>
    <xf numFmtId="168" fontId="10" fillId="0" borderId="26" applyNumberFormat="0" applyFill="0" applyAlignment="0" applyProtection="0"/>
    <xf numFmtId="168" fontId="10" fillId="0" borderId="26" applyNumberFormat="0" applyFill="0" applyAlignment="0" applyProtection="0"/>
    <xf numFmtId="168" fontId="10" fillId="0" borderId="26" applyNumberFormat="0" applyFill="0" applyAlignment="0" applyProtection="0"/>
    <xf numFmtId="168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8" fontId="43" fillId="0" borderId="27" applyBorder="0">
      <alignment horizontal="center" vertical="center" wrapText="1"/>
    </xf>
    <xf numFmtId="168" fontId="43" fillId="0" borderId="27" applyBorder="0">
      <alignment horizontal="center" vertical="center" wrapText="1"/>
    </xf>
    <xf numFmtId="170" fontId="44" fillId="83" borderId="22"/>
    <xf numFmtId="4" fontId="45" fillId="4" borderId="2" applyBorder="0">
      <alignment horizontal="right"/>
    </xf>
    <xf numFmtId="4" fontId="45" fillId="4" borderId="2" applyBorder="0">
      <alignment horizontal="right"/>
    </xf>
    <xf numFmtId="49" fontId="46" fillId="0" borderId="0" applyBorder="0">
      <alignment vertical="center"/>
    </xf>
    <xf numFmtId="0" fontId="47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47" fillId="0" borderId="28" applyNumberFormat="0" applyFill="0" applyAlignment="0" applyProtection="0"/>
    <xf numFmtId="0" fontId="47" fillId="0" borderId="28" applyNumberFormat="0" applyFill="0" applyAlignment="0" applyProtection="0"/>
    <xf numFmtId="3" fontId="44" fillId="0" borderId="2" applyBorder="0">
      <alignment vertical="center"/>
    </xf>
    <xf numFmtId="3" fontId="44" fillId="0" borderId="2" applyBorder="0">
      <alignment vertical="center"/>
    </xf>
    <xf numFmtId="0" fontId="48" fillId="84" borderId="29" applyNumberFormat="0" applyAlignment="0" applyProtection="0"/>
    <xf numFmtId="168" fontId="10" fillId="84" borderId="29" applyNumberFormat="0" applyAlignment="0" applyProtection="0"/>
    <xf numFmtId="168" fontId="10" fillId="84" borderId="29" applyNumberFormat="0" applyAlignment="0" applyProtection="0"/>
    <xf numFmtId="168" fontId="10" fillId="84" borderId="29" applyNumberFormat="0" applyAlignment="0" applyProtection="0"/>
    <xf numFmtId="168" fontId="10" fillId="84" borderId="29" applyNumberFormat="0" applyAlignment="0" applyProtection="0"/>
    <xf numFmtId="168" fontId="10" fillId="85" borderId="29" applyNumberFormat="0" applyAlignment="0" applyProtection="0"/>
    <xf numFmtId="168" fontId="48" fillId="84" borderId="29" applyNumberFormat="0" applyAlignment="0" applyProtection="0"/>
    <xf numFmtId="0" fontId="48" fillId="84" borderId="29" applyNumberFormat="0" applyAlignment="0" applyProtection="0"/>
    <xf numFmtId="168" fontId="49" fillId="0" borderId="0">
      <alignment horizontal="center" vertical="top" wrapText="1"/>
    </xf>
    <xf numFmtId="168" fontId="50" fillId="0" borderId="0">
      <alignment horizontal="center" vertical="center" wrapText="1"/>
    </xf>
    <xf numFmtId="168" fontId="51" fillId="3" borderId="0" applyFill="0">
      <alignment wrapText="1"/>
    </xf>
    <xf numFmtId="0" fontId="52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86" borderId="0" applyNumberFormat="0" applyBorder="0" applyAlignment="0" applyProtection="0"/>
    <xf numFmtId="168" fontId="10" fillId="86" borderId="0" applyNumberFormat="0" applyBorder="0" applyAlignment="0" applyProtection="0"/>
    <xf numFmtId="168" fontId="10" fillId="86" borderId="0" applyNumberFormat="0" applyBorder="0" applyAlignment="0" applyProtection="0"/>
    <xf numFmtId="168" fontId="10" fillId="86" borderId="0" applyNumberFormat="0" applyBorder="0" applyAlignment="0" applyProtection="0"/>
    <xf numFmtId="168" fontId="10" fillId="86" borderId="0" applyNumberFormat="0" applyBorder="0" applyAlignment="0" applyProtection="0"/>
    <xf numFmtId="168" fontId="54" fillId="87" borderId="0" applyNumberFormat="0" applyBorder="0" applyAlignment="0" applyProtection="0"/>
    <xf numFmtId="168" fontId="53" fillId="86" borderId="0" applyNumberFormat="0" applyBorder="0" applyAlignment="0" applyProtection="0"/>
    <xf numFmtId="0" fontId="53" fillId="86" borderId="0" applyNumberFormat="0" applyBorder="0" applyAlignment="0" applyProtection="0"/>
    <xf numFmtId="0" fontId="5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8" fontId="55" fillId="0" borderId="0"/>
    <xf numFmtId="168" fontId="55" fillId="0" borderId="0"/>
    <xf numFmtId="0" fontId="3" fillId="0" borderId="0"/>
    <xf numFmtId="0" fontId="55" fillId="0" borderId="0"/>
    <xf numFmtId="168" fontId="55" fillId="0" borderId="0"/>
    <xf numFmtId="168" fontId="55" fillId="0" borderId="0"/>
    <xf numFmtId="0" fontId="55" fillId="0" borderId="0"/>
    <xf numFmtId="0" fontId="11" fillId="0" borderId="0"/>
    <xf numFmtId="168" fontId="55" fillId="0" borderId="0"/>
    <xf numFmtId="0" fontId="10" fillId="0" borderId="0"/>
    <xf numFmtId="168" fontId="55" fillId="0" borderId="0"/>
    <xf numFmtId="0" fontId="55" fillId="0" borderId="0"/>
    <xf numFmtId="168" fontId="55" fillId="0" borderId="0"/>
    <xf numFmtId="168" fontId="55" fillId="0" borderId="0"/>
    <xf numFmtId="0" fontId="11" fillId="0" borderId="0"/>
    <xf numFmtId="0" fontId="11" fillId="0" borderId="0"/>
    <xf numFmtId="0" fontId="11" fillId="0" borderId="0"/>
    <xf numFmtId="168" fontId="28" fillId="0" borderId="0"/>
    <xf numFmtId="0" fontId="55" fillId="0" borderId="0"/>
    <xf numFmtId="168" fontId="55" fillId="0" borderId="0"/>
    <xf numFmtId="168" fontId="55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28" fillId="0" borderId="0"/>
    <xf numFmtId="0" fontId="6" fillId="0" borderId="0"/>
    <xf numFmtId="0" fontId="10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10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28" fillId="0" borderId="0"/>
    <xf numFmtId="168" fontId="34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10" fillId="0" borderId="0"/>
    <xf numFmtId="0" fontId="10" fillId="0" borderId="0"/>
    <xf numFmtId="0" fontId="10" fillId="0" borderId="0"/>
    <xf numFmtId="0" fontId="3" fillId="0" borderId="0"/>
    <xf numFmtId="0" fontId="55" fillId="0" borderId="0"/>
    <xf numFmtId="168" fontId="34" fillId="0" borderId="0"/>
    <xf numFmtId="0" fontId="11" fillId="0" borderId="0"/>
    <xf numFmtId="0" fontId="11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6" fillId="0" borderId="0"/>
    <xf numFmtId="168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6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88" borderId="0"/>
    <xf numFmtId="0" fontId="29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1" fillId="0" borderId="0"/>
    <xf numFmtId="0" fontId="1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10" fillId="0" borderId="0"/>
    <xf numFmtId="0" fontId="3" fillId="0" borderId="0"/>
    <xf numFmtId="168" fontId="34" fillId="0" borderId="0"/>
    <xf numFmtId="0" fontId="11" fillId="0" borderId="0"/>
    <xf numFmtId="168" fontId="34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168" fontId="6" fillId="0" borderId="0"/>
    <xf numFmtId="0" fontId="3" fillId="0" borderId="0"/>
    <xf numFmtId="0" fontId="55" fillId="0" borderId="0"/>
    <xf numFmtId="168" fontId="34" fillId="0" borderId="0"/>
    <xf numFmtId="0" fontId="3" fillId="0" borderId="0"/>
    <xf numFmtId="168" fontId="34" fillId="0" borderId="0"/>
    <xf numFmtId="168" fontId="34" fillId="0" borderId="0"/>
    <xf numFmtId="168" fontId="34" fillId="0" borderId="0"/>
    <xf numFmtId="0" fontId="55" fillId="0" borderId="0"/>
    <xf numFmtId="0" fontId="55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57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3" fillId="0" borderId="0"/>
    <xf numFmtId="168" fontId="56" fillId="0" borderId="0"/>
    <xf numFmtId="0" fontId="55" fillId="0" borderId="0"/>
    <xf numFmtId="168" fontId="55" fillId="0" borderId="0"/>
    <xf numFmtId="168" fontId="55" fillId="0" borderId="0"/>
    <xf numFmtId="0" fontId="57" fillId="0" borderId="0"/>
    <xf numFmtId="0" fontId="55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5" fillId="0" borderId="0"/>
    <xf numFmtId="0" fontId="1" fillId="0" borderId="0"/>
    <xf numFmtId="168" fontId="55" fillId="0" borderId="0"/>
    <xf numFmtId="0" fontId="6" fillId="0" borderId="0"/>
    <xf numFmtId="0" fontId="55" fillId="0" borderId="0"/>
    <xf numFmtId="0" fontId="3" fillId="0" borderId="0"/>
    <xf numFmtId="168" fontId="55" fillId="0" borderId="0"/>
    <xf numFmtId="168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59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9" borderId="0" applyNumberFormat="0" applyBorder="0" applyAlignment="0" applyProtection="0"/>
    <xf numFmtId="168" fontId="59" fillId="8" borderId="0" applyNumberFormat="0" applyBorder="0" applyAlignment="0" applyProtection="0"/>
    <xf numFmtId="0" fontId="59" fillId="8" borderId="0" applyNumberFormat="0" applyBorder="0" applyAlignment="0" applyProtection="0"/>
    <xf numFmtId="171" fontId="60" fillId="4" borderId="30" applyNumberFormat="0" applyBorder="0" applyAlignment="0">
      <alignment vertical="center"/>
      <protection locked="0"/>
    </xf>
    <xf numFmtId="0" fontId="61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4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10" fillId="51" borderId="17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0" fontId="14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9" fontId="11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11" fillId="0" borderId="0" applyFill="0" applyBorder="0" applyAlignment="0" applyProtection="0"/>
    <xf numFmtId="9" fontId="11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11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11" fillId="0" borderId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2" fillId="0" borderId="31" applyNumberFormat="0" applyFill="0" applyAlignment="0" applyProtection="0"/>
    <xf numFmtId="168" fontId="10" fillId="0" borderId="31" applyNumberFormat="0" applyFill="0" applyAlignment="0" applyProtection="0"/>
    <xf numFmtId="168" fontId="10" fillId="0" borderId="31" applyNumberFormat="0" applyFill="0" applyAlignment="0" applyProtection="0"/>
    <xf numFmtId="168" fontId="10" fillId="0" borderId="31" applyNumberFormat="0" applyFill="0" applyAlignment="0" applyProtection="0"/>
    <xf numFmtId="168" fontId="10" fillId="0" borderId="31" applyNumberFormat="0" applyFill="0" applyAlignment="0" applyProtection="0"/>
    <xf numFmtId="168" fontId="62" fillId="0" borderId="31" applyNumberFormat="0" applyFill="0" applyAlignment="0" applyProtection="0"/>
    <xf numFmtId="0" fontId="62" fillId="0" borderId="31" applyNumberFormat="0" applyFill="0" applyAlignment="0" applyProtection="0"/>
    <xf numFmtId="0" fontId="63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63" fillId="0" borderId="0"/>
    <xf numFmtId="0" fontId="11" fillId="0" borderId="0"/>
    <xf numFmtId="168" fontId="28" fillId="0" borderId="0"/>
    <xf numFmtId="168" fontId="28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168" fontId="11" fillId="0" borderId="0"/>
    <xf numFmtId="168" fontId="1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64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49" fontId="65" fillId="0" borderId="0">
      <alignment horizontal="center"/>
    </xf>
    <xf numFmtId="164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73" fontId="28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3" fontId="58" fillId="0" borderId="2" applyBorder="0">
      <alignment vertical="center"/>
    </xf>
    <xf numFmtId="4" fontId="45" fillId="3" borderId="0" applyBorder="0">
      <alignment horizontal="right"/>
    </xf>
    <xf numFmtId="3" fontId="58" fillId="0" borderId="2" applyBorder="0">
      <alignment vertical="center"/>
    </xf>
    <xf numFmtId="3" fontId="58" fillId="0" borderId="2" applyBorder="0">
      <alignment vertical="center"/>
    </xf>
    <xf numFmtId="3" fontId="58" fillId="0" borderId="2" applyBorder="0">
      <alignment vertical="center"/>
    </xf>
    <xf numFmtId="4" fontId="45" fillId="3" borderId="0" applyBorder="0">
      <alignment horizontal="right"/>
    </xf>
    <xf numFmtId="4" fontId="45" fillId="3" borderId="32" applyBorder="0">
      <alignment horizontal="right"/>
    </xf>
    <xf numFmtId="4" fontId="45" fillId="3" borderId="32" applyBorder="0">
      <alignment horizontal="right"/>
    </xf>
    <xf numFmtId="4" fontId="45" fillId="89" borderId="33" applyBorder="0">
      <alignment horizontal="right"/>
    </xf>
    <xf numFmtId="4" fontId="45" fillId="89" borderId="33" applyBorder="0">
      <alignment horizontal="right"/>
    </xf>
    <xf numFmtId="0" fontId="68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1" borderId="0" applyNumberFormat="0" applyBorder="0" applyAlignment="0" applyProtection="0"/>
    <xf numFmtId="0" fontId="68" fillId="10" borderId="0" applyNumberFormat="0" applyBorder="0" applyAlignment="0" applyProtection="0"/>
    <xf numFmtId="165" fontId="12" fillId="0" borderId="0">
      <protection locked="0"/>
    </xf>
    <xf numFmtId="165" fontId="12" fillId="0" borderId="0">
      <protection locked="0"/>
    </xf>
    <xf numFmtId="168" fontId="34" fillId="0" borderId="2" applyBorder="0">
      <alignment horizontal="center" vertical="center" wrapText="1"/>
    </xf>
    <xf numFmtId="168" fontId="34" fillId="0" borderId="2" applyBorder="0">
      <alignment horizontal="center" vertical="center" wrapText="1"/>
    </xf>
    <xf numFmtId="168" fontId="34" fillId="0" borderId="2" applyBorder="0">
      <alignment horizontal="center" vertical="center" wrapText="1"/>
    </xf>
    <xf numFmtId="168" fontId="34" fillId="0" borderId="2" applyBorder="0">
      <alignment horizontal="center" vertical="center" wrapText="1"/>
    </xf>
  </cellStyleXfs>
  <cellXfs count="146">
    <xf numFmtId="0" fontId="0" fillId="0" borderId="0" xfId="0"/>
    <xf numFmtId="0" fontId="3" fillId="0" borderId="0" xfId="0" applyFont="1" applyFill="1" applyAlignment="1">
      <alignment vertical="top"/>
    </xf>
    <xf numFmtId="0" fontId="3" fillId="90" borderId="0" xfId="0" applyFont="1" applyFill="1" applyAlignment="1">
      <alignment vertical="top"/>
    </xf>
    <xf numFmtId="0" fontId="3" fillId="0" borderId="0" xfId="0" applyFont="1" applyAlignment="1">
      <alignment vertical="top"/>
    </xf>
    <xf numFmtId="3" fontId="3" fillId="90" borderId="2" xfId="0" applyNumberFormat="1" applyFont="1" applyFill="1" applyBorder="1" applyAlignment="1">
      <alignment horizontal="center" vertical="top" wrapText="1"/>
    </xf>
    <xf numFmtId="3" fontId="3" fillId="0" borderId="0" xfId="0" applyNumberFormat="1" applyFont="1" applyAlignment="1">
      <alignment vertical="top"/>
    </xf>
    <xf numFmtId="0" fontId="69" fillId="90" borderId="2" xfId="0" applyFont="1" applyFill="1" applyBorder="1" applyAlignment="1">
      <alignment vertical="top"/>
    </xf>
    <xf numFmtId="0" fontId="70" fillId="90" borderId="2" xfId="0" quotePrefix="1" applyFont="1" applyFill="1" applyBorder="1" applyAlignment="1">
      <alignment vertical="top"/>
    </xf>
    <xf numFmtId="0" fontId="70" fillId="90" borderId="2" xfId="0" applyFont="1" applyFill="1" applyBorder="1" applyAlignment="1">
      <alignment vertical="top"/>
    </xf>
    <xf numFmtId="0" fontId="69" fillId="90" borderId="2" xfId="0" quotePrefix="1" applyFont="1" applyFill="1" applyBorder="1" applyAlignment="1">
      <alignment vertical="top"/>
    </xf>
    <xf numFmtId="0" fontId="70" fillId="90" borderId="3" xfId="0" applyFont="1" applyFill="1" applyBorder="1" applyAlignment="1">
      <alignment vertical="top"/>
    </xf>
    <xf numFmtId="0" fontId="69" fillId="90" borderId="3" xfId="0" applyFont="1" applyFill="1" applyBorder="1" applyAlignment="1">
      <alignment vertical="top"/>
    </xf>
    <xf numFmtId="0" fontId="70" fillId="90" borderId="0" xfId="0" applyFont="1" applyFill="1" applyBorder="1" applyAlignment="1">
      <alignment vertical="top"/>
    </xf>
    <xf numFmtId="4" fontId="0" fillId="90" borderId="0" xfId="0" applyNumberFormat="1" applyFill="1" applyBorder="1" applyAlignment="1">
      <alignment vertical="top"/>
    </xf>
    <xf numFmtId="4" fontId="3" fillId="90" borderId="0" xfId="0" applyNumberFormat="1" applyFont="1" applyFill="1" applyAlignment="1">
      <alignment vertical="top"/>
    </xf>
    <xf numFmtId="4" fontId="73" fillId="90" borderId="0" xfId="0" applyNumberFormat="1" applyFont="1" applyFill="1" applyBorder="1" applyAlignment="1">
      <alignment horizontal="center" vertical="top" wrapText="1"/>
    </xf>
    <xf numFmtId="0" fontId="69" fillId="90" borderId="2" xfId="0" applyFont="1" applyFill="1" applyBorder="1" applyAlignment="1">
      <alignment vertical="top" wrapText="1"/>
    </xf>
    <xf numFmtId="0" fontId="70" fillId="90" borderId="2" xfId="0" applyFont="1" applyFill="1" applyBorder="1" applyAlignment="1">
      <alignment vertical="top" wrapText="1"/>
    </xf>
    <xf numFmtId="0" fontId="71" fillId="90" borderId="2" xfId="0" applyFont="1" applyFill="1" applyBorder="1" applyAlignment="1">
      <alignment vertical="top" wrapText="1"/>
    </xf>
    <xf numFmtId="0" fontId="71" fillId="90" borderId="3" xfId="0" applyFont="1" applyFill="1" applyBorder="1" applyAlignment="1">
      <alignment vertical="top" wrapText="1"/>
    </xf>
    <xf numFmtId="0" fontId="69" fillId="90" borderId="3" xfId="0" quotePrefix="1" applyFont="1" applyFill="1" applyBorder="1" applyAlignment="1">
      <alignment vertical="top"/>
    </xf>
    <xf numFmtId="0" fontId="69" fillId="90" borderId="3" xfId="0" applyFont="1" applyFill="1" applyBorder="1" applyAlignment="1">
      <alignment vertical="top" wrapText="1"/>
    </xf>
    <xf numFmtId="0" fontId="71" fillId="90" borderId="2" xfId="0" applyFont="1" applyFill="1" applyBorder="1" applyAlignment="1">
      <alignment horizontal="left" vertical="top" wrapText="1"/>
    </xf>
    <xf numFmtId="0" fontId="70" fillId="90" borderId="0" xfId="0" quotePrefix="1" applyFont="1" applyFill="1" applyBorder="1" applyAlignment="1">
      <alignment vertical="top"/>
    </xf>
    <xf numFmtId="0" fontId="71" fillId="90" borderId="0" xfId="0" applyFont="1" applyFill="1" applyBorder="1" applyAlignment="1">
      <alignment vertical="top" wrapText="1"/>
    </xf>
    <xf numFmtId="0" fontId="71" fillId="90" borderId="2" xfId="0" quotePrefix="1" applyFont="1" applyFill="1" applyBorder="1"/>
    <xf numFmtId="0" fontId="71" fillId="90" borderId="2" xfId="0" applyFont="1" applyFill="1" applyBorder="1" applyAlignment="1">
      <alignment wrapText="1"/>
    </xf>
    <xf numFmtId="0" fontId="71" fillId="90" borderId="2" xfId="0" applyFont="1" applyFill="1" applyBorder="1" applyAlignment="1">
      <alignment vertical="top"/>
    </xf>
    <xf numFmtId="4" fontId="0" fillId="90" borderId="2" xfId="0" applyNumberFormat="1" applyFill="1" applyBorder="1" applyAlignment="1">
      <alignment horizontal="right" vertical="top"/>
    </xf>
    <xf numFmtId="0" fontId="71" fillId="90" borderId="2" xfId="0" applyFont="1" applyFill="1" applyBorder="1"/>
    <xf numFmtId="4" fontId="72" fillId="90" borderId="2" xfId="0" applyNumberFormat="1" applyFont="1" applyFill="1" applyBorder="1" applyAlignment="1">
      <alignment horizontal="right" vertical="top"/>
    </xf>
    <xf numFmtId="4" fontId="0" fillId="90" borderId="2" xfId="0" applyNumberFormat="1" applyFont="1" applyFill="1" applyBorder="1" applyAlignment="1">
      <alignment horizontal="right" vertical="top"/>
    </xf>
    <xf numFmtId="0" fontId="71" fillId="90" borderId="2" xfId="2" quotePrefix="1" applyFont="1" applyFill="1" applyBorder="1" applyAlignment="1">
      <alignment vertical="top" wrapText="1"/>
    </xf>
    <xf numFmtId="1" fontId="3" fillId="90" borderId="2" xfId="2" quotePrefix="1" applyNumberFormat="1" applyFill="1" applyBorder="1" applyAlignment="1">
      <alignment vertical="center"/>
    </xf>
    <xf numFmtId="0" fontId="71" fillId="90" borderId="2" xfId="0" quotePrefix="1" applyFont="1" applyFill="1" applyBorder="1" applyAlignment="1">
      <alignment vertical="top" wrapText="1"/>
    </xf>
    <xf numFmtId="0" fontId="70" fillId="90" borderId="2" xfId="0" applyFont="1" applyFill="1" applyBorder="1" applyAlignment="1">
      <alignment wrapText="1"/>
    </xf>
    <xf numFmtId="0" fontId="70" fillId="90" borderId="2" xfId="0" applyFont="1" applyFill="1" applyBorder="1"/>
    <xf numFmtId="0" fontId="3" fillId="91" borderId="0" xfId="0" applyFont="1" applyFill="1" applyAlignment="1">
      <alignment vertical="top"/>
    </xf>
    <xf numFmtId="0" fontId="3" fillId="91" borderId="0" xfId="0" applyFont="1" applyFill="1" applyAlignment="1">
      <alignment vertical="center" wrapText="1"/>
    </xf>
    <xf numFmtId="4" fontId="5" fillId="90" borderId="0" xfId="0" applyNumberFormat="1" applyFont="1" applyFill="1" applyAlignment="1">
      <alignment horizontal="center" vertical="top"/>
    </xf>
    <xf numFmtId="4" fontId="5" fillId="90" borderId="0" xfId="0" applyNumberFormat="1" applyFont="1" applyFill="1" applyAlignment="1">
      <alignment vertical="top"/>
    </xf>
    <xf numFmtId="176" fontId="3" fillId="90" borderId="0" xfId="0" applyNumberFormat="1" applyFont="1" applyFill="1" applyAlignment="1">
      <alignment vertical="top"/>
    </xf>
    <xf numFmtId="4" fontId="3" fillId="90" borderId="2" xfId="0" applyNumberFormat="1" applyFont="1" applyFill="1" applyBorder="1" applyAlignment="1">
      <alignment vertical="center" textRotation="90" wrapText="1"/>
    </xf>
    <xf numFmtId="4" fontId="3" fillId="90" borderId="13" xfId="0" applyNumberFormat="1" applyFont="1" applyFill="1" applyBorder="1" applyAlignment="1">
      <alignment vertical="center" textRotation="90" wrapText="1"/>
    </xf>
    <xf numFmtId="4" fontId="3" fillId="90" borderId="2" xfId="0" applyNumberFormat="1" applyFont="1" applyFill="1" applyBorder="1" applyAlignment="1">
      <alignment horizontal="center" vertical="top" wrapText="1"/>
    </xf>
    <xf numFmtId="0" fontId="4" fillId="90" borderId="0" xfId="0" applyFont="1" applyFill="1" applyAlignment="1">
      <alignment horizontal="center" vertical="top"/>
    </xf>
    <xf numFmtId="0" fontId="5" fillId="90" borderId="0" xfId="0" applyFont="1" applyFill="1" applyAlignment="1">
      <alignment horizontal="center" vertical="top"/>
    </xf>
    <xf numFmtId="0" fontId="5" fillId="90" borderId="0" xfId="0" applyFont="1" applyFill="1" applyAlignment="1">
      <alignment horizontal="center" vertical="top"/>
    </xf>
    <xf numFmtId="175" fontId="77" fillId="90" borderId="0" xfId="0" applyNumberFormat="1" applyFont="1" applyFill="1" applyAlignment="1">
      <alignment vertical="top"/>
    </xf>
    <xf numFmtId="0" fontId="78" fillId="90" borderId="0" xfId="0" applyFont="1" applyFill="1" applyAlignment="1">
      <alignment vertical="top"/>
    </xf>
    <xf numFmtId="4" fontId="78" fillId="90" borderId="0" xfId="0" applyNumberFormat="1" applyFont="1" applyFill="1" applyAlignment="1">
      <alignment vertical="top"/>
    </xf>
    <xf numFmtId="2" fontId="3" fillId="90" borderId="0" xfId="0" applyNumberFormat="1" applyFont="1" applyFill="1" applyAlignment="1">
      <alignment vertical="top"/>
    </xf>
    <xf numFmtId="175" fontId="3" fillId="90" borderId="0" xfId="0" applyNumberFormat="1" applyFont="1" applyFill="1" applyAlignment="1">
      <alignment vertical="top"/>
    </xf>
    <xf numFmtId="2" fontId="78" fillId="90" borderId="0" xfId="0" applyNumberFormat="1" applyFont="1" applyFill="1" applyAlignment="1">
      <alignment horizontal="center" vertical="top"/>
    </xf>
    <xf numFmtId="0" fontId="3" fillId="90" borderId="14" xfId="0" applyFont="1" applyFill="1" applyBorder="1" applyAlignment="1">
      <alignment vertical="center" textRotation="90" wrapText="1"/>
    </xf>
    <xf numFmtId="2" fontId="3" fillId="90" borderId="2" xfId="0" applyNumberFormat="1" applyFont="1" applyFill="1" applyBorder="1" applyAlignment="1">
      <alignment vertical="center" textRotation="90" wrapText="1"/>
    </xf>
    <xf numFmtId="175" fontId="3" fillId="90" borderId="2" xfId="0" applyNumberFormat="1" applyFont="1" applyFill="1" applyBorder="1" applyAlignment="1">
      <alignment vertical="center" textRotation="90" wrapText="1"/>
    </xf>
    <xf numFmtId="0" fontId="3" fillId="90" borderId="2" xfId="0" applyFont="1" applyFill="1" applyBorder="1" applyAlignment="1">
      <alignment vertical="center" textRotation="90" wrapText="1"/>
    </xf>
    <xf numFmtId="0" fontId="3" fillId="90" borderId="13" xfId="0" applyFont="1" applyFill="1" applyBorder="1" applyAlignment="1">
      <alignment vertical="center" textRotation="90" wrapText="1"/>
    </xf>
    <xf numFmtId="1" fontId="3" fillId="90" borderId="2" xfId="0" applyNumberFormat="1" applyFont="1" applyFill="1" applyBorder="1" applyAlignment="1">
      <alignment horizontal="center" vertical="top" wrapText="1"/>
    </xf>
    <xf numFmtId="1" fontId="72" fillId="90" borderId="2" xfId="0" applyNumberFormat="1" applyFont="1" applyFill="1" applyBorder="1" applyAlignment="1">
      <alignment horizontal="right" vertical="top"/>
    </xf>
    <xf numFmtId="2" fontId="72" fillId="90" borderId="2" xfId="0" applyNumberFormat="1" applyFont="1" applyFill="1" applyBorder="1" applyAlignment="1">
      <alignment horizontal="right" vertical="top"/>
    </xf>
    <xf numFmtId="4" fontId="74" fillId="90" borderId="2" xfId="0" applyNumberFormat="1" applyFont="1" applyFill="1" applyBorder="1" applyAlignment="1">
      <alignment horizontal="right" vertical="top"/>
    </xf>
    <xf numFmtId="1" fontId="0" fillId="90" borderId="2" xfId="0" applyNumberFormat="1" applyFill="1" applyBorder="1" applyAlignment="1">
      <alignment horizontal="right" vertical="top"/>
    </xf>
    <xf numFmtId="2" fontId="0" fillId="90" borderId="2" xfId="0" applyNumberFormat="1" applyFont="1" applyFill="1" applyBorder="1" applyAlignment="1">
      <alignment horizontal="right" vertical="top"/>
    </xf>
    <xf numFmtId="4" fontId="75" fillId="90" borderId="2" xfId="0" applyNumberFormat="1" applyFont="1" applyFill="1" applyBorder="1" applyAlignment="1">
      <alignment horizontal="right" vertical="top"/>
    </xf>
    <xf numFmtId="1" fontId="0" fillId="90" borderId="2" xfId="0" applyNumberFormat="1" applyFont="1" applyFill="1" applyBorder="1" applyAlignment="1">
      <alignment horizontal="right" vertical="top"/>
    </xf>
    <xf numFmtId="3" fontId="0" fillId="90" borderId="2" xfId="0" applyNumberFormat="1" applyFont="1" applyFill="1" applyBorder="1" applyAlignment="1">
      <alignment horizontal="right" vertical="top"/>
    </xf>
    <xf numFmtId="1" fontId="0" fillId="90" borderId="0" xfId="0" applyNumberFormat="1" applyFill="1" applyBorder="1" applyAlignment="1">
      <alignment vertical="top"/>
    </xf>
    <xf numFmtId="2" fontId="0" fillId="90" borderId="0" xfId="0" applyNumberFormat="1" applyFill="1" applyBorder="1" applyAlignment="1">
      <alignment vertical="top"/>
    </xf>
    <xf numFmtId="175" fontId="0" fillId="90" borderId="0" xfId="0" applyNumberFormat="1" applyFill="1" applyBorder="1" applyAlignment="1">
      <alignment vertical="top"/>
    </xf>
    <xf numFmtId="171" fontId="3" fillId="90" borderId="0" xfId="0" applyNumberFormat="1" applyFont="1" applyFill="1" applyAlignment="1">
      <alignment vertical="top"/>
    </xf>
    <xf numFmtId="0" fontId="4" fillId="90" borderId="0" xfId="2" applyFont="1" applyFill="1" applyAlignment="1">
      <alignment horizontal="right" vertical="top"/>
    </xf>
    <xf numFmtId="0" fontId="0" fillId="90" borderId="0" xfId="0" applyFont="1" applyFill="1" applyAlignment="1">
      <alignment vertical="top"/>
    </xf>
    <xf numFmtId="0" fontId="5" fillId="90" borderId="0" xfId="0" applyFont="1" applyFill="1" applyAlignment="1">
      <alignment vertical="top"/>
    </xf>
    <xf numFmtId="0" fontId="4" fillId="90" borderId="0" xfId="0" applyFont="1" applyFill="1" applyAlignment="1">
      <alignment vertical="top"/>
    </xf>
    <xf numFmtId="0" fontId="0" fillId="90" borderId="0" xfId="0" applyFont="1" applyFill="1" applyAlignment="1">
      <alignment horizontal="right" vertical="top"/>
    </xf>
    <xf numFmtId="0" fontId="0" fillId="90" borderId="2" xfId="0" applyFont="1" applyFill="1" applyBorder="1" applyAlignment="1">
      <alignment vertical="center" textRotation="90" wrapText="1"/>
    </xf>
    <xf numFmtId="0" fontId="0" fillId="90" borderId="13" xfId="0" applyFont="1" applyFill="1" applyBorder="1" applyAlignment="1">
      <alignment vertical="center" textRotation="90" wrapText="1"/>
    </xf>
    <xf numFmtId="3" fontId="0" fillId="90" borderId="2" xfId="0" applyNumberFormat="1" applyFont="1" applyFill="1" applyBorder="1" applyAlignment="1">
      <alignment horizontal="center" vertical="top" wrapText="1"/>
    </xf>
    <xf numFmtId="1" fontId="72" fillId="90" borderId="2" xfId="2" quotePrefix="1" applyNumberFormat="1" applyFont="1" applyFill="1" applyBorder="1" applyAlignment="1">
      <alignment vertical="center"/>
    </xf>
    <xf numFmtId="1" fontId="72" fillId="90" borderId="2" xfId="2" applyNumberFormat="1" applyFont="1" applyFill="1" applyBorder="1" applyAlignment="1">
      <alignment vertical="center" wrapText="1"/>
    </xf>
    <xf numFmtId="1" fontId="2" fillId="90" borderId="2" xfId="2" applyNumberFormat="1" applyFont="1" applyFill="1" applyBorder="1" applyAlignment="1">
      <alignment vertical="center"/>
    </xf>
    <xf numFmtId="1" fontId="72" fillId="90" borderId="2" xfId="2" applyNumberFormat="1" applyFont="1" applyFill="1" applyBorder="1" applyAlignment="1">
      <alignment vertical="center"/>
    </xf>
    <xf numFmtId="2" fontId="0" fillId="90" borderId="2" xfId="0" applyNumberFormat="1" applyFill="1" applyBorder="1" applyAlignment="1">
      <alignment horizontal="right" vertical="top"/>
    </xf>
    <xf numFmtId="4" fontId="0" fillId="90" borderId="2" xfId="0" applyNumberFormat="1" applyFill="1" applyBorder="1" applyAlignment="1">
      <alignment vertical="center" wrapText="1"/>
    </xf>
    <xf numFmtId="4" fontId="2" fillId="90" borderId="2" xfId="2" applyNumberFormat="1" applyFont="1" applyFill="1" applyBorder="1" applyAlignment="1">
      <alignment horizontal="right" vertical="top" wrapText="1"/>
    </xf>
    <xf numFmtId="4" fontId="0" fillId="90" borderId="2" xfId="0" applyNumberFormat="1" applyFill="1" applyBorder="1" applyAlignment="1">
      <alignment horizontal="right" vertical="top" wrapText="1"/>
    </xf>
    <xf numFmtId="4" fontId="2" fillId="90" borderId="2" xfId="2" applyNumberFormat="1" applyFont="1" applyFill="1" applyBorder="1" applyAlignment="1">
      <alignment horizontal="right" vertical="center" wrapText="1"/>
    </xf>
    <xf numFmtId="0" fontId="70" fillId="90" borderId="3" xfId="0" quotePrefix="1" applyFont="1" applyFill="1" applyBorder="1" applyAlignment="1">
      <alignment vertical="top"/>
    </xf>
    <xf numFmtId="0" fontId="70" fillId="90" borderId="3" xfId="0" applyFont="1" applyFill="1" applyBorder="1" applyAlignment="1">
      <alignment vertical="top" wrapText="1"/>
    </xf>
    <xf numFmtId="4" fontId="72" fillId="90" borderId="2" xfId="0" applyNumberFormat="1" applyFont="1" applyFill="1" applyBorder="1" applyAlignment="1">
      <alignment vertical="center" wrapText="1"/>
    </xf>
    <xf numFmtId="0" fontId="70" fillId="90" borderId="2" xfId="0" quotePrefix="1" applyFont="1" applyFill="1" applyBorder="1"/>
    <xf numFmtId="4" fontId="3" fillId="90" borderId="2" xfId="0" applyNumberFormat="1" applyFont="1" applyFill="1" applyBorder="1" applyAlignment="1">
      <alignment vertical="top"/>
    </xf>
    <xf numFmtId="0" fontId="79" fillId="90" borderId="2" xfId="0" quotePrefix="1" applyFont="1" applyFill="1" applyBorder="1" applyAlignment="1">
      <alignment vertical="top"/>
    </xf>
    <xf numFmtId="0" fontId="79" fillId="90" borderId="2" xfId="0" applyFont="1" applyFill="1" applyBorder="1" applyAlignment="1">
      <alignment vertical="center" wrapText="1"/>
    </xf>
    <xf numFmtId="4" fontId="79" fillId="90" borderId="2" xfId="0" applyNumberFormat="1" applyFont="1" applyFill="1" applyBorder="1" applyAlignment="1">
      <alignment vertical="center"/>
    </xf>
    <xf numFmtId="1" fontId="3" fillId="90" borderId="2" xfId="2" applyNumberFormat="1" applyFill="1" applyBorder="1" applyAlignment="1">
      <alignment vertical="center" wrapText="1"/>
    </xf>
    <xf numFmtId="1" fontId="3" fillId="90" borderId="2" xfId="2" applyNumberFormat="1" applyFill="1" applyBorder="1" applyAlignment="1">
      <alignment vertical="center"/>
    </xf>
    <xf numFmtId="1" fontId="2" fillId="90" borderId="2" xfId="2" quotePrefix="1" applyNumberFormat="1" applyFont="1" applyFill="1" applyBorder="1" applyAlignment="1">
      <alignment vertical="center"/>
    </xf>
    <xf numFmtId="1" fontId="2" fillId="90" borderId="2" xfId="2" applyNumberFormat="1" applyFont="1" applyFill="1" applyBorder="1" applyAlignment="1">
      <alignment vertical="center" wrapText="1"/>
    </xf>
    <xf numFmtId="0" fontId="76" fillId="90" borderId="2" xfId="0" quotePrefix="1" applyFont="1" applyFill="1" applyBorder="1"/>
    <xf numFmtId="0" fontId="50" fillId="90" borderId="2" xfId="0" applyFont="1" applyFill="1" applyBorder="1" applyAlignment="1">
      <alignment vertical="center" wrapText="1"/>
    </xf>
    <xf numFmtId="0" fontId="50" fillId="90" borderId="2" xfId="0" quotePrefix="1" applyFont="1" applyFill="1" applyBorder="1"/>
    <xf numFmtId="4" fontId="50" fillId="90" borderId="2" xfId="0" applyNumberFormat="1" applyFont="1" applyFill="1" applyBorder="1" applyAlignment="1">
      <alignment vertical="center"/>
    </xf>
    <xf numFmtId="4" fontId="0" fillId="90" borderId="0" xfId="0" applyNumberFormat="1" applyFont="1" applyFill="1" applyBorder="1" applyAlignment="1">
      <alignment vertical="top"/>
    </xf>
    <xf numFmtId="0" fontId="4" fillId="90" borderId="0" xfId="0" applyFont="1" applyFill="1" applyAlignment="1">
      <alignment horizontal="center" vertical="top"/>
    </xf>
    <xf numFmtId="3" fontId="3" fillId="90" borderId="2" xfId="0" applyNumberFormat="1" applyFont="1" applyFill="1" applyBorder="1" applyAlignment="1">
      <alignment horizontal="center" vertical="center" wrapText="1"/>
    </xf>
    <xf numFmtId="4" fontId="0" fillId="90" borderId="2" xfId="0" applyNumberFormat="1" applyFont="1" applyFill="1" applyBorder="1" applyAlignment="1">
      <alignment vertical="center" wrapText="1"/>
    </xf>
    <xf numFmtId="0" fontId="4" fillId="90" borderId="0" xfId="0" applyFont="1" applyFill="1" applyAlignment="1">
      <alignment horizontal="center" vertical="top"/>
    </xf>
    <xf numFmtId="0" fontId="3" fillId="90" borderId="7" xfId="0" applyFont="1" applyFill="1" applyBorder="1" applyAlignment="1">
      <alignment horizontal="center" vertical="top" wrapText="1"/>
    </xf>
    <xf numFmtId="0" fontId="3" fillId="90" borderId="8" xfId="0" applyFont="1" applyFill="1" applyBorder="1" applyAlignment="1">
      <alignment horizontal="center" vertical="top" wrapText="1"/>
    </xf>
    <xf numFmtId="0" fontId="3" fillId="90" borderId="9" xfId="0" applyFont="1" applyFill="1" applyBorder="1" applyAlignment="1">
      <alignment horizontal="center" vertical="top" wrapText="1"/>
    </xf>
    <xf numFmtId="0" fontId="0" fillId="90" borderId="7" xfId="0" applyFont="1" applyFill="1" applyBorder="1" applyAlignment="1">
      <alignment horizontal="center" vertical="top" wrapText="1"/>
    </xf>
    <xf numFmtId="4" fontId="3" fillId="90" borderId="7" xfId="0" applyNumberFormat="1" applyFont="1" applyFill="1" applyBorder="1" applyAlignment="1">
      <alignment horizontal="center" vertical="top" wrapText="1"/>
    </xf>
    <xf numFmtId="4" fontId="3" fillId="90" borderId="8" xfId="0" applyNumberFormat="1" applyFont="1" applyFill="1" applyBorder="1" applyAlignment="1">
      <alignment horizontal="center" vertical="top" wrapText="1"/>
    </xf>
    <xf numFmtId="4" fontId="3" fillId="90" borderId="9" xfId="0" applyNumberFormat="1" applyFont="1" applyFill="1" applyBorder="1" applyAlignment="1">
      <alignment horizontal="center" vertical="top" wrapText="1"/>
    </xf>
    <xf numFmtId="4" fontId="0" fillId="90" borderId="7" xfId="0" applyNumberFormat="1" applyFont="1" applyFill="1" applyBorder="1" applyAlignment="1">
      <alignment horizontal="center" vertical="top" wrapText="1"/>
    </xf>
    <xf numFmtId="0" fontId="0" fillId="90" borderId="8" xfId="0" applyFont="1" applyFill="1" applyBorder="1" applyAlignment="1">
      <alignment horizontal="center" vertical="top" wrapText="1"/>
    </xf>
    <xf numFmtId="0" fontId="0" fillId="90" borderId="9" xfId="0" applyFont="1" applyFill="1" applyBorder="1" applyAlignment="1">
      <alignment horizontal="center" vertical="top" wrapText="1"/>
    </xf>
    <xf numFmtId="0" fontId="5" fillId="90" borderId="0" xfId="0" applyFont="1" applyFill="1" applyAlignment="1">
      <alignment horizontal="center" vertical="top"/>
    </xf>
    <xf numFmtId="0" fontId="7" fillId="90" borderId="0" xfId="3" applyFont="1" applyFill="1" applyAlignment="1">
      <alignment horizontal="center" vertical="top"/>
    </xf>
    <xf numFmtId="0" fontId="8" fillId="90" borderId="0" xfId="3" applyFont="1" applyFill="1" applyAlignment="1">
      <alignment horizontal="center" vertical="top"/>
    </xf>
    <xf numFmtId="0" fontId="4" fillId="90" borderId="0" xfId="0" applyFont="1" applyFill="1" applyAlignment="1">
      <alignment horizontal="center" vertical="top"/>
    </xf>
    <xf numFmtId="0" fontId="3" fillId="90" borderId="3" xfId="0" applyFont="1" applyFill="1" applyBorder="1" applyAlignment="1">
      <alignment vertical="top" textRotation="90" wrapText="1"/>
    </xf>
    <xf numFmtId="0" fontId="3" fillId="90" borderId="13" xfId="0" applyFont="1" applyFill="1" applyBorder="1" applyAlignment="1">
      <alignment vertical="top" textRotation="90" wrapText="1"/>
    </xf>
    <xf numFmtId="0" fontId="3" fillId="90" borderId="14" xfId="0" applyFont="1" applyFill="1" applyBorder="1" applyAlignment="1">
      <alignment vertical="top" textRotation="90" wrapText="1"/>
    </xf>
    <xf numFmtId="0" fontId="0" fillId="90" borderId="2" xfId="0" applyFont="1" applyFill="1" applyBorder="1" applyAlignment="1">
      <alignment horizontal="center" vertical="top" wrapText="1"/>
    </xf>
    <xf numFmtId="0" fontId="3" fillId="90" borderId="2" xfId="0" applyFont="1" applyFill="1" applyBorder="1" applyAlignment="1">
      <alignment horizontal="center" vertical="top" wrapText="1"/>
    </xf>
    <xf numFmtId="0" fontId="3" fillId="90" borderId="3" xfId="0" applyFont="1" applyFill="1" applyBorder="1" applyAlignment="1">
      <alignment vertical="center" wrapText="1"/>
    </xf>
    <xf numFmtId="0" fontId="3" fillId="90" borderId="13" xfId="0" applyFont="1" applyFill="1" applyBorder="1" applyAlignment="1">
      <alignment vertical="center" wrapText="1"/>
    </xf>
    <xf numFmtId="0" fontId="3" fillId="90" borderId="14" xfId="0" applyFont="1" applyFill="1" applyBorder="1" applyAlignment="1">
      <alignment vertical="center" wrapText="1"/>
    </xf>
    <xf numFmtId="0" fontId="3" fillId="90" borderId="3" xfId="0" applyFont="1" applyFill="1" applyBorder="1" applyAlignment="1">
      <alignment horizontal="center" vertical="top" wrapText="1"/>
    </xf>
    <xf numFmtId="0" fontId="3" fillId="90" borderId="13" xfId="0" applyFont="1" applyFill="1" applyBorder="1" applyAlignment="1">
      <alignment horizontal="center" vertical="top" wrapText="1"/>
    </xf>
    <xf numFmtId="0" fontId="3" fillId="90" borderId="14" xfId="0" applyFont="1" applyFill="1" applyBorder="1" applyAlignment="1">
      <alignment horizontal="center" vertical="top" wrapText="1"/>
    </xf>
    <xf numFmtId="0" fontId="3" fillId="90" borderId="0" xfId="0" applyFont="1" applyFill="1" applyAlignment="1">
      <alignment horizontal="center" vertical="top"/>
    </xf>
    <xf numFmtId="0" fontId="78" fillId="90" borderId="11" xfId="0" applyFont="1" applyFill="1" applyBorder="1" applyAlignment="1">
      <alignment horizontal="center" vertical="top"/>
    </xf>
    <xf numFmtId="0" fontId="3" fillId="90" borderId="10" xfId="0" applyFont="1" applyFill="1" applyBorder="1" applyAlignment="1">
      <alignment horizontal="center" vertical="top" wrapText="1"/>
    </xf>
    <xf numFmtId="0" fontId="3" fillId="90" borderId="11" xfId="0" applyFont="1" applyFill="1" applyBorder="1" applyAlignment="1">
      <alignment horizontal="center" vertical="top" wrapText="1"/>
    </xf>
    <xf numFmtId="0" fontId="3" fillId="90" borderId="12" xfId="0" applyFont="1" applyFill="1" applyBorder="1" applyAlignment="1">
      <alignment horizontal="center" vertical="top" wrapText="1"/>
    </xf>
    <xf numFmtId="0" fontId="3" fillId="90" borderId="3" xfId="0" applyFont="1" applyFill="1" applyBorder="1" applyAlignment="1">
      <alignment vertical="center" textRotation="90" wrapText="1"/>
    </xf>
    <xf numFmtId="0" fontId="3" fillId="90" borderId="13" xfId="0" applyFont="1" applyFill="1" applyBorder="1" applyAlignment="1">
      <alignment vertical="center" textRotation="90" wrapText="1"/>
    </xf>
    <xf numFmtId="0" fontId="3" fillId="90" borderId="14" xfId="0" applyFont="1" applyFill="1" applyBorder="1" applyAlignment="1">
      <alignment vertical="center" textRotation="90" wrapText="1"/>
    </xf>
    <xf numFmtId="0" fontId="3" fillId="90" borderId="4" xfId="0" applyFont="1" applyFill="1" applyBorder="1" applyAlignment="1">
      <alignment horizontal="center" vertical="top" wrapText="1"/>
    </xf>
    <xf numFmtId="0" fontId="3" fillId="90" borderId="5" xfId="0" applyFont="1" applyFill="1" applyBorder="1" applyAlignment="1">
      <alignment horizontal="center" vertical="top" wrapText="1"/>
    </xf>
    <xf numFmtId="0" fontId="3" fillId="90" borderId="6" xfId="0" applyFont="1" applyFill="1" applyBorder="1" applyAlignment="1">
      <alignment horizontal="center" vertical="top" wrapText="1"/>
    </xf>
  </cellXfs>
  <cellStyles count="57761">
    <cellStyle name="%_Inputs Co" xfId="4"/>
    <cellStyle name="_Model_RAB_MRSK_svod" xfId="5"/>
    <cellStyle name="_Ввод" xfId="6"/>
    <cellStyle name="_Книга1" xfId="7"/>
    <cellStyle name="_Книга1 2" xfId="8"/>
    <cellStyle name="_Книга1 3" xfId="9"/>
    <cellStyle name="_Книга1_Копия АРМ_БП_РСК_V10 0_20100213" xfId="10"/>
    <cellStyle name="_Книга1_Копия АРМ_БП_РСК_V10 0_20100213 2" xfId="11"/>
    <cellStyle name="_Книга1_Копия АРМ_БП_РСК_V10 0_20100213 3" xfId="12"/>
    <cellStyle name="_Чек" xfId="13"/>
    <cellStyle name="”ќђќ‘ћ‚›‰" xfId="14"/>
    <cellStyle name="”ќђќ‘ћ‚›‰ 2" xfId="15"/>
    <cellStyle name="”љ‘ђћ‚ђќќ›‰" xfId="16"/>
    <cellStyle name="”љ‘ђћ‚ђќќ›‰ 2" xfId="17"/>
    <cellStyle name="„…ќ…†ќ›‰" xfId="18"/>
    <cellStyle name="„…ќ…†ќ›‰ 2" xfId="19"/>
    <cellStyle name="‡ђѓћ‹ћ‚ћљ1" xfId="20"/>
    <cellStyle name="‡ђѓћ‹ћ‚ћљ2" xfId="21"/>
    <cellStyle name="’ћѓћ‚›‰" xfId="22"/>
    <cellStyle name="20% - Акцент1 2" xfId="23"/>
    <cellStyle name="20% - Акцент1 2 2" xfId="24"/>
    <cellStyle name="20% - Акцент1 2 3" xfId="25"/>
    <cellStyle name="20% - Акцент1 2 4" xfId="26"/>
    <cellStyle name="20% - Акцент1 2 5" xfId="27"/>
    <cellStyle name="20% - Акцент1 2 6" xfId="28"/>
    <cellStyle name="20% - Акцент1 3" xfId="29"/>
    <cellStyle name="20% - Акцент1 3 2" xfId="30"/>
    <cellStyle name="20% - Акцент2 2" xfId="31"/>
    <cellStyle name="20% - Акцент2 2 2" xfId="32"/>
    <cellStyle name="20% - Акцент2 2 3" xfId="33"/>
    <cellStyle name="20% - Акцент2 2 4" xfId="34"/>
    <cellStyle name="20% - Акцент2 2 5" xfId="35"/>
    <cellStyle name="20% - Акцент2 2 6" xfId="36"/>
    <cellStyle name="20% - Акцент2 3" xfId="37"/>
    <cellStyle name="20% - Акцент2 3 2" xfId="38"/>
    <cellStyle name="20% - Акцент3 2" xfId="39"/>
    <cellStyle name="20% - Акцент3 2 2" xfId="40"/>
    <cellStyle name="20% - Акцент3 2 3" xfId="41"/>
    <cellStyle name="20% - Акцент3 2 4" xfId="42"/>
    <cellStyle name="20% - Акцент3 2 5" xfId="43"/>
    <cellStyle name="20% - Акцент3 2 6" xfId="44"/>
    <cellStyle name="20% - Акцент3 3" xfId="45"/>
    <cellStyle name="20% - Акцент3 3 2" xfId="46"/>
    <cellStyle name="20% - Акцент4 2" xfId="47"/>
    <cellStyle name="20% - Акцент4 2 2" xfId="48"/>
    <cellStyle name="20% - Акцент4 2 3" xfId="49"/>
    <cellStyle name="20% - Акцент4 2 4" xfId="50"/>
    <cellStyle name="20% - Акцент4 2 5" xfId="51"/>
    <cellStyle name="20% - Акцент4 2 6" xfId="52"/>
    <cellStyle name="20% - Акцент4 3" xfId="53"/>
    <cellStyle name="20% - Акцент4 3 2" xfId="54"/>
    <cellStyle name="20% - Акцент5 2" xfId="55"/>
    <cellStyle name="20% - Акцент5 2 2" xfId="56"/>
    <cellStyle name="20% - Акцент5 2 3" xfId="57"/>
    <cellStyle name="20% - Акцент5 2 4" xfId="58"/>
    <cellStyle name="20% - Акцент5 2 5" xfId="59"/>
    <cellStyle name="20% - Акцент5 2 6" xfId="60"/>
    <cellStyle name="20% - Акцент5 3" xfId="61"/>
    <cellStyle name="20% - Акцент5 3 2" xfId="62"/>
    <cellStyle name="20% - Акцент6 2" xfId="63"/>
    <cellStyle name="20% - Акцент6 2 2" xfId="64"/>
    <cellStyle name="20% - Акцент6 2 3" xfId="65"/>
    <cellStyle name="20% - Акцент6 2 4" xfId="66"/>
    <cellStyle name="20% - Акцент6 2 5" xfId="67"/>
    <cellStyle name="20% - Акцент6 2 6" xfId="68"/>
    <cellStyle name="20% - Акцент6 3" xfId="69"/>
    <cellStyle name="20% - Акцент6 3 2" xfId="70"/>
    <cellStyle name="40% - Акцент1 2" xfId="71"/>
    <cellStyle name="40% - Акцент1 2 2" xfId="72"/>
    <cellStyle name="40% - Акцент1 2 3" xfId="73"/>
    <cellStyle name="40% - Акцент1 2 4" xfId="74"/>
    <cellStyle name="40% - Акцент1 2 5" xfId="75"/>
    <cellStyle name="40% - Акцент1 2 6" xfId="76"/>
    <cellStyle name="40% - Акцент1 3" xfId="77"/>
    <cellStyle name="40% - Акцент1 3 2" xfId="78"/>
    <cellStyle name="40% - Акцент2 2" xfId="79"/>
    <cellStyle name="40% - Акцент2 2 2" xfId="80"/>
    <cellStyle name="40% - Акцент2 2 3" xfId="81"/>
    <cellStyle name="40% - Акцент2 2 4" xfId="82"/>
    <cellStyle name="40% - Акцент2 2 5" xfId="83"/>
    <cellStyle name="40% - Акцент2 2 6" xfId="84"/>
    <cellStyle name="40% - Акцент2 3" xfId="85"/>
    <cellStyle name="40% - Акцент2 3 2" xfId="86"/>
    <cellStyle name="40% - Акцент3 2" xfId="87"/>
    <cellStyle name="40% - Акцент3 2 2" xfId="88"/>
    <cellStyle name="40% - Акцент3 2 3" xfId="89"/>
    <cellStyle name="40% - Акцент3 2 4" xfId="90"/>
    <cellStyle name="40% - Акцент3 2 5" xfId="91"/>
    <cellStyle name="40% - Акцент3 2 6" xfId="92"/>
    <cellStyle name="40% - Акцент3 3" xfId="93"/>
    <cellStyle name="40% - Акцент3 3 2" xfId="94"/>
    <cellStyle name="40% - Акцент4 2" xfId="95"/>
    <cellStyle name="40% - Акцент4 2 2" xfId="96"/>
    <cellStyle name="40% - Акцент4 2 3" xfId="97"/>
    <cellStyle name="40% - Акцент4 2 4" xfId="98"/>
    <cellStyle name="40% - Акцент4 2 5" xfId="99"/>
    <cellStyle name="40% - Акцент4 2 6" xfId="100"/>
    <cellStyle name="40% - Акцент4 3" xfId="101"/>
    <cellStyle name="40% - Акцент4 3 2" xfId="102"/>
    <cellStyle name="40% - Акцент5 2" xfId="103"/>
    <cellStyle name="40% - Акцент5 2 2" xfId="104"/>
    <cellStyle name="40% - Акцент5 2 3" xfId="105"/>
    <cellStyle name="40% - Акцент5 2 4" xfId="106"/>
    <cellStyle name="40% - Акцент5 2 5" xfId="107"/>
    <cellStyle name="40% - Акцент5 2 6" xfId="108"/>
    <cellStyle name="40% - Акцент5 3" xfId="109"/>
    <cellStyle name="40% - Акцент5 3 2" xfId="110"/>
    <cellStyle name="40% - Акцент6 2" xfId="111"/>
    <cellStyle name="40% - Акцент6 2 2" xfId="112"/>
    <cellStyle name="40% - Акцент6 2 3" xfId="113"/>
    <cellStyle name="40% - Акцент6 2 4" xfId="114"/>
    <cellStyle name="40% - Акцент6 2 5" xfId="115"/>
    <cellStyle name="40% - Акцент6 2 6" xfId="116"/>
    <cellStyle name="40% - Акцент6 3" xfId="117"/>
    <cellStyle name="40% - Акцент6 3 2" xfId="118"/>
    <cellStyle name="60% - Акцент1 2" xfId="119"/>
    <cellStyle name="60% - Акцент1 2 2" xfId="120"/>
    <cellStyle name="60% - Акцент1 2 3" xfId="121"/>
    <cellStyle name="60% - Акцент1 2 4" xfId="122"/>
    <cellStyle name="60% - Акцент1 2 5" xfId="123"/>
    <cellStyle name="60% - Акцент1 2 6" xfId="124"/>
    <cellStyle name="60% - Акцент1 3" xfId="125"/>
    <cellStyle name="60% - Акцент1 3 2" xfId="126"/>
    <cellStyle name="60% - Акцент2 2" xfId="127"/>
    <cellStyle name="60% - Акцент2 2 2" xfId="128"/>
    <cellStyle name="60% - Акцент2 2 3" xfId="129"/>
    <cellStyle name="60% - Акцент2 2 4" xfId="130"/>
    <cellStyle name="60% - Акцент2 2 5" xfId="131"/>
    <cellStyle name="60% - Акцент2 2 6" xfId="132"/>
    <cellStyle name="60% - Акцент2 3" xfId="133"/>
    <cellStyle name="60% - Акцент2 3 2" xfId="134"/>
    <cellStyle name="60% - Акцент3 2" xfId="135"/>
    <cellStyle name="60% - Акцент3 2 2" xfId="136"/>
    <cellStyle name="60% - Акцент3 2 3" xfId="137"/>
    <cellStyle name="60% - Акцент3 2 4" xfId="138"/>
    <cellStyle name="60% - Акцент3 2 5" xfId="139"/>
    <cellStyle name="60% - Акцент3 2 6" xfId="140"/>
    <cellStyle name="60% - Акцент3 3" xfId="141"/>
    <cellStyle name="60% - Акцент3 3 2" xfId="142"/>
    <cellStyle name="60% - Акцент4 2" xfId="143"/>
    <cellStyle name="60% - Акцент4 2 2" xfId="144"/>
    <cellStyle name="60% - Акцент4 2 3" xfId="145"/>
    <cellStyle name="60% - Акцент4 2 4" xfId="146"/>
    <cellStyle name="60% - Акцент4 2 5" xfId="147"/>
    <cellStyle name="60% - Акцент4 2 6" xfId="148"/>
    <cellStyle name="60% - Акцент4 3" xfId="149"/>
    <cellStyle name="60% - Акцент4 3 2" xfId="150"/>
    <cellStyle name="60% - Акцент5 2" xfId="151"/>
    <cellStyle name="60% - Акцент5 2 2" xfId="152"/>
    <cellStyle name="60% - Акцент5 2 3" xfId="153"/>
    <cellStyle name="60% - Акцент5 2 4" xfId="154"/>
    <cellStyle name="60% - Акцент5 2 5" xfId="155"/>
    <cellStyle name="60% - Акцент5 2 6" xfId="156"/>
    <cellStyle name="60% - Акцент5 3" xfId="157"/>
    <cellStyle name="60% - Акцент5 3 2" xfId="158"/>
    <cellStyle name="60% - Акцент6 2" xfId="159"/>
    <cellStyle name="60% - Акцент6 2 2" xfId="160"/>
    <cellStyle name="60% - Акцент6 2 3" xfId="161"/>
    <cellStyle name="60% - Акцент6 2 4" xfId="162"/>
    <cellStyle name="60% - Акцент6 2 5" xfId="163"/>
    <cellStyle name="60% - Акцент6 2 6" xfId="164"/>
    <cellStyle name="60% - Акцент6 3" xfId="165"/>
    <cellStyle name="60% - Акцент6 3 2" xfId="166"/>
    <cellStyle name="Accent1 - 20%" xfId="167"/>
    <cellStyle name="Accent1 - 40%" xfId="168"/>
    <cellStyle name="Accent1 - 60%" xfId="169"/>
    <cellStyle name="Accent2 - 20%" xfId="170"/>
    <cellStyle name="Accent2 - 40%" xfId="171"/>
    <cellStyle name="Accent2 - 60%" xfId="172"/>
    <cellStyle name="Accent3 - 20%" xfId="173"/>
    <cellStyle name="Accent3 - 40%" xfId="174"/>
    <cellStyle name="Accent3 - 60%" xfId="175"/>
    <cellStyle name="Accent4 - 20%" xfId="176"/>
    <cellStyle name="Accent4 - 40%" xfId="177"/>
    <cellStyle name="Accent4 - 60%" xfId="178"/>
    <cellStyle name="Accent5 - 20%" xfId="179"/>
    <cellStyle name="Accent5 - 40%" xfId="180"/>
    <cellStyle name="Accent5 - 60%" xfId="181"/>
    <cellStyle name="Accent6 - 20%" xfId="182"/>
    <cellStyle name="Accent6 - 40%" xfId="183"/>
    <cellStyle name="Accent6 - 60%" xfId="184"/>
    <cellStyle name="Comma 2" xfId="185"/>
    <cellStyle name="Comma 2 2" xfId="186"/>
    <cellStyle name="Comma 3" xfId="187"/>
    <cellStyle name="Comma 3 2" xfId="188"/>
    <cellStyle name="Comma 4" xfId="189"/>
    <cellStyle name="date" xfId="190"/>
    <cellStyle name="date 2" xfId="191"/>
    <cellStyle name="Dates" xfId="192"/>
    <cellStyle name="E-mail" xfId="193"/>
    <cellStyle name="Emphasis 1" xfId="194"/>
    <cellStyle name="Emphasis 2" xfId="195"/>
    <cellStyle name="Emphasis 3" xfId="196"/>
    <cellStyle name="Euro" xfId="197"/>
    <cellStyle name="Heading" xfId="198"/>
    <cellStyle name="Heading2" xfId="199"/>
    <cellStyle name="Normal 2" xfId="200"/>
    <cellStyle name="Normal 2 2" xfId="201"/>
    <cellStyle name="Normal 3" xfId="202"/>
    <cellStyle name="Normal 3 10" xfId="203"/>
    <cellStyle name="Normal 3 11" xfId="204"/>
    <cellStyle name="Normal 3 12" xfId="205"/>
    <cellStyle name="Normal 3 13" xfId="206"/>
    <cellStyle name="Normal 3 14" xfId="207"/>
    <cellStyle name="Normal 3 15" xfId="208"/>
    <cellStyle name="Normal 3 2" xfId="209"/>
    <cellStyle name="Normal 3 2 10" xfId="210"/>
    <cellStyle name="Normal 3 2 11" xfId="211"/>
    <cellStyle name="Normal 3 2 12" xfId="212"/>
    <cellStyle name="Normal 3 2 13" xfId="213"/>
    <cellStyle name="Normal 3 2 14" xfId="214"/>
    <cellStyle name="Normal 3 2 2" xfId="215"/>
    <cellStyle name="Normal 3 2 2 10" xfId="216"/>
    <cellStyle name="Normal 3 2 2 11" xfId="217"/>
    <cellStyle name="Normal 3 2 2 12" xfId="218"/>
    <cellStyle name="Normal 3 2 2 13" xfId="219"/>
    <cellStyle name="Normal 3 2 2 2" xfId="220"/>
    <cellStyle name="Normal 3 2 2 2 2" xfId="221"/>
    <cellStyle name="Normal 3 2 2 2 2 2" xfId="222"/>
    <cellStyle name="Normal 3 2 2 2 2 3" xfId="223"/>
    <cellStyle name="Normal 3 2 2 2 2 4" xfId="224"/>
    <cellStyle name="Normal 3 2 2 2 2 5" xfId="225"/>
    <cellStyle name="Normal 3 2 2 2 3" xfId="226"/>
    <cellStyle name="Normal 3 2 2 2 4" xfId="227"/>
    <cellStyle name="Normal 3 2 2 2 5" xfId="228"/>
    <cellStyle name="Normal 3 2 2 2 6" xfId="229"/>
    <cellStyle name="Normal 3 2 2 2 7" xfId="230"/>
    <cellStyle name="Normal 3 2 2 2 8" xfId="231"/>
    <cellStyle name="Normal 3 2 2 2 9" xfId="232"/>
    <cellStyle name="Normal 3 2 2 3" xfId="233"/>
    <cellStyle name="Normal 3 2 2 3 2" xfId="234"/>
    <cellStyle name="Normal 3 2 2 3 2 2" xfId="235"/>
    <cellStyle name="Normal 3 2 2 3 2 3" xfId="236"/>
    <cellStyle name="Normal 3 2 2 3 2 4" xfId="237"/>
    <cellStyle name="Normal 3 2 2 3 2 5" xfId="238"/>
    <cellStyle name="Normal 3 2 2 3 3" xfId="239"/>
    <cellStyle name="Normal 3 2 2 3 4" xfId="240"/>
    <cellStyle name="Normal 3 2 2 3 5" xfId="241"/>
    <cellStyle name="Normal 3 2 2 3 6" xfId="242"/>
    <cellStyle name="Normal 3 2 2 3 7" xfId="243"/>
    <cellStyle name="Normal 3 2 2 3 8" xfId="244"/>
    <cellStyle name="Normal 3 2 2 4" xfId="245"/>
    <cellStyle name="Normal 3 2 2 4 2" xfId="246"/>
    <cellStyle name="Normal 3 2 2 4 3" xfId="247"/>
    <cellStyle name="Normal 3 2 2 4 4" xfId="248"/>
    <cellStyle name="Normal 3 2 2 4 5" xfId="249"/>
    <cellStyle name="Normal 3 2 2 5" xfId="250"/>
    <cellStyle name="Normal 3 2 2 5 2" xfId="251"/>
    <cellStyle name="Normal 3 2 2 5 3" xfId="252"/>
    <cellStyle name="Normal 3 2 2 5 4" xfId="253"/>
    <cellStyle name="Normal 3 2 2 5 5" xfId="254"/>
    <cellStyle name="Normal 3 2 2 6" xfId="255"/>
    <cellStyle name="Normal 3 2 2 7" xfId="256"/>
    <cellStyle name="Normal 3 2 2 8" xfId="257"/>
    <cellStyle name="Normal 3 2 2 9" xfId="258"/>
    <cellStyle name="Normal 3 2 3" xfId="259"/>
    <cellStyle name="Normal 3 2 3 2" xfId="260"/>
    <cellStyle name="Normal 3 2 3 2 2" xfId="261"/>
    <cellStyle name="Normal 3 2 3 2 3" xfId="262"/>
    <cellStyle name="Normal 3 2 3 2 4" xfId="263"/>
    <cellStyle name="Normal 3 2 3 2 5" xfId="264"/>
    <cellStyle name="Normal 3 2 3 3" xfId="265"/>
    <cellStyle name="Normal 3 2 3 4" xfId="266"/>
    <cellStyle name="Normal 3 2 3 5" xfId="267"/>
    <cellStyle name="Normal 3 2 3 6" xfId="268"/>
    <cellStyle name="Normal 3 2 3 7" xfId="269"/>
    <cellStyle name="Normal 3 2 3 8" xfId="270"/>
    <cellStyle name="Normal 3 2 3 9" xfId="271"/>
    <cellStyle name="Normal 3 2 4" xfId="272"/>
    <cellStyle name="Normal 3 2 4 2" xfId="273"/>
    <cellStyle name="Normal 3 2 4 2 2" xfId="274"/>
    <cellStyle name="Normal 3 2 4 2 3" xfId="275"/>
    <cellStyle name="Normal 3 2 4 2 4" xfId="276"/>
    <cellStyle name="Normal 3 2 4 2 5" xfId="277"/>
    <cellStyle name="Normal 3 2 4 3" xfId="278"/>
    <cellStyle name="Normal 3 2 4 4" xfId="279"/>
    <cellStyle name="Normal 3 2 4 5" xfId="280"/>
    <cellStyle name="Normal 3 2 4 6" xfId="281"/>
    <cellStyle name="Normal 3 2 4 7" xfId="282"/>
    <cellStyle name="Normal 3 2 4 8" xfId="283"/>
    <cellStyle name="Normal 3 2 5" xfId="284"/>
    <cellStyle name="Normal 3 2 5 2" xfId="285"/>
    <cellStyle name="Normal 3 2 5 3" xfId="286"/>
    <cellStyle name="Normal 3 2 5 4" xfId="287"/>
    <cellStyle name="Normal 3 2 5 5" xfId="288"/>
    <cellStyle name="Normal 3 2 6" xfId="289"/>
    <cellStyle name="Normal 3 2 6 2" xfId="290"/>
    <cellStyle name="Normal 3 2 6 3" xfId="291"/>
    <cellStyle name="Normal 3 2 6 4" xfId="292"/>
    <cellStyle name="Normal 3 2 6 5" xfId="293"/>
    <cellStyle name="Normal 3 2 7" xfId="294"/>
    <cellStyle name="Normal 3 2 8" xfId="295"/>
    <cellStyle name="Normal 3 2 9" xfId="296"/>
    <cellStyle name="Normal 3 3" xfId="297"/>
    <cellStyle name="Normal 3 3 10" xfId="298"/>
    <cellStyle name="Normal 3 3 11" xfId="299"/>
    <cellStyle name="Normal 3 3 12" xfId="300"/>
    <cellStyle name="Normal 3 3 13" xfId="301"/>
    <cellStyle name="Normal 3 3 2" xfId="302"/>
    <cellStyle name="Normal 3 3 2 2" xfId="303"/>
    <cellStyle name="Normal 3 3 2 2 2" xfId="304"/>
    <cellStyle name="Normal 3 3 2 2 3" xfId="305"/>
    <cellStyle name="Normal 3 3 2 2 4" xfId="306"/>
    <cellStyle name="Normal 3 3 2 2 5" xfId="307"/>
    <cellStyle name="Normal 3 3 2 3" xfId="308"/>
    <cellStyle name="Normal 3 3 2 4" xfId="309"/>
    <cellStyle name="Normal 3 3 2 5" xfId="310"/>
    <cellStyle name="Normal 3 3 2 6" xfId="311"/>
    <cellStyle name="Normal 3 3 2 7" xfId="312"/>
    <cellStyle name="Normal 3 3 2 8" xfId="313"/>
    <cellStyle name="Normal 3 3 2 9" xfId="314"/>
    <cellStyle name="Normal 3 3 3" xfId="315"/>
    <cellStyle name="Normal 3 3 3 2" xfId="316"/>
    <cellStyle name="Normal 3 3 3 2 2" xfId="317"/>
    <cellStyle name="Normal 3 3 3 2 3" xfId="318"/>
    <cellStyle name="Normal 3 3 3 2 4" xfId="319"/>
    <cellStyle name="Normal 3 3 3 2 5" xfId="320"/>
    <cellStyle name="Normal 3 3 3 3" xfId="321"/>
    <cellStyle name="Normal 3 3 3 4" xfId="322"/>
    <cellStyle name="Normal 3 3 3 5" xfId="323"/>
    <cellStyle name="Normal 3 3 3 6" xfId="324"/>
    <cellStyle name="Normal 3 3 3 7" xfId="325"/>
    <cellStyle name="Normal 3 3 3 8" xfId="326"/>
    <cellStyle name="Normal 3 3 4" xfId="327"/>
    <cellStyle name="Normal 3 3 4 2" xfId="328"/>
    <cellStyle name="Normal 3 3 4 3" xfId="329"/>
    <cellStyle name="Normal 3 3 4 4" xfId="330"/>
    <cellStyle name="Normal 3 3 4 5" xfId="331"/>
    <cellStyle name="Normal 3 3 5" xfId="332"/>
    <cellStyle name="Normal 3 3 5 2" xfId="333"/>
    <cellStyle name="Normal 3 3 5 3" xfId="334"/>
    <cellStyle name="Normal 3 3 5 4" xfId="335"/>
    <cellStyle name="Normal 3 3 5 5" xfId="336"/>
    <cellStyle name="Normal 3 3 6" xfId="337"/>
    <cellStyle name="Normal 3 3 7" xfId="338"/>
    <cellStyle name="Normal 3 3 8" xfId="339"/>
    <cellStyle name="Normal 3 3 9" xfId="340"/>
    <cellStyle name="Normal 3 4" xfId="341"/>
    <cellStyle name="Normal 3 4 10" xfId="342"/>
    <cellStyle name="Normal 3 4 2" xfId="343"/>
    <cellStyle name="Normal 3 4 2 2" xfId="344"/>
    <cellStyle name="Normal 3 4 2 3" xfId="345"/>
    <cellStyle name="Normal 3 4 2 4" xfId="346"/>
    <cellStyle name="Normal 3 4 2 5" xfId="347"/>
    <cellStyle name="Normal 3 4 3" xfId="348"/>
    <cellStyle name="Normal 3 4 4" xfId="349"/>
    <cellStyle name="Normal 3 4 5" xfId="350"/>
    <cellStyle name="Normal 3 4 6" xfId="351"/>
    <cellStyle name="Normal 3 4 7" xfId="352"/>
    <cellStyle name="Normal 3 4 8" xfId="353"/>
    <cellStyle name="Normal 3 4 9" xfId="354"/>
    <cellStyle name="Normal 3 5" xfId="355"/>
    <cellStyle name="Normal 3 5 2" xfId="356"/>
    <cellStyle name="Normal 3 5 2 2" xfId="357"/>
    <cellStyle name="Normal 3 5 2 3" xfId="358"/>
    <cellStyle name="Normal 3 5 2 4" xfId="359"/>
    <cellStyle name="Normal 3 5 2 5" xfId="360"/>
    <cellStyle name="Normal 3 5 3" xfId="361"/>
    <cellStyle name="Normal 3 5 4" xfId="362"/>
    <cellStyle name="Normal 3 5 5" xfId="363"/>
    <cellStyle name="Normal 3 5 6" xfId="364"/>
    <cellStyle name="Normal 3 5 7" xfId="365"/>
    <cellStyle name="Normal 3 5 8" xfId="366"/>
    <cellStyle name="Normal 3 6" xfId="367"/>
    <cellStyle name="Normal 3 6 2" xfId="368"/>
    <cellStyle name="Normal 3 6 3" xfId="369"/>
    <cellStyle name="Normal 3 6 4" xfId="370"/>
    <cellStyle name="Normal 3 6 5" xfId="371"/>
    <cellStyle name="Normal 3 7" xfId="372"/>
    <cellStyle name="Normal 3 7 2" xfId="373"/>
    <cellStyle name="Normal 3 7 3" xfId="374"/>
    <cellStyle name="Normal 3 7 4" xfId="375"/>
    <cellStyle name="Normal 3 7 5" xfId="376"/>
    <cellStyle name="Normal 3 8" xfId="377"/>
    <cellStyle name="Normal 3 9" xfId="378"/>
    <cellStyle name="Normal 4" xfId="379"/>
    <cellStyle name="Normal 4 2" xfId="380"/>
    <cellStyle name="Normal 4 3" xfId="381"/>
    <cellStyle name="Normal 5" xfId="382"/>
    <cellStyle name="Normal 5 2" xfId="383"/>
    <cellStyle name="Normal 5 3" xfId="384"/>
    <cellStyle name="Normal 5 4" xfId="385"/>
    <cellStyle name="Normal 5 5" xfId="386"/>
    <cellStyle name="Normal 6" xfId="387"/>
    <cellStyle name="Normal 7" xfId="388"/>
    <cellStyle name="Normal 8" xfId="1"/>
    <cellStyle name="Normal 9" xfId="389"/>
    <cellStyle name="Normal1" xfId="390"/>
    <cellStyle name="Note 2" xfId="391"/>
    <cellStyle name="Note 2 2" xfId="392"/>
    <cellStyle name="Note 2 2 2" xfId="393"/>
    <cellStyle name="Note 2 3" xfId="394"/>
    <cellStyle name="Note 3" xfId="395"/>
    <cellStyle name="Note 3 2" xfId="396"/>
    <cellStyle name="Note 3 3" xfId="397"/>
    <cellStyle name="Note 3 4" xfId="398"/>
    <cellStyle name="Note 4" xfId="399"/>
    <cellStyle name="Note 4 2" xfId="400"/>
    <cellStyle name="Percent 2" xfId="401"/>
    <cellStyle name="Percent 2 2" xfId="402"/>
    <cellStyle name="Percent 3" xfId="403"/>
    <cellStyle name="Percent 3 10" xfId="404"/>
    <cellStyle name="Percent 3 11" xfId="405"/>
    <cellStyle name="Percent 3 12" xfId="406"/>
    <cellStyle name="Percent 3 13" xfId="407"/>
    <cellStyle name="Percent 3 14" xfId="408"/>
    <cellStyle name="Percent 3 15" xfId="409"/>
    <cellStyle name="Percent 3 16" xfId="410"/>
    <cellStyle name="Percent 3 2" xfId="411"/>
    <cellStyle name="Percent 3 2 10" xfId="412"/>
    <cellStyle name="Percent 3 2 11" xfId="413"/>
    <cellStyle name="Percent 3 2 12" xfId="414"/>
    <cellStyle name="Percent 3 2 13" xfId="415"/>
    <cellStyle name="Percent 3 2 14" xfId="416"/>
    <cellStyle name="Percent 3 2 15" xfId="417"/>
    <cellStyle name="Percent 3 2 2" xfId="418"/>
    <cellStyle name="Percent 3 2 2 10" xfId="419"/>
    <cellStyle name="Percent 3 2 2 11" xfId="420"/>
    <cellStyle name="Percent 3 2 2 12" xfId="421"/>
    <cellStyle name="Percent 3 2 2 13" xfId="422"/>
    <cellStyle name="Percent 3 2 2 14" xfId="423"/>
    <cellStyle name="Percent 3 2 2 2" xfId="424"/>
    <cellStyle name="Percent 3 2 2 2 10" xfId="425"/>
    <cellStyle name="Percent 3 2 2 2 11" xfId="426"/>
    <cellStyle name="Percent 3 2 2 2 12" xfId="427"/>
    <cellStyle name="Percent 3 2 2 2 13" xfId="428"/>
    <cellStyle name="Percent 3 2 2 2 2" xfId="429"/>
    <cellStyle name="Percent 3 2 2 2 2 2" xfId="430"/>
    <cellStyle name="Percent 3 2 2 2 2 2 2" xfId="431"/>
    <cellStyle name="Percent 3 2 2 2 2 2 3" xfId="432"/>
    <cellStyle name="Percent 3 2 2 2 2 2 4" xfId="433"/>
    <cellStyle name="Percent 3 2 2 2 2 2 5" xfId="434"/>
    <cellStyle name="Percent 3 2 2 2 2 3" xfId="435"/>
    <cellStyle name="Percent 3 2 2 2 2 4" xfId="436"/>
    <cellStyle name="Percent 3 2 2 2 2 5" xfId="437"/>
    <cellStyle name="Percent 3 2 2 2 2 6" xfId="438"/>
    <cellStyle name="Percent 3 2 2 2 2 7" xfId="439"/>
    <cellStyle name="Percent 3 2 2 2 2 8" xfId="440"/>
    <cellStyle name="Percent 3 2 2 2 2 9" xfId="441"/>
    <cellStyle name="Percent 3 2 2 2 3" xfId="442"/>
    <cellStyle name="Percent 3 2 2 2 3 2" xfId="443"/>
    <cellStyle name="Percent 3 2 2 2 3 2 2" xfId="444"/>
    <cellStyle name="Percent 3 2 2 2 3 2 3" xfId="445"/>
    <cellStyle name="Percent 3 2 2 2 3 2 4" xfId="446"/>
    <cellStyle name="Percent 3 2 2 2 3 2 5" xfId="447"/>
    <cellStyle name="Percent 3 2 2 2 3 3" xfId="448"/>
    <cellStyle name="Percent 3 2 2 2 3 4" xfId="449"/>
    <cellStyle name="Percent 3 2 2 2 3 5" xfId="450"/>
    <cellStyle name="Percent 3 2 2 2 3 6" xfId="451"/>
    <cellStyle name="Percent 3 2 2 2 3 7" xfId="452"/>
    <cellStyle name="Percent 3 2 2 2 3 8" xfId="453"/>
    <cellStyle name="Percent 3 2 2 2 4" xfId="454"/>
    <cellStyle name="Percent 3 2 2 2 4 2" xfId="455"/>
    <cellStyle name="Percent 3 2 2 2 4 3" xfId="456"/>
    <cellStyle name="Percent 3 2 2 2 4 4" xfId="457"/>
    <cellStyle name="Percent 3 2 2 2 4 5" xfId="458"/>
    <cellStyle name="Percent 3 2 2 2 5" xfId="459"/>
    <cellStyle name="Percent 3 2 2 2 5 2" xfId="460"/>
    <cellStyle name="Percent 3 2 2 2 5 3" xfId="461"/>
    <cellStyle name="Percent 3 2 2 2 5 4" xfId="462"/>
    <cellStyle name="Percent 3 2 2 2 5 5" xfId="463"/>
    <cellStyle name="Percent 3 2 2 2 6" xfId="464"/>
    <cellStyle name="Percent 3 2 2 2 7" xfId="465"/>
    <cellStyle name="Percent 3 2 2 2 8" xfId="466"/>
    <cellStyle name="Percent 3 2 2 2 9" xfId="467"/>
    <cellStyle name="Percent 3 2 2 3" xfId="468"/>
    <cellStyle name="Percent 3 2 2 3 2" xfId="469"/>
    <cellStyle name="Percent 3 2 2 3 2 2" xfId="470"/>
    <cellStyle name="Percent 3 2 2 3 2 3" xfId="471"/>
    <cellStyle name="Percent 3 2 2 3 2 4" xfId="472"/>
    <cellStyle name="Percent 3 2 2 3 2 5" xfId="473"/>
    <cellStyle name="Percent 3 2 2 3 3" xfId="474"/>
    <cellStyle name="Percent 3 2 2 3 4" xfId="475"/>
    <cellStyle name="Percent 3 2 2 3 5" xfId="476"/>
    <cellStyle name="Percent 3 2 2 3 6" xfId="477"/>
    <cellStyle name="Percent 3 2 2 3 7" xfId="478"/>
    <cellStyle name="Percent 3 2 2 3 8" xfId="479"/>
    <cellStyle name="Percent 3 2 2 3 9" xfId="480"/>
    <cellStyle name="Percent 3 2 2 4" xfId="481"/>
    <cellStyle name="Percent 3 2 2 4 2" xfId="482"/>
    <cellStyle name="Percent 3 2 2 4 2 2" xfId="483"/>
    <cellStyle name="Percent 3 2 2 4 2 3" xfId="484"/>
    <cellStyle name="Percent 3 2 2 4 2 4" xfId="485"/>
    <cellStyle name="Percent 3 2 2 4 2 5" xfId="486"/>
    <cellStyle name="Percent 3 2 2 4 3" xfId="487"/>
    <cellStyle name="Percent 3 2 2 4 4" xfId="488"/>
    <cellStyle name="Percent 3 2 2 4 5" xfId="489"/>
    <cellStyle name="Percent 3 2 2 4 6" xfId="490"/>
    <cellStyle name="Percent 3 2 2 4 7" xfId="491"/>
    <cellStyle name="Percent 3 2 2 4 8" xfId="492"/>
    <cellStyle name="Percent 3 2 2 5" xfId="493"/>
    <cellStyle name="Percent 3 2 2 5 2" xfId="494"/>
    <cellStyle name="Percent 3 2 2 5 3" xfId="495"/>
    <cellStyle name="Percent 3 2 2 5 4" xfId="496"/>
    <cellStyle name="Percent 3 2 2 5 5" xfId="497"/>
    <cellStyle name="Percent 3 2 2 6" xfId="498"/>
    <cellStyle name="Percent 3 2 2 6 2" xfId="499"/>
    <cellStyle name="Percent 3 2 2 6 3" xfId="500"/>
    <cellStyle name="Percent 3 2 2 6 4" xfId="501"/>
    <cellStyle name="Percent 3 2 2 6 5" xfId="502"/>
    <cellStyle name="Percent 3 2 2 7" xfId="503"/>
    <cellStyle name="Percent 3 2 2 8" xfId="504"/>
    <cellStyle name="Percent 3 2 2 9" xfId="505"/>
    <cellStyle name="Percent 3 2 3" xfId="506"/>
    <cellStyle name="Percent 3 2 3 10" xfId="507"/>
    <cellStyle name="Percent 3 2 3 11" xfId="508"/>
    <cellStyle name="Percent 3 2 3 12" xfId="509"/>
    <cellStyle name="Percent 3 2 3 13" xfId="510"/>
    <cellStyle name="Percent 3 2 3 2" xfId="511"/>
    <cellStyle name="Percent 3 2 3 2 2" xfId="512"/>
    <cellStyle name="Percent 3 2 3 2 2 2" xfId="513"/>
    <cellStyle name="Percent 3 2 3 2 2 3" xfId="514"/>
    <cellStyle name="Percent 3 2 3 2 2 4" xfId="515"/>
    <cellStyle name="Percent 3 2 3 2 2 5" xfId="516"/>
    <cellStyle name="Percent 3 2 3 2 3" xfId="517"/>
    <cellStyle name="Percent 3 2 3 2 4" xfId="518"/>
    <cellStyle name="Percent 3 2 3 2 5" xfId="519"/>
    <cellStyle name="Percent 3 2 3 2 6" xfId="520"/>
    <cellStyle name="Percent 3 2 3 2 7" xfId="521"/>
    <cellStyle name="Percent 3 2 3 2 8" xfId="522"/>
    <cellStyle name="Percent 3 2 3 2 9" xfId="523"/>
    <cellStyle name="Percent 3 2 3 3" xfId="524"/>
    <cellStyle name="Percent 3 2 3 3 2" xfId="525"/>
    <cellStyle name="Percent 3 2 3 3 2 2" xfId="526"/>
    <cellStyle name="Percent 3 2 3 3 2 3" xfId="527"/>
    <cellStyle name="Percent 3 2 3 3 2 4" xfId="528"/>
    <cellStyle name="Percent 3 2 3 3 2 5" xfId="529"/>
    <cellStyle name="Percent 3 2 3 3 3" xfId="530"/>
    <cellStyle name="Percent 3 2 3 3 4" xfId="531"/>
    <cellStyle name="Percent 3 2 3 3 5" xfId="532"/>
    <cellStyle name="Percent 3 2 3 3 6" xfId="533"/>
    <cellStyle name="Percent 3 2 3 3 7" xfId="534"/>
    <cellStyle name="Percent 3 2 3 3 8" xfId="535"/>
    <cellStyle name="Percent 3 2 3 4" xfId="536"/>
    <cellStyle name="Percent 3 2 3 4 2" xfId="537"/>
    <cellStyle name="Percent 3 2 3 4 3" xfId="538"/>
    <cellStyle name="Percent 3 2 3 4 4" xfId="539"/>
    <cellStyle name="Percent 3 2 3 4 5" xfId="540"/>
    <cellStyle name="Percent 3 2 3 5" xfId="541"/>
    <cellStyle name="Percent 3 2 3 5 2" xfId="542"/>
    <cellStyle name="Percent 3 2 3 5 3" xfId="543"/>
    <cellStyle name="Percent 3 2 3 5 4" xfId="544"/>
    <cellStyle name="Percent 3 2 3 5 5" xfId="545"/>
    <cellStyle name="Percent 3 2 3 6" xfId="546"/>
    <cellStyle name="Percent 3 2 3 7" xfId="547"/>
    <cellStyle name="Percent 3 2 3 8" xfId="548"/>
    <cellStyle name="Percent 3 2 3 9" xfId="549"/>
    <cellStyle name="Percent 3 2 4" xfId="550"/>
    <cellStyle name="Percent 3 2 4 2" xfId="551"/>
    <cellStyle name="Percent 3 2 4 2 2" xfId="552"/>
    <cellStyle name="Percent 3 2 4 2 3" xfId="553"/>
    <cellStyle name="Percent 3 2 4 2 4" xfId="554"/>
    <cellStyle name="Percent 3 2 4 2 5" xfId="555"/>
    <cellStyle name="Percent 3 2 4 3" xfId="556"/>
    <cellStyle name="Percent 3 2 4 4" xfId="557"/>
    <cellStyle name="Percent 3 2 4 5" xfId="558"/>
    <cellStyle name="Percent 3 2 4 6" xfId="559"/>
    <cellStyle name="Percent 3 2 4 7" xfId="560"/>
    <cellStyle name="Percent 3 2 4 8" xfId="561"/>
    <cellStyle name="Percent 3 2 4 9" xfId="562"/>
    <cellStyle name="Percent 3 2 5" xfId="563"/>
    <cellStyle name="Percent 3 2 5 2" xfId="564"/>
    <cellStyle name="Percent 3 2 5 2 2" xfId="565"/>
    <cellStyle name="Percent 3 2 5 2 3" xfId="566"/>
    <cellStyle name="Percent 3 2 5 2 4" xfId="567"/>
    <cellStyle name="Percent 3 2 5 2 5" xfId="568"/>
    <cellStyle name="Percent 3 2 5 3" xfId="569"/>
    <cellStyle name="Percent 3 2 5 4" xfId="570"/>
    <cellStyle name="Percent 3 2 5 5" xfId="571"/>
    <cellStyle name="Percent 3 2 5 6" xfId="572"/>
    <cellStyle name="Percent 3 2 5 7" xfId="573"/>
    <cellStyle name="Percent 3 2 5 8" xfId="574"/>
    <cellStyle name="Percent 3 2 6" xfId="575"/>
    <cellStyle name="Percent 3 2 6 2" xfId="576"/>
    <cellStyle name="Percent 3 2 6 3" xfId="577"/>
    <cellStyle name="Percent 3 2 6 4" xfId="578"/>
    <cellStyle name="Percent 3 2 6 5" xfId="579"/>
    <cellStyle name="Percent 3 2 7" xfId="580"/>
    <cellStyle name="Percent 3 2 7 2" xfId="581"/>
    <cellStyle name="Percent 3 2 7 3" xfId="582"/>
    <cellStyle name="Percent 3 2 7 4" xfId="583"/>
    <cellStyle name="Percent 3 2 7 5" xfId="584"/>
    <cellStyle name="Percent 3 2 8" xfId="585"/>
    <cellStyle name="Percent 3 2 9" xfId="586"/>
    <cellStyle name="Percent 3 3" xfId="587"/>
    <cellStyle name="Percent 3 3 10" xfId="588"/>
    <cellStyle name="Percent 3 3 11" xfId="589"/>
    <cellStyle name="Percent 3 3 12" xfId="590"/>
    <cellStyle name="Percent 3 3 13" xfId="591"/>
    <cellStyle name="Percent 3 3 14" xfId="592"/>
    <cellStyle name="Percent 3 3 2" xfId="593"/>
    <cellStyle name="Percent 3 3 2 10" xfId="594"/>
    <cellStyle name="Percent 3 3 2 11" xfId="595"/>
    <cellStyle name="Percent 3 3 2 12" xfId="596"/>
    <cellStyle name="Percent 3 3 2 13" xfId="597"/>
    <cellStyle name="Percent 3 3 2 2" xfId="598"/>
    <cellStyle name="Percent 3 3 2 2 2" xfId="599"/>
    <cellStyle name="Percent 3 3 2 2 2 2" xfId="600"/>
    <cellStyle name="Percent 3 3 2 2 2 3" xfId="601"/>
    <cellStyle name="Percent 3 3 2 2 2 4" xfId="602"/>
    <cellStyle name="Percent 3 3 2 2 2 5" xfId="603"/>
    <cellStyle name="Percent 3 3 2 2 3" xfId="604"/>
    <cellStyle name="Percent 3 3 2 2 4" xfId="605"/>
    <cellStyle name="Percent 3 3 2 2 5" xfId="606"/>
    <cellStyle name="Percent 3 3 2 2 6" xfId="607"/>
    <cellStyle name="Percent 3 3 2 2 7" xfId="608"/>
    <cellStyle name="Percent 3 3 2 2 8" xfId="609"/>
    <cellStyle name="Percent 3 3 2 2 9" xfId="610"/>
    <cellStyle name="Percent 3 3 2 3" xfId="611"/>
    <cellStyle name="Percent 3 3 2 3 2" xfId="612"/>
    <cellStyle name="Percent 3 3 2 3 2 2" xfId="613"/>
    <cellStyle name="Percent 3 3 2 3 2 3" xfId="614"/>
    <cellStyle name="Percent 3 3 2 3 2 4" xfId="615"/>
    <cellStyle name="Percent 3 3 2 3 2 5" xfId="616"/>
    <cellStyle name="Percent 3 3 2 3 3" xfId="617"/>
    <cellStyle name="Percent 3 3 2 3 4" xfId="618"/>
    <cellStyle name="Percent 3 3 2 3 5" xfId="619"/>
    <cellStyle name="Percent 3 3 2 3 6" xfId="620"/>
    <cellStyle name="Percent 3 3 2 3 7" xfId="621"/>
    <cellStyle name="Percent 3 3 2 3 8" xfId="622"/>
    <cellStyle name="Percent 3 3 2 4" xfId="623"/>
    <cellStyle name="Percent 3 3 2 4 2" xfId="624"/>
    <cellStyle name="Percent 3 3 2 4 3" xfId="625"/>
    <cellStyle name="Percent 3 3 2 4 4" xfId="626"/>
    <cellStyle name="Percent 3 3 2 4 5" xfId="627"/>
    <cellStyle name="Percent 3 3 2 5" xfId="628"/>
    <cellStyle name="Percent 3 3 2 5 2" xfId="629"/>
    <cellStyle name="Percent 3 3 2 5 3" xfId="630"/>
    <cellStyle name="Percent 3 3 2 5 4" xfId="631"/>
    <cellStyle name="Percent 3 3 2 5 5" xfId="632"/>
    <cellStyle name="Percent 3 3 2 6" xfId="633"/>
    <cellStyle name="Percent 3 3 2 7" xfId="634"/>
    <cellStyle name="Percent 3 3 2 8" xfId="635"/>
    <cellStyle name="Percent 3 3 2 9" xfId="636"/>
    <cellStyle name="Percent 3 3 3" xfId="637"/>
    <cellStyle name="Percent 3 3 3 2" xfId="638"/>
    <cellStyle name="Percent 3 3 3 2 2" xfId="639"/>
    <cellStyle name="Percent 3 3 3 2 3" xfId="640"/>
    <cellStyle name="Percent 3 3 3 2 4" xfId="641"/>
    <cellStyle name="Percent 3 3 3 2 5" xfId="642"/>
    <cellStyle name="Percent 3 3 3 3" xfId="643"/>
    <cellStyle name="Percent 3 3 3 4" xfId="644"/>
    <cellStyle name="Percent 3 3 3 5" xfId="645"/>
    <cellStyle name="Percent 3 3 3 6" xfId="646"/>
    <cellStyle name="Percent 3 3 3 7" xfId="647"/>
    <cellStyle name="Percent 3 3 3 8" xfId="648"/>
    <cellStyle name="Percent 3 3 3 9" xfId="649"/>
    <cellStyle name="Percent 3 3 4" xfId="650"/>
    <cellStyle name="Percent 3 3 4 2" xfId="651"/>
    <cellStyle name="Percent 3 3 4 2 2" xfId="652"/>
    <cellStyle name="Percent 3 3 4 2 3" xfId="653"/>
    <cellStyle name="Percent 3 3 4 2 4" xfId="654"/>
    <cellStyle name="Percent 3 3 4 2 5" xfId="655"/>
    <cellStyle name="Percent 3 3 4 3" xfId="656"/>
    <cellStyle name="Percent 3 3 4 4" xfId="657"/>
    <cellStyle name="Percent 3 3 4 5" xfId="658"/>
    <cellStyle name="Percent 3 3 4 6" xfId="659"/>
    <cellStyle name="Percent 3 3 4 7" xfId="660"/>
    <cellStyle name="Percent 3 3 4 8" xfId="661"/>
    <cellStyle name="Percent 3 3 5" xfId="662"/>
    <cellStyle name="Percent 3 3 5 2" xfId="663"/>
    <cellStyle name="Percent 3 3 5 3" xfId="664"/>
    <cellStyle name="Percent 3 3 5 4" xfId="665"/>
    <cellStyle name="Percent 3 3 5 5" xfId="666"/>
    <cellStyle name="Percent 3 3 6" xfId="667"/>
    <cellStyle name="Percent 3 3 6 2" xfId="668"/>
    <cellStyle name="Percent 3 3 6 3" xfId="669"/>
    <cellStyle name="Percent 3 3 6 4" xfId="670"/>
    <cellStyle name="Percent 3 3 6 5" xfId="671"/>
    <cellStyle name="Percent 3 3 7" xfId="672"/>
    <cellStyle name="Percent 3 3 8" xfId="673"/>
    <cellStyle name="Percent 3 3 9" xfId="674"/>
    <cellStyle name="Percent 3 4" xfId="675"/>
    <cellStyle name="Percent 3 4 10" xfId="676"/>
    <cellStyle name="Percent 3 4 11" xfId="677"/>
    <cellStyle name="Percent 3 4 12" xfId="678"/>
    <cellStyle name="Percent 3 4 13" xfId="679"/>
    <cellStyle name="Percent 3 4 2" xfId="680"/>
    <cellStyle name="Percent 3 4 2 2" xfId="681"/>
    <cellStyle name="Percent 3 4 2 2 2" xfId="682"/>
    <cellStyle name="Percent 3 4 2 2 3" xfId="683"/>
    <cellStyle name="Percent 3 4 2 2 4" xfId="684"/>
    <cellStyle name="Percent 3 4 2 2 5" xfId="685"/>
    <cellStyle name="Percent 3 4 2 3" xfId="686"/>
    <cellStyle name="Percent 3 4 2 4" xfId="687"/>
    <cellStyle name="Percent 3 4 2 5" xfId="688"/>
    <cellStyle name="Percent 3 4 2 6" xfId="689"/>
    <cellStyle name="Percent 3 4 2 7" xfId="690"/>
    <cellStyle name="Percent 3 4 2 8" xfId="691"/>
    <cellStyle name="Percent 3 4 2 9" xfId="692"/>
    <cellStyle name="Percent 3 4 3" xfId="693"/>
    <cellStyle name="Percent 3 4 3 2" xfId="694"/>
    <cellStyle name="Percent 3 4 3 2 2" xfId="695"/>
    <cellStyle name="Percent 3 4 3 2 3" xfId="696"/>
    <cellStyle name="Percent 3 4 3 2 4" xfId="697"/>
    <cellStyle name="Percent 3 4 3 2 5" xfId="698"/>
    <cellStyle name="Percent 3 4 3 3" xfId="699"/>
    <cellStyle name="Percent 3 4 3 4" xfId="700"/>
    <cellStyle name="Percent 3 4 3 5" xfId="701"/>
    <cellStyle name="Percent 3 4 3 6" xfId="702"/>
    <cellStyle name="Percent 3 4 3 7" xfId="703"/>
    <cellStyle name="Percent 3 4 3 8" xfId="704"/>
    <cellStyle name="Percent 3 4 4" xfId="705"/>
    <cellStyle name="Percent 3 4 4 2" xfId="706"/>
    <cellStyle name="Percent 3 4 4 3" xfId="707"/>
    <cellStyle name="Percent 3 4 4 4" xfId="708"/>
    <cellStyle name="Percent 3 4 4 5" xfId="709"/>
    <cellStyle name="Percent 3 4 5" xfId="710"/>
    <cellStyle name="Percent 3 4 5 2" xfId="711"/>
    <cellStyle name="Percent 3 4 5 3" xfId="712"/>
    <cellStyle name="Percent 3 4 5 4" xfId="713"/>
    <cellStyle name="Percent 3 4 5 5" xfId="714"/>
    <cellStyle name="Percent 3 4 6" xfId="715"/>
    <cellStyle name="Percent 3 4 7" xfId="716"/>
    <cellStyle name="Percent 3 4 8" xfId="717"/>
    <cellStyle name="Percent 3 4 9" xfId="718"/>
    <cellStyle name="Percent 3 5" xfId="719"/>
    <cellStyle name="Percent 3 5 2" xfId="720"/>
    <cellStyle name="Percent 3 5 2 2" xfId="721"/>
    <cellStyle name="Percent 3 5 2 3" xfId="722"/>
    <cellStyle name="Percent 3 5 2 4" xfId="723"/>
    <cellStyle name="Percent 3 5 2 5" xfId="724"/>
    <cellStyle name="Percent 3 5 3" xfId="725"/>
    <cellStyle name="Percent 3 5 4" xfId="726"/>
    <cellStyle name="Percent 3 5 5" xfId="727"/>
    <cellStyle name="Percent 3 5 6" xfId="728"/>
    <cellStyle name="Percent 3 5 7" xfId="729"/>
    <cellStyle name="Percent 3 5 8" xfId="730"/>
    <cellStyle name="Percent 3 5 9" xfId="731"/>
    <cellStyle name="Percent 3 6" xfId="732"/>
    <cellStyle name="Percent 3 6 2" xfId="733"/>
    <cellStyle name="Percent 3 6 2 2" xfId="734"/>
    <cellStyle name="Percent 3 6 2 3" xfId="735"/>
    <cellStyle name="Percent 3 6 2 4" xfId="736"/>
    <cellStyle name="Percent 3 6 2 5" xfId="737"/>
    <cellStyle name="Percent 3 6 3" xfId="738"/>
    <cellStyle name="Percent 3 6 4" xfId="739"/>
    <cellStyle name="Percent 3 6 5" xfId="740"/>
    <cellStyle name="Percent 3 6 6" xfId="741"/>
    <cellStyle name="Percent 3 6 7" xfId="742"/>
    <cellStyle name="Percent 3 6 8" xfId="743"/>
    <cellStyle name="Percent 3 7" xfId="744"/>
    <cellStyle name="Percent 3 7 2" xfId="745"/>
    <cellStyle name="Percent 3 7 3" xfId="746"/>
    <cellStyle name="Percent 3 7 4" xfId="747"/>
    <cellStyle name="Percent 3 7 5" xfId="748"/>
    <cellStyle name="Percent 3 8" xfId="749"/>
    <cellStyle name="Percent 3 8 2" xfId="750"/>
    <cellStyle name="Percent 3 8 3" xfId="751"/>
    <cellStyle name="Percent 3 8 4" xfId="752"/>
    <cellStyle name="Percent 3 8 5" xfId="753"/>
    <cellStyle name="Percent 3 9" xfId="754"/>
    <cellStyle name="Percent 4" xfId="755"/>
    <cellStyle name="Percent 6" xfId="756"/>
    <cellStyle name="Price_Body" xfId="757"/>
    <cellStyle name="SAPBEXaggData" xfId="758"/>
    <cellStyle name="SAPBEXaggData 2" xfId="759"/>
    <cellStyle name="SAPBEXaggDataEmph" xfId="760"/>
    <cellStyle name="SAPBEXaggDataEmph 2" xfId="761"/>
    <cellStyle name="SAPBEXaggItem" xfId="762"/>
    <cellStyle name="SAPBEXaggItem 2" xfId="763"/>
    <cellStyle name="SAPBEXaggItemX" xfId="764"/>
    <cellStyle name="SAPBEXaggItemX 2" xfId="765"/>
    <cellStyle name="SAPBEXchaText" xfId="766"/>
    <cellStyle name="SAPBEXchaText 2" xfId="767"/>
    <cellStyle name="SAPBEXexcBad7" xfId="768"/>
    <cellStyle name="SAPBEXexcBad7 2" xfId="769"/>
    <cellStyle name="SAPBEXexcBad8" xfId="770"/>
    <cellStyle name="SAPBEXexcBad8 2" xfId="771"/>
    <cellStyle name="SAPBEXexcBad9" xfId="772"/>
    <cellStyle name="SAPBEXexcBad9 2" xfId="773"/>
    <cellStyle name="SAPBEXexcCritical4" xfId="774"/>
    <cellStyle name="SAPBEXexcCritical4 2" xfId="775"/>
    <cellStyle name="SAPBEXexcCritical5" xfId="776"/>
    <cellStyle name="SAPBEXexcCritical5 2" xfId="777"/>
    <cellStyle name="SAPBEXexcCritical6" xfId="778"/>
    <cellStyle name="SAPBEXexcCritical6 2" xfId="779"/>
    <cellStyle name="SAPBEXexcGood1" xfId="780"/>
    <cellStyle name="SAPBEXexcGood1 2" xfId="781"/>
    <cellStyle name="SAPBEXexcGood2" xfId="782"/>
    <cellStyle name="SAPBEXexcGood2 2" xfId="783"/>
    <cellStyle name="SAPBEXexcGood3" xfId="784"/>
    <cellStyle name="SAPBEXexcGood3 2" xfId="785"/>
    <cellStyle name="SAPBEXfilterDrill" xfId="786"/>
    <cellStyle name="SAPBEXfilterDrill 2" xfId="787"/>
    <cellStyle name="SAPBEXfilterItem" xfId="788"/>
    <cellStyle name="SAPBEXfilterItem 2" xfId="789"/>
    <cellStyle name="SAPBEXfilterText" xfId="790"/>
    <cellStyle name="SAPBEXformats" xfId="791"/>
    <cellStyle name="SAPBEXformats 2" xfId="792"/>
    <cellStyle name="SAPBEXheaderItem" xfId="793"/>
    <cellStyle name="SAPBEXheaderItem 2" xfId="794"/>
    <cellStyle name="SAPBEXheaderText" xfId="795"/>
    <cellStyle name="SAPBEXheaderText 2" xfId="796"/>
    <cellStyle name="SAPBEXHLevel0" xfId="797"/>
    <cellStyle name="SAPBEXHLevel0 2" xfId="798"/>
    <cellStyle name="SAPBEXHLevel0X" xfId="799"/>
    <cellStyle name="SAPBEXHLevel0X 2" xfId="800"/>
    <cellStyle name="SAPBEXHLevel1" xfId="801"/>
    <cellStyle name="SAPBEXHLevel1 2" xfId="802"/>
    <cellStyle name="SAPBEXHLevel1X" xfId="803"/>
    <cellStyle name="SAPBEXHLevel1X 2" xfId="804"/>
    <cellStyle name="SAPBEXHLevel2" xfId="805"/>
    <cellStyle name="SAPBEXHLevel2 2" xfId="806"/>
    <cellStyle name="SAPBEXHLevel2X" xfId="807"/>
    <cellStyle name="SAPBEXHLevel2X 2" xfId="808"/>
    <cellStyle name="SAPBEXHLevel3" xfId="809"/>
    <cellStyle name="SAPBEXHLevel3 2" xfId="810"/>
    <cellStyle name="SAPBEXHLevel3X" xfId="811"/>
    <cellStyle name="SAPBEXHLevel3X 2" xfId="812"/>
    <cellStyle name="SAPBEXinputData" xfId="813"/>
    <cellStyle name="SAPBEXItemHeader" xfId="814"/>
    <cellStyle name="SAPBEXresData" xfId="815"/>
    <cellStyle name="SAPBEXresData 2" xfId="816"/>
    <cellStyle name="SAPBEXresDataEmph" xfId="817"/>
    <cellStyle name="SAPBEXresDataEmph 2" xfId="818"/>
    <cellStyle name="SAPBEXresItem" xfId="819"/>
    <cellStyle name="SAPBEXresItem 2" xfId="820"/>
    <cellStyle name="SAPBEXresItemX" xfId="821"/>
    <cellStyle name="SAPBEXresItemX 2" xfId="822"/>
    <cellStyle name="SAPBEXstdData" xfId="823"/>
    <cellStyle name="SAPBEXstdData 2" xfId="824"/>
    <cellStyle name="SAPBEXstdDataEmph" xfId="825"/>
    <cellStyle name="SAPBEXstdDataEmph 2" xfId="826"/>
    <cellStyle name="SAPBEXstdItem" xfId="827"/>
    <cellStyle name="SAPBEXstdItem 2" xfId="828"/>
    <cellStyle name="SAPBEXstdItemX" xfId="829"/>
    <cellStyle name="SAPBEXstdItemX 2" xfId="830"/>
    <cellStyle name="SAPBEXtitle" xfId="831"/>
    <cellStyle name="SAPBEXunassignedItem" xfId="832"/>
    <cellStyle name="SAPBEXundefined" xfId="833"/>
    <cellStyle name="SAPBEXundefined 2" xfId="834"/>
    <cellStyle name="Sheet Title" xfId="835"/>
    <cellStyle name="Style 1" xfId="836"/>
    <cellStyle name="Table Heading" xfId="837"/>
    <cellStyle name="Акцент1 2" xfId="838"/>
    <cellStyle name="Акцент1 2 2" xfId="839"/>
    <cellStyle name="Акцент1 2 3" xfId="840"/>
    <cellStyle name="Акцент1 2 4" xfId="841"/>
    <cellStyle name="Акцент1 2 5" xfId="842"/>
    <cellStyle name="Акцент1 2 6" xfId="843"/>
    <cellStyle name="Акцент1 3" xfId="844"/>
    <cellStyle name="Акцент1 3 2" xfId="845"/>
    <cellStyle name="Акцент2 2" xfId="846"/>
    <cellStyle name="Акцент2 2 2" xfId="847"/>
    <cellStyle name="Акцент2 2 3" xfId="848"/>
    <cellStyle name="Акцент2 2 4" xfId="849"/>
    <cellStyle name="Акцент2 2 5" xfId="850"/>
    <cellStyle name="Акцент2 2 6" xfId="851"/>
    <cellStyle name="Акцент2 3" xfId="852"/>
    <cellStyle name="Акцент2 3 2" xfId="853"/>
    <cellStyle name="Акцент3 2" xfId="854"/>
    <cellStyle name="Акцент3 2 2" xfId="855"/>
    <cellStyle name="Акцент3 2 3" xfId="856"/>
    <cellStyle name="Акцент3 2 4" xfId="857"/>
    <cellStyle name="Акцент3 2 5" xfId="858"/>
    <cellStyle name="Акцент3 2 6" xfId="859"/>
    <cellStyle name="Акцент3 3" xfId="860"/>
    <cellStyle name="Акцент3 3 2" xfId="861"/>
    <cellStyle name="Акцент4 2" xfId="862"/>
    <cellStyle name="Акцент4 2 2" xfId="863"/>
    <cellStyle name="Акцент4 2 3" xfId="864"/>
    <cellStyle name="Акцент4 2 4" xfId="865"/>
    <cellStyle name="Акцент4 2 5" xfId="866"/>
    <cellStyle name="Акцент4 2 6" xfId="867"/>
    <cellStyle name="Акцент4 3" xfId="868"/>
    <cellStyle name="Акцент4 3 2" xfId="869"/>
    <cellStyle name="Акцент5 2" xfId="870"/>
    <cellStyle name="Акцент5 2 2" xfId="871"/>
    <cellStyle name="Акцент5 2 3" xfId="872"/>
    <cellStyle name="Акцент5 2 4" xfId="873"/>
    <cellStyle name="Акцент5 2 5" xfId="874"/>
    <cellStyle name="Акцент5 2 6" xfId="875"/>
    <cellStyle name="Акцент5 3" xfId="876"/>
    <cellStyle name="Акцент5 3 2" xfId="877"/>
    <cellStyle name="Акцент6 2" xfId="878"/>
    <cellStyle name="Акцент6 2 2" xfId="879"/>
    <cellStyle name="Акцент6 2 3" xfId="880"/>
    <cellStyle name="Акцент6 2 4" xfId="881"/>
    <cellStyle name="Акцент6 2 5" xfId="882"/>
    <cellStyle name="Акцент6 2 6" xfId="883"/>
    <cellStyle name="Акцент6 3" xfId="884"/>
    <cellStyle name="Акцент6 3 2" xfId="885"/>
    <cellStyle name="Беззащитный" xfId="886"/>
    <cellStyle name="Ввод  2" xfId="887"/>
    <cellStyle name="Ввод  2 2" xfId="888"/>
    <cellStyle name="Ввод  2 2 2" xfId="889"/>
    <cellStyle name="Ввод  2 3" xfId="890"/>
    <cellStyle name="Ввод  2 3 2" xfId="891"/>
    <cellStyle name="Ввод  2 4" xfId="892"/>
    <cellStyle name="Ввод  2 4 2" xfId="893"/>
    <cellStyle name="Ввод  2 5" xfId="894"/>
    <cellStyle name="Ввод  2 5 2" xfId="895"/>
    <cellStyle name="Ввод  2 6" xfId="896"/>
    <cellStyle name="Ввод  3" xfId="897"/>
    <cellStyle name="Ввод  3 2" xfId="898"/>
    <cellStyle name="Вывод 2" xfId="899"/>
    <cellStyle name="Вывод 2 2" xfId="900"/>
    <cellStyle name="Вывод 2 2 2" xfId="901"/>
    <cellStyle name="Вывод 2 3" xfId="902"/>
    <cellStyle name="Вывод 2 3 2" xfId="903"/>
    <cellStyle name="Вывод 2 4" xfId="904"/>
    <cellStyle name="Вывод 2 4 2" xfId="905"/>
    <cellStyle name="Вывод 2 5" xfId="906"/>
    <cellStyle name="Вывод 2 5 2" xfId="907"/>
    <cellStyle name="Вывод 2 6" xfId="908"/>
    <cellStyle name="Вывод 3" xfId="909"/>
    <cellStyle name="Вывод 3 2" xfId="910"/>
    <cellStyle name="Вычисление 2" xfId="911"/>
    <cellStyle name="Вычисление 2 2" xfId="912"/>
    <cellStyle name="Вычисление 2 2 2" xfId="913"/>
    <cellStyle name="Вычисление 2 3" xfId="914"/>
    <cellStyle name="Вычисление 2 3 2" xfId="915"/>
    <cellStyle name="Вычисление 2 4" xfId="916"/>
    <cellStyle name="Вычисление 2 4 2" xfId="917"/>
    <cellStyle name="Вычисление 2 5" xfId="918"/>
    <cellStyle name="Вычисление 2 5 2" xfId="919"/>
    <cellStyle name="Вычисление 2 6" xfId="920"/>
    <cellStyle name="Вычисление 3" xfId="921"/>
    <cellStyle name="Вычисление 3 2" xfId="922"/>
    <cellStyle name="Заголовок" xfId="923"/>
    <cellStyle name="Заголовок 1 2" xfId="924"/>
    <cellStyle name="Заголовок 1 2 2" xfId="925"/>
    <cellStyle name="Заголовок 1 2 3" xfId="926"/>
    <cellStyle name="Заголовок 1 2 4" xfId="927"/>
    <cellStyle name="Заголовок 1 2 5" xfId="928"/>
    <cellStyle name="Заголовок 1 3" xfId="929"/>
    <cellStyle name="Заголовок 1 3 2" xfId="930"/>
    <cellStyle name="Заголовок 2 2" xfId="931"/>
    <cellStyle name="Заголовок 2 2 2" xfId="932"/>
    <cellStyle name="Заголовок 2 2 3" xfId="933"/>
    <cellStyle name="Заголовок 2 2 4" xfId="934"/>
    <cellStyle name="Заголовок 2 2 5" xfId="935"/>
    <cellStyle name="Заголовок 2 2 6" xfId="936"/>
    <cellStyle name="Заголовок 2 3" xfId="937"/>
    <cellStyle name="Заголовок 2 3 2" xfId="938"/>
    <cellStyle name="Заголовок 3 2" xfId="939"/>
    <cellStyle name="Заголовок 3 2 2" xfId="940"/>
    <cellStyle name="Заголовок 3 2 3" xfId="941"/>
    <cellStyle name="Заголовок 3 2 4" xfId="942"/>
    <cellStyle name="Заголовок 3 2 5" xfId="943"/>
    <cellStyle name="Заголовок 3 3" xfId="944"/>
    <cellStyle name="Заголовок 3 3 2" xfId="945"/>
    <cellStyle name="Заголовок 4 2" xfId="946"/>
    <cellStyle name="Заголовок 4 2 2" xfId="947"/>
    <cellStyle name="Заголовок 4 2 3" xfId="948"/>
    <cellStyle name="Заголовок 4 2 4" xfId="949"/>
    <cellStyle name="Заголовок 4 2 5" xfId="950"/>
    <cellStyle name="Заголовок 4 3" xfId="951"/>
    <cellStyle name="Заголовок 4 3 2" xfId="952"/>
    <cellStyle name="ЗаголовокСтолбца" xfId="953"/>
    <cellStyle name="ЗаголовокСтолбца 2" xfId="954"/>
    <cellStyle name="Защитный" xfId="955"/>
    <cellStyle name="Значение" xfId="956"/>
    <cellStyle name="Значение 2" xfId="957"/>
    <cellStyle name="Зоголовок" xfId="958"/>
    <cellStyle name="Итог 2" xfId="959"/>
    <cellStyle name="Итог 2 2" xfId="960"/>
    <cellStyle name="Итог 2 2 2" xfId="961"/>
    <cellStyle name="Итог 2 3" xfId="962"/>
    <cellStyle name="Итог 2 3 2" xfId="963"/>
    <cellStyle name="Итог 2 4" xfId="964"/>
    <cellStyle name="Итог 2 4 2" xfId="965"/>
    <cellStyle name="Итог 2 5" xfId="966"/>
    <cellStyle name="Итог 2 5 2" xfId="967"/>
    <cellStyle name="Итог 2 6" xfId="968"/>
    <cellStyle name="Итог 3" xfId="969"/>
    <cellStyle name="Итог 3 2" xfId="970"/>
    <cellStyle name="Итого" xfId="971"/>
    <cellStyle name="Итого 2" xfId="972"/>
    <cellStyle name="Контрольная ячейка 2" xfId="973"/>
    <cellStyle name="Контрольная ячейка 2 2" xfId="974"/>
    <cellStyle name="Контрольная ячейка 2 3" xfId="975"/>
    <cellStyle name="Контрольная ячейка 2 4" xfId="976"/>
    <cellStyle name="Контрольная ячейка 2 5" xfId="977"/>
    <cellStyle name="Контрольная ячейка 2 6" xfId="978"/>
    <cellStyle name="Контрольная ячейка 3" xfId="979"/>
    <cellStyle name="Контрольная ячейка 3 2" xfId="980"/>
    <cellStyle name="Мой заголовок" xfId="981"/>
    <cellStyle name="Мой заголовок листа" xfId="982"/>
    <cellStyle name="Мои наименования показателей" xfId="983"/>
    <cellStyle name="Название 2" xfId="984"/>
    <cellStyle name="Название 2 2" xfId="985"/>
    <cellStyle name="Название 2 3" xfId="986"/>
    <cellStyle name="Название 2 4" xfId="987"/>
    <cellStyle name="Название 2 5" xfId="988"/>
    <cellStyle name="Название 3" xfId="989"/>
    <cellStyle name="Название 3 2" xfId="990"/>
    <cellStyle name="Нейтральный 2" xfId="991"/>
    <cellStyle name="Нейтральный 2 2" xfId="992"/>
    <cellStyle name="Нейтральный 2 3" xfId="993"/>
    <cellStyle name="Нейтральный 2 4" xfId="994"/>
    <cellStyle name="Нейтральный 2 5" xfId="995"/>
    <cellStyle name="Нейтральный 2 6" xfId="996"/>
    <cellStyle name="Нейтральный 3" xfId="997"/>
    <cellStyle name="Нейтральный 3 2" xfId="998"/>
    <cellStyle name="Обычный" xfId="0" builtinId="0"/>
    <cellStyle name="Обычный 10" xfId="999"/>
    <cellStyle name="Обычный 10 2" xfId="1000"/>
    <cellStyle name="Обычный 10 2 2" xfId="1001"/>
    <cellStyle name="Обычный 10 2 2 2" xfId="1002"/>
    <cellStyle name="Обычный 10 2 2 6" xfId="1003"/>
    <cellStyle name="Обычный 10 2 3" xfId="1004"/>
    <cellStyle name="Обычный 10 2 4" xfId="1005"/>
    <cellStyle name="Обычный 10 3" xfId="1006"/>
    <cellStyle name="Обычный 10 4" xfId="1007"/>
    <cellStyle name="Обычный 11" xfId="1008"/>
    <cellStyle name="Обычный 11 2" xfId="1009"/>
    <cellStyle name="Обычный 11 3" xfId="1010"/>
    <cellStyle name="Обычный 12" xfId="1011"/>
    <cellStyle name="Обычный 12 2" xfId="1012"/>
    <cellStyle name="Обычный 12 2 2" xfId="1013"/>
    <cellStyle name="Обычный 12 2 5" xfId="1014"/>
    <cellStyle name="Обычный 12 3" xfId="1015"/>
    <cellStyle name="Обычный 13" xfId="1016"/>
    <cellStyle name="Обычный 13 2" xfId="1017"/>
    <cellStyle name="Обычный 13 3" xfId="1018"/>
    <cellStyle name="Обычный 14" xfId="1019"/>
    <cellStyle name="Обычный 14 2" xfId="1020"/>
    <cellStyle name="Обычный 14 3" xfId="1021"/>
    <cellStyle name="Обычный 14 4" xfId="1022"/>
    <cellStyle name="Обычный 15" xfId="1023"/>
    <cellStyle name="Обычный 15 2" xfId="1024"/>
    <cellStyle name="Обычный 15 3" xfId="1025"/>
    <cellStyle name="Обычный 16" xfId="1026"/>
    <cellStyle name="Обычный 16 2" xfId="1027"/>
    <cellStyle name="Обычный 16 2 2" xfId="1028"/>
    <cellStyle name="Обычный 16 2 3" xfId="1029"/>
    <cellStyle name="Обычный 16 3" xfId="1030"/>
    <cellStyle name="Обычный 16 3 10" xfId="1031"/>
    <cellStyle name="Обычный 16 3 11" xfId="1032"/>
    <cellStyle name="Обычный 16 3 12" xfId="1033"/>
    <cellStyle name="Обычный 16 3 13" xfId="1034"/>
    <cellStyle name="Обычный 16 3 14" xfId="1035"/>
    <cellStyle name="Обычный 16 3 15" xfId="1036"/>
    <cellStyle name="Обычный 16 3 2" xfId="1037"/>
    <cellStyle name="Обычный 16 3 2 10" xfId="1038"/>
    <cellStyle name="Обычный 16 3 2 11" xfId="1039"/>
    <cellStyle name="Обычный 16 3 2 12" xfId="1040"/>
    <cellStyle name="Обычный 16 3 2 13" xfId="1041"/>
    <cellStyle name="Обычный 16 3 2 14" xfId="1042"/>
    <cellStyle name="Обычный 16 3 2 2" xfId="1043"/>
    <cellStyle name="Обычный 16 3 2 2 10" xfId="1044"/>
    <cellStyle name="Обычный 16 3 2 2 11" xfId="1045"/>
    <cellStyle name="Обычный 16 3 2 2 12" xfId="1046"/>
    <cellStyle name="Обычный 16 3 2 2 13" xfId="1047"/>
    <cellStyle name="Обычный 16 3 2 2 2" xfId="1048"/>
    <cellStyle name="Обычный 16 3 2 2 2 2" xfId="1049"/>
    <cellStyle name="Обычный 16 3 2 2 2 2 2" xfId="1050"/>
    <cellStyle name="Обычный 16 3 2 2 2 2 3" xfId="1051"/>
    <cellStyle name="Обычный 16 3 2 2 2 2 4" xfId="1052"/>
    <cellStyle name="Обычный 16 3 2 2 2 2 5" xfId="1053"/>
    <cellStyle name="Обычный 16 3 2 2 2 3" xfId="1054"/>
    <cellStyle name="Обычный 16 3 2 2 2 4" xfId="1055"/>
    <cellStyle name="Обычный 16 3 2 2 2 5" xfId="1056"/>
    <cellStyle name="Обычный 16 3 2 2 2 6" xfId="1057"/>
    <cellStyle name="Обычный 16 3 2 2 2 7" xfId="1058"/>
    <cellStyle name="Обычный 16 3 2 2 2 8" xfId="1059"/>
    <cellStyle name="Обычный 16 3 2 2 2 9" xfId="1060"/>
    <cellStyle name="Обычный 16 3 2 2 3" xfId="1061"/>
    <cellStyle name="Обычный 16 3 2 2 3 2" xfId="1062"/>
    <cellStyle name="Обычный 16 3 2 2 3 2 2" xfId="1063"/>
    <cellStyle name="Обычный 16 3 2 2 3 2 3" xfId="1064"/>
    <cellStyle name="Обычный 16 3 2 2 3 2 4" xfId="1065"/>
    <cellStyle name="Обычный 16 3 2 2 3 2 5" xfId="1066"/>
    <cellStyle name="Обычный 16 3 2 2 3 3" xfId="1067"/>
    <cellStyle name="Обычный 16 3 2 2 3 4" xfId="1068"/>
    <cellStyle name="Обычный 16 3 2 2 3 5" xfId="1069"/>
    <cellStyle name="Обычный 16 3 2 2 3 6" xfId="1070"/>
    <cellStyle name="Обычный 16 3 2 2 3 7" xfId="1071"/>
    <cellStyle name="Обычный 16 3 2 2 3 8" xfId="1072"/>
    <cellStyle name="Обычный 16 3 2 2 4" xfId="1073"/>
    <cellStyle name="Обычный 16 3 2 2 4 2" xfId="1074"/>
    <cellStyle name="Обычный 16 3 2 2 4 3" xfId="1075"/>
    <cellStyle name="Обычный 16 3 2 2 4 4" xfId="1076"/>
    <cellStyle name="Обычный 16 3 2 2 4 5" xfId="1077"/>
    <cellStyle name="Обычный 16 3 2 2 5" xfId="1078"/>
    <cellStyle name="Обычный 16 3 2 2 5 2" xfId="1079"/>
    <cellStyle name="Обычный 16 3 2 2 5 3" xfId="1080"/>
    <cellStyle name="Обычный 16 3 2 2 5 4" xfId="1081"/>
    <cellStyle name="Обычный 16 3 2 2 5 5" xfId="1082"/>
    <cellStyle name="Обычный 16 3 2 2 6" xfId="1083"/>
    <cellStyle name="Обычный 16 3 2 2 7" xfId="1084"/>
    <cellStyle name="Обычный 16 3 2 2 8" xfId="1085"/>
    <cellStyle name="Обычный 16 3 2 2 9" xfId="1086"/>
    <cellStyle name="Обычный 16 3 2 3" xfId="1087"/>
    <cellStyle name="Обычный 16 3 2 3 2" xfId="1088"/>
    <cellStyle name="Обычный 16 3 2 3 2 2" xfId="1089"/>
    <cellStyle name="Обычный 16 3 2 3 2 3" xfId="1090"/>
    <cellStyle name="Обычный 16 3 2 3 2 4" xfId="1091"/>
    <cellStyle name="Обычный 16 3 2 3 2 5" xfId="1092"/>
    <cellStyle name="Обычный 16 3 2 3 3" xfId="1093"/>
    <cellStyle name="Обычный 16 3 2 3 4" xfId="1094"/>
    <cellStyle name="Обычный 16 3 2 3 5" xfId="1095"/>
    <cellStyle name="Обычный 16 3 2 3 6" xfId="1096"/>
    <cellStyle name="Обычный 16 3 2 3 7" xfId="1097"/>
    <cellStyle name="Обычный 16 3 2 3 8" xfId="1098"/>
    <cellStyle name="Обычный 16 3 2 3 9" xfId="1099"/>
    <cellStyle name="Обычный 16 3 2 4" xfId="1100"/>
    <cellStyle name="Обычный 16 3 2 4 2" xfId="1101"/>
    <cellStyle name="Обычный 16 3 2 4 2 2" xfId="1102"/>
    <cellStyle name="Обычный 16 3 2 4 2 3" xfId="1103"/>
    <cellStyle name="Обычный 16 3 2 4 2 4" xfId="1104"/>
    <cellStyle name="Обычный 16 3 2 4 2 5" xfId="1105"/>
    <cellStyle name="Обычный 16 3 2 4 3" xfId="1106"/>
    <cellStyle name="Обычный 16 3 2 4 4" xfId="1107"/>
    <cellStyle name="Обычный 16 3 2 4 5" xfId="1108"/>
    <cellStyle name="Обычный 16 3 2 4 6" xfId="1109"/>
    <cellStyle name="Обычный 16 3 2 4 7" xfId="1110"/>
    <cellStyle name="Обычный 16 3 2 4 8" xfId="1111"/>
    <cellStyle name="Обычный 16 3 2 5" xfId="1112"/>
    <cellStyle name="Обычный 16 3 2 5 2" xfId="1113"/>
    <cellStyle name="Обычный 16 3 2 5 3" xfId="1114"/>
    <cellStyle name="Обычный 16 3 2 5 4" xfId="1115"/>
    <cellStyle name="Обычный 16 3 2 5 5" xfId="1116"/>
    <cellStyle name="Обычный 16 3 2 6" xfId="1117"/>
    <cellStyle name="Обычный 16 3 2 6 2" xfId="1118"/>
    <cellStyle name="Обычный 16 3 2 6 3" xfId="1119"/>
    <cellStyle name="Обычный 16 3 2 6 4" xfId="1120"/>
    <cellStyle name="Обычный 16 3 2 6 5" xfId="1121"/>
    <cellStyle name="Обычный 16 3 2 7" xfId="1122"/>
    <cellStyle name="Обычный 16 3 2 8" xfId="1123"/>
    <cellStyle name="Обычный 16 3 2 9" xfId="1124"/>
    <cellStyle name="Обычный 16 3 3" xfId="1125"/>
    <cellStyle name="Обычный 16 3 3 10" xfId="1126"/>
    <cellStyle name="Обычный 16 3 3 11" xfId="1127"/>
    <cellStyle name="Обычный 16 3 3 12" xfId="1128"/>
    <cellStyle name="Обычный 16 3 3 13" xfId="1129"/>
    <cellStyle name="Обычный 16 3 3 2" xfId="1130"/>
    <cellStyle name="Обычный 16 3 3 2 2" xfId="1131"/>
    <cellStyle name="Обычный 16 3 3 2 2 2" xfId="1132"/>
    <cellStyle name="Обычный 16 3 3 2 2 3" xfId="1133"/>
    <cellStyle name="Обычный 16 3 3 2 2 4" xfId="1134"/>
    <cellStyle name="Обычный 16 3 3 2 2 5" xfId="1135"/>
    <cellStyle name="Обычный 16 3 3 2 3" xfId="1136"/>
    <cellStyle name="Обычный 16 3 3 2 4" xfId="1137"/>
    <cellStyle name="Обычный 16 3 3 2 5" xfId="1138"/>
    <cellStyle name="Обычный 16 3 3 2 6" xfId="1139"/>
    <cellStyle name="Обычный 16 3 3 2 7" xfId="1140"/>
    <cellStyle name="Обычный 16 3 3 2 8" xfId="1141"/>
    <cellStyle name="Обычный 16 3 3 2 9" xfId="1142"/>
    <cellStyle name="Обычный 16 3 3 3" xfId="1143"/>
    <cellStyle name="Обычный 16 3 3 3 2" xfId="1144"/>
    <cellStyle name="Обычный 16 3 3 3 2 2" xfId="1145"/>
    <cellStyle name="Обычный 16 3 3 3 2 3" xfId="1146"/>
    <cellStyle name="Обычный 16 3 3 3 2 4" xfId="1147"/>
    <cellStyle name="Обычный 16 3 3 3 2 5" xfId="1148"/>
    <cellStyle name="Обычный 16 3 3 3 3" xfId="1149"/>
    <cellStyle name="Обычный 16 3 3 3 4" xfId="1150"/>
    <cellStyle name="Обычный 16 3 3 3 5" xfId="1151"/>
    <cellStyle name="Обычный 16 3 3 3 6" xfId="1152"/>
    <cellStyle name="Обычный 16 3 3 3 7" xfId="1153"/>
    <cellStyle name="Обычный 16 3 3 3 8" xfId="1154"/>
    <cellStyle name="Обычный 16 3 3 4" xfId="1155"/>
    <cellStyle name="Обычный 16 3 3 4 2" xfId="1156"/>
    <cellStyle name="Обычный 16 3 3 4 3" xfId="1157"/>
    <cellStyle name="Обычный 16 3 3 4 4" xfId="1158"/>
    <cellStyle name="Обычный 16 3 3 4 5" xfId="1159"/>
    <cellStyle name="Обычный 16 3 3 5" xfId="1160"/>
    <cellStyle name="Обычный 16 3 3 5 2" xfId="1161"/>
    <cellStyle name="Обычный 16 3 3 5 3" xfId="1162"/>
    <cellStyle name="Обычный 16 3 3 5 4" xfId="1163"/>
    <cellStyle name="Обычный 16 3 3 5 5" xfId="1164"/>
    <cellStyle name="Обычный 16 3 3 6" xfId="1165"/>
    <cellStyle name="Обычный 16 3 3 7" xfId="1166"/>
    <cellStyle name="Обычный 16 3 3 8" xfId="1167"/>
    <cellStyle name="Обычный 16 3 3 9" xfId="1168"/>
    <cellStyle name="Обычный 16 3 4" xfId="1169"/>
    <cellStyle name="Обычный 16 3 4 2" xfId="1170"/>
    <cellStyle name="Обычный 16 3 4 2 2" xfId="1171"/>
    <cellStyle name="Обычный 16 3 4 2 3" xfId="1172"/>
    <cellStyle name="Обычный 16 3 4 2 4" xfId="1173"/>
    <cellStyle name="Обычный 16 3 4 2 5" xfId="1174"/>
    <cellStyle name="Обычный 16 3 4 3" xfId="1175"/>
    <cellStyle name="Обычный 16 3 4 4" xfId="1176"/>
    <cellStyle name="Обычный 16 3 4 5" xfId="1177"/>
    <cellStyle name="Обычный 16 3 4 6" xfId="1178"/>
    <cellStyle name="Обычный 16 3 4 7" xfId="1179"/>
    <cellStyle name="Обычный 16 3 4 8" xfId="1180"/>
    <cellStyle name="Обычный 16 3 4 9" xfId="1181"/>
    <cellStyle name="Обычный 16 3 5" xfId="1182"/>
    <cellStyle name="Обычный 16 3 5 2" xfId="1183"/>
    <cellStyle name="Обычный 16 3 5 2 2" xfId="1184"/>
    <cellStyle name="Обычный 16 3 5 2 3" xfId="1185"/>
    <cellStyle name="Обычный 16 3 5 2 4" xfId="1186"/>
    <cellStyle name="Обычный 16 3 5 2 5" xfId="1187"/>
    <cellStyle name="Обычный 16 3 5 3" xfId="1188"/>
    <cellStyle name="Обычный 16 3 5 4" xfId="1189"/>
    <cellStyle name="Обычный 16 3 5 5" xfId="1190"/>
    <cellStyle name="Обычный 16 3 5 6" xfId="1191"/>
    <cellStyle name="Обычный 16 3 5 7" xfId="1192"/>
    <cellStyle name="Обычный 16 3 5 8" xfId="1193"/>
    <cellStyle name="Обычный 16 3 6" xfId="1194"/>
    <cellStyle name="Обычный 16 3 6 2" xfId="1195"/>
    <cellStyle name="Обычный 16 3 6 3" xfId="1196"/>
    <cellStyle name="Обычный 16 3 6 4" xfId="1197"/>
    <cellStyle name="Обычный 16 3 6 5" xfId="1198"/>
    <cellStyle name="Обычный 16 3 7" xfId="1199"/>
    <cellStyle name="Обычный 16 3 7 2" xfId="1200"/>
    <cellStyle name="Обычный 16 3 7 3" xfId="1201"/>
    <cellStyle name="Обычный 16 3 7 4" xfId="1202"/>
    <cellStyle name="Обычный 16 3 7 5" xfId="1203"/>
    <cellStyle name="Обычный 16 3 8" xfId="1204"/>
    <cellStyle name="Обычный 16 3 9" xfId="1205"/>
    <cellStyle name="Обычный 16 4" xfId="1206"/>
    <cellStyle name="Обычный 17" xfId="1207"/>
    <cellStyle name="Обычный 17 2" xfId="1208"/>
    <cellStyle name="Обычный 17 5 2" xfId="1209"/>
    <cellStyle name="Обычный 17 5 2 10" xfId="1210"/>
    <cellStyle name="Обычный 17 5 2 11" xfId="1211"/>
    <cellStyle name="Обычный 17 5 2 12" xfId="1212"/>
    <cellStyle name="Обычный 17 5 2 13" xfId="1213"/>
    <cellStyle name="Обычный 17 5 2 14" xfId="1214"/>
    <cellStyle name="Обычный 17 5 2 15" xfId="1215"/>
    <cellStyle name="Обычный 17 5 2 2" xfId="1216"/>
    <cellStyle name="Обычный 17 5 2 2 10" xfId="1217"/>
    <cellStyle name="Обычный 17 5 2 2 11" xfId="1218"/>
    <cellStyle name="Обычный 17 5 2 2 12" xfId="1219"/>
    <cellStyle name="Обычный 17 5 2 2 13" xfId="1220"/>
    <cellStyle name="Обычный 17 5 2 2 14" xfId="1221"/>
    <cellStyle name="Обычный 17 5 2 2 2" xfId="1222"/>
    <cellStyle name="Обычный 17 5 2 2 2 10" xfId="1223"/>
    <cellStyle name="Обычный 17 5 2 2 2 11" xfId="1224"/>
    <cellStyle name="Обычный 17 5 2 2 2 12" xfId="1225"/>
    <cellStyle name="Обычный 17 5 2 2 2 13" xfId="1226"/>
    <cellStyle name="Обычный 17 5 2 2 2 2" xfId="1227"/>
    <cellStyle name="Обычный 17 5 2 2 2 2 2" xfId="1228"/>
    <cellStyle name="Обычный 17 5 2 2 2 2 2 2" xfId="1229"/>
    <cellStyle name="Обычный 17 5 2 2 2 2 2 3" xfId="1230"/>
    <cellStyle name="Обычный 17 5 2 2 2 2 2 4" xfId="1231"/>
    <cellStyle name="Обычный 17 5 2 2 2 2 2 5" xfId="1232"/>
    <cellStyle name="Обычный 17 5 2 2 2 2 3" xfId="1233"/>
    <cellStyle name="Обычный 17 5 2 2 2 2 4" xfId="1234"/>
    <cellStyle name="Обычный 17 5 2 2 2 2 5" xfId="1235"/>
    <cellStyle name="Обычный 17 5 2 2 2 2 6" xfId="1236"/>
    <cellStyle name="Обычный 17 5 2 2 2 2 7" xfId="1237"/>
    <cellStyle name="Обычный 17 5 2 2 2 2 8" xfId="1238"/>
    <cellStyle name="Обычный 17 5 2 2 2 2 9" xfId="1239"/>
    <cellStyle name="Обычный 17 5 2 2 2 3" xfId="1240"/>
    <cellStyle name="Обычный 17 5 2 2 2 3 2" xfId="1241"/>
    <cellStyle name="Обычный 17 5 2 2 2 3 2 2" xfId="1242"/>
    <cellStyle name="Обычный 17 5 2 2 2 3 2 3" xfId="1243"/>
    <cellStyle name="Обычный 17 5 2 2 2 3 2 4" xfId="1244"/>
    <cellStyle name="Обычный 17 5 2 2 2 3 2 5" xfId="1245"/>
    <cellStyle name="Обычный 17 5 2 2 2 3 3" xfId="1246"/>
    <cellStyle name="Обычный 17 5 2 2 2 3 4" xfId="1247"/>
    <cellStyle name="Обычный 17 5 2 2 2 3 5" xfId="1248"/>
    <cellStyle name="Обычный 17 5 2 2 2 3 6" xfId="1249"/>
    <cellStyle name="Обычный 17 5 2 2 2 3 7" xfId="1250"/>
    <cellStyle name="Обычный 17 5 2 2 2 3 8" xfId="1251"/>
    <cellStyle name="Обычный 17 5 2 2 2 4" xfId="1252"/>
    <cellStyle name="Обычный 17 5 2 2 2 4 2" xfId="1253"/>
    <cellStyle name="Обычный 17 5 2 2 2 4 3" xfId="1254"/>
    <cellStyle name="Обычный 17 5 2 2 2 4 4" xfId="1255"/>
    <cellStyle name="Обычный 17 5 2 2 2 4 5" xfId="1256"/>
    <cellStyle name="Обычный 17 5 2 2 2 5" xfId="1257"/>
    <cellStyle name="Обычный 17 5 2 2 2 5 2" xfId="1258"/>
    <cellStyle name="Обычный 17 5 2 2 2 5 3" xfId="1259"/>
    <cellStyle name="Обычный 17 5 2 2 2 5 4" xfId="1260"/>
    <cellStyle name="Обычный 17 5 2 2 2 5 5" xfId="1261"/>
    <cellStyle name="Обычный 17 5 2 2 2 6" xfId="1262"/>
    <cellStyle name="Обычный 17 5 2 2 2 7" xfId="1263"/>
    <cellStyle name="Обычный 17 5 2 2 2 8" xfId="1264"/>
    <cellStyle name="Обычный 17 5 2 2 2 9" xfId="1265"/>
    <cellStyle name="Обычный 17 5 2 2 3" xfId="1266"/>
    <cellStyle name="Обычный 17 5 2 2 3 2" xfId="1267"/>
    <cellStyle name="Обычный 17 5 2 2 3 2 2" xfId="1268"/>
    <cellStyle name="Обычный 17 5 2 2 3 2 3" xfId="1269"/>
    <cellStyle name="Обычный 17 5 2 2 3 2 4" xfId="1270"/>
    <cellStyle name="Обычный 17 5 2 2 3 2 5" xfId="1271"/>
    <cellStyle name="Обычный 17 5 2 2 3 3" xfId="1272"/>
    <cellStyle name="Обычный 17 5 2 2 3 4" xfId="1273"/>
    <cellStyle name="Обычный 17 5 2 2 3 5" xfId="1274"/>
    <cellStyle name="Обычный 17 5 2 2 3 6" xfId="1275"/>
    <cellStyle name="Обычный 17 5 2 2 3 7" xfId="1276"/>
    <cellStyle name="Обычный 17 5 2 2 3 8" xfId="1277"/>
    <cellStyle name="Обычный 17 5 2 2 3 9" xfId="1278"/>
    <cellStyle name="Обычный 17 5 2 2 4" xfId="1279"/>
    <cellStyle name="Обычный 17 5 2 2 4 2" xfId="1280"/>
    <cellStyle name="Обычный 17 5 2 2 4 2 2" xfId="1281"/>
    <cellStyle name="Обычный 17 5 2 2 4 2 3" xfId="1282"/>
    <cellStyle name="Обычный 17 5 2 2 4 2 4" xfId="1283"/>
    <cellStyle name="Обычный 17 5 2 2 4 2 5" xfId="1284"/>
    <cellStyle name="Обычный 17 5 2 2 4 3" xfId="1285"/>
    <cellStyle name="Обычный 17 5 2 2 4 4" xfId="1286"/>
    <cellStyle name="Обычный 17 5 2 2 4 5" xfId="1287"/>
    <cellStyle name="Обычный 17 5 2 2 4 6" xfId="1288"/>
    <cellStyle name="Обычный 17 5 2 2 4 7" xfId="1289"/>
    <cellStyle name="Обычный 17 5 2 2 4 8" xfId="1290"/>
    <cellStyle name="Обычный 17 5 2 2 5" xfId="1291"/>
    <cellStyle name="Обычный 17 5 2 2 5 2" xfId="1292"/>
    <cellStyle name="Обычный 17 5 2 2 5 3" xfId="1293"/>
    <cellStyle name="Обычный 17 5 2 2 5 4" xfId="1294"/>
    <cellStyle name="Обычный 17 5 2 2 5 5" xfId="1295"/>
    <cellStyle name="Обычный 17 5 2 2 6" xfId="1296"/>
    <cellStyle name="Обычный 17 5 2 2 6 2" xfId="1297"/>
    <cellStyle name="Обычный 17 5 2 2 6 3" xfId="1298"/>
    <cellStyle name="Обычный 17 5 2 2 6 4" xfId="1299"/>
    <cellStyle name="Обычный 17 5 2 2 6 5" xfId="1300"/>
    <cellStyle name="Обычный 17 5 2 2 7" xfId="1301"/>
    <cellStyle name="Обычный 17 5 2 2 8" xfId="1302"/>
    <cellStyle name="Обычный 17 5 2 2 9" xfId="1303"/>
    <cellStyle name="Обычный 17 5 2 3" xfId="1304"/>
    <cellStyle name="Обычный 17 5 2 3 10" xfId="1305"/>
    <cellStyle name="Обычный 17 5 2 3 11" xfId="1306"/>
    <cellStyle name="Обычный 17 5 2 3 12" xfId="1307"/>
    <cellStyle name="Обычный 17 5 2 3 13" xfId="1308"/>
    <cellStyle name="Обычный 17 5 2 3 2" xfId="1309"/>
    <cellStyle name="Обычный 17 5 2 3 2 2" xfId="1310"/>
    <cellStyle name="Обычный 17 5 2 3 2 2 2" xfId="1311"/>
    <cellStyle name="Обычный 17 5 2 3 2 2 3" xfId="1312"/>
    <cellStyle name="Обычный 17 5 2 3 2 2 4" xfId="1313"/>
    <cellStyle name="Обычный 17 5 2 3 2 2 5" xfId="1314"/>
    <cellStyle name="Обычный 17 5 2 3 2 3" xfId="1315"/>
    <cellStyle name="Обычный 17 5 2 3 2 4" xfId="1316"/>
    <cellStyle name="Обычный 17 5 2 3 2 5" xfId="1317"/>
    <cellStyle name="Обычный 17 5 2 3 2 6" xfId="1318"/>
    <cellStyle name="Обычный 17 5 2 3 2 7" xfId="1319"/>
    <cellStyle name="Обычный 17 5 2 3 2 8" xfId="1320"/>
    <cellStyle name="Обычный 17 5 2 3 2 9" xfId="1321"/>
    <cellStyle name="Обычный 17 5 2 3 3" xfId="1322"/>
    <cellStyle name="Обычный 17 5 2 3 3 2" xfId="1323"/>
    <cellStyle name="Обычный 17 5 2 3 3 2 2" xfId="1324"/>
    <cellStyle name="Обычный 17 5 2 3 3 2 3" xfId="1325"/>
    <cellStyle name="Обычный 17 5 2 3 3 2 4" xfId="1326"/>
    <cellStyle name="Обычный 17 5 2 3 3 2 5" xfId="1327"/>
    <cellStyle name="Обычный 17 5 2 3 3 3" xfId="1328"/>
    <cellStyle name="Обычный 17 5 2 3 3 4" xfId="1329"/>
    <cellStyle name="Обычный 17 5 2 3 3 5" xfId="1330"/>
    <cellStyle name="Обычный 17 5 2 3 3 6" xfId="1331"/>
    <cellStyle name="Обычный 17 5 2 3 3 7" xfId="1332"/>
    <cellStyle name="Обычный 17 5 2 3 3 8" xfId="1333"/>
    <cellStyle name="Обычный 17 5 2 3 4" xfId="1334"/>
    <cellStyle name="Обычный 17 5 2 3 4 2" xfId="1335"/>
    <cellStyle name="Обычный 17 5 2 3 4 3" xfId="1336"/>
    <cellStyle name="Обычный 17 5 2 3 4 4" xfId="1337"/>
    <cellStyle name="Обычный 17 5 2 3 4 5" xfId="1338"/>
    <cellStyle name="Обычный 17 5 2 3 5" xfId="1339"/>
    <cellStyle name="Обычный 17 5 2 3 5 2" xfId="1340"/>
    <cellStyle name="Обычный 17 5 2 3 5 3" xfId="1341"/>
    <cellStyle name="Обычный 17 5 2 3 5 4" xfId="1342"/>
    <cellStyle name="Обычный 17 5 2 3 5 5" xfId="1343"/>
    <cellStyle name="Обычный 17 5 2 3 6" xfId="1344"/>
    <cellStyle name="Обычный 17 5 2 3 7" xfId="1345"/>
    <cellStyle name="Обычный 17 5 2 3 8" xfId="1346"/>
    <cellStyle name="Обычный 17 5 2 3 9" xfId="1347"/>
    <cellStyle name="Обычный 17 5 2 4" xfId="1348"/>
    <cellStyle name="Обычный 17 5 2 4 2" xfId="1349"/>
    <cellStyle name="Обычный 17 5 2 4 2 2" xfId="1350"/>
    <cellStyle name="Обычный 17 5 2 4 2 3" xfId="1351"/>
    <cellStyle name="Обычный 17 5 2 4 2 4" xfId="1352"/>
    <cellStyle name="Обычный 17 5 2 4 2 5" xfId="1353"/>
    <cellStyle name="Обычный 17 5 2 4 3" xfId="1354"/>
    <cellStyle name="Обычный 17 5 2 4 4" xfId="1355"/>
    <cellStyle name="Обычный 17 5 2 4 5" xfId="1356"/>
    <cellStyle name="Обычный 17 5 2 4 6" xfId="1357"/>
    <cellStyle name="Обычный 17 5 2 4 7" xfId="1358"/>
    <cellStyle name="Обычный 17 5 2 4 8" xfId="1359"/>
    <cellStyle name="Обычный 17 5 2 4 9" xfId="1360"/>
    <cellStyle name="Обычный 17 5 2 5" xfId="1361"/>
    <cellStyle name="Обычный 17 5 2 5 2" xfId="1362"/>
    <cellStyle name="Обычный 17 5 2 5 2 2" xfId="1363"/>
    <cellStyle name="Обычный 17 5 2 5 2 3" xfId="1364"/>
    <cellStyle name="Обычный 17 5 2 5 2 4" xfId="1365"/>
    <cellStyle name="Обычный 17 5 2 5 2 5" xfId="1366"/>
    <cellStyle name="Обычный 17 5 2 5 3" xfId="1367"/>
    <cellStyle name="Обычный 17 5 2 5 4" xfId="1368"/>
    <cellStyle name="Обычный 17 5 2 5 5" xfId="1369"/>
    <cellStyle name="Обычный 17 5 2 5 6" xfId="1370"/>
    <cellStyle name="Обычный 17 5 2 5 7" xfId="1371"/>
    <cellStyle name="Обычный 17 5 2 5 8" xfId="1372"/>
    <cellStyle name="Обычный 17 5 2 6" xfId="1373"/>
    <cellStyle name="Обычный 17 5 2 6 2" xfId="1374"/>
    <cellStyle name="Обычный 17 5 2 6 3" xfId="1375"/>
    <cellStyle name="Обычный 17 5 2 6 4" xfId="1376"/>
    <cellStyle name="Обычный 17 5 2 6 5" xfId="1377"/>
    <cellStyle name="Обычный 17 5 2 7" xfId="1378"/>
    <cellStyle name="Обычный 17 5 2 7 2" xfId="1379"/>
    <cellStyle name="Обычный 17 5 2 7 3" xfId="1380"/>
    <cellStyle name="Обычный 17 5 2 7 4" xfId="1381"/>
    <cellStyle name="Обычный 17 5 2 7 5" xfId="1382"/>
    <cellStyle name="Обычный 17 5 2 8" xfId="1383"/>
    <cellStyle name="Обычный 17 5 2 9" xfId="1384"/>
    <cellStyle name="Обычный 176" xfId="1385"/>
    <cellStyle name="Обычный 176 10" xfId="1386"/>
    <cellStyle name="Обычный 176 11" xfId="1387"/>
    <cellStyle name="Обычный 176 12" xfId="1388"/>
    <cellStyle name="Обычный 176 13" xfId="1389"/>
    <cellStyle name="Обычный 176 14" xfId="1390"/>
    <cellStyle name="Обычный 176 15" xfId="1391"/>
    <cellStyle name="Обычный 176 2" xfId="1392"/>
    <cellStyle name="Обычный 176 2 10" xfId="1393"/>
    <cellStyle name="Обычный 176 2 11" xfId="1394"/>
    <cellStyle name="Обычный 176 2 12" xfId="1395"/>
    <cellStyle name="Обычный 176 2 13" xfId="1396"/>
    <cellStyle name="Обычный 176 2 14" xfId="1397"/>
    <cellStyle name="Обычный 176 2 2" xfId="1398"/>
    <cellStyle name="Обычный 176 2 2 10" xfId="1399"/>
    <cellStyle name="Обычный 176 2 2 11" xfId="1400"/>
    <cellStyle name="Обычный 176 2 2 12" xfId="1401"/>
    <cellStyle name="Обычный 176 2 2 13" xfId="1402"/>
    <cellStyle name="Обычный 176 2 2 2" xfId="1403"/>
    <cellStyle name="Обычный 176 2 2 2 2" xfId="1404"/>
    <cellStyle name="Обычный 176 2 2 2 2 2" xfId="1405"/>
    <cellStyle name="Обычный 176 2 2 2 2 3" xfId="1406"/>
    <cellStyle name="Обычный 176 2 2 2 2 4" xfId="1407"/>
    <cellStyle name="Обычный 176 2 2 2 2 5" xfId="1408"/>
    <cellStyle name="Обычный 176 2 2 2 3" xfId="1409"/>
    <cellStyle name="Обычный 176 2 2 2 4" xfId="1410"/>
    <cellStyle name="Обычный 176 2 2 2 5" xfId="1411"/>
    <cellStyle name="Обычный 176 2 2 2 6" xfId="1412"/>
    <cellStyle name="Обычный 176 2 2 2 7" xfId="1413"/>
    <cellStyle name="Обычный 176 2 2 2 8" xfId="1414"/>
    <cellStyle name="Обычный 176 2 2 2 9" xfId="1415"/>
    <cellStyle name="Обычный 176 2 2 3" xfId="1416"/>
    <cellStyle name="Обычный 176 2 2 3 2" xfId="1417"/>
    <cellStyle name="Обычный 176 2 2 3 2 2" xfId="1418"/>
    <cellStyle name="Обычный 176 2 2 3 2 3" xfId="1419"/>
    <cellStyle name="Обычный 176 2 2 3 2 4" xfId="1420"/>
    <cellStyle name="Обычный 176 2 2 3 2 5" xfId="1421"/>
    <cellStyle name="Обычный 176 2 2 3 3" xfId="1422"/>
    <cellStyle name="Обычный 176 2 2 3 4" xfId="1423"/>
    <cellStyle name="Обычный 176 2 2 3 5" xfId="1424"/>
    <cellStyle name="Обычный 176 2 2 3 6" xfId="1425"/>
    <cellStyle name="Обычный 176 2 2 3 7" xfId="1426"/>
    <cellStyle name="Обычный 176 2 2 3 8" xfId="1427"/>
    <cellStyle name="Обычный 176 2 2 4" xfId="1428"/>
    <cellStyle name="Обычный 176 2 2 4 2" xfId="1429"/>
    <cellStyle name="Обычный 176 2 2 4 3" xfId="1430"/>
    <cellStyle name="Обычный 176 2 2 4 4" xfId="1431"/>
    <cellStyle name="Обычный 176 2 2 4 5" xfId="1432"/>
    <cellStyle name="Обычный 176 2 2 5" xfId="1433"/>
    <cellStyle name="Обычный 176 2 2 5 2" xfId="1434"/>
    <cellStyle name="Обычный 176 2 2 5 3" xfId="1435"/>
    <cellStyle name="Обычный 176 2 2 5 4" xfId="1436"/>
    <cellStyle name="Обычный 176 2 2 5 5" xfId="1437"/>
    <cellStyle name="Обычный 176 2 2 6" xfId="1438"/>
    <cellStyle name="Обычный 176 2 2 7" xfId="1439"/>
    <cellStyle name="Обычный 176 2 2 8" xfId="1440"/>
    <cellStyle name="Обычный 176 2 2 9" xfId="1441"/>
    <cellStyle name="Обычный 176 2 3" xfId="1442"/>
    <cellStyle name="Обычный 176 2 3 2" xfId="1443"/>
    <cellStyle name="Обычный 176 2 3 2 2" xfId="1444"/>
    <cellStyle name="Обычный 176 2 3 2 3" xfId="1445"/>
    <cellStyle name="Обычный 176 2 3 2 4" xfId="1446"/>
    <cellStyle name="Обычный 176 2 3 2 5" xfId="1447"/>
    <cellStyle name="Обычный 176 2 3 3" xfId="1448"/>
    <cellStyle name="Обычный 176 2 3 4" xfId="1449"/>
    <cellStyle name="Обычный 176 2 3 5" xfId="1450"/>
    <cellStyle name="Обычный 176 2 3 6" xfId="1451"/>
    <cellStyle name="Обычный 176 2 3 7" xfId="1452"/>
    <cellStyle name="Обычный 176 2 3 8" xfId="1453"/>
    <cellStyle name="Обычный 176 2 3 9" xfId="1454"/>
    <cellStyle name="Обычный 176 2 4" xfId="1455"/>
    <cellStyle name="Обычный 176 2 4 2" xfId="1456"/>
    <cellStyle name="Обычный 176 2 4 2 2" xfId="1457"/>
    <cellStyle name="Обычный 176 2 4 2 3" xfId="1458"/>
    <cellStyle name="Обычный 176 2 4 2 4" xfId="1459"/>
    <cellStyle name="Обычный 176 2 4 2 5" xfId="1460"/>
    <cellStyle name="Обычный 176 2 4 3" xfId="1461"/>
    <cellStyle name="Обычный 176 2 4 4" xfId="1462"/>
    <cellStyle name="Обычный 176 2 4 5" xfId="1463"/>
    <cellStyle name="Обычный 176 2 4 6" xfId="1464"/>
    <cellStyle name="Обычный 176 2 4 7" xfId="1465"/>
    <cellStyle name="Обычный 176 2 4 8" xfId="1466"/>
    <cellStyle name="Обычный 176 2 5" xfId="1467"/>
    <cellStyle name="Обычный 176 2 5 2" xfId="1468"/>
    <cellStyle name="Обычный 176 2 5 3" xfId="1469"/>
    <cellStyle name="Обычный 176 2 5 4" xfId="1470"/>
    <cellStyle name="Обычный 176 2 5 5" xfId="1471"/>
    <cellStyle name="Обычный 176 2 6" xfId="1472"/>
    <cellStyle name="Обычный 176 2 6 2" xfId="1473"/>
    <cellStyle name="Обычный 176 2 6 3" xfId="1474"/>
    <cellStyle name="Обычный 176 2 6 4" xfId="1475"/>
    <cellStyle name="Обычный 176 2 6 5" xfId="1476"/>
    <cellStyle name="Обычный 176 2 7" xfId="1477"/>
    <cellStyle name="Обычный 176 2 8" xfId="1478"/>
    <cellStyle name="Обычный 176 2 9" xfId="1479"/>
    <cellStyle name="Обычный 176 3" xfId="1480"/>
    <cellStyle name="Обычный 176 3 10" xfId="1481"/>
    <cellStyle name="Обычный 176 3 11" xfId="1482"/>
    <cellStyle name="Обычный 176 3 12" xfId="1483"/>
    <cellStyle name="Обычный 176 3 13" xfId="1484"/>
    <cellStyle name="Обычный 176 3 2" xfId="1485"/>
    <cellStyle name="Обычный 176 3 2 2" xfId="1486"/>
    <cellStyle name="Обычный 176 3 2 2 2" xfId="1487"/>
    <cellStyle name="Обычный 176 3 2 2 3" xfId="1488"/>
    <cellStyle name="Обычный 176 3 2 2 4" xfId="1489"/>
    <cellStyle name="Обычный 176 3 2 2 5" xfId="1490"/>
    <cellStyle name="Обычный 176 3 2 3" xfId="1491"/>
    <cellStyle name="Обычный 176 3 2 4" xfId="1492"/>
    <cellStyle name="Обычный 176 3 2 5" xfId="1493"/>
    <cellStyle name="Обычный 176 3 2 6" xfId="1494"/>
    <cellStyle name="Обычный 176 3 2 7" xfId="1495"/>
    <cellStyle name="Обычный 176 3 2 8" xfId="1496"/>
    <cellStyle name="Обычный 176 3 2 9" xfId="1497"/>
    <cellStyle name="Обычный 176 3 3" xfId="1498"/>
    <cellStyle name="Обычный 176 3 3 2" xfId="1499"/>
    <cellStyle name="Обычный 176 3 3 2 2" xfId="1500"/>
    <cellStyle name="Обычный 176 3 3 2 3" xfId="1501"/>
    <cellStyle name="Обычный 176 3 3 2 4" xfId="1502"/>
    <cellStyle name="Обычный 176 3 3 2 5" xfId="1503"/>
    <cellStyle name="Обычный 176 3 3 3" xfId="1504"/>
    <cellStyle name="Обычный 176 3 3 4" xfId="1505"/>
    <cellStyle name="Обычный 176 3 3 5" xfId="1506"/>
    <cellStyle name="Обычный 176 3 3 6" xfId="1507"/>
    <cellStyle name="Обычный 176 3 3 7" xfId="1508"/>
    <cellStyle name="Обычный 176 3 3 8" xfId="1509"/>
    <cellStyle name="Обычный 176 3 4" xfId="1510"/>
    <cellStyle name="Обычный 176 3 4 2" xfId="1511"/>
    <cellStyle name="Обычный 176 3 4 3" xfId="1512"/>
    <cellStyle name="Обычный 176 3 4 4" xfId="1513"/>
    <cellStyle name="Обычный 176 3 4 5" xfId="1514"/>
    <cellStyle name="Обычный 176 3 5" xfId="1515"/>
    <cellStyle name="Обычный 176 3 5 2" xfId="1516"/>
    <cellStyle name="Обычный 176 3 5 3" xfId="1517"/>
    <cellStyle name="Обычный 176 3 5 4" xfId="1518"/>
    <cellStyle name="Обычный 176 3 5 5" xfId="1519"/>
    <cellStyle name="Обычный 176 3 6" xfId="1520"/>
    <cellStyle name="Обычный 176 3 7" xfId="1521"/>
    <cellStyle name="Обычный 176 3 8" xfId="1522"/>
    <cellStyle name="Обычный 176 3 9" xfId="1523"/>
    <cellStyle name="Обычный 176 4" xfId="1524"/>
    <cellStyle name="Обычный 176 4 2" xfId="1525"/>
    <cellStyle name="Обычный 176 4 2 2" xfId="1526"/>
    <cellStyle name="Обычный 176 4 2 3" xfId="1527"/>
    <cellStyle name="Обычный 176 4 2 4" xfId="1528"/>
    <cellStyle name="Обычный 176 4 2 5" xfId="1529"/>
    <cellStyle name="Обычный 176 4 3" xfId="1530"/>
    <cellStyle name="Обычный 176 4 4" xfId="1531"/>
    <cellStyle name="Обычный 176 4 5" xfId="1532"/>
    <cellStyle name="Обычный 176 4 6" xfId="1533"/>
    <cellStyle name="Обычный 176 4 7" xfId="1534"/>
    <cellStyle name="Обычный 176 4 8" xfId="1535"/>
    <cellStyle name="Обычный 176 4 9" xfId="1536"/>
    <cellStyle name="Обычный 176 5" xfId="1537"/>
    <cellStyle name="Обычный 176 5 2" xfId="1538"/>
    <cellStyle name="Обычный 176 5 2 2" xfId="1539"/>
    <cellStyle name="Обычный 176 5 2 3" xfId="1540"/>
    <cellStyle name="Обычный 176 5 2 4" xfId="1541"/>
    <cellStyle name="Обычный 176 5 2 5" xfId="1542"/>
    <cellStyle name="Обычный 176 5 3" xfId="1543"/>
    <cellStyle name="Обычный 176 5 4" xfId="1544"/>
    <cellStyle name="Обычный 176 5 5" xfId="1545"/>
    <cellStyle name="Обычный 176 5 6" xfId="1546"/>
    <cellStyle name="Обычный 176 5 7" xfId="1547"/>
    <cellStyle name="Обычный 176 5 8" xfId="1548"/>
    <cellStyle name="Обычный 176 6" xfId="1549"/>
    <cellStyle name="Обычный 176 6 2" xfId="1550"/>
    <cellStyle name="Обычный 176 6 3" xfId="1551"/>
    <cellStyle name="Обычный 176 6 4" xfId="1552"/>
    <cellStyle name="Обычный 176 6 5" xfId="1553"/>
    <cellStyle name="Обычный 176 7" xfId="1554"/>
    <cellStyle name="Обычный 176 7 2" xfId="1555"/>
    <cellStyle name="Обычный 176 7 3" xfId="1556"/>
    <cellStyle name="Обычный 176 7 4" xfId="1557"/>
    <cellStyle name="Обычный 176 7 5" xfId="1558"/>
    <cellStyle name="Обычный 176 8" xfId="1559"/>
    <cellStyle name="Обычный 176 9" xfId="1560"/>
    <cellStyle name="Обычный 18" xfId="1561"/>
    <cellStyle name="Обычный 18 10" xfId="1562"/>
    <cellStyle name="Обычный 18 10 10" xfId="1563"/>
    <cellStyle name="Обычный 18 10 11" xfId="1564"/>
    <cellStyle name="Обычный 18 10 12" xfId="1565"/>
    <cellStyle name="Обычный 18 10 13" xfId="1566"/>
    <cellStyle name="Обычный 18 10 14" xfId="1567"/>
    <cellStyle name="Обычный 18 10 15" xfId="1568"/>
    <cellStyle name="Обычный 18 10 2" xfId="1569"/>
    <cellStyle name="Обычный 18 10 2 10" xfId="1570"/>
    <cellStyle name="Обычный 18 10 2 11" xfId="1571"/>
    <cellStyle name="Обычный 18 10 2 12" xfId="1572"/>
    <cellStyle name="Обычный 18 10 2 13" xfId="1573"/>
    <cellStyle name="Обычный 18 10 2 14" xfId="1574"/>
    <cellStyle name="Обычный 18 10 2 2" xfId="1575"/>
    <cellStyle name="Обычный 18 10 2 2 10" xfId="1576"/>
    <cellStyle name="Обычный 18 10 2 2 11" xfId="1577"/>
    <cellStyle name="Обычный 18 10 2 2 12" xfId="1578"/>
    <cellStyle name="Обычный 18 10 2 2 13" xfId="1579"/>
    <cellStyle name="Обычный 18 10 2 2 2" xfId="1580"/>
    <cellStyle name="Обычный 18 10 2 2 2 2" xfId="1581"/>
    <cellStyle name="Обычный 18 10 2 2 2 2 2" xfId="1582"/>
    <cellStyle name="Обычный 18 10 2 2 2 2 3" xfId="1583"/>
    <cellStyle name="Обычный 18 10 2 2 2 2 4" xfId="1584"/>
    <cellStyle name="Обычный 18 10 2 2 2 2 5" xfId="1585"/>
    <cellStyle name="Обычный 18 10 2 2 2 3" xfId="1586"/>
    <cellStyle name="Обычный 18 10 2 2 2 4" xfId="1587"/>
    <cellStyle name="Обычный 18 10 2 2 2 5" xfId="1588"/>
    <cellStyle name="Обычный 18 10 2 2 2 6" xfId="1589"/>
    <cellStyle name="Обычный 18 10 2 2 2 7" xfId="1590"/>
    <cellStyle name="Обычный 18 10 2 2 2 8" xfId="1591"/>
    <cellStyle name="Обычный 18 10 2 2 2 9" xfId="1592"/>
    <cellStyle name="Обычный 18 10 2 2 3" xfId="1593"/>
    <cellStyle name="Обычный 18 10 2 2 3 2" xfId="1594"/>
    <cellStyle name="Обычный 18 10 2 2 3 2 2" xfId="1595"/>
    <cellStyle name="Обычный 18 10 2 2 3 2 3" xfId="1596"/>
    <cellStyle name="Обычный 18 10 2 2 3 2 4" xfId="1597"/>
    <cellStyle name="Обычный 18 10 2 2 3 2 5" xfId="1598"/>
    <cellStyle name="Обычный 18 10 2 2 3 3" xfId="1599"/>
    <cellStyle name="Обычный 18 10 2 2 3 4" xfId="1600"/>
    <cellStyle name="Обычный 18 10 2 2 3 5" xfId="1601"/>
    <cellStyle name="Обычный 18 10 2 2 3 6" xfId="1602"/>
    <cellStyle name="Обычный 18 10 2 2 3 7" xfId="1603"/>
    <cellStyle name="Обычный 18 10 2 2 3 8" xfId="1604"/>
    <cellStyle name="Обычный 18 10 2 2 4" xfId="1605"/>
    <cellStyle name="Обычный 18 10 2 2 4 2" xfId="1606"/>
    <cellStyle name="Обычный 18 10 2 2 4 3" xfId="1607"/>
    <cellStyle name="Обычный 18 10 2 2 4 4" xfId="1608"/>
    <cellStyle name="Обычный 18 10 2 2 4 5" xfId="1609"/>
    <cellStyle name="Обычный 18 10 2 2 5" xfId="1610"/>
    <cellStyle name="Обычный 18 10 2 2 5 2" xfId="1611"/>
    <cellStyle name="Обычный 18 10 2 2 5 3" xfId="1612"/>
    <cellStyle name="Обычный 18 10 2 2 5 4" xfId="1613"/>
    <cellStyle name="Обычный 18 10 2 2 5 5" xfId="1614"/>
    <cellStyle name="Обычный 18 10 2 2 6" xfId="1615"/>
    <cellStyle name="Обычный 18 10 2 2 7" xfId="1616"/>
    <cellStyle name="Обычный 18 10 2 2 8" xfId="1617"/>
    <cellStyle name="Обычный 18 10 2 2 9" xfId="1618"/>
    <cellStyle name="Обычный 18 10 2 3" xfId="1619"/>
    <cellStyle name="Обычный 18 10 2 3 2" xfId="1620"/>
    <cellStyle name="Обычный 18 10 2 3 2 2" xfId="1621"/>
    <cellStyle name="Обычный 18 10 2 3 2 3" xfId="1622"/>
    <cellStyle name="Обычный 18 10 2 3 2 4" xfId="1623"/>
    <cellStyle name="Обычный 18 10 2 3 2 5" xfId="1624"/>
    <cellStyle name="Обычный 18 10 2 3 3" xfId="1625"/>
    <cellStyle name="Обычный 18 10 2 3 4" xfId="1626"/>
    <cellStyle name="Обычный 18 10 2 3 5" xfId="1627"/>
    <cellStyle name="Обычный 18 10 2 3 6" xfId="1628"/>
    <cellStyle name="Обычный 18 10 2 3 7" xfId="1629"/>
    <cellStyle name="Обычный 18 10 2 3 8" xfId="1630"/>
    <cellStyle name="Обычный 18 10 2 3 9" xfId="1631"/>
    <cellStyle name="Обычный 18 10 2 4" xfId="1632"/>
    <cellStyle name="Обычный 18 10 2 4 2" xfId="1633"/>
    <cellStyle name="Обычный 18 10 2 4 2 2" xfId="1634"/>
    <cellStyle name="Обычный 18 10 2 4 2 3" xfId="1635"/>
    <cellStyle name="Обычный 18 10 2 4 2 4" xfId="1636"/>
    <cellStyle name="Обычный 18 10 2 4 2 5" xfId="1637"/>
    <cellStyle name="Обычный 18 10 2 4 3" xfId="1638"/>
    <cellStyle name="Обычный 18 10 2 4 4" xfId="1639"/>
    <cellStyle name="Обычный 18 10 2 4 5" xfId="1640"/>
    <cellStyle name="Обычный 18 10 2 4 6" xfId="1641"/>
    <cellStyle name="Обычный 18 10 2 4 7" xfId="1642"/>
    <cellStyle name="Обычный 18 10 2 4 8" xfId="1643"/>
    <cellStyle name="Обычный 18 10 2 5" xfId="1644"/>
    <cellStyle name="Обычный 18 10 2 5 2" xfId="1645"/>
    <cellStyle name="Обычный 18 10 2 5 3" xfId="1646"/>
    <cellStyle name="Обычный 18 10 2 5 4" xfId="1647"/>
    <cellStyle name="Обычный 18 10 2 5 5" xfId="1648"/>
    <cellStyle name="Обычный 18 10 2 6" xfId="1649"/>
    <cellStyle name="Обычный 18 10 2 6 2" xfId="1650"/>
    <cellStyle name="Обычный 18 10 2 6 3" xfId="1651"/>
    <cellStyle name="Обычный 18 10 2 6 4" xfId="1652"/>
    <cellStyle name="Обычный 18 10 2 6 5" xfId="1653"/>
    <cellStyle name="Обычный 18 10 2 7" xfId="1654"/>
    <cellStyle name="Обычный 18 10 2 8" xfId="1655"/>
    <cellStyle name="Обычный 18 10 2 9" xfId="1656"/>
    <cellStyle name="Обычный 18 10 3" xfId="1657"/>
    <cellStyle name="Обычный 18 10 3 10" xfId="1658"/>
    <cellStyle name="Обычный 18 10 3 11" xfId="1659"/>
    <cellStyle name="Обычный 18 10 3 12" xfId="1660"/>
    <cellStyle name="Обычный 18 10 3 13" xfId="1661"/>
    <cellStyle name="Обычный 18 10 3 2" xfId="1662"/>
    <cellStyle name="Обычный 18 10 3 2 2" xfId="1663"/>
    <cellStyle name="Обычный 18 10 3 2 2 2" xfId="1664"/>
    <cellStyle name="Обычный 18 10 3 2 2 3" xfId="1665"/>
    <cellStyle name="Обычный 18 10 3 2 2 4" xfId="1666"/>
    <cellStyle name="Обычный 18 10 3 2 2 5" xfId="1667"/>
    <cellStyle name="Обычный 18 10 3 2 3" xfId="1668"/>
    <cellStyle name="Обычный 18 10 3 2 4" xfId="1669"/>
    <cellStyle name="Обычный 18 10 3 2 5" xfId="1670"/>
    <cellStyle name="Обычный 18 10 3 2 6" xfId="1671"/>
    <cellStyle name="Обычный 18 10 3 2 7" xfId="1672"/>
    <cellStyle name="Обычный 18 10 3 2 8" xfId="1673"/>
    <cellStyle name="Обычный 18 10 3 2 9" xfId="1674"/>
    <cellStyle name="Обычный 18 10 3 3" xfId="1675"/>
    <cellStyle name="Обычный 18 10 3 3 2" xfId="1676"/>
    <cellStyle name="Обычный 18 10 3 3 2 2" xfId="1677"/>
    <cellStyle name="Обычный 18 10 3 3 2 3" xfId="1678"/>
    <cellStyle name="Обычный 18 10 3 3 2 4" xfId="1679"/>
    <cellStyle name="Обычный 18 10 3 3 2 5" xfId="1680"/>
    <cellStyle name="Обычный 18 10 3 3 3" xfId="1681"/>
    <cellStyle name="Обычный 18 10 3 3 4" xfId="1682"/>
    <cellStyle name="Обычный 18 10 3 3 5" xfId="1683"/>
    <cellStyle name="Обычный 18 10 3 3 6" xfId="1684"/>
    <cellStyle name="Обычный 18 10 3 3 7" xfId="1685"/>
    <cellStyle name="Обычный 18 10 3 3 8" xfId="1686"/>
    <cellStyle name="Обычный 18 10 3 4" xfId="1687"/>
    <cellStyle name="Обычный 18 10 3 4 2" xfId="1688"/>
    <cellStyle name="Обычный 18 10 3 4 3" xfId="1689"/>
    <cellStyle name="Обычный 18 10 3 4 4" xfId="1690"/>
    <cellStyle name="Обычный 18 10 3 4 5" xfId="1691"/>
    <cellStyle name="Обычный 18 10 3 5" xfId="1692"/>
    <cellStyle name="Обычный 18 10 3 5 2" xfId="1693"/>
    <cellStyle name="Обычный 18 10 3 5 3" xfId="1694"/>
    <cellStyle name="Обычный 18 10 3 5 4" xfId="1695"/>
    <cellStyle name="Обычный 18 10 3 5 5" xfId="1696"/>
    <cellStyle name="Обычный 18 10 3 6" xfId="1697"/>
    <cellStyle name="Обычный 18 10 3 7" xfId="1698"/>
    <cellStyle name="Обычный 18 10 3 8" xfId="1699"/>
    <cellStyle name="Обычный 18 10 3 9" xfId="1700"/>
    <cellStyle name="Обычный 18 10 4" xfId="1701"/>
    <cellStyle name="Обычный 18 10 4 2" xfId="1702"/>
    <cellStyle name="Обычный 18 10 4 2 2" xfId="1703"/>
    <cellStyle name="Обычный 18 10 4 2 3" xfId="1704"/>
    <cellStyle name="Обычный 18 10 4 2 4" xfId="1705"/>
    <cellStyle name="Обычный 18 10 4 2 5" xfId="1706"/>
    <cellStyle name="Обычный 18 10 4 3" xfId="1707"/>
    <cellStyle name="Обычный 18 10 4 4" xfId="1708"/>
    <cellStyle name="Обычный 18 10 4 5" xfId="1709"/>
    <cellStyle name="Обычный 18 10 4 6" xfId="1710"/>
    <cellStyle name="Обычный 18 10 4 7" xfId="1711"/>
    <cellStyle name="Обычный 18 10 4 8" xfId="1712"/>
    <cellStyle name="Обычный 18 10 4 9" xfId="1713"/>
    <cellStyle name="Обычный 18 10 5" xfId="1714"/>
    <cellStyle name="Обычный 18 10 5 2" xfId="1715"/>
    <cellStyle name="Обычный 18 10 5 2 2" xfId="1716"/>
    <cellStyle name="Обычный 18 10 5 2 3" xfId="1717"/>
    <cellStyle name="Обычный 18 10 5 2 4" xfId="1718"/>
    <cellStyle name="Обычный 18 10 5 2 5" xfId="1719"/>
    <cellStyle name="Обычный 18 10 5 3" xfId="1720"/>
    <cellStyle name="Обычный 18 10 5 4" xfId="1721"/>
    <cellStyle name="Обычный 18 10 5 5" xfId="1722"/>
    <cellStyle name="Обычный 18 10 5 6" xfId="1723"/>
    <cellStyle name="Обычный 18 10 5 7" xfId="1724"/>
    <cellStyle name="Обычный 18 10 5 8" xfId="1725"/>
    <cellStyle name="Обычный 18 10 6" xfId="1726"/>
    <cellStyle name="Обычный 18 10 6 2" xfId="1727"/>
    <cellStyle name="Обычный 18 10 6 3" xfId="1728"/>
    <cellStyle name="Обычный 18 10 6 4" xfId="1729"/>
    <cellStyle name="Обычный 18 10 6 5" xfId="1730"/>
    <cellStyle name="Обычный 18 10 7" xfId="1731"/>
    <cellStyle name="Обычный 18 10 7 2" xfId="1732"/>
    <cellStyle name="Обычный 18 10 7 3" xfId="1733"/>
    <cellStyle name="Обычный 18 10 7 4" xfId="1734"/>
    <cellStyle name="Обычный 18 10 7 5" xfId="1735"/>
    <cellStyle name="Обычный 18 10 8" xfId="1736"/>
    <cellStyle name="Обычный 18 10 9" xfId="1737"/>
    <cellStyle name="Обычный 18 11" xfId="1738"/>
    <cellStyle name="Обычный 18 11 10" xfId="1739"/>
    <cellStyle name="Обычный 18 11 11" xfId="1740"/>
    <cellStyle name="Обычный 18 11 12" xfId="1741"/>
    <cellStyle name="Обычный 18 11 13" xfId="1742"/>
    <cellStyle name="Обычный 18 11 14" xfId="1743"/>
    <cellStyle name="Обычный 18 11 15" xfId="1744"/>
    <cellStyle name="Обычный 18 11 2" xfId="1745"/>
    <cellStyle name="Обычный 18 11 2 10" xfId="1746"/>
    <cellStyle name="Обычный 18 11 2 11" xfId="1747"/>
    <cellStyle name="Обычный 18 11 2 12" xfId="1748"/>
    <cellStyle name="Обычный 18 11 2 13" xfId="1749"/>
    <cellStyle name="Обычный 18 11 2 14" xfId="1750"/>
    <cellStyle name="Обычный 18 11 2 2" xfId="1751"/>
    <cellStyle name="Обычный 18 11 2 2 10" xfId="1752"/>
    <cellStyle name="Обычный 18 11 2 2 11" xfId="1753"/>
    <cellStyle name="Обычный 18 11 2 2 12" xfId="1754"/>
    <cellStyle name="Обычный 18 11 2 2 13" xfId="1755"/>
    <cellStyle name="Обычный 18 11 2 2 2" xfId="1756"/>
    <cellStyle name="Обычный 18 11 2 2 2 2" xfId="1757"/>
    <cellStyle name="Обычный 18 11 2 2 2 2 2" xfId="1758"/>
    <cellStyle name="Обычный 18 11 2 2 2 2 3" xfId="1759"/>
    <cellStyle name="Обычный 18 11 2 2 2 2 4" xfId="1760"/>
    <cellStyle name="Обычный 18 11 2 2 2 2 5" xfId="1761"/>
    <cellStyle name="Обычный 18 11 2 2 2 3" xfId="1762"/>
    <cellStyle name="Обычный 18 11 2 2 2 4" xfId="1763"/>
    <cellStyle name="Обычный 18 11 2 2 2 5" xfId="1764"/>
    <cellStyle name="Обычный 18 11 2 2 2 6" xfId="1765"/>
    <cellStyle name="Обычный 18 11 2 2 2 7" xfId="1766"/>
    <cellStyle name="Обычный 18 11 2 2 2 8" xfId="1767"/>
    <cellStyle name="Обычный 18 11 2 2 2 9" xfId="1768"/>
    <cellStyle name="Обычный 18 11 2 2 3" xfId="1769"/>
    <cellStyle name="Обычный 18 11 2 2 3 2" xfId="1770"/>
    <cellStyle name="Обычный 18 11 2 2 3 2 2" xfId="1771"/>
    <cellStyle name="Обычный 18 11 2 2 3 2 3" xfId="1772"/>
    <cellStyle name="Обычный 18 11 2 2 3 2 4" xfId="1773"/>
    <cellStyle name="Обычный 18 11 2 2 3 2 5" xfId="1774"/>
    <cellStyle name="Обычный 18 11 2 2 3 3" xfId="1775"/>
    <cellStyle name="Обычный 18 11 2 2 3 4" xfId="1776"/>
    <cellStyle name="Обычный 18 11 2 2 3 5" xfId="1777"/>
    <cellStyle name="Обычный 18 11 2 2 3 6" xfId="1778"/>
    <cellStyle name="Обычный 18 11 2 2 3 7" xfId="1779"/>
    <cellStyle name="Обычный 18 11 2 2 3 8" xfId="1780"/>
    <cellStyle name="Обычный 18 11 2 2 4" xfId="1781"/>
    <cellStyle name="Обычный 18 11 2 2 4 2" xfId="1782"/>
    <cellStyle name="Обычный 18 11 2 2 4 3" xfId="1783"/>
    <cellStyle name="Обычный 18 11 2 2 4 4" xfId="1784"/>
    <cellStyle name="Обычный 18 11 2 2 4 5" xfId="1785"/>
    <cellStyle name="Обычный 18 11 2 2 5" xfId="1786"/>
    <cellStyle name="Обычный 18 11 2 2 5 2" xfId="1787"/>
    <cellStyle name="Обычный 18 11 2 2 5 3" xfId="1788"/>
    <cellStyle name="Обычный 18 11 2 2 5 4" xfId="1789"/>
    <cellStyle name="Обычный 18 11 2 2 5 5" xfId="1790"/>
    <cellStyle name="Обычный 18 11 2 2 6" xfId="1791"/>
    <cellStyle name="Обычный 18 11 2 2 7" xfId="1792"/>
    <cellStyle name="Обычный 18 11 2 2 8" xfId="1793"/>
    <cellStyle name="Обычный 18 11 2 2 9" xfId="1794"/>
    <cellStyle name="Обычный 18 11 2 3" xfId="1795"/>
    <cellStyle name="Обычный 18 11 2 3 2" xfId="1796"/>
    <cellStyle name="Обычный 18 11 2 3 2 2" xfId="1797"/>
    <cellStyle name="Обычный 18 11 2 3 2 3" xfId="1798"/>
    <cellStyle name="Обычный 18 11 2 3 2 4" xfId="1799"/>
    <cellStyle name="Обычный 18 11 2 3 2 5" xfId="1800"/>
    <cellStyle name="Обычный 18 11 2 3 3" xfId="1801"/>
    <cellStyle name="Обычный 18 11 2 3 4" xfId="1802"/>
    <cellStyle name="Обычный 18 11 2 3 5" xfId="1803"/>
    <cellStyle name="Обычный 18 11 2 3 6" xfId="1804"/>
    <cellStyle name="Обычный 18 11 2 3 7" xfId="1805"/>
    <cellStyle name="Обычный 18 11 2 3 8" xfId="1806"/>
    <cellStyle name="Обычный 18 11 2 3 9" xfId="1807"/>
    <cellStyle name="Обычный 18 11 2 4" xfId="1808"/>
    <cellStyle name="Обычный 18 11 2 4 2" xfId="1809"/>
    <cellStyle name="Обычный 18 11 2 4 2 2" xfId="1810"/>
    <cellStyle name="Обычный 18 11 2 4 2 3" xfId="1811"/>
    <cellStyle name="Обычный 18 11 2 4 2 4" xfId="1812"/>
    <cellStyle name="Обычный 18 11 2 4 2 5" xfId="1813"/>
    <cellStyle name="Обычный 18 11 2 4 3" xfId="1814"/>
    <cellStyle name="Обычный 18 11 2 4 4" xfId="1815"/>
    <cellStyle name="Обычный 18 11 2 4 5" xfId="1816"/>
    <cellStyle name="Обычный 18 11 2 4 6" xfId="1817"/>
    <cellStyle name="Обычный 18 11 2 4 7" xfId="1818"/>
    <cellStyle name="Обычный 18 11 2 4 8" xfId="1819"/>
    <cellStyle name="Обычный 18 11 2 5" xfId="1820"/>
    <cellStyle name="Обычный 18 11 2 5 2" xfId="1821"/>
    <cellStyle name="Обычный 18 11 2 5 3" xfId="1822"/>
    <cellStyle name="Обычный 18 11 2 5 4" xfId="1823"/>
    <cellStyle name="Обычный 18 11 2 5 5" xfId="1824"/>
    <cellStyle name="Обычный 18 11 2 6" xfId="1825"/>
    <cellStyle name="Обычный 18 11 2 6 2" xfId="1826"/>
    <cellStyle name="Обычный 18 11 2 6 3" xfId="1827"/>
    <cellStyle name="Обычный 18 11 2 6 4" xfId="1828"/>
    <cellStyle name="Обычный 18 11 2 6 5" xfId="1829"/>
    <cellStyle name="Обычный 18 11 2 7" xfId="1830"/>
    <cellStyle name="Обычный 18 11 2 8" xfId="1831"/>
    <cellStyle name="Обычный 18 11 2 9" xfId="1832"/>
    <cellStyle name="Обычный 18 11 3" xfId="1833"/>
    <cellStyle name="Обычный 18 11 3 10" xfId="1834"/>
    <cellStyle name="Обычный 18 11 3 11" xfId="1835"/>
    <cellStyle name="Обычный 18 11 3 12" xfId="1836"/>
    <cellStyle name="Обычный 18 11 3 13" xfId="1837"/>
    <cellStyle name="Обычный 18 11 3 2" xfId="1838"/>
    <cellStyle name="Обычный 18 11 3 2 2" xfId="1839"/>
    <cellStyle name="Обычный 18 11 3 2 2 2" xfId="1840"/>
    <cellStyle name="Обычный 18 11 3 2 2 3" xfId="1841"/>
    <cellStyle name="Обычный 18 11 3 2 2 4" xfId="1842"/>
    <cellStyle name="Обычный 18 11 3 2 2 5" xfId="1843"/>
    <cellStyle name="Обычный 18 11 3 2 3" xfId="1844"/>
    <cellStyle name="Обычный 18 11 3 2 4" xfId="1845"/>
    <cellStyle name="Обычный 18 11 3 2 5" xfId="1846"/>
    <cellStyle name="Обычный 18 11 3 2 6" xfId="1847"/>
    <cellStyle name="Обычный 18 11 3 2 7" xfId="1848"/>
    <cellStyle name="Обычный 18 11 3 2 8" xfId="1849"/>
    <cellStyle name="Обычный 18 11 3 2 9" xfId="1850"/>
    <cellStyle name="Обычный 18 11 3 3" xfId="1851"/>
    <cellStyle name="Обычный 18 11 3 3 2" xfId="1852"/>
    <cellStyle name="Обычный 18 11 3 3 2 2" xfId="1853"/>
    <cellStyle name="Обычный 18 11 3 3 2 3" xfId="1854"/>
    <cellStyle name="Обычный 18 11 3 3 2 4" xfId="1855"/>
    <cellStyle name="Обычный 18 11 3 3 2 5" xfId="1856"/>
    <cellStyle name="Обычный 18 11 3 3 3" xfId="1857"/>
    <cellStyle name="Обычный 18 11 3 3 4" xfId="1858"/>
    <cellStyle name="Обычный 18 11 3 3 5" xfId="1859"/>
    <cellStyle name="Обычный 18 11 3 3 6" xfId="1860"/>
    <cellStyle name="Обычный 18 11 3 3 7" xfId="1861"/>
    <cellStyle name="Обычный 18 11 3 3 8" xfId="1862"/>
    <cellStyle name="Обычный 18 11 3 4" xfId="1863"/>
    <cellStyle name="Обычный 18 11 3 4 2" xfId="1864"/>
    <cellStyle name="Обычный 18 11 3 4 3" xfId="1865"/>
    <cellStyle name="Обычный 18 11 3 4 4" xfId="1866"/>
    <cellStyle name="Обычный 18 11 3 4 5" xfId="1867"/>
    <cellStyle name="Обычный 18 11 3 5" xfId="1868"/>
    <cellStyle name="Обычный 18 11 3 5 2" xfId="1869"/>
    <cellStyle name="Обычный 18 11 3 5 3" xfId="1870"/>
    <cellStyle name="Обычный 18 11 3 5 4" xfId="1871"/>
    <cellStyle name="Обычный 18 11 3 5 5" xfId="1872"/>
    <cellStyle name="Обычный 18 11 3 6" xfId="1873"/>
    <cellStyle name="Обычный 18 11 3 7" xfId="1874"/>
    <cellStyle name="Обычный 18 11 3 8" xfId="1875"/>
    <cellStyle name="Обычный 18 11 3 9" xfId="1876"/>
    <cellStyle name="Обычный 18 11 4" xfId="1877"/>
    <cellStyle name="Обычный 18 11 4 2" xfId="1878"/>
    <cellStyle name="Обычный 18 11 4 2 2" xfId="1879"/>
    <cellStyle name="Обычный 18 11 4 2 3" xfId="1880"/>
    <cellStyle name="Обычный 18 11 4 2 4" xfId="1881"/>
    <cellStyle name="Обычный 18 11 4 2 5" xfId="1882"/>
    <cellStyle name="Обычный 18 11 4 3" xfId="1883"/>
    <cellStyle name="Обычный 18 11 4 4" xfId="1884"/>
    <cellStyle name="Обычный 18 11 4 5" xfId="1885"/>
    <cellStyle name="Обычный 18 11 4 6" xfId="1886"/>
    <cellStyle name="Обычный 18 11 4 7" xfId="1887"/>
    <cellStyle name="Обычный 18 11 4 8" xfId="1888"/>
    <cellStyle name="Обычный 18 11 4 9" xfId="1889"/>
    <cellStyle name="Обычный 18 11 5" xfId="1890"/>
    <cellStyle name="Обычный 18 11 5 2" xfId="1891"/>
    <cellStyle name="Обычный 18 11 5 2 2" xfId="1892"/>
    <cellStyle name="Обычный 18 11 5 2 3" xfId="1893"/>
    <cellStyle name="Обычный 18 11 5 2 4" xfId="1894"/>
    <cellStyle name="Обычный 18 11 5 2 5" xfId="1895"/>
    <cellStyle name="Обычный 18 11 5 3" xfId="1896"/>
    <cellStyle name="Обычный 18 11 5 4" xfId="1897"/>
    <cellStyle name="Обычный 18 11 5 5" xfId="1898"/>
    <cellStyle name="Обычный 18 11 5 6" xfId="1899"/>
    <cellStyle name="Обычный 18 11 5 7" xfId="1900"/>
    <cellStyle name="Обычный 18 11 5 8" xfId="1901"/>
    <cellStyle name="Обычный 18 11 6" xfId="1902"/>
    <cellStyle name="Обычный 18 11 6 2" xfId="1903"/>
    <cellStyle name="Обычный 18 11 6 3" xfId="1904"/>
    <cellStyle name="Обычный 18 11 6 4" xfId="1905"/>
    <cellStyle name="Обычный 18 11 6 5" xfId="1906"/>
    <cellStyle name="Обычный 18 11 7" xfId="1907"/>
    <cellStyle name="Обычный 18 11 7 2" xfId="1908"/>
    <cellStyle name="Обычный 18 11 7 3" xfId="1909"/>
    <cellStyle name="Обычный 18 11 7 4" xfId="1910"/>
    <cellStyle name="Обычный 18 11 7 5" xfId="1911"/>
    <cellStyle name="Обычный 18 11 8" xfId="1912"/>
    <cellStyle name="Обычный 18 11 9" xfId="1913"/>
    <cellStyle name="Обычный 18 12" xfId="1914"/>
    <cellStyle name="Обычный 18 12 10" xfId="1915"/>
    <cellStyle name="Обычный 18 12 11" xfId="1916"/>
    <cellStyle name="Обычный 18 12 12" xfId="1917"/>
    <cellStyle name="Обычный 18 12 13" xfId="1918"/>
    <cellStyle name="Обычный 18 12 14" xfId="1919"/>
    <cellStyle name="Обычный 18 12 15" xfId="1920"/>
    <cellStyle name="Обычный 18 12 2" xfId="1921"/>
    <cellStyle name="Обычный 18 12 2 10" xfId="1922"/>
    <cellStyle name="Обычный 18 12 2 11" xfId="1923"/>
    <cellStyle name="Обычный 18 12 2 12" xfId="1924"/>
    <cellStyle name="Обычный 18 12 2 13" xfId="1925"/>
    <cellStyle name="Обычный 18 12 2 14" xfId="1926"/>
    <cellStyle name="Обычный 18 12 2 2" xfId="1927"/>
    <cellStyle name="Обычный 18 12 2 2 10" xfId="1928"/>
    <cellStyle name="Обычный 18 12 2 2 11" xfId="1929"/>
    <cellStyle name="Обычный 18 12 2 2 12" xfId="1930"/>
    <cellStyle name="Обычный 18 12 2 2 13" xfId="1931"/>
    <cellStyle name="Обычный 18 12 2 2 2" xfId="1932"/>
    <cellStyle name="Обычный 18 12 2 2 2 2" xfId="1933"/>
    <cellStyle name="Обычный 18 12 2 2 2 2 2" xfId="1934"/>
    <cellStyle name="Обычный 18 12 2 2 2 2 3" xfId="1935"/>
    <cellStyle name="Обычный 18 12 2 2 2 2 4" xfId="1936"/>
    <cellStyle name="Обычный 18 12 2 2 2 2 5" xfId="1937"/>
    <cellStyle name="Обычный 18 12 2 2 2 3" xfId="1938"/>
    <cellStyle name="Обычный 18 12 2 2 2 4" xfId="1939"/>
    <cellStyle name="Обычный 18 12 2 2 2 5" xfId="1940"/>
    <cellStyle name="Обычный 18 12 2 2 2 6" xfId="1941"/>
    <cellStyle name="Обычный 18 12 2 2 2 7" xfId="1942"/>
    <cellStyle name="Обычный 18 12 2 2 2 8" xfId="1943"/>
    <cellStyle name="Обычный 18 12 2 2 2 9" xfId="1944"/>
    <cellStyle name="Обычный 18 12 2 2 3" xfId="1945"/>
    <cellStyle name="Обычный 18 12 2 2 3 2" xfId="1946"/>
    <cellStyle name="Обычный 18 12 2 2 3 2 2" xfId="1947"/>
    <cellStyle name="Обычный 18 12 2 2 3 2 3" xfId="1948"/>
    <cellStyle name="Обычный 18 12 2 2 3 2 4" xfId="1949"/>
    <cellStyle name="Обычный 18 12 2 2 3 2 5" xfId="1950"/>
    <cellStyle name="Обычный 18 12 2 2 3 3" xfId="1951"/>
    <cellStyle name="Обычный 18 12 2 2 3 4" xfId="1952"/>
    <cellStyle name="Обычный 18 12 2 2 3 5" xfId="1953"/>
    <cellStyle name="Обычный 18 12 2 2 3 6" xfId="1954"/>
    <cellStyle name="Обычный 18 12 2 2 3 7" xfId="1955"/>
    <cellStyle name="Обычный 18 12 2 2 3 8" xfId="1956"/>
    <cellStyle name="Обычный 18 12 2 2 4" xfId="1957"/>
    <cellStyle name="Обычный 18 12 2 2 4 2" xfId="1958"/>
    <cellStyle name="Обычный 18 12 2 2 4 3" xfId="1959"/>
    <cellStyle name="Обычный 18 12 2 2 4 4" xfId="1960"/>
    <cellStyle name="Обычный 18 12 2 2 4 5" xfId="1961"/>
    <cellStyle name="Обычный 18 12 2 2 5" xfId="1962"/>
    <cellStyle name="Обычный 18 12 2 2 5 2" xfId="1963"/>
    <cellStyle name="Обычный 18 12 2 2 5 3" xfId="1964"/>
    <cellStyle name="Обычный 18 12 2 2 5 4" xfId="1965"/>
    <cellStyle name="Обычный 18 12 2 2 5 5" xfId="1966"/>
    <cellStyle name="Обычный 18 12 2 2 6" xfId="1967"/>
    <cellStyle name="Обычный 18 12 2 2 7" xfId="1968"/>
    <cellStyle name="Обычный 18 12 2 2 8" xfId="1969"/>
    <cellStyle name="Обычный 18 12 2 2 9" xfId="1970"/>
    <cellStyle name="Обычный 18 12 2 3" xfId="1971"/>
    <cellStyle name="Обычный 18 12 2 3 2" xfId="1972"/>
    <cellStyle name="Обычный 18 12 2 3 2 2" xfId="1973"/>
    <cellStyle name="Обычный 18 12 2 3 2 3" xfId="1974"/>
    <cellStyle name="Обычный 18 12 2 3 2 4" xfId="1975"/>
    <cellStyle name="Обычный 18 12 2 3 2 5" xfId="1976"/>
    <cellStyle name="Обычный 18 12 2 3 3" xfId="1977"/>
    <cellStyle name="Обычный 18 12 2 3 4" xfId="1978"/>
    <cellStyle name="Обычный 18 12 2 3 5" xfId="1979"/>
    <cellStyle name="Обычный 18 12 2 3 6" xfId="1980"/>
    <cellStyle name="Обычный 18 12 2 3 7" xfId="1981"/>
    <cellStyle name="Обычный 18 12 2 3 8" xfId="1982"/>
    <cellStyle name="Обычный 18 12 2 3 9" xfId="1983"/>
    <cellStyle name="Обычный 18 12 2 4" xfId="1984"/>
    <cellStyle name="Обычный 18 12 2 4 2" xfId="1985"/>
    <cellStyle name="Обычный 18 12 2 4 2 2" xfId="1986"/>
    <cellStyle name="Обычный 18 12 2 4 2 3" xfId="1987"/>
    <cellStyle name="Обычный 18 12 2 4 2 4" xfId="1988"/>
    <cellStyle name="Обычный 18 12 2 4 2 5" xfId="1989"/>
    <cellStyle name="Обычный 18 12 2 4 3" xfId="1990"/>
    <cellStyle name="Обычный 18 12 2 4 4" xfId="1991"/>
    <cellStyle name="Обычный 18 12 2 4 5" xfId="1992"/>
    <cellStyle name="Обычный 18 12 2 4 6" xfId="1993"/>
    <cellStyle name="Обычный 18 12 2 4 7" xfId="1994"/>
    <cellStyle name="Обычный 18 12 2 4 8" xfId="1995"/>
    <cellStyle name="Обычный 18 12 2 5" xfId="1996"/>
    <cellStyle name="Обычный 18 12 2 5 2" xfId="1997"/>
    <cellStyle name="Обычный 18 12 2 5 3" xfId="1998"/>
    <cellStyle name="Обычный 18 12 2 5 4" xfId="1999"/>
    <cellStyle name="Обычный 18 12 2 5 5" xfId="2000"/>
    <cellStyle name="Обычный 18 12 2 6" xfId="2001"/>
    <cellStyle name="Обычный 18 12 2 6 2" xfId="2002"/>
    <cellStyle name="Обычный 18 12 2 6 3" xfId="2003"/>
    <cellStyle name="Обычный 18 12 2 6 4" xfId="2004"/>
    <cellStyle name="Обычный 18 12 2 6 5" xfId="2005"/>
    <cellStyle name="Обычный 18 12 2 7" xfId="2006"/>
    <cellStyle name="Обычный 18 12 2 8" xfId="2007"/>
    <cellStyle name="Обычный 18 12 2 9" xfId="2008"/>
    <cellStyle name="Обычный 18 12 3" xfId="2009"/>
    <cellStyle name="Обычный 18 12 3 10" xfId="2010"/>
    <cellStyle name="Обычный 18 12 3 11" xfId="2011"/>
    <cellStyle name="Обычный 18 12 3 12" xfId="2012"/>
    <cellStyle name="Обычный 18 12 3 13" xfId="2013"/>
    <cellStyle name="Обычный 18 12 3 2" xfId="2014"/>
    <cellStyle name="Обычный 18 12 3 2 2" xfId="2015"/>
    <cellStyle name="Обычный 18 12 3 2 2 2" xfId="2016"/>
    <cellStyle name="Обычный 18 12 3 2 2 3" xfId="2017"/>
    <cellStyle name="Обычный 18 12 3 2 2 4" xfId="2018"/>
    <cellStyle name="Обычный 18 12 3 2 2 5" xfId="2019"/>
    <cellStyle name="Обычный 18 12 3 2 3" xfId="2020"/>
    <cellStyle name="Обычный 18 12 3 2 4" xfId="2021"/>
    <cellStyle name="Обычный 18 12 3 2 5" xfId="2022"/>
    <cellStyle name="Обычный 18 12 3 2 6" xfId="2023"/>
    <cellStyle name="Обычный 18 12 3 2 7" xfId="2024"/>
    <cellStyle name="Обычный 18 12 3 2 8" xfId="2025"/>
    <cellStyle name="Обычный 18 12 3 2 9" xfId="2026"/>
    <cellStyle name="Обычный 18 12 3 3" xfId="2027"/>
    <cellStyle name="Обычный 18 12 3 3 2" xfId="2028"/>
    <cellStyle name="Обычный 18 12 3 3 2 2" xfId="2029"/>
    <cellStyle name="Обычный 18 12 3 3 2 3" xfId="2030"/>
    <cellStyle name="Обычный 18 12 3 3 2 4" xfId="2031"/>
    <cellStyle name="Обычный 18 12 3 3 2 5" xfId="2032"/>
    <cellStyle name="Обычный 18 12 3 3 3" xfId="2033"/>
    <cellStyle name="Обычный 18 12 3 3 4" xfId="2034"/>
    <cellStyle name="Обычный 18 12 3 3 5" xfId="2035"/>
    <cellStyle name="Обычный 18 12 3 3 6" xfId="2036"/>
    <cellStyle name="Обычный 18 12 3 3 7" xfId="2037"/>
    <cellStyle name="Обычный 18 12 3 3 8" xfId="2038"/>
    <cellStyle name="Обычный 18 12 3 4" xfId="2039"/>
    <cellStyle name="Обычный 18 12 3 4 2" xfId="2040"/>
    <cellStyle name="Обычный 18 12 3 4 3" xfId="2041"/>
    <cellStyle name="Обычный 18 12 3 4 4" xfId="2042"/>
    <cellStyle name="Обычный 18 12 3 4 5" xfId="2043"/>
    <cellStyle name="Обычный 18 12 3 5" xfId="2044"/>
    <cellStyle name="Обычный 18 12 3 5 2" xfId="2045"/>
    <cellStyle name="Обычный 18 12 3 5 3" xfId="2046"/>
    <cellStyle name="Обычный 18 12 3 5 4" xfId="2047"/>
    <cellStyle name="Обычный 18 12 3 5 5" xfId="2048"/>
    <cellStyle name="Обычный 18 12 3 6" xfId="2049"/>
    <cellStyle name="Обычный 18 12 3 7" xfId="2050"/>
    <cellStyle name="Обычный 18 12 3 8" xfId="2051"/>
    <cellStyle name="Обычный 18 12 3 9" xfId="2052"/>
    <cellStyle name="Обычный 18 12 4" xfId="2053"/>
    <cellStyle name="Обычный 18 12 4 2" xfId="2054"/>
    <cellStyle name="Обычный 18 12 4 2 2" xfId="2055"/>
    <cellStyle name="Обычный 18 12 4 2 3" xfId="2056"/>
    <cellStyle name="Обычный 18 12 4 2 4" xfId="2057"/>
    <cellStyle name="Обычный 18 12 4 2 5" xfId="2058"/>
    <cellStyle name="Обычный 18 12 4 3" xfId="2059"/>
    <cellStyle name="Обычный 18 12 4 4" xfId="2060"/>
    <cellStyle name="Обычный 18 12 4 5" xfId="2061"/>
    <cellStyle name="Обычный 18 12 4 6" xfId="2062"/>
    <cellStyle name="Обычный 18 12 4 7" xfId="2063"/>
    <cellStyle name="Обычный 18 12 4 8" xfId="2064"/>
    <cellStyle name="Обычный 18 12 4 9" xfId="2065"/>
    <cellStyle name="Обычный 18 12 5" xfId="2066"/>
    <cellStyle name="Обычный 18 12 5 2" xfId="2067"/>
    <cellStyle name="Обычный 18 12 5 2 2" xfId="2068"/>
    <cellStyle name="Обычный 18 12 5 2 3" xfId="2069"/>
    <cellStyle name="Обычный 18 12 5 2 4" xfId="2070"/>
    <cellStyle name="Обычный 18 12 5 2 5" xfId="2071"/>
    <cellStyle name="Обычный 18 12 5 3" xfId="2072"/>
    <cellStyle name="Обычный 18 12 5 4" xfId="2073"/>
    <cellStyle name="Обычный 18 12 5 5" xfId="2074"/>
    <cellStyle name="Обычный 18 12 5 6" xfId="2075"/>
    <cellStyle name="Обычный 18 12 5 7" xfId="2076"/>
    <cellStyle name="Обычный 18 12 5 8" xfId="2077"/>
    <cellStyle name="Обычный 18 12 6" xfId="2078"/>
    <cellStyle name="Обычный 18 12 6 2" xfId="2079"/>
    <cellStyle name="Обычный 18 12 6 3" xfId="2080"/>
    <cellStyle name="Обычный 18 12 6 4" xfId="2081"/>
    <cellStyle name="Обычный 18 12 6 5" xfId="2082"/>
    <cellStyle name="Обычный 18 12 7" xfId="2083"/>
    <cellStyle name="Обычный 18 12 7 2" xfId="2084"/>
    <cellStyle name="Обычный 18 12 7 3" xfId="2085"/>
    <cellStyle name="Обычный 18 12 7 4" xfId="2086"/>
    <cellStyle name="Обычный 18 12 7 5" xfId="2087"/>
    <cellStyle name="Обычный 18 12 8" xfId="2088"/>
    <cellStyle name="Обычный 18 12 9" xfId="2089"/>
    <cellStyle name="Обычный 18 13" xfId="2090"/>
    <cellStyle name="Обычный 18 13 10" xfId="2091"/>
    <cellStyle name="Обычный 18 13 11" xfId="2092"/>
    <cellStyle name="Обычный 18 13 12" xfId="2093"/>
    <cellStyle name="Обычный 18 13 13" xfId="2094"/>
    <cellStyle name="Обычный 18 13 14" xfId="2095"/>
    <cellStyle name="Обычный 18 13 15" xfId="2096"/>
    <cellStyle name="Обычный 18 13 2" xfId="2097"/>
    <cellStyle name="Обычный 18 13 2 10" xfId="2098"/>
    <cellStyle name="Обычный 18 13 2 11" xfId="2099"/>
    <cellStyle name="Обычный 18 13 2 12" xfId="2100"/>
    <cellStyle name="Обычный 18 13 2 13" xfId="2101"/>
    <cellStyle name="Обычный 18 13 2 14" xfId="2102"/>
    <cellStyle name="Обычный 18 13 2 2" xfId="2103"/>
    <cellStyle name="Обычный 18 13 2 2 10" xfId="2104"/>
    <cellStyle name="Обычный 18 13 2 2 11" xfId="2105"/>
    <cellStyle name="Обычный 18 13 2 2 12" xfId="2106"/>
    <cellStyle name="Обычный 18 13 2 2 13" xfId="2107"/>
    <cellStyle name="Обычный 18 13 2 2 2" xfId="2108"/>
    <cellStyle name="Обычный 18 13 2 2 2 2" xfId="2109"/>
    <cellStyle name="Обычный 18 13 2 2 2 2 2" xfId="2110"/>
    <cellStyle name="Обычный 18 13 2 2 2 2 3" xfId="2111"/>
    <cellStyle name="Обычный 18 13 2 2 2 2 4" xfId="2112"/>
    <cellStyle name="Обычный 18 13 2 2 2 2 5" xfId="2113"/>
    <cellStyle name="Обычный 18 13 2 2 2 3" xfId="2114"/>
    <cellStyle name="Обычный 18 13 2 2 2 4" xfId="2115"/>
    <cellStyle name="Обычный 18 13 2 2 2 5" xfId="2116"/>
    <cellStyle name="Обычный 18 13 2 2 2 6" xfId="2117"/>
    <cellStyle name="Обычный 18 13 2 2 2 7" xfId="2118"/>
    <cellStyle name="Обычный 18 13 2 2 2 8" xfId="2119"/>
    <cellStyle name="Обычный 18 13 2 2 2 9" xfId="2120"/>
    <cellStyle name="Обычный 18 13 2 2 3" xfId="2121"/>
    <cellStyle name="Обычный 18 13 2 2 3 2" xfId="2122"/>
    <cellStyle name="Обычный 18 13 2 2 3 2 2" xfId="2123"/>
    <cellStyle name="Обычный 18 13 2 2 3 2 3" xfId="2124"/>
    <cellStyle name="Обычный 18 13 2 2 3 2 4" xfId="2125"/>
    <cellStyle name="Обычный 18 13 2 2 3 2 5" xfId="2126"/>
    <cellStyle name="Обычный 18 13 2 2 3 3" xfId="2127"/>
    <cellStyle name="Обычный 18 13 2 2 3 4" xfId="2128"/>
    <cellStyle name="Обычный 18 13 2 2 3 5" xfId="2129"/>
    <cellStyle name="Обычный 18 13 2 2 3 6" xfId="2130"/>
    <cellStyle name="Обычный 18 13 2 2 3 7" xfId="2131"/>
    <cellStyle name="Обычный 18 13 2 2 3 8" xfId="2132"/>
    <cellStyle name="Обычный 18 13 2 2 4" xfId="2133"/>
    <cellStyle name="Обычный 18 13 2 2 4 2" xfId="2134"/>
    <cellStyle name="Обычный 18 13 2 2 4 3" xfId="2135"/>
    <cellStyle name="Обычный 18 13 2 2 4 4" xfId="2136"/>
    <cellStyle name="Обычный 18 13 2 2 4 5" xfId="2137"/>
    <cellStyle name="Обычный 18 13 2 2 5" xfId="2138"/>
    <cellStyle name="Обычный 18 13 2 2 5 2" xfId="2139"/>
    <cellStyle name="Обычный 18 13 2 2 5 3" xfId="2140"/>
    <cellStyle name="Обычный 18 13 2 2 5 4" xfId="2141"/>
    <cellStyle name="Обычный 18 13 2 2 5 5" xfId="2142"/>
    <cellStyle name="Обычный 18 13 2 2 6" xfId="2143"/>
    <cellStyle name="Обычный 18 13 2 2 7" xfId="2144"/>
    <cellStyle name="Обычный 18 13 2 2 8" xfId="2145"/>
    <cellStyle name="Обычный 18 13 2 2 9" xfId="2146"/>
    <cellStyle name="Обычный 18 13 2 3" xfId="2147"/>
    <cellStyle name="Обычный 18 13 2 3 2" xfId="2148"/>
    <cellStyle name="Обычный 18 13 2 3 2 2" xfId="2149"/>
    <cellStyle name="Обычный 18 13 2 3 2 3" xfId="2150"/>
    <cellStyle name="Обычный 18 13 2 3 2 4" xfId="2151"/>
    <cellStyle name="Обычный 18 13 2 3 2 5" xfId="2152"/>
    <cellStyle name="Обычный 18 13 2 3 3" xfId="2153"/>
    <cellStyle name="Обычный 18 13 2 3 4" xfId="2154"/>
    <cellStyle name="Обычный 18 13 2 3 5" xfId="2155"/>
    <cellStyle name="Обычный 18 13 2 3 6" xfId="2156"/>
    <cellStyle name="Обычный 18 13 2 3 7" xfId="2157"/>
    <cellStyle name="Обычный 18 13 2 3 8" xfId="2158"/>
    <cellStyle name="Обычный 18 13 2 3 9" xfId="2159"/>
    <cellStyle name="Обычный 18 13 2 4" xfId="2160"/>
    <cellStyle name="Обычный 18 13 2 4 2" xfId="2161"/>
    <cellStyle name="Обычный 18 13 2 4 2 2" xfId="2162"/>
    <cellStyle name="Обычный 18 13 2 4 2 3" xfId="2163"/>
    <cellStyle name="Обычный 18 13 2 4 2 4" xfId="2164"/>
    <cellStyle name="Обычный 18 13 2 4 2 5" xfId="2165"/>
    <cellStyle name="Обычный 18 13 2 4 3" xfId="2166"/>
    <cellStyle name="Обычный 18 13 2 4 4" xfId="2167"/>
    <cellStyle name="Обычный 18 13 2 4 5" xfId="2168"/>
    <cellStyle name="Обычный 18 13 2 4 6" xfId="2169"/>
    <cellStyle name="Обычный 18 13 2 4 7" xfId="2170"/>
    <cellStyle name="Обычный 18 13 2 4 8" xfId="2171"/>
    <cellStyle name="Обычный 18 13 2 5" xfId="2172"/>
    <cellStyle name="Обычный 18 13 2 5 2" xfId="2173"/>
    <cellStyle name="Обычный 18 13 2 5 3" xfId="2174"/>
    <cellStyle name="Обычный 18 13 2 5 4" xfId="2175"/>
    <cellStyle name="Обычный 18 13 2 5 5" xfId="2176"/>
    <cellStyle name="Обычный 18 13 2 6" xfId="2177"/>
    <cellStyle name="Обычный 18 13 2 6 2" xfId="2178"/>
    <cellStyle name="Обычный 18 13 2 6 3" xfId="2179"/>
    <cellStyle name="Обычный 18 13 2 6 4" xfId="2180"/>
    <cellStyle name="Обычный 18 13 2 6 5" xfId="2181"/>
    <cellStyle name="Обычный 18 13 2 7" xfId="2182"/>
    <cellStyle name="Обычный 18 13 2 8" xfId="2183"/>
    <cellStyle name="Обычный 18 13 2 9" xfId="2184"/>
    <cellStyle name="Обычный 18 13 3" xfId="2185"/>
    <cellStyle name="Обычный 18 13 3 10" xfId="2186"/>
    <cellStyle name="Обычный 18 13 3 11" xfId="2187"/>
    <cellStyle name="Обычный 18 13 3 12" xfId="2188"/>
    <cellStyle name="Обычный 18 13 3 13" xfId="2189"/>
    <cellStyle name="Обычный 18 13 3 2" xfId="2190"/>
    <cellStyle name="Обычный 18 13 3 2 2" xfId="2191"/>
    <cellStyle name="Обычный 18 13 3 2 2 2" xfId="2192"/>
    <cellStyle name="Обычный 18 13 3 2 2 3" xfId="2193"/>
    <cellStyle name="Обычный 18 13 3 2 2 4" xfId="2194"/>
    <cellStyle name="Обычный 18 13 3 2 2 5" xfId="2195"/>
    <cellStyle name="Обычный 18 13 3 2 3" xfId="2196"/>
    <cellStyle name="Обычный 18 13 3 2 4" xfId="2197"/>
    <cellStyle name="Обычный 18 13 3 2 5" xfId="2198"/>
    <cellStyle name="Обычный 18 13 3 2 6" xfId="2199"/>
    <cellStyle name="Обычный 18 13 3 2 7" xfId="2200"/>
    <cellStyle name="Обычный 18 13 3 2 8" xfId="2201"/>
    <cellStyle name="Обычный 18 13 3 2 9" xfId="2202"/>
    <cellStyle name="Обычный 18 13 3 3" xfId="2203"/>
    <cellStyle name="Обычный 18 13 3 3 2" xfId="2204"/>
    <cellStyle name="Обычный 18 13 3 3 2 2" xfId="2205"/>
    <cellStyle name="Обычный 18 13 3 3 2 3" xfId="2206"/>
    <cellStyle name="Обычный 18 13 3 3 2 4" xfId="2207"/>
    <cellStyle name="Обычный 18 13 3 3 2 5" xfId="2208"/>
    <cellStyle name="Обычный 18 13 3 3 3" xfId="2209"/>
    <cellStyle name="Обычный 18 13 3 3 4" xfId="2210"/>
    <cellStyle name="Обычный 18 13 3 3 5" xfId="2211"/>
    <cellStyle name="Обычный 18 13 3 3 6" xfId="2212"/>
    <cellStyle name="Обычный 18 13 3 3 7" xfId="2213"/>
    <cellStyle name="Обычный 18 13 3 3 8" xfId="2214"/>
    <cellStyle name="Обычный 18 13 3 4" xfId="2215"/>
    <cellStyle name="Обычный 18 13 3 4 2" xfId="2216"/>
    <cellStyle name="Обычный 18 13 3 4 3" xfId="2217"/>
    <cellStyle name="Обычный 18 13 3 4 4" xfId="2218"/>
    <cellStyle name="Обычный 18 13 3 4 5" xfId="2219"/>
    <cellStyle name="Обычный 18 13 3 5" xfId="2220"/>
    <cellStyle name="Обычный 18 13 3 5 2" xfId="2221"/>
    <cellStyle name="Обычный 18 13 3 5 3" xfId="2222"/>
    <cellStyle name="Обычный 18 13 3 5 4" xfId="2223"/>
    <cellStyle name="Обычный 18 13 3 5 5" xfId="2224"/>
    <cellStyle name="Обычный 18 13 3 6" xfId="2225"/>
    <cellStyle name="Обычный 18 13 3 7" xfId="2226"/>
    <cellStyle name="Обычный 18 13 3 8" xfId="2227"/>
    <cellStyle name="Обычный 18 13 3 9" xfId="2228"/>
    <cellStyle name="Обычный 18 13 4" xfId="2229"/>
    <cellStyle name="Обычный 18 13 4 2" xfId="2230"/>
    <cellStyle name="Обычный 18 13 4 2 2" xfId="2231"/>
    <cellStyle name="Обычный 18 13 4 2 3" xfId="2232"/>
    <cellStyle name="Обычный 18 13 4 2 4" xfId="2233"/>
    <cellStyle name="Обычный 18 13 4 2 5" xfId="2234"/>
    <cellStyle name="Обычный 18 13 4 3" xfId="2235"/>
    <cellStyle name="Обычный 18 13 4 4" xfId="2236"/>
    <cellStyle name="Обычный 18 13 4 5" xfId="2237"/>
    <cellStyle name="Обычный 18 13 4 6" xfId="2238"/>
    <cellStyle name="Обычный 18 13 4 7" xfId="2239"/>
    <cellStyle name="Обычный 18 13 4 8" xfId="2240"/>
    <cellStyle name="Обычный 18 13 4 9" xfId="2241"/>
    <cellStyle name="Обычный 18 13 5" xfId="2242"/>
    <cellStyle name="Обычный 18 13 5 2" xfId="2243"/>
    <cellStyle name="Обычный 18 13 5 2 2" xfId="2244"/>
    <cellStyle name="Обычный 18 13 5 2 3" xfId="2245"/>
    <cellStyle name="Обычный 18 13 5 2 4" xfId="2246"/>
    <cellStyle name="Обычный 18 13 5 2 5" xfId="2247"/>
    <cellStyle name="Обычный 18 13 5 3" xfId="2248"/>
    <cellStyle name="Обычный 18 13 5 4" xfId="2249"/>
    <cellStyle name="Обычный 18 13 5 5" xfId="2250"/>
    <cellStyle name="Обычный 18 13 5 6" xfId="2251"/>
    <cellStyle name="Обычный 18 13 5 7" xfId="2252"/>
    <cellStyle name="Обычный 18 13 5 8" xfId="2253"/>
    <cellStyle name="Обычный 18 13 6" xfId="2254"/>
    <cellStyle name="Обычный 18 13 6 2" xfId="2255"/>
    <cellStyle name="Обычный 18 13 6 3" xfId="2256"/>
    <cellStyle name="Обычный 18 13 6 4" xfId="2257"/>
    <cellStyle name="Обычный 18 13 6 5" xfId="2258"/>
    <cellStyle name="Обычный 18 13 7" xfId="2259"/>
    <cellStyle name="Обычный 18 13 7 2" xfId="2260"/>
    <cellStyle name="Обычный 18 13 7 3" xfId="2261"/>
    <cellStyle name="Обычный 18 13 7 4" xfId="2262"/>
    <cellStyle name="Обычный 18 13 7 5" xfId="2263"/>
    <cellStyle name="Обычный 18 13 8" xfId="2264"/>
    <cellStyle name="Обычный 18 13 9" xfId="2265"/>
    <cellStyle name="Обычный 18 14" xfId="2266"/>
    <cellStyle name="Обычный 18 14 10" xfId="2267"/>
    <cellStyle name="Обычный 18 14 11" xfId="2268"/>
    <cellStyle name="Обычный 18 14 12" xfId="2269"/>
    <cellStyle name="Обычный 18 14 13" xfId="2270"/>
    <cellStyle name="Обычный 18 14 14" xfId="2271"/>
    <cellStyle name="Обычный 18 14 15" xfId="2272"/>
    <cellStyle name="Обычный 18 14 2" xfId="2273"/>
    <cellStyle name="Обычный 18 14 2 10" xfId="2274"/>
    <cellStyle name="Обычный 18 14 2 11" xfId="2275"/>
    <cellStyle name="Обычный 18 14 2 12" xfId="2276"/>
    <cellStyle name="Обычный 18 14 2 13" xfId="2277"/>
    <cellStyle name="Обычный 18 14 2 14" xfId="2278"/>
    <cellStyle name="Обычный 18 14 2 2" xfId="2279"/>
    <cellStyle name="Обычный 18 14 2 2 10" xfId="2280"/>
    <cellStyle name="Обычный 18 14 2 2 11" xfId="2281"/>
    <cellStyle name="Обычный 18 14 2 2 12" xfId="2282"/>
    <cellStyle name="Обычный 18 14 2 2 13" xfId="2283"/>
    <cellStyle name="Обычный 18 14 2 2 2" xfId="2284"/>
    <cellStyle name="Обычный 18 14 2 2 2 2" xfId="2285"/>
    <cellStyle name="Обычный 18 14 2 2 2 2 2" xfId="2286"/>
    <cellStyle name="Обычный 18 14 2 2 2 2 3" xfId="2287"/>
    <cellStyle name="Обычный 18 14 2 2 2 2 4" xfId="2288"/>
    <cellStyle name="Обычный 18 14 2 2 2 2 5" xfId="2289"/>
    <cellStyle name="Обычный 18 14 2 2 2 3" xfId="2290"/>
    <cellStyle name="Обычный 18 14 2 2 2 4" xfId="2291"/>
    <cellStyle name="Обычный 18 14 2 2 2 5" xfId="2292"/>
    <cellStyle name="Обычный 18 14 2 2 2 6" xfId="2293"/>
    <cellStyle name="Обычный 18 14 2 2 2 7" xfId="2294"/>
    <cellStyle name="Обычный 18 14 2 2 2 8" xfId="2295"/>
    <cellStyle name="Обычный 18 14 2 2 2 9" xfId="2296"/>
    <cellStyle name="Обычный 18 14 2 2 3" xfId="2297"/>
    <cellStyle name="Обычный 18 14 2 2 3 2" xfId="2298"/>
    <cellStyle name="Обычный 18 14 2 2 3 2 2" xfId="2299"/>
    <cellStyle name="Обычный 18 14 2 2 3 2 3" xfId="2300"/>
    <cellStyle name="Обычный 18 14 2 2 3 2 4" xfId="2301"/>
    <cellStyle name="Обычный 18 14 2 2 3 2 5" xfId="2302"/>
    <cellStyle name="Обычный 18 14 2 2 3 3" xfId="2303"/>
    <cellStyle name="Обычный 18 14 2 2 3 4" xfId="2304"/>
    <cellStyle name="Обычный 18 14 2 2 3 5" xfId="2305"/>
    <cellStyle name="Обычный 18 14 2 2 3 6" xfId="2306"/>
    <cellStyle name="Обычный 18 14 2 2 3 7" xfId="2307"/>
    <cellStyle name="Обычный 18 14 2 2 3 8" xfId="2308"/>
    <cellStyle name="Обычный 18 14 2 2 4" xfId="2309"/>
    <cellStyle name="Обычный 18 14 2 2 4 2" xfId="2310"/>
    <cellStyle name="Обычный 18 14 2 2 4 3" xfId="2311"/>
    <cellStyle name="Обычный 18 14 2 2 4 4" xfId="2312"/>
    <cellStyle name="Обычный 18 14 2 2 4 5" xfId="2313"/>
    <cellStyle name="Обычный 18 14 2 2 5" xfId="2314"/>
    <cellStyle name="Обычный 18 14 2 2 5 2" xfId="2315"/>
    <cellStyle name="Обычный 18 14 2 2 5 3" xfId="2316"/>
    <cellStyle name="Обычный 18 14 2 2 5 4" xfId="2317"/>
    <cellStyle name="Обычный 18 14 2 2 5 5" xfId="2318"/>
    <cellStyle name="Обычный 18 14 2 2 6" xfId="2319"/>
    <cellStyle name="Обычный 18 14 2 2 7" xfId="2320"/>
    <cellStyle name="Обычный 18 14 2 2 8" xfId="2321"/>
    <cellStyle name="Обычный 18 14 2 2 9" xfId="2322"/>
    <cellStyle name="Обычный 18 14 2 3" xfId="2323"/>
    <cellStyle name="Обычный 18 14 2 3 2" xfId="2324"/>
    <cellStyle name="Обычный 18 14 2 3 2 2" xfId="2325"/>
    <cellStyle name="Обычный 18 14 2 3 2 3" xfId="2326"/>
    <cellStyle name="Обычный 18 14 2 3 2 4" xfId="2327"/>
    <cellStyle name="Обычный 18 14 2 3 2 5" xfId="2328"/>
    <cellStyle name="Обычный 18 14 2 3 3" xfId="2329"/>
    <cellStyle name="Обычный 18 14 2 3 4" xfId="2330"/>
    <cellStyle name="Обычный 18 14 2 3 5" xfId="2331"/>
    <cellStyle name="Обычный 18 14 2 3 6" xfId="2332"/>
    <cellStyle name="Обычный 18 14 2 3 7" xfId="2333"/>
    <cellStyle name="Обычный 18 14 2 3 8" xfId="2334"/>
    <cellStyle name="Обычный 18 14 2 3 9" xfId="2335"/>
    <cellStyle name="Обычный 18 14 2 4" xfId="2336"/>
    <cellStyle name="Обычный 18 14 2 4 2" xfId="2337"/>
    <cellStyle name="Обычный 18 14 2 4 2 2" xfId="2338"/>
    <cellStyle name="Обычный 18 14 2 4 2 3" xfId="2339"/>
    <cellStyle name="Обычный 18 14 2 4 2 4" xfId="2340"/>
    <cellStyle name="Обычный 18 14 2 4 2 5" xfId="2341"/>
    <cellStyle name="Обычный 18 14 2 4 3" xfId="2342"/>
    <cellStyle name="Обычный 18 14 2 4 4" xfId="2343"/>
    <cellStyle name="Обычный 18 14 2 4 5" xfId="2344"/>
    <cellStyle name="Обычный 18 14 2 4 6" xfId="2345"/>
    <cellStyle name="Обычный 18 14 2 4 7" xfId="2346"/>
    <cellStyle name="Обычный 18 14 2 4 8" xfId="2347"/>
    <cellStyle name="Обычный 18 14 2 5" xfId="2348"/>
    <cellStyle name="Обычный 18 14 2 5 2" xfId="2349"/>
    <cellStyle name="Обычный 18 14 2 5 3" xfId="2350"/>
    <cellStyle name="Обычный 18 14 2 5 4" xfId="2351"/>
    <cellStyle name="Обычный 18 14 2 5 5" xfId="2352"/>
    <cellStyle name="Обычный 18 14 2 6" xfId="2353"/>
    <cellStyle name="Обычный 18 14 2 6 2" xfId="2354"/>
    <cellStyle name="Обычный 18 14 2 6 3" xfId="2355"/>
    <cellStyle name="Обычный 18 14 2 6 4" xfId="2356"/>
    <cellStyle name="Обычный 18 14 2 6 5" xfId="2357"/>
    <cellStyle name="Обычный 18 14 2 7" xfId="2358"/>
    <cellStyle name="Обычный 18 14 2 8" xfId="2359"/>
    <cellStyle name="Обычный 18 14 2 9" xfId="2360"/>
    <cellStyle name="Обычный 18 14 3" xfId="2361"/>
    <cellStyle name="Обычный 18 14 3 10" xfId="2362"/>
    <cellStyle name="Обычный 18 14 3 11" xfId="2363"/>
    <cellStyle name="Обычный 18 14 3 12" xfId="2364"/>
    <cellStyle name="Обычный 18 14 3 13" xfId="2365"/>
    <cellStyle name="Обычный 18 14 3 2" xfId="2366"/>
    <cellStyle name="Обычный 18 14 3 2 2" xfId="2367"/>
    <cellStyle name="Обычный 18 14 3 2 2 2" xfId="2368"/>
    <cellStyle name="Обычный 18 14 3 2 2 3" xfId="2369"/>
    <cellStyle name="Обычный 18 14 3 2 2 4" xfId="2370"/>
    <cellStyle name="Обычный 18 14 3 2 2 5" xfId="2371"/>
    <cellStyle name="Обычный 18 14 3 2 3" xfId="2372"/>
    <cellStyle name="Обычный 18 14 3 2 4" xfId="2373"/>
    <cellStyle name="Обычный 18 14 3 2 5" xfId="2374"/>
    <cellStyle name="Обычный 18 14 3 2 6" xfId="2375"/>
    <cellStyle name="Обычный 18 14 3 2 7" xfId="2376"/>
    <cellStyle name="Обычный 18 14 3 2 8" xfId="2377"/>
    <cellStyle name="Обычный 18 14 3 2 9" xfId="2378"/>
    <cellStyle name="Обычный 18 14 3 3" xfId="2379"/>
    <cellStyle name="Обычный 18 14 3 3 2" xfId="2380"/>
    <cellStyle name="Обычный 18 14 3 3 2 2" xfId="2381"/>
    <cellStyle name="Обычный 18 14 3 3 2 3" xfId="2382"/>
    <cellStyle name="Обычный 18 14 3 3 2 4" xfId="2383"/>
    <cellStyle name="Обычный 18 14 3 3 2 5" xfId="2384"/>
    <cellStyle name="Обычный 18 14 3 3 3" xfId="2385"/>
    <cellStyle name="Обычный 18 14 3 3 4" xfId="2386"/>
    <cellStyle name="Обычный 18 14 3 3 5" xfId="2387"/>
    <cellStyle name="Обычный 18 14 3 3 6" xfId="2388"/>
    <cellStyle name="Обычный 18 14 3 3 7" xfId="2389"/>
    <cellStyle name="Обычный 18 14 3 3 8" xfId="2390"/>
    <cellStyle name="Обычный 18 14 3 4" xfId="2391"/>
    <cellStyle name="Обычный 18 14 3 4 2" xfId="2392"/>
    <cellStyle name="Обычный 18 14 3 4 3" xfId="2393"/>
    <cellStyle name="Обычный 18 14 3 4 4" xfId="2394"/>
    <cellStyle name="Обычный 18 14 3 4 5" xfId="2395"/>
    <cellStyle name="Обычный 18 14 3 5" xfId="2396"/>
    <cellStyle name="Обычный 18 14 3 5 2" xfId="2397"/>
    <cellStyle name="Обычный 18 14 3 5 3" xfId="2398"/>
    <cellStyle name="Обычный 18 14 3 5 4" xfId="2399"/>
    <cellStyle name="Обычный 18 14 3 5 5" xfId="2400"/>
    <cellStyle name="Обычный 18 14 3 6" xfId="2401"/>
    <cellStyle name="Обычный 18 14 3 7" xfId="2402"/>
    <cellStyle name="Обычный 18 14 3 8" xfId="2403"/>
    <cellStyle name="Обычный 18 14 3 9" xfId="2404"/>
    <cellStyle name="Обычный 18 14 4" xfId="2405"/>
    <cellStyle name="Обычный 18 14 4 2" xfId="2406"/>
    <cellStyle name="Обычный 18 14 4 2 2" xfId="2407"/>
    <cellStyle name="Обычный 18 14 4 2 3" xfId="2408"/>
    <cellStyle name="Обычный 18 14 4 2 4" xfId="2409"/>
    <cellStyle name="Обычный 18 14 4 2 5" xfId="2410"/>
    <cellStyle name="Обычный 18 14 4 3" xfId="2411"/>
    <cellStyle name="Обычный 18 14 4 4" xfId="2412"/>
    <cellStyle name="Обычный 18 14 4 5" xfId="2413"/>
    <cellStyle name="Обычный 18 14 4 6" xfId="2414"/>
    <cellStyle name="Обычный 18 14 4 7" xfId="2415"/>
    <cellStyle name="Обычный 18 14 4 8" xfId="2416"/>
    <cellStyle name="Обычный 18 14 4 9" xfId="2417"/>
    <cellStyle name="Обычный 18 14 5" xfId="2418"/>
    <cellStyle name="Обычный 18 14 5 2" xfId="2419"/>
    <cellStyle name="Обычный 18 14 5 2 2" xfId="2420"/>
    <cellStyle name="Обычный 18 14 5 2 3" xfId="2421"/>
    <cellStyle name="Обычный 18 14 5 2 4" xfId="2422"/>
    <cellStyle name="Обычный 18 14 5 2 5" xfId="2423"/>
    <cellStyle name="Обычный 18 14 5 3" xfId="2424"/>
    <cellStyle name="Обычный 18 14 5 4" xfId="2425"/>
    <cellStyle name="Обычный 18 14 5 5" xfId="2426"/>
    <cellStyle name="Обычный 18 14 5 6" xfId="2427"/>
    <cellStyle name="Обычный 18 14 5 7" xfId="2428"/>
    <cellStyle name="Обычный 18 14 5 8" xfId="2429"/>
    <cellStyle name="Обычный 18 14 6" xfId="2430"/>
    <cellStyle name="Обычный 18 14 6 2" xfId="2431"/>
    <cellStyle name="Обычный 18 14 6 3" xfId="2432"/>
    <cellStyle name="Обычный 18 14 6 4" xfId="2433"/>
    <cellStyle name="Обычный 18 14 6 5" xfId="2434"/>
    <cellStyle name="Обычный 18 14 7" xfId="2435"/>
    <cellStyle name="Обычный 18 14 7 2" xfId="2436"/>
    <cellStyle name="Обычный 18 14 7 3" xfId="2437"/>
    <cellStyle name="Обычный 18 14 7 4" xfId="2438"/>
    <cellStyle name="Обычный 18 14 7 5" xfId="2439"/>
    <cellStyle name="Обычный 18 14 8" xfId="2440"/>
    <cellStyle name="Обычный 18 14 9" xfId="2441"/>
    <cellStyle name="Обычный 18 15" xfId="2442"/>
    <cellStyle name="Обычный 18 15 10" xfId="2443"/>
    <cellStyle name="Обычный 18 15 11" xfId="2444"/>
    <cellStyle name="Обычный 18 15 12" xfId="2445"/>
    <cellStyle name="Обычный 18 15 13" xfId="2446"/>
    <cellStyle name="Обычный 18 15 14" xfId="2447"/>
    <cellStyle name="Обычный 18 15 15" xfId="2448"/>
    <cellStyle name="Обычный 18 15 2" xfId="2449"/>
    <cellStyle name="Обычный 18 15 2 10" xfId="2450"/>
    <cellStyle name="Обычный 18 15 2 11" xfId="2451"/>
    <cellStyle name="Обычный 18 15 2 12" xfId="2452"/>
    <cellStyle name="Обычный 18 15 2 13" xfId="2453"/>
    <cellStyle name="Обычный 18 15 2 14" xfId="2454"/>
    <cellStyle name="Обычный 18 15 2 2" xfId="2455"/>
    <cellStyle name="Обычный 18 15 2 2 10" xfId="2456"/>
    <cellStyle name="Обычный 18 15 2 2 11" xfId="2457"/>
    <cellStyle name="Обычный 18 15 2 2 12" xfId="2458"/>
    <cellStyle name="Обычный 18 15 2 2 13" xfId="2459"/>
    <cellStyle name="Обычный 18 15 2 2 2" xfId="2460"/>
    <cellStyle name="Обычный 18 15 2 2 2 2" xfId="2461"/>
    <cellStyle name="Обычный 18 15 2 2 2 2 2" xfId="2462"/>
    <cellStyle name="Обычный 18 15 2 2 2 2 3" xfId="2463"/>
    <cellStyle name="Обычный 18 15 2 2 2 2 4" xfId="2464"/>
    <cellStyle name="Обычный 18 15 2 2 2 2 5" xfId="2465"/>
    <cellStyle name="Обычный 18 15 2 2 2 3" xfId="2466"/>
    <cellStyle name="Обычный 18 15 2 2 2 4" xfId="2467"/>
    <cellStyle name="Обычный 18 15 2 2 2 5" xfId="2468"/>
    <cellStyle name="Обычный 18 15 2 2 2 6" xfId="2469"/>
    <cellStyle name="Обычный 18 15 2 2 2 7" xfId="2470"/>
    <cellStyle name="Обычный 18 15 2 2 2 8" xfId="2471"/>
    <cellStyle name="Обычный 18 15 2 2 2 9" xfId="2472"/>
    <cellStyle name="Обычный 18 15 2 2 3" xfId="2473"/>
    <cellStyle name="Обычный 18 15 2 2 3 2" xfId="2474"/>
    <cellStyle name="Обычный 18 15 2 2 3 2 2" xfId="2475"/>
    <cellStyle name="Обычный 18 15 2 2 3 2 3" xfId="2476"/>
    <cellStyle name="Обычный 18 15 2 2 3 2 4" xfId="2477"/>
    <cellStyle name="Обычный 18 15 2 2 3 2 5" xfId="2478"/>
    <cellStyle name="Обычный 18 15 2 2 3 3" xfId="2479"/>
    <cellStyle name="Обычный 18 15 2 2 3 4" xfId="2480"/>
    <cellStyle name="Обычный 18 15 2 2 3 5" xfId="2481"/>
    <cellStyle name="Обычный 18 15 2 2 3 6" xfId="2482"/>
    <cellStyle name="Обычный 18 15 2 2 3 7" xfId="2483"/>
    <cellStyle name="Обычный 18 15 2 2 3 8" xfId="2484"/>
    <cellStyle name="Обычный 18 15 2 2 4" xfId="2485"/>
    <cellStyle name="Обычный 18 15 2 2 4 2" xfId="2486"/>
    <cellStyle name="Обычный 18 15 2 2 4 3" xfId="2487"/>
    <cellStyle name="Обычный 18 15 2 2 4 4" xfId="2488"/>
    <cellStyle name="Обычный 18 15 2 2 4 5" xfId="2489"/>
    <cellStyle name="Обычный 18 15 2 2 5" xfId="2490"/>
    <cellStyle name="Обычный 18 15 2 2 5 2" xfId="2491"/>
    <cellStyle name="Обычный 18 15 2 2 5 3" xfId="2492"/>
    <cellStyle name="Обычный 18 15 2 2 5 4" xfId="2493"/>
    <cellStyle name="Обычный 18 15 2 2 5 5" xfId="2494"/>
    <cellStyle name="Обычный 18 15 2 2 6" xfId="2495"/>
    <cellStyle name="Обычный 18 15 2 2 7" xfId="2496"/>
    <cellStyle name="Обычный 18 15 2 2 8" xfId="2497"/>
    <cellStyle name="Обычный 18 15 2 2 9" xfId="2498"/>
    <cellStyle name="Обычный 18 15 2 3" xfId="2499"/>
    <cellStyle name="Обычный 18 15 2 3 2" xfId="2500"/>
    <cellStyle name="Обычный 18 15 2 3 2 2" xfId="2501"/>
    <cellStyle name="Обычный 18 15 2 3 2 3" xfId="2502"/>
    <cellStyle name="Обычный 18 15 2 3 2 4" xfId="2503"/>
    <cellStyle name="Обычный 18 15 2 3 2 5" xfId="2504"/>
    <cellStyle name="Обычный 18 15 2 3 3" xfId="2505"/>
    <cellStyle name="Обычный 18 15 2 3 4" xfId="2506"/>
    <cellStyle name="Обычный 18 15 2 3 5" xfId="2507"/>
    <cellStyle name="Обычный 18 15 2 3 6" xfId="2508"/>
    <cellStyle name="Обычный 18 15 2 3 7" xfId="2509"/>
    <cellStyle name="Обычный 18 15 2 3 8" xfId="2510"/>
    <cellStyle name="Обычный 18 15 2 3 9" xfId="2511"/>
    <cellStyle name="Обычный 18 15 2 4" xfId="2512"/>
    <cellStyle name="Обычный 18 15 2 4 2" xfId="2513"/>
    <cellStyle name="Обычный 18 15 2 4 2 2" xfId="2514"/>
    <cellStyle name="Обычный 18 15 2 4 2 3" xfId="2515"/>
    <cellStyle name="Обычный 18 15 2 4 2 4" xfId="2516"/>
    <cellStyle name="Обычный 18 15 2 4 2 5" xfId="2517"/>
    <cellStyle name="Обычный 18 15 2 4 3" xfId="2518"/>
    <cellStyle name="Обычный 18 15 2 4 4" xfId="2519"/>
    <cellStyle name="Обычный 18 15 2 4 5" xfId="2520"/>
    <cellStyle name="Обычный 18 15 2 4 6" xfId="2521"/>
    <cellStyle name="Обычный 18 15 2 4 7" xfId="2522"/>
    <cellStyle name="Обычный 18 15 2 4 8" xfId="2523"/>
    <cellStyle name="Обычный 18 15 2 5" xfId="2524"/>
    <cellStyle name="Обычный 18 15 2 5 2" xfId="2525"/>
    <cellStyle name="Обычный 18 15 2 5 3" xfId="2526"/>
    <cellStyle name="Обычный 18 15 2 5 4" xfId="2527"/>
    <cellStyle name="Обычный 18 15 2 5 5" xfId="2528"/>
    <cellStyle name="Обычный 18 15 2 6" xfId="2529"/>
    <cellStyle name="Обычный 18 15 2 6 2" xfId="2530"/>
    <cellStyle name="Обычный 18 15 2 6 3" xfId="2531"/>
    <cellStyle name="Обычный 18 15 2 6 4" xfId="2532"/>
    <cellStyle name="Обычный 18 15 2 6 5" xfId="2533"/>
    <cellStyle name="Обычный 18 15 2 7" xfId="2534"/>
    <cellStyle name="Обычный 18 15 2 8" xfId="2535"/>
    <cellStyle name="Обычный 18 15 2 9" xfId="2536"/>
    <cellStyle name="Обычный 18 15 3" xfId="2537"/>
    <cellStyle name="Обычный 18 15 3 10" xfId="2538"/>
    <cellStyle name="Обычный 18 15 3 11" xfId="2539"/>
    <cellStyle name="Обычный 18 15 3 12" xfId="2540"/>
    <cellStyle name="Обычный 18 15 3 13" xfId="2541"/>
    <cellStyle name="Обычный 18 15 3 2" xfId="2542"/>
    <cellStyle name="Обычный 18 15 3 2 2" xfId="2543"/>
    <cellStyle name="Обычный 18 15 3 2 2 2" xfId="2544"/>
    <cellStyle name="Обычный 18 15 3 2 2 3" xfId="2545"/>
    <cellStyle name="Обычный 18 15 3 2 2 4" xfId="2546"/>
    <cellStyle name="Обычный 18 15 3 2 2 5" xfId="2547"/>
    <cellStyle name="Обычный 18 15 3 2 3" xfId="2548"/>
    <cellStyle name="Обычный 18 15 3 2 4" xfId="2549"/>
    <cellStyle name="Обычный 18 15 3 2 5" xfId="2550"/>
    <cellStyle name="Обычный 18 15 3 2 6" xfId="2551"/>
    <cellStyle name="Обычный 18 15 3 2 7" xfId="2552"/>
    <cellStyle name="Обычный 18 15 3 2 8" xfId="2553"/>
    <cellStyle name="Обычный 18 15 3 2 9" xfId="2554"/>
    <cellStyle name="Обычный 18 15 3 3" xfId="2555"/>
    <cellStyle name="Обычный 18 15 3 3 2" xfId="2556"/>
    <cellStyle name="Обычный 18 15 3 3 2 2" xfId="2557"/>
    <cellStyle name="Обычный 18 15 3 3 2 3" xfId="2558"/>
    <cellStyle name="Обычный 18 15 3 3 2 4" xfId="2559"/>
    <cellStyle name="Обычный 18 15 3 3 2 5" xfId="2560"/>
    <cellStyle name="Обычный 18 15 3 3 3" xfId="2561"/>
    <cellStyle name="Обычный 18 15 3 3 4" xfId="2562"/>
    <cellStyle name="Обычный 18 15 3 3 5" xfId="2563"/>
    <cellStyle name="Обычный 18 15 3 3 6" xfId="2564"/>
    <cellStyle name="Обычный 18 15 3 3 7" xfId="2565"/>
    <cellStyle name="Обычный 18 15 3 3 8" xfId="2566"/>
    <cellStyle name="Обычный 18 15 3 4" xfId="2567"/>
    <cellStyle name="Обычный 18 15 3 4 2" xfId="2568"/>
    <cellStyle name="Обычный 18 15 3 4 3" xfId="2569"/>
    <cellStyle name="Обычный 18 15 3 4 4" xfId="2570"/>
    <cellStyle name="Обычный 18 15 3 4 5" xfId="2571"/>
    <cellStyle name="Обычный 18 15 3 5" xfId="2572"/>
    <cellStyle name="Обычный 18 15 3 5 2" xfId="2573"/>
    <cellStyle name="Обычный 18 15 3 5 3" xfId="2574"/>
    <cellStyle name="Обычный 18 15 3 5 4" xfId="2575"/>
    <cellStyle name="Обычный 18 15 3 5 5" xfId="2576"/>
    <cellStyle name="Обычный 18 15 3 6" xfId="2577"/>
    <cellStyle name="Обычный 18 15 3 7" xfId="2578"/>
    <cellStyle name="Обычный 18 15 3 8" xfId="2579"/>
    <cellStyle name="Обычный 18 15 3 9" xfId="2580"/>
    <cellStyle name="Обычный 18 15 4" xfId="2581"/>
    <cellStyle name="Обычный 18 15 4 2" xfId="2582"/>
    <cellStyle name="Обычный 18 15 4 2 2" xfId="2583"/>
    <cellStyle name="Обычный 18 15 4 2 3" xfId="2584"/>
    <cellStyle name="Обычный 18 15 4 2 4" xfId="2585"/>
    <cellStyle name="Обычный 18 15 4 2 5" xfId="2586"/>
    <cellStyle name="Обычный 18 15 4 3" xfId="2587"/>
    <cellStyle name="Обычный 18 15 4 4" xfId="2588"/>
    <cellStyle name="Обычный 18 15 4 5" xfId="2589"/>
    <cellStyle name="Обычный 18 15 4 6" xfId="2590"/>
    <cellStyle name="Обычный 18 15 4 7" xfId="2591"/>
    <cellStyle name="Обычный 18 15 4 8" xfId="2592"/>
    <cellStyle name="Обычный 18 15 4 9" xfId="2593"/>
    <cellStyle name="Обычный 18 15 5" xfId="2594"/>
    <cellStyle name="Обычный 18 15 5 2" xfId="2595"/>
    <cellStyle name="Обычный 18 15 5 2 2" xfId="2596"/>
    <cellStyle name="Обычный 18 15 5 2 3" xfId="2597"/>
    <cellStyle name="Обычный 18 15 5 2 4" xfId="2598"/>
    <cellStyle name="Обычный 18 15 5 2 5" xfId="2599"/>
    <cellStyle name="Обычный 18 15 5 3" xfId="2600"/>
    <cellStyle name="Обычный 18 15 5 4" xfId="2601"/>
    <cellStyle name="Обычный 18 15 5 5" xfId="2602"/>
    <cellStyle name="Обычный 18 15 5 6" xfId="2603"/>
    <cellStyle name="Обычный 18 15 5 7" xfId="2604"/>
    <cellStyle name="Обычный 18 15 5 8" xfId="2605"/>
    <cellStyle name="Обычный 18 15 6" xfId="2606"/>
    <cellStyle name="Обычный 18 15 6 2" xfId="2607"/>
    <cellStyle name="Обычный 18 15 6 3" xfId="2608"/>
    <cellStyle name="Обычный 18 15 6 4" xfId="2609"/>
    <cellStyle name="Обычный 18 15 6 5" xfId="2610"/>
    <cellStyle name="Обычный 18 15 7" xfId="2611"/>
    <cellStyle name="Обычный 18 15 7 2" xfId="2612"/>
    <cellStyle name="Обычный 18 15 7 3" xfId="2613"/>
    <cellStyle name="Обычный 18 15 7 4" xfId="2614"/>
    <cellStyle name="Обычный 18 15 7 5" xfId="2615"/>
    <cellStyle name="Обычный 18 15 8" xfId="2616"/>
    <cellStyle name="Обычный 18 15 9" xfId="2617"/>
    <cellStyle name="Обычный 18 16" xfId="2618"/>
    <cellStyle name="Обычный 18 16 10" xfId="2619"/>
    <cellStyle name="Обычный 18 16 11" xfId="2620"/>
    <cellStyle name="Обычный 18 16 12" xfId="2621"/>
    <cellStyle name="Обычный 18 16 13" xfId="2622"/>
    <cellStyle name="Обычный 18 16 14" xfId="2623"/>
    <cellStyle name="Обычный 18 16 15" xfId="2624"/>
    <cellStyle name="Обычный 18 16 2" xfId="2625"/>
    <cellStyle name="Обычный 18 16 2 10" xfId="2626"/>
    <cellStyle name="Обычный 18 16 2 11" xfId="2627"/>
    <cellStyle name="Обычный 18 16 2 12" xfId="2628"/>
    <cellStyle name="Обычный 18 16 2 13" xfId="2629"/>
    <cellStyle name="Обычный 18 16 2 14" xfId="2630"/>
    <cellStyle name="Обычный 18 16 2 2" xfId="2631"/>
    <cellStyle name="Обычный 18 16 2 2 10" xfId="2632"/>
    <cellStyle name="Обычный 18 16 2 2 11" xfId="2633"/>
    <cellStyle name="Обычный 18 16 2 2 12" xfId="2634"/>
    <cellStyle name="Обычный 18 16 2 2 13" xfId="2635"/>
    <cellStyle name="Обычный 18 16 2 2 2" xfId="2636"/>
    <cellStyle name="Обычный 18 16 2 2 2 2" xfId="2637"/>
    <cellStyle name="Обычный 18 16 2 2 2 2 2" xfId="2638"/>
    <cellStyle name="Обычный 18 16 2 2 2 2 3" xfId="2639"/>
    <cellStyle name="Обычный 18 16 2 2 2 2 4" xfId="2640"/>
    <cellStyle name="Обычный 18 16 2 2 2 2 5" xfId="2641"/>
    <cellStyle name="Обычный 18 16 2 2 2 3" xfId="2642"/>
    <cellStyle name="Обычный 18 16 2 2 2 4" xfId="2643"/>
    <cellStyle name="Обычный 18 16 2 2 2 5" xfId="2644"/>
    <cellStyle name="Обычный 18 16 2 2 2 6" xfId="2645"/>
    <cellStyle name="Обычный 18 16 2 2 2 7" xfId="2646"/>
    <cellStyle name="Обычный 18 16 2 2 2 8" xfId="2647"/>
    <cellStyle name="Обычный 18 16 2 2 2 9" xfId="2648"/>
    <cellStyle name="Обычный 18 16 2 2 3" xfId="2649"/>
    <cellStyle name="Обычный 18 16 2 2 3 2" xfId="2650"/>
    <cellStyle name="Обычный 18 16 2 2 3 2 2" xfId="2651"/>
    <cellStyle name="Обычный 18 16 2 2 3 2 3" xfId="2652"/>
    <cellStyle name="Обычный 18 16 2 2 3 2 4" xfId="2653"/>
    <cellStyle name="Обычный 18 16 2 2 3 2 5" xfId="2654"/>
    <cellStyle name="Обычный 18 16 2 2 3 3" xfId="2655"/>
    <cellStyle name="Обычный 18 16 2 2 3 4" xfId="2656"/>
    <cellStyle name="Обычный 18 16 2 2 3 5" xfId="2657"/>
    <cellStyle name="Обычный 18 16 2 2 3 6" xfId="2658"/>
    <cellStyle name="Обычный 18 16 2 2 3 7" xfId="2659"/>
    <cellStyle name="Обычный 18 16 2 2 3 8" xfId="2660"/>
    <cellStyle name="Обычный 18 16 2 2 4" xfId="2661"/>
    <cellStyle name="Обычный 18 16 2 2 4 2" xfId="2662"/>
    <cellStyle name="Обычный 18 16 2 2 4 3" xfId="2663"/>
    <cellStyle name="Обычный 18 16 2 2 4 4" xfId="2664"/>
    <cellStyle name="Обычный 18 16 2 2 4 5" xfId="2665"/>
    <cellStyle name="Обычный 18 16 2 2 5" xfId="2666"/>
    <cellStyle name="Обычный 18 16 2 2 5 2" xfId="2667"/>
    <cellStyle name="Обычный 18 16 2 2 5 3" xfId="2668"/>
    <cellStyle name="Обычный 18 16 2 2 5 4" xfId="2669"/>
    <cellStyle name="Обычный 18 16 2 2 5 5" xfId="2670"/>
    <cellStyle name="Обычный 18 16 2 2 6" xfId="2671"/>
    <cellStyle name="Обычный 18 16 2 2 7" xfId="2672"/>
    <cellStyle name="Обычный 18 16 2 2 8" xfId="2673"/>
    <cellStyle name="Обычный 18 16 2 2 9" xfId="2674"/>
    <cellStyle name="Обычный 18 16 2 3" xfId="2675"/>
    <cellStyle name="Обычный 18 16 2 3 2" xfId="2676"/>
    <cellStyle name="Обычный 18 16 2 3 2 2" xfId="2677"/>
    <cellStyle name="Обычный 18 16 2 3 2 3" xfId="2678"/>
    <cellStyle name="Обычный 18 16 2 3 2 4" xfId="2679"/>
    <cellStyle name="Обычный 18 16 2 3 2 5" xfId="2680"/>
    <cellStyle name="Обычный 18 16 2 3 3" xfId="2681"/>
    <cellStyle name="Обычный 18 16 2 3 4" xfId="2682"/>
    <cellStyle name="Обычный 18 16 2 3 5" xfId="2683"/>
    <cellStyle name="Обычный 18 16 2 3 6" xfId="2684"/>
    <cellStyle name="Обычный 18 16 2 3 7" xfId="2685"/>
    <cellStyle name="Обычный 18 16 2 3 8" xfId="2686"/>
    <cellStyle name="Обычный 18 16 2 3 9" xfId="2687"/>
    <cellStyle name="Обычный 18 16 2 4" xfId="2688"/>
    <cellStyle name="Обычный 18 16 2 4 2" xfId="2689"/>
    <cellStyle name="Обычный 18 16 2 4 2 2" xfId="2690"/>
    <cellStyle name="Обычный 18 16 2 4 2 3" xfId="2691"/>
    <cellStyle name="Обычный 18 16 2 4 2 4" xfId="2692"/>
    <cellStyle name="Обычный 18 16 2 4 2 5" xfId="2693"/>
    <cellStyle name="Обычный 18 16 2 4 3" xfId="2694"/>
    <cellStyle name="Обычный 18 16 2 4 4" xfId="2695"/>
    <cellStyle name="Обычный 18 16 2 4 5" xfId="2696"/>
    <cellStyle name="Обычный 18 16 2 4 6" xfId="2697"/>
    <cellStyle name="Обычный 18 16 2 4 7" xfId="2698"/>
    <cellStyle name="Обычный 18 16 2 4 8" xfId="2699"/>
    <cellStyle name="Обычный 18 16 2 5" xfId="2700"/>
    <cellStyle name="Обычный 18 16 2 5 2" xfId="2701"/>
    <cellStyle name="Обычный 18 16 2 5 3" xfId="2702"/>
    <cellStyle name="Обычный 18 16 2 5 4" xfId="2703"/>
    <cellStyle name="Обычный 18 16 2 5 5" xfId="2704"/>
    <cellStyle name="Обычный 18 16 2 6" xfId="2705"/>
    <cellStyle name="Обычный 18 16 2 6 2" xfId="2706"/>
    <cellStyle name="Обычный 18 16 2 6 3" xfId="2707"/>
    <cellStyle name="Обычный 18 16 2 6 4" xfId="2708"/>
    <cellStyle name="Обычный 18 16 2 6 5" xfId="2709"/>
    <cellStyle name="Обычный 18 16 2 7" xfId="2710"/>
    <cellStyle name="Обычный 18 16 2 8" xfId="2711"/>
    <cellStyle name="Обычный 18 16 2 9" xfId="2712"/>
    <cellStyle name="Обычный 18 16 3" xfId="2713"/>
    <cellStyle name="Обычный 18 16 3 10" xfId="2714"/>
    <cellStyle name="Обычный 18 16 3 11" xfId="2715"/>
    <cellStyle name="Обычный 18 16 3 12" xfId="2716"/>
    <cellStyle name="Обычный 18 16 3 13" xfId="2717"/>
    <cellStyle name="Обычный 18 16 3 2" xfId="2718"/>
    <cellStyle name="Обычный 18 16 3 2 2" xfId="2719"/>
    <cellStyle name="Обычный 18 16 3 2 2 2" xfId="2720"/>
    <cellStyle name="Обычный 18 16 3 2 2 3" xfId="2721"/>
    <cellStyle name="Обычный 18 16 3 2 2 4" xfId="2722"/>
    <cellStyle name="Обычный 18 16 3 2 2 5" xfId="2723"/>
    <cellStyle name="Обычный 18 16 3 2 3" xfId="2724"/>
    <cellStyle name="Обычный 18 16 3 2 4" xfId="2725"/>
    <cellStyle name="Обычный 18 16 3 2 5" xfId="2726"/>
    <cellStyle name="Обычный 18 16 3 2 6" xfId="2727"/>
    <cellStyle name="Обычный 18 16 3 2 7" xfId="2728"/>
    <cellStyle name="Обычный 18 16 3 2 8" xfId="2729"/>
    <cellStyle name="Обычный 18 16 3 2 9" xfId="2730"/>
    <cellStyle name="Обычный 18 16 3 3" xfId="2731"/>
    <cellStyle name="Обычный 18 16 3 3 2" xfId="2732"/>
    <cellStyle name="Обычный 18 16 3 3 2 2" xfId="2733"/>
    <cellStyle name="Обычный 18 16 3 3 2 3" xfId="2734"/>
    <cellStyle name="Обычный 18 16 3 3 2 4" xfId="2735"/>
    <cellStyle name="Обычный 18 16 3 3 2 5" xfId="2736"/>
    <cellStyle name="Обычный 18 16 3 3 3" xfId="2737"/>
    <cellStyle name="Обычный 18 16 3 3 4" xfId="2738"/>
    <cellStyle name="Обычный 18 16 3 3 5" xfId="2739"/>
    <cellStyle name="Обычный 18 16 3 3 6" xfId="2740"/>
    <cellStyle name="Обычный 18 16 3 3 7" xfId="2741"/>
    <cellStyle name="Обычный 18 16 3 3 8" xfId="2742"/>
    <cellStyle name="Обычный 18 16 3 4" xfId="2743"/>
    <cellStyle name="Обычный 18 16 3 4 2" xfId="2744"/>
    <cellStyle name="Обычный 18 16 3 4 3" xfId="2745"/>
    <cellStyle name="Обычный 18 16 3 4 4" xfId="2746"/>
    <cellStyle name="Обычный 18 16 3 4 5" xfId="2747"/>
    <cellStyle name="Обычный 18 16 3 5" xfId="2748"/>
    <cellStyle name="Обычный 18 16 3 5 2" xfId="2749"/>
    <cellStyle name="Обычный 18 16 3 5 3" xfId="2750"/>
    <cellStyle name="Обычный 18 16 3 5 4" xfId="2751"/>
    <cellStyle name="Обычный 18 16 3 5 5" xfId="2752"/>
    <cellStyle name="Обычный 18 16 3 6" xfId="2753"/>
    <cellStyle name="Обычный 18 16 3 7" xfId="2754"/>
    <cellStyle name="Обычный 18 16 3 8" xfId="2755"/>
    <cellStyle name="Обычный 18 16 3 9" xfId="2756"/>
    <cellStyle name="Обычный 18 16 4" xfId="2757"/>
    <cellStyle name="Обычный 18 16 4 2" xfId="2758"/>
    <cellStyle name="Обычный 18 16 4 2 2" xfId="2759"/>
    <cellStyle name="Обычный 18 16 4 2 3" xfId="2760"/>
    <cellStyle name="Обычный 18 16 4 2 4" xfId="2761"/>
    <cellStyle name="Обычный 18 16 4 2 5" xfId="2762"/>
    <cellStyle name="Обычный 18 16 4 3" xfId="2763"/>
    <cellStyle name="Обычный 18 16 4 4" xfId="2764"/>
    <cellStyle name="Обычный 18 16 4 5" xfId="2765"/>
    <cellStyle name="Обычный 18 16 4 6" xfId="2766"/>
    <cellStyle name="Обычный 18 16 4 7" xfId="2767"/>
    <cellStyle name="Обычный 18 16 4 8" xfId="2768"/>
    <cellStyle name="Обычный 18 16 4 9" xfId="2769"/>
    <cellStyle name="Обычный 18 16 5" xfId="2770"/>
    <cellStyle name="Обычный 18 16 5 2" xfId="2771"/>
    <cellStyle name="Обычный 18 16 5 2 2" xfId="2772"/>
    <cellStyle name="Обычный 18 16 5 2 3" xfId="2773"/>
    <cellStyle name="Обычный 18 16 5 2 4" xfId="2774"/>
    <cellStyle name="Обычный 18 16 5 2 5" xfId="2775"/>
    <cellStyle name="Обычный 18 16 5 3" xfId="2776"/>
    <cellStyle name="Обычный 18 16 5 4" xfId="2777"/>
    <cellStyle name="Обычный 18 16 5 5" xfId="2778"/>
    <cellStyle name="Обычный 18 16 5 6" xfId="2779"/>
    <cellStyle name="Обычный 18 16 5 7" xfId="2780"/>
    <cellStyle name="Обычный 18 16 5 8" xfId="2781"/>
    <cellStyle name="Обычный 18 16 6" xfId="2782"/>
    <cellStyle name="Обычный 18 16 6 2" xfId="2783"/>
    <cellStyle name="Обычный 18 16 6 3" xfId="2784"/>
    <cellStyle name="Обычный 18 16 6 4" xfId="2785"/>
    <cellStyle name="Обычный 18 16 6 5" xfId="2786"/>
    <cellStyle name="Обычный 18 16 7" xfId="2787"/>
    <cellStyle name="Обычный 18 16 7 2" xfId="2788"/>
    <cellStyle name="Обычный 18 16 7 3" xfId="2789"/>
    <cellStyle name="Обычный 18 16 7 4" xfId="2790"/>
    <cellStyle name="Обычный 18 16 7 5" xfId="2791"/>
    <cellStyle name="Обычный 18 16 8" xfId="2792"/>
    <cellStyle name="Обычный 18 16 9" xfId="2793"/>
    <cellStyle name="Обычный 18 17" xfId="2794"/>
    <cellStyle name="Обычный 18 17 10" xfId="2795"/>
    <cellStyle name="Обычный 18 17 11" xfId="2796"/>
    <cellStyle name="Обычный 18 17 12" xfId="2797"/>
    <cellStyle name="Обычный 18 17 13" xfId="2798"/>
    <cellStyle name="Обычный 18 17 14" xfId="2799"/>
    <cellStyle name="Обычный 18 17 2" xfId="2800"/>
    <cellStyle name="Обычный 18 17 2 10" xfId="2801"/>
    <cellStyle name="Обычный 18 17 2 11" xfId="2802"/>
    <cellStyle name="Обычный 18 17 2 12" xfId="2803"/>
    <cellStyle name="Обычный 18 17 2 13" xfId="2804"/>
    <cellStyle name="Обычный 18 17 2 2" xfId="2805"/>
    <cellStyle name="Обычный 18 17 2 2 2" xfId="2806"/>
    <cellStyle name="Обычный 18 17 2 2 2 2" xfId="2807"/>
    <cellStyle name="Обычный 18 17 2 2 2 3" xfId="2808"/>
    <cellStyle name="Обычный 18 17 2 2 2 4" xfId="2809"/>
    <cellStyle name="Обычный 18 17 2 2 2 5" xfId="2810"/>
    <cellStyle name="Обычный 18 17 2 2 3" xfId="2811"/>
    <cellStyle name="Обычный 18 17 2 2 4" xfId="2812"/>
    <cellStyle name="Обычный 18 17 2 2 5" xfId="2813"/>
    <cellStyle name="Обычный 18 17 2 2 6" xfId="2814"/>
    <cellStyle name="Обычный 18 17 2 2 7" xfId="2815"/>
    <cellStyle name="Обычный 18 17 2 2 8" xfId="2816"/>
    <cellStyle name="Обычный 18 17 2 2 9" xfId="2817"/>
    <cellStyle name="Обычный 18 17 2 3" xfId="2818"/>
    <cellStyle name="Обычный 18 17 2 3 2" xfId="2819"/>
    <cellStyle name="Обычный 18 17 2 3 2 2" xfId="2820"/>
    <cellStyle name="Обычный 18 17 2 3 2 3" xfId="2821"/>
    <cellStyle name="Обычный 18 17 2 3 2 4" xfId="2822"/>
    <cellStyle name="Обычный 18 17 2 3 2 5" xfId="2823"/>
    <cellStyle name="Обычный 18 17 2 3 3" xfId="2824"/>
    <cellStyle name="Обычный 18 17 2 3 4" xfId="2825"/>
    <cellStyle name="Обычный 18 17 2 3 5" xfId="2826"/>
    <cellStyle name="Обычный 18 17 2 3 6" xfId="2827"/>
    <cellStyle name="Обычный 18 17 2 3 7" xfId="2828"/>
    <cellStyle name="Обычный 18 17 2 3 8" xfId="2829"/>
    <cellStyle name="Обычный 18 17 2 4" xfId="2830"/>
    <cellStyle name="Обычный 18 17 2 4 2" xfId="2831"/>
    <cellStyle name="Обычный 18 17 2 4 3" xfId="2832"/>
    <cellStyle name="Обычный 18 17 2 4 4" xfId="2833"/>
    <cellStyle name="Обычный 18 17 2 4 5" xfId="2834"/>
    <cellStyle name="Обычный 18 17 2 5" xfId="2835"/>
    <cellStyle name="Обычный 18 17 2 5 2" xfId="2836"/>
    <cellStyle name="Обычный 18 17 2 5 3" xfId="2837"/>
    <cellStyle name="Обычный 18 17 2 5 4" xfId="2838"/>
    <cellStyle name="Обычный 18 17 2 5 5" xfId="2839"/>
    <cellStyle name="Обычный 18 17 2 6" xfId="2840"/>
    <cellStyle name="Обычный 18 17 2 7" xfId="2841"/>
    <cellStyle name="Обычный 18 17 2 8" xfId="2842"/>
    <cellStyle name="Обычный 18 17 2 9" xfId="2843"/>
    <cellStyle name="Обычный 18 17 3" xfId="2844"/>
    <cellStyle name="Обычный 18 17 3 2" xfId="2845"/>
    <cellStyle name="Обычный 18 17 3 2 2" xfId="2846"/>
    <cellStyle name="Обычный 18 17 3 2 3" xfId="2847"/>
    <cellStyle name="Обычный 18 17 3 2 4" xfId="2848"/>
    <cellStyle name="Обычный 18 17 3 2 5" xfId="2849"/>
    <cellStyle name="Обычный 18 17 3 3" xfId="2850"/>
    <cellStyle name="Обычный 18 17 3 4" xfId="2851"/>
    <cellStyle name="Обычный 18 17 3 5" xfId="2852"/>
    <cellStyle name="Обычный 18 17 3 6" xfId="2853"/>
    <cellStyle name="Обычный 18 17 3 7" xfId="2854"/>
    <cellStyle name="Обычный 18 17 3 8" xfId="2855"/>
    <cellStyle name="Обычный 18 17 3 9" xfId="2856"/>
    <cellStyle name="Обычный 18 17 4" xfId="2857"/>
    <cellStyle name="Обычный 18 17 4 2" xfId="2858"/>
    <cellStyle name="Обычный 18 17 4 2 2" xfId="2859"/>
    <cellStyle name="Обычный 18 17 4 2 3" xfId="2860"/>
    <cellStyle name="Обычный 18 17 4 2 4" xfId="2861"/>
    <cellStyle name="Обычный 18 17 4 2 5" xfId="2862"/>
    <cellStyle name="Обычный 18 17 4 3" xfId="2863"/>
    <cellStyle name="Обычный 18 17 4 4" xfId="2864"/>
    <cellStyle name="Обычный 18 17 4 5" xfId="2865"/>
    <cellStyle name="Обычный 18 17 4 6" xfId="2866"/>
    <cellStyle name="Обычный 18 17 4 7" xfId="2867"/>
    <cellStyle name="Обычный 18 17 4 8" xfId="2868"/>
    <cellStyle name="Обычный 18 17 5" xfId="2869"/>
    <cellStyle name="Обычный 18 17 5 2" xfId="2870"/>
    <cellStyle name="Обычный 18 17 5 3" xfId="2871"/>
    <cellStyle name="Обычный 18 17 5 4" xfId="2872"/>
    <cellStyle name="Обычный 18 17 5 5" xfId="2873"/>
    <cellStyle name="Обычный 18 17 6" xfId="2874"/>
    <cellStyle name="Обычный 18 17 6 2" xfId="2875"/>
    <cellStyle name="Обычный 18 17 6 3" xfId="2876"/>
    <cellStyle name="Обычный 18 17 6 4" xfId="2877"/>
    <cellStyle name="Обычный 18 17 6 5" xfId="2878"/>
    <cellStyle name="Обычный 18 17 7" xfId="2879"/>
    <cellStyle name="Обычный 18 17 8" xfId="2880"/>
    <cellStyle name="Обычный 18 17 9" xfId="2881"/>
    <cellStyle name="Обычный 18 18" xfId="2882"/>
    <cellStyle name="Обычный 18 18 10" xfId="2883"/>
    <cellStyle name="Обычный 18 18 11" xfId="2884"/>
    <cellStyle name="Обычный 18 18 12" xfId="2885"/>
    <cellStyle name="Обычный 18 18 13" xfId="2886"/>
    <cellStyle name="Обычный 18 18 2" xfId="2887"/>
    <cellStyle name="Обычный 18 18 2 2" xfId="2888"/>
    <cellStyle name="Обычный 18 18 2 2 2" xfId="2889"/>
    <cellStyle name="Обычный 18 18 2 2 3" xfId="2890"/>
    <cellStyle name="Обычный 18 18 2 2 4" xfId="2891"/>
    <cellStyle name="Обычный 18 18 2 2 5" xfId="2892"/>
    <cellStyle name="Обычный 18 18 2 3" xfId="2893"/>
    <cellStyle name="Обычный 18 18 2 4" xfId="2894"/>
    <cellStyle name="Обычный 18 18 2 5" xfId="2895"/>
    <cellStyle name="Обычный 18 18 2 6" xfId="2896"/>
    <cellStyle name="Обычный 18 18 2 7" xfId="2897"/>
    <cellStyle name="Обычный 18 18 2 8" xfId="2898"/>
    <cellStyle name="Обычный 18 18 2 9" xfId="2899"/>
    <cellStyle name="Обычный 18 18 3" xfId="2900"/>
    <cellStyle name="Обычный 18 18 3 2" xfId="2901"/>
    <cellStyle name="Обычный 18 18 3 2 2" xfId="2902"/>
    <cellStyle name="Обычный 18 18 3 2 3" xfId="2903"/>
    <cellStyle name="Обычный 18 18 3 2 4" xfId="2904"/>
    <cellStyle name="Обычный 18 18 3 2 5" xfId="2905"/>
    <cellStyle name="Обычный 18 18 3 3" xfId="2906"/>
    <cellStyle name="Обычный 18 18 3 4" xfId="2907"/>
    <cellStyle name="Обычный 18 18 3 5" xfId="2908"/>
    <cellStyle name="Обычный 18 18 3 6" xfId="2909"/>
    <cellStyle name="Обычный 18 18 3 7" xfId="2910"/>
    <cellStyle name="Обычный 18 18 3 8" xfId="2911"/>
    <cellStyle name="Обычный 18 18 4" xfId="2912"/>
    <cellStyle name="Обычный 18 18 4 2" xfId="2913"/>
    <cellStyle name="Обычный 18 18 4 3" xfId="2914"/>
    <cellStyle name="Обычный 18 18 4 4" xfId="2915"/>
    <cellStyle name="Обычный 18 18 4 5" xfId="2916"/>
    <cellStyle name="Обычный 18 18 5" xfId="2917"/>
    <cellStyle name="Обычный 18 18 5 2" xfId="2918"/>
    <cellStyle name="Обычный 18 18 5 3" xfId="2919"/>
    <cellStyle name="Обычный 18 18 5 4" xfId="2920"/>
    <cellStyle name="Обычный 18 18 5 5" xfId="2921"/>
    <cellStyle name="Обычный 18 18 6" xfId="2922"/>
    <cellStyle name="Обычный 18 18 7" xfId="2923"/>
    <cellStyle name="Обычный 18 18 8" xfId="2924"/>
    <cellStyle name="Обычный 18 18 9" xfId="2925"/>
    <cellStyle name="Обычный 18 19" xfId="2926"/>
    <cellStyle name="Обычный 18 19 10" xfId="2927"/>
    <cellStyle name="Обычный 18 19 2" xfId="2928"/>
    <cellStyle name="Обычный 18 19 2 2" xfId="2929"/>
    <cellStyle name="Обычный 18 19 2 2 2" xfId="2930"/>
    <cellStyle name="Обычный 18 19 2 2 3" xfId="2931"/>
    <cellStyle name="Обычный 18 19 2 2 4" xfId="2932"/>
    <cellStyle name="Обычный 18 19 2 2 5" xfId="2933"/>
    <cellStyle name="Обычный 18 19 2 3" xfId="2934"/>
    <cellStyle name="Обычный 18 19 2 4" xfId="2935"/>
    <cellStyle name="Обычный 18 19 2 5" xfId="2936"/>
    <cellStyle name="Обычный 18 19 2 6" xfId="2937"/>
    <cellStyle name="Обычный 18 19 2 7" xfId="2938"/>
    <cellStyle name="Обычный 18 19 2 8" xfId="2939"/>
    <cellStyle name="Обычный 18 19 2 9" xfId="2940"/>
    <cellStyle name="Обычный 18 19 3" xfId="2941"/>
    <cellStyle name="Обычный 18 19 3 2" xfId="2942"/>
    <cellStyle name="Обычный 18 19 3 3" xfId="2943"/>
    <cellStyle name="Обычный 18 19 3 4" xfId="2944"/>
    <cellStyle name="Обычный 18 19 3 5" xfId="2945"/>
    <cellStyle name="Обычный 18 19 4" xfId="2946"/>
    <cellStyle name="Обычный 18 19 5" xfId="2947"/>
    <cellStyle name="Обычный 18 19 6" xfId="2948"/>
    <cellStyle name="Обычный 18 19 7" xfId="2949"/>
    <cellStyle name="Обычный 18 19 8" xfId="2950"/>
    <cellStyle name="Обычный 18 19 9" xfId="2951"/>
    <cellStyle name="Обычный 18 2" xfId="2952"/>
    <cellStyle name="Обычный 18 2 10" xfId="2953"/>
    <cellStyle name="Обычный 18 2 10 10" xfId="2954"/>
    <cellStyle name="Обычный 18 2 10 11" xfId="2955"/>
    <cellStyle name="Обычный 18 2 10 12" xfId="2956"/>
    <cellStyle name="Обычный 18 2 10 13" xfId="2957"/>
    <cellStyle name="Обычный 18 2 10 14" xfId="2958"/>
    <cellStyle name="Обычный 18 2 10 15" xfId="2959"/>
    <cellStyle name="Обычный 18 2 10 2" xfId="2960"/>
    <cellStyle name="Обычный 18 2 10 2 10" xfId="2961"/>
    <cellStyle name="Обычный 18 2 10 2 11" xfId="2962"/>
    <cellStyle name="Обычный 18 2 10 2 12" xfId="2963"/>
    <cellStyle name="Обычный 18 2 10 2 13" xfId="2964"/>
    <cellStyle name="Обычный 18 2 10 2 14" xfId="2965"/>
    <cellStyle name="Обычный 18 2 10 2 2" xfId="2966"/>
    <cellStyle name="Обычный 18 2 10 2 2 10" xfId="2967"/>
    <cellStyle name="Обычный 18 2 10 2 2 11" xfId="2968"/>
    <cellStyle name="Обычный 18 2 10 2 2 12" xfId="2969"/>
    <cellStyle name="Обычный 18 2 10 2 2 13" xfId="2970"/>
    <cellStyle name="Обычный 18 2 10 2 2 2" xfId="2971"/>
    <cellStyle name="Обычный 18 2 10 2 2 2 2" xfId="2972"/>
    <cellStyle name="Обычный 18 2 10 2 2 2 2 2" xfId="2973"/>
    <cellStyle name="Обычный 18 2 10 2 2 2 2 3" xfId="2974"/>
    <cellStyle name="Обычный 18 2 10 2 2 2 2 4" xfId="2975"/>
    <cellStyle name="Обычный 18 2 10 2 2 2 2 5" xfId="2976"/>
    <cellStyle name="Обычный 18 2 10 2 2 2 3" xfId="2977"/>
    <cellStyle name="Обычный 18 2 10 2 2 2 4" xfId="2978"/>
    <cellStyle name="Обычный 18 2 10 2 2 2 5" xfId="2979"/>
    <cellStyle name="Обычный 18 2 10 2 2 2 6" xfId="2980"/>
    <cellStyle name="Обычный 18 2 10 2 2 2 7" xfId="2981"/>
    <cellStyle name="Обычный 18 2 10 2 2 2 8" xfId="2982"/>
    <cellStyle name="Обычный 18 2 10 2 2 2 9" xfId="2983"/>
    <cellStyle name="Обычный 18 2 10 2 2 3" xfId="2984"/>
    <cellStyle name="Обычный 18 2 10 2 2 3 2" xfId="2985"/>
    <cellStyle name="Обычный 18 2 10 2 2 3 2 2" xfId="2986"/>
    <cellStyle name="Обычный 18 2 10 2 2 3 2 3" xfId="2987"/>
    <cellStyle name="Обычный 18 2 10 2 2 3 2 4" xfId="2988"/>
    <cellStyle name="Обычный 18 2 10 2 2 3 2 5" xfId="2989"/>
    <cellStyle name="Обычный 18 2 10 2 2 3 3" xfId="2990"/>
    <cellStyle name="Обычный 18 2 10 2 2 3 4" xfId="2991"/>
    <cellStyle name="Обычный 18 2 10 2 2 3 5" xfId="2992"/>
    <cellStyle name="Обычный 18 2 10 2 2 3 6" xfId="2993"/>
    <cellStyle name="Обычный 18 2 10 2 2 3 7" xfId="2994"/>
    <cellStyle name="Обычный 18 2 10 2 2 3 8" xfId="2995"/>
    <cellStyle name="Обычный 18 2 10 2 2 4" xfId="2996"/>
    <cellStyle name="Обычный 18 2 10 2 2 4 2" xfId="2997"/>
    <cellStyle name="Обычный 18 2 10 2 2 4 3" xfId="2998"/>
    <cellStyle name="Обычный 18 2 10 2 2 4 4" xfId="2999"/>
    <cellStyle name="Обычный 18 2 10 2 2 4 5" xfId="3000"/>
    <cellStyle name="Обычный 18 2 10 2 2 5" xfId="3001"/>
    <cellStyle name="Обычный 18 2 10 2 2 5 2" xfId="3002"/>
    <cellStyle name="Обычный 18 2 10 2 2 5 3" xfId="3003"/>
    <cellStyle name="Обычный 18 2 10 2 2 5 4" xfId="3004"/>
    <cellStyle name="Обычный 18 2 10 2 2 5 5" xfId="3005"/>
    <cellStyle name="Обычный 18 2 10 2 2 6" xfId="3006"/>
    <cellStyle name="Обычный 18 2 10 2 2 7" xfId="3007"/>
    <cellStyle name="Обычный 18 2 10 2 2 8" xfId="3008"/>
    <cellStyle name="Обычный 18 2 10 2 2 9" xfId="3009"/>
    <cellStyle name="Обычный 18 2 10 2 3" xfId="3010"/>
    <cellStyle name="Обычный 18 2 10 2 3 2" xfId="3011"/>
    <cellStyle name="Обычный 18 2 10 2 3 2 2" xfId="3012"/>
    <cellStyle name="Обычный 18 2 10 2 3 2 3" xfId="3013"/>
    <cellStyle name="Обычный 18 2 10 2 3 2 4" xfId="3014"/>
    <cellStyle name="Обычный 18 2 10 2 3 2 5" xfId="3015"/>
    <cellStyle name="Обычный 18 2 10 2 3 3" xfId="3016"/>
    <cellStyle name="Обычный 18 2 10 2 3 4" xfId="3017"/>
    <cellStyle name="Обычный 18 2 10 2 3 5" xfId="3018"/>
    <cellStyle name="Обычный 18 2 10 2 3 6" xfId="3019"/>
    <cellStyle name="Обычный 18 2 10 2 3 7" xfId="3020"/>
    <cellStyle name="Обычный 18 2 10 2 3 8" xfId="3021"/>
    <cellStyle name="Обычный 18 2 10 2 3 9" xfId="3022"/>
    <cellStyle name="Обычный 18 2 10 2 4" xfId="3023"/>
    <cellStyle name="Обычный 18 2 10 2 4 2" xfId="3024"/>
    <cellStyle name="Обычный 18 2 10 2 4 2 2" xfId="3025"/>
    <cellStyle name="Обычный 18 2 10 2 4 2 3" xfId="3026"/>
    <cellStyle name="Обычный 18 2 10 2 4 2 4" xfId="3027"/>
    <cellStyle name="Обычный 18 2 10 2 4 2 5" xfId="3028"/>
    <cellStyle name="Обычный 18 2 10 2 4 3" xfId="3029"/>
    <cellStyle name="Обычный 18 2 10 2 4 4" xfId="3030"/>
    <cellStyle name="Обычный 18 2 10 2 4 5" xfId="3031"/>
    <cellStyle name="Обычный 18 2 10 2 4 6" xfId="3032"/>
    <cellStyle name="Обычный 18 2 10 2 4 7" xfId="3033"/>
    <cellStyle name="Обычный 18 2 10 2 4 8" xfId="3034"/>
    <cellStyle name="Обычный 18 2 10 2 5" xfId="3035"/>
    <cellStyle name="Обычный 18 2 10 2 5 2" xfId="3036"/>
    <cellStyle name="Обычный 18 2 10 2 5 3" xfId="3037"/>
    <cellStyle name="Обычный 18 2 10 2 5 4" xfId="3038"/>
    <cellStyle name="Обычный 18 2 10 2 5 5" xfId="3039"/>
    <cellStyle name="Обычный 18 2 10 2 6" xfId="3040"/>
    <cellStyle name="Обычный 18 2 10 2 6 2" xfId="3041"/>
    <cellStyle name="Обычный 18 2 10 2 6 3" xfId="3042"/>
    <cellStyle name="Обычный 18 2 10 2 6 4" xfId="3043"/>
    <cellStyle name="Обычный 18 2 10 2 6 5" xfId="3044"/>
    <cellStyle name="Обычный 18 2 10 2 7" xfId="3045"/>
    <cellStyle name="Обычный 18 2 10 2 8" xfId="3046"/>
    <cellStyle name="Обычный 18 2 10 2 9" xfId="3047"/>
    <cellStyle name="Обычный 18 2 10 3" xfId="3048"/>
    <cellStyle name="Обычный 18 2 10 3 10" xfId="3049"/>
    <cellStyle name="Обычный 18 2 10 3 11" xfId="3050"/>
    <cellStyle name="Обычный 18 2 10 3 12" xfId="3051"/>
    <cellStyle name="Обычный 18 2 10 3 13" xfId="3052"/>
    <cellStyle name="Обычный 18 2 10 3 2" xfId="3053"/>
    <cellStyle name="Обычный 18 2 10 3 2 2" xfId="3054"/>
    <cellStyle name="Обычный 18 2 10 3 2 2 2" xfId="3055"/>
    <cellStyle name="Обычный 18 2 10 3 2 2 3" xfId="3056"/>
    <cellStyle name="Обычный 18 2 10 3 2 2 4" xfId="3057"/>
    <cellStyle name="Обычный 18 2 10 3 2 2 5" xfId="3058"/>
    <cellStyle name="Обычный 18 2 10 3 2 3" xfId="3059"/>
    <cellStyle name="Обычный 18 2 10 3 2 4" xfId="3060"/>
    <cellStyle name="Обычный 18 2 10 3 2 5" xfId="3061"/>
    <cellStyle name="Обычный 18 2 10 3 2 6" xfId="3062"/>
    <cellStyle name="Обычный 18 2 10 3 2 7" xfId="3063"/>
    <cellStyle name="Обычный 18 2 10 3 2 8" xfId="3064"/>
    <cellStyle name="Обычный 18 2 10 3 2 9" xfId="3065"/>
    <cellStyle name="Обычный 18 2 10 3 3" xfId="3066"/>
    <cellStyle name="Обычный 18 2 10 3 3 2" xfId="3067"/>
    <cellStyle name="Обычный 18 2 10 3 3 2 2" xfId="3068"/>
    <cellStyle name="Обычный 18 2 10 3 3 2 3" xfId="3069"/>
    <cellStyle name="Обычный 18 2 10 3 3 2 4" xfId="3070"/>
    <cellStyle name="Обычный 18 2 10 3 3 2 5" xfId="3071"/>
    <cellStyle name="Обычный 18 2 10 3 3 3" xfId="3072"/>
    <cellStyle name="Обычный 18 2 10 3 3 4" xfId="3073"/>
    <cellStyle name="Обычный 18 2 10 3 3 5" xfId="3074"/>
    <cellStyle name="Обычный 18 2 10 3 3 6" xfId="3075"/>
    <cellStyle name="Обычный 18 2 10 3 3 7" xfId="3076"/>
    <cellStyle name="Обычный 18 2 10 3 3 8" xfId="3077"/>
    <cellStyle name="Обычный 18 2 10 3 4" xfId="3078"/>
    <cellStyle name="Обычный 18 2 10 3 4 2" xfId="3079"/>
    <cellStyle name="Обычный 18 2 10 3 4 3" xfId="3080"/>
    <cellStyle name="Обычный 18 2 10 3 4 4" xfId="3081"/>
    <cellStyle name="Обычный 18 2 10 3 4 5" xfId="3082"/>
    <cellStyle name="Обычный 18 2 10 3 5" xfId="3083"/>
    <cellStyle name="Обычный 18 2 10 3 5 2" xfId="3084"/>
    <cellStyle name="Обычный 18 2 10 3 5 3" xfId="3085"/>
    <cellStyle name="Обычный 18 2 10 3 5 4" xfId="3086"/>
    <cellStyle name="Обычный 18 2 10 3 5 5" xfId="3087"/>
    <cellStyle name="Обычный 18 2 10 3 6" xfId="3088"/>
    <cellStyle name="Обычный 18 2 10 3 7" xfId="3089"/>
    <cellStyle name="Обычный 18 2 10 3 8" xfId="3090"/>
    <cellStyle name="Обычный 18 2 10 3 9" xfId="3091"/>
    <cellStyle name="Обычный 18 2 10 4" xfId="3092"/>
    <cellStyle name="Обычный 18 2 10 4 2" xfId="3093"/>
    <cellStyle name="Обычный 18 2 10 4 2 2" xfId="3094"/>
    <cellStyle name="Обычный 18 2 10 4 2 3" xfId="3095"/>
    <cellStyle name="Обычный 18 2 10 4 2 4" xfId="3096"/>
    <cellStyle name="Обычный 18 2 10 4 2 5" xfId="3097"/>
    <cellStyle name="Обычный 18 2 10 4 3" xfId="3098"/>
    <cellStyle name="Обычный 18 2 10 4 4" xfId="3099"/>
    <cellStyle name="Обычный 18 2 10 4 5" xfId="3100"/>
    <cellStyle name="Обычный 18 2 10 4 6" xfId="3101"/>
    <cellStyle name="Обычный 18 2 10 4 7" xfId="3102"/>
    <cellStyle name="Обычный 18 2 10 4 8" xfId="3103"/>
    <cellStyle name="Обычный 18 2 10 4 9" xfId="3104"/>
    <cellStyle name="Обычный 18 2 10 5" xfId="3105"/>
    <cellStyle name="Обычный 18 2 10 5 2" xfId="3106"/>
    <cellStyle name="Обычный 18 2 10 5 2 2" xfId="3107"/>
    <cellStyle name="Обычный 18 2 10 5 2 3" xfId="3108"/>
    <cellStyle name="Обычный 18 2 10 5 2 4" xfId="3109"/>
    <cellStyle name="Обычный 18 2 10 5 2 5" xfId="3110"/>
    <cellStyle name="Обычный 18 2 10 5 3" xfId="3111"/>
    <cellStyle name="Обычный 18 2 10 5 4" xfId="3112"/>
    <cellStyle name="Обычный 18 2 10 5 5" xfId="3113"/>
    <cellStyle name="Обычный 18 2 10 5 6" xfId="3114"/>
    <cellStyle name="Обычный 18 2 10 5 7" xfId="3115"/>
    <cellStyle name="Обычный 18 2 10 5 8" xfId="3116"/>
    <cellStyle name="Обычный 18 2 10 6" xfId="3117"/>
    <cellStyle name="Обычный 18 2 10 6 2" xfId="3118"/>
    <cellStyle name="Обычный 18 2 10 6 3" xfId="3119"/>
    <cellStyle name="Обычный 18 2 10 6 4" xfId="3120"/>
    <cellStyle name="Обычный 18 2 10 6 5" xfId="3121"/>
    <cellStyle name="Обычный 18 2 10 7" xfId="3122"/>
    <cellStyle name="Обычный 18 2 10 7 2" xfId="3123"/>
    <cellStyle name="Обычный 18 2 10 7 3" xfId="3124"/>
    <cellStyle name="Обычный 18 2 10 7 4" xfId="3125"/>
    <cellStyle name="Обычный 18 2 10 7 5" xfId="3126"/>
    <cellStyle name="Обычный 18 2 10 8" xfId="3127"/>
    <cellStyle name="Обычный 18 2 10 9" xfId="3128"/>
    <cellStyle name="Обычный 18 2 11" xfId="3129"/>
    <cellStyle name="Обычный 18 2 11 10" xfId="3130"/>
    <cellStyle name="Обычный 18 2 11 11" xfId="3131"/>
    <cellStyle name="Обычный 18 2 11 12" xfId="3132"/>
    <cellStyle name="Обычный 18 2 11 13" xfId="3133"/>
    <cellStyle name="Обычный 18 2 11 14" xfId="3134"/>
    <cellStyle name="Обычный 18 2 11 15" xfId="3135"/>
    <cellStyle name="Обычный 18 2 11 2" xfId="3136"/>
    <cellStyle name="Обычный 18 2 11 2 10" xfId="3137"/>
    <cellStyle name="Обычный 18 2 11 2 11" xfId="3138"/>
    <cellStyle name="Обычный 18 2 11 2 12" xfId="3139"/>
    <cellStyle name="Обычный 18 2 11 2 13" xfId="3140"/>
    <cellStyle name="Обычный 18 2 11 2 14" xfId="3141"/>
    <cellStyle name="Обычный 18 2 11 2 2" xfId="3142"/>
    <cellStyle name="Обычный 18 2 11 2 2 10" xfId="3143"/>
    <cellStyle name="Обычный 18 2 11 2 2 11" xfId="3144"/>
    <cellStyle name="Обычный 18 2 11 2 2 12" xfId="3145"/>
    <cellStyle name="Обычный 18 2 11 2 2 13" xfId="3146"/>
    <cellStyle name="Обычный 18 2 11 2 2 2" xfId="3147"/>
    <cellStyle name="Обычный 18 2 11 2 2 2 2" xfId="3148"/>
    <cellStyle name="Обычный 18 2 11 2 2 2 2 2" xfId="3149"/>
    <cellStyle name="Обычный 18 2 11 2 2 2 2 3" xfId="3150"/>
    <cellStyle name="Обычный 18 2 11 2 2 2 2 4" xfId="3151"/>
    <cellStyle name="Обычный 18 2 11 2 2 2 2 5" xfId="3152"/>
    <cellStyle name="Обычный 18 2 11 2 2 2 3" xfId="3153"/>
    <cellStyle name="Обычный 18 2 11 2 2 2 4" xfId="3154"/>
    <cellStyle name="Обычный 18 2 11 2 2 2 5" xfId="3155"/>
    <cellStyle name="Обычный 18 2 11 2 2 2 6" xfId="3156"/>
    <cellStyle name="Обычный 18 2 11 2 2 2 7" xfId="3157"/>
    <cellStyle name="Обычный 18 2 11 2 2 2 8" xfId="3158"/>
    <cellStyle name="Обычный 18 2 11 2 2 2 9" xfId="3159"/>
    <cellStyle name="Обычный 18 2 11 2 2 3" xfId="3160"/>
    <cellStyle name="Обычный 18 2 11 2 2 3 2" xfId="3161"/>
    <cellStyle name="Обычный 18 2 11 2 2 3 2 2" xfId="3162"/>
    <cellStyle name="Обычный 18 2 11 2 2 3 2 3" xfId="3163"/>
    <cellStyle name="Обычный 18 2 11 2 2 3 2 4" xfId="3164"/>
    <cellStyle name="Обычный 18 2 11 2 2 3 2 5" xfId="3165"/>
    <cellStyle name="Обычный 18 2 11 2 2 3 3" xfId="3166"/>
    <cellStyle name="Обычный 18 2 11 2 2 3 4" xfId="3167"/>
    <cellStyle name="Обычный 18 2 11 2 2 3 5" xfId="3168"/>
    <cellStyle name="Обычный 18 2 11 2 2 3 6" xfId="3169"/>
    <cellStyle name="Обычный 18 2 11 2 2 3 7" xfId="3170"/>
    <cellStyle name="Обычный 18 2 11 2 2 3 8" xfId="3171"/>
    <cellStyle name="Обычный 18 2 11 2 2 4" xfId="3172"/>
    <cellStyle name="Обычный 18 2 11 2 2 4 2" xfId="3173"/>
    <cellStyle name="Обычный 18 2 11 2 2 4 3" xfId="3174"/>
    <cellStyle name="Обычный 18 2 11 2 2 4 4" xfId="3175"/>
    <cellStyle name="Обычный 18 2 11 2 2 4 5" xfId="3176"/>
    <cellStyle name="Обычный 18 2 11 2 2 5" xfId="3177"/>
    <cellStyle name="Обычный 18 2 11 2 2 5 2" xfId="3178"/>
    <cellStyle name="Обычный 18 2 11 2 2 5 3" xfId="3179"/>
    <cellStyle name="Обычный 18 2 11 2 2 5 4" xfId="3180"/>
    <cellStyle name="Обычный 18 2 11 2 2 5 5" xfId="3181"/>
    <cellStyle name="Обычный 18 2 11 2 2 6" xfId="3182"/>
    <cellStyle name="Обычный 18 2 11 2 2 7" xfId="3183"/>
    <cellStyle name="Обычный 18 2 11 2 2 8" xfId="3184"/>
    <cellStyle name="Обычный 18 2 11 2 2 9" xfId="3185"/>
    <cellStyle name="Обычный 18 2 11 2 3" xfId="3186"/>
    <cellStyle name="Обычный 18 2 11 2 3 2" xfId="3187"/>
    <cellStyle name="Обычный 18 2 11 2 3 2 2" xfId="3188"/>
    <cellStyle name="Обычный 18 2 11 2 3 2 3" xfId="3189"/>
    <cellStyle name="Обычный 18 2 11 2 3 2 4" xfId="3190"/>
    <cellStyle name="Обычный 18 2 11 2 3 2 5" xfId="3191"/>
    <cellStyle name="Обычный 18 2 11 2 3 3" xfId="3192"/>
    <cellStyle name="Обычный 18 2 11 2 3 4" xfId="3193"/>
    <cellStyle name="Обычный 18 2 11 2 3 5" xfId="3194"/>
    <cellStyle name="Обычный 18 2 11 2 3 6" xfId="3195"/>
    <cellStyle name="Обычный 18 2 11 2 3 7" xfId="3196"/>
    <cellStyle name="Обычный 18 2 11 2 3 8" xfId="3197"/>
    <cellStyle name="Обычный 18 2 11 2 3 9" xfId="3198"/>
    <cellStyle name="Обычный 18 2 11 2 4" xfId="3199"/>
    <cellStyle name="Обычный 18 2 11 2 4 2" xfId="3200"/>
    <cellStyle name="Обычный 18 2 11 2 4 2 2" xfId="3201"/>
    <cellStyle name="Обычный 18 2 11 2 4 2 3" xfId="3202"/>
    <cellStyle name="Обычный 18 2 11 2 4 2 4" xfId="3203"/>
    <cellStyle name="Обычный 18 2 11 2 4 2 5" xfId="3204"/>
    <cellStyle name="Обычный 18 2 11 2 4 3" xfId="3205"/>
    <cellStyle name="Обычный 18 2 11 2 4 4" xfId="3206"/>
    <cellStyle name="Обычный 18 2 11 2 4 5" xfId="3207"/>
    <cellStyle name="Обычный 18 2 11 2 4 6" xfId="3208"/>
    <cellStyle name="Обычный 18 2 11 2 4 7" xfId="3209"/>
    <cellStyle name="Обычный 18 2 11 2 4 8" xfId="3210"/>
    <cellStyle name="Обычный 18 2 11 2 5" xfId="3211"/>
    <cellStyle name="Обычный 18 2 11 2 5 2" xfId="3212"/>
    <cellStyle name="Обычный 18 2 11 2 5 3" xfId="3213"/>
    <cellStyle name="Обычный 18 2 11 2 5 4" xfId="3214"/>
    <cellStyle name="Обычный 18 2 11 2 5 5" xfId="3215"/>
    <cellStyle name="Обычный 18 2 11 2 6" xfId="3216"/>
    <cellStyle name="Обычный 18 2 11 2 6 2" xfId="3217"/>
    <cellStyle name="Обычный 18 2 11 2 6 3" xfId="3218"/>
    <cellStyle name="Обычный 18 2 11 2 6 4" xfId="3219"/>
    <cellStyle name="Обычный 18 2 11 2 6 5" xfId="3220"/>
    <cellStyle name="Обычный 18 2 11 2 7" xfId="3221"/>
    <cellStyle name="Обычный 18 2 11 2 8" xfId="3222"/>
    <cellStyle name="Обычный 18 2 11 2 9" xfId="3223"/>
    <cellStyle name="Обычный 18 2 11 3" xfId="3224"/>
    <cellStyle name="Обычный 18 2 11 3 10" xfId="3225"/>
    <cellStyle name="Обычный 18 2 11 3 11" xfId="3226"/>
    <cellStyle name="Обычный 18 2 11 3 12" xfId="3227"/>
    <cellStyle name="Обычный 18 2 11 3 13" xfId="3228"/>
    <cellStyle name="Обычный 18 2 11 3 2" xfId="3229"/>
    <cellStyle name="Обычный 18 2 11 3 2 2" xfId="3230"/>
    <cellStyle name="Обычный 18 2 11 3 2 2 2" xfId="3231"/>
    <cellStyle name="Обычный 18 2 11 3 2 2 3" xfId="3232"/>
    <cellStyle name="Обычный 18 2 11 3 2 2 4" xfId="3233"/>
    <cellStyle name="Обычный 18 2 11 3 2 2 5" xfId="3234"/>
    <cellStyle name="Обычный 18 2 11 3 2 3" xfId="3235"/>
    <cellStyle name="Обычный 18 2 11 3 2 4" xfId="3236"/>
    <cellStyle name="Обычный 18 2 11 3 2 5" xfId="3237"/>
    <cellStyle name="Обычный 18 2 11 3 2 6" xfId="3238"/>
    <cellStyle name="Обычный 18 2 11 3 2 7" xfId="3239"/>
    <cellStyle name="Обычный 18 2 11 3 2 8" xfId="3240"/>
    <cellStyle name="Обычный 18 2 11 3 2 9" xfId="3241"/>
    <cellStyle name="Обычный 18 2 11 3 3" xfId="3242"/>
    <cellStyle name="Обычный 18 2 11 3 3 2" xfId="3243"/>
    <cellStyle name="Обычный 18 2 11 3 3 2 2" xfId="3244"/>
    <cellStyle name="Обычный 18 2 11 3 3 2 3" xfId="3245"/>
    <cellStyle name="Обычный 18 2 11 3 3 2 4" xfId="3246"/>
    <cellStyle name="Обычный 18 2 11 3 3 2 5" xfId="3247"/>
    <cellStyle name="Обычный 18 2 11 3 3 3" xfId="3248"/>
    <cellStyle name="Обычный 18 2 11 3 3 4" xfId="3249"/>
    <cellStyle name="Обычный 18 2 11 3 3 5" xfId="3250"/>
    <cellStyle name="Обычный 18 2 11 3 3 6" xfId="3251"/>
    <cellStyle name="Обычный 18 2 11 3 3 7" xfId="3252"/>
    <cellStyle name="Обычный 18 2 11 3 3 8" xfId="3253"/>
    <cellStyle name="Обычный 18 2 11 3 4" xfId="3254"/>
    <cellStyle name="Обычный 18 2 11 3 4 2" xfId="3255"/>
    <cellStyle name="Обычный 18 2 11 3 4 3" xfId="3256"/>
    <cellStyle name="Обычный 18 2 11 3 4 4" xfId="3257"/>
    <cellStyle name="Обычный 18 2 11 3 4 5" xfId="3258"/>
    <cellStyle name="Обычный 18 2 11 3 5" xfId="3259"/>
    <cellStyle name="Обычный 18 2 11 3 5 2" xfId="3260"/>
    <cellStyle name="Обычный 18 2 11 3 5 3" xfId="3261"/>
    <cellStyle name="Обычный 18 2 11 3 5 4" xfId="3262"/>
    <cellStyle name="Обычный 18 2 11 3 5 5" xfId="3263"/>
    <cellStyle name="Обычный 18 2 11 3 6" xfId="3264"/>
    <cellStyle name="Обычный 18 2 11 3 7" xfId="3265"/>
    <cellStyle name="Обычный 18 2 11 3 8" xfId="3266"/>
    <cellStyle name="Обычный 18 2 11 3 9" xfId="3267"/>
    <cellStyle name="Обычный 18 2 11 4" xfId="3268"/>
    <cellStyle name="Обычный 18 2 11 4 2" xfId="3269"/>
    <cellStyle name="Обычный 18 2 11 4 2 2" xfId="3270"/>
    <cellStyle name="Обычный 18 2 11 4 2 3" xfId="3271"/>
    <cellStyle name="Обычный 18 2 11 4 2 4" xfId="3272"/>
    <cellStyle name="Обычный 18 2 11 4 2 5" xfId="3273"/>
    <cellStyle name="Обычный 18 2 11 4 3" xfId="3274"/>
    <cellStyle name="Обычный 18 2 11 4 4" xfId="3275"/>
    <cellStyle name="Обычный 18 2 11 4 5" xfId="3276"/>
    <cellStyle name="Обычный 18 2 11 4 6" xfId="3277"/>
    <cellStyle name="Обычный 18 2 11 4 7" xfId="3278"/>
    <cellStyle name="Обычный 18 2 11 4 8" xfId="3279"/>
    <cellStyle name="Обычный 18 2 11 4 9" xfId="3280"/>
    <cellStyle name="Обычный 18 2 11 5" xfId="3281"/>
    <cellStyle name="Обычный 18 2 11 5 2" xfId="3282"/>
    <cellStyle name="Обычный 18 2 11 5 2 2" xfId="3283"/>
    <cellStyle name="Обычный 18 2 11 5 2 3" xfId="3284"/>
    <cellStyle name="Обычный 18 2 11 5 2 4" xfId="3285"/>
    <cellStyle name="Обычный 18 2 11 5 2 5" xfId="3286"/>
    <cellStyle name="Обычный 18 2 11 5 3" xfId="3287"/>
    <cellStyle name="Обычный 18 2 11 5 4" xfId="3288"/>
    <cellStyle name="Обычный 18 2 11 5 5" xfId="3289"/>
    <cellStyle name="Обычный 18 2 11 5 6" xfId="3290"/>
    <cellStyle name="Обычный 18 2 11 5 7" xfId="3291"/>
    <cellStyle name="Обычный 18 2 11 5 8" xfId="3292"/>
    <cellStyle name="Обычный 18 2 11 6" xfId="3293"/>
    <cellStyle name="Обычный 18 2 11 6 2" xfId="3294"/>
    <cellStyle name="Обычный 18 2 11 6 3" xfId="3295"/>
    <cellStyle name="Обычный 18 2 11 6 4" xfId="3296"/>
    <cellStyle name="Обычный 18 2 11 6 5" xfId="3297"/>
    <cellStyle name="Обычный 18 2 11 7" xfId="3298"/>
    <cellStyle name="Обычный 18 2 11 7 2" xfId="3299"/>
    <cellStyle name="Обычный 18 2 11 7 3" xfId="3300"/>
    <cellStyle name="Обычный 18 2 11 7 4" xfId="3301"/>
    <cellStyle name="Обычный 18 2 11 7 5" xfId="3302"/>
    <cellStyle name="Обычный 18 2 11 8" xfId="3303"/>
    <cellStyle name="Обычный 18 2 11 9" xfId="3304"/>
    <cellStyle name="Обычный 18 2 12" xfId="3305"/>
    <cellStyle name="Обычный 18 2 12 10" xfId="3306"/>
    <cellStyle name="Обычный 18 2 12 11" xfId="3307"/>
    <cellStyle name="Обычный 18 2 12 12" xfId="3308"/>
    <cellStyle name="Обычный 18 2 12 13" xfId="3309"/>
    <cellStyle name="Обычный 18 2 12 14" xfId="3310"/>
    <cellStyle name="Обычный 18 2 12 15" xfId="3311"/>
    <cellStyle name="Обычный 18 2 12 2" xfId="3312"/>
    <cellStyle name="Обычный 18 2 12 2 10" xfId="3313"/>
    <cellStyle name="Обычный 18 2 12 2 11" xfId="3314"/>
    <cellStyle name="Обычный 18 2 12 2 12" xfId="3315"/>
    <cellStyle name="Обычный 18 2 12 2 13" xfId="3316"/>
    <cellStyle name="Обычный 18 2 12 2 14" xfId="3317"/>
    <cellStyle name="Обычный 18 2 12 2 2" xfId="3318"/>
    <cellStyle name="Обычный 18 2 12 2 2 10" xfId="3319"/>
    <cellStyle name="Обычный 18 2 12 2 2 11" xfId="3320"/>
    <cellStyle name="Обычный 18 2 12 2 2 12" xfId="3321"/>
    <cellStyle name="Обычный 18 2 12 2 2 13" xfId="3322"/>
    <cellStyle name="Обычный 18 2 12 2 2 2" xfId="3323"/>
    <cellStyle name="Обычный 18 2 12 2 2 2 2" xfId="3324"/>
    <cellStyle name="Обычный 18 2 12 2 2 2 2 2" xfId="3325"/>
    <cellStyle name="Обычный 18 2 12 2 2 2 2 3" xfId="3326"/>
    <cellStyle name="Обычный 18 2 12 2 2 2 2 4" xfId="3327"/>
    <cellStyle name="Обычный 18 2 12 2 2 2 2 5" xfId="3328"/>
    <cellStyle name="Обычный 18 2 12 2 2 2 3" xfId="3329"/>
    <cellStyle name="Обычный 18 2 12 2 2 2 4" xfId="3330"/>
    <cellStyle name="Обычный 18 2 12 2 2 2 5" xfId="3331"/>
    <cellStyle name="Обычный 18 2 12 2 2 2 6" xfId="3332"/>
    <cellStyle name="Обычный 18 2 12 2 2 2 7" xfId="3333"/>
    <cellStyle name="Обычный 18 2 12 2 2 2 8" xfId="3334"/>
    <cellStyle name="Обычный 18 2 12 2 2 2 9" xfId="3335"/>
    <cellStyle name="Обычный 18 2 12 2 2 3" xfId="3336"/>
    <cellStyle name="Обычный 18 2 12 2 2 3 2" xfId="3337"/>
    <cellStyle name="Обычный 18 2 12 2 2 3 2 2" xfId="3338"/>
    <cellStyle name="Обычный 18 2 12 2 2 3 2 3" xfId="3339"/>
    <cellStyle name="Обычный 18 2 12 2 2 3 2 4" xfId="3340"/>
    <cellStyle name="Обычный 18 2 12 2 2 3 2 5" xfId="3341"/>
    <cellStyle name="Обычный 18 2 12 2 2 3 3" xfId="3342"/>
    <cellStyle name="Обычный 18 2 12 2 2 3 4" xfId="3343"/>
    <cellStyle name="Обычный 18 2 12 2 2 3 5" xfId="3344"/>
    <cellStyle name="Обычный 18 2 12 2 2 3 6" xfId="3345"/>
    <cellStyle name="Обычный 18 2 12 2 2 3 7" xfId="3346"/>
    <cellStyle name="Обычный 18 2 12 2 2 3 8" xfId="3347"/>
    <cellStyle name="Обычный 18 2 12 2 2 4" xfId="3348"/>
    <cellStyle name="Обычный 18 2 12 2 2 4 2" xfId="3349"/>
    <cellStyle name="Обычный 18 2 12 2 2 4 3" xfId="3350"/>
    <cellStyle name="Обычный 18 2 12 2 2 4 4" xfId="3351"/>
    <cellStyle name="Обычный 18 2 12 2 2 4 5" xfId="3352"/>
    <cellStyle name="Обычный 18 2 12 2 2 5" xfId="3353"/>
    <cellStyle name="Обычный 18 2 12 2 2 5 2" xfId="3354"/>
    <cellStyle name="Обычный 18 2 12 2 2 5 3" xfId="3355"/>
    <cellStyle name="Обычный 18 2 12 2 2 5 4" xfId="3356"/>
    <cellStyle name="Обычный 18 2 12 2 2 5 5" xfId="3357"/>
    <cellStyle name="Обычный 18 2 12 2 2 6" xfId="3358"/>
    <cellStyle name="Обычный 18 2 12 2 2 7" xfId="3359"/>
    <cellStyle name="Обычный 18 2 12 2 2 8" xfId="3360"/>
    <cellStyle name="Обычный 18 2 12 2 2 9" xfId="3361"/>
    <cellStyle name="Обычный 18 2 12 2 3" xfId="3362"/>
    <cellStyle name="Обычный 18 2 12 2 3 2" xfId="3363"/>
    <cellStyle name="Обычный 18 2 12 2 3 2 2" xfId="3364"/>
    <cellStyle name="Обычный 18 2 12 2 3 2 3" xfId="3365"/>
    <cellStyle name="Обычный 18 2 12 2 3 2 4" xfId="3366"/>
    <cellStyle name="Обычный 18 2 12 2 3 2 5" xfId="3367"/>
    <cellStyle name="Обычный 18 2 12 2 3 3" xfId="3368"/>
    <cellStyle name="Обычный 18 2 12 2 3 4" xfId="3369"/>
    <cellStyle name="Обычный 18 2 12 2 3 5" xfId="3370"/>
    <cellStyle name="Обычный 18 2 12 2 3 6" xfId="3371"/>
    <cellStyle name="Обычный 18 2 12 2 3 7" xfId="3372"/>
    <cellStyle name="Обычный 18 2 12 2 3 8" xfId="3373"/>
    <cellStyle name="Обычный 18 2 12 2 3 9" xfId="3374"/>
    <cellStyle name="Обычный 18 2 12 2 4" xfId="3375"/>
    <cellStyle name="Обычный 18 2 12 2 4 2" xfId="3376"/>
    <cellStyle name="Обычный 18 2 12 2 4 2 2" xfId="3377"/>
    <cellStyle name="Обычный 18 2 12 2 4 2 3" xfId="3378"/>
    <cellStyle name="Обычный 18 2 12 2 4 2 4" xfId="3379"/>
    <cellStyle name="Обычный 18 2 12 2 4 2 5" xfId="3380"/>
    <cellStyle name="Обычный 18 2 12 2 4 3" xfId="3381"/>
    <cellStyle name="Обычный 18 2 12 2 4 4" xfId="3382"/>
    <cellStyle name="Обычный 18 2 12 2 4 5" xfId="3383"/>
    <cellStyle name="Обычный 18 2 12 2 4 6" xfId="3384"/>
    <cellStyle name="Обычный 18 2 12 2 4 7" xfId="3385"/>
    <cellStyle name="Обычный 18 2 12 2 4 8" xfId="3386"/>
    <cellStyle name="Обычный 18 2 12 2 5" xfId="3387"/>
    <cellStyle name="Обычный 18 2 12 2 5 2" xfId="3388"/>
    <cellStyle name="Обычный 18 2 12 2 5 3" xfId="3389"/>
    <cellStyle name="Обычный 18 2 12 2 5 4" xfId="3390"/>
    <cellStyle name="Обычный 18 2 12 2 5 5" xfId="3391"/>
    <cellStyle name="Обычный 18 2 12 2 6" xfId="3392"/>
    <cellStyle name="Обычный 18 2 12 2 6 2" xfId="3393"/>
    <cellStyle name="Обычный 18 2 12 2 6 3" xfId="3394"/>
    <cellStyle name="Обычный 18 2 12 2 6 4" xfId="3395"/>
    <cellStyle name="Обычный 18 2 12 2 6 5" xfId="3396"/>
    <cellStyle name="Обычный 18 2 12 2 7" xfId="3397"/>
    <cellStyle name="Обычный 18 2 12 2 8" xfId="3398"/>
    <cellStyle name="Обычный 18 2 12 2 9" xfId="3399"/>
    <cellStyle name="Обычный 18 2 12 3" xfId="3400"/>
    <cellStyle name="Обычный 18 2 12 3 10" xfId="3401"/>
    <cellStyle name="Обычный 18 2 12 3 11" xfId="3402"/>
    <cellStyle name="Обычный 18 2 12 3 12" xfId="3403"/>
    <cellStyle name="Обычный 18 2 12 3 13" xfId="3404"/>
    <cellStyle name="Обычный 18 2 12 3 2" xfId="3405"/>
    <cellStyle name="Обычный 18 2 12 3 2 2" xfId="3406"/>
    <cellStyle name="Обычный 18 2 12 3 2 2 2" xfId="3407"/>
    <cellStyle name="Обычный 18 2 12 3 2 2 3" xfId="3408"/>
    <cellStyle name="Обычный 18 2 12 3 2 2 4" xfId="3409"/>
    <cellStyle name="Обычный 18 2 12 3 2 2 5" xfId="3410"/>
    <cellStyle name="Обычный 18 2 12 3 2 3" xfId="3411"/>
    <cellStyle name="Обычный 18 2 12 3 2 4" xfId="3412"/>
    <cellStyle name="Обычный 18 2 12 3 2 5" xfId="3413"/>
    <cellStyle name="Обычный 18 2 12 3 2 6" xfId="3414"/>
    <cellStyle name="Обычный 18 2 12 3 2 7" xfId="3415"/>
    <cellStyle name="Обычный 18 2 12 3 2 8" xfId="3416"/>
    <cellStyle name="Обычный 18 2 12 3 2 9" xfId="3417"/>
    <cellStyle name="Обычный 18 2 12 3 3" xfId="3418"/>
    <cellStyle name="Обычный 18 2 12 3 3 2" xfId="3419"/>
    <cellStyle name="Обычный 18 2 12 3 3 2 2" xfId="3420"/>
    <cellStyle name="Обычный 18 2 12 3 3 2 3" xfId="3421"/>
    <cellStyle name="Обычный 18 2 12 3 3 2 4" xfId="3422"/>
    <cellStyle name="Обычный 18 2 12 3 3 2 5" xfId="3423"/>
    <cellStyle name="Обычный 18 2 12 3 3 3" xfId="3424"/>
    <cellStyle name="Обычный 18 2 12 3 3 4" xfId="3425"/>
    <cellStyle name="Обычный 18 2 12 3 3 5" xfId="3426"/>
    <cellStyle name="Обычный 18 2 12 3 3 6" xfId="3427"/>
    <cellStyle name="Обычный 18 2 12 3 3 7" xfId="3428"/>
    <cellStyle name="Обычный 18 2 12 3 3 8" xfId="3429"/>
    <cellStyle name="Обычный 18 2 12 3 4" xfId="3430"/>
    <cellStyle name="Обычный 18 2 12 3 4 2" xfId="3431"/>
    <cellStyle name="Обычный 18 2 12 3 4 3" xfId="3432"/>
    <cellStyle name="Обычный 18 2 12 3 4 4" xfId="3433"/>
    <cellStyle name="Обычный 18 2 12 3 4 5" xfId="3434"/>
    <cellStyle name="Обычный 18 2 12 3 5" xfId="3435"/>
    <cellStyle name="Обычный 18 2 12 3 5 2" xfId="3436"/>
    <cellStyle name="Обычный 18 2 12 3 5 3" xfId="3437"/>
    <cellStyle name="Обычный 18 2 12 3 5 4" xfId="3438"/>
    <cellStyle name="Обычный 18 2 12 3 5 5" xfId="3439"/>
    <cellStyle name="Обычный 18 2 12 3 6" xfId="3440"/>
    <cellStyle name="Обычный 18 2 12 3 7" xfId="3441"/>
    <cellStyle name="Обычный 18 2 12 3 8" xfId="3442"/>
    <cellStyle name="Обычный 18 2 12 3 9" xfId="3443"/>
    <cellStyle name="Обычный 18 2 12 4" xfId="3444"/>
    <cellStyle name="Обычный 18 2 12 4 2" xfId="3445"/>
    <cellStyle name="Обычный 18 2 12 4 2 2" xfId="3446"/>
    <cellStyle name="Обычный 18 2 12 4 2 3" xfId="3447"/>
    <cellStyle name="Обычный 18 2 12 4 2 4" xfId="3448"/>
    <cellStyle name="Обычный 18 2 12 4 2 5" xfId="3449"/>
    <cellStyle name="Обычный 18 2 12 4 3" xfId="3450"/>
    <cellStyle name="Обычный 18 2 12 4 4" xfId="3451"/>
    <cellStyle name="Обычный 18 2 12 4 5" xfId="3452"/>
    <cellStyle name="Обычный 18 2 12 4 6" xfId="3453"/>
    <cellStyle name="Обычный 18 2 12 4 7" xfId="3454"/>
    <cellStyle name="Обычный 18 2 12 4 8" xfId="3455"/>
    <cellStyle name="Обычный 18 2 12 4 9" xfId="3456"/>
    <cellStyle name="Обычный 18 2 12 5" xfId="3457"/>
    <cellStyle name="Обычный 18 2 12 5 2" xfId="3458"/>
    <cellStyle name="Обычный 18 2 12 5 2 2" xfId="3459"/>
    <cellStyle name="Обычный 18 2 12 5 2 3" xfId="3460"/>
    <cellStyle name="Обычный 18 2 12 5 2 4" xfId="3461"/>
    <cellStyle name="Обычный 18 2 12 5 2 5" xfId="3462"/>
    <cellStyle name="Обычный 18 2 12 5 3" xfId="3463"/>
    <cellStyle name="Обычный 18 2 12 5 4" xfId="3464"/>
    <cellStyle name="Обычный 18 2 12 5 5" xfId="3465"/>
    <cellStyle name="Обычный 18 2 12 5 6" xfId="3466"/>
    <cellStyle name="Обычный 18 2 12 5 7" xfId="3467"/>
    <cellStyle name="Обычный 18 2 12 5 8" xfId="3468"/>
    <cellStyle name="Обычный 18 2 12 6" xfId="3469"/>
    <cellStyle name="Обычный 18 2 12 6 2" xfId="3470"/>
    <cellStyle name="Обычный 18 2 12 6 3" xfId="3471"/>
    <cellStyle name="Обычный 18 2 12 6 4" xfId="3472"/>
    <cellStyle name="Обычный 18 2 12 6 5" xfId="3473"/>
    <cellStyle name="Обычный 18 2 12 7" xfId="3474"/>
    <cellStyle name="Обычный 18 2 12 7 2" xfId="3475"/>
    <cellStyle name="Обычный 18 2 12 7 3" xfId="3476"/>
    <cellStyle name="Обычный 18 2 12 7 4" xfId="3477"/>
    <cellStyle name="Обычный 18 2 12 7 5" xfId="3478"/>
    <cellStyle name="Обычный 18 2 12 8" xfId="3479"/>
    <cellStyle name="Обычный 18 2 12 9" xfId="3480"/>
    <cellStyle name="Обычный 18 2 13" xfId="3481"/>
    <cellStyle name="Обычный 18 2 13 10" xfId="3482"/>
    <cellStyle name="Обычный 18 2 13 11" xfId="3483"/>
    <cellStyle name="Обычный 18 2 13 12" xfId="3484"/>
    <cellStyle name="Обычный 18 2 13 13" xfId="3485"/>
    <cellStyle name="Обычный 18 2 13 14" xfId="3486"/>
    <cellStyle name="Обычный 18 2 13 15" xfId="3487"/>
    <cellStyle name="Обычный 18 2 13 2" xfId="3488"/>
    <cellStyle name="Обычный 18 2 13 2 10" xfId="3489"/>
    <cellStyle name="Обычный 18 2 13 2 11" xfId="3490"/>
    <cellStyle name="Обычный 18 2 13 2 12" xfId="3491"/>
    <cellStyle name="Обычный 18 2 13 2 13" xfId="3492"/>
    <cellStyle name="Обычный 18 2 13 2 14" xfId="3493"/>
    <cellStyle name="Обычный 18 2 13 2 2" xfId="3494"/>
    <cellStyle name="Обычный 18 2 13 2 2 10" xfId="3495"/>
    <cellStyle name="Обычный 18 2 13 2 2 11" xfId="3496"/>
    <cellStyle name="Обычный 18 2 13 2 2 12" xfId="3497"/>
    <cellStyle name="Обычный 18 2 13 2 2 13" xfId="3498"/>
    <cellStyle name="Обычный 18 2 13 2 2 2" xfId="3499"/>
    <cellStyle name="Обычный 18 2 13 2 2 2 2" xfId="3500"/>
    <cellStyle name="Обычный 18 2 13 2 2 2 2 2" xfId="3501"/>
    <cellStyle name="Обычный 18 2 13 2 2 2 2 3" xfId="3502"/>
    <cellStyle name="Обычный 18 2 13 2 2 2 2 4" xfId="3503"/>
    <cellStyle name="Обычный 18 2 13 2 2 2 2 5" xfId="3504"/>
    <cellStyle name="Обычный 18 2 13 2 2 2 3" xfId="3505"/>
    <cellStyle name="Обычный 18 2 13 2 2 2 4" xfId="3506"/>
    <cellStyle name="Обычный 18 2 13 2 2 2 5" xfId="3507"/>
    <cellStyle name="Обычный 18 2 13 2 2 2 6" xfId="3508"/>
    <cellStyle name="Обычный 18 2 13 2 2 2 7" xfId="3509"/>
    <cellStyle name="Обычный 18 2 13 2 2 2 8" xfId="3510"/>
    <cellStyle name="Обычный 18 2 13 2 2 2 9" xfId="3511"/>
    <cellStyle name="Обычный 18 2 13 2 2 3" xfId="3512"/>
    <cellStyle name="Обычный 18 2 13 2 2 3 2" xfId="3513"/>
    <cellStyle name="Обычный 18 2 13 2 2 3 2 2" xfId="3514"/>
    <cellStyle name="Обычный 18 2 13 2 2 3 2 3" xfId="3515"/>
    <cellStyle name="Обычный 18 2 13 2 2 3 2 4" xfId="3516"/>
    <cellStyle name="Обычный 18 2 13 2 2 3 2 5" xfId="3517"/>
    <cellStyle name="Обычный 18 2 13 2 2 3 3" xfId="3518"/>
    <cellStyle name="Обычный 18 2 13 2 2 3 4" xfId="3519"/>
    <cellStyle name="Обычный 18 2 13 2 2 3 5" xfId="3520"/>
    <cellStyle name="Обычный 18 2 13 2 2 3 6" xfId="3521"/>
    <cellStyle name="Обычный 18 2 13 2 2 3 7" xfId="3522"/>
    <cellStyle name="Обычный 18 2 13 2 2 3 8" xfId="3523"/>
    <cellStyle name="Обычный 18 2 13 2 2 4" xfId="3524"/>
    <cellStyle name="Обычный 18 2 13 2 2 4 2" xfId="3525"/>
    <cellStyle name="Обычный 18 2 13 2 2 4 3" xfId="3526"/>
    <cellStyle name="Обычный 18 2 13 2 2 4 4" xfId="3527"/>
    <cellStyle name="Обычный 18 2 13 2 2 4 5" xfId="3528"/>
    <cellStyle name="Обычный 18 2 13 2 2 5" xfId="3529"/>
    <cellStyle name="Обычный 18 2 13 2 2 5 2" xfId="3530"/>
    <cellStyle name="Обычный 18 2 13 2 2 5 3" xfId="3531"/>
    <cellStyle name="Обычный 18 2 13 2 2 5 4" xfId="3532"/>
    <cellStyle name="Обычный 18 2 13 2 2 5 5" xfId="3533"/>
    <cellStyle name="Обычный 18 2 13 2 2 6" xfId="3534"/>
    <cellStyle name="Обычный 18 2 13 2 2 7" xfId="3535"/>
    <cellStyle name="Обычный 18 2 13 2 2 8" xfId="3536"/>
    <cellStyle name="Обычный 18 2 13 2 2 9" xfId="3537"/>
    <cellStyle name="Обычный 18 2 13 2 3" xfId="3538"/>
    <cellStyle name="Обычный 18 2 13 2 3 2" xfId="3539"/>
    <cellStyle name="Обычный 18 2 13 2 3 2 2" xfId="3540"/>
    <cellStyle name="Обычный 18 2 13 2 3 2 3" xfId="3541"/>
    <cellStyle name="Обычный 18 2 13 2 3 2 4" xfId="3542"/>
    <cellStyle name="Обычный 18 2 13 2 3 2 5" xfId="3543"/>
    <cellStyle name="Обычный 18 2 13 2 3 3" xfId="3544"/>
    <cellStyle name="Обычный 18 2 13 2 3 4" xfId="3545"/>
    <cellStyle name="Обычный 18 2 13 2 3 5" xfId="3546"/>
    <cellStyle name="Обычный 18 2 13 2 3 6" xfId="3547"/>
    <cellStyle name="Обычный 18 2 13 2 3 7" xfId="3548"/>
    <cellStyle name="Обычный 18 2 13 2 3 8" xfId="3549"/>
    <cellStyle name="Обычный 18 2 13 2 3 9" xfId="3550"/>
    <cellStyle name="Обычный 18 2 13 2 4" xfId="3551"/>
    <cellStyle name="Обычный 18 2 13 2 4 2" xfId="3552"/>
    <cellStyle name="Обычный 18 2 13 2 4 2 2" xfId="3553"/>
    <cellStyle name="Обычный 18 2 13 2 4 2 3" xfId="3554"/>
    <cellStyle name="Обычный 18 2 13 2 4 2 4" xfId="3555"/>
    <cellStyle name="Обычный 18 2 13 2 4 2 5" xfId="3556"/>
    <cellStyle name="Обычный 18 2 13 2 4 3" xfId="3557"/>
    <cellStyle name="Обычный 18 2 13 2 4 4" xfId="3558"/>
    <cellStyle name="Обычный 18 2 13 2 4 5" xfId="3559"/>
    <cellStyle name="Обычный 18 2 13 2 4 6" xfId="3560"/>
    <cellStyle name="Обычный 18 2 13 2 4 7" xfId="3561"/>
    <cellStyle name="Обычный 18 2 13 2 4 8" xfId="3562"/>
    <cellStyle name="Обычный 18 2 13 2 5" xfId="3563"/>
    <cellStyle name="Обычный 18 2 13 2 5 2" xfId="3564"/>
    <cellStyle name="Обычный 18 2 13 2 5 3" xfId="3565"/>
    <cellStyle name="Обычный 18 2 13 2 5 4" xfId="3566"/>
    <cellStyle name="Обычный 18 2 13 2 5 5" xfId="3567"/>
    <cellStyle name="Обычный 18 2 13 2 6" xfId="3568"/>
    <cellStyle name="Обычный 18 2 13 2 6 2" xfId="3569"/>
    <cellStyle name="Обычный 18 2 13 2 6 3" xfId="3570"/>
    <cellStyle name="Обычный 18 2 13 2 6 4" xfId="3571"/>
    <cellStyle name="Обычный 18 2 13 2 6 5" xfId="3572"/>
    <cellStyle name="Обычный 18 2 13 2 7" xfId="3573"/>
    <cellStyle name="Обычный 18 2 13 2 8" xfId="3574"/>
    <cellStyle name="Обычный 18 2 13 2 9" xfId="3575"/>
    <cellStyle name="Обычный 18 2 13 3" xfId="3576"/>
    <cellStyle name="Обычный 18 2 13 3 10" xfId="3577"/>
    <cellStyle name="Обычный 18 2 13 3 11" xfId="3578"/>
    <cellStyle name="Обычный 18 2 13 3 12" xfId="3579"/>
    <cellStyle name="Обычный 18 2 13 3 13" xfId="3580"/>
    <cellStyle name="Обычный 18 2 13 3 2" xfId="3581"/>
    <cellStyle name="Обычный 18 2 13 3 2 2" xfId="3582"/>
    <cellStyle name="Обычный 18 2 13 3 2 2 2" xfId="3583"/>
    <cellStyle name="Обычный 18 2 13 3 2 2 3" xfId="3584"/>
    <cellStyle name="Обычный 18 2 13 3 2 2 4" xfId="3585"/>
    <cellStyle name="Обычный 18 2 13 3 2 2 5" xfId="3586"/>
    <cellStyle name="Обычный 18 2 13 3 2 3" xfId="3587"/>
    <cellStyle name="Обычный 18 2 13 3 2 4" xfId="3588"/>
    <cellStyle name="Обычный 18 2 13 3 2 5" xfId="3589"/>
    <cellStyle name="Обычный 18 2 13 3 2 6" xfId="3590"/>
    <cellStyle name="Обычный 18 2 13 3 2 7" xfId="3591"/>
    <cellStyle name="Обычный 18 2 13 3 2 8" xfId="3592"/>
    <cellStyle name="Обычный 18 2 13 3 2 9" xfId="3593"/>
    <cellStyle name="Обычный 18 2 13 3 3" xfId="3594"/>
    <cellStyle name="Обычный 18 2 13 3 3 2" xfId="3595"/>
    <cellStyle name="Обычный 18 2 13 3 3 2 2" xfId="3596"/>
    <cellStyle name="Обычный 18 2 13 3 3 2 3" xfId="3597"/>
    <cellStyle name="Обычный 18 2 13 3 3 2 4" xfId="3598"/>
    <cellStyle name="Обычный 18 2 13 3 3 2 5" xfId="3599"/>
    <cellStyle name="Обычный 18 2 13 3 3 3" xfId="3600"/>
    <cellStyle name="Обычный 18 2 13 3 3 4" xfId="3601"/>
    <cellStyle name="Обычный 18 2 13 3 3 5" xfId="3602"/>
    <cellStyle name="Обычный 18 2 13 3 3 6" xfId="3603"/>
    <cellStyle name="Обычный 18 2 13 3 3 7" xfId="3604"/>
    <cellStyle name="Обычный 18 2 13 3 3 8" xfId="3605"/>
    <cellStyle name="Обычный 18 2 13 3 4" xfId="3606"/>
    <cellStyle name="Обычный 18 2 13 3 4 2" xfId="3607"/>
    <cellStyle name="Обычный 18 2 13 3 4 3" xfId="3608"/>
    <cellStyle name="Обычный 18 2 13 3 4 4" xfId="3609"/>
    <cellStyle name="Обычный 18 2 13 3 4 5" xfId="3610"/>
    <cellStyle name="Обычный 18 2 13 3 5" xfId="3611"/>
    <cellStyle name="Обычный 18 2 13 3 5 2" xfId="3612"/>
    <cellStyle name="Обычный 18 2 13 3 5 3" xfId="3613"/>
    <cellStyle name="Обычный 18 2 13 3 5 4" xfId="3614"/>
    <cellStyle name="Обычный 18 2 13 3 5 5" xfId="3615"/>
    <cellStyle name="Обычный 18 2 13 3 6" xfId="3616"/>
    <cellStyle name="Обычный 18 2 13 3 7" xfId="3617"/>
    <cellStyle name="Обычный 18 2 13 3 8" xfId="3618"/>
    <cellStyle name="Обычный 18 2 13 3 9" xfId="3619"/>
    <cellStyle name="Обычный 18 2 13 4" xfId="3620"/>
    <cellStyle name="Обычный 18 2 13 4 2" xfId="3621"/>
    <cellStyle name="Обычный 18 2 13 4 2 2" xfId="3622"/>
    <cellStyle name="Обычный 18 2 13 4 2 3" xfId="3623"/>
    <cellStyle name="Обычный 18 2 13 4 2 4" xfId="3624"/>
    <cellStyle name="Обычный 18 2 13 4 2 5" xfId="3625"/>
    <cellStyle name="Обычный 18 2 13 4 3" xfId="3626"/>
    <cellStyle name="Обычный 18 2 13 4 4" xfId="3627"/>
    <cellStyle name="Обычный 18 2 13 4 5" xfId="3628"/>
    <cellStyle name="Обычный 18 2 13 4 6" xfId="3629"/>
    <cellStyle name="Обычный 18 2 13 4 7" xfId="3630"/>
    <cellStyle name="Обычный 18 2 13 4 8" xfId="3631"/>
    <cellStyle name="Обычный 18 2 13 4 9" xfId="3632"/>
    <cellStyle name="Обычный 18 2 13 5" xfId="3633"/>
    <cellStyle name="Обычный 18 2 13 5 2" xfId="3634"/>
    <cellStyle name="Обычный 18 2 13 5 2 2" xfId="3635"/>
    <cellStyle name="Обычный 18 2 13 5 2 3" xfId="3636"/>
    <cellStyle name="Обычный 18 2 13 5 2 4" xfId="3637"/>
    <cellStyle name="Обычный 18 2 13 5 2 5" xfId="3638"/>
    <cellStyle name="Обычный 18 2 13 5 3" xfId="3639"/>
    <cellStyle name="Обычный 18 2 13 5 4" xfId="3640"/>
    <cellStyle name="Обычный 18 2 13 5 5" xfId="3641"/>
    <cellStyle name="Обычный 18 2 13 5 6" xfId="3642"/>
    <cellStyle name="Обычный 18 2 13 5 7" xfId="3643"/>
    <cellStyle name="Обычный 18 2 13 5 8" xfId="3644"/>
    <cellStyle name="Обычный 18 2 13 6" xfId="3645"/>
    <cellStyle name="Обычный 18 2 13 6 2" xfId="3646"/>
    <cellStyle name="Обычный 18 2 13 6 3" xfId="3647"/>
    <cellStyle name="Обычный 18 2 13 6 4" xfId="3648"/>
    <cellStyle name="Обычный 18 2 13 6 5" xfId="3649"/>
    <cellStyle name="Обычный 18 2 13 7" xfId="3650"/>
    <cellStyle name="Обычный 18 2 13 7 2" xfId="3651"/>
    <cellStyle name="Обычный 18 2 13 7 3" xfId="3652"/>
    <cellStyle name="Обычный 18 2 13 7 4" xfId="3653"/>
    <cellStyle name="Обычный 18 2 13 7 5" xfId="3654"/>
    <cellStyle name="Обычный 18 2 13 8" xfId="3655"/>
    <cellStyle name="Обычный 18 2 13 9" xfId="3656"/>
    <cellStyle name="Обычный 18 2 14" xfId="3657"/>
    <cellStyle name="Обычный 18 2 14 10" xfId="3658"/>
    <cellStyle name="Обычный 18 2 14 11" xfId="3659"/>
    <cellStyle name="Обычный 18 2 14 12" xfId="3660"/>
    <cellStyle name="Обычный 18 2 14 13" xfId="3661"/>
    <cellStyle name="Обычный 18 2 14 14" xfId="3662"/>
    <cellStyle name="Обычный 18 2 14 15" xfId="3663"/>
    <cellStyle name="Обычный 18 2 14 2" xfId="3664"/>
    <cellStyle name="Обычный 18 2 14 2 10" xfId="3665"/>
    <cellStyle name="Обычный 18 2 14 2 11" xfId="3666"/>
    <cellStyle name="Обычный 18 2 14 2 12" xfId="3667"/>
    <cellStyle name="Обычный 18 2 14 2 13" xfId="3668"/>
    <cellStyle name="Обычный 18 2 14 2 14" xfId="3669"/>
    <cellStyle name="Обычный 18 2 14 2 2" xfId="3670"/>
    <cellStyle name="Обычный 18 2 14 2 2 10" xfId="3671"/>
    <cellStyle name="Обычный 18 2 14 2 2 11" xfId="3672"/>
    <cellStyle name="Обычный 18 2 14 2 2 12" xfId="3673"/>
    <cellStyle name="Обычный 18 2 14 2 2 13" xfId="3674"/>
    <cellStyle name="Обычный 18 2 14 2 2 2" xfId="3675"/>
    <cellStyle name="Обычный 18 2 14 2 2 2 2" xfId="3676"/>
    <cellStyle name="Обычный 18 2 14 2 2 2 2 2" xfId="3677"/>
    <cellStyle name="Обычный 18 2 14 2 2 2 2 3" xfId="3678"/>
    <cellStyle name="Обычный 18 2 14 2 2 2 2 4" xfId="3679"/>
    <cellStyle name="Обычный 18 2 14 2 2 2 2 5" xfId="3680"/>
    <cellStyle name="Обычный 18 2 14 2 2 2 3" xfId="3681"/>
    <cellStyle name="Обычный 18 2 14 2 2 2 4" xfId="3682"/>
    <cellStyle name="Обычный 18 2 14 2 2 2 5" xfId="3683"/>
    <cellStyle name="Обычный 18 2 14 2 2 2 6" xfId="3684"/>
    <cellStyle name="Обычный 18 2 14 2 2 2 7" xfId="3685"/>
    <cellStyle name="Обычный 18 2 14 2 2 2 8" xfId="3686"/>
    <cellStyle name="Обычный 18 2 14 2 2 2 9" xfId="3687"/>
    <cellStyle name="Обычный 18 2 14 2 2 3" xfId="3688"/>
    <cellStyle name="Обычный 18 2 14 2 2 3 2" xfId="3689"/>
    <cellStyle name="Обычный 18 2 14 2 2 3 2 2" xfId="3690"/>
    <cellStyle name="Обычный 18 2 14 2 2 3 2 3" xfId="3691"/>
    <cellStyle name="Обычный 18 2 14 2 2 3 2 4" xfId="3692"/>
    <cellStyle name="Обычный 18 2 14 2 2 3 2 5" xfId="3693"/>
    <cellStyle name="Обычный 18 2 14 2 2 3 3" xfId="3694"/>
    <cellStyle name="Обычный 18 2 14 2 2 3 4" xfId="3695"/>
    <cellStyle name="Обычный 18 2 14 2 2 3 5" xfId="3696"/>
    <cellStyle name="Обычный 18 2 14 2 2 3 6" xfId="3697"/>
    <cellStyle name="Обычный 18 2 14 2 2 3 7" xfId="3698"/>
    <cellStyle name="Обычный 18 2 14 2 2 3 8" xfId="3699"/>
    <cellStyle name="Обычный 18 2 14 2 2 4" xfId="3700"/>
    <cellStyle name="Обычный 18 2 14 2 2 4 2" xfId="3701"/>
    <cellStyle name="Обычный 18 2 14 2 2 4 3" xfId="3702"/>
    <cellStyle name="Обычный 18 2 14 2 2 4 4" xfId="3703"/>
    <cellStyle name="Обычный 18 2 14 2 2 4 5" xfId="3704"/>
    <cellStyle name="Обычный 18 2 14 2 2 5" xfId="3705"/>
    <cellStyle name="Обычный 18 2 14 2 2 5 2" xfId="3706"/>
    <cellStyle name="Обычный 18 2 14 2 2 5 3" xfId="3707"/>
    <cellStyle name="Обычный 18 2 14 2 2 5 4" xfId="3708"/>
    <cellStyle name="Обычный 18 2 14 2 2 5 5" xfId="3709"/>
    <cellStyle name="Обычный 18 2 14 2 2 6" xfId="3710"/>
    <cellStyle name="Обычный 18 2 14 2 2 7" xfId="3711"/>
    <cellStyle name="Обычный 18 2 14 2 2 8" xfId="3712"/>
    <cellStyle name="Обычный 18 2 14 2 2 9" xfId="3713"/>
    <cellStyle name="Обычный 18 2 14 2 3" xfId="3714"/>
    <cellStyle name="Обычный 18 2 14 2 3 2" xfId="3715"/>
    <cellStyle name="Обычный 18 2 14 2 3 2 2" xfId="3716"/>
    <cellStyle name="Обычный 18 2 14 2 3 2 3" xfId="3717"/>
    <cellStyle name="Обычный 18 2 14 2 3 2 4" xfId="3718"/>
    <cellStyle name="Обычный 18 2 14 2 3 2 5" xfId="3719"/>
    <cellStyle name="Обычный 18 2 14 2 3 3" xfId="3720"/>
    <cellStyle name="Обычный 18 2 14 2 3 4" xfId="3721"/>
    <cellStyle name="Обычный 18 2 14 2 3 5" xfId="3722"/>
    <cellStyle name="Обычный 18 2 14 2 3 6" xfId="3723"/>
    <cellStyle name="Обычный 18 2 14 2 3 7" xfId="3724"/>
    <cellStyle name="Обычный 18 2 14 2 3 8" xfId="3725"/>
    <cellStyle name="Обычный 18 2 14 2 3 9" xfId="3726"/>
    <cellStyle name="Обычный 18 2 14 2 4" xfId="3727"/>
    <cellStyle name="Обычный 18 2 14 2 4 2" xfId="3728"/>
    <cellStyle name="Обычный 18 2 14 2 4 2 2" xfId="3729"/>
    <cellStyle name="Обычный 18 2 14 2 4 2 3" xfId="3730"/>
    <cellStyle name="Обычный 18 2 14 2 4 2 4" xfId="3731"/>
    <cellStyle name="Обычный 18 2 14 2 4 2 5" xfId="3732"/>
    <cellStyle name="Обычный 18 2 14 2 4 3" xfId="3733"/>
    <cellStyle name="Обычный 18 2 14 2 4 4" xfId="3734"/>
    <cellStyle name="Обычный 18 2 14 2 4 5" xfId="3735"/>
    <cellStyle name="Обычный 18 2 14 2 4 6" xfId="3736"/>
    <cellStyle name="Обычный 18 2 14 2 4 7" xfId="3737"/>
    <cellStyle name="Обычный 18 2 14 2 4 8" xfId="3738"/>
    <cellStyle name="Обычный 18 2 14 2 5" xfId="3739"/>
    <cellStyle name="Обычный 18 2 14 2 5 2" xfId="3740"/>
    <cellStyle name="Обычный 18 2 14 2 5 3" xfId="3741"/>
    <cellStyle name="Обычный 18 2 14 2 5 4" xfId="3742"/>
    <cellStyle name="Обычный 18 2 14 2 5 5" xfId="3743"/>
    <cellStyle name="Обычный 18 2 14 2 6" xfId="3744"/>
    <cellStyle name="Обычный 18 2 14 2 6 2" xfId="3745"/>
    <cellStyle name="Обычный 18 2 14 2 6 3" xfId="3746"/>
    <cellStyle name="Обычный 18 2 14 2 6 4" xfId="3747"/>
    <cellStyle name="Обычный 18 2 14 2 6 5" xfId="3748"/>
    <cellStyle name="Обычный 18 2 14 2 7" xfId="3749"/>
    <cellStyle name="Обычный 18 2 14 2 8" xfId="3750"/>
    <cellStyle name="Обычный 18 2 14 2 9" xfId="3751"/>
    <cellStyle name="Обычный 18 2 14 3" xfId="3752"/>
    <cellStyle name="Обычный 18 2 14 3 10" xfId="3753"/>
    <cellStyle name="Обычный 18 2 14 3 11" xfId="3754"/>
    <cellStyle name="Обычный 18 2 14 3 12" xfId="3755"/>
    <cellStyle name="Обычный 18 2 14 3 13" xfId="3756"/>
    <cellStyle name="Обычный 18 2 14 3 2" xfId="3757"/>
    <cellStyle name="Обычный 18 2 14 3 2 2" xfId="3758"/>
    <cellStyle name="Обычный 18 2 14 3 2 2 2" xfId="3759"/>
    <cellStyle name="Обычный 18 2 14 3 2 2 3" xfId="3760"/>
    <cellStyle name="Обычный 18 2 14 3 2 2 4" xfId="3761"/>
    <cellStyle name="Обычный 18 2 14 3 2 2 5" xfId="3762"/>
    <cellStyle name="Обычный 18 2 14 3 2 3" xfId="3763"/>
    <cellStyle name="Обычный 18 2 14 3 2 4" xfId="3764"/>
    <cellStyle name="Обычный 18 2 14 3 2 5" xfId="3765"/>
    <cellStyle name="Обычный 18 2 14 3 2 6" xfId="3766"/>
    <cellStyle name="Обычный 18 2 14 3 2 7" xfId="3767"/>
    <cellStyle name="Обычный 18 2 14 3 2 8" xfId="3768"/>
    <cellStyle name="Обычный 18 2 14 3 2 9" xfId="3769"/>
    <cellStyle name="Обычный 18 2 14 3 3" xfId="3770"/>
    <cellStyle name="Обычный 18 2 14 3 3 2" xfId="3771"/>
    <cellStyle name="Обычный 18 2 14 3 3 2 2" xfId="3772"/>
    <cellStyle name="Обычный 18 2 14 3 3 2 3" xfId="3773"/>
    <cellStyle name="Обычный 18 2 14 3 3 2 4" xfId="3774"/>
    <cellStyle name="Обычный 18 2 14 3 3 2 5" xfId="3775"/>
    <cellStyle name="Обычный 18 2 14 3 3 3" xfId="3776"/>
    <cellStyle name="Обычный 18 2 14 3 3 4" xfId="3777"/>
    <cellStyle name="Обычный 18 2 14 3 3 5" xfId="3778"/>
    <cellStyle name="Обычный 18 2 14 3 3 6" xfId="3779"/>
    <cellStyle name="Обычный 18 2 14 3 3 7" xfId="3780"/>
    <cellStyle name="Обычный 18 2 14 3 3 8" xfId="3781"/>
    <cellStyle name="Обычный 18 2 14 3 4" xfId="3782"/>
    <cellStyle name="Обычный 18 2 14 3 4 2" xfId="3783"/>
    <cellStyle name="Обычный 18 2 14 3 4 3" xfId="3784"/>
    <cellStyle name="Обычный 18 2 14 3 4 4" xfId="3785"/>
    <cellStyle name="Обычный 18 2 14 3 4 5" xfId="3786"/>
    <cellStyle name="Обычный 18 2 14 3 5" xfId="3787"/>
    <cellStyle name="Обычный 18 2 14 3 5 2" xfId="3788"/>
    <cellStyle name="Обычный 18 2 14 3 5 3" xfId="3789"/>
    <cellStyle name="Обычный 18 2 14 3 5 4" xfId="3790"/>
    <cellStyle name="Обычный 18 2 14 3 5 5" xfId="3791"/>
    <cellStyle name="Обычный 18 2 14 3 6" xfId="3792"/>
    <cellStyle name="Обычный 18 2 14 3 7" xfId="3793"/>
    <cellStyle name="Обычный 18 2 14 3 8" xfId="3794"/>
    <cellStyle name="Обычный 18 2 14 3 9" xfId="3795"/>
    <cellStyle name="Обычный 18 2 14 4" xfId="3796"/>
    <cellStyle name="Обычный 18 2 14 4 2" xfId="3797"/>
    <cellStyle name="Обычный 18 2 14 4 2 2" xfId="3798"/>
    <cellStyle name="Обычный 18 2 14 4 2 3" xfId="3799"/>
    <cellStyle name="Обычный 18 2 14 4 2 4" xfId="3800"/>
    <cellStyle name="Обычный 18 2 14 4 2 5" xfId="3801"/>
    <cellStyle name="Обычный 18 2 14 4 3" xfId="3802"/>
    <cellStyle name="Обычный 18 2 14 4 4" xfId="3803"/>
    <cellStyle name="Обычный 18 2 14 4 5" xfId="3804"/>
    <cellStyle name="Обычный 18 2 14 4 6" xfId="3805"/>
    <cellStyle name="Обычный 18 2 14 4 7" xfId="3806"/>
    <cellStyle name="Обычный 18 2 14 4 8" xfId="3807"/>
    <cellStyle name="Обычный 18 2 14 4 9" xfId="3808"/>
    <cellStyle name="Обычный 18 2 14 5" xfId="3809"/>
    <cellStyle name="Обычный 18 2 14 5 2" xfId="3810"/>
    <cellStyle name="Обычный 18 2 14 5 2 2" xfId="3811"/>
    <cellStyle name="Обычный 18 2 14 5 2 3" xfId="3812"/>
    <cellStyle name="Обычный 18 2 14 5 2 4" xfId="3813"/>
    <cellStyle name="Обычный 18 2 14 5 2 5" xfId="3814"/>
    <cellStyle name="Обычный 18 2 14 5 3" xfId="3815"/>
    <cellStyle name="Обычный 18 2 14 5 4" xfId="3816"/>
    <cellStyle name="Обычный 18 2 14 5 5" xfId="3817"/>
    <cellStyle name="Обычный 18 2 14 5 6" xfId="3818"/>
    <cellStyle name="Обычный 18 2 14 5 7" xfId="3819"/>
    <cellStyle name="Обычный 18 2 14 5 8" xfId="3820"/>
    <cellStyle name="Обычный 18 2 14 6" xfId="3821"/>
    <cellStyle name="Обычный 18 2 14 6 2" xfId="3822"/>
    <cellStyle name="Обычный 18 2 14 6 3" xfId="3823"/>
    <cellStyle name="Обычный 18 2 14 6 4" xfId="3824"/>
    <cellStyle name="Обычный 18 2 14 6 5" xfId="3825"/>
    <cellStyle name="Обычный 18 2 14 7" xfId="3826"/>
    <cellStyle name="Обычный 18 2 14 7 2" xfId="3827"/>
    <cellStyle name="Обычный 18 2 14 7 3" xfId="3828"/>
    <cellStyle name="Обычный 18 2 14 7 4" xfId="3829"/>
    <cellStyle name="Обычный 18 2 14 7 5" xfId="3830"/>
    <cellStyle name="Обычный 18 2 14 8" xfId="3831"/>
    <cellStyle name="Обычный 18 2 14 9" xfId="3832"/>
    <cellStyle name="Обычный 18 2 15" xfId="3833"/>
    <cellStyle name="Обычный 18 2 15 10" xfId="3834"/>
    <cellStyle name="Обычный 18 2 15 11" xfId="3835"/>
    <cellStyle name="Обычный 18 2 15 12" xfId="3836"/>
    <cellStyle name="Обычный 18 2 15 13" xfId="3837"/>
    <cellStyle name="Обычный 18 2 15 14" xfId="3838"/>
    <cellStyle name="Обычный 18 2 15 2" xfId="3839"/>
    <cellStyle name="Обычный 18 2 15 2 10" xfId="3840"/>
    <cellStyle name="Обычный 18 2 15 2 11" xfId="3841"/>
    <cellStyle name="Обычный 18 2 15 2 12" xfId="3842"/>
    <cellStyle name="Обычный 18 2 15 2 13" xfId="3843"/>
    <cellStyle name="Обычный 18 2 15 2 2" xfId="3844"/>
    <cellStyle name="Обычный 18 2 15 2 2 2" xfId="3845"/>
    <cellStyle name="Обычный 18 2 15 2 2 2 2" xfId="3846"/>
    <cellStyle name="Обычный 18 2 15 2 2 2 3" xfId="3847"/>
    <cellStyle name="Обычный 18 2 15 2 2 2 4" xfId="3848"/>
    <cellStyle name="Обычный 18 2 15 2 2 2 5" xfId="3849"/>
    <cellStyle name="Обычный 18 2 15 2 2 3" xfId="3850"/>
    <cellStyle name="Обычный 18 2 15 2 2 4" xfId="3851"/>
    <cellStyle name="Обычный 18 2 15 2 2 5" xfId="3852"/>
    <cellStyle name="Обычный 18 2 15 2 2 6" xfId="3853"/>
    <cellStyle name="Обычный 18 2 15 2 2 7" xfId="3854"/>
    <cellStyle name="Обычный 18 2 15 2 2 8" xfId="3855"/>
    <cellStyle name="Обычный 18 2 15 2 2 9" xfId="3856"/>
    <cellStyle name="Обычный 18 2 15 2 3" xfId="3857"/>
    <cellStyle name="Обычный 18 2 15 2 3 2" xfId="3858"/>
    <cellStyle name="Обычный 18 2 15 2 3 2 2" xfId="3859"/>
    <cellStyle name="Обычный 18 2 15 2 3 2 3" xfId="3860"/>
    <cellStyle name="Обычный 18 2 15 2 3 2 4" xfId="3861"/>
    <cellStyle name="Обычный 18 2 15 2 3 2 5" xfId="3862"/>
    <cellStyle name="Обычный 18 2 15 2 3 3" xfId="3863"/>
    <cellStyle name="Обычный 18 2 15 2 3 4" xfId="3864"/>
    <cellStyle name="Обычный 18 2 15 2 3 5" xfId="3865"/>
    <cellStyle name="Обычный 18 2 15 2 3 6" xfId="3866"/>
    <cellStyle name="Обычный 18 2 15 2 3 7" xfId="3867"/>
    <cellStyle name="Обычный 18 2 15 2 3 8" xfId="3868"/>
    <cellStyle name="Обычный 18 2 15 2 4" xfId="3869"/>
    <cellStyle name="Обычный 18 2 15 2 4 2" xfId="3870"/>
    <cellStyle name="Обычный 18 2 15 2 4 3" xfId="3871"/>
    <cellStyle name="Обычный 18 2 15 2 4 4" xfId="3872"/>
    <cellStyle name="Обычный 18 2 15 2 4 5" xfId="3873"/>
    <cellStyle name="Обычный 18 2 15 2 5" xfId="3874"/>
    <cellStyle name="Обычный 18 2 15 2 5 2" xfId="3875"/>
    <cellStyle name="Обычный 18 2 15 2 5 3" xfId="3876"/>
    <cellStyle name="Обычный 18 2 15 2 5 4" xfId="3877"/>
    <cellStyle name="Обычный 18 2 15 2 5 5" xfId="3878"/>
    <cellStyle name="Обычный 18 2 15 2 6" xfId="3879"/>
    <cellStyle name="Обычный 18 2 15 2 7" xfId="3880"/>
    <cellStyle name="Обычный 18 2 15 2 8" xfId="3881"/>
    <cellStyle name="Обычный 18 2 15 2 9" xfId="3882"/>
    <cellStyle name="Обычный 18 2 15 3" xfId="3883"/>
    <cellStyle name="Обычный 18 2 15 3 2" xfId="3884"/>
    <cellStyle name="Обычный 18 2 15 3 2 2" xfId="3885"/>
    <cellStyle name="Обычный 18 2 15 3 2 3" xfId="3886"/>
    <cellStyle name="Обычный 18 2 15 3 2 4" xfId="3887"/>
    <cellStyle name="Обычный 18 2 15 3 2 5" xfId="3888"/>
    <cellStyle name="Обычный 18 2 15 3 3" xfId="3889"/>
    <cellStyle name="Обычный 18 2 15 3 4" xfId="3890"/>
    <cellStyle name="Обычный 18 2 15 3 5" xfId="3891"/>
    <cellStyle name="Обычный 18 2 15 3 6" xfId="3892"/>
    <cellStyle name="Обычный 18 2 15 3 7" xfId="3893"/>
    <cellStyle name="Обычный 18 2 15 3 8" xfId="3894"/>
    <cellStyle name="Обычный 18 2 15 3 9" xfId="3895"/>
    <cellStyle name="Обычный 18 2 15 4" xfId="3896"/>
    <cellStyle name="Обычный 18 2 15 4 2" xfId="3897"/>
    <cellStyle name="Обычный 18 2 15 4 2 2" xfId="3898"/>
    <cellStyle name="Обычный 18 2 15 4 2 3" xfId="3899"/>
    <cellStyle name="Обычный 18 2 15 4 2 4" xfId="3900"/>
    <cellStyle name="Обычный 18 2 15 4 2 5" xfId="3901"/>
    <cellStyle name="Обычный 18 2 15 4 3" xfId="3902"/>
    <cellStyle name="Обычный 18 2 15 4 4" xfId="3903"/>
    <cellStyle name="Обычный 18 2 15 4 5" xfId="3904"/>
    <cellStyle name="Обычный 18 2 15 4 6" xfId="3905"/>
    <cellStyle name="Обычный 18 2 15 4 7" xfId="3906"/>
    <cellStyle name="Обычный 18 2 15 4 8" xfId="3907"/>
    <cellStyle name="Обычный 18 2 15 5" xfId="3908"/>
    <cellStyle name="Обычный 18 2 15 5 2" xfId="3909"/>
    <cellStyle name="Обычный 18 2 15 5 3" xfId="3910"/>
    <cellStyle name="Обычный 18 2 15 5 4" xfId="3911"/>
    <cellStyle name="Обычный 18 2 15 5 5" xfId="3912"/>
    <cellStyle name="Обычный 18 2 15 6" xfId="3913"/>
    <cellStyle name="Обычный 18 2 15 6 2" xfId="3914"/>
    <cellStyle name="Обычный 18 2 15 6 3" xfId="3915"/>
    <cellStyle name="Обычный 18 2 15 6 4" xfId="3916"/>
    <cellStyle name="Обычный 18 2 15 6 5" xfId="3917"/>
    <cellStyle name="Обычный 18 2 15 7" xfId="3918"/>
    <cellStyle name="Обычный 18 2 15 8" xfId="3919"/>
    <cellStyle name="Обычный 18 2 15 9" xfId="3920"/>
    <cellStyle name="Обычный 18 2 16" xfId="3921"/>
    <cellStyle name="Обычный 18 2 16 10" xfId="3922"/>
    <cellStyle name="Обычный 18 2 16 11" xfId="3923"/>
    <cellStyle name="Обычный 18 2 16 12" xfId="3924"/>
    <cellStyle name="Обычный 18 2 16 13" xfId="3925"/>
    <cellStyle name="Обычный 18 2 16 2" xfId="3926"/>
    <cellStyle name="Обычный 18 2 16 2 2" xfId="3927"/>
    <cellStyle name="Обычный 18 2 16 2 2 2" xfId="3928"/>
    <cellStyle name="Обычный 18 2 16 2 2 3" xfId="3929"/>
    <cellStyle name="Обычный 18 2 16 2 2 4" xfId="3930"/>
    <cellStyle name="Обычный 18 2 16 2 2 5" xfId="3931"/>
    <cellStyle name="Обычный 18 2 16 2 3" xfId="3932"/>
    <cellStyle name="Обычный 18 2 16 2 4" xfId="3933"/>
    <cellStyle name="Обычный 18 2 16 2 5" xfId="3934"/>
    <cellStyle name="Обычный 18 2 16 2 6" xfId="3935"/>
    <cellStyle name="Обычный 18 2 16 2 7" xfId="3936"/>
    <cellStyle name="Обычный 18 2 16 2 8" xfId="3937"/>
    <cellStyle name="Обычный 18 2 16 2 9" xfId="3938"/>
    <cellStyle name="Обычный 18 2 16 3" xfId="3939"/>
    <cellStyle name="Обычный 18 2 16 3 2" xfId="3940"/>
    <cellStyle name="Обычный 18 2 16 3 2 2" xfId="3941"/>
    <cellStyle name="Обычный 18 2 16 3 2 3" xfId="3942"/>
    <cellStyle name="Обычный 18 2 16 3 2 4" xfId="3943"/>
    <cellStyle name="Обычный 18 2 16 3 2 5" xfId="3944"/>
    <cellStyle name="Обычный 18 2 16 3 3" xfId="3945"/>
    <cellStyle name="Обычный 18 2 16 3 4" xfId="3946"/>
    <cellStyle name="Обычный 18 2 16 3 5" xfId="3947"/>
    <cellStyle name="Обычный 18 2 16 3 6" xfId="3948"/>
    <cellStyle name="Обычный 18 2 16 3 7" xfId="3949"/>
    <cellStyle name="Обычный 18 2 16 3 8" xfId="3950"/>
    <cellStyle name="Обычный 18 2 16 4" xfId="3951"/>
    <cellStyle name="Обычный 18 2 16 4 2" xfId="3952"/>
    <cellStyle name="Обычный 18 2 16 4 3" xfId="3953"/>
    <cellStyle name="Обычный 18 2 16 4 4" xfId="3954"/>
    <cellStyle name="Обычный 18 2 16 4 5" xfId="3955"/>
    <cellStyle name="Обычный 18 2 16 5" xfId="3956"/>
    <cellStyle name="Обычный 18 2 16 5 2" xfId="3957"/>
    <cellStyle name="Обычный 18 2 16 5 3" xfId="3958"/>
    <cellStyle name="Обычный 18 2 16 5 4" xfId="3959"/>
    <cellStyle name="Обычный 18 2 16 5 5" xfId="3960"/>
    <cellStyle name="Обычный 18 2 16 6" xfId="3961"/>
    <cellStyle name="Обычный 18 2 16 7" xfId="3962"/>
    <cellStyle name="Обычный 18 2 16 8" xfId="3963"/>
    <cellStyle name="Обычный 18 2 16 9" xfId="3964"/>
    <cellStyle name="Обычный 18 2 17" xfId="3965"/>
    <cellStyle name="Обычный 18 2 17 10" xfId="3966"/>
    <cellStyle name="Обычный 18 2 17 2" xfId="3967"/>
    <cellStyle name="Обычный 18 2 17 2 2" xfId="3968"/>
    <cellStyle name="Обычный 18 2 17 2 2 2" xfId="3969"/>
    <cellStyle name="Обычный 18 2 17 2 2 3" xfId="3970"/>
    <cellStyle name="Обычный 18 2 17 2 2 4" xfId="3971"/>
    <cellStyle name="Обычный 18 2 17 2 2 5" xfId="3972"/>
    <cellStyle name="Обычный 18 2 17 2 3" xfId="3973"/>
    <cellStyle name="Обычный 18 2 17 2 4" xfId="3974"/>
    <cellStyle name="Обычный 18 2 17 2 5" xfId="3975"/>
    <cellStyle name="Обычный 18 2 17 2 6" xfId="3976"/>
    <cellStyle name="Обычный 18 2 17 2 7" xfId="3977"/>
    <cellStyle name="Обычный 18 2 17 2 8" xfId="3978"/>
    <cellStyle name="Обычный 18 2 17 2 9" xfId="3979"/>
    <cellStyle name="Обычный 18 2 17 3" xfId="3980"/>
    <cellStyle name="Обычный 18 2 17 3 2" xfId="3981"/>
    <cellStyle name="Обычный 18 2 17 3 3" xfId="3982"/>
    <cellStyle name="Обычный 18 2 17 3 4" xfId="3983"/>
    <cellStyle name="Обычный 18 2 17 3 5" xfId="3984"/>
    <cellStyle name="Обычный 18 2 17 4" xfId="3985"/>
    <cellStyle name="Обычный 18 2 17 5" xfId="3986"/>
    <cellStyle name="Обычный 18 2 17 6" xfId="3987"/>
    <cellStyle name="Обычный 18 2 17 7" xfId="3988"/>
    <cellStyle name="Обычный 18 2 17 8" xfId="3989"/>
    <cellStyle name="Обычный 18 2 17 9" xfId="3990"/>
    <cellStyle name="Обычный 18 2 18" xfId="3991"/>
    <cellStyle name="Обычный 18 2 18 2" xfId="3992"/>
    <cellStyle name="Обычный 18 2 18 2 2" xfId="3993"/>
    <cellStyle name="Обычный 18 2 18 2 3" xfId="3994"/>
    <cellStyle name="Обычный 18 2 18 2 4" xfId="3995"/>
    <cellStyle name="Обычный 18 2 18 2 5" xfId="3996"/>
    <cellStyle name="Обычный 18 2 18 3" xfId="3997"/>
    <cellStyle name="Обычный 18 2 18 4" xfId="3998"/>
    <cellStyle name="Обычный 18 2 18 5" xfId="3999"/>
    <cellStyle name="Обычный 18 2 18 6" xfId="4000"/>
    <cellStyle name="Обычный 18 2 18 7" xfId="4001"/>
    <cellStyle name="Обычный 18 2 18 8" xfId="4002"/>
    <cellStyle name="Обычный 18 2 18 9" xfId="4003"/>
    <cellStyle name="Обычный 18 2 19" xfId="4004"/>
    <cellStyle name="Обычный 18 2 19 2" xfId="4005"/>
    <cellStyle name="Обычный 18 2 19 2 2" xfId="4006"/>
    <cellStyle name="Обычный 18 2 19 2 3" xfId="4007"/>
    <cellStyle name="Обычный 18 2 19 2 4" xfId="4008"/>
    <cellStyle name="Обычный 18 2 19 2 5" xfId="4009"/>
    <cellStyle name="Обычный 18 2 19 3" xfId="4010"/>
    <cellStyle name="Обычный 18 2 19 4" xfId="4011"/>
    <cellStyle name="Обычный 18 2 19 5" xfId="4012"/>
    <cellStyle name="Обычный 18 2 19 6" xfId="4013"/>
    <cellStyle name="Обычный 18 2 19 7" xfId="4014"/>
    <cellStyle name="Обычный 18 2 19 8" xfId="4015"/>
    <cellStyle name="Обычный 18 2 2" xfId="4016"/>
    <cellStyle name="Обычный 18 2 2 10" xfId="4017"/>
    <cellStyle name="Обычный 18 2 2 10 10" xfId="4018"/>
    <cellStyle name="Обычный 18 2 2 10 11" xfId="4019"/>
    <cellStyle name="Обычный 18 2 2 10 12" xfId="4020"/>
    <cellStyle name="Обычный 18 2 2 10 13" xfId="4021"/>
    <cellStyle name="Обычный 18 2 2 10 14" xfId="4022"/>
    <cellStyle name="Обычный 18 2 2 10 15" xfId="4023"/>
    <cellStyle name="Обычный 18 2 2 10 2" xfId="4024"/>
    <cellStyle name="Обычный 18 2 2 10 2 10" xfId="4025"/>
    <cellStyle name="Обычный 18 2 2 10 2 11" xfId="4026"/>
    <cellStyle name="Обычный 18 2 2 10 2 12" xfId="4027"/>
    <cellStyle name="Обычный 18 2 2 10 2 13" xfId="4028"/>
    <cellStyle name="Обычный 18 2 2 10 2 14" xfId="4029"/>
    <cellStyle name="Обычный 18 2 2 10 2 2" xfId="4030"/>
    <cellStyle name="Обычный 18 2 2 10 2 2 10" xfId="4031"/>
    <cellStyle name="Обычный 18 2 2 10 2 2 11" xfId="4032"/>
    <cellStyle name="Обычный 18 2 2 10 2 2 12" xfId="4033"/>
    <cellStyle name="Обычный 18 2 2 10 2 2 13" xfId="4034"/>
    <cellStyle name="Обычный 18 2 2 10 2 2 2" xfId="4035"/>
    <cellStyle name="Обычный 18 2 2 10 2 2 2 2" xfId="4036"/>
    <cellStyle name="Обычный 18 2 2 10 2 2 2 2 2" xfId="4037"/>
    <cellStyle name="Обычный 18 2 2 10 2 2 2 2 3" xfId="4038"/>
    <cellStyle name="Обычный 18 2 2 10 2 2 2 2 4" xfId="4039"/>
    <cellStyle name="Обычный 18 2 2 10 2 2 2 2 5" xfId="4040"/>
    <cellStyle name="Обычный 18 2 2 10 2 2 2 3" xfId="4041"/>
    <cellStyle name="Обычный 18 2 2 10 2 2 2 4" xfId="4042"/>
    <cellStyle name="Обычный 18 2 2 10 2 2 2 5" xfId="4043"/>
    <cellStyle name="Обычный 18 2 2 10 2 2 2 6" xfId="4044"/>
    <cellStyle name="Обычный 18 2 2 10 2 2 2 7" xfId="4045"/>
    <cellStyle name="Обычный 18 2 2 10 2 2 2 8" xfId="4046"/>
    <cellStyle name="Обычный 18 2 2 10 2 2 2 9" xfId="4047"/>
    <cellStyle name="Обычный 18 2 2 10 2 2 3" xfId="4048"/>
    <cellStyle name="Обычный 18 2 2 10 2 2 3 2" xfId="4049"/>
    <cellStyle name="Обычный 18 2 2 10 2 2 3 2 2" xfId="4050"/>
    <cellStyle name="Обычный 18 2 2 10 2 2 3 2 3" xfId="4051"/>
    <cellStyle name="Обычный 18 2 2 10 2 2 3 2 4" xfId="4052"/>
    <cellStyle name="Обычный 18 2 2 10 2 2 3 2 5" xfId="4053"/>
    <cellStyle name="Обычный 18 2 2 10 2 2 3 3" xfId="4054"/>
    <cellStyle name="Обычный 18 2 2 10 2 2 3 4" xfId="4055"/>
    <cellStyle name="Обычный 18 2 2 10 2 2 3 5" xfId="4056"/>
    <cellStyle name="Обычный 18 2 2 10 2 2 3 6" xfId="4057"/>
    <cellStyle name="Обычный 18 2 2 10 2 2 3 7" xfId="4058"/>
    <cellStyle name="Обычный 18 2 2 10 2 2 3 8" xfId="4059"/>
    <cellStyle name="Обычный 18 2 2 10 2 2 4" xfId="4060"/>
    <cellStyle name="Обычный 18 2 2 10 2 2 4 2" xfId="4061"/>
    <cellStyle name="Обычный 18 2 2 10 2 2 4 3" xfId="4062"/>
    <cellStyle name="Обычный 18 2 2 10 2 2 4 4" xfId="4063"/>
    <cellStyle name="Обычный 18 2 2 10 2 2 4 5" xfId="4064"/>
    <cellStyle name="Обычный 18 2 2 10 2 2 5" xfId="4065"/>
    <cellStyle name="Обычный 18 2 2 10 2 2 5 2" xfId="4066"/>
    <cellStyle name="Обычный 18 2 2 10 2 2 5 3" xfId="4067"/>
    <cellStyle name="Обычный 18 2 2 10 2 2 5 4" xfId="4068"/>
    <cellStyle name="Обычный 18 2 2 10 2 2 5 5" xfId="4069"/>
    <cellStyle name="Обычный 18 2 2 10 2 2 6" xfId="4070"/>
    <cellStyle name="Обычный 18 2 2 10 2 2 7" xfId="4071"/>
    <cellStyle name="Обычный 18 2 2 10 2 2 8" xfId="4072"/>
    <cellStyle name="Обычный 18 2 2 10 2 2 9" xfId="4073"/>
    <cellStyle name="Обычный 18 2 2 10 2 3" xfId="4074"/>
    <cellStyle name="Обычный 18 2 2 10 2 3 2" xfId="4075"/>
    <cellStyle name="Обычный 18 2 2 10 2 3 2 2" xfId="4076"/>
    <cellStyle name="Обычный 18 2 2 10 2 3 2 3" xfId="4077"/>
    <cellStyle name="Обычный 18 2 2 10 2 3 2 4" xfId="4078"/>
    <cellStyle name="Обычный 18 2 2 10 2 3 2 5" xfId="4079"/>
    <cellStyle name="Обычный 18 2 2 10 2 3 3" xfId="4080"/>
    <cellStyle name="Обычный 18 2 2 10 2 3 4" xfId="4081"/>
    <cellStyle name="Обычный 18 2 2 10 2 3 5" xfId="4082"/>
    <cellStyle name="Обычный 18 2 2 10 2 3 6" xfId="4083"/>
    <cellStyle name="Обычный 18 2 2 10 2 3 7" xfId="4084"/>
    <cellStyle name="Обычный 18 2 2 10 2 3 8" xfId="4085"/>
    <cellStyle name="Обычный 18 2 2 10 2 3 9" xfId="4086"/>
    <cellStyle name="Обычный 18 2 2 10 2 4" xfId="4087"/>
    <cellStyle name="Обычный 18 2 2 10 2 4 2" xfId="4088"/>
    <cellStyle name="Обычный 18 2 2 10 2 4 2 2" xfId="4089"/>
    <cellStyle name="Обычный 18 2 2 10 2 4 2 3" xfId="4090"/>
    <cellStyle name="Обычный 18 2 2 10 2 4 2 4" xfId="4091"/>
    <cellStyle name="Обычный 18 2 2 10 2 4 2 5" xfId="4092"/>
    <cellStyle name="Обычный 18 2 2 10 2 4 3" xfId="4093"/>
    <cellStyle name="Обычный 18 2 2 10 2 4 4" xfId="4094"/>
    <cellStyle name="Обычный 18 2 2 10 2 4 5" xfId="4095"/>
    <cellStyle name="Обычный 18 2 2 10 2 4 6" xfId="4096"/>
    <cellStyle name="Обычный 18 2 2 10 2 4 7" xfId="4097"/>
    <cellStyle name="Обычный 18 2 2 10 2 4 8" xfId="4098"/>
    <cellStyle name="Обычный 18 2 2 10 2 5" xfId="4099"/>
    <cellStyle name="Обычный 18 2 2 10 2 5 2" xfId="4100"/>
    <cellStyle name="Обычный 18 2 2 10 2 5 3" xfId="4101"/>
    <cellStyle name="Обычный 18 2 2 10 2 5 4" xfId="4102"/>
    <cellStyle name="Обычный 18 2 2 10 2 5 5" xfId="4103"/>
    <cellStyle name="Обычный 18 2 2 10 2 6" xfId="4104"/>
    <cellStyle name="Обычный 18 2 2 10 2 6 2" xfId="4105"/>
    <cellStyle name="Обычный 18 2 2 10 2 6 3" xfId="4106"/>
    <cellStyle name="Обычный 18 2 2 10 2 6 4" xfId="4107"/>
    <cellStyle name="Обычный 18 2 2 10 2 6 5" xfId="4108"/>
    <cellStyle name="Обычный 18 2 2 10 2 7" xfId="4109"/>
    <cellStyle name="Обычный 18 2 2 10 2 8" xfId="4110"/>
    <cellStyle name="Обычный 18 2 2 10 2 9" xfId="4111"/>
    <cellStyle name="Обычный 18 2 2 10 3" xfId="4112"/>
    <cellStyle name="Обычный 18 2 2 10 3 10" xfId="4113"/>
    <cellStyle name="Обычный 18 2 2 10 3 11" xfId="4114"/>
    <cellStyle name="Обычный 18 2 2 10 3 12" xfId="4115"/>
    <cellStyle name="Обычный 18 2 2 10 3 13" xfId="4116"/>
    <cellStyle name="Обычный 18 2 2 10 3 2" xfId="4117"/>
    <cellStyle name="Обычный 18 2 2 10 3 2 2" xfId="4118"/>
    <cellStyle name="Обычный 18 2 2 10 3 2 2 2" xfId="4119"/>
    <cellStyle name="Обычный 18 2 2 10 3 2 2 3" xfId="4120"/>
    <cellStyle name="Обычный 18 2 2 10 3 2 2 4" xfId="4121"/>
    <cellStyle name="Обычный 18 2 2 10 3 2 2 5" xfId="4122"/>
    <cellStyle name="Обычный 18 2 2 10 3 2 3" xfId="4123"/>
    <cellStyle name="Обычный 18 2 2 10 3 2 4" xfId="4124"/>
    <cellStyle name="Обычный 18 2 2 10 3 2 5" xfId="4125"/>
    <cellStyle name="Обычный 18 2 2 10 3 2 6" xfId="4126"/>
    <cellStyle name="Обычный 18 2 2 10 3 2 7" xfId="4127"/>
    <cellStyle name="Обычный 18 2 2 10 3 2 8" xfId="4128"/>
    <cellStyle name="Обычный 18 2 2 10 3 2 9" xfId="4129"/>
    <cellStyle name="Обычный 18 2 2 10 3 3" xfId="4130"/>
    <cellStyle name="Обычный 18 2 2 10 3 3 2" xfId="4131"/>
    <cellStyle name="Обычный 18 2 2 10 3 3 2 2" xfId="4132"/>
    <cellStyle name="Обычный 18 2 2 10 3 3 2 3" xfId="4133"/>
    <cellStyle name="Обычный 18 2 2 10 3 3 2 4" xfId="4134"/>
    <cellStyle name="Обычный 18 2 2 10 3 3 2 5" xfId="4135"/>
    <cellStyle name="Обычный 18 2 2 10 3 3 3" xfId="4136"/>
    <cellStyle name="Обычный 18 2 2 10 3 3 4" xfId="4137"/>
    <cellStyle name="Обычный 18 2 2 10 3 3 5" xfId="4138"/>
    <cellStyle name="Обычный 18 2 2 10 3 3 6" xfId="4139"/>
    <cellStyle name="Обычный 18 2 2 10 3 3 7" xfId="4140"/>
    <cellStyle name="Обычный 18 2 2 10 3 3 8" xfId="4141"/>
    <cellStyle name="Обычный 18 2 2 10 3 4" xfId="4142"/>
    <cellStyle name="Обычный 18 2 2 10 3 4 2" xfId="4143"/>
    <cellStyle name="Обычный 18 2 2 10 3 4 3" xfId="4144"/>
    <cellStyle name="Обычный 18 2 2 10 3 4 4" xfId="4145"/>
    <cellStyle name="Обычный 18 2 2 10 3 4 5" xfId="4146"/>
    <cellStyle name="Обычный 18 2 2 10 3 5" xfId="4147"/>
    <cellStyle name="Обычный 18 2 2 10 3 5 2" xfId="4148"/>
    <cellStyle name="Обычный 18 2 2 10 3 5 3" xfId="4149"/>
    <cellStyle name="Обычный 18 2 2 10 3 5 4" xfId="4150"/>
    <cellStyle name="Обычный 18 2 2 10 3 5 5" xfId="4151"/>
    <cellStyle name="Обычный 18 2 2 10 3 6" xfId="4152"/>
    <cellStyle name="Обычный 18 2 2 10 3 7" xfId="4153"/>
    <cellStyle name="Обычный 18 2 2 10 3 8" xfId="4154"/>
    <cellStyle name="Обычный 18 2 2 10 3 9" xfId="4155"/>
    <cellStyle name="Обычный 18 2 2 10 4" xfId="4156"/>
    <cellStyle name="Обычный 18 2 2 10 4 2" xfId="4157"/>
    <cellStyle name="Обычный 18 2 2 10 4 2 2" xfId="4158"/>
    <cellStyle name="Обычный 18 2 2 10 4 2 3" xfId="4159"/>
    <cellStyle name="Обычный 18 2 2 10 4 2 4" xfId="4160"/>
    <cellStyle name="Обычный 18 2 2 10 4 2 5" xfId="4161"/>
    <cellStyle name="Обычный 18 2 2 10 4 3" xfId="4162"/>
    <cellStyle name="Обычный 18 2 2 10 4 4" xfId="4163"/>
    <cellStyle name="Обычный 18 2 2 10 4 5" xfId="4164"/>
    <cellStyle name="Обычный 18 2 2 10 4 6" xfId="4165"/>
    <cellStyle name="Обычный 18 2 2 10 4 7" xfId="4166"/>
    <cellStyle name="Обычный 18 2 2 10 4 8" xfId="4167"/>
    <cellStyle name="Обычный 18 2 2 10 4 9" xfId="4168"/>
    <cellStyle name="Обычный 18 2 2 10 5" xfId="4169"/>
    <cellStyle name="Обычный 18 2 2 10 5 2" xfId="4170"/>
    <cellStyle name="Обычный 18 2 2 10 5 2 2" xfId="4171"/>
    <cellStyle name="Обычный 18 2 2 10 5 2 3" xfId="4172"/>
    <cellStyle name="Обычный 18 2 2 10 5 2 4" xfId="4173"/>
    <cellStyle name="Обычный 18 2 2 10 5 2 5" xfId="4174"/>
    <cellStyle name="Обычный 18 2 2 10 5 3" xfId="4175"/>
    <cellStyle name="Обычный 18 2 2 10 5 4" xfId="4176"/>
    <cellStyle name="Обычный 18 2 2 10 5 5" xfId="4177"/>
    <cellStyle name="Обычный 18 2 2 10 5 6" xfId="4178"/>
    <cellStyle name="Обычный 18 2 2 10 5 7" xfId="4179"/>
    <cellStyle name="Обычный 18 2 2 10 5 8" xfId="4180"/>
    <cellStyle name="Обычный 18 2 2 10 6" xfId="4181"/>
    <cellStyle name="Обычный 18 2 2 10 6 2" xfId="4182"/>
    <cellStyle name="Обычный 18 2 2 10 6 3" xfId="4183"/>
    <cellStyle name="Обычный 18 2 2 10 6 4" xfId="4184"/>
    <cellStyle name="Обычный 18 2 2 10 6 5" xfId="4185"/>
    <cellStyle name="Обычный 18 2 2 10 7" xfId="4186"/>
    <cellStyle name="Обычный 18 2 2 10 7 2" xfId="4187"/>
    <cellStyle name="Обычный 18 2 2 10 7 3" xfId="4188"/>
    <cellStyle name="Обычный 18 2 2 10 7 4" xfId="4189"/>
    <cellStyle name="Обычный 18 2 2 10 7 5" xfId="4190"/>
    <cellStyle name="Обычный 18 2 2 10 8" xfId="4191"/>
    <cellStyle name="Обычный 18 2 2 10 9" xfId="4192"/>
    <cellStyle name="Обычный 18 2 2 11" xfId="4193"/>
    <cellStyle name="Обычный 18 2 2 11 10" xfId="4194"/>
    <cellStyle name="Обычный 18 2 2 11 11" xfId="4195"/>
    <cellStyle name="Обычный 18 2 2 11 12" xfId="4196"/>
    <cellStyle name="Обычный 18 2 2 11 13" xfId="4197"/>
    <cellStyle name="Обычный 18 2 2 11 14" xfId="4198"/>
    <cellStyle name="Обычный 18 2 2 11 15" xfId="4199"/>
    <cellStyle name="Обычный 18 2 2 11 2" xfId="4200"/>
    <cellStyle name="Обычный 18 2 2 11 2 10" xfId="4201"/>
    <cellStyle name="Обычный 18 2 2 11 2 11" xfId="4202"/>
    <cellStyle name="Обычный 18 2 2 11 2 12" xfId="4203"/>
    <cellStyle name="Обычный 18 2 2 11 2 13" xfId="4204"/>
    <cellStyle name="Обычный 18 2 2 11 2 14" xfId="4205"/>
    <cellStyle name="Обычный 18 2 2 11 2 2" xfId="4206"/>
    <cellStyle name="Обычный 18 2 2 11 2 2 10" xfId="4207"/>
    <cellStyle name="Обычный 18 2 2 11 2 2 11" xfId="4208"/>
    <cellStyle name="Обычный 18 2 2 11 2 2 12" xfId="4209"/>
    <cellStyle name="Обычный 18 2 2 11 2 2 13" xfId="4210"/>
    <cellStyle name="Обычный 18 2 2 11 2 2 2" xfId="4211"/>
    <cellStyle name="Обычный 18 2 2 11 2 2 2 2" xfId="4212"/>
    <cellStyle name="Обычный 18 2 2 11 2 2 2 2 2" xfId="4213"/>
    <cellStyle name="Обычный 18 2 2 11 2 2 2 2 3" xfId="4214"/>
    <cellStyle name="Обычный 18 2 2 11 2 2 2 2 4" xfId="4215"/>
    <cellStyle name="Обычный 18 2 2 11 2 2 2 2 5" xfId="4216"/>
    <cellStyle name="Обычный 18 2 2 11 2 2 2 3" xfId="4217"/>
    <cellStyle name="Обычный 18 2 2 11 2 2 2 4" xfId="4218"/>
    <cellStyle name="Обычный 18 2 2 11 2 2 2 5" xfId="4219"/>
    <cellStyle name="Обычный 18 2 2 11 2 2 2 6" xfId="4220"/>
    <cellStyle name="Обычный 18 2 2 11 2 2 2 7" xfId="4221"/>
    <cellStyle name="Обычный 18 2 2 11 2 2 2 8" xfId="4222"/>
    <cellStyle name="Обычный 18 2 2 11 2 2 2 9" xfId="4223"/>
    <cellStyle name="Обычный 18 2 2 11 2 2 3" xfId="4224"/>
    <cellStyle name="Обычный 18 2 2 11 2 2 3 2" xfId="4225"/>
    <cellStyle name="Обычный 18 2 2 11 2 2 3 2 2" xfId="4226"/>
    <cellStyle name="Обычный 18 2 2 11 2 2 3 2 3" xfId="4227"/>
    <cellStyle name="Обычный 18 2 2 11 2 2 3 2 4" xfId="4228"/>
    <cellStyle name="Обычный 18 2 2 11 2 2 3 2 5" xfId="4229"/>
    <cellStyle name="Обычный 18 2 2 11 2 2 3 3" xfId="4230"/>
    <cellStyle name="Обычный 18 2 2 11 2 2 3 4" xfId="4231"/>
    <cellStyle name="Обычный 18 2 2 11 2 2 3 5" xfId="4232"/>
    <cellStyle name="Обычный 18 2 2 11 2 2 3 6" xfId="4233"/>
    <cellStyle name="Обычный 18 2 2 11 2 2 3 7" xfId="4234"/>
    <cellStyle name="Обычный 18 2 2 11 2 2 3 8" xfId="4235"/>
    <cellStyle name="Обычный 18 2 2 11 2 2 4" xfId="4236"/>
    <cellStyle name="Обычный 18 2 2 11 2 2 4 2" xfId="4237"/>
    <cellStyle name="Обычный 18 2 2 11 2 2 4 3" xfId="4238"/>
    <cellStyle name="Обычный 18 2 2 11 2 2 4 4" xfId="4239"/>
    <cellStyle name="Обычный 18 2 2 11 2 2 4 5" xfId="4240"/>
    <cellStyle name="Обычный 18 2 2 11 2 2 5" xfId="4241"/>
    <cellStyle name="Обычный 18 2 2 11 2 2 5 2" xfId="4242"/>
    <cellStyle name="Обычный 18 2 2 11 2 2 5 3" xfId="4243"/>
    <cellStyle name="Обычный 18 2 2 11 2 2 5 4" xfId="4244"/>
    <cellStyle name="Обычный 18 2 2 11 2 2 5 5" xfId="4245"/>
    <cellStyle name="Обычный 18 2 2 11 2 2 6" xfId="4246"/>
    <cellStyle name="Обычный 18 2 2 11 2 2 7" xfId="4247"/>
    <cellStyle name="Обычный 18 2 2 11 2 2 8" xfId="4248"/>
    <cellStyle name="Обычный 18 2 2 11 2 2 9" xfId="4249"/>
    <cellStyle name="Обычный 18 2 2 11 2 3" xfId="4250"/>
    <cellStyle name="Обычный 18 2 2 11 2 3 2" xfId="4251"/>
    <cellStyle name="Обычный 18 2 2 11 2 3 2 2" xfId="4252"/>
    <cellStyle name="Обычный 18 2 2 11 2 3 2 3" xfId="4253"/>
    <cellStyle name="Обычный 18 2 2 11 2 3 2 4" xfId="4254"/>
    <cellStyle name="Обычный 18 2 2 11 2 3 2 5" xfId="4255"/>
    <cellStyle name="Обычный 18 2 2 11 2 3 3" xfId="4256"/>
    <cellStyle name="Обычный 18 2 2 11 2 3 4" xfId="4257"/>
    <cellStyle name="Обычный 18 2 2 11 2 3 5" xfId="4258"/>
    <cellStyle name="Обычный 18 2 2 11 2 3 6" xfId="4259"/>
    <cellStyle name="Обычный 18 2 2 11 2 3 7" xfId="4260"/>
    <cellStyle name="Обычный 18 2 2 11 2 3 8" xfId="4261"/>
    <cellStyle name="Обычный 18 2 2 11 2 3 9" xfId="4262"/>
    <cellStyle name="Обычный 18 2 2 11 2 4" xfId="4263"/>
    <cellStyle name="Обычный 18 2 2 11 2 4 2" xfId="4264"/>
    <cellStyle name="Обычный 18 2 2 11 2 4 2 2" xfId="4265"/>
    <cellStyle name="Обычный 18 2 2 11 2 4 2 3" xfId="4266"/>
    <cellStyle name="Обычный 18 2 2 11 2 4 2 4" xfId="4267"/>
    <cellStyle name="Обычный 18 2 2 11 2 4 2 5" xfId="4268"/>
    <cellStyle name="Обычный 18 2 2 11 2 4 3" xfId="4269"/>
    <cellStyle name="Обычный 18 2 2 11 2 4 4" xfId="4270"/>
    <cellStyle name="Обычный 18 2 2 11 2 4 5" xfId="4271"/>
    <cellStyle name="Обычный 18 2 2 11 2 4 6" xfId="4272"/>
    <cellStyle name="Обычный 18 2 2 11 2 4 7" xfId="4273"/>
    <cellStyle name="Обычный 18 2 2 11 2 4 8" xfId="4274"/>
    <cellStyle name="Обычный 18 2 2 11 2 5" xfId="4275"/>
    <cellStyle name="Обычный 18 2 2 11 2 5 2" xfId="4276"/>
    <cellStyle name="Обычный 18 2 2 11 2 5 3" xfId="4277"/>
    <cellStyle name="Обычный 18 2 2 11 2 5 4" xfId="4278"/>
    <cellStyle name="Обычный 18 2 2 11 2 5 5" xfId="4279"/>
    <cellStyle name="Обычный 18 2 2 11 2 6" xfId="4280"/>
    <cellStyle name="Обычный 18 2 2 11 2 6 2" xfId="4281"/>
    <cellStyle name="Обычный 18 2 2 11 2 6 3" xfId="4282"/>
    <cellStyle name="Обычный 18 2 2 11 2 6 4" xfId="4283"/>
    <cellStyle name="Обычный 18 2 2 11 2 6 5" xfId="4284"/>
    <cellStyle name="Обычный 18 2 2 11 2 7" xfId="4285"/>
    <cellStyle name="Обычный 18 2 2 11 2 8" xfId="4286"/>
    <cellStyle name="Обычный 18 2 2 11 2 9" xfId="4287"/>
    <cellStyle name="Обычный 18 2 2 11 3" xfId="4288"/>
    <cellStyle name="Обычный 18 2 2 11 3 10" xfId="4289"/>
    <cellStyle name="Обычный 18 2 2 11 3 11" xfId="4290"/>
    <cellStyle name="Обычный 18 2 2 11 3 12" xfId="4291"/>
    <cellStyle name="Обычный 18 2 2 11 3 13" xfId="4292"/>
    <cellStyle name="Обычный 18 2 2 11 3 2" xfId="4293"/>
    <cellStyle name="Обычный 18 2 2 11 3 2 2" xfId="4294"/>
    <cellStyle name="Обычный 18 2 2 11 3 2 2 2" xfId="4295"/>
    <cellStyle name="Обычный 18 2 2 11 3 2 2 3" xfId="4296"/>
    <cellStyle name="Обычный 18 2 2 11 3 2 2 4" xfId="4297"/>
    <cellStyle name="Обычный 18 2 2 11 3 2 2 5" xfId="4298"/>
    <cellStyle name="Обычный 18 2 2 11 3 2 3" xfId="4299"/>
    <cellStyle name="Обычный 18 2 2 11 3 2 4" xfId="4300"/>
    <cellStyle name="Обычный 18 2 2 11 3 2 5" xfId="4301"/>
    <cellStyle name="Обычный 18 2 2 11 3 2 6" xfId="4302"/>
    <cellStyle name="Обычный 18 2 2 11 3 2 7" xfId="4303"/>
    <cellStyle name="Обычный 18 2 2 11 3 2 8" xfId="4304"/>
    <cellStyle name="Обычный 18 2 2 11 3 2 9" xfId="4305"/>
    <cellStyle name="Обычный 18 2 2 11 3 3" xfId="4306"/>
    <cellStyle name="Обычный 18 2 2 11 3 3 2" xfId="4307"/>
    <cellStyle name="Обычный 18 2 2 11 3 3 2 2" xfId="4308"/>
    <cellStyle name="Обычный 18 2 2 11 3 3 2 3" xfId="4309"/>
    <cellStyle name="Обычный 18 2 2 11 3 3 2 4" xfId="4310"/>
    <cellStyle name="Обычный 18 2 2 11 3 3 2 5" xfId="4311"/>
    <cellStyle name="Обычный 18 2 2 11 3 3 3" xfId="4312"/>
    <cellStyle name="Обычный 18 2 2 11 3 3 4" xfId="4313"/>
    <cellStyle name="Обычный 18 2 2 11 3 3 5" xfId="4314"/>
    <cellStyle name="Обычный 18 2 2 11 3 3 6" xfId="4315"/>
    <cellStyle name="Обычный 18 2 2 11 3 3 7" xfId="4316"/>
    <cellStyle name="Обычный 18 2 2 11 3 3 8" xfId="4317"/>
    <cellStyle name="Обычный 18 2 2 11 3 4" xfId="4318"/>
    <cellStyle name="Обычный 18 2 2 11 3 4 2" xfId="4319"/>
    <cellStyle name="Обычный 18 2 2 11 3 4 3" xfId="4320"/>
    <cellStyle name="Обычный 18 2 2 11 3 4 4" xfId="4321"/>
    <cellStyle name="Обычный 18 2 2 11 3 4 5" xfId="4322"/>
    <cellStyle name="Обычный 18 2 2 11 3 5" xfId="4323"/>
    <cellStyle name="Обычный 18 2 2 11 3 5 2" xfId="4324"/>
    <cellStyle name="Обычный 18 2 2 11 3 5 3" xfId="4325"/>
    <cellStyle name="Обычный 18 2 2 11 3 5 4" xfId="4326"/>
    <cellStyle name="Обычный 18 2 2 11 3 5 5" xfId="4327"/>
    <cellStyle name="Обычный 18 2 2 11 3 6" xfId="4328"/>
    <cellStyle name="Обычный 18 2 2 11 3 7" xfId="4329"/>
    <cellStyle name="Обычный 18 2 2 11 3 8" xfId="4330"/>
    <cellStyle name="Обычный 18 2 2 11 3 9" xfId="4331"/>
    <cellStyle name="Обычный 18 2 2 11 4" xfId="4332"/>
    <cellStyle name="Обычный 18 2 2 11 4 2" xfId="4333"/>
    <cellStyle name="Обычный 18 2 2 11 4 2 2" xfId="4334"/>
    <cellStyle name="Обычный 18 2 2 11 4 2 3" xfId="4335"/>
    <cellStyle name="Обычный 18 2 2 11 4 2 4" xfId="4336"/>
    <cellStyle name="Обычный 18 2 2 11 4 2 5" xfId="4337"/>
    <cellStyle name="Обычный 18 2 2 11 4 3" xfId="4338"/>
    <cellStyle name="Обычный 18 2 2 11 4 4" xfId="4339"/>
    <cellStyle name="Обычный 18 2 2 11 4 5" xfId="4340"/>
    <cellStyle name="Обычный 18 2 2 11 4 6" xfId="4341"/>
    <cellStyle name="Обычный 18 2 2 11 4 7" xfId="4342"/>
    <cellStyle name="Обычный 18 2 2 11 4 8" xfId="4343"/>
    <cellStyle name="Обычный 18 2 2 11 4 9" xfId="4344"/>
    <cellStyle name="Обычный 18 2 2 11 5" xfId="4345"/>
    <cellStyle name="Обычный 18 2 2 11 5 2" xfId="4346"/>
    <cellStyle name="Обычный 18 2 2 11 5 2 2" xfId="4347"/>
    <cellStyle name="Обычный 18 2 2 11 5 2 3" xfId="4348"/>
    <cellStyle name="Обычный 18 2 2 11 5 2 4" xfId="4349"/>
    <cellStyle name="Обычный 18 2 2 11 5 2 5" xfId="4350"/>
    <cellStyle name="Обычный 18 2 2 11 5 3" xfId="4351"/>
    <cellStyle name="Обычный 18 2 2 11 5 4" xfId="4352"/>
    <cellStyle name="Обычный 18 2 2 11 5 5" xfId="4353"/>
    <cellStyle name="Обычный 18 2 2 11 5 6" xfId="4354"/>
    <cellStyle name="Обычный 18 2 2 11 5 7" xfId="4355"/>
    <cellStyle name="Обычный 18 2 2 11 5 8" xfId="4356"/>
    <cellStyle name="Обычный 18 2 2 11 6" xfId="4357"/>
    <cellStyle name="Обычный 18 2 2 11 6 2" xfId="4358"/>
    <cellStyle name="Обычный 18 2 2 11 6 3" xfId="4359"/>
    <cellStyle name="Обычный 18 2 2 11 6 4" xfId="4360"/>
    <cellStyle name="Обычный 18 2 2 11 6 5" xfId="4361"/>
    <cellStyle name="Обычный 18 2 2 11 7" xfId="4362"/>
    <cellStyle name="Обычный 18 2 2 11 7 2" xfId="4363"/>
    <cellStyle name="Обычный 18 2 2 11 7 3" xfId="4364"/>
    <cellStyle name="Обычный 18 2 2 11 7 4" xfId="4365"/>
    <cellStyle name="Обычный 18 2 2 11 7 5" xfId="4366"/>
    <cellStyle name="Обычный 18 2 2 11 8" xfId="4367"/>
    <cellStyle name="Обычный 18 2 2 11 9" xfId="4368"/>
    <cellStyle name="Обычный 18 2 2 12" xfId="4369"/>
    <cellStyle name="Обычный 18 2 2 12 10" xfId="4370"/>
    <cellStyle name="Обычный 18 2 2 12 11" xfId="4371"/>
    <cellStyle name="Обычный 18 2 2 12 12" xfId="4372"/>
    <cellStyle name="Обычный 18 2 2 12 13" xfId="4373"/>
    <cellStyle name="Обычный 18 2 2 12 14" xfId="4374"/>
    <cellStyle name="Обычный 18 2 2 12 15" xfId="4375"/>
    <cellStyle name="Обычный 18 2 2 12 2" xfId="4376"/>
    <cellStyle name="Обычный 18 2 2 12 2 10" xfId="4377"/>
    <cellStyle name="Обычный 18 2 2 12 2 11" xfId="4378"/>
    <cellStyle name="Обычный 18 2 2 12 2 12" xfId="4379"/>
    <cellStyle name="Обычный 18 2 2 12 2 13" xfId="4380"/>
    <cellStyle name="Обычный 18 2 2 12 2 14" xfId="4381"/>
    <cellStyle name="Обычный 18 2 2 12 2 2" xfId="4382"/>
    <cellStyle name="Обычный 18 2 2 12 2 2 10" xfId="4383"/>
    <cellStyle name="Обычный 18 2 2 12 2 2 11" xfId="4384"/>
    <cellStyle name="Обычный 18 2 2 12 2 2 12" xfId="4385"/>
    <cellStyle name="Обычный 18 2 2 12 2 2 13" xfId="4386"/>
    <cellStyle name="Обычный 18 2 2 12 2 2 2" xfId="4387"/>
    <cellStyle name="Обычный 18 2 2 12 2 2 2 2" xfId="4388"/>
    <cellStyle name="Обычный 18 2 2 12 2 2 2 2 2" xfId="4389"/>
    <cellStyle name="Обычный 18 2 2 12 2 2 2 2 3" xfId="4390"/>
    <cellStyle name="Обычный 18 2 2 12 2 2 2 2 4" xfId="4391"/>
    <cellStyle name="Обычный 18 2 2 12 2 2 2 2 5" xfId="4392"/>
    <cellStyle name="Обычный 18 2 2 12 2 2 2 3" xfId="4393"/>
    <cellStyle name="Обычный 18 2 2 12 2 2 2 4" xfId="4394"/>
    <cellStyle name="Обычный 18 2 2 12 2 2 2 5" xfId="4395"/>
    <cellStyle name="Обычный 18 2 2 12 2 2 2 6" xfId="4396"/>
    <cellStyle name="Обычный 18 2 2 12 2 2 2 7" xfId="4397"/>
    <cellStyle name="Обычный 18 2 2 12 2 2 2 8" xfId="4398"/>
    <cellStyle name="Обычный 18 2 2 12 2 2 2 9" xfId="4399"/>
    <cellStyle name="Обычный 18 2 2 12 2 2 3" xfId="4400"/>
    <cellStyle name="Обычный 18 2 2 12 2 2 3 2" xfId="4401"/>
    <cellStyle name="Обычный 18 2 2 12 2 2 3 2 2" xfId="4402"/>
    <cellStyle name="Обычный 18 2 2 12 2 2 3 2 3" xfId="4403"/>
    <cellStyle name="Обычный 18 2 2 12 2 2 3 2 4" xfId="4404"/>
    <cellStyle name="Обычный 18 2 2 12 2 2 3 2 5" xfId="4405"/>
    <cellStyle name="Обычный 18 2 2 12 2 2 3 3" xfId="4406"/>
    <cellStyle name="Обычный 18 2 2 12 2 2 3 4" xfId="4407"/>
    <cellStyle name="Обычный 18 2 2 12 2 2 3 5" xfId="4408"/>
    <cellStyle name="Обычный 18 2 2 12 2 2 3 6" xfId="4409"/>
    <cellStyle name="Обычный 18 2 2 12 2 2 3 7" xfId="4410"/>
    <cellStyle name="Обычный 18 2 2 12 2 2 3 8" xfId="4411"/>
    <cellStyle name="Обычный 18 2 2 12 2 2 4" xfId="4412"/>
    <cellStyle name="Обычный 18 2 2 12 2 2 4 2" xfId="4413"/>
    <cellStyle name="Обычный 18 2 2 12 2 2 4 3" xfId="4414"/>
    <cellStyle name="Обычный 18 2 2 12 2 2 4 4" xfId="4415"/>
    <cellStyle name="Обычный 18 2 2 12 2 2 4 5" xfId="4416"/>
    <cellStyle name="Обычный 18 2 2 12 2 2 5" xfId="4417"/>
    <cellStyle name="Обычный 18 2 2 12 2 2 5 2" xfId="4418"/>
    <cellStyle name="Обычный 18 2 2 12 2 2 5 3" xfId="4419"/>
    <cellStyle name="Обычный 18 2 2 12 2 2 5 4" xfId="4420"/>
    <cellStyle name="Обычный 18 2 2 12 2 2 5 5" xfId="4421"/>
    <cellStyle name="Обычный 18 2 2 12 2 2 6" xfId="4422"/>
    <cellStyle name="Обычный 18 2 2 12 2 2 7" xfId="4423"/>
    <cellStyle name="Обычный 18 2 2 12 2 2 8" xfId="4424"/>
    <cellStyle name="Обычный 18 2 2 12 2 2 9" xfId="4425"/>
    <cellStyle name="Обычный 18 2 2 12 2 3" xfId="4426"/>
    <cellStyle name="Обычный 18 2 2 12 2 3 2" xfId="4427"/>
    <cellStyle name="Обычный 18 2 2 12 2 3 2 2" xfId="4428"/>
    <cellStyle name="Обычный 18 2 2 12 2 3 2 3" xfId="4429"/>
    <cellStyle name="Обычный 18 2 2 12 2 3 2 4" xfId="4430"/>
    <cellStyle name="Обычный 18 2 2 12 2 3 2 5" xfId="4431"/>
    <cellStyle name="Обычный 18 2 2 12 2 3 3" xfId="4432"/>
    <cellStyle name="Обычный 18 2 2 12 2 3 4" xfId="4433"/>
    <cellStyle name="Обычный 18 2 2 12 2 3 5" xfId="4434"/>
    <cellStyle name="Обычный 18 2 2 12 2 3 6" xfId="4435"/>
    <cellStyle name="Обычный 18 2 2 12 2 3 7" xfId="4436"/>
    <cellStyle name="Обычный 18 2 2 12 2 3 8" xfId="4437"/>
    <cellStyle name="Обычный 18 2 2 12 2 3 9" xfId="4438"/>
    <cellStyle name="Обычный 18 2 2 12 2 4" xfId="4439"/>
    <cellStyle name="Обычный 18 2 2 12 2 4 2" xfId="4440"/>
    <cellStyle name="Обычный 18 2 2 12 2 4 2 2" xfId="4441"/>
    <cellStyle name="Обычный 18 2 2 12 2 4 2 3" xfId="4442"/>
    <cellStyle name="Обычный 18 2 2 12 2 4 2 4" xfId="4443"/>
    <cellStyle name="Обычный 18 2 2 12 2 4 2 5" xfId="4444"/>
    <cellStyle name="Обычный 18 2 2 12 2 4 3" xfId="4445"/>
    <cellStyle name="Обычный 18 2 2 12 2 4 4" xfId="4446"/>
    <cellStyle name="Обычный 18 2 2 12 2 4 5" xfId="4447"/>
    <cellStyle name="Обычный 18 2 2 12 2 4 6" xfId="4448"/>
    <cellStyle name="Обычный 18 2 2 12 2 4 7" xfId="4449"/>
    <cellStyle name="Обычный 18 2 2 12 2 4 8" xfId="4450"/>
    <cellStyle name="Обычный 18 2 2 12 2 5" xfId="4451"/>
    <cellStyle name="Обычный 18 2 2 12 2 5 2" xfId="4452"/>
    <cellStyle name="Обычный 18 2 2 12 2 5 3" xfId="4453"/>
    <cellStyle name="Обычный 18 2 2 12 2 5 4" xfId="4454"/>
    <cellStyle name="Обычный 18 2 2 12 2 5 5" xfId="4455"/>
    <cellStyle name="Обычный 18 2 2 12 2 6" xfId="4456"/>
    <cellStyle name="Обычный 18 2 2 12 2 6 2" xfId="4457"/>
    <cellStyle name="Обычный 18 2 2 12 2 6 3" xfId="4458"/>
    <cellStyle name="Обычный 18 2 2 12 2 6 4" xfId="4459"/>
    <cellStyle name="Обычный 18 2 2 12 2 6 5" xfId="4460"/>
    <cellStyle name="Обычный 18 2 2 12 2 7" xfId="4461"/>
    <cellStyle name="Обычный 18 2 2 12 2 8" xfId="4462"/>
    <cellStyle name="Обычный 18 2 2 12 2 9" xfId="4463"/>
    <cellStyle name="Обычный 18 2 2 12 3" xfId="4464"/>
    <cellStyle name="Обычный 18 2 2 12 3 10" xfId="4465"/>
    <cellStyle name="Обычный 18 2 2 12 3 11" xfId="4466"/>
    <cellStyle name="Обычный 18 2 2 12 3 12" xfId="4467"/>
    <cellStyle name="Обычный 18 2 2 12 3 13" xfId="4468"/>
    <cellStyle name="Обычный 18 2 2 12 3 2" xfId="4469"/>
    <cellStyle name="Обычный 18 2 2 12 3 2 2" xfId="4470"/>
    <cellStyle name="Обычный 18 2 2 12 3 2 2 2" xfId="4471"/>
    <cellStyle name="Обычный 18 2 2 12 3 2 2 3" xfId="4472"/>
    <cellStyle name="Обычный 18 2 2 12 3 2 2 4" xfId="4473"/>
    <cellStyle name="Обычный 18 2 2 12 3 2 2 5" xfId="4474"/>
    <cellStyle name="Обычный 18 2 2 12 3 2 3" xfId="4475"/>
    <cellStyle name="Обычный 18 2 2 12 3 2 4" xfId="4476"/>
    <cellStyle name="Обычный 18 2 2 12 3 2 5" xfId="4477"/>
    <cellStyle name="Обычный 18 2 2 12 3 2 6" xfId="4478"/>
    <cellStyle name="Обычный 18 2 2 12 3 2 7" xfId="4479"/>
    <cellStyle name="Обычный 18 2 2 12 3 2 8" xfId="4480"/>
    <cellStyle name="Обычный 18 2 2 12 3 2 9" xfId="4481"/>
    <cellStyle name="Обычный 18 2 2 12 3 3" xfId="4482"/>
    <cellStyle name="Обычный 18 2 2 12 3 3 2" xfId="4483"/>
    <cellStyle name="Обычный 18 2 2 12 3 3 2 2" xfId="4484"/>
    <cellStyle name="Обычный 18 2 2 12 3 3 2 3" xfId="4485"/>
    <cellStyle name="Обычный 18 2 2 12 3 3 2 4" xfId="4486"/>
    <cellStyle name="Обычный 18 2 2 12 3 3 2 5" xfId="4487"/>
    <cellStyle name="Обычный 18 2 2 12 3 3 3" xfId="4488"/>
    <cellStyle name="Обычный 18 2 2 12 3 3 4" xfId="4489"/>
    <cellStyle name="Обычный 18 2 2 12 3 3 5" xfId="4490"/>
    <cellStyle name="Обычный 18 2 2 12 3 3 6" xfId="4491"/>
    <cellStyle name="Обычный 18 2 2 12 3 3 7" xfId="4492"/>
    <cellStyle name="Обычный 18 2 2 12 3 3 8" xfId="4493"/>
    <cellStyle name="Обычный 18 2 2 12 3 4" xfId="4494"/>
    <cellStyle name="Обычный 18 2 2 12 3 4 2" xfId="4495"/>
    <cellStyle name="Обычный 18 2 2 12 3 4 3" xfId="4496"/>
    <cellStyle name="Обычный 18 2 2 12 3 4 4" xfId="4497"/>
    <cellStyle name="Обычный 18 2 2 12 3 4 5" xfId="4498"/>
    <cellStyle name="Обычный 18 2 2 12 3 5" xfId="4499"/>
    <cellStyle name="Обычный 18 2 2 12 3 5 2" xfId="4500"/>
    <cellStyle name="Обычный 18 2 2 12 3 5 3" xfId="4501"/>
    <cellStyle name="Обычный 18 2 2 12 3 5 4" xfId="4502"/>
    <cellStyle name="Обычный 18 2 2 12 3 5 5" xfId="4503"/>
    <cellStyle name="Обычный 18 2 2 12 3 6" xfId="4504"/>
    <cellStyle name="Обычный 18 2 2 12 3 7" xfId="4505"/>
    <cellStyle name="Обычный 18 2 2 12 3 8" xfId="4506"/>
    <cellStyle name="Обычный 18 2 2 12 3 9" xfId="4507"/>
    <cellStyle name="Обычный 18 2 2 12 4" xfId="4508"/>
    <cellStyle name="Обычный 18 2 2 12 4 2" xfId="4509"/>
    <cellStyle name="Обычный 18 2 2 12 4 2 2" xfId="4510"/>
    <cellStyle name="Обычный 18 2 2 12 4 2 3" xfId="4511"/>
    <cellStyle name="Обычный 18 2 2 12 4 2 4" xfId="4512"/>
    <cellStyle name="Обычный 18 2 2 12 4 2 5" xfId="4513"/>
    <cellStyle name="Обычный 18 2 2 12 4 3" xfId="4514"/>
    <cellStyle name="Обычный 18 2 2 12 4 4" xfId="4515"/>
    <cellStyle name="Обычный 18 2 2 12 4 5" xfId="4516"/>
    <cellStyle name="Обычный 18 2 2 12 4 6" xfId="4517"/>
    <cellStyle name="Обычный 18 2 2 12 4 7" xfId="4518"/>
    <cellStyle name="Обычный 18 2 2 12 4 8" xfId="4519"/>
    <cellStyle name="Обычный 18 2 2 12 4 9" xfId="4520"/>
    <cellStyle name="Обычный 18 2 2 12 5" xfId="4521"/>
    <cellStyle name="Обычный 18 2 2 12 5 2" xfId="4522"/>
    <cellStyle name="Обычный 18 2 2 12 5 2 2" xfId="4523"/>
    <cellStyle name="Обычный 18 2 2 12 5 2 3" xfId="4524"/>
    <cellStyle name="Обычный 18 2 2 12 5 2 4" xfId="4525"/>
    <cellStyle name="Обычный 18 2 2 12 5 2 5" xfId="4526"/>
    <cellStyle name="Обычный 18 2 2 12 5 3" xfId="4527"/>
    <cellStyle name="Обычный 18 2 2 12 5 4" xfId="4528"/>
    <cellStyle name="Обычный 18 2 2 12 5 5" xfId="4529"/>
    <cellStyle name="Обычный 18 2 2 12 5 6" xfId="4530"/>
    <cellStyle name="Обычный 18 2 2 12 5 7" xfId="4531"/>
    <cellStyle name="Обычный 18 2 2 12 5 8" xfId="4532"/>
    <cellStyle name="Обычный 18 2 2 12 6" xfId="4533"/>
    <cellStyle name="Обычный 18 2 2 12 6 2" xfId="4534"/>
    <cellStyle name="Обычный 18 2 2 12 6 3" xfId="4535"/>
    <cellStyle name="Обычный 18 2 2 12 6 4" xfId="4536"/>
    <cellStyle name="Обычный 18 2 2 12 6 5" xfId="4537"/>
    <cellStyle name="Обычный 18 2 2 12 7" xfId="4538"/>
    <cellStyle name="Обычный 18 2 2 12 7 2" xfId="4539"/>
    <cellStyle name="Обычный 18 2 2 12 7 3" xfId="4540"/>
    <cellStyle name="Обычный 18 2 2 12 7 4" xfId="4541"/>
    <cellStyle name="Обычный 18 2 2 12 7 5" xfId="4542"/>
    <cellStyle name="Обычный 18 2 2 12 8" xfId="4543"/>
    <cellStyle name="Обычный 18 2 2 12 9" xfId="4544"/>
    <cellStyle name="Обычный 18 2 2 13" xfId="4545"/>
    <cellStyle name="Обычный 18 2 2 13 10" xfId="4546"/>
    <cellStyle name="Обычный 18 2 2 13 11" xfId="4547"/>
    <cellStyle name="Обычный 18 2 2 13 12" xfId="4548"/>
    <cellStyle name="Обычный 18 2 2 13 13" xfId="4549"/>
    <cellStyle name="Обычный 18 2 2 13 14" xfId="4550"/>
    <cellStyle name="Обычный 18 2 2 13 15" xfId="4551"/>
    <cellStyle name="Обычный 18 2 2 13 2" xfId="4552"/>
    <cellStyle name="Обычный 18 2 2 13 2 10" xfId="4553"/>
    <cellStyle name="Обычный 18 2 2 13 2 11" xfId="4554"/>
    <cellStyle name="Обычный 18 2 2 13 2 12" xfId="4555"/>
    <cellStyle name="Обычный 18 2 2 13 2 13" xfId="4556"/>
    <cellStyle name="Обычный 18 2 2 13 2 14" xfId="4557"/>
    <cellStyle name="Обычный 18 2 2 13 2 2" xfId="4558"/>
    <cellStyle name="Обычный 18 2 2 13 2 2 10" xfId="4559"/>
    <cellStyle name="Обычный 18 2 2 13 2 2 11" xfId="4560"/>
    <cellStyle name="Обычный 18 2 2 13 2 2 12" xfId="4561"/>
    <cellStyle name="Обычный 18 2 2 13 2 2 13" xfId="4562"/>
    <cellStyle name="Обычный 18 2 2 13 2 2 2" xfId="4563"/>
    <cellStyle name="Обычный 18 2 2 13 2 2 2 2" xfId="4564"/>
    <cellStyle name="Обычный 18 2 2 13 2 2 2 2 2" xfId="4565"/>
    <cellStyle name="Обычный 18 2 2 13 2 2 2 2 3" xfId="4566"/>
    <cellStyle name="Обычный 18 2 2 13 2 2 2 2 4" xfId="4567"/>
    <cellStyle name="Обычный 18 2 2 13 2 2 2 2 5" xfId="4568"/>
    <cellStyle name="Обычный 18 2 2 13 2 2 2 3" xfId="4569"/>
    <cellStyle name="Обычный 18 2 2 13 2 2 2 4" xfId="4570"/>
    <cellStyle name="Обычный 18 2 2 13 2 2 2 5" xfId="4571"/>
    <cellStyle name="Обычный 18 2 2 13 2 2 2 6" xfId="4572"/>
    <cellStyle name="Обычный 18 2 2 13 2 2 2 7" xfId="4573"/>
    <cellStyle name="Обычный 18 2 2 13 2 2 2 8" xfId="4574"/>
    <cellStyle name="Обычный 18 2 2 13 2 2 2 9" xfId="4575"/>
    <cellStyle name="Обычный 18 2 2 13 2 2 3" xfId="4576"/>
    <cellStyle name="Обычный 18 2 2 13 2 2 3 2" xfId="4577"/>
    <cellStyle name="Обычный 18 2 2 13 2 2 3 2 2" xfId="4578"/>
    <cellStyle name="Обычный 18 2 2 13 2 2 3 2 3" xfId="4579"/>
    <cellStyle name="Обычный 18 2 2 13 2 2 3 2 4" xfId="4580"/>
    <cellStyle name="Обычный 18 2 2 13 2 2 3 2 5" xfId="4581"/>
    <cellStyle name="Обычный 18 2 2 13 2 2 3 3" xfId="4582"/>
    <cellStyle name="Обычный 18 2 2 13 2 2 3 4" xfId="4583"/>
    <cellStyle name="Обычный 18 2 2 13 2 2 3 5" xfId="4584"/>
    <cellStyle name="Обычный 18 2 2 13 2 2 3 6" xfId="4585"/>
    <cellStyle name="Обычный 18 2 2 13 2 2 3 7" xfId="4586"/>
    <cellStyle name="Обычный 18 2 2 13 2 2 3 8" xfId="4587"/>
    <cellStyle name="Обычный 18 2 2 13 2 2 4" xfId="4588"/>
    <cellStyle name="Обычный 18 2 2 13 2 2 4 2" xfId="4589"/>
    <cellStyle name="Обычный 18 2 2 13 2 2 4 3" xfId="4590"/>
    <cellStyle name="Обычный 18 2 2 13 2 2 4 4" xfId="4591"/>
    <cellStyle name="Обычный 18 2 2 13 2 2 4 5" xfId="4592"/>
    <cellStyle name="Обычный 18 2 2 13 2 2 5" xfId="4593"/>
    <cellStyle name="Обычный 18 2 2 13 2 2 5 2" xfId="4594"/>
    <cellStyle name="Обычный 18 2 2 13 2 2 5 3" xfId="4595"/>
    <cellStyle name="Обычный 18 2 2 13 2 2 5 4" xfId="4596"/>
    <cellStyle name="Обычный 18 2 2 13 2 2 5 5" xfId="4597"/>
    <cellStyle name="Обычный 18 2 2 13 2 2 6" xfId="4598"/>
    <cellStyle name="Обычный 18 2 2 13 2 2 7" xfId="4599"/>
    <cellStyle name="Обычный 18 2 2 13 2 2 8" xfId="4600"/>
    <cellStyle name="Обычный 18 2 2 13 2 2 9" xfId="4601"/>
    <cellStyle name="Обычный 18 2 2 13 2 3" xfId="4602"/>
    <cellStyle name="Обычный 18 2 2 13 2 3 2" xfId="4603"/>
    <cellStyle name="Обычный 18 2 2 13 2 3 2 2" xfId="4604"/>
    <cellStyle name="Обычный 18 2 2 13 2 3 2 3" xfId="4605"/>
    <cellStyle name="Обычный 18 2 2 13 2 3 2 4" xfId="4606"/>
    <cellStyle name="Обычный 18 2 2 13 2 3 2 5" xfId="4607"/>
    <cellStyle name="Обычный 18 2 2 13 2 3 3" xfId="4608"/>
    <cellStyle name="Обычный 18 2 2 13 2 3 4" xfId="4609"/>
    <cellStyle name="Обычный 18 2 2 13 2 3 5" xfId="4610"/>
    <cellStyle name="Обычный 18 2 2 13 2 3 6" xfId="4611"/>
    <cellStyle name="Обычный 18 2 2 13 2 3 7" xfId="4612"/>
    <cellStyle name="Обычный 18 2 2 13 2 3 8" xfId="4613"/>
    <cellStyle name="Обычный 18 2 2 13 2 3 9" xfId="4614"/>
    <cellStyle name="Обычный 18 2 2 13 2 4" xfId="4615"/>
    <cellStyle name="Обычный 18 2 2 13 2 4 2" xfId="4616"/>
    <cellStyle name="Обычный 18 2 2 13 2 4 2 2" xfId="4617"/>
    <cellStyle name="Обычный 18 2 2 13 2 4 2 3" xfId="4618"/>
    <cellStyle name="Обычный 18 2 2 13 2 4 2 4" xfId="4619"/>
    <cellStyle name="Обычный 18 2 2 13 2 4 2 5" xfId="4620"/>
    <cellStyle name="Обычный 18 2 2 13 2 4 3" xfId="4621"/>
    <cellStyle name="Обычный 18 2 2 13 2 4 4" xfId="4622"/>
    <cellStyle name="Обычный 18 2 2 13 2 4 5" xfId="4623"/>
    <cellStyle name="Обычный 18 2 2 13 2 4 6" xfId="4624"/>
    <cellStyle name="Обычный 18 2 2 13 2 4 7" xfId="4625"/>
    <cellStyle name="Обычный 18 2 2 13 2 4 8" xfId="4626"/>
    <cellStyle name="Обычный 18 2 2 13 2 5" xfId="4627"/>
    <cellStyle name="Обычный 18 2 2 13 2 5 2" xfId="4628"/>
    <cellStyle name="Обычный 18 2 2 13 2 5 3" xfId="4629"/>
    <cellStyle name="Обычный 18 2 2 13 2 5 4" xfId="4630"/>
    <cellStyle name="Обычный 18 2 2 13 2 5 5" xfId="4631"/>
    <cellStyle name="Обычный 18 2 2 13 2 6" xfId="4632"/>
    <cellStyle name="Обычный 18 2 2 13 2 6 2" xfId="4633"/>
    <cellStyle name="Обычный 18 2 2 13 2 6 3" xfId="4634"/>
    <cellStyle name="Обычный 18 2 2 13 2 6 4" xfId="4635"/>
    <cellStyle name="Обычный 18 2 2 13 2 6 5" xfId="4636"/>
    <cellStyle name="Обычный 18 2 2 13 2 7" xfId="4637"/>
    <cellStyle name="Обычный 18 2 2 13 2 8" xfId="4638"/>
    <cellStyle name="Обычный 18 2 2 13 2 9" xfId="4639"/>
    <cellStyle name="Обычный 18 2 2 13 3" xfId="4640"/>
    <cellStyle name="Обычный 18 2 2 13 3 10" xfId="4641"/>
    <cellStyle name="Обычный 18 2 2 13 3 11" xfId="4642"/>
    <cellStyle name="Обычный 18 2 2 13 3 12" xfId="4643"/>
    <cellStyle name="Обычный 18 2 2 13 3 13" xfId="4644"/>
    <cellStyle name="Обычный 18 2 2 13 3 2" xfId="4645"/>
    <cellStyle name="Обычный 18 2 2 13 3 2 2" xfId="4646"/>
    <cellStyle name="Обычный 18 2 2 13 3 2 2 2" xfId="4647"/>
    <cellStyle name="Обычный 18 2 2 13 3 2 2 3" xfId="4648"/>
    <cellStyle name="Обычный 18 2 2 13 3 2 2 4" xfId="4649"/>
    <cellStyle name="Обычный 18 2 2 13 3 2 2 5" xfId="4650"/>
    <cellStyle name="Обычный 18 2 2 13 3 2 3" xfId="4651"/>
    <cellStyle name="Обычный 18 2 2 13 3 2 4" xfId="4652"/>
    <cellStyle name="Обычный 18 2 2 13 3 2 5" xfId="4653"/>
    <cellStyle name="Обычный 18 2 2 13 3 2 6" xfId="4654"/>
    <cellStyle name="Обычный 18 2 2 13 3 2 7" xfId="4655"/>
    <cellStyle name="Обычный 18 2 2 13 3 2 8" xfId="4656"/>
    <cellStyle name="Обычный 18 2 2 13 3 2 9" xfId="4657"/>
    <cellStyle name="Обычный 18 2 2 13 3 3" xfId="4658"/>
    <cellStyle name="Обычный 18 2 2 13 3 3 2" xfId="4659"/>
    <cellStyle name="Обычный 18 2 2 13 3 3 2 2" xfId="4660"/>
    <cellStyle name="Обычный 18 2 2 13 3 3 2 3" xfId="4661"/>
    <cellStyle name="Обычный 18 2 2 13 3 3 2 4" xfId="4662"/>
    <cellStyle name="Обычный 18 2 2 13 3 3 2 5" xfId="4663"/>
    <cellStyle name="Обычный 18 2 2 13 3 3 3" xfId="4664"/>
    <cellStyle name="Обычный 18 2 2 13 3 3 4" xfId="4665"/>
    <cellStyle name="Обычный 18 2 2 13 3 3 5" xfId="4666"/>
    <cellStyle name="Обычный 18 2 2 13 3 3 6" xfId="4667"/>
    <cellStyle name="Обычный 18 2 2 13 3 3 7" xfId="4668"/>
    <cellStyle name="Обычный 18 2 2 13 3 3 8" xfId="4669"/>
    <cellStyle name="Обычный 18 2 2 13 3 4" xfId="4670"/>
    <cellStyle name="Обычный 18 2 2 13 3 4 2" xfId="4671"/>
    <cellStyle name="Обычный 18 2 2 13 3 4 3" xfId="4672"/>
    <cellStyle name="Обычный 18 2 2 13 3 4 4" xfId="4673"/>
    <cellStyle name="Обычный 18 2 2 13 3 4 5" xfId="4674"/>
    <cellStyle name="Обычный 18 2 2 13 3 5" xfId="4675"/>
    <cellStyle name="Обычный 18 2 2 13 3 5 2" xfId="4676"/>
    <cellStyle name="Обычный 18 2 2 13 3 5 3" xfId="4677"/>
    <cellStyle name="Обычный 18 2 2 13 3 5 4" xfId="4678"/>
    <cellStyle name="Обычный 18 2 2 13 3 5 5" xfId="4679"/>
    <cellStyle name="Обычный 18 2 2 13 3 6" xfId="4680"/>
    <cellStyle name="Обычный 18 2 2 13 3 7" xfId="4681"/>
    <cellStyle name="Обычный 18 2 2 13 3 8" xfId="4682"/>
    <cellStyle name="Обычный 18 2 2 13 3 9" xfId="4683"/>
    <cellStyle name="Обычный 18 2 2 13 4" xfId="4684"/>
    <cellStyle name="Обычный 18 2 2 13 4 2" xfId="4685"/>
    <cellStyle name="Обычный 18 2 2 13 4 2 2" xfId="4686"/>
    <cellStyle name="Обычный 18 2 2 13 4 2 3" xfId="4687"/>
    <cellStyle name="Обычный 18 2 2 13 4 2 4" xfId="4688"/>
    <cellStyle name="Обычный 18 2 2 13 4 2 5" xfId="4689"/>
    <cellStyle name="Обычный 18 2 2 13 4 3" xfId="4690"/>
    <cellStyle name="Обычный 18 2 2 13 4 4" xfId="4691"/>
    <cellStyle name="Обычный 18 2 2 13 4 5" xfId="4692"/>
    <cellStyle name="Обычный 18 2 2 13 4 6" xfId="4693"/>
    <cellStyle name="Обычный 18 2 2 13 4 7" xfId="4694"/>
    <cellStyle name="Обычный 18 2 2 13 4 8" xfId="4695"/>
    <cellStyle name="Обычный 18 2 2 13 4 9" xfId="4696"/>
    <cellStyle name="Обычный 18 2 2 13 5" xfId="4697"/>
    <cellStyle name="Обычный 18 2 2 13 5 2" xfId="4698"/>
    <cellStyle name="Обычный 18 2 2 13 5 2 2" xfId="4699"/>
    <cellStyle name="Обычный 18 2 2 13 5 2 3" xfId="4700"/>
    <cellStyle name="Обычный 18 2 2 13 5 2 4" xfId="4701"/>
    <cellStyle name="Обычный 18 2 2 13 5 2 5" xfId="4702"/>
    <cellStyle name="Обычный 18 2 2 13 5 3" xfId="4703"/>
    <cellStyle name="Обычный 18 2 2 13 5 4" xfId="4704"/>
    <cellStyle name="Обычный 18 2 2 13 5 5" xfId="4705"/>
    <cellStyle name="Обычный 18 2 2 13 5 6" xfId="4706"/>
    <cellStyle name="Обычный 18 2 2 13 5 7" xfId="4707"/>
    <cellStyle name="Обычный 18 2 2 13 5 8" xfId="4708"/>
    <cellStyle name="Обычный 18 2 2 13 6" xfId="4709"/>
    <cellStyle name="Обычный 18 2 2 13 6 2" xfId="4710"/>
    <cellStyle name="Обычный 18 2 2 13 6 3" xfId="4711"/>
    <cellStyle name="Обычный 18 2 2 13 6 4" xfId="4712"/>
    <cellStyle name="Обычный 18 2 2 13 6 5" xfId="4713"/>
    <cellStyle name="Обычный 18 2 2 13 7" xfId="4714"/>
    <cellStyle name="Обычный 18 2 2 13 7 2" xfId="4715"/>
    <cellStyle name="Обычный 18 2 2 13 7 3" xfId="4716"/>
    <cellStyle name="Обычный 18 2 2 13 7 4" xfId="4717"/>
    <cellStyle name="Обычный 18 2 2 13 7 5" xfId="4718"/>
    <cellStyle name="Обычный 18 2 2 13 8" xfId="4719"/>
    <cellStyle name="Обычный 18 2 2 13 9" xfId="4720"/>
    <cellStyle name="Обычный 18 2 2 14" xfId="4721"/>
    <cellStyle name="Обычный 18 2 2 14 10" xfId="4722"/>
    <cellStyle name="Обычный 18 2 2 14 11" xfId="4723"/>
    <cellStyle name="Обычный 18 2 2 14 12" xfId="4724"/>
    <cellStyle name="Обычный 18 2 2 14 13" xfId="4725"/>
    <cellStyle name="Обычный 18 2 2 14 14" xfId="4726"/>
    <cellStyle name="Обычный 18 2 2 14 2" xfId="4727"/>
    <cellStyle name="Обычный 18 2 2 14 2 10" xfId="4728"/>
    <cellStyle name="Обычный 18 2 2 14 2 11" xfId="4729"/>
    <cellStyle name="Обычный 18 2 2 14 2 12" xfId="4730"/>
    <cellStyle name="Обычный 18 2 2 14 2 13" xfId="4731"/>
    <cellStyle name="Обычный 18 2 2 14 2 2" xfId="4732"/>
    <cellStyle name="Обычный 18 2 2 14 2 2 2" xfId="4733"/>
    <cellStyle name="Обычный 18 2 2 14 2 2 2 2" xfId="4734"/>
    <cellStyle name="Обычный 18 2 2 14 2 2 2 3" xfId="4735"/>
    <cellStyle name="Обычный 18 2 2 14 2 2 2 4" xfId="4736"/>
    <cellStyle name="Обычный 18 2 2 14 2 2 2 5" xfId="4737"/>
    <cellStyle name="Обычный 18 2 2 14 2 2 3" xfId="4738"/>
    <cellStyle name="Обычный 18 2 2 14 2 2 4" xfId="4739"/>
    <cellStyle name="Обычный 18 2 2 14 2 2 5" xfId="4740"/>
    <cellStyle name="Обычный 18 2 2 14 2 2 6" xfId="4741"/>
    <cellStyle name="Обычный 18 2 2 14 2 2 7" xfId="4742"/>
    <cellStyle name="Обычный 18 2 2 14 2 2 8" xfId="4743"/>
    <cellStyle name="Обычный 18 2 2 14 2 2 9" xfId="4744"/>
    <cellStyle name="Обычный 18 2 2 14 2 3" xfId="4745"/>
    <cellStyle name="Обычный 18 2 2 14 2 3 2" xfId="4746"/>
    <cellStyle name="Обычный 18 2 2 14 2 3 2 2" xfId="4747"/>
    <cellStyle name="Обычный 18 2 2 14 2 3 2 3" xfId="4748"/>
    <cellStyle name="Обычный 18 2 2 14 2 3 2 4" xfId="4749"/>
    <cellStyle name="Обычный 18 2 2 14 2 3 2 5" xfId="4750"/>
    <cellStyle name="Обычный 18 2 2 14 2 3 3" xfId="4751"/>
    <cellStyle name="Обычный 18 2 2 14 2 3 4" xfId="4752"/>
    <cellStyle name="Обычный 18 2 2 14 2 3 5" xfId="4753"/>
    <cellStyle name="Обычный 18 2 2 14 2 3 6" xfId="4754"/>
    <cellStyle name="Обычный 18 2 2 14 2 3 7" xfId="4755"/>
    <cellStyle name="Обычный 18 2 2 14 2 3 8" xfId="4756"/>
    <cellStyle name="Обычный 18 2 2 14 2 4" xfId="4757"/>
    <cellStyle name="Обычный 18 2 2 14 2 4 2" xfId="4758"/>
    <cellStyle name="Обычный 18 2 2 14 2 4 3" xfId="4759"/>
    <cellStyle name="Обычный 18 2 2 14 2 4 4" xfId="4760"/>
    <cellStyle name="Обычный 18 2 2 14 2 4 5" xfId="4761"/>
    <cellStyle name="Обычный 18 2 2 14 2 5" xfId="4762"/>
    <cellStyle name="Обычный 18 2 2 14 2 5 2" xfId="4763"/>
    <cellStyle name="Обычный 18 2 2 14 2 5 3" xfId="4764"/>
    <cellStyle name="Обычный 18 2 2 14 2 5 4" xfId="4765"/>
    <cellStyle name="Обычный 18 2 2 14 2 5 5" xfId="4766"/>
    <cellStyle name="Обычный 18 2 2 14 2 6" xfId="4767"/>
    <cellStyle name="Обычный 18 2 2 14 2 7" xfId="4768"/>
    <cellStyle name="Обычный 18 2 2 14 2 8" xfId="4769"/>
    <cellStyle name="Обычный 18 2 2 14 2 9" xfId="4770"/>
    <cellStyle name="Обычный 18 2 2 14 3" xfId="4771"/>
    <cellStyle name="Обычный 18 2 2 14 3 2" xfId="4772"/>
    <cellStyle name="Обычный 18 2 2 14 3 2 2" xfId="4773"/>
    <cellStyle name="Обычный 18 2 2 14 3 2 3" xfId="4774"/>
    <cellStyle name="Обычный 18 2 2 14 3 2 4" xfId="4775"/>
    <cellStyle name="Обычный 18 2 2 14 3 2 5" xfId="4776"/>
    <cellStyle name="Обычный 18 2 2 14 3 3" xfId="4777"/>
    <cellStyle name="Обычный 18 2 2 14 3 4" xfId="4778"/>
    <cellStyle name="Обычный 18 2 2 14 3 5" xfId="4779"/>
    <cellStyle name="Обычный 18 2 2 14 3 6" xfId="4780"/>
    <cellStyle name="Обычный 18 2 2 14 3 7" xfId="4781"/>
    <cellStyle name="Обычный 18 2 2 14 3 8" xfId="4782"/>
    <cellStyle name="Обычный 18 2 2 14 3 9" xfId="4783"/>
    <cellStyle name="Обычный 18 2 2 14 4" xfId="4784"/>
    <cellStyle name="Обычный 18 2 2 14 4 2" xfId="4785"/>
    <cellStyle name="Обычный 18 2 2 14 4 2 2" xfId="4786"/>
    <cellStyle name="Обычный 18 2 2 14 4 2 3" xfId="4787"/>
    <cellStyle name="Обычный 18 2 2 14 4 2 4" xfId="4788"/>
    <cellStyle name="Обычный 18 2 2 14 4 2 5" xfId="4789"/>
    <cellStyle name="Обычный 18 2 2 14 4 3" xfId="4790"/>
    <cellStyle name="Обычный 18 2 2 14 4 4" xfId="4791"/>
    <cellStyle name="Обычный 18 2 2 14 4 5" xfId="4792"/>
    <cellStyle name="Обычный 18 2 2 14 4 6" xfId="4793"/>
    <cellStyle name="Обычный 18 2 2 14 4 7" xfId="4794"/>
    <cellStyle name="Обычный 18 2 2 14 4 8" xfId="4795"/>
    <cellStyle name="Обычный 18 2 2 14 5" xfId="4796"/>
    <cellStyle name="Обычный 18 2 2 14 5 2" xfId="4797"/>
    <cellStyle name="Обычный 18 2 2 14 5 3" xfId="4798"/>
    <cellStyle name="Обычный 18 2 2 14 5 4" xfId="4799"/>
    <cellStyle name="Обычный 18 2 2 14 5 5" xfId="4800"/>
    <cellStyle name="Обычный 18 2 2 14 6" xfId="4801"/>
    <cellStyle name="Обычный 18 2 2 14 6 2" xfId="4802"/>
    <cellStyle name="Обычный 18 2 2 14 6 3" xfId="4803"/>
    <cellStyle name="Обычный 18 2 2 14 6 4" xfId="4804"/>
    <cellStyle name="Обычный 18 2 2 14 6 5" xfId="4805"/>
    <cellStyle name="Обычный 18 2 2 14 7" xfId="4806"/>
    <cellStyle name="Обычный 18 2 2 14 8" xfId="4807"/>
    <cellStyle name="Обычный 18 2 2 14 9" xfId="4808"/>
    <cellStyle name="Обычный 18 2 2 15" xfId="4809"/>
    <cellStyle name="Обычный 18 2 2 15 10" xfId="4810"/>
    <cellStyle name="Обычный 18 2 2 15 11" xfId="4811"/>
    <cellStyle name="Обычный 18 2 2 15 12" xfId="4812"/>
    <cellStyle name="Обычный 18 2 2 15 13" xfId="4813"/>
    <cellStyle name="Обычный 18 2 2 15 2" xfId="4814"/>
    <cellStyle name="Обычный 18 2 2 15 2 2" xfId="4815"/>
    <cellStyle name="Обычный 18 2 2 15 2 2 2" xfId="4816"/>
    <cellStyle name="Обычный 18 2 2 15 2 2 3" xfId="4817"/>
    <cellStyle name="Обычный 18 2 2 15 2 2 4" xfId="4818"/>
    <cellStyle name="Обычный 18 2 2 15 2 2 5" xfId="4819"/>
    <cellStyle name="Обычный 18 2 2 15 2 3" xfId="4820"/>
    <cellStyle name="Обычный 18 2 2 15 2 4" xfId="4821"/>
    <cellStyle name="Обычный 18 2 2 15 2 5" xfId="4822"/>
    <cellStyle name="Обычный 18 2 2 15 2 6" xfId="4823"/>
    <cellStyle name="Обычный 18 2 2 15 2 7" xfId="4824"/>
    <cellStyle name="Обычный 18 2 2 15 2 8" xfId="4825"/>
    <cellStyle name="Обычный 18 2 2 15 2 9" xfId="4826"/>
    <cellStyle name="Обычный 18 2 2 15 3" xfId="4827"/>
    <cellStyle name="Обычный 18 2 2 15 3 2" xfId="4828"/>
    <cellStyle name="Обычный 18 2 2 15 3 2 2" xfId="4829"/>
    <cellStyle name="Обычный 18 2 2 15 3 2 3" xfId="4830"/>
    <cellStyle name="Обычный 18 2 2 15 3 2 4" xfId="4831"/>
    <cellStyle name="Обычный 18 2 2 15 3 2 5" xfId="4832"/>
    <cellStyle name="Обычный 18 2 2 15 3 3" xfId="4833"/>
    <cellStyle name="Обычный 18 2 2 15 3 4" xfId="4834"/>
    <cellStyle name="Обычный 18 2 2 15 3 5" xfId="4835"/>
    <cellStyle name="Обычный 18 2 2 15 3 6" xfId="4836"/>
    <cellStyle name="Обычный 18 2 2 15 3 7" xfId="4837"/>
    <cellStyle name="Обычный 18 2 2 15 3 8" xfId="4838"/>
    <cellStyle name="Обычный 18 2 2 15 4" xfId="4839"/>
    <cellStyle name="Обычный 18 2 2 15 4 2" xfId="4840"/>
    <cellStyle name="Обычный 18 2 2 15 4 3" xfId="4841"/>
    <cellStyle name="Обычный 18 2 2 15 4 4" xfId="4842"/>
    <cellStyle name="Обычный 18 2 2 15 4 5" xfId="4843"/>
    <cellStyle name="Обычный 18 2 2 15 5" xfId="4844"/>
    <cellStyle name="Обычный 18 2 2 15 5 2" xfId="4845"/>
    <cellStyle name="Обычный 18 2 2 15 5 3" xfId="4846"/>
    <cellStyle name="Обычный 18 2 2 15 5 4" xfId="4847"/>
    <cellStyle name="Обычный 18 2 2 15 5 5" xfId="4848"/>
    <cellStyle name="Обычный 18 2 2 15 6" xfId="4849"/>
    <cellStyle name="Обычный 18 2 2 15 7" xfId="4850"/>
    <cellStyle name="Обычный 18 2 2 15 8" xfId="4851"/>
    <cellStyle name="Обычный 18 2 2 15 9" xfId="4852"/>
    <cellStyle name="Обычный 18 2 2 16" xfId="4853"/>
    <cellStyle name="Обычный 18 2 2 16 10" xfId="4854"/>
    <cellStyle name="Обычный 18 2 2 16 2" xfId="4855"/>
    <cellStyle name="Обычный 18 2 2 16 2 2" xfId="4856"/>
    <cellStyle name="Обычный 18 2 2 16 2 2 2" xfId="4857"/>
    <cellStyle name="Обычный 18 2 2 16 2 2 3" xfId="4858"/>
    <cellStyle name="Обычный 18 2 2 16 2 2 4" xfId="4859"/>
    <cellStyle name="Обычный 18 2 2 16 2 2 5" xfId="4860"/>
    <cellStyle name="Обычный 18 2 2 16 2 3" xfId="4861"/>
    <cellStyle name="Обычный 18 2 2 16 2 4" xfId="4862"/>
    <cellStyle name="Обычный 18 2 2 16 2 5" xfId="4863"/>
    <cellStyle name="Обычный 18 2 2 16 2 6" xfId="4864"/>
    <cellStyle name="Обычный 18 2 2 16 2 7" xfId="4865"/>
    <cellStyle name="Обычный 18 2 2 16 2 8" xfId="4866"/>
    <cellStyle name="Обычный 18 2 2 16 2 9" xfId="4867"/>
    <cellStyle name="Обычный 18 2 2 16 3" xfId="4868"/>
    <cellStyle name="Обычный 18 2 2 16 3 2" xfId="4869"/>
    <cellStyle name="Обычный 18 2 2 16 3 3" xfId="4870"/>
    <cellStyle name="Обычный 18 2 2 16 3 4" xfId="4871"/>
    <cellStyle name="Обычный 18 2 2 16 3 5" xfId="4872"/>
    <cellStyle name="Обычный 18 2 2 16 4" xfId="4873"/>
    <cellStyle name="Обычный 18 2 2 16 5" xfId="4874"/>
    <cellStyle name="Обычный 18 2 2 16 6" xfId="4875"/>
    <cellStyle name="Обычный 18 2 2 16 7" xfId="4876"/>
    <cellStyle name="Обычный 18 2 2 16 8" xfId="4877"/>
    <cellStyle name="Обычный 18 2 2 16 9" xfId="4878"/>
    <cellStyle name="Обычный 18 2 2 17" xfId="4879"/>
    <cellStyle name="Обычный 18 2 2 17 2" xfId="4880"/>
    <cellStyle name="Обычный 18 2 2 17 2 2" xfId="4881"/>
    <cellStyle name="Обычный 18 2 2 17 2 3" xfId="4882"/>
    <cellStyle name="Обычный 18 2 2 17 2 4" xfId="4883"/>
    <cellStyle name="Обычный 18 2 2 17 2 5" xfId="4884"/>
    <cellStyle name="Обычный 18 2 2 17 3" xfId="4885"/>
    <cellStyle name="Обычный 18 2 2 17 4" xfId="4886"/>
    <cellStyle name="Обычный 18 2 2 17 5" xfId="4887"/>
    <cellStyle name="Обычный 18 2 2 17 6" xfId="4888"/>
    <cellStyle name="Обычный 18 2 2 17 7" xfId="4889"/>
    <cellStyle name="Обычный 18 2 2 17 8" xfId="4890"/>
    <cellStyle name="Обычный 18 2 2 17 9" xfId="4891"/>
    <cellStyle name="Обычный 18 2 2 18" xfId="4892"/>
    <cellStyle name="Обычный 18 2 2 18 2" xfId="4893"/>
    <cellStyle name="Обычный 18 2 2 18 2 2" xfId="4894"/>
    <cellStyle name="Обычный 18 2 2 18 2 3" xfId="4895"/>
    <cellStyle name="Обычный 18 2 2 18 2 4" xfId="4896"/>
    <cellStyle name="Обычный 18 2 2 18 2 5" xfId="4897"/>
    <cellStyle name="Обычный 18 2 2 18 3" xfId="4898"/>
    <cellStyle name="Обычный 18 2 2 18 4" xfId="4899"/>
    <cellStyle name="Обычный 18 2 2 18 5" xfId="4900"/>
    <cellStyle name="Обычный 18 2 2 18 6" xfId="4901"/>
    <cellStyle name="Обычный 18 2 2 18 7" xfId="4902"/>
    <cellStyle name="Обычный 18 2 2 18 8" xfId="4903"/>
    <cellStyle name="Обычный 18 2 2 19" xfId="4904"/>
    <cellStyle name="Обычный 18 2 2 19 2" xfId="4905"/>
    <cellStyle name="Обычный 18 2 2 19 3" xfId="4906"/>
    <cellStyle name="Обычный 18 2 2 19 4" xfId="4907"/>
    <cellStyle name="Обычный 18 2 2 19 5" xfId="4908"/>
    <cellStyle name="Обычный 18 2 2 2" xfId="4909"/>
    <cellStyle name="Обычный 18 2 2 2 10" xfId="4910"/>
    <cellStyle name="Обычный 18 2 2 2 10 10" xfId="4911"/>
    <cellStyle name="Обычный 18 2 2 2 10 11" xfId="4912"/>
    <cellStyle name="Обычный 18 2 2 2 10 12" xfId="4913"/>
    <cellStyle name="Обычный 18 2 2 2 10 13" xfId="4914"/>
    <cellStyle name="Обычный 18 2 2 2 10 14" xfId="4915"/>
    <cellStyle name="Обычный 18 2 2 2 10 15" xfId="4916"/>
    <cellStyle name="Обычный 18 2 2 2 10 2" xfId="4917"/>
    <cellStyle name="Обычный 18 2 2 2 10 2 10" xfId="4918"/>
    <cellStyle name="Обычный 18 2 2 2 10 2 11" xfId="4919"/>
    <cellStyle name="Обычный 18 2 2 2 10 2 12" xfId="4920"/>
    <cellStyle name="Обычный 18 2 2 2 10 2 13" xfId="4921"/>
    <cellStyle name="Обычный 18 2 2 2 10 2 14" xfId="4922"/>
    <cellStyle name="Обычный 18 2 2 2 10 2 2" xfId="4923"/>
    <cellStyle name="Обычный 18 2 2 2 10 2 2 10" xfId="4924"/>
    <cellStyle name="Обычный 18 2 2 2 10 2 2 11" xfId="4925"/>
    <cellStyle name="Обычный 18 2 2 2 10 2 2 12" xfId="4926"/>
    <cellStyle name="Обычный 18 2 2 2 10 2 2 13" xfId="4927"/>
    <cellStyle name="Обычный 18 2 2 2 10 2 2 2" xfId="4928"/>
    <cellStyle name="Обычный 18 2 2 2 10 2 2 2 2" xfId="4929"/>
    <cellStyle name="Обычный 18 2 2 2 10 2 2 2 2 2" xfId="4930"/>
    <cellStyle name="Обычный 18 2 2 2 10 2 2 2 2 3" xfId="4931"/>
    <cellStyle name="Обычный 18 2 2 2 10 2 2 2 2 4" xfId="4932"/>
    <cellStyle name="Обычный 18 2 2 2 10 2 2 2 2 5" xfId="4933"/>
    <cellStyle name="Обычный 18 2 2 2 10 2 2 2 3" xfId="4934"/>
    <cellStyle name="Обычный 18 2 2 2 10 2 2 2 4" xfId="4935"/>
    <cellStyle name="Обычный 18 2 2 2 10 2 2 2 5" xfId="4936"/>
    <cellStyle name="Обычный 18 2 2 2 10 2 2 2 6" xfId="4937"/>
    <cellStyle name="Обычный 18 2 2 2 10 2 2 2 7" xfId="4938"/>
    <cellStyle name="Обычный 18 2 2 2 10 2 2 2 8" xfId="4939"/>
    <cellStyle name="Обычный 18 2 2 2 10 2 2 2 9" xfId="4940"/>
    <cellStyle name="Обычный 18 2 2 2 10 2 2 3" xfId="4941"/>
    <cellStyle name="Обычный 18 2 2 2 10 2 2 3 2" xfId="4942"/>
    <cellStyle name="Обычный 18 2 2 2 10 2 2 3 2 2" xfId="4943"/>
    <cellStyle name="Обычный 18 2 2 2 10 2 2 3 2 3" xfId="4944"/>
    <cellStyle name="Обычный 18 2 2 2 10 2 2 3 2 4" xfId="4945"/>
    <cellStyle name="Обычный 18 2 2 2 10 2 2 3 2 5" xfId="4946"/>
    <cellStyle name="Обычный 18 2 2 2 10 2 2 3 3" xfId="4947"/>
    <cellStyle name="Обычный 18 2 2 2 10 2 2 3 4" xfId="4948"/>
    <cellStyle name="Обычный 18 2 2 2 10 2 2 3 5" xfId="4949"/>
    <cellStyle name="Обычный 18 2 2 2 10 2 2 3 6" xfId="4950"/>
    <cellStyle name="Обычный 18 2 2 2 10 2 2 3 7" xfId="4951"/>
    <cellStyle name="Обычный 18 2 2 2 10 2 2 3 8" xfId="4952"/>
    <cellStyle name="Обычный 18 2 2 2 10 2 2 4" xfId="4953"/>
    <cellStyle name="Обычный 18 2 2 2 10 2 2 4 2" xfId="4954"/>
    <cellStyle name="Обычный 18 2 2 2 10 2 2 4 3" xfId="4955"/>
    <cellStyle name="Обычный 18 2 2 2 10 2 2 4 4" xfId="4956"/>
    <cellStyle name="Обычный 18 2 2 2 10 2 2 4 5" xfId="4957"/>
    <cellStyle name="Обычный 18 2 2 2 10 2 2 5" xfId="4958"/>
    <cellStyle name="Обычный 18 2 2 2 10 2 2 5 2" xfId="4959"/>
    <cellStyle name="Обычный 18 2 2 2 10 2 2 5 3" xfId="4960"/>
    <cellStyle name="Обычный 18 2 2 2 10 2 2 5 4" xfId="4961"/>
    <cellStyle name="Обычный 18 2 2 2 10 2 2 5 5" xfId="4962"/>
    <cellStyle name="Обычный 18 2 2 2 10 2 2 6" xfId="4963"/>
    <cellStyle name="Обычный 18 2 2 2 10 2 2 7" xfId="4964"/>
    <cellStyle name="Обычный 18 2 2 2 10 2 2 8" xfId="4965"/>
    <cellStyle name="Обычный 18 2 2 2 10 2 2 9" xfId="4966"/>
    <cellStyle name="Обычный 18 2 2 2 10 2 3" xfId="4967"/>
    <cellStyle name="Обычный 18 2 2 2 10 2 3 2" xfId="4968"/>
    <cellStyle name="Обычный 18 2 2 2 10 2 3 2 2" xfId="4969"/>
    <cellStyle name="Обычный 18 2 2 2 10 2 3 2 3" xfId="4970"/>
    <cellStyle name="Обычный 18 2 2 2 10 2 3 2 4" xfId="4971"/>
    <cellStyle name="Обычный 18 2 2 2 10 2 3 2 5" xfId="4972"/>
    <cellStyle name="Обычный 18 2 2 2 10 2 3 3" xfId="4973"/>
    <cellStyle name="Обычный 18 2 2 2 10 2 3 4" xfId="4974"/>
    <cellStyle name="Обычный 18 2 2 2 10 2 3 5" xfId="4975"/>
    <cellStyle name="Обычный 18 2 2 2 10 2 3 6" xfId="4976"/>
    <cellStyle name="Обычный 18 2 2 2 10 2 3 7" xfId="4977"/>
    <cellStyle name="Обычный 18 2 2 2 10 2 3 8" xfId="4978"/>
    <cellStyle name="Обычный 18 2 2 2 10 2 3 9" xfId="4979"/>
    <cellStyle name="Обычный 18 2 2 2 10 2 4" xfId="4980"/>
    <cellStyle name="Обычный 18 2 2 2 10 2 4 2" xfId="4981"/>
    <cellStyle name="Обычный 18 2 2 2 10 2 4 2 2" xfId="4982"/>
    <cellStyle name="Обычный 18 2 2 2 10 2 4 2 3" xfId="4983"/>
    <cellStyle name="Обычный 18 2 2 2 10 2 4 2 4" xfId="4984"/>
    <cellStyle name="Обычный 18 2 2 2 10 2 4 2 5" xfId="4985"/>
    <cellStyle name="Обычный 18 2 2 2 10 2 4 3" xfId="4986"/>
    <cellStyle name="Обычный 18 2 2 2 10 2 4 4" xfId="4987"/>
    <cellStyle name="Обычный 18 2 2 2 10 2 4 5" xfId="4988"/>
    <cellStyle name="Обычный 18 2 2 2 10 2 4 6" xfId="4989"/>
    <cellStyle name="Обычный 18 2 2 2 10 2 4 7" xfId="4990"/>
    <cellStyle name="Обычный 18 2 2 2 10 2 4 8" xfId="4991"/>
    <cellStyle name="Обычный 18 2 2 2 10 2 5" xfId="4992"/>
    <cellStyle name="Обычный 18 2 2 2 10 2 5 2" xfId="4993"/>
    <cellStyle name="Обычный 18 2 2 2 10 2 5 3" xfId="4994"/>
    <cellStyle name="Обычный 18 2 2 2 10 2 5 4" xfId="4995"/>
    <cellStyle name="Обычный 18 2 2 2 10 2 5 5" xfId="4996"/>
    <cellStyle name="Обычный 18 2 2 2 10 2 6" xfId="4997"/>
    <cellStyle name="Обычный 18 2 2 2 10 2 6 2" xfId="4998"/>
    <cellStyle name="Обычный 18 2 2 2 10 2 6 3" xfId="4999"/>
    <cellStyle name="Обычный 18 2 2 2 10 2 6 4" xfId="5000"/>
    <cellStyle name="Обычный 18 2 2 2 10 2 6 5" xfId="5001"/>
    <cellStyle name="Обычный 18 2 2 2 10 2 7" xfId="5002"/>
    <cellStyle name="Обычный 18 2 2 2 10 2 8" xfId="5003"/>
    <cellStyle name="Обычный 18 2 2 2 10 2 9" xfId="5004"/>
    <cellStyle name="Обычный 18 2 2 2 10 3" xfId="5005"/>
    <cellStyle name="Обычный 18 2 2 2 10 3 10" xfId="5006"/>
    <cellStyle name="Обычный 18 2 2 2 10 3 11" xfId="5007"/>
    <cellStyle name="Обычный 18 2 2 2 10 3 12" xfId="5008"/>
    <cellStyle name="Обычный 18 2 2 2 10 3 13" xfId="5009"/>
    <cellStyle name="Обычный 18 2 2 2 10 3 2" xfId="5010"/>
    <cellStyle name="Обычный 18 2 2 2 10 3 2 2" xfId="5011"/>
    <cellStyle name="Обычный 18 2 2 2 10 3 2 2 2" xfId="5012"/>
    <cellStyle name="Обычный 18 2 2 2 10 3 2 2 3" xfId="5013"/>
    <cellStyle name="Обычный 18 2 2 2 10 3 2 2 4" xfId="5014"/>
    <cellStyle name="Обычный 18 2 2 2 10 3 2 2 5" xfId="5015"/>
    <cellStyle name="Обычный 18 2 2 2 10 3 2 3" xfId="5016"/>
    <cellStyle name="Обычный 18 2 2 2 10 3 2 4" xfId="5017"/>
    <cellStyle name="Обычный 18 2 2 2 10 3 2 5" xfId="5018"/>
    <cellStyle name="Обычный 18 2 2 2 10 3 2 6" xfId="5019"/>
    <cellStyle name="Обычный 18 2 2 2 10 3 2 7" xfId="5020"/>
    <cellStyle name="Обычный 18 2 2 2 10 3 2 8" xfId="5021"/>
    <cellStyle name="Обычный 18 2 2 2 10 3 2 9" xfId="5022"/>
    <cellStyle name="Обычный 18 2 2 2 10 3 3" xfId="5023"/>
    <cellStyle name="Обычный 18 2 2 2 10 3 3 2" xfId="5024"/>
    <cellStyle name="Обычный 18 2 2 2 10 3 3 2 2" xfId="5025"/>
    <cellStyle name="Обычный 18 2 2 2 10 3 3 2 3" xfId="5026"/>
    <cellStyle name="Обычный 18 2 2 2 10 3 3 2 4" xfId="5027"/>
    <cellStyle name="Обычный 18 2 2 2 10 3 3 2 5" xfId="5028"/>
    <cellStyle name="Обычный 18 2 2 2 10 3 3 3" xfId="5029"/>
    <cellStyle name="Обычный 18 2 2 2 10 3 3 4" xfId="5030"/>
    <cellStyle name="Обычный 18 2 2 2 10 3 3 5" xfId="5031"/>
    <cellStyle name="Обычный 18 2 2 2 10 3 3 6" xfId="5032"/>
    <cellStyle name="Обычный 18 2 2 2 10 3 3 7" xfId="5033"/>
    <cellStyle name="Обычный 18 2 2 2 10 3 3 8" xfId="5034"/>
    <cellStyle name="Обычный 18 2 2 2 10 3 4" xfId="5035"/>
    <cellStyle name="Обычный 18 2 2 2 10 3 4 2" xfId="5036"/>
    <cellStyle name="Обычный 18 2 2 2 10 3 4 3" xfId="5037"/>
    <cellStyle name="Обычный 18 2 2 2 10 3 4 4" xfId="5038"/>
    <cellStyle name="Обычный 18 2 2 2 10 3 4 5" xfId="5039"/>
    <cellStyle name="Обычный 18 2 2 2 10 3 5" xfId="5040"/>
    <cellStyle name="Обычный 18 2 2 2 10 3 5 2" xfId="5041"/>
    <cellStyle name="Обычный 18 2 2 2 10 3 5 3" xfId="5042"/>
    <cellStyle name="Обычный 18 2 2 2 10 3 5 4" xfId="5043"/>
    <cellStyle name="Обычный 18 2 2 2 10 3 5 5" xfId="5044"/>
    <cellStyle name="Обычный 18 2 2 2 10 3 6" xfId="5045"/>
    <cellStyle name="Обычный 18 2 2 2 10 3 7" xfId="5046"/>
    <cellStyle name="Обычный 18 2 2 2 10 3 8" xfId="5047"/>
    <cellStyle name="Обычный 18 2 2 2 10 3 9" xfId="5048"/>
    <cellStyle name="Обычный 18 2 2 2 10 4" xfId="5049"/>
    <cellStyle name="Обычный 18 2 2 2 10 4 2" xfId="5050"/>
    <cellStyle name="Обычный 18 2 2 2 10 4 2 2" xfId="5051"/>
    <cellStyle name="Обычный 18 2 2 2 10 4 2 3" xfId="5052"/>
    <cellStyle name="Обычный 18 2 2 2 10 4 2 4" xfId="5053"/>
    <cellStyle name="Обычный 18 2 2 2 10 4 2 5" xfId="5054"/>
    <cellStyle name="Обычный 18 2 2 2 10 4 3" xfId="5055"/>
    <cellStyle name="Обычный 18 2 2 2 10 4 4" xfId="5056"/>
    <cellStyle name="Обычный 18 2 2 2 10 4 5" xfId="5057"/>
    <cellStyle name="Обычный 18 2 2 2 10 4 6" xfId="5058"/>
    <cellStyle name="Обычный 18 2 2 2 10 4 7" xfId="5059"/>
    <cellStyle name="Обычный 18 2 2 2 10 4 8" xfId="5060"/>
    <cellStyle name="Обычный 18 2 2 2 10 4 9" xfId="5061"/>
    <cellStyle name="Обычный 18 2 2 2 10 5" xfId="5062"/>
    <cellStyle name="Обычный 18 2 2 2 10 5 2" xfId="5063"/>
    <cellStyle name="Обычный 18 2 2 2 10 5 2 2" xfId="5064"/>
    <cellStyle name="Обычный 18 2 2 2 10 5 2 3" xfId="5065"/>
    <cellStyle name="Обычный 18 2 2 2 10 5 2 4" xfId="5066"/>
    <cellStyle name="Обычный 18 2 2 2 10 5 2 5" xfId="5067"/>
    <cellStyle name="Обычный 18 2 2 2 10 5 3" xfId="5068"/>
    <cellStyle name="Обычный 18 2 2 2 10 5 4" xfId="5069"/>
    <cellStyle name="Обычный 18 2 2 2 10 5 5" xfId="5070"/>
    <cellStyle name="Обычный 18 2 2 2 10 5 6" xfId="5071"/>
    <cellStyle name="Обычный 18 2 2 2 10 5 7" xfId="5072"/>
    <cellStyle name="Обычный 18 2 2 2 10 5 8" xfId="5073"/>
    <cellStyle name="Обычный 18 2 2 2 10 6" xfId="5074"/>
    <cellStyle name="Обычный 18 2 2 2 10 6 2" xfId="5075"/>
    <cellStyle name="Обычный 18 2 2 2 10 6 3" xfId="5076"/>
    <cellStyle name="Обычный 18 2 2 2 10 6 4" xfId="5077"/>
    <cellStyle name="Обычный 18 2 2 2 10 6 5" xfId="5078"/>
    <cellStyle name="Обычный 18 2 2 2 10 7" xfId="5079"/>
    <cellStyle name="Обычный 18 2 2 2 10 7 2" xfId="5080"/>
    <cellStyle name="Обычный 18 2 2 2 10 7 3" xfId="5081"/>
    <cellStyle name="Обычный 18 2 2 2 10 7 4" xfId="5082"/>
    <cellStyle name="Обычный 18 2 2 2 10 7 5" xfId="5083"/>
    <cellStyle name="Обычный 18 2 2 2 10 8" xfId="5084"/>
    <cellStyle name="Обычный 18 2 2 2 10 9" xfId="5085"/>
    <cellStyle name="Обычный 18 2 2 2 11" xfId="5086"/>
    <cellStyle name="Обычный 18 2 2 2 11 10" xfId="5087"/>
    <cellStyle name="Обычный 18 2 2 2 11 11" xfId="5088"/>
    <cellStyle name="Обычный 18 2 2 2 11 12" xfId="5089"/>
    <cellStyle name="Обычный 18 2 2 2 11 13" xfId="5090"/>
    <cellStyle name="Обычный 18 2 2 2 11 14" xfId="5091"/>
    <cellStyle name="Обычный 18 2 2 2 11 15" xfId="5092"/>
    <cellStyle name="Обычный 18 2 2 2 11 2" xfId="5093"/>
    <cellStyle name="Обычный 18 2 2 2 11 2 10" xfId="5094"/>
    <cellStyle name="Обычный 18 2 2 2 11 2 11" xfId="5095"/>
    <cellStyle name="Обычный 18 2 2 2 11 2 12" xfId="5096"/>
    <cellStyle name="Обычный 18 2 2 2 11 2 13" xfId="5097"/>
    <cellStyle name="Обычный 18 2 2 2 11 2 14" xfId="5098"/>
    <cellStyle name="Обычный 18 2 2 2 11 2 2" xfId="5099"/>
    <cellStyle name="Обычный 18 2 2 2 11 2 2 10" xfId="5100"/>
    <cellStyle name="Обычный 18 2 2 2 11 2 2 11" xfId="5101"/>
    <cellStyle name="Обычный 18 2 2 2 11 2 2 12" xfId="5102"/>
    <cellStyle name="Обычный 18 2 2 2 11 2 2 13" xfId="5103"/>
    <cellStyle name="Обычный 18 2 2 2 11 2 2 2" xfId="5104"/>
    <cellStyle name="Обычный 18 2 2 2 11 2 2 2 2" xfId="5105"/>
    <cellStyle name="Обычный 18 2 2 2 11 2 2 2 2 2" xfId="5106"/>
    <cellStyle name="Обычный 18 2 2 2 11 2 2 2 2 3" xfId="5107"/>
    <cellStyle name="Обычный 18 2 2 2 11 2 2 2 2 4" xfId="5108"/>
    <cellStyle name="Обычный 18 2 2 2 11 2 2 2 2 5" xfId="5109"/>
    <cellStyle name="Обычный 18 2 2 2 11 2 2 2 3" xfId="5110"/>
    <cellStyle name="Обычный 18 2 2 2 11 2 2 2 4" xfId="5111"/>
    <cellStyle name="Обычный 18 2 2 2 11 2 2 2 5" xfId="5112"/>
    <cellStyle name="Обычный 18 2 2 2 11 2 2 2 6" xfId="5113"/>
    <cellStyle name="Обычный 18 2 2 2 11 2 2 2 7" xfId="5114"/>
    <cellStyle name="Обычный 18 2 2 2 11 2 2 2 8" xfId="5115"/>
    <cellStyle name="Обычный 18 2 2 2 11 2 2 2 9" xfId="5116"/>
    <cellStyle name="Обычный 18 2 2 2 11 2 2 3" xfId="5117"/>
    <cellStyle name="Обычный 18 2 2 2 11 2 2 3 2" xfId="5118"/>
    <cellStyle name="Обычный 18 2 2 2 11 2 2 3 2 2" xfId="5119"/>
    <cellStyle name="Обычный 18 2 2 2 11 2 2 3 2 3" xfId="5120"/>
    <cellStyle name="Обычный 18 2 2 2 11 2 2 3 2 4" xfId="5121"/>
    <cellStyle name="Обычный 18 2 2 2 11 2 2 3 2 5" xfId="5122"/>
    <cellStyle name="Обычный 18 2 2 2 11 2 2 3 3" xfId="5123"/>
    <cellStyle name="Обычный 18 2 2 2 11 2 2 3 4" xfId="5124"/>
    <cellStyle name="Обычный 18 2 2 2 11 2 2 3 5" xfId="5125"/>
    <cellStyle name="Обычный 18 2 2 2 11 2 2 3 6" xfId="5126"/>
    <cellStyle name="Обычный 18 2 2 2 11 2 2 3 7" xfId="5127"/>
    <cellStyle name="Обычный 18 2 2 2 11 2 2 3 8" xfId="5128"/>
    <cellStyle name="Обычный 18 2 2 2 11 2 2 4" xfId="5129"/>
    <cellStyle name="Обычный 18 2 2 2 11 2 2 4 2" xfId="5130"/>
    <cellStyle name="Обычный 18 2 2 2 11 2 2 4 3" xfId="5131"/>
    <cellStyle name="Обычный 18 2 2 2 11 2 2 4 4" xfId="5132"/>
    <cellStyle name="Обычный 18 2 2 2 11 2 2 4 5" xfId="5133"/>
    <cellStyle name="Обычный 18 2 2 2 11 2 2 5" xfId="5134"/>
    <cellStyle name="Обычный 18 2 2 2 11 2 2 5 2" xfId="5135"/>
    <cellStyle name="Обычный 18 2 2 2 11 2 2 5 3" xfId="5136"/>
    <cellStyle name="Обычный 18 2 2 2 11 2 2 5 4" xfId="5137"/>
    <cellStyle name="Обычный 18 2 2 2 11 2 2 5 5" xfId="5138"/>
    <cellStyle name="Обычный 18 2 2 2 11 2 2 6" xfId="5139"/>
    <cellStyle name="Обычный 18 2 2 2 11 2 2 7" xfId="5140"/>
    <cellStyle name="Обычный 18 2 2 2 11 2 2 8" xfId="5141"/>
    <cellStyle name="Обычный 18 2 2 2 11 2 2 9" xfId="5142"/>
    <cellStyle name="Обычный 18 2 2 2 11 2 3" xfId="5143"/>
    <cellStyle name="Обычный 18 2 2 2 11 2 3 2" xfId="5144"/>
    <cellStyle name="Обычный 18 2 2 2 11 2 3 2 2" xfId="5145"/>
    <cellStyle name="Обычный 18 2 2 2 11 2 3 2 3" xfId="5146"/>
    <cellStyle name="Обычный 18 2 2 2 11 2 3 2 4" xfId="5147"/>
    <cellStyle name="Обычный 18 2 2 2 11 2 3 2 5" xfId="5148"/>
    <cellStyle name="Обычный 18 2 2 2 11 2 3 3" xfId="5149"/>
    <cellStyle name="Обычный 18 2 2 2 11 2 3 4" xfId="5150"/>
    <cellStyle name="Обычный 18 2 2 2 11 2 3 5" xfId="5151"/>
    <cellStyle name="Обычный 18 2 2 2 11 2 3 6" xfId="5152"/>
    <cellStyle name="Обычный 18 2 2 2 11 2 3 7" xfId="5153"/>
    <cellStyle name="Обычный 18 2 2 2 11 2 3 8" xfId="5154"/>
    <cellStyle name="Обычный 18 2 2 2 11 2 3 9" xfId="5155"/>
    <cellStyle name="Обычный 18 2 2 2 11 2 4" xfId="5156"/>
    <cellStyle name="Обычный 18 2 2 2 11 2 4 2" xfId="5157"/>
    <cellStyle name="Обычный 18 2 2 2 11 2 4 2 2" xfId="5158"/>
    <cellStyle name="Обычный 18 2 2 2 11 2 4 2 3" xfId="5159"/>
    <cellStyle name="Обычный 18 2 2 2 11 2 4 2 4" xfId="5160"/>
    <cellStyle name="Обычный 18 2 2 2 11 2 4 2 5" xfId="5161"/>
    <cellStyle name="Обычный 18 2 2 2 11 2 4 3" xfId="5162"/>
    <cellStyle name="Обычный 18 2 2 2 11 2 4 4" xfId="5163"/>
    <cellStyle name="Обычный 18 2 2 2 11 2 4 5" xfId="5164"/>
    <cellStyle name="Обычный 18 2 2 2 11 2 4 6" xfId="5165"/>
    <cellStyle name="Обычный 18 2 2 2 11 2 4 7" xfId="5166"/>
    <cellStyle name="Обычный 18 2 2 2 11 2 4 8" xfId="5167"/>
    <cellStyle name="Обычный 18 2 2 2 11 2 5" xfId="5168"/>
    <cellStyle name="Обычный 18 2 2 2 11 2 5 2" xfId="5169"/>
    <cellStyle name="Обычный 18 2 2 2 11 2 5 3" xfId="5170"/>
    <cellStyle name="Обычный 18 2 2 2 11 2 5 4" xfId="5171"/>
    <cellStyle name="Обычный 18 2 2 2 11 2 5 5" xfId="5172"/>
    <cellStyle name="Обычный 18 2 2 2 11 2 6" xfId="5173"/>
    <cellStyle name="Обычный 18 2 2 2 11 2 6 2" xfId="5174"/>
    <cellStyle name="Обычный 18 2 2 2 11 2 6 3" xfId="5175"/>
    <cellStyle name="Обычный 18 2 2 2 11 2 6 4" xfId="5176"/>
    <cellStyle name="Обычный 18 2 2 2 11 2 6 5" xfId="5177"/>
    <cellStyle name="Обычный 18 2 2 2 11 2 7" xfId="5178"/>
    <cellStyle name="Обычный 18 2 2 2 11 2 8" xfId="5179"/>
    <cellStyle name="Обычный 18 2 2 2 11 2 9" xfId="5180"/>
    <cellStyle name="Обычный 18 2 2 2 11 3" xfId="5181"/>
    <cellStyle name="Обычный 18 2 2 2 11 3 10" xfId="5182"/>
    <cellStyle name="Обычный 18 2 2 2 11 3 11" xfId="5183"/>
    <cellStyle name="Обычный 18 2 2 2 11 3 12" xfId="5184"/>
    <cellStyle name="Обычный 18 2 2 2 11 3 13" xfId="5185"/>
    <cellStyle name="Обычный 18 2 2 2 11 3 2" xfId="5186"/>
    <cellStyle name="Обычный 18 2 2 2 11 3 2 2" xfId="5187"/>
    <cellStyle name="Обычный 18 2 2 2 11 3 2 2 2" xfId="5188"/>
    <cellStyle name="Обычный 18 2 2 2 11 3 2 2 3" xfId="5189"/>
    <cellStyle name="Обычный 18 2 2 2 11 3 2 2 4" xfId="5190"/>
    <cellStyle name="Обычный 18 2 2 2 11 3 2 2 5" xfId="5191"/>
    <cellStyle name="Обычный 18 2 2 2 11 3 2 3" xfId="5192"/>
    <cellStyle name="Обычный 18 2 2 2 11 3 2 4" xfId="5193"/>
    <cellStyle name="Обычный 18 2 2 2 11 3 2 5" xfId="5194"/>
    <cellStyle name="Обычный 18 2 2 2 11 3 2 6" xfId="5195"/>
    <cellStyle name="Обычный 18 2 2 2 11 3 2 7" xfId="5196"/>
    <cellStyle name="Обычный 18 2 2 2 11 3 2 8" xfId="5197"/>
    <cellStyle name="Обычный 18 2 2 2 11 3 2 9" xfId="5198"/>
    <cellStyle name="Обычный 18 2 2 2 11 3 3" xfId="5199"/>
    <cellStyle name="Обычный 18 2 2 2 11 3 3 2" xfId="5200"/>
    <cellStyle name="Обычный 18 2 2 2 11 3 3 2 2" xfId="5201"/>
    <cellStyle name="Обычный 18 2 2 2 11 3 3 2 3" xfId="5202"/>
    <cellStyle name="Обычный 18 2 2 2 11 3 3 2 4" xfId="5203"/>
    <cellStyle name="Обычный 18 2 2 2 11 3 3 2 5" xfId="5204"/>
    <cellStyle name="Обычный 18 2 2 2 11 3 3 3" xfId="5205"/>
    <cellStyle name="Обычный 18 2 2 2 11 3 3 4" xfId="5206"/>
    <cellStyle name="Обычный 18 2 2 2 11 3 3 5" xfId="5207"/>
    <cellStyle name="Обычный 18 2 2 2 11 3 3 6" xfId="5208"/>
    <cellStyle name="Обычный 18 2 2 2 11 3 3 7" xfId="5209"/>
    <cellStyle name="Обычный 18 2 2 2 11 3 3 8" xfId="5210"/>
    <cellStyle name="Обычный 18 2 2 2 11 3 4" xfId="5211"/>
    <cellStyle name="Обычный 18 2 2 2 11 3 4 2" xfId="5212"/>
    <cellStyle name="Обычный 18 2 2 2 11 3 4 3" xfId="5213"/>
    <cellStyle name="Обычный 18 2 2 2 11 3 4 4" xfId="5214"/>
    <cellStyle name="Обычный 18 2 2 2 11 3 4 5" xfId="5215"/>
    <cellStyle name="Обычный 18 2 2 2 11 3 5" xfId="5216"/>
    <cellStyle name="Обычный 18 2 2 2 11 3 5 2" xfId="5217"/>
    <cellStyle name="Обычный 18 2 2 2 11 3 5 3" xfId="5218"/>
    <cellStyle name="Обычный 18 2 2 2 11 3 5 4" xfId="5219"/>
    <cellStyle name="Обычный 18 2 2 2 11 3 5 5" xfId="5220"/>
    <cellStyle name="Обычный 18 2 2 2 11 3 6" xfId="5221"/>
    <cellStyle name="Обычный 18 2 2 2 11 3 7" xfId="5222"/>
    <cellStyle name="Обычный 18 2 2 2 11 3 8" xfId="5223"/>
    <cellStyle name="Обычный 18 2 2 2 11 3 9" xfId="5224"/>
    <cellStyle name="Обычный 18 2 2 2 11 4" xfId="5225"/>
    <cellStyle name="Обычный 18 2 2 2 11 4 2" xfId="5226"/>
    <cellStyle name="Обычный 18 2 2 2 11 4 2 2" xfId="5227"/>
    <cellStyle name="Обычный 18 2 2 2 11 4 2 3" xfId="5228"/>
    <cellStyle name="Обычный 18 2 2 2 11 4 2 4" xfId="5229"/>
    <cellStyle name="Обычный 18 2 2 2 11 4 2 5" xfId="5230"/>
    <cellStyle name="Обычный 18 2 2 2 11 4 3" xfId="5231"/>
    <cellStyle name="Обычный 18 2 2 2 11 4 4" xfId="5232"/>
    <cellStyle name="Обычный 18 2 2 2 11 4 5" xfId="5233"/>
    <cellStyle name="Обычный 18 2 2 2 11 4 6" xfId="5234"/>
    <cellStyle name="Обычный 18 2 2 2 11 4 7" xfId="5235"/>
    <cellStyle name="Обычный 18 2 2 2 11 4 8" xfId="5236"/>
    <cellStyle name="Обычный 18 2 2 2 11 4 9" xfId="5237"/>
    <cellStyle name="Обычный 18 2 2 2 11 5" xfId="5238"/>
    <cellStyle name="Обычный 18 2 2 2 11 5 2" xfId="5239"/>
    <cellStyle name="Обычный 18 2 2 2 11 5 2 2" xfId="5240"/>
    <cellStyle name="Обычный 18 2 2 2 11 5 2 3" xfId="5241"/>
    <cellStyle name="Обычный 18 2 2 2 11 5 2 4" xfId="5242"/>
    <cellStyle name="Обычный 18 2 2 2 11 5 2 5" xfId="5243"/>
    <cellStyle name="Обычный 18 2 2 2 11 5 3" xfId="5244"/>
    <cellStyle name="Обычный 18 2 2 2 11 5 4" xfId="5245"/>
    <cellStyle name="Обычный 18 2 2 2 11 5 5" xfId="5246"/>
    <cellStyle name="Обычный 18 2 2 2 11 5 6" xfId="5247"/>
    <cellStyle name="Обычный 18 2 2 2 11 5 7" xfId="5248"/>
    <cellStyle name="Обычный 18 2 2 2 11 5 8" xfId="5249"/>
    <cellStyle name="Обычный 18 2 2 2 11 6" xfId="5250"/>
    <cellStyle name="Обычный 18 2 2 2 11 6 2" xfId="5251"/>
    <cellStyle name="Обычный 18 2 2 2 11 6 3" xfId="5252"/>
    <cellStyle name="Обычный 18 2 2 2 11 6 4" xfId="5253"/>
    <cellStyle name="Обычный 18 2 2 2 11 6 5" xfId="5254"/>
    <cellStyle name="Обычный 18 2 2 2 11 7" xfId="5255"/>
    <cellStyle name="Обычный 18 2 2 2 11 7 2" xfId="5256"/>
    <cellStyle name="Обычный 18 2 2 2 11 7 3" xfId="5257"/>
    <cellStyle name="Обычный 18 2 2 2 11 7 4" xfId="5258"/>
    <cellStyle name="Обычный 18 2 2 2 11 7 5" xfId="5259"/>
    <cellStyle name="Обычный 18 2 2 2 11 8" xfId="5260"/>
    <cellStyle name="Обычный 18 2 2 2 11 9" xfId="5261"/>
    <cellStyle name="Обычный 18 2 2 2 12" xfId="5262"/>
    <cellStyle name="Обычный 18 2 2 2 12 10" xfId="5263"/>
    <cellStyle name="Обычный 18 2 2 2 12 11" xfId="5264"/>
    <cellStyle name="Обычный 18 2 2 2 12 12" xfId="5265"/>
    <cellStyle name="Обычный 18 2 2 2 12 13" xfId="5266"/>
    <cellStyle name="Обычный 18 2 2 2 12 14" xfId="5267"/>
    <cellStyle name="Обычный 18 2 2 2 12 15" xfId="5268"/>
    <cellStyle name="Обычный 18 2 2 2 12 2" xfId="5269"/>
    <cellStyle name="Обычный 18 2 2 2 12 2 10" xfId="5270"/>
    <cellStyle name="Обычный 18 2 2 2 12 2 11" xfId="5271"/>
    <cellStyle name="Обычный 18 2 2 2 12 2 12" xfId="5272"/>
    <cellStyle name="Обычный 18 2 2 2 12 2 13" xfId="5273"/>
    <cellStyle name="Обычный 18 2 2 2 12 2 14" xfId="5274"/>
    <cellStyle name="Обычный 18 2 2 2 12 2 2" xfId="5275"/>
    <cellStyle name="Обычный 18 2 2 2 12 2 2 10" xfId="5276"/>
    <cellStyle name="Обычный 18 2 2 2 12 2 2 11" xfId="5277"/>
    <cellStyle name="Обычный 18 2 2 2 12 2 2 12" xfId="5278"/>
    <cellStyle name="Обычный 18 2 2 2 12 2 2 13" xfId="5279"/>
    <cellStyle name="Обычный 18 2 2 2 12 2 2 2" xfId="5280"/>
    <cellStyle name="Обычный 18 2 2 2 12 2 2 2 2" xfId="5281"/>
    <cellStyle name="Обычный 18 2 2 2 12 2 2 2 2 2" xfId="5282"/>
    <cellStyle name="Обычный 18 2 2 2 12 2 2 2 2 3" xfId="5283"/>
    <cellStyle name="Обычный 18 2 2 2 12 2 2 2 2 4" xfId="5284"/>
    <cellStyle name="Обычный 18 2 2 2 12 2 2 2 2 5" xfId="5285"/>
    <cellStyle name="Обычный 18 2 2 2 12 2 2 2 3" xfId="5286"/>
    <cellStyle name="Обычный 18 2 2 2 12 2 2 2 4" xfId="5287"/>
    <cellStyle name="Обычный 18 2 2 2 12 2 2 2 5" xfId="5288"/>
    <cellStyle name="Обычный 18 2 2 2 12 2 2 2 6" xfId="5289"/>
    <cellStyle name="Обычный 18 2 2 2 12 2 2 2 7" xfId="5290"/>
    <cellStyle name="Обычный 18 2 2 2 12 2 2 2 8" xfId="5291"/>
    <cellStyle name="Обычный 18 2 2 2 12 2 2 2 9" xfId="5292"/>
    <cellStyle name="Обычный 18 2 2 2 12 2 2 3" xfId="5293"/>
    <cellStyle name="Обычный 18 2 2 2 12 2 2 3 2" xfId="5294"/>
    <cellStyle name="Обычный 18 2 2 2 12 2 2 3 2 2" xfId="5295"/>
    <cellStyle name="Обычный 18 2 2 2 12 2 2 3 2 3" xfId="5296"/>
    <cellStyle name="Обычный 18 2 2 2 12 2 2 3 2 4" xfId="5297"/>
    <cellStyle name="Обычный 18 2 2 2 12 2 2 3 2 5" xfId="5298"/>
    <cellStyle name="Обычный 18 2 2 2 12 2 2 3 3" xfId="5299"/>
    <cellStyle name="Обычный 18 2 2 2 12 2 2 3 4" xfId="5300"/>
    <cellStyle name="Обычный 18 2 2 2 12 2 2 3 5" xfId="5301"/>
    <cellStyle name="Обычный 18 2 2 2 12 2 2 3 6" xfId="5302"/>
    <cellStyle name="Обычный 18 2 2 2 12 2 2 3 7" xfId="5303"/>
    <cellStyle name="Обычный 18 2 2 2 12 2 2 3 8" xfId="5304"/>
    <cellStyle name="Обычный 18 2 2 2 12 2 2 4" xfId="5305"/>
    <cellStyle name="Обычный 18 2 2 2 12 2 2 4 2" xfId="5306"/>
    <cellStyle name="Обычный 18 2 2 2 12 2 2 4 3" xfId="5307"/>
    <cellStyle name="Обычный 18 2 2 2 12 2 2 4 4" xfId="5308"/>
    <cellStyle name="Обычный 18 2 2 2 12 2 2 4 5" xfId="5309"/>
    <cellStyle name="Обычный 18 2 2 2 12 2 2 5" xfId="5310"/>
    <cellStyle name="Обычный 18 2 2 2 12 2 2 5 2" xfId="5311"/>
    <cellStyle name="Обычный 18 2 2 2 12 2 2 5 3" xfId="5312"/>
    <cellStyle name="Обычный 18 2 2 2 12 2 2 5 4" xfId="5313"/>
    <cellStyle name="Обычный 18 2 2 2 12 2 2 5 5" xfId="5314"/>
    <cellStyle name="Обычный 18 2 2 2 12 2 2 6" xfId="5315"/>
    <cellStyle name="Обычный 18 2 2 2 12 2 2 7" xfId="5316"/>
    <cellStyle name="Обычный 18 2 2 2 12 2 2 8" xfId="5317"/>
    <cellStyle name="Обычный 18 2 2 2 12 2 2 9" xfId="5318"/>
    <cellStyle name="Обычный 18 2 2 2 12 2 3" xfId="5319"/>
    <cellStyle name="Обычный 18 2 2 2 12 2 3 2" xfId="5320"/>
    <cellStyle name="Обычный 18 2 2 2 12 2 3 2 2" xfId="5321"/>
    <cellStyle name="Обычный 18 2 2 2 12 2 3 2 3" xfId="5322"/>
    <cellStyle name="Обычный 18 2 2 2 12 2 3 2 4" xfId="5323"/>
    <cellStyle name="Обычный 18 2 2 2 12 2 3 2 5" xfId="5324"/>
    <cellStyle name="Обычный 18 2 2 2 12 2 3 3" xfId="5325"/>
    <cellStyle name="Обычный 18 2 2 2 12 2 3 4" xfId="5326"/>
    <cellStyle name="Обычный 18 2 2 2 12 2 3 5" xfId="5327"/>
    <cellStyle name="Обычный 18 2 2 2 12 2 3 6" xfId="5328"/>
    <cellStyle name="Обычный 18 2 2 2 12 2 3 7" xfId="5329"/>
    <cellStyle name="Обычный 18 2 2 2 12 2 3 8" xfId="5330"/>
    <cellStyle name="Обычный 18 2 2 2 12 2 3 9" xfId="5331"/>
    <cellStyle name="Обычный 18 2 2 2 12 2 4" xfId="5332"/>
    <cellStyle name="Обычный 18 2 2 2 12 2 4 2" xfId="5333"/>
    <cellStyle name="Обычный 18 2 2 2 12 2 4 2 2" xfId="5334"/>
    <cellStyle name="Обычный 18 2 2 2 12 2 4 2 3" xfId="5335"/>
    <cellStyle name="Обычный 18 2 2 2 12 2 4 2 4" xfId="5336"/>
    <cellStyle name="Обычный 18 2 2 2 12 2 4 2 5" xfId="5337"/>
    <cellStyle name="Обычный 18 2 2 2 12 2 4 3" xfId="5338"/>
    <cellStyle name="Обычный 18 2 2 2 12 2 4 4" xfId="5339"/>
    <cellStyle name="Обычный 18 2 2 2 12 2 4 5" xfId="5340"/>
    <cellStyle name="Обычный 18 2 2 2 12 2 4 6" xfId="5341"/>
    <cellStyle name="Обычный 18 2 2 2 12 2 4 7" xfId="5342"/>
    <cellStyle name="Обычный 18 2 2 2 12 2 4 8" xfId="5343"/>
    <cellStyle name="Обычный 18 2 2 2 12 2 5" xfId="5344"/>
    <cellStyle name="Обычный 18 2 2 2 12 2 5 2" xfId="5345"/>
    <cellStyle name="Обычный 18 2 2 2 12 2 5 3" xfId="5346"/>
    <cellStyle name="Обычный 18 2 2 2 12 2 5 4" xfId="5347"/>
    <cellStyle name="Обычный 18 2 2 2 12 2 5 5" xfId="5348"/>
    <cellStyle name="Обычный 18 2 2 2 12 2 6" xfId="5349"/>
    <cellStyle name="Обычный 18 2 2 2 12 2 6 2" xfId="5350"/>
    <cellStyle name="Обычный 18 2 2 2 12 2 6 3" xfId="5351"/>
    <cellStyle name="Обычный 18 2 2 2 12 2 6 4" xfId="5352"/>
    <cellStyle name="Обычный 18 2 2 2 12 2 6 5" xfId="5353"/>
    <cellStyle name="Обычный 18 2 2 2 12 2 7" xfId="5354"/>
    <cellStyle name="Обычный 18 2 2 2 12 2 8" xfId="5355"/>
    <cellStyle name="Обычный 18 2 2 2 12 2 9" xfId="5356"/>
    <cellStyle name="Обычный 18 2 2 2 12 3" xfId="5357"/>
    <cellStyle name="Обычный 18 2 2 2 12 3 10" xfId="5358"/>
    <cellStyle name="Обычный 18 2 2 2 12 3 11" xfId="5359"/>
    <cellStyle name="Обычный 18 2 2 2 12 3 12" xfId="5360"/>
    <cellStyle name="Обычный 18 2 2 2 12 3 13" xfId="5361"/>
    <cellStyle name="Обычный 18 2 2 2 12 3 2" xfId="5362"/>
    <cellStyle name="Обычный 18 2 2 2 12 3 2 2" xfId="5363"/>
    <cellStyle name="Обычный 18 2 2 2 12 3 2 2 2" xfId="5364"/>
    <cellStyle name="Обычный 18 2 2 2 12 3 2 2 3" xfId="5365"/>
    <cellStyle name="Обычный 18 2 2 2 12 3 2 2 4" xfId="5366"/>
    <cellStyle name="Обычный 18 2 2 2 12 3 2 2 5" xfId="5367"/>
    <cellStyle name="Обычный 18 2 2 2 12 3 2 3" xfId="5368"/>
    <cellStyle name="Обычный 18 2 2 2 12 3 2 4" xfId="5369"/>
    <cellStyle name="Обычный 18 2 2 2 12 3 2 5" xfId="5370"/>
    <cellStyle name="Обычный 18 2 2 2 12 3 2 6" xfId="5371"/>
    <cellStyle name="Обычный 18 2 2 2 12 3 2 7" xfId="5372"/>
    <cellStyle name="Обычный 18 2 2 2 12 3 2 8" xfId="5373"/>
    <cellStyle name="Обычный 18 2 2 2 12 3 2 9" xfId="5374"/>
    <cellStyle name="Обычный 18 2 2 2 12 3 3" xfId="5375"/>
    <cellStyle name="Обычный 18 2 2 2 12 3 3 2" xfId="5376"/>
    <cellStyle name="Обычный 18 2 2 2 12 3 3 2 2" xfId="5377"/>
    <cellStyle name="Обычный 18 2 2 2 12 3 3 2 3" xfId="5378"/>
    <cellStyle name="Обычный 18 2 2 2 12 3 3 2 4" xfId="5379"/>
    <cellStyle name="Обычный 18 2 2 2 12 3 3 2 5" xfId="5380"/>
    <cellStyle name="Обычный 18 2 2 2 12 3 3 3" xfId="5381"/>
    <cellStyle name="Обычный 18 2 2 2 12 3 3 4" xfId="5382"/>
    <cellStyle name="Обычный 18 2 2 2 12 3 3 5" xfId="5383"/>
    <cellStyle name="Обычный 18 2 2 2 12 3 3 6" xfId="5384"/>
    <cellStyle name="Обычный 18 2 2 2 12 3 3 7" xfId="5385"/>
    <cellStyle name="Обычный 18 2 2 2 12 3 3 8" xfId="5386"/>
    <cellStyle name="Обычный 18 2 2 2 12 3 4" xfId="5387"/>
    <cellStyle name="Обычный 18 2 2 2 12 3 4 2" xfId="5388"/>
    <cellStyle name="Обычный 18 2 2 2 12 3 4 3" xfId="5389"/>
    <cellStyle name="Обычный 18 2 2 2 12 3 4 4" xfId="5390"/>
    <cellStyle name="Обычный 18 2 2 2 12 3 4 5" xfId="5391"/>
    <cellStyle name="Обычный 18 2 2 2 12 3 5" xfId="5392"/>
    <cellStyle name="Обычный 18 2 2 2 12 3 5 2" xfId="5393"/>
    <cellStyle name="Обычный 18 2 2 2 12 3 5 3" xfId="5394"/>
    <cellStyle name="Обычный 18 2 2 2 12 3 5 4" xfId="5395"/>
    <cellStyle name="Обычный 18 2 2 2 12 3 5 5" xfId="5396"/>
    <cellStyle name="Обычный 18 2 2 2 12 3 6" xfId="5397"/>
    <cellStyle name="Обычный 18 2 2 2 12 3 7" xfId="5398"/>
    <cellStyle name="Обычный 18 2 2 2 12 3 8" xfId="5399"/>
    <cellStyle name="Обычный 18 2 2 2 12 3 9" xfId="5400"/>
    <cellStyle name="Обычный 18 2 2 2 12 4" xfId="5401"/>
    <cellStyle name="Обычный 18 2 2 2 12 4 2" xfId="5402"/>
    <cellStyle name="Обычный 18 2 2 2 12 4 2 2" xfId="5403"/>
    <cellStyle name="Обычный 18 2 2 2 12 4 2 3" xfId="5404"/>
    <cellStyle name="Обычный 18 2 2 2 12 4 2 4" xfId="5405"/>
    <cellStyle name="Обычный 18 2 2 2 12 4 2 5" xfId="5406"/>
    <cellStyle name="Обычный 18 2 2 2 12 4 3" xfId="5407"/>
    <cellStyle name="Обычный 18 2 2 2 12 4 4" xfId="5408"/>
    <cellStyle name="Обычный 18 2 2 2 12 4 5" xfId="5409"/>
    <cellStyle name="Обычный 18 2 2 2 12 4 6" xfId="5410"/>
    <cellStyle name="Обычный 18 2 2 2 12 4 7" xfId="5411"/>
    <cellStyle name="Обычный 18 2 2 2 12 4 8" xfId="5412"/>
    <cellStyle name="Обычный 18 2 2 2 12 4 9" xfId="5413"/>
    <cellStyle name="Обычный 18 2 2 2 12 5" xfId="5414"/>
    <cellStyle name="Обычный 18 2 2 2 12 5 2" xfId="5415"/>
    <cellStyle name="Обычный 18 2 2 2 12 5 2 2" xfId="5416"/>
    <cellStyle name="Обычный 18 2 2 2 12 5 2 3" xfId="5417"/>
    <cellStyle name="Обычный 18 2 2 2 12 5 2 4" xfId="5418"/>
    <cellStyle name="Обычный 18 2 2 2 12 5 2 5" xfId="5419"/>
    <cellStyle name="Обычный 18 2 2 2 12 5 3" xfId="5420"/>
    <cellStyle name="Обычный 18 2 2 2 12 5 4" xfId="5421"/>
    <cellStyle name="Обычный 18 2 2 2 12 5 5" xfId="5422"/>
    <cellStyle name="Обычный 18 2 2 2 12 5 6" xfId="5423"/>
    <cellStyle name="Обычный 18 2 2 2 12 5 7" xfId="5424"/>
    <cellStyle name="Обычный 18 2 2 2 12 5 8" xfId="5425"/>
    <cellStyle name="Обычный 18 2 2 2 12 6" xfId="5426"/>
    <cellStyle name="Обычный 18 2 2 2 12 6 2" xfId="5427"/>
    <cellStyle name="Обычный 18 2 2 2 12 6 3" xfId="5428"/>
    <cellStyle name="Обычный 18 2 2 2 12 6 4" xfId="5429"/>
    <cellStyle name="Обычный 18 2 2 2 12 6 5" xfId="5430"/>
    <cellStyle name="Обычный 18 2 2 2 12 7" xfId="5431"/>
    <cellStyle name="Обычный 18 2 2 2 12 7 2" xfId="5432"/>
    <cellStyle name="Обычный 18 2 2 2 12 7 3" xfId="5433"/>
    <cellStyle name="Обычный 18 2 2 2 12 7 4" xfId="5434"/>
    <cellStyle name="Обычный 18 2 2 2 12 7 5" xfId="5435"/>
    <cellStyle name="Обычный 18 2 2 2 12 8" xfId="5436"/>
    <cellStyle name="Обычный 18 2 2 2 12 9" xfId="5437"/>
    <cellStyle name="Обычный 18 2 2 2 13" xfId="5438"/>
    <cellStyle name="Обычный 18 2 2 2 13 10" xfId="5439"/>
    <cellStyle name="Обычный 18 2 2 2 13 11" xfId="5440"/>
    <cellStyle name="Обычный 18 2 2 2 13 12" xfId="5441"/>
    <cellStyle name="Обычный 18 2 2 2 13 13" xfId="5442"/>
    <cellStyle name="Обычный 18 2 2 2 13 14" xfId="5443"/>
    <cellStyle name="Обычный 18 2 2 2 13 2" xfId="5444"/>
    <cellStyle name="Обычный 18 2 2 2 13 2 10" xfId="5445"/>
    <cellStyle name="Обычный 18 2 2 2 13 2 11" xfId="5446"/>
    <cellStyle name="Обычный 18 2 2 2 13 2 12" xfId="5447"/>
    <cellStyle name="Обычный 18 2 2 2 13 2 13" xfId="5448"/>
    <cellStyle name="Обычный 18 2 2 2 13 2 2" xfId="5449"/>
    <cellStyle name="Обычный 18 2 2 2 13 2 2 2" xfId="5450"/>
    <cellStyle name="Обычный 18 2 2 2 13 2 2 2 2" xfId="5451"/>
    <cellStyle name="Обычный 18 2 2 2 13 2 2 2 3" xfId="5452"/>
    <cellStyle name="Обычный 18 2 2 2 13 2 2 2 4" xfId="5453"/>
    <cellStyle name="Обычный 18 2 2 2 13 2 2 2 5" xfId="5454"/>
    <cellStyle name="Обычный 18 2 2 2 13 2 2 3" xfId="5455"/>
    <cellStyle name="Обычный 18 2 2 2 13 2 2 4" xfId="5456"/>
    <cellStyle name="Обычный 18 2 2 2 13 2 2 5" xfId="5457"/>
    <cellStyle name="Обычный 18 2 2 2 13 2 2 6" xfId="5458"/>
    <cellStyle name="Обычный 18 2 2 2 13 2 2 7" xfId="5459"/>
    <cellStyle name="Обычный 18 2 2 2 13 2 2 8" xfId="5460"/>
    <cellStyle name="Обычный 18 2 2 2 13 2 2 9" xfId="5461"/>
    <cellStyle name="Обычный 18 2 2 2 13 2 3" xfId="5462"/>
    <cellStyle name="Обычный 18 2 2 2 13 2 3 2" xfId="5463"/>
    <cellStyle name="Обычный 18 2 2 2 13 2 3 2 2" xfId="5464"/>
    <cellStyle name="Обычный 18 2 2 2 13 2 3 2 3" xfId="5465"/>
    <cellStyle name="Обычный 18 2 2 2 13 2 3 2 4" xfId="5466"/>
    <cellStyle name="Обычный 18 2 2 2 13 2 3 2 5" xfId="5467"/>
    <cellStyle name="Обычный 18 2 2 2 13 2 3 3" xfId="5468"/>
    <cellStyle name="Обычный 18 2 2 2 13 2 3 4" xfId="5469"/>
    <cellStyle name="Обычный 18 2 2 2 13 2 3 5" xfId="5470"/>
    <cellStyle name="Обычный 18 2 2 2 13 2 3 6" xfId="5471"/>
    <cellStyle name="Обычный 18 2 2 2 13 2 3 7" xfId="5472"/>
    <cellStyle name="Обычный 18 2 2 2 13 2 3 8" xfId="5473"/>
    <cellStyle name="Обычный 18 2 2 2 13 2 4" xfId="5474"/>
    <cellStyle name="Обычный 18 2 2 2 13 2 4 2" xfId="5475"/>
    <cellStyle name="Обычный 18 2 2 2 13 2 4 3" xfId="5476"/>
    <cellStyle name="Обычный 18 2 2 2 13 2 4 4" xfId="5477"/>
    <cellStyle name="Обычный 18 2 2 2 13 2 4 5" xfId="5478"/>
    <cellStyle name="Обычный 18 2 2 2 13 2 5" xfId="5479"/>
    <cellStyle name="Обычный 18 2 2 2 13 2 5 2" xfId="5480"/>
    <cellStyle name="Обычный 18 2 2 2 13 2 5 3" xfId="5481"/>
    <cellStyle name="Обычный 18 2 2 2 13 2 5 4" xfId="5482"/>
    <cellStyle name="Обычный 18 2 2 2 13 2 5 5" xfId="5483"/>
    <cellStyle name="Обычный 18 2 2 2 13 2 6" xfId="5484"/>
    <cellStyle name="Обычный 18 2 2 2 13 2 7" xfId="5485"/>
    <cellStyle name="Обычный 18 2 2 2 13 2 8" xfId="5486"/>
    <cellStyle name="Обычный 18 2 2 2 13 2 9" xfId="5487"/>
    <cellStyle name="Обычный 18 2 2 2 13 3" xfId="5488"/>
    <cellStyle name="Обычный 18 2 2 2 13 3 2" xfId="5489"/>
    <cellStyle name="Обычный 18 2 2 2 13 3 2 2" xfId="5490"/>
    <cellStyle name="Обычный 18 2 2 2 13 3 2 3" xfId="5491"/>
    <cellStyle name="Обычный 18 2 2 2 13 3 2 4" xfId="5492"/>
    <cellStyle name="Обычный 18 2 2 2 13 3 2 5" xfId="5493"/>
    <cellStyle name="Обычный 18 2 2 2 13 3 3" xfId="5494"/>
    <cellStyle name="Обычный 18 2 2 2 13 3 4" xfId="5495"/>
    <cellStyle name="Обычный 18 2 2 2 13 3 5" xfId="5496"/>
    <cellStyle name="Обычный 18 2 2 2 13 3 6" xfId="5497"/>
    <cellStyle name="Обычный 18 2 2 2 13 3 7" xfId="5498"/>
    <cellStyle name="Обычный 18 2 2 2 13 3 8" xfId="5499"/>
    <cellStyle name="Обычный 18 2 2 2 13 3 9" xfId="5500"/>
    <cellStyle name="Обычный 18 2 2 2 13 4" xfId="5501"/>
    <cellStyle name="Обычный 18 2 2 2 13 4 2" xfId="5502"/>
    <cellStyle name="Обычный 18 2 2 2 13 4 2 2" xfId="5503"/>
    <cellStyle name="Обычный 18 2 2 2 13 4 2 3" xfId="5504"/>
    <cellStyle name="Обычный 18 2 2 2 13 4 2 4" xfId="5505"/>
    <cellStyle name="Обычный 18 2 2 2 13 4 2 5" xfId="5506"/>
    <cellStyle name="Обычный 18 2 2 2 13 4 3" xfId="5507"/>
    <cellStyle name="Обычный 18 2 2 2 13 4 4" xfId="5508"/>
    <cellStyle name="Обычный 18 2 2 2 13 4 5" xfId="5509"/>
    <cellStyle name="Обычный 18 2 2 2 13 4 6" xfId="5510"/>
    <cellStyle name="Обычный 18 2 2 2 13 4 7" xfId="5511"/>
    <cellStyle name="Обычный 18 2 2 2 13 4 8" xfId="5512"/>
    <cellStyle name="Обычный 18 2 2 2 13 5" xfId="5513"/>
    <cellStyle name="Обычный 18 2 2 2 13 5 2" xfId="5514"/>
    <cellStyle name="Обычный 18 2 2 2 13 5 3" xfId="5515"/>
    <cellStyle name="Обычный 18 2 2 2 13 5 4" xfId="5516"/>
    <cellStyle name="Обычный 18 2 2 2 13 5 5" xfId="5517"/>
    <cellStyle name="Обычный 18 2 2 2 13 6" xfId="5518"/>
    <cellStyle name="Обычный 18 2 2 2 13 6 2" xfId="5519"/>
    <cellStyle name="Обычный 18 2 2 2 13 6 3" xfId="5520"/>
    <cellStyle name="Обычный 18 2 2 2 13 6 4" xfId="5521"/>
    <cellStyle name="Обычный 18 2 2 2 13 6 5" xfId="5522"/>
    <cellStyle name="Обычный 18 2 2 2 13 7" xfId="5523"/>
    <cellStyle name="Обычный 18 2 2 2 13 8" xfId="5524"/>
    <cellStyle name="Обычный 18 2 2 2 13 9" xfId="5525"/>
    <cellStyle name="Обычный 18 2 2 2 14" xfId="5526"/>
    <cellStyle name="Обычный 18 2 2 2 14 10" xfId="5527"/>
    <cellStyle name="Обычный 18 2 2 2 14 11" xfId="5528"/>
    <cellStyle name="Обычный 18 2 2 2 14 12" xfId="5529"/>
    <cellStyle name="Обычный 18 2 2 2 14 13" xfId="5530"/>
    <cellStyle name="Обычный 18 2 2 2 14 2" xfId="5531"/>
    <cellStyle name="Обычный 18 2 2 2 14 2 2" xfId="5532"/>
    <cellStyle name="Обычный 18 2 2 2 14 2 2 2" xfId="5533"/>
    <cellStyle name="Обычный 18 2 2 2 14 2 2 3" xfId="5534"/>
    <cellStyle name="Обычный 18 2 2 2 14 2 2 4" xfId="5535"/>
    <cellStyle name="Обычный 18 2 2 2 14 2 2 5" xfId="5536"/>
    <cellStyle name="Обычный 18 2 2 2 14 2 3" xfId="5537"/>
    <cellStyle name="Обычный 18 2 2 2 14 2 4" xfId="5538"/>
    <cellStyle name="Обычный 18 2 2 2 14 2 5" xfId="5539"/>
    <cellStyle name="Обычный 18 2 2 2 14 2 6" xfId="5540"/>
    <cellStyle name="Обычный 18 2 2 2 14 2 7" xfId="5541"/>
    <cellStyle name="Обычный 18 2 2 2 14 2 8" xfId="5542"/>
    <cellStyle name="Обычный 18 2 2 2 14 2 9" xfId="5543"/>
    <cellStyle name="Обычный 18 2 2 2 14 3" xfId="5544"/>
    <cellStyle name="Обычный 18 2 2 2 14 3 2" xfId="5545"/>
    <cellStyle name="Обычный 18 2 2 2 14 3 2 2" xfId="5546"/>
    <cellStyle name="Обычный 18 2 2 2 14 3 2 3" xfId="5547"/>
    <cellStyle name="Обычный 18 2 2 2 14 3 2 4" xfId="5548"/>
    <cellStyle name="Обычный 18 2 2 2 14 3 2 5" xfId="5549"/>
    <cellStyle name="Обычный 18 2 2 2 14 3 3" xfId="5550"/>
    <cellStyle name="Обычный 18 2 2 2 14 3 4" xfId="5551"/>
    <cellStyle name="Обычный 18 2 2 2 14 3 5" xfId="5552"/>
    <cellStyle name="Обычный 18 2 2 2 14 3 6" xfId="5553"/>
    <cellStyle name="Обычный 18 2 2 2 14 3 7" xfId="5554"/>
    <cellStyle name="Обычный 18 2 2 2 14 3 8" xfId="5555"/>
    <cellStyle name="Обычный 18 2 2 2 14 4" xfId="5556"/>
    <cellStyle name="Обычный 18 2 2 2 14 4 2" xfId="5557"/>
    <cellStyle name="Обычный 18 2 2 2 14 4 3" xfId="5558"/>
    <cellStyle name="Обычный 18 2 2 2 14 4 4" xfId="5559"/>
    <cellStyle name="Обычный 18 2 2 2 14 4 5" xfId="5560"/>
    <cellStyle name="Обычный 18 2 2 2 14 5" xfId="5561"/>
    <cellStyle name="Обычный 18 2 2 2 14 5 2" xfId="5562"/>
    <cellStyle name="Обычный 18 2 2 2 14 5 3" xfId="5563"/>
    <cellStyle name="Обычный 18 2 2 2 14 5 4" xfId="5564"/>
    <cellStyle name="Обычный 18 2 2 2 14 5 5" xfId="5565"/>
    <cellStyle name="Обычный 18 2 2 2 14 6" xfId="5566"/>
    <cellStyle name="Обычный 18 2 2 2 14 7" xfId="5567"/>
    <cellStyle name="Обычный 18 2 2 2 14 8" xfId="5568"/>
    <cellStyle name="Обычный 18 2 2 2 14 9" xfId="5569"/>
    <cellStyle name="Обычный 18 2 2 2 15" xfId="5570"/>
    <cellStyle name="Обычный 18 2 2 2 15 10" xfId="5571"/>
    <cellStyle name="Обычный 18 2 2 2 15 2" xfId="5572"/>
    <cellStyle name="Обычный 18 2 2 2 15 2 2" xfId="5573"/>
    <cellStyle name="Обычный 18 2 2 2 15 2 2 2" xfId="5574"/>
    <cellStyle name="Обычный 18 2 2 2 15 2 2 3" xfId="5575"/>
    <cellStyle name="Обычный 18 2 2 2 15 2 2 4" xfId="5576"/>
    <cellStyle name="Обычный 18 2 2 2 15 2 2 5" xfId="5577"/>
    <cellStyle name="Обычный 18 2 2 2 15 2 3" xfId="5578"/>
    <cellStyle name="Обычный 18 2 2 2 15 2 4" xfId="5579"/>
    <cellStyle name="Обычный 18 2 2 2 15 2 5" xfId="5580"/>
    <cellStyle name="Обычный 18 2 2 2 15 2 6" xfId="5581"/>
    <cellStyle name="Обычный 18 2 2 2 15 2 7" xfId="5582"/>
    <cellStyle name="Обычный 18 2 2 2 15 2 8" xfId="5583"/>
    <cellStyle name="Обычный 18 2 2 2 15 2 9" xfId="5584"/>
    <cellStyle name="Обычный 18 2 2 2 15 3" xfId="5585"/>
    <cellStyle name="Обычный 18 2 2 2 15 3 2" xfId="5586"/>
    <cellStyle name="Обычный 18 2 2 2 15 3 3" xfId="5587"/>
    <cellStyle name="Обычный 18 2 2 2 15 3 4" xfId="5588"/>
    <cellStyle name="Обычный 18 2 2 2 15 3 5" xfId="5589"/>
    <cellStyle name="Обычный 18 2 2 2 15 4" xfId="5590"/>
    <cellStyle name="Обычный 18 2 2 2 15 5" xfId="5591"/>
    <cellStyle name="Обычный 18 2 2 2 15 6" xfId="5592"/>
    <cellStyle name="Обычный 18 2 2 2 15 7" xfId="5593"/>
    <cellStyle name="Обычный 18 2 2 2 15 8" xfId="5594"/>
    <cellStyle name="Обычный 18 2 2 2 15 9" xfId="5595"/>
    <cellStyle name="Обычный 18 2 2 2 16" xfId="5596"/>
    <cellStyle name="Обычный 18 2 2 2 16 2" xfId="5597"/>
    <cellStyle name="Обычный 18 2 2 2 16 2 2" xfId="5598"/>
    <cellStyle name="Обычный 18 2 2 2 16 2 3" xfId="5599"/>
    <cellStyle name="Обычный 18 2 2 2 16 2 4" xfId="5600"/>
    <cellStyle name="Обычный 18 2 2 2 16 2 5" xfId="5601"/>
    <cellStyle name="Обычный 18 2 2 2 16 3" xfId="5602"/>
    <cellStyle name="Обычный 18 2 2 2 16 4" xfId="5603"/>
    <cellStyle name="Обычный 18 2 2 2 16 5" xfId="5604"/>
    <cellStyle name="Обычный 18 2 2 2 16 6" xfId="5605"/>
    <cellStyle name="Обычный 18 2 2 2 16 7" xfId="5606"/>
    <cellStyle name="Обычный 18 2 2 2 16 8" xfId="5607"/>
    <cellStyle name="Обычный 18 2 2 2 16 9" xfId="5608"/>
    <cellStyle name="Обычный 18 2 2 2 17" xfId="5609"/>
    <cellStyle name="Обычный 18 2 2 2 17 2" xfId="5610"/>
    <cellStyle name="Обычный 18 2 2 2 17 2 2" xfId="5611"/>
    <cellStyle name="Обычный 18 2 2 2 17 2 3" xfId="5612"/>
    <cellStyle name="Обычный 18 2 2 2 17 2 4" xfId="5613"/>
    <cellStyle name="Обычный 18 2 2 2 17 2 5" xfId="5614"/>
    <cellStyle name="Обычный 18 2 2 2 17 3" xfId="5615"/>
    <cellStyle name="Обычный 18 2 2 2 17 4" xfId="5616"/>
    <cellStyle name="Обычный 18 2 2 2 17 5" xfId="5617"/>
    <cellStyle name="Обычный 18 2 2 2 17 6" xfId="5618"/>
    <cellStyle name="Обычный 18 2 2 2 17 7" xfId="5619"/>
    <cellStyle name="Обычный 18 2 2 2 17 8" xfId="5620"/>
    <cellStyle name="Обычный 18 2 2 2 18" xfId="5621"/>
    <cellStyle name="Обычный 18 2 2 2 18 2" xfId="5622"/>
    <cellStyle name="Обычный 18 2 2 2 18 3" xfId="5623"/>
    <cellStyle name="Обычный 18 2 2 2 18 4" xfId="5624"/>
    <cellStyle name="Обычный 18 2 2 2 18 5" xfId="5625"/>
    <cellStyle name="Обычный 18 2 2 2 19" xfId="5626"/>
    <cellStyle name="Обычный 18 2 2 2 19 2" xfId="5627"/>
    <cellStyle name="Обычный 18 2 2 2 19 3" xfId="5628"/>
    <cellStyle name="Обычный 18 2 2 2 19 4" xfId="5629"/>
    <cellStyle name="Обычный 18 2 2 2 19 5" xfId="5630"/>
    <cellStyle name="Обычный 18 2 2 2 2" xfId="5631"/>
    <cellStyle name="Обычный 18 2 2 2 2 10" xfId="5632"/>
    <cellStyle name="Обычный 18 2 2 2 2 11" xfId="5633"/>
    <cellStyle name="Обычный 18 2 2 2 2 12" xfId="5634"/>
    <cellStyle name="Обычный 18 2 2 2 2 13" xfId="5635"/>
    <cellStyle name="Обычный 18 2 2 2 2 14" xfId="5636"/>
    <cellStyle name="Обычный 18 2 2 2 2 15" xfId="5637"/>
    <cellStyle name="Обычный 18 2 2 2 2 16" xfId="5638"/>
    <cellStyle name="Обычный 18 2 2 2 2 17" xfId="5639"/>
    <cellStyle name="Обычный 18 2 2 2 2 2" xfId="5640"/>
    <cellStyle name="Обычный 18 2 2 2 2 2 10" xfId="5641"/>
    <cellStyle name="Обычный 18 2 2 2 2 2 11" xfId="5642"/>
    <cellStyle name="Обычный 18 2 2 2 2 2 12" xfId="5643"/>
    <cellStyle name="Обычный 18 2 2 2 2 2 13" xfId="5644"/>
    <cellStyle name="Обычный 18 2 2 2 2 2 14" xfId="5645"/>
    <cellStyle name="Обычный 18 2 2 2 2 2 15" xfId="5646"/>
    <cellStyle name="Обычный 18 2 2 2 2 2 16" xfId="5647"/>
    <cellStyle name="Обычный 18 2 2 2 2 2 2" xfId="5648"/>
    <cellStyle name="Обычный 18 2 2 2 2 2 2 10" xfId="5649"/>
    <cellStyle name="Обычный 18 2 2 2 2 2 2 11" xfId="5650"/>
    <cellStyle name="Обычный 18 2 2 2 2 2 2 12" xfId="5651"/>
    <cellStyle name="Обычный 18 2 2 2 2 2 2 13" xfId="5652"/>
    <cellStyle name="Обычный 18 2 2 2 2 2 2 14" xfId="5653"/>
    <cellStyle name="Обычный 18 2 2 2 2 2 2 2" xfId="5654"/>
    <cellStyle name="Обычный 18 2 2 2 2 2 2 2 10" xfId="5655"/>
    <cellStyle name="Обычный 18 2 2 2 2 2 2 2 11" xfId="5656"/>
    <cellStyle name="Обычный 18 2 2 2 2 2 2 2 12" xfId="5657"/>
    <cellStyle name="Обычный 18 2 2 2 2 2 2 2 13" xfId="5658"/>
    <cellStyle name="Обычный 18 2 2 2 2 2 2 2 2" xfId="5659"/>
    <cellStyle name="Обычный 18 2 2 2 2 2 2 2 2 2" xfId="5660"/>
    <cellStyle name="Обычный 18 2 2 2 2 2 2 2 2 2 2" xfId="5661"/>
    <cellStyle name="Обычный 18 2 2 2 2 2 2 2 2 2 3" xfId="5662"/>
    <cellStyle name="Обычный 18 2 2 2 2 2 2 2 2 2 4" xfId="5663"/>
    <cellStyle name="Обычный 18 2 2 2 2 2 2 2 2 2 5" xfId="5664"/>
    <cellStyle name="Обычный 18 2 2 2 2 2 2 2 2 3" xfId="5665"/>
    <cellStyle name="Обычный 18 2 2 2 2 2 2 2 2 4" xfId="5666"/>
    <cellStyle name="Обычный 18 2 2 2 2 2 2 2 2 5" xfId="5667"/>
    <cellStyle name="Обычный 18 2 2 2 2 2 2 2 2 6" xfId="5668"/>
    <cellStyle name="Обычный 18 2 2 2 2 2 2 2 2 7" xfId="5669"/>
    <cellStyle name="Обычный 18 2 2 2 2 2 2 2 2 8" xfId="5670"/>
    <cellStyle name="Обычный 18 2 2 2 2 2 2 2 2 9" xfId="5671"/>
    <cellStyle name="Обычный 18 2 2 2 2 2 2 2 3" xfId="5672"/>
    <cellStyle name="Обычный 18 2 2 2 2 2 2 2 3 2" xfId="5673"/>
    <cellStyle name="Обычный 18 2 2 2 2 2 2 2 3 2 2" xfId="5674"/>
    <cellStyle name="Обычный 18 2 2 2 2 2 2 2 3 2 3" xfId="5675"/>
    <cellStyle name="Обычный 18 2 2 2 2 2 2 2 3 2 4" xfId="5676"/>
    <cellStyle name="Обычный 18 2 2 2 2 2 2 2 3 2 5" xfId="5677"/>
    <cellStyle name="Обычный 18 2 2 2 2 2 2 2 3 3" xfId="5678"/>
    <cellStyle name="Обычный 18 2 2 2 2 2 2 2 3 4" xfId="5679"/>
    <cellStyle name="Обычный 18 2 2 2 2 2 2 2 3 5" xfId="5680"/>
    <cellStyle name="Обычный 18 2 2 2 2 2 2 2 3 6" xfId="5681"/>
    <cellStyle name="Обычный 18 2 2 2 2 2 2 2 3 7" xfId="5682"/>
    <cellStyle name="Обычный 18 2 2 2 2 2 2 2 3 8" xfId="5683"/>
    <cellStyle name="Обычный 18 2 2 2 2 2 2 2 4" xfId="5684"/>
    <cellStyle name="Обычный 18 2 2 2 2 2 2 2 4 2" xfId="5685"/>
    <cellStyle name="Обычный 18 2 2 2 2 2 2 2 4 3" xfId="5686"/>
    <cellStyle name="Обычный 18 2 2 2 2 2 2 2 4 4" xfId="5687"/>
    <cellStyle name="Обычный 18 2 2 2 2 2 2 2 4 5" xfId="5688"/>
    <cellStyle name="Обычный 18 2 2 2 2 2 2 2 5" xfId="5689"/>
    <cellStyle name="Обычный 18 2 2 2 2 2 2 2 5 2" xfId="5690"/>
    <cellStyle name="Обычный 18 2 2 2 2 2 2 2 5 3" xfId="5691"/>
    <cellStyle name="Обычный 18 2 2 2 2 2 2 2 5 4" xfId="5692"/>
    <cellStyle name="Обычный 18 2 2 2 2 2 2 2 5 5" xfId="5693"/>
    <cellStyle name="Обычный 18 2 2 2 2 2 2 2 6" xfId="5694"/>
    <cellStyle name="Обычный 18 2 2 2 2 2 2 2 7" xfId="5695"/>
    <cellStyle name="Обычный 18 2 2 2 2 2 2 2 8" xfId="5696"/>
    <cellStyle name="Обычный 18 2 2 2 2 2 2 2 9" xfId="5697"/>
    <cellStyle name="Обычный 18 2 2 2 2 2 2 3" xfId="5698"/>
    <cellStyle name="Обычный 18 2 2 2 2 2 2 3 2" xfId="5699"/>
    <cellStyle name="Обычный 18 2 2 2 2 2 2 3 2 2" xfId="5700"/>
    <cellStyle name="Обычный 18 2 2 2 2 2 2 3 2 3" xfId="5701"/>
    <cellStyle name="Обычный 18 2 2 2 2 2 2 3 2 4" xfId="5702"/>
    <cellStyle name="Обычный 18 2 2 2 2 2 2 3 2 5" xfId="5703"/>
    <cellStyle name="Обычный 18 2 2 2 2 2 2 3 3" xfId="5704"/>
    <cellStyle name="Обычный 18 2 2 2 2 2 2 3 4" xfId="5705"/>
    <cellStyle name="Обычный 18 2 2 2 2 2 2 3 5" xfId="5706"/>
    <cellStyle name="Обычный 18 2 2 2 2 2 2 3 6" xfId="5707"/>
    <cellStyle name="Обычный 18 2 2 2 2 2 2 3 7" xfId="5708"/>
    <cellStyle name="Обычный 18 2 2 2 2 2 2 3 8" xfId="5709"/>
    <cellStyle name="Обычный 18 2 2 2 2 2 2 3 9" xfId="5710"/>
    <cellStyle name="Обычный 18 2 2 2 2 2 2 4" xfId="5711"/>
    <cellStyle name="Обычный 18 2 2 2 2 2 2 4 2" xfId="5712"/>
    <cellStyle name="Обычный 18 2 2 2 2 2 2 4 2 2" xfId="5713"/>
    <cellStyle name="Обычный 18 2 2 2 2 2 2 4 2 3" xfId="5714"/>
    <cellStyle name="Обычный 18 2 2 2 2 2 2 4 2 4" xfId="5715"/>
    <cellStyle name="Обычный 18 2 2 2 2 2 2 4 2 5" xfId="5716"/>
    <cellStyle name="Обычный 18 2 2 2 2 2 2 4 3" xfId="5717"/>
    <cellStyle name="Обычный 18 2 2 2 2 2 2 4 4" xfId="5718"/>
    <cellStyle name="Обычный 18 2 2 2 2 2 2 4 5" xfId="5719"/>
    <cellStyle name="Обычный 18 2 2 2 2 2 2 4 6" xfId="5720"/>
    <cellStyle name="Обычный 18 2 2 2 2 2 2 4 7" xfId="5721"/>
    <cellStyle name="Обычный 18 2 2 2 2 2 2 4 8" xfId="5722"/>
    <cellStyle name="Обычный 18 2 2 2 2 2 2 5" xfId="5723"/>
    <cellStyle name="Обычный 18 2 2 2 2 2 2 5 2" xfId="5724"/>
    <cellStyle name="Обычный 18 2 2 2 2 2 2 5 3" xfId="5725"/>
    <cellStyle name="Обычный 18 2 2 2 2 2 2 5 4" xfId="5726"/>
    <cellStyle name="Обычный 18 2 2 2 2 2 2 5 5" xfId="5727"/>
    <cellStyle name="Обычный 18 2 2 2 2 2 2 6" xfId="5728"/>
    <cellStyle name="Обычный 18 2 2 2 2 2 2 6 2" xfId="5729"/>
    <cellStyle name="Обычный 18 2 2 2 2 2 2 6 3" xfId="5730"/>
    <cellStyle name="Обычный 18 2 2 2 2 2 2 6 4" xfId="5731"/>
    <cellStyle name="Обычный 18 2 2 2 2 2 2 6 5" xfId="5732"/>
    <cellStyle name="Обычный 18 2 2 2 2 2 2 7" xfId="5733"/>
    <cellStyle name="Обычный 18 2 2 2 2 2 2 8" xfId="5734"/>
    <cellStyle name="Обычный 18 2 2 2 2 2 2 9" xfId="5735"/>
    <cellStyle name="Обычный 18 2 2 2 2 2 3" xfId="5736"/>
    <cellStyle name="Обычный 18 2 2 2 2 2 3 10" xfId="5737"/>
    <cellStyle name="Обычный 18 2 2 2 2 2 3 11" xfId="5738"/>
    <cellStyle name="Обычный 18 2 2 2 2 2 3 12" xfId="5739"/>
    <cellStyle name="Обычный 18 2 2 2 2 2 3 13" xfId="5740"/>
    <cellStyle name="Обычный 18 2 2 2 2 2 3 2" xfId="5741"/>
    <cellStyle name="Обычный 18 2 2 2 2 2 3 2 2" xfId="5742"/>
    <cellStyle name="Обычный 18 2 2 2 2 2 3 2 2 2" xfId="5743"/>
    <cellStyle name="Обычный 18 2 2 2 2 2 3 2 2 3" xfId="5744"/>
    <cellStyle name="Обычный 18 2 2 2 2 2 3 2 2 4" xfId="5745"/>
    <cellStyle name="Обычный 18 2 2 2 2 2 3 2 2 5" xfId="5746"/>
    <cellStyle name="Обычный 18 2 2 2 2 2 3 2 3" xfId="5747"/>
    <cellStyle name="Обычный 18 2 2 2 2 2 3 2 4" xfId="5748"/>
    <cellStyle name="Обычный 18 2 2 2 2 2 3 2 5" xfId="5749"/>
    <cellStyle name="Обычный 18 2 2 2 2 2 3 2 6" xfId="5750"/>
    <cellStyle name="Обычный 18 2 2 2 2 2 3 2 7" xfId="5751"/>
    <cellStyle name="Обычный 18 2 2 2 2 2 3 2 8" xfId="5752"/>
    <cellStyle name="Обычный 18 2 2 2 2 2 3 2 9" xfId="5753"/>
    <cellStyle name="Обычный 18 2 2 2 2 2 3 3" xfId="5754"/>
    <cellStyle name="Обычный 18 2 2 2 2 2 3 3 2" xfId="5755"/>
    <cellStyle name="Обычный 18 2 2 2 2 2 3 3 2 2" xfId="5756"/>
    <cellStyle name="Обычный 18 2 2 2 2 2 3 3 2 3" xfId="5757"/>
    <cellStyle name="Обычный 18 2 2 2 2 2 3 3 2 4" xfId="5758"/>
    <cellStyle name="Обычный 18 2 2 2 2 2 3 3 2 5" xfId="5759"/>
    <cellStyle name="Обычный 18 2 2 2 2 2 3 3 3" xfId="5760"/>
    <cellStyle name="Обычный 18 2 2 2 2 2 3 3 4" xfId="5761"/>
    <cellStyle name="Обычный 18 2 2 2 2 2 3 3 5" xfId="5762"/>
    <cellStyle name="Обычный 18 2 2 2 2 2 3 3 6" xfId="5763"/>
    <cellStyle name="Обычный 18 2 2 2 2 2 3 3 7" xfId="5764"/>
    <cellStyle name="Обычный 18 2 2 2 2 2 3 3 8" xfId="5765"/>
    <cellStyle name="Обычный 18 2 2 2 2 2 3 4" xfId="5766"/>
    <cellStyle name="Обычный 18 2 2 2 2 2 3 4 2" xfId="5767"/>
    <cellStyle name="Обычный 18 2 2 2 2 2 3 4 3" xfId="5768"/>
    <cellStyle name="Обычный 18 2 2 2 2 2 3 4 4" xfId="5769"/>
    <cellStyle name="Обычный 18 2 2 2 2 2 3 4 5" xfId="5770"/>
    <cellStyle name="Обычный 18 2 2 2 2 2 3 5" xfId="5771"/>
    <cellStyle name="Обычный 18 2 2 2 2 2 3 5 2" xfId="5772"/>
    <cellStyle name="Обычный 18 2 2 2 2 2 3 5 3" xfId="5773"/>
    <cellStyle name="Обычный 18 2 2 2 2 2 3 5 4" xfId="5774"/>
    <cellStyle name="Обычный 18 2 2 2 2 2 3 5 5" xfId="5775"/>
    <cellStyle name="Обычный 18 2 2 2 2 2 3 6" xfId="5776"/>
    <cellStyle name="Обычный 18 2 2 2 2 2 3 7" xfId="5777"/>
    <cellStyle name="Обычный 18 2 2 2 2 2 3 8" xfId="5778"/>
    <cellStyle name="Обычный 18 2 2 2 2 2 3 9" xfId="5779"/>
    <cellStyle name="Обычный 18 2 2 2 2 2 4" xfId="5780"/>
    <cellStyle name="Обычный 18 2 2 2 2 2 4 10" xfId="5781"/>
    <cellStyle name="Обычный 18 2 2 2 2 2 4 2" xfId="5782"/>
    <cellStyle name="Обычный 18 2 2 2 2 2 4 2 2" xfId="5783"/>
    <cellStyle name="Обычный 18 2 2 2 2 2 4 2 2 2" xfId="5784"/>
    <cellStyle name="Обычный 18 2 2 2 2 2 4 2 2 3" xfId="5785"/>
    <cellStyle name="Обычный 18 2 2 2 2 2 4 2 2 4" xfId="5786"/>
    <cellStyle name="Обычный 18 2 2 2 2 2 4 2 2 5" xfId="5787"/>
    <cellStyle name="Обычный 18 2 2 2 2 2 4 2 3" xfId="5788"/>
    <cellStyle name="Обычный 18 2 2 2 2 2 4 2 4" xfId="5789"/>
    <cellStyle name="Обычный 18 2 2 2 2 2 4 2 5" xfId="5790"/>
    <cellStyle name="Обычный 18 2 2 2 2 2 4 2 6" xfId="5791"/>
    <cellStyle name="Обычный 18 2 2 2 2 2 4 2 7" xfId="5792"/>
    <cellStyle name="Обычный 18 2 2 2 2 2 4 2 8" xfId="5793"/>
    <cellStyle name="Обычный 18 2 2 2 2 2 4 2 9" xfId="5794"/>
    <cellStyle name="Обычный 18 2 2 2 2 2 4 3" xfId="5795"/>
    <cellStyle name="Обычный 18 2 2 2 2 2 4 3 2" xfId="5796"/>
    <cellStyle name="Обычный 18 2 2 2 2 2 4 3 3" xfId="5797"/>
    <cellStyle name="Обычный 18 2 2 2 2 2 4 3 4" xfId="5798"/>
    <cellStyle name="Обычный 18 2 2 2 2 2 4 3 5" xfId="5799"/>
    <cellStyle name="Обычный 18 2 2 2 2 2 4 4" xfId="5800"/>
    <cellStyle name="Обычный 18 2 2 2 2 2 4 5" xfId="5801"/>
    <cellStyle name="Обычный 18 2 2 2 2 2 4 6" xfId="5802"/>
    <cellStyle name="Обычный 18 2 2 2 2 2 4 7" xfId="5803"/>
    <cellStyle name="Обычный 18 2 2 2 2 2 4 8" xfId="5804"/>
    <cellStyle name="Обычный 18 2 2 2 2 2 4 9" xfId="5805"/>
    <cellStyle name="Обычный 18 2 2 2 2 2 5" xfId="5806"/>
    <cellStyle name="Обычный 18 2 2 2 2 2 5 2" xfId="5807"/>
    <cellStyle name="Обычный 18 2 2 2 2 2 5 2 2" xfId="5808"/>
    <cellStyle name="Обычный 18 2 2 2 2 2 5 2 3" xfId="5809"/>
    <cellStyle name="Обычный 18 2 2 2 2 2 5 2 4" xfId="5810"/>
    <cellStyle name="Обычный 18 2 2 2 2 2 5 2 5" xfId="5811"/>
    <cellStyle name="Обычный 18 2 2 2 2 2 5 3" xfId="5812"/>
    <cellStyle name="Обычный 18 2 2 2 2 2 5 4" xfId="5813"/>
    <cellStyle name="Обычный 18 2 2 2 2 2 5 5" xfId="5814"/>
    <cellStyle name="Обычный 18 2 2 2 2 2 5 6" xfId="5815"/>
    <cellStyle name="Обычный 18 2 2 2 2 2 5 7" xfId="5816"/>
    <cellStyle name="Обычный 18 2 2 2 2 2 5 8" xfId="5817"/>
    <cellStyle name="Обычный 18 2 2 2 2 2 5 9" xfId="5818"/>
    <cellStyle name="Обычный 18 2 2 2 2 2 6" xfId="5819"/>
    <cellStyle name="Обычный 18 2 2 2 2 2 6 2" xfId="5820"/>
    <cellStyle name="Обычный 18 2 2 2 2 2 6 2 2" xfId="5821"/>
    <cellStyle name="Обычный 18 2 2 2 2 2 6 2 3" xfId="5822"/>
    <cellStyle name="Обычный 18 2 2 2 2 2 6 2 4" xfId="5823"/>
    <cellStyle name="Обычный 18 2 2 2 2 2 6 2 5" xfId="5824"/>
    <cellStyle name="Обычный 18 2 2 2 2 2 6 3" xfId="5825"/>
    <cellStyle name="Обычный 18 2 2 2 2 2 6 4" xfId="5826"/>
    <cellStyle name="Обычный 18 2 2 2 2 2 6 5" xfId="5827"/>
    <cellStyle name="Обычный 18 2 2 2 2 2 6 6" xfId="5828"/>
    <cellStyle name="Обычный 18 2 2 2 2 2 6 7" xfId="5829"/>
    <cellStyle name="Обычный 18 2 2 2 2 2 6 8" xfId="5830"/>
    <cellStyle name="Обычный 18 2 2 2 2 2 7" xfId="5831"/>
    <cellStyle name="Обычный 18 2 2 2 2 2 7 2" xfId="5832"/>
    <cellStyle name="Обычный 18 2 2 2 2 2 7 3" xfId="5833"/>
    <cellStyle name="Обычный 18 2 2 2 2 2 7 4" xfId="5834"/>
    <cellStyle name="Обычный 18 2 2 2 2 2 7 5" xfId="5835"/>
    <cellStyle name="Обычный 18 2 2 2 2 2 8" xfId="5836"/>
    <cellStyle name="Обычный 18 2 2 2 2 2 8 2" xfId="5837"/>
    <cellStyle name="Обычный 18 2 2 2 2 2 8 3" xfId="5838"/>
    <cellStyle name="Обычный 18 2 2 2 2 2 8 4" xfId="5839"/>
    <cellStyle name="Обычный 18 2 2 2 2 2 8 5" xfId="5840"/>
    <cellStyle name="Обычный 18 2 2 2 2 2 9" xfId="5841"/>
    <cellStyle name="Обычный 18 2 2 2 2 3" xfId="5842"/>
    <cellStyle name="Обычный 18 2 2 2 2 3 10" xfId="5843"/>
    <cellStyle name="Обычный 18 2 2 2 2 3 11" xfId="5844"/>
    <cellStyle name="Обычный 18 2 2 2 2 3 12" xfId="5845"/>
    <cellStyle name="Обычный 18 2 2 2 2 3 13" xfId="5846"/>
    <cellStyle name="Обычный 18 2 2 2 2 3 14" xfId="5847"/>
    <cellStyle name="Обычный 18 2 2 2 2 3 2" xfId="5848"/>
    <cellStyle name="Обычный 18 2 2 2 2 3 2 10" xfId="5849"/>
    <cellStyle name="Обычный 18 2 2 2 2 3 2 11" xfId="5850"/>
    <cellStyle name="Обычный 18 2 2 2 2 3 2 12" xfId="5851"/>
    <cellStyle name="Обычный 18 2 2 2 2 3 2 13" xfId="5852"/>
    <cellStyle name="Обычный 18 2 2 2 2 3 2 2" xfId="5853"/>
    <cellStyle name="Обычный 18 2 2 2 2 3 2 2 2" xfId="5854"/>
    <cellStyle name="Обычный 18 2 2 2 2 3 2 2 2 2" xfId="5855"/>
    <cellStyle name="Обычный 18 2 2 2 2 3 2 2 2 3" xfId="5856"/>
    <cellStyle name="Обычный 18 2 2 2 2 3 2 2 2 4" xfId="5857"/>
    <cellStyle name="Обычный 18 2 2 2 2 3 2 2 2 5" xfId="5858"/>
    <cellStyle name="Обычный 18 2 2 2 2 3 2 2 3" xfId="5859"/>
    <cellStyle name="Обычный 18 2 2 2 2 3 2 2 4" xfId="5860"/>
    <cellStyle name="Обычный 18 2 2 2 2 3 2 2 5" xfId="5861"/>
    <cellStyle name="Обычный 18 2 2 2 2 3 2 2 6" xfId="5862"/>
    <cellStyle name="Обычный 18 2 2 2 2 3 2 2 7" xfId="5863"/>
    <cellStyle name="Обычный 18 2 2 2 2 3 2 2 8" xfId="5864"/>
    <cellStyle name="Обычный 18 2 2 2 2 3 2 2 9" xfId="5865"/>
    <cellStyle name="Обычный 18 2 2 2 2 3 2 3" xfId="5866"/>
    <cellStyle name="Обычный 18 2 2 2 2 3 2 3 2" xfId="5867"/>
    <cellStyle name="Обычный 18 2 2 2 2 3 2 3 2 2" xfId="5868"/>
    <cellStyle name="Обычный 18 2 2 2 2 3 2 3 2 3" xfId="5869"/>
    <cellStyle name="Обычный 18 2 2 2 2 3 2 3 2 4" xfId="5870"/>
    <cellStyle name="Обычный 18 2 2 2 2 3 2 3 2 5" xfId="5871"/>
    <cellStyle name="Обычный 18 2 2 2 2 3 2 3 3" xfId="5872"/>
    <cellStyle name="Обычный 18 2 2 2 2 3 2 3 4" xfId="5873"/>
    <cellStyle name="Обычный 18 2 2 2 2 3 2 3 5" xfId="5874"/>
    <cellStyle name="Обычный 18 2 2 2 2 3 2 3 6" xfId="5875"/>
    <cellStyle name="Обычный 18 2 2 2 2 3 2 3 7" xfId="5876"/>
    <cellStyle name="Обычный 18 2 2 2 2 3 2 3 8" xfId="5877"/>
    <cellStyle name="Обычный 18 2 2 2 2 3 2 4" xfId="5878"/>
    <cellStyle name="Обычный 18 2 2 2 2 3 2 4 2" xfId="5879"/>
    <cellStyle name="Обычный 18 2 2 2 2 3 2 4 3" xfId="5880"/>
    <cellStyle name="Обычный 18 2 2 2 2 3 2 4 4" xfId="5881"/>
    <cellStyle name="Обычный 18 2 2 2 2 3 2 4 5" xfId="5882"/>
    <cellStyle name="Обычный 18 2 2 2 2 3 2 5" xfId="5883"/>
    <cellStyle name="Обычный 18 2 2 2 2 3 2 5 2" xfId="5884"/>
    <cellStyle name="Обычный 18 2 2 2 2 3 2 5 3" xfId="5885"/>
    <cellStyle name="Обычный 18 2 2 2 2 3 2 5 4" xfId="5886"/>
    <cellStyle name="Обычный 18 2 2 2 2 3 2 5 5" xfId="5887"/>
    <cellStyle name="Обычный 18 2 2 2 2 3 2 6" xfId="5888"/>
    <cellStyle name="Обычный 18 2 2 2 2 3 2 7" xfId="5889"/>
    <cellStyle name="Обычный 18 2 2 2 2 3 2 8" xfId="5890"/>
    <cellStyle name="Обычный 18 2 2 2 2 3 2 9" xfId="5891"/>
    <cellStyle name="Обычный 18 2 2 2 2 3 3" xfId="5892"/>
    <cellStyle name="Обычный 18 2 2 2 2 3 3 2" xfId="5893"/>
    <cellStyle name="Обычный 18 2 2 2 2 3 3 2 2" xfId="5894"/>
    <cellStyle name="Обычный 18 2 2 2 2 3 3 2 3" xfId="5895"/>
    <cellStyle name="Обычный 18 2 2 2 2 3 3 2 4" xfId="5896"/>
    <cellStyle name="Обычный 18 2 2 2 2 3 3 2 5" xfId="5897"/>
    <cellStyle name="Обычный 18 2 2 2 2 3 3 3" xfId="5898"/>
    <cellStyle name="Обычный 18 2 2 2 2 3 3 4" xfId="5899"/>
    <cellStyle name="Обычный 18 2 2 2 2 3 3 5" xfId="5900"/>
    <cellStyle name="Обычный 18 2 2 2 2 3 3 6" xfId="5901"/>
    <cellStyle name="Обычный 18 2 2 2 2 3 3 7" xfId="5902"/>
    <cellStyle name="Обычный 18 2 2 2 2 3 3 8" xfId="5903"/>
    <cellStyle name="Обычный 18 2 2 2 2 3 3 9" xfId="5904"/>
    <cellStyle name="Обычный 18 2 2 2 2 3 4" xfId="5905"/>
    <cellStyle name="Обычный 18 2 2 2 2 3 4 2" xfId="5906"/>
    <cellStyle name="Обычный 18 2 2 2 2 3 4 2 2" xfId="5907"/>
    <cellStyle name="Обычный 18 2 2 2 2 3 4 2 3" xfId="5908"/>
    <cellStyle name="Обычный 18 2 2 2 2 3 4 2 4" xfId="5909"/>
    <cellStyle name="Обычный 18 2 2 2 2 3 4 2 5" xfId="5910"/>
    <cellStyle name="Обычный 18 2 2 2 2 3 4 3" xfId="5911"/>
    <cellStyle name="Обычный 18 2 2 2 2 3 4 4" xfId="5912"/>
    <cellStyle name="Обычный 18 2 2 2 2 3 4 5" xfId="5913"/>
    <cellStyle name="Обычный 18 2 2 2 2 3 4 6" xfId="5914"/>
    <cellStyle name="Обычный 18 2 2 2 2 3 4 7" xfId="5915"/>
    <cellStyle name="Обычный 18 2 2 2 2 3 4 8" xfId="5916"/>
    <cellStyle name="Обычный 18 2 2 2 2 3 5" xfId="5917"/>
    <cellStyle name="Обычный 18 2 2 2 2 3 5 2" xfId="5918"/>
    <cellStyle name="Обычный 18 2 2 2 2 3 5 3" xfId="5919"/>
    <cellStyle name="Обычный 18 2 2 2 2 3 5 4" xfId="5920"/>
    <cellStyle name="Обычный 18 2 2 2 2 3 5 5" xfId="5921"/>
    <cellStyle name="Обычный 18 2 2 2 2 3 6" xfId="5922"/>
    <cellStyle name="Обычный 18 2 2 2 2 3 6 2" xfId="5923"/>
    <cellStyle name="Обычный 18 2 2 2 2 3 6 3" xfId="5924"/>
    <cellStyle name="Обычный 18 2 2 2 2 3 6 4" xfId="5925"/>
    <cellStyle name="Обычный 18 2 2 2 2 3 6 5" xfId="5926"/>
    <cellStyle name="Обычный 18 2 2 2 2 3 7" xfId="5927"/>
    <cellStyle name="Обычный 18 2 2 2 2 3 8" xfId="5928"/>
    <cellStyle name="Обычный 18 2 2 2 2 3 9" xfId="5929"/>
    <cellStyle name="Обычный 18 2 2 2 2 4" xfId="5930"/>
    <cellStyle name="Обычный 18 2 2 2 2 4 10" xfId="5931"/>
    <cellStyle name="Обычный 18 2 2 2 2 4 11" xfId="5932"/>
    <cellStyle name="Обычный 18 2 2 2 2 4 12" xfId="5933"/>
    <cellStyle name="Обычный 18 2 2 2 2 4 13" xfId="5934"/>
    <cellStyle name="Обычный 18 2 2 2 2 4 2" xfId="5935"/>
    <cellStyle name="Обычный 18 2 2 2 2 4 2 2" xfId="5936"/>
    <cellStyle name="Обычный 18 2 2 2 2 4 2 2 2" xfId="5937"/>
    <cellStyle name="Обычный 18 2 2 2 2 4 2 2 3" xfId="5938"/>
    <cellStyle name="Обычный 18 2 2 2 2 4 2 2 4" xfId="5939"/>
    <cellStyle name="Обычный 18 2 2 2 2 4 2 2 5" xfId="5940"/>
    <cellStyle name="Обычный 18 2 2 2 2 4 2 3" xfId="5941"/>
    <cellStyle name="Обычный 18 2 2 2 2 4 2 4" xfId="5942"/>
    <cellStyle name="Обычный 18 2 2 2 2 4 2 5" xfId="5943"/>
    <cellStyle name="Обычный 18 2 2 2 2 4 2 6" xfId="5944"/>
    <cellStyle name="Обычный 18 2 2 2 2 4 2 7" xfId="5945"/>
    <cellStyle name="Обычный 18 2 2 2 2 4 2 8" xfId="5946"/>
    <cellStyle name="Обычный 18 2 2 2 2 4 2 9" xfId="5947"/>
    <cellStyle name="Обычный 18 2 2 2 2 4 3" xfId="5948"/>
    <cellStyle name="Обычный 18 2 2 2 2 4 3 2" xfId="5949"/>
    <cellStyle name="Обычный 18 2 2 2 2 4 3 2 2" xfId="5950"/>
    <cellStyle name="Обычный 18 2 2 2 2 4 3 2 3" xfId="5951"/>
    <cellStyle name="Обычный 18 2 2 2 2 4 3 2 4" xfId="5952"/>
    <cellStyle name="Обычный 18 2 2 2 2 4 3 2 5" xfId="5953"/>
    <cellStyle name="Обычный 18 2 2 2 2 4 3 3" xfId="5954"/>
    <cellStyle name="Обычный 18 2 2 2 2 4 3 4" xfId="5955"/>
    <cellStyle name="Обычный 18 2 2 2 2 4 3 5" xfId="5956"/>
    <cellStyle name="Обычный 18 2 2 2 2 4 3 6" xfId="5957"/>
    <cellStyle name="Обычный 18 2 2 2 2 4 3 7" xfId="5958"/>
    <cellStyle name="Обычный 18 2 2 2 2 4 3 8" xfId="5959"/>
    <cellStyle name="Обычный 18 2 2 2 2 4 4" xfId="5960"/>
    <cellStyle name="Обычный 18 2 2 2 2 4 4 2" xfId="5961"/>
    <cellStyle name="Обычный 18 2 2 2 2 4 4 3" xfId="5962"/>
    <cellStyle name="Обычный 18 2 2 2 2 4 4 4" xfId="5963"/>
    <cellStyle name="Обычный 18 2 2 2 2 4 4 5" xfId="5964"/>
    <cellStyle name="Обычный 18 2 2 2 2 4 5" xfId="5965"/>
    <cellStyle name="Обычный 18 2 2 2 2 4 5 2" xfId="5966"/>
    <cellStyle name="Обычный 18 2 2 2 2 4 5 3" xfId="5967"/>
    <cellStyle name="Обычный 18 2 2 2 2 4 5 4" xfId="5968"/>
    <cellStyle name="Обычный 18 2 2 2 2 4 5 5" xfId="5969"/>
    <cellStyle name="Обычный 18 2 2 2 2 4 6" xfId="5970"/>
    <cellStyle name="Обычный 18 2 2 2 2 4 7" xfId="5971"/>
    <cellStyle name="Обычный 18 2 2 2 2 4 8" xfId="5972"/>
    <cellStyle name="Обычный 18 2 2 2 2 4 9" xfId="5973"/>
    <cellStyle name="Обычный 18 2 2 2 2 5" xfId="5974"/>
    <cellStyle name="Обычный 18 2 2 2 2 5 10" xfId="5975"/>
    <cellStyle name="Обычный 18 2 2 2 2 5 2" xfId="5976"/>
    <cellStyle name="Обычный 18 2 2 2 2 5 2 2" xfId="5977"/>
    <cellStyle name="Обычный 18 2 2 2 2 5 2 2 2" xfId="5978"/>
    <cellStyle name="Обычный 18 2 2 2 2 5 2 2 3" xfId="5979"/>
    <cellStyle name="Обычный 18 2 2 2 2 5 2 2 4" xfId="5980"/>
    <cellStyle name="Обычный 18 2 2 2 2 5 2 2 5" xfId="5981"/>
    <cellStyle name="Обычный 18 2 2 2 2 5 2 3" xfId="5982"/>
    <cellStyle name="Обычный 18 2 2 2 2 5 2 4" xfId="5983"/>
    <cellStyle name="Обычный 18 2 2 2 2 5 2 5" xfId="5984"/>
    <cellStyle name="Обычный 18 2 2 2 2 5 2 6" xfId="5985"/>
    <cellStyle name="Обычный 18 2 2 2 2 5 2 7" xfId="5986"/>
    <cellStyle name="Обычный 18 2 2 2 2 5 2 8" xfId="5987"/>
    <cellStyle name="Обычный 18 2 2 2 2 5 2 9" xfId="5988"/>
    <cellStyle name="Обычный 18 2 2 2 2 5 3" xfId="5989"/>
    <cellStyle name="Обычный 18 2 2 2 2 5 3 2" xfId="5990"/>
    <cellStyle name="Обычный 18 2 2 2 2 5 3 3" xfId="5991"/>
    <cellStyle name="Обычный 18 2 2 2 2 5 3 4" xfId="5992"/>
    <cellStyle name="Обычный 18 2 2 2 2 5 3 5" xfId="5993"/>
    <cellStyle name="Обычный 18 2 2 2 2 5 4" xfId="5994"/>
    <cellStyle name="Обычный 18 2 2 2 2 5 5" xfId="5995"/>
    <cellStyle name="Обычный 18 2 2 2 2 5 6" xfId="5996"/>
    <cellStyle name="Обычный 18 2 2 2 2 5 7" xfId="5997"/>
    <cellStyle name="Обычный 18 2 2 2 2 5 8" xfId="5998"/>
    <cellStyle name="Обычный 18 2 2 2 2 5 9" xfId="5999"/>
    <cellStyle name="Обычный 18 2 2 2 2 6" xfId="6000"/>
    <cellStyle name="Обычный 18 2 2 2 2 6 2" xfId="6001"/>
    <cellStyle name="Обычный 18 2 2 2 2 6 2 2" xfId="6002"/>
    <cellStyle name="Обычный 18 2 2 2 2 6 2 3" xfId="6003"/>
    <cellStyle name="Обычный 18 2 2 2 2 6 2 4" xfId="6004"/>
    <cellStyle name="Обычный 18 2 2 2 2 6 2 5" xfId="6005"/>
    <cellStyle name="Обычный 18 2 2 2 2 6 3" xfId="6006"/>
    <cellStyle name="Обычный 18 2 2 2 2 6 4" xfId="6007"/>
    <cellStyle name="Обычный 18 2 2 2 2 6 5" xfId="6008"/>
    <cellStyle name="Обычный 18 2 2 2 2 6 6" xfId="6009"/>
    <cellStyle name="Обычный 18 2 2 2 2 6 7" xfId="6010"/>
    <cellStyle name="Обычный 18 2 2 2 2 6 8" xfId="6011"/>
    <cellStyle name="Обычный 18 2 2 2 2 6 9" xfId="6012"/>
    <cellStyle name="Обычный 18 2 2 2 2 7" xfId="6013"/>
    <cellStyle name="Обычный 18 2 2 2 2 7 2" xfId="6014"/>
    <cellStyle name="Обычный 18 2 2 2 2 7 2 2" xfId="6015"/>
    <cellStyle name="Обычный 18 2 2 2 2 7 2 3" xfId="6016"/>
    <cellStyle name="Обычный 18 2 2 2 2 7 2 4" xfId="6017"/>
    <cellStyle name="Обычный 18 2 2 2 2 7 2 5" xfId="6018"/>
    <cellStyle name="Обычный 18 2 2 2 2 7 3" xfId="6019"/>
    <cellStyle name="Обычный 18 2 2 2 2 7 4" xfId="6020"/>
    <cellStyle name="Обычный 18 2 2 2 2 7 5" xfId="6021"/>
    <cellStyle name="Обычный 18 2 2 2 2 7 6" xfId="6022"/>
    <cellStyle name="Обычный 18 2 2 2 2 7 7" xfId="6023"/>
    <cellStyle name="Обычный 18 2 2 2 2 7 8" xfId="6024"/>
    <cellStyle name="Обычный 18 2 2 2 2 8" xfId="6025"/>
    <cellStyle name="Обычный 18 2 2 2 2 8 2" xfId="6026"/>
    <cellStyle name="Обычный 18 2 2 2 2 8 3" xfId="6027"/>
    <cellStyle name="Обычный 18 2 2 2 2 8 4" xfId="6028"/>
    <cellStyle name="Обычный 18 2 2 2 2 8 5" xfId="6029"/>
    <cellStyle name="Обычный 18 2 2 2 2 9" xfId="6030"/>
    <cellStyle name="Обычный 18 2 2 2 2 9 2" xfId="6031"/>
    <cellStyle name="Обычный 18 2 2 2 2 9 3" xfId="6032"/>
    <cellStyle name="Обычный 18 2 2 2 2 9 4" xfId="6033"/>
    <cellStyle name="Обычный 18 2 2 2 2 9 5" xfId="6034"/>
    <cellStyle name="Обычный 18 2 2 2 20" xfId="6035"/>
    <cellStyle name="Обычный 18 2 2 2 21" xfId="6036"/>
    <cellStyle name="Обычный 18 2 2 2 22" xfId="6037"/>
    <cellStyle name="Обычный 18 2 2 2 23" xfId="6038"/>
    <cellStyle name="Обычный 18 2 2 2 24" xfId="6039"/>
    <cellStyle name="Обычный 18 2 2 2 25" xfId="6040"/>
    <cellStyle name="Обычный 18 2 2 2 26" xfId="6041"/>
    <cellStyle name="Обычный 18 2 2 2 27" xfId="6042"/>
    <cellStyle name="Обычный 18 2 2 2 3" xfId="6043"/>
    <cellStyle name="Обычный 18 2 2 2 3 10" xfId="6044"/>
    <cellStyle name="Обычный 18 2 2 2 3 11" xfId="6045"/>
    <cellStyle name="Обычный 18 2 2 2 3 12" xfId="6046"/>
    <cellStyle name="Обычный 18 2 2 2 3 13" xfId="6047"/>
    <cellStyle name="Обычный 18 2 2 2 3 14" xfId="6048"/>
    <cellStyle name="Обычный 18 2 2 2 3 15" xfId="6049"/>
    <cellStyle name="Обычный 18 2 2 2 3 16" xfId="6050"/>
    <cellStyle name="Обычный 18 2 2 2 3 2" xfId="6051"/>
    <cellStyle name="Обычный 18 2 2 2 3 2 10" xfId="6052"/>
    <cellStyle name="Обычный 18 2 2 2 3 2 11" xfId="6053"/>
    <cellStyle name="Обычный 18 2 2 2 3 2 12" xfId="6054"/>
    <cellStyle name="Обычный 18 2 2 2 3 2 13" xfId="6055"/>
    <cellStyle name="Обычный 18 2 2 2 3 2 14" xfId="6056"/>
    <cellStyle name="Обычный 18 2 2 2 3 2 2" xfId="6057"/>
    <cellStyle name="Обычный 18 2 2 2 3 2 2 10" xfId="6058"/>
    <cellStyle name="Обычный 18 2 2 2 3 2 2 11" xfId="6059"/>
    <cellStyle name="Обычный 18 2 2 2 3 2 2 12" xfId="6060"/>
    <cellStyle name="Обычный 18 2 2 2 3 2 2 13" xfId="6061"/>
    <cellStyle name="Обычный 18 2 2 2 3 2 2 2" xfId="6062"/>
    <cellStyle name="Обычный 18 2 2 2 3 2 2 2 2" xfId="6063"/>
    <cellStyle name="Обычный 18 2 2 2 3 2 2 2 2 2" xfId="6064"/>
    <cellStyle name="Обычный 18 2 2 2 3 2 2 2 2 3" xfId="6065"/>
    <cellStyle name="Обычный 18 2 2 2 3 2 2 2 2 4" xfId="6066"/>
    <cellStyle name="Обычный 18 2 2 2 3 2 2 2 2 5" xfId="6067"/>
    <cellStyle name="Обычный 18 2 2 2 3 2 2 2 3" xfId="6068"/>
    <cellStyle name="Обычный 18 2 2 2 3 2 2 2 4" xfId="6069"/>
    <cellStyle name="Обычный 18 2 2 2 3 2 2 2 5" xfId="6070"/>
    <cellStyle name="Обычный 18 2 2 2 3 2 2 2 6" xfId="6071"/>
    <cellStyle name="Обычный 18 2 2 2 3 2 2 2 7" xfId="6072"/>
    <cellStyle name="Обычный 18 2 2 2 3 2 2 2 8" xfId="6073"/>
    <cellStyle name="Обычный 18 2 2 2 3 2 2 2 9" xfId="6074"/>
    <cellStyle name="Обычный 18 2 2 2 3 2 2 3" xfId="6075"/>
    <cellStyle name="Обычный 18 2 2 2 3 2 2 3 2" xfId="6076"/>
    <cellStyle name="Обычный 18 2 2 2 3 2 2 3 2 2" xfId="6077"/>
    <cellStyle name="Обычный 18 2 2 2 3 2 2 3 2 3" xfId="6078"/>
    <cellStyle name="Обычный 18 2 2 2 3 2 2 3 2 4" xfId="6079"/>
    <cellStyle name="Обычный 18 2 2 2 3 2 2 3 2 5" xfId="6080"/>
    <cellStyle name="Обычный 18 2 2 2 3 2 2 3 3" xfId="6081"/>
    <cellStyle name="Обычный 18 2 2 2 3 2 2 3 4" xfId="6082"/>
    <cellStyle name="Обычный 18 2 2 2 3 2 2 3 5" xfId="6083"/>
    <cellStyle name="Обычный 18 2 2 2 3 2 2 3 6" xfId="6084"/>
    <cellStyle name="Обычный 18 2 2 2 3 2 2 3 7" xfId="6085"/>
    <cellStyle name="Обычный 18 2 2 2 3 2 2 3 8" xfId="6086"/>
    <cellStyle name="Обычный 18 2 2 2 3 2 2 4" xfId="6087"/>
    <cellStyle name="Обычный 18 2 2 2 3 2 2 4 2" xfId="6088"/>
    <cellStyle name="Обычный 18 2 2 2 3 2 2 4 3" xfId="6089"/>
    <cellStyle name="Обычный 18 2 2 2 3 2 2 4 4" xfId="6090"/>
    <cellStyle name="Обычный 18 2 2 2 3 2 2 4 5" xfId="6091"/>
    <cellStyle name="Обычный 18 2 2 2 3 2 2 5" xfId="6092"/>
    <cellStyle name="Обычный 18 2 2 2 3 2 2 5 2" xfId="6093"/>
    <cellStyle name="Обычный 18 2 2 2 3 2 2 5 3" xfId="6094"/>
    <cellStyle name="Обычный 18 2 2 2 3 2 2 5 4" xfId="6095"/>
    <cellStyle name="Обычный 18 2 2 2 3 2 2 5 5" xfId="6096"/>
    <cellStyle name="Обычный 18 2 2 2 3 2 2 6" xfId="6097"/>
    <cellStyle name="Обычный 18 2 2 2 3 2 2 7" xfId="6098"/>
    <cellStyle name="Обычный 18 2 2 2 3 2 2 8" xfId="6099"/>
    <cellStyle name="Обычный 18 2 2 2 3 2 2 9" xfId="6100"/>
    <cellStyle name="Обычный 18 2 2 2 3 2 3" xfId="6101"/>
    <cellStyle name="Обычный 18 2 2 2 3 2 3 2" xfId="6102"/>
    <cellStyle name="Обычный 18 2 2 2 3 2 3 2 2" xfId="6103"/>
    <cellStyle name="Обычный 18 2 2 2 3 2 3 2 3" xfId="6104"/>
    <cellStyle name="Обычный 18 2 2 2 3 2 3 2 4" xfId="6105"/>
    <cellStyle name="Обычный 18 2 2 2 3 2 3 2 5" xfId="6106"/>
    <cellStyle name="Обычный 18 2 2 2 3 2 3 3" xfId="6107"/>
    <cellStyle name="Обычный 18 2 2 2 3 2 3 4" xfId="6108"/>
    <cellStyle name="Обычный 18 2 2 2 3 2 3 5" xfId="6109"/>
    <cellStyle name="Обычный 18 2 2 2 3 2 3 6" xfId="6110"/>
    <cellStyle name="Обычный 18 2 2 2 3 2 3 7" xfId="6111"/>
    <cellStyle name="Обычный 18 2 2 2 3 2 3 8" xfId="6112"/>
    <cellStyle name="Обычный 18 2 2 2 3 2 3 9" xfId="6113"/>
    <cellStyle name="Обычный 18 2 2 2 3 2 4" xfId="6114"/>
    <cellStyle name="Обычный 18 2 2 2 3 2 4 2" xfId="6115"/>
    <cellStyle name="Обычный 18 2 2 2 3 2 4 2 2" xfId="6116"/>
    <cellStyle name="Обычный 18 2 2 2 3 2 4 2 3" xfId="6117"/>
    <cellStyle name="Обычный 18 2 2 2 3 2 4 2 4" xfId="6118"/>
    <cellStyle name="Обычный 18 2 2 2 3 2 4 2 5" xfId="6119"/>
    <cellStyle name="Обычный 18 2 2 2 3 2 4 3" xfId="6120"/>
    <cellStyle name="Обычный 18 2 2 2 3 2 4 4" xfId="6121"/>
    <cellStyle name="Обычный 18 2 2 2 3 2 4 5" xfId="6122"/>
    <cellStyle name="Обычный 18 2 2 2 3 2 4 6" xfId="6123"/>
    <cellStyle name="Обычный 18 2 2 2 3 2 4 7" xfId="6124"/>
    <cellStyle name="Обычный 18 2 2 2 3 2 4 8" xfId="6125"/>
    <cellStyle name="Обычный 18 2 2 2 3 2 5" xfId="6126"/>
    <cellStyle name="Обычный 18 2 2 2 3 2 5 2" xfId="6127"/>
    <cellStyle name="Обычный 18 2 2 2 3 2 5 3" xfId="6128"/>
    <cellStyle name="Обычный 18 2 2 2 3 2 5 4" xfId="6129"/>
    <cellStyle name="Обычный 18 2 2 2 3 2 5 5" xfId="6130"/>
    <cellStyle name="Обычный 18 2 2 2 3 2 6" xfId="6131"/>
    <cellStyle name="Обычный 18 2 2 2 3 2 6 2" xfId="6132"/>
    <cellStyle name="Обычный 18 2 2 2 3 2 6 3" xfId="6133"/>
    <cellStyle name="Обычный 18 2 2 2 3 2 6 4" xfId="6134"/>
    <cellStyle name="Обычный 18 2 2 2 3 2 6 5" xfId="6135"/>
    <cellStyle name="Обычный 18 2 2 2 3 2 7" xfId="6136"/>
    <cellStyle name="Обычный 18 2 2 2 3 2 8" xfId="6137"/>
    <cellStyle name="Обычный 18 2 2 2 3 2 9" xfId="6138"/>
    <cellStyle name="Обычный 18 2 2 2 3 3" xfId="6139"/>
    <cellStyle name="Обычный 18 2 2 2 3 3 10" xfId="6140"/>
    <cellStyle name="Обычный 18 2 2 2 3 3 11" xfId="6141"/>
    <cellStyle name="Обычный 18 2 2 2 3 3 12" xfId="6142"/>
    <cellStyle name="Обычный 18 2 2 2 3 3 13" xfId="6143"/>
    <cellStyle name="Обычный 18 2 2 2 3 3 2" xfId="6144"/>
    <cellStyle name="Обычный 18 2 2 2 3 3 2 2" xfId="6145"/>
    <cellStyle name="Обычный 18 2 2 2 3 3 2 2 2" xfId="6146"/>
    <cellStyle name="Обычный 18 2 2 2 3 3 2 2 3" xfId="6147"/>
    <cellStyle name="Обычный 18 2 2 2 3 3 2 2 4" xfId="6148"/>
    <cellStyle name="Обычный 18 2 2 2 3 3 2 2 5" xfId="6149"/>
    <cellStyle name="Обычный 18 2 2 2 3 3 2 3" xfId="6150"/>
    <cellStyle name="Обычный 18 2 2 2 3 3 2 4" xfId="6151"/>
    <cellStyle name="Обычный 18 2 2 2 3 3 2 5" xfId="6152"/>
    <cellStyle name="Обычный 18 2 2 2 3 3 2 6" xfId="6153"/>
    <cellStyle name="Обычный 18 2 2 2 3 3 2 7" xfId="6154"/>
    <cellStyle name="Обычный 18 2 2 2 3 3 2 8" xfId="6155"/>
    <cellStyle name="Обычный 18 2 2 2 3 3 2 9" xfId="6156"/>
    <cellStyle name="Обычный 18 2 2 2 3 3 3" xfId="6157"/>
    <cellStyle name="Обычный 18 2 2 2 3 3 3 2" xfId="6158"/>
    <cellStyle name="Обычный 18 2 2 2 3 3 3 2 2" xfId="6159"/>
    <cellStyle name="Обычный 18 2 2 2 3 3 3 2 3" xfId="6160"/>
    <cellStyle name="Обычный 18 2 2 2 3 3 3 2 4" xfId="6161"/>
    <cellStyle name="Обычный 18 2 2 2 3 3 3 2 5" xfId="6162"/>
    <cellStyle name="Обычный 18 2 2 2 3 3 3 3" xfId="6163"/>
    <cellStyle name="Обычный 18 2 2 2 3 3 3 4" xfId="6164"/>
    <cellStyle name="Обычный 18 2 2 2 3 3 3 5" xfId="6165"/>
    <cellStyle name="Обычный 18 2 2 2 3 3 3 6" xfId="6166"/>
    <cellStyle name="Обычный 18 2 2 2 3 3 3 7" xfId="6167"/>
    <cellStyle name="Обычный 18 2 2 2 3 3 3 8" xfId="6168"/>
    <cellStyle name="Обычный 18 2 2 2 3 3 4" xfId="6169"/>
    <cellStyle name="Обычный 18 2 2 2 3 3 4 2" xfId="6170"/>
    <cellStyle name="Обычный 18 2 2 2 3 3 4 3" xfId="6171"/>
    <cellStyle name="Обычный 18 2 2 2 3 3 4 4" xfId="6172"/>
    <cellStyle name="Обычный 18 2 2 2 3 3 4 5" xfId="6173"/>
    <cellStyle name="Обычный 18 2 2 2 3 3 5" xfId="6174"/>
    <cellStyle name="Обычный 18 2 2 2 3 3 5 2" xfId="6175"/>
    <cellStyle name="Обычный 18 2 2 2 3 3 5 3" xfId="6176"/>
    <cellStyle name="Обычный 18 2 2 2 3 3 5 4" xfId="6177"/>
    <cellStyle name="Обычный 18 2 2 2 3 3 5 5" xfId="6178"/>
    <cellStyle name="Обычный 18 2 2 2 3 3 6" xfId="6179"/>
    <cellStyle name="Обычный 18 2 2 2 3 3 7" xfId="6180"/>
    <cellStyle name="Обычный 18 2 2 2 3 3 8" xfId="6181"/>
    <cellStyle name="Обычный 18 2 2 2 3 3 9" xfId="6182"/>
    <cellStyle name="Обычный 18 2 2 2 3 4" xfId="6183"/>
    <cellStyle name="Обычный 18 2 2 2 3 4 10" xfId="6184"/>
    <cellStyle name="Обычный 18 2 2 2 3 4 2" xfId="6185"/>
    <cellStyle name="Обычный 18 2 2 2 3 4 2 2" xfId="6186"/>
    <cellStyle name="Обычный 18 2 2 2 3 4 2 2 2" xfId="6187"/>
    <cellStyle name="Обычный 18 2 2 2 3 4 2 2 3" xfId="6188"/>
    <cellStyle name="Обычный 18 2 2 2 3 4 2 2 4" xfId="6189"/>
    <cellStyle name="Обычный 18 2 2 2 3 4 2 2 5" xfId="6190"/>
    <cellStyle name="Обычный 18 2 2 2 3 4 2 3" xfId="6191"/>
    <cellStyle name="Обычный 18 2 2 2 3 4 2 4" xfId="6192"/>
    <cellStyle name="Обычный 18 2 2 2 3 4 2 5" xfId="6193"/>
    <cellStyle name="Обычный 18 2 2 2 3 4 2 6" xfId="6194"/>
    <cellStyle name="Обычный 18 2 2 2 3 4 2 7" xfId="6195"/>
    <cellStyle name="Обычный 18 2 2 2 3 4 2 8" xfId="6196"/>
    <cellStyle name="Обычный 18 2 2 2 3 4 2 9" xfId="6197"/>
    <cellStyle name="Обычный 18 2 2 2 3 4 3" xfId="6198"/>
    <cellStyle name="Обычный 18 2 2 2 3 4 3 2" xfId="6199"/>
    <cellStyle name="Обычный 18 2 2 2 3 4 3 3" xfId="6200"/>
    <cellStyle name="Обычный 18 2 2 2 3 4 3 4" xfId="6201"/>
    <cellStyle name="Обычный 18 2 2 2 3 4 3 5" xfId="6202"/>
    <cellStyle name="Обычный 18 2 2 2 3 4 4" xfId="6203"/>
    <cellStyle name="Обычный 18 2 2 2 3 4 5" xfId="6204"/>
    <cellStyle name="Обычный 18 2 2 2 3 4 6" xfId="6205"/>
    <cellStyle name="Обычный 18 2 2 2 3 4 7" xfId="6206"/>
    <cellStyle name="Обычный 18 2 2 2 3 4 8" xfId="6207"/>
    <cellStyle name="Обычный 18 2 2 2 3 4 9" xfId="6208"/>
    <cellStyle name="Обычный 18 2 2 2 3 5" xfId="6209"/>
    <cellStyle name="Обычный 18 2 2 2 3 5 2" xfId="6210"/>
    <cellStyle name="Обычный 18 2 2 2 3 5 2 2" xfId="6211"/>
    <cellStyle name="Обычный 18 2 2 2 3 5 2 3" xfId="6212"/>
    <cellStyle name="Обычный 18 2 2 2 3 5 2 4" xfId="6213"/>
    <cellStyle name="Обычный 18 2 2 2 3 5 2 5" xfId="6214"/>
    <cellStyle name="Обычный 18 2 2 2 3 5 3" xfId="6215"/>
    <cellStyle name="Обычный 18 2 2 2 3 5 4" xfId="6216"/>
    <cellStyle name="Обычный 18 2 2 2 3 5 5" xfId="6217"/>
    <cellStyle name="Обычный 18 2 2 2 3 5 6" xfId="6218"/>
    <cellStyle name="Обычный 18 2 2 2 3 5 7" xfId="6219"/>
    <cellStyle name="Обычный 18 2 2 2 3 5 8" xfId="6220"/>
    <cellStyle name="Обычный 18 2 2 2 3 5 9" xfId="6221"/>
    <cellStyle name="Обычный 18 2 2 2 3 6" xfId="6222"/>
    <cellStyle name="Обычный 18 2 2 2 3 6 2" xfId="6223"/>
    <cellStyle name="Обычный 18 2 2 2 3 6 2 2" xfId="6224"/>
    <cellStyle name="Обычный 18 2 2 2 3 6 2 3" xfId="6225"/>
    <cellStyle name="Обычный 18 2 2 2 3 6 2 4" xfId="6226"/>
    <cellStyle name="Обычный 18 2 2 2 3 6 2 5" xfId="6227"/>
    <cellStyle name="Обычный 18 2 2 2 3 6 3" xfId="6228"/>
    <cellStyle name="Обычный 18 2 2 2 3 6 4" xfId="6229"/>
    <cellStyle name="Обычный 18 2 2 2 3 6 5" xfId="6230"/>
    <cellStyle name="Обычный 18 2 2 2 3 6 6" xfId="6231"/>
    <cellStyle name="Обычный 18 2 2 2 3 6 7" xfId="6232"/>
    <cellStyle name="Обычный 18 2 2 2 3 6 8" xfId="6233"/>
    <cellStyle name="Обычный 18 2 2 2 3 7" xfId="6234"/>
    <cellStyle name="Обычный 18 2 2 2 3 7 2" xfId="6235"/>
    <cellStyle name="Обычный 18 2 2 2 3 7 3" xfId="6236"/>
    <cellStyle name="Обычный 18 2 2 2 3 7 4" xfId="6237"/>
    <cellStyle name="Обычный 18 2 2 2 3 7 5" xfId="6238"/>
    <cellStyle name="Обычный 18 2 2 2 3 8" xfId="6239"/>
    <cellStyle name="Обычный 18 2 2 2 3 8 2" xfId="6240"/>
    <cellStyle name="Обычный 18 2 2 2 3 8 3" xfId="6241"/>
    <cellStyle name="Обычный 18 2 2 2 3 8 4" xfId="6242"/>
    <cellStyle name="Обычный 18 2 2 2 3 8 5" xfId="6243"/>
    <cellStyle name="Обычный 18 2 2 2 3 9" xfId="6244"/>
    <cellStyle name="Обычный 18 2 2 2 4" xfId="6245"/>
    <cellStyle name="Обычный 18 2 2 2 4 10" xfId="6246"/>
    <cellStyle name="Обычный 18 2 2 2 4 11" xfId="6247"/>
    <cellStyle name="Обычный 18 2 2 2 4 12" xfId="6248"/>
    <cellStyle name="Обычный 18 2 2 2 4 13" xfId="6249"/>
    <cellStyle name="Обычный 18 2 2 2 4 14" xfId="6250"/>
    <cellStyle name="Обычный 18 2 2 2 4 15" xfId="6251"/>
    <cellStyle name="Обычный 18 2 2 2 4 16" xfId="6252"/>
    <cellStyle name="Обычный 18 2 2 2 4 2" xfId="6253"/>
    <cellStyle name="Обычный 18 2 2 2 4 2 10" xfId="6254"/>
    <cellStyle name="Обычный 18 2 2 2 4 2 11" xfId="6255"/>
    <cellStyle name="Обычный 18 2 2 2 4 2 12" xfId="6256"/>
    <cellStyle name="Обычный 18 2 2 2 4 2 13" xfId="6257"/>
    <cellStyle name="Обычный 18 2 2 2 4 2 14" xfId="6258"/>
    <cellStyle name="Обычный 18 2 2 2 4 2 2" xfId="6259"/>
    <cellStyle name="Обычный 18 2 2 2 4 2 2 10" xfId="6260"/>
    <cellStyle name="Обычный 18 2 2 2 4 2 2 11" xfId="6261"/>
    <cellStyle name="Обычный 18 2 2 2 4 2 2 12" xfId="6262"/>
    <cellStyle name="Обычный 18 2 2 2 4 2 2 13" xfId="6263"/>
    <cellStyle name="Обычный 18 2 2 2 4 2 2 2" xfId="6264"/>
    <cellStyle name="Обычный 18 2 2 2 4 2 2 2 2" xfId="6265"/>
    <cellStyle name="Обычный 18 2 2 2 4 2 2 2 2 2" xfId="6266"/>
    <cellStyle name="Обычный 18 2 2 2 4 2 2 2 2 3" xfId="6267"/>
    <cellStyle name="Обычный 18 2 2 2 4 2 2 2 2 4" xfId="6268"/>
    <cellStyle name="Обычный 18 2 2 2 4 2 2 2 2 5" xfId="6269"/>
    <cellStyle name="Обычный 18 2 2 2 4 2 2 2 3" xfId="6270"/>
    <cellStyle name="Обычный 18 2 2 2 4 2 2 2 4" xfId="6271"/>
    <cellStyle name="Обычный 18 2 2 2 4 2 2 2 5" xfId="6272"/>
    <cellStyle name="Обычный 18 2 2 2 4 2 2 2 6" xfId="6273"/>
    <cellStyle name="Обычный 18 2 2 2 4 2 2 2 7" xfId="6274"/>
    <cellStyle name="Обычный 18 2 2 2 4 2 2 2 8" xfId="6275"/>
    <cellStyle name="Обычный 18 2 2 2 4 2 2 2 9" xfId="6276"/>
    <cellStyle name="Обычный 18 2 2 2 4 2 2 3" xfId="6277"/>
    <cellStyle name="Обычный 18 2 2 2 4 2 2 3 2" xfId="6278"/>
    <cellStyle name="Обычный 18 2 2 2 4 2 2 3 2 2" xfId="6279"/>
    <cellStyle name="Обычный 18 2 2 2 4 2 2 3 2 3" xfId="6280"/>
    <cellStyle name="Обычный 18 2 2 2 4 2 2 3 2 4" xfId="6281"/>
    <cellStyle name="Обычный 18 2 2 2 4 2 2 3 2 5" xfId="6282"/>
    <cellStyle name="Обычный 18 2 2 2 4 2 2 3 3" xfId="6283"/>
    <cellStyle name="Обычный 18 2 2 2 4 2 2 3 4" xfId="6284"/>
    <cellStyle name="Обычный 18 2 2 2 4 2 2 3 5" xfId="6285"/>
    <cellStyle name="Обычный 18 2 2 2 4 2 2 3 6" xfId="6286"/>
    <cellStyle name="Обычный 18 2 2 2 4 2 2 3 7" xfId="6287"/>
    <cellStyle name="Обычный 18 2 2 2 4 2 2 3 8" xfId="6288"/>
    <cellStyle name="Обычный 18 2 2 2 4 2 2 4" xfId="6289"/>
    <cellStyle name="Обычный 18 2 2 2 4 2 2 4 2" xfId="6290"/>
    <cellStyle name="Обычный 18 2 2 2 4 2 2 4 3" xfId="6291"/>
    <cellStyle name="Обычный 18 2 2 2 4 2 2 4 4" xfId="6292"/>
    <cellStyle name="Обычный 18 2 2 2 4 2 2 4 5" xfId="6293"/>
    <cellStyle name="Обычный 18 2 2 2 4 2 2 5" xfId="6294"/>
    <cellStyle name="Обычный 18 2 2 2 4 2 2 5 2" xfId="6295"/>
    <cellStyle name="Обычный 18 2 2 2 4 2 2 5 3" xfId="6296"/>
    <cellStyle name="Обычный 18 2 2 2 4 2 2 5 4" xfId="6297"/>
    <cellStyle name="Обычный 18 2 2 2 4 2 2 5 5" xfId="6298"/>
    <cellStyle name="Обычный 18 2 2 2 4 2 2 6" xfId="6299"/>
    <cellStyle name="Обычный 18 2 2 2 4 2 2 7" xfId="6300"/>
    <cellStyle name="Обычный 18 2 2 2 4 2 2 8" xfId="6301"/>
    <cellStyle name="Обычный 18 2 2 2 4 2 2 9" xfId="6302"/>
    <cellStyle name="Обычный 18 2 2 2 4 2 3" xfId="6303"/>
    <cellStyle name="Обычный 18 2 2 2 4 2 3 2" xfId="6304"/>
    <cellStyle name="Обычный 18 2 2 2 4 2 3 2 2" xfId="6305"/>
    <cellStyle name="Обычный 18 2 2 2 4 2 3 2 3" xfId="6306"/>
    <cellStyle name="Обычный 18 2 2 2 4 2 3 2 4" xfId="6307"/>
    <cellStyle name="Обычный 18 2 2 2 4 2 3 2 5" xfId="6308"/>
    <cellStyle name="Обычный 18 2 2 2 4 2 3 3" xfId="6309"/>
    <cellStyle name="Обычный 18 2 2 2 4 2 3 4" xfId="6310"/>
    <cellStyle name="Обычный 18 2 2 2 4 2 3 5" xfId="6311"/>
    <cellStyle name="Обычный 18 2 2 2 4 2 3 6" xfId="6312"/>
    <cellStyle name="Обычный 18 2 2 2 4 2 3 7" xfId="6313"/>
    <cellStyle name="Обычный 18 2 2 2 4 2 3 8" xfId="6314"/>
    <cellStyle name="Обычный 18 2 2 2 4 2 3 9" xfId="6315"/>
    <cellStyle name="Обычный 18 2 2 2 4 2 4" xfId="6316"/>
    <cellStyle name="Обычный 18 2 2 2 4 2 4 2" xfId="6317"/>
    <cellStyle name="Обычный 18 2 2 2 4 2 4 2 2" xfId="6318"/>
    <cellStyle name="Обычный 18 2 2 2 4 2 4 2 3" xfId="6319"/>
    <cellStyle name="Обычный 18 2 2 2 4 2 4 2 4" xfId="6320"/>
    <cellStyle name="Обычный 18 2 2 2 4 2 4 2 5" xfId="6321"/>
    <cellStyle name="Обычный 18 2 2 2 4 2 4 3" xfId="6322"/>
    <cellStyle name="Обычный 18 2 2 2 4 2 4 4" xfId="6323"/>
    <cellStyle name="Обычный 18 2 2 2 4 2 4 5" xfId="6324"/>
    <cellStyle name="Обычный 18 2 2 2 4 2 4 6" xfId="6325"/>
    <cellStyle name="Обычный 18 2 2 2 4 2 4 7" xfId="6326"/>
    <cellStyle name="Обычный 18 2 2 2 4 2 4 8" xfId="6327"/>
    <cellStyle name="Обычный 18 2 2 2 4 2 5" xfId="6328"/>
    <cellStyle name="Обычный 18 2 2 2 4 2 5 2" xfId="6329"/>
    <cellStyle name="Обычный 18 2 2 2 4 2 5 3" xfId="6330"/>
    <cellStyle name="Обычный 18 2 2 2 4 2 5 4" xfId="6331"/>
    <cellStyle name="Обычный 18 2 2 2 4 2 5 5" xfId="6332"/>
    <cellStyle name="Обычный 18 2 2 2 4 2 6" xfId="6333"/>
    <cellStyle name="Обычный 18 2 2 2 4 2 6 2" xfId="6334"/>
    <cellStyle name="Обычный 18 2 2 2 4 2 6 3" xfId="6335"/>
    <cellStyle name="Обычный 18 2 2 2 4 2 6 4" xfId="6336"/>
    <cellStyle name="Обычный 18 2 2 2 4 2 6 5" xfId="6337"/>
    <cellStyle name="Обычный 18 2 2 2 4 2 7" xfId="6338"/>
    <cellStyle name="Обычный 18 2 2 2 4 2 8" xfId="6339"/>
    <cellStyle name="Обычный 18 2 2 2 4 2 9" xfId="6340"/>
    <cellStyle name="Обычный 18 2 2 2 4 3" xfId="6341"/>
    <cellStyle name="Обычный 18 2 2 2 4 3 10" xfId="6342"/>
    <cellStyle name="Обычный 18 2 2 2 4 3 11" xfId="6343"/>
    <cellStyle name="Обычный 18 2 2 2 4 3 12" xfId="6344"/>
    <cellStyle name="Обычный 18 2 2 2 4 3 13" xfId="6345"/>
    <cellStyle name="Обычный 18 2 2 2 4 3 2" xfId="6346"/>
    <cellStyle name="Обычный 18 2 2 2 4 3 2 2" xfId="6347"/>
    <cellStyle name="Обычный 18 2 2 2 4 3 2 2 2" xfId="6348"/>
    <cellStyle name="Обычный 18 2 2 2 4 3 2 2 3" xfId="6349"/>
    <cellStyle name="Обычный 18 2 2 2 4 3 2 2 4" xfId="6350"/>
    <cellStyle name="Обычный 18 2 2 2 4 3 2 2 5" xfId="6351"/>
    <cellStyle name="Обычный 18 2 2 2 4 3 2 3" xfId="6352"/>
    <cellStyle name="Обычный 18 2 2 2 4 3 2 4" xfId="6353"/>
    <cellStyle name="Обычный 18 2 2 2 4 3 2 5" xfId="6354"/>
    <cellStyle name="Обычный 18 2 2 2 4 3 2 6" xfId="6355"/>
    <cellStyle name="Обычный 18 2 2 2 4 3 2 7" xfId="6356"/>
    <cellStyle name="Обычный 18 2 2 2 4 3 2 8" xfId="6357"/>
    <cellStyle name="Обычный 18 2 2 2 4 3 2 9" xfId="6358"/>
    <cellStyle name="Обычный 18 2 2 2 4 3 3" xfId="6359"/>
    <cellStyle name="Обычный 18 2 2 2 4 3 3 2" xfId="6360"/>
    <cellStyle name="Обычный 18 2 2 2 4 3 3 2 2" xfId="6361"/>
    <cellStyle name="Обычный 18 2 2 2 4 3 3 2 3" xfId="6362"/>
    <cellStyle name="Обычный 18 2 2 2 4 3 3 2 4" xfId="6363"/>
    <cellStyle name="Обычный 18 2 2 2 4 3 3 2 5" xfId="6364"/>
    <cellStyle name="Обычный 18 2 2 2 4 3 3 3" xfId="6365"/>
    <cellStyle name="Обычный 18 2 2 2 4 3 3 4" xfId="6366"/>
    <cellStyle name="Обычный 18 2 2 2 4 3 3 5" xfId="6367"/>
    <cellStyle name="Обычный 18 2 2 2 4 3 3 6" xfId="6368"/>
    <cellStyle name="Обычный 18 2 2 2 4 3 3 7" xfId="6369"/>
    <cellStyle name="Обычный 18 2 2 2 4 3 3 8" xfId="6370"/>
    <cellStyle name="Обычный 18 2 2 2 4 3 4" xfId="6371"/>
    <cellStyle name="Обычный 18 2 2 2 4 3 4 2" xfId="6372"/>
    <cellStyle name="Обычный 18 2 2 2 4 3 4 3" xfId="6373"/>
    <cellStyle name="Обычный 18 2 2 2 4 3 4 4" xfId="6374"/>
    <cellStyle name="Обычный 18 2 2 2 4 3 4 5" xfId="6375"/>
    <cellStyle name="Обычный 18 2 2 2 4 3 5" xfId="6376"/>
    <cellStyle name="Обычный 18 2 2 2 4 3 5 2" xfId="6377"/>
    <cellStyle name="Обычный 18 2 2 2 4 3 5 3" xfId="6378"/>
    <cellStyle name="Обычный 18 2 2 2 4 3 5 4" xfId="6379"/>
    <cellStyle name="Обычный 18 2 2 2 4 3 5 5" xfId="6380"/>
    <cellStyle name="Обычный 18 2 2 2 4 3 6" xfId="6381"/>
    <cellStyle name="Обычный 18 2 2 2 4 3 7" xfId="6382"/>
    <cellStyle name="Обычный 18 2 2 2 4 3 8" xfId="6383"/>
    <cellStyle name="Обычный 18 2 2 2 4 3 9" xfId="6384"/>
    <cellStyle name="Обычный 18 2 2 2 4 4" xfId="6385"/>
    <cellStyle name="Обычный 18 2 2 2 4 4 10" xfId="6386"/>
    <cellStyle name="Обычный 18 2 2 2 4 4 2" xfId="6387"/>
    <cellStyle name="Обычный 18 2 2 2 4 4 2 2" xfId="6388"/>
    <cellStyle name="Обычный 18 2 2 2 4 4 2 2 2" xfId="6389"/>
    <cellStyle name="Обычный 18 2 2 2 4 4 2 2 3" xfId="6390"/>
    <cellStyle name="Обычный 18 2 2 2 4 4 2 2 4" xfId="6391"/>
    <cellStyle name="Обычный 18 2 2 2 4 4 2 2 5" xfId="6392"/>
    <cellStyle name="Обычный 18 2 2 2 4 4 2 3" xfId="6393"/>
    <cellStyle name="Обычный 18 2 2 2 4 4 2 4" xfId="6394"/>
    <cellStyle name="Обычный 18 2 2 2 4 4 2 5" xfId="6395"/>
    <cellStyle name="Обычный 18 2 2 2 4 4 2 6" xfId="6396"/>
    <cellStyle name="Обычный 18 2 2 2 4 4 2 7" xfId="6397"/>
    <cellStyle name="Обычный 18 2 2 2 4 4 2 8" xfId="6398"/>
    <cellStyle name="Обычный 18 2 2 2 4 4 2 9" xfId="6399"/>
    <cellStyle name="Обычный 18 2 2 2 4 4 3" xfId="6400"/>
    <cellStyle name="Обычный 18 2 2 2 4 4 3 2" xfId="6401"/>
    <cellStyle name="Обычный 18 2 2 2 4 4 3 3" xfId="6402"/>
    <cellStyle name="Обычный 18 2 2 2 4 4 3 4" xfId="6403"/>
    <cellStyle name="Обычный 18 2 2 2 4 4 3 5" xfId="6404"/>
    <cellStyle name="Обычный 18 2 2 2 4 4 4" xfId="6405"/>
    <cellStyle name="Обычный 18 2 2 2 4 4 5" xfId="6406"/>
    <cellStyle name="Обычный 18 2 2 2 4 4 6" xfId="6407"/>
    <cellStyle name="Обычный 18 2 2 2 4 4 7" xfId="6408"/>
    <cellStyle name="Обычный 18 2 2 2 4 4 8" xfId="6409"/>
    <cellStyle name="Обычный 18 2 2 2 4 4 9" xfId="6410"/>
    <cellStyle name="Обычный 18 2 2 2 4 5" xfId="6411"/>
    <cellStyle name="Обычный 18 2 2 2 4 5 2" xfId="6412"/>
    <cellStyle name="Обычный 18 2 2 2 4 5 2 2" xfId="6413"/>
    <cellStyle name="Обычный 18 2 2 2 4 5 2 3" xfId="6414"/>
    <cellStyle name="Обычный 18 2 2 2 4 5 2 4" xfId="6415"/>
    <cellStyle name="Обычный 18 2 2 2 4 5 2 5" xfId="6416"/>
    <cellStyle name="Обычный 18 2 2 2 4 5 3" xfId="6417"/>
    <cellStyle name="Обычный 18 2 2 2 4 5 4" xfId="6418"/>
    <cellStyle name="Обычный 18 2 2 2 4 5 5" xfId="6419"/>
    <cellStyle name="Обычный 18 2 2 2 4 5 6" xfId="6420"/>
    <cellStyle name="Обычный 18 2 2 2 4 5 7" xfId="6421"/>
    <cellStyle name="Обычный 18 2 2 2 4 5 8" xfId="6422"/>
    <cellStyle name="Обычный 18 2 2 2 4 5 9" xfId="6423"/>
    <cellStyle name="Обычный 18 2 2 2 4 6" xfId="6424"/>
    <cellStyle name="Обычный 18 2 2 2 4 6 2" xfId="6425"/>
    <cellStyle name="Обычный 18 2 2 2 4 6 2 2" xfId="6426"/>
    <cellStyle name="Обычный 18 2 2 2 4 6 2 3" xfId="6427"/>
    <cellStyle name="Обычный 18 2 2 2 4 6 2 4" xfId="6428"/>
    <cellStyle name="Обычный 18 2 2 2 4 6 2 5" xfId="6429"/>
    <cellStyle name="Обычный 18 2 2 2 4 6 3" xfId="6430"/>
    <cellStyle name="Обычный 18 2 2 2 4 6 4" xfId="6431"/>
    <cellStyle name="Обычный 18 2 2 2 4 6 5" xfId="6432"/>
    <cellStyle name="Обычный 18 2 2 2 4 6 6" xfId="6433"/>
    <cellStyle name="Обычный 18 2 2 2 4 6 7" xfId="6434"/>
    <cellStyle name="Обычный 18 2 2 2 4 6 8" xfId="6435"/>
    <cellStyle name="Обычный 18 2 2 2 4 7" xfId="6436"/>
    <cellStyle name="Обычный 18 2 2 2 4 7 2" xfId="6437"/>
    <cellStyle name="Обычный 18 2 2 2 4 7 3" xfId="6438"/>
    <cellStyle name="Обычный 18 2 2 2 4 7 4" xfId="6439"/>
    <cellStyle name="Обычный 18 2 2 2 4 7 5" xfId="6440"/>
    <cellStyle name="Обычный 18 2 2 2 4 8" xfId="6441"/>
    <cellStyle name="Обычный 18 2 2 2 4 8 2" xfId="6442"/>
    <cellStyle name="Обычный 18 2 2 2 4 8 3" xfId="6443"/>
    <cellStyle name="Обычный 18 2 2 2 4 8 4" xfId="6444"/>
    <cellStyle name="Обычный 18 2 2 2 4 8 5" xfId="6445"/>
    <cellStyle name="Обычный 18 2 2 2 4 9" xfId="6446"/>
    <cellStyle name="Обычный 18 2 2 2 5" xfId="6447"/>
    <cellStyle name="Обычный 18 2 2 2 5 10" xfId="6448"/>
    <cellStyle name="Обычный 18 2 2 2 5 11" xfId="6449"/>
    <cellStyle name="Обычный 18 2 2 2 5 12" xfId="6450"/>
    <cellStyle name="Обычный 18 2 2 2 5 13" xfId="6451"/>
    <cellStyle name="Обычный 18 2 2 2 5 14" xfId="6452"/>
    <cellStyle name="Обычный 18 2 2 2 5 15" xfId="6453"/>
    <cellStyle name="Обычный 18 2 2 2 5 2" xfId="6454"/>
    <cellStyle name="Обычный 18 2 2 2 5 2 10" xfId="6455"/>
    <cellStyle name="Обычный 18 2 2 2 5 2 11" xfId="6456"/>
    <cellStyle name="Обычный 18 2 2 2 5 2 12" xfId="6457"/>
    <cellStyle name="Обычный 18 2 2 2 5 2 13" xfId="6458"/>
    <cellStyle name="Обычный 18 2 2 2 5 2 14" xfId="6459"/>
    <cellStyle name="Обычный 18 2 2 2 5 2 2" xfId="6460"/>
    <cellStyle name="Обычный 18 2 2 2 5 2 2 10" xfId="6461"/>
    <cellStyle name="Обычный 18 2 2 2 5 2 2 11" xfId="6462"/>
    <cellStyle name="Обычный 18 2 2 2 5 2 2 12" xfId="6463"/>
    <cellStyle name="Обычный 18 2 2 2 5 2 2 13" xfId="6464"/>
    <cellStyle name="Обычный 18 2 2 2 5 2 2 2" xfId="6465"/>
    <cellStyle name="Обычный 18 2 2 2 5 2 2 2 2" xfId="6466"/>
    <cellStyle name="Обычный 18 2 2 2 5 2 2 2 2 2" xfId="6467"/>
    <cellStyle name="Обычный 18 2 2 2 5 2 2 2 2 3" xfId="6468"/>
    <cellStyle name="Обычный 18 2 2 2 5 2 2 2 2 4" xfId="6469"/>
    <cellStyle name="Обычный 18 2 2 2 5 2 2 2 2 5" xfId="6470"/>
    <cellStyle name="Обычный 18 2 2 2 5 2 2 2 3" xfId="6471"/>
    <cellStyle name="Обычный 18 2 2 2 5 2 2 2 4" xfId="6472"/>
    <cellStyle name="Обычный 18 2 2 2 5 2 2 2 5" xfId="6473"/>
    <cellStyle name="Обычный 18 2 2 2 5 2 2 2 6" xfId="6474"/>
    <cellStyle name="Обычный 18 2 2 2 5 2 2 2 7" xfId="6475"/>
    <cellStyle name="Обычный 18 2 2 2 5 2 2 2 8" xfId="6476"/>
    <cellStyle name="Обычный 18 2 2 2 5 2 2 2 9" xfId="6477"/>
    <cellStyle name="Обычный 18 2 2 2 5 2 2 3" xfId="6478"/>
    <cellStyle name="Обычный 18 2 2 2 5 2 2 3 2" xfId="6479"/>
    <cellStyle name="Обычный 18 2 2 2 5 2 2 3 2 2" xfId="6480"/>
    <cellStyle name="Обычный 18 2 2 2 5 2 2 3 2 3" xfId="6481"/>
    <cellStyle name="Обычный 18 2 2 2 5 2 2 3 2 4" xfId="6482"/>
    <cellStyle name="Обычный 18 2 2 2 5 2 2 3 2 5" xfId="6483"/>
    <cellStyle name="Обычный 18 2 2 2 5 2 2 3 3" xfId="6484"/>
    <cellStyle name="Обычный 18 2 2 2 5 2 2 3 4" xfId="6485"/>
    <cellStyle name="Обычный 18 2 2 2 5 2 2 3 5" xfId="6486"/>
    <cellStyle name="Обычный 18 2 2 2 5 2 2 3 6" xfId="6487"/>
    <cellStyle name="Обычный 18 2 2 2 5 2 2 3 7" xfId="6488"/>
    <cellStyle name="Обычный 18 2 2 2 5 2 2 3 8" xfId="6489"/>
    <cellStyle name="Обычный 18 2 2 2 5 2 2 4" xfId="6490"/>
    <cellStyle name="Обычный 18 2 2 2 5 2 2 4 2" xfId="6491"/>
    <cellStyle name="Обычный 18 2 2 2 5 2 2 4 3" xfId="6492"/>
    <cellStyle name="Обычный 18 2 2 2 5 2 2 4 4" xfId="6493"/>
    <cellStyle name="Обычный 18 2 2 2 5 2 2 4 5" xfId="6494"/>
    <cellStyle name="Обычный 18 2 2 2 5 2 2 5" xfId="6495"/>
    <cellStyle name="Обычный 18 2 2 2 5 2 2 5 2" xfId="6496"/>
    <cellStyle name="Обычный 18 2 2 2 5 2 2 5 3" xfId="6497"/>
    <cellStyle name="Обычный 18 2 2 2 5 2 2 5 4" xfId="6498"/>
    <cellStyle name="Обычный 18 2 2 2 5 2 2 5 5" xfId="6499"/>
    <cellStyle name="Обычный 18 2 2 2 5 2 2 6" xfId="6500"/>
    <cellStyle name="Обычный 18 2 2 2 5 2 2 7" xfId="6501"/>
    <cellStyle name="Обычный 18 2 2 2 5 2 2 8" xfId="6502"/>
    <cellStyle name="Обычный 18 2 2 2 5 2 2 9" xfId="6503"/>
    <cellStyle name="Обычный 18 2 2 2 5 2 3" xfId="6504"/>
    <cellStyle name="Обычный 18 2 2 2 5 2 3 2" xfId="6505"/>
    <cellStyle name="Обычный 18 2 2 2 5 2 3 2 2" xfId="6506"/>
    <cellStyle name="Обычный 18 2 2 2 5 2 3 2 3" xfId="6507"/>
    <cellStyle name="Обычный 18 2 2 2 5 2 3 2 4" xfId="6508"/>
    <cellStyle name="Обычный 18 2 2 2 5 2 3 2 5" xfId="6509"/>
    <cellStyle name="Обычный 18 2 2 2 5 2 3 3" xfId="6510"/>
    <cellStyle name="Обычный 18 2 2 2 5 2 3 4" xfId="6511"/>
    <cellStyle name="Обычный 18 2 2 2 5 2 3 5" xfId="6512"/>
    <cellStyle name="Обычный 18 2 2 2 5 2 3 6" xfId="6513"/>
    <cellStyle name="Обычный 18 2 2 2 5 2 3 7" xfId="6514"/>
    <cellStyle name="Обычный 18 2 2 2 5 2 3 8" xfId="6515"/>
    <cellStyle name="Обычный 18 2 2 2 5 2 3 9" xfId="6516"/>
    <cellStyle name="Обычный 18 2 2 2 5 2 4" xfId="6517"/>
    <cellStyle name="Обычный 18 2 2 2 5 2 4 2" xfId="6518"/>
    <cellStyle name="Обычный 18 2 2 2 5 2 4 2 2" xfId="6519"/>
    <cellStyle name="Обычный 18 2 2 2 5 2 4 2 3" xfId="6520"/>
    <cellStyle name="Обычный 18 2 2 2 5 2 4 2 4" xfId="6521"/>
    <cellStyle name="Обычный 18 2 2 2 5 2 4 2 5" xfId="6522"/>
    <cellStyle name="Обычный 18 2 2 2 5 2 4 3" xfId="6523"/>
    <cellStyle name="Обычный 18 2 2 2 5 2 4 4" xfId="6524"/>
    <cellStyle name="Обычный 18 2 2 2 5 2 4 5" xfId="6525"/>
    <cellStyle name="Обычный 18 2 2 2 5 2 4 6" xfId="6526"/>
    <cellStyle name="Обычный 18 2 2 2 5 2 4 7" xfId="6527"/>
    <cellStyle name="Обычный 18 2 2 2 5 2 4 8" xfId="6528"/>
    <cellStyle name="Обычный 18 2 2 2 5 2 5" xfId="6529"/>
    <cellStyle name="Обычный 18 2 2 2 5 2 5 2" xfId="6530"/>
    <cellStyle name="Обычный 18 2 2 2 5 2 5 3" xfId="6531"/>
    <cellStyle name="Обычный 18 2 2 2 5 2 5 4" xfId="6532"/>
    <cellStyle name="Обычный 18 2 2 2 5 2 5 5" xfId="6533"/>
    <cellStyle name="Обычный 18 2 2 2 5 2 6" xfId="6534"/>
    <cellStyle name="Обычный 18 2 2 2 5 2 6 2" xfId="6535"/>
    <cellStyle name="Обычный 18 2 2 2 5 2 6 3" xfId="6536"/>
    <cellStyle name="Обычный 18 2 2 2 5 2 6 4" xfId="6537"/>
    <cellStyle name="Обычный 18 2 2 2 5 2 6 5" xfId="6538"/>
    <cellStyle name="Обычный 18 2 2 2 5 2 7" xfId="6539"/>
    <cellStyle name="Обычный 18 2 2 2 5 2 8" xfId="6540"/>
    <cellStyle name="Обычный 18 2 2 2 5 2 9" xfId="6541"/>
    <cellStyle name="Обычный 18 2 2 2 5 3" xfId="6542"/>
    <cellStyle name="Обычный 18 2 2 2 5 3 10" xfId="6543"/>
    <cellStyle name="Обычный 18 2 2 2 5 3 11" xfId="6544"/>
    <cellStyle name="Обычный 18 2 2 2 5 3 12" xfId="6545"/>
    <cellStyle name="Обычный 18 2 2 2 5 3 13" xfId="6546"/>
    <cellStyle name="Обычный 18 2 2 2 5 3 2" xfId="6547"/>
    <cellStyle name="Обычный 18 2 2 2 5 3 2 2" xfId="6548"/>
    <cellStyle name="Обычный 18 2 2 2 5 3 2 2 2" xfId="6549"/>
    <cellStyle name="Обычный 18 2 2 2 5 3 2 2 3" xfId="6550"/>
    <cellStyle name="Обычный 18 2 2 2 5 3 2 2 4" xfId="6551"/>
    <cellStyle name="Обычный 18 2 2 2 5 3 2 2 5" xfId="6552"/>
    <cellStyle name="Обычный 18 2 2 2 5 3 2 3" xfId="6553"/>
    <cellStyle name="Обычный 18 2 2 2 5 3 2 4" xfId="6554"/>
    <cellStyle name="Обычный 18 2 2 2 5 3 2 5" xfId="6555"/>
    <cellStyle name="Обычный 18 2 2 2 5 3 2 6" xfId="6556"/>
    <cellStyle name="Обычный 18 2 2 2 5 3 2 7" xfId="6557"/>
    <cellStyle name="Обычный 18 2 2 2 5 3 2 8" xfId="6558"/>
    <cellStyle name="Обычный 18 2 2 2 5 3 2 9" xfId="6559"/>
    <cellStyle name="Обычный 18 2 2 2 5 3 3" xfId="6560"/>
    <cellStyle name="Обычный 18 2 2 2 5 3 3 2" xfId="6561"/>
    <cellStyle name="Обычный 18 2 2 2 5 3 3 2 2" xfId="6562"/>
    <cellStyle name="Обычный 18 2 2 2 5 3 3 2 3" xfId="6563"/>
    <cellStyle name="Обычный 18 2 2 2 5 3 3 2 4" xfId="6564"/>
    <cellStyle name="Обычный 18 2 2 2 5 3 3 2 5" xfId="6565"/>
    <cellStyle name="Обычный 18 2 2 2 5 3 3 3" xfId="6566"/>
    <cellStyle name="Обычный 18 2 2 2 5 3 3 4" xfId="6567"/>
    <cellStyle name="Обычный 18 2 2 2 5 3 3 5" xfId="6568"/>
    <cellStyle name="Обычный 18 2 2 2 5 3 3 6" xfId="6569"/>
    <cellStyle name="Обычный 18 2 2 2 5 3 3 7" xfId="6570"/>
    <cellStyle name="Обычный 18 2 2 2 5 3 3 8" xfId="6571"/>
    <cellStyle name="Обычный 18 2 2 2 5 3 4" xfId="6572"/>
    <cellStyle name="Обычный 18 2 2 2 5 3 4 2" xfId="6573"/>
    <cellStyle name="Обычный 18 2 2 2 5 3 4 3" xfId="6574"/>
    <cellStyle name="Обычный 18 2 2 2 5 3 4 4" xfId="6575"/>
    <cellStyle name="Обычный 18 2 2 2 5 3 4 5" xfId="6576"/>
    <cellStyle name="Обычный 18 2 2 2 5 3 5" xfId="6577"/>
    <cellStyle name="Обычный 18 2 2 2 5 3 5 2" xfId="6578"/>
    <cellStyle name="Обычный 18 2 2 2 5 3 5 3" xfId="6579"/>
    <cellStyle name="Обычный 18 2 2 2 5 3 5 4" xfId="6580"/>
    <cellStyle name="Обычный 18 2 2 2 5 3 5 5" xfId="6581"/>
    <cellStyle name="Обычный 18 2 2 2 5 3 6" xfId="6582"/>
    <cellStyle name="Обычный 18 2 2 2 5 3 7" xfId="6583"/>
    <cellStyle name="Обычный 18 2 2 2 5 3 8" xfId="6584"/>
    <cellStyle name="Обычный 18 2 2 2 5 3 9" xfId="6585"/>
    <cellStyle name="Обычный 18 2 2 2 5 4" xfId="6586"/>
    <cellStyle name="Обычный 18 2 2 2 5 4 2" xfId="6587"/>
    <cellStyle name="Обычный 18 2 2 2 5 4 2 2" xfId="6588"/>
    <cellStyle name="Обычный 18 2 2 2 5 4 2 3" xfId="6589"/>
    <cellStyle name="Обычный 18 2 2 2 5 4 2 4" xfId="6590"/>
    <cellStyle name="Обычный 18 2 2 2 5 4 2 5" xfId="6591"/>
    <cellStyle name="Обычный 18 2 2 2 5 4 3" xfId="6592"/>
    <cellStyle name="Обычный 18 2 2 2 5 4 4" xfId="6593"/>
    <cellStyle name="Обычный 18 2 2 2 5 4 5" xfId="6594"/>
    <cellStyle name="Обычный 18 2 2 2 5 4 6" xfId="6595"/>
    <cellStyle name="Обычный 18 2 2 2 5 4 7" xfId="6596"/>
    <cellStyle name="Обычный 18 2 2 2 5 4 8" xfId="6597"/>
    <cellStyle name="Обычный 18 2 2 2 5 4 9" xfId="6598"/>
    <cellStyle name="Обычный 18 2 2 2 5 5" xfId="6599"/>
    <cellStyle name="Обычный 18 2 2 2 5 5 2" xfId="6600"/>
    <cellStyle name="Обычный 18 2 2 2 5 5 2 2" xfId="6601"/>
    <cellStyle name="Обычный 18 2 2 2 5 5 2 3" xfId="6602"/>
    <cellStyle name="Обычный 18 2 2 2 5 5 2 4" xfId="6603"/>
    <cellStyle name="Обычный 18 2 2 2 5 5 2 5" xfId="6604"/>
    <cellStyle name="Обычный 18 2 2 2 5 5 3" xfId="6605"/>
    <cellStyle name="Обычный 18 2 2 2 5 5 4" xfId="6606"/>
    <cellStyle name="Обычный 18 2 2 2 5 5 5" xfId="6607"/>
    <cellStyle name="Обычный 18 2 2 2 5 5 6" xfId="6608"/>
    <cellStyle name="Обычный 18 2 2 2 5 5 7" xfId="6609"/>
    <cellStyle name="Обычный 18 2 2 2 5 5 8" xfId="6610"/>
    <cellStyle name="Обычный 18 2 2 2 5 6" xfId="6611"/>
    <cellStyle name="Обычный 18 2 2 2 5 6 2" xfId="6612"/>
    <cellStyle name="Обычный 18 2 2 2 5 6 3" xfId="6613"/>
    <cellStyle name="Обычный 18 2 2 2 5 6 4" xfId="6614"/>
    <cellStyle name="Обычный 18 2 2 2 5 6 5" xfId="6615"/>
    <cellStyle name="Обычный 18 2 2 2 5 7" xfId="6616"/>
    <cellStyle name="Обычный 18 2 2 2 5 7 2" xfId="6617"/>
    <cellStyle name="Обычный 18 2 2 2 5 7 3" xfId="6618"/>
    <cellStyle name="Обычный 18 2 2 2 5 7 4" xfId="6619"/>
    <cellStyle name="Обычный 18 2 2 2 5 7 5" xfId="6620"/>
    <cellStyle name="Обычный 18 2 2 2 5 8" xfId="6621"/>
    <cellStyle name="Обычный 18 2 2 2 5 9" xfId="6622"/>
    <cellStyle name="Обычный 18 2 2 2 6" xfId="6623"/>
    <cellStyle name="Обычный 18 2 2 2 6 10" xfId="6624"/>
    <cellStyle name="Обычный 18 2 2 2 6 11" xfId="6625"/>
    <cellStyle name="Обычный 18 2 2 2 6 12" xfId="6626"/>
    <cellStyle name="Обычный 18 2 2 2 6 13" xfId="6627"/>
    <cellStyle name="Обычный 18 2 2 2 6 14" xfId="6628"/>
    <cellStyle name="Обычный 18 2 2 2 6 15" xfId="6629"/>
    <cellStyle name="Обычный 18 2 2 2 6 2" xfId="6630"/>
    <cellStyle name="Обычный 18 2 2 2 6 2 10" xfId="6631"/>
    <cellStyle name="Обычный 18 2 2 2 6 2 11" xfId="6632"/>
    <cellStyle name="Обычный 18 2 2 2 6 2 12" xfId="6633"/>
    <cellStyle name="Обычный 18 2 2 2 6 2 13" xfId="6634"/>
    <cellStyle name="Обычный 18 2 2 2 6 2 14" xfId="6635"/>
    <cellStyle name="Обычный 18 2 2 2 6 2 2" xfId="6636"/>
    <cellStyle name="Обычный 18 2 2 2 6 2 2 10" xfId="6637"/>
    <cellStyle name="Обычный 18 2 2 2 6 2 2 11" xfId="6638"/>
    <cellStyle name="Обычный 18 2 2 2 6 2 2 12" xfId="6639"/>
    <cellStyle name="Обычный 18 2 2 2 6 2 2 13" xfId="6640"/>
    <cellStyle name="Обычный 18 2 2 2 6 2 2 2" xfId="6641"/>
    <cellStyle name="Обычный 18 2 2 2 6 2 2 2 2" xfId="6642"/>
    <cellStyle name="Обычный 18 2 2 2 6 2 2 2 2 2" xfId="6643"/>
    <cellStyle name="Обычный 18 2 2 2 6 2 2 2 2 3" xfId="6644"/>
    <cellStyle name="Обычный 18 2 2 2 6 2 2 2 2 4" xfId="6645"/>
    <cellStyle name="Обычный 18 2 2 2 6 2 2 2 2 5" xfId="6646"/>
    <cellStyle name="Обычный 18 2 2 2 6 2 2 2 3" xfId="6647"/>
    <cellStyle name="Обычный 18 2 2 2 6 2 2 2 4" xfId="6648"/>
    <cellStyle name="Обычный 18 2 2 2 6 2 2 2 5" xfId="6649"/>
    <cellStyle name="Обычный 18 2 2 2 6 2 2 2 6" xfId="6650"/>
    <cellStyle name="Обычный 18 2 2 2 6 2 2 2 7" xfId="6651"/>
    <cellStyle name="Обычный 18 2 2 2 6 2 2 2 8" xfId="6652"/>
    <cellStyle name="Обычный 18 2 2 2 6 2 2 2 9" xfId="6653"/>
    <cellStyle name="Обычный 18 2 2 2 6 2 2 3" xfId="6654"/>
    <cellStyle name="Обычный 18 2 2 2 6 2 2 3 2" xfId="6655"/>
    <cellStyle name="Обычный 18 2 2 2 6 2 2 3 2 2" xfId="6656"/>
    <cellStyle name="Обычный 18 2 2 2 6 2 2 3 2 3" xfId="6657"/>
    <cellStyle name="Обычный 18 2 2 2 6 2 2 3 2 4" xfId="6658"/>
    <cellStyle name="Обычный 18 2 2 2 6 2 2 3 2 5" xfId="6659"/>
    <cellStyle name="Обычный 18 2 2 2 6 2 2 3 3" xfId="6660"/>
    <cellStyle name="Обычный 18 2 2 2 6 2 2 3 4" xfId="6661"/>
    <cellStyle name="Обычный 18 2 2 2 6 2 2 3 5" xfId="6662"/>
    <cellStyle name="Обычный 18 2 2 2 6 2 2 3 6" xfId="6663"/>
    <cellStyle name="Обычный 18 2 2 2 6 2 2 3 7" xfId="6664"/>
    <cellStyle name="Обычный 18 2 2 2 6 2 2 3 8" xfId="6665"/>
    <cellStyle name="Обычный 18 2 2 2 6 2 2 4" xfId="6666"/>
    <cellStyle name="Обычный 18 2 2 2 6 2 2 4 2" xfId="6667"/>
    <cellStyle name="Обычный 18 2 2 2 6 2 2 4 3" xfId="6668"/>
    <cellStyle name="Обычный 18 2 2 2 6 2 2 4 4" xfId="6669"/>
    <cellStyle name="Обычный 18 2 2 2 6 2 2 4 5" xfId="6670"/>
    <cellStyle name="Обычный 18 2 2 2 6 2 2 5" xfId="6671"/>
    <cellStyle name="Обычный 18 2 2 2 6 2 2 5 2" xfId="6672"/>
    <cellStyle name="Обычный 18 2 2 2 6 2 2 5 3" xfId="6673"/>
    <cellStyle name="Обычный 18 2 2 2 6 2 2 5 4" xfId="6674"/>
    <cellStyle name="Обычный 18 2 2 2 6 2 2 5 5" xfId="6675"/>
    <cellStyle name="Обычный 18 2 2 2 6 2 2 6" xfId="6676"/>
    <cellStyle name="Обычный 18 2 2 2 6 2 2 7" xfId="6677"/>
    <cellStyle name="Обычный 18 2 2 2 6 2 2 8" xfId="6678"/>
    <cellStyle name="Обычный 18 2 2 2 6 2 2 9" xfId="6679"/>
    <cellStyle name="Обычный 18 2 2 2 6 2 3" xfId="6680"/>
    <cellStyle name="Обычный 18 2 2 2 6 2 3 2" xfId="6681"/>
    <cellStyle name="Обычный 18 2 2 2 6 2 3 2 2" xfId="6682"/>
    <cellStyle name="Обычный 18 2 2 2 6 2 3 2 3" xfId="6683"/>
    <cellStyle name="Обычный 18 2 2 2 6 2 3 2 4" xfId="6684"/>
    <cellStyle name="Обычный 18 2 2 2 6 2 3 2 5" xfId="6685"/>
    <cellStyle name="Обычный 18 2 2 2 6 2 3 3" xfId="6686"/>
    <cellStyle name="Обычный 18 2 2 2 6 2 3 4" xfId="6687"/>
    <cellStyle name="Обычный 18 2 2 2 6 2 3 5" xfId="6688"/>
    <cellStyle name="Обычный 18 2 2 2 6 2 3 6" xfId="6689"/>
    <cellStyle name="Обычный 18 2 2 2 6 2 3 7" xfId="6690"/>
    <cellStyle name="Обычный 18 2 2 2 6 2 3 8" xfId="6691"/>
    <cellStyle name="Обычный 18 2 2 2 6 2 3 9" xfId="6692"/>
    <cellStyle name="Обычный 18 2 2 2 6 2 4" xfId="6693"/>
    <cellStyle name="Обычный 18 2 2 2 6 2 4 2" xfId="6694"/>
    <cellStyle name="Обычный 18 2 2 2 6 2 4 2 2" xfId="6695"/>
    <cellStyle name="Обычный 18 2 2 2 6 2 4 2 3" xfId="6696"/>
    <cellStyle name="Обычный 18 2 2 2 6 2 4 2 4" xfId="6697"/>
    <cellStyle name="Обычный 18 2 2 2 6 2 4 2 5" xfId="6698"/>
    <cellStyle name="Обычный 18 2 2 2 6 2 4 3" xfId="6699"/>
    <cellStyle name="Обычный 18 2 2 2 6 2 4 4" xfId="6700"/>
    <cellStyle name="Обычный 18 2 2 2 6 2 4 5" xfId="6701"/>
    <cellStyle name="Обычный 18 2 2 2 6 2 4 6" xfId="6702"/>
    <cellStyle name="Обычный 18 2 2 2 6 2 4 7" xfId="6703"/>
    <cellStyle name="Обычный 18 2 2 2 6 2 4 8" xfId="6704"/>
    <cellStyle name="Обычный 18 2 2 2 6 2 5" xfId="6705"/>
    <cellStyle name="Обычный 18 2 2 2 6 2 5 2" xfId="6706"/>
    <cellStyle name="Обычный 18 2 2 2 6 2 5 3" xfId="6707"/>
    <cellStyle name="Обычный 18 2 2 2 6 2 5 4" xfId="6708"/>
    <cellStyle name="Обычный 18 2 2 2 6 2 5 5" xfId="6709"/>
    <cellStyle name="Обычный 18 2 2 2 6 2 6" xfId="6710"/>
    <cellStyle name="Обычный 18 2 2 2 6 2 6 2" xfId="6711"/>
    <cellStyle name="Обычный 18 2 2 2 6 2 6 3" xfId="6712"/>
    <cellStyle name="Обычный 18 2 2 2 6 2 6 4" xfId="6713"/>
    <cellStyle name="Обычный 18 2 2 2 6 2 6 5" xfId="6714"/>
    <cellStyle name="Обычный 18 2 2 2 6 2 7" xfId="6715"/>
    <cellStyle name="Обычный 18 2 2 2 6 2 8" xfId="6716"/>
    <cellStyle name="Обычный 18 2 2 2 6 2 9" xfId="6717"/>
    <cellStyle name="Обычный 18 2 2 2 6 3" xfId="6718"/>
    <cellStyle name="Обычный 18 2 2 2 6 3 10" xfId="6719"/>
    <cellStyle name="Обычный 18 2 2 2 6 3 11" xfId="6720"/>
    <cellStyle name="Обычный 18 2 2 2 6 3 12" xfId="6721"/>
    <cellStyle name="Обычный 18 2 2 2 6 3 13" xfId="6722"/>
    <cellStyle name="Обычный 18 2 2 2 6 3 2" xfId="6723"/>
    <cellStyle name="Обычный 18 2 2 2 6 3 2 2" xfId="6724"/>
    <cellStyle name="Обычный 18 2 2 2 6 3 2 2 2" xfId="6725"/>
    <cellStyle name="Обычный 18 2 2 2 6 3 2 2 3" xfId="6726"/>
    <cellStyle name="Обычный 18 2 2 2 6 3 2 2 4" xfId="6727"/>
    <cellStyle name="Обычный 18 2 2 2 6 3 2 2 5" xfId="6728"/>
    <cellStyle name="Обычный 18 2 2 2 6 3 2 3" xfId="6729"/>
    <cellStyle name="Обычный 18 2 2 2 6 3 2 4" xfId="6730"/>
    <cellStyle name="Обычный 18 2 2 2 6 3 2 5" xfId="6731"/>
    <cellStyle name="Обычный 18 2 2 2 6 3 2 6" xfId="6732"/>
    <cellStyle name="Обычный 18 2 2 2 6 3 2 7" xfId="6733"/>
    <cellStyle name="Обычный 18 2 2 2 6 3 2 8" xfId="6734"/>
    <cellStyle name="Обычный 18 2 2 2 6 3 2 9" xfId="6735"/>
    <cellStyle name="Обычный 18 2 2 2 6 3 3" xfId="6736"/>
    <cellStyle name="Обычный 18 2 2 2 6 3 3 2" xfId="6737"/>
    <cellStyle name="Обычный 18 2 2 2 6 3 3 2 2" xfId="6738"/>
    <cellStyle name="Обычный 18 2 2 2 6 3 3 2 3" xfId="6739"/>
    <cellStyle name="Обычный 18 2 2 2 6 3 3 2 4" xfId="6740"/>
    <cellStyle name="Обычный 18 2 2 2 6 3 3 2 5" xfId="6741"/>
    <cellStyle name="Обычный 18 2 2 2 6 3 3 3" xfId="6742"/>
    <cellStyle name="Обычный 18 2 2 2 6 3 3 4" xfId="6743"/>
    <cellStyle name="Обычный 18 2 2 2 6 3 3 5" xfId="6744"/>
    <cellStyle name="Обычный 18 2 2 2 6 3 3 6" xfId="6745"/>
    <cellStyle name="Обычный 18 2 2 2 6 3 3 7" xfId="6746"/>
    <cellStyle name="Обычный 18 2 2 2 6 3 3 8" xfId="6747"/>
    <cellStyle name="Обычный 18 2 2 2 6 3 4" xfId="6748"/>
    <cellStyle name="Обычный 18 2 2 2 6 3 4 2" xfId="6749"/>
    <cellStyle name="Обычный 18 2 2 2 6 3 4 3" xfId="6750"/>
    <cellStyle name="Обычный 18 2 2 2 6 3 4 4" xfId="6751"/>
    <cellStyle name="Обычный 18 2 2 2 6 3 4 5" xfId="6752"/>
    <cellStyle name="Обычный 18 2 2 2 6 3 5" xfId="6753"/>
    <cellStyle name="Обычный 18 2 2 2 6 3 5 2" xfId="6754"/>
    <cellStyle name="Обычный 18 2 2 2 6 3 5 3" xfId="6755"/>
    <cellStyle name="Обычный 18 2 2 2 6 3 5 4" xfId="6756"/>
    <cellStyle name="Обычный 18 2 2 2 6 3 5 5" xfId="6757"/>
    <cellStyle name="Обычный 18 2 2 2 6 3 6" xfId="6758"/>
    <cellStyle name="Обычный 18 2 2 2 6 3 7" xfId="6759"/>
    <cellStyle name="Обычный 18 2 2 2 6 3 8" xfId="6760"/>
    <cellStyle name="Обычный 18 2 2 2 6 3 9" xfId="6761"/>
    <cellStyle name="Обычный 18 2 2 2 6 4" xfId="6762"/>
    <cellStyle name="Обычный 18 2 2 2 6 4 2" xfId="6763"/>
    <cellStyle name="Обычный 18 2 2 2 6 4 2 2" xfId="6764"/>
    <cellStyle name="Обычный 18 2 2 2 6 4 2 3" xfId="6765"/>
    <cellStyle name="Обычный 18 2 2 2 6 4 2 4" xfId="6766"/>
    <cellStyle name="Обычный 18 2 2 2 6 4 2 5" xfId="6767"/>
    <cellStyle name="Обычный 18 2 2 2 6 4 3" xfId="6768"/>
    <cellStyle name="Обычный 18 2 2 2 6 4 4" xfId="6769"/>
    <cellStyle name="Обычный 18 2 2 2 6 4 5" xfId="6770"/>
    <cellStyle name="Обычный 18 2 2 2 6 4 6" xfId="6771"/>
    <cellStyle name="Обычный 18 2 2 2 6 4 7" xfId="6772"/>
    <cellStyle name="Обычный 18 2 2 2 6 4 8" xfId="6773"/>
    <cellStyle name="Обычный 18 2 2 2 6 4 9" xfId="6774"/>
    <cellStyle name="Обычный 18 2 2 2 6 5" xfId="6775"/>
    <cellStyle name="Обычный 18 2 2 2 6 5 2" xfId="6776"/>
    <cellStyle name="Обычный 18 2 2 2 6 5 2 2" xfId="6777"/>
    <cellStyle name="Обычный 18 2 2 2 6 5 2 3" xfId="6778"/>
    <cellStyle name="Обычный 18 2 2 2 6 5 2 4" xfId="6779"/>
    <cellStyle name="Обычный 18 2 2 2 6 5 2 5" xfId="6780"/>
    <cellStyle name="Обычный 18 2 2 2 6 5 3" xfId="6781"/>
    <cellStyle name="Обычный 18 2 2 2 6 5 4" xfId="6782"/>
    <cellStyle name="Обычный 18 2 2 2 6 5 5" xfId="6783"/>
    <cellStyle name="Обычный 18 2 2 2 6 5 6" xfId="6784"/>
    <cellStyle name="Обычный 18 2 2 2 6 5 7" xfId="6785"/>
    <cellStyle name="Обычный 18 2 2 2 6 5 8" xfId="6786"/>
    <cellStyle name="Обычный 18 2 2 2 6 6" xfId="6787"/>
    <cellStyle name="Обычный 18 2 2 2 6 6 2" xfId="6788"/>
    <cellStyle name="Обычный 18 2 2 2 6 6 3" xfId="6789"/>
    <cellStyle name="Обычный 18 2 2 2 6 6 4" xfId="6790"/>
    <cellStyle name="Обычный 18 2 2 2 6 6 5" xfId="6791"/>
    <cellStyle name="Обычный 18 2 2 2 6 7" xfId="6792"/>
    <cellStyle name="Обычный 18 2 2 2 6 7 2" xfId="6793"/>
    <cellStyle name="Обычный 18 2 2 2 6 7 3" xfId="6794"/>
    <cellStyle name="Обычный 18 2 2 2 6 7 4" xfId="6795"/>
    <cellStyle name="Обычный 18 2 2 2 6 7 5" xfId="6796"/>
    <cellStyle name="Обычный 18 2 2 2 6 8" xfId="6797"/>
    <cellStyle name="Обычный 18 2 2 2 6 9" xfId="6798"/>
    <cellStyle name="Обычный 18 2 2 2 7" xfId="6799"/>
    <cellStyle name="Обычный 18 2 2 2 7 10" xfId="6800"/>
    <cellStyle name="Обычный 18 2 2 2 7 11" xfId="6801"/>
    <cellStyle name="Обычный 18 2 2 2 7 12" xfId="6802"/>
    <cellStyle name="Обычный 18 2 2 2 7 13" xfId="6803"/>
    <cellStyle name="Обычный 18 2 2 2 7 14" xfId="6804"/>
    <cellStyle name="Обычный 18 2 2 2 7 15" xfId="6805"/>
    <cellStyle name="Обычный 18 2 2 2 7 2" xfId="6806"/>
    <cellStyle name="Обычный 18 2 2 2 7 2 10" xfId="6807"/>
    <cellStyle name="Обычный 18 2 2 2 7 2 11" xfId="6808"/>
    <cellStyle name="Обычный 18 2 2 2 7 2 12" xfId="6809"/>
    <cellStyle name="Обычный 18 2 2 2 7 2 13" xfId="6810"/>
    <cellStyle name="Обычный 18 2 2 2 7 2 14" xfId="6811"/>
    <cellStyle name="Обычный 18 2 2 2 7 2 2" xfId="6812"/>
    <cellStyle name="Обычный 18 2 2 2 7 2 2 10" xfId="6813"/>
    <cellStyle name="Обычный 18 2 2 2 7 2 2 11" xfId="6814"/>
    <cellStyle name="Обычный 18 2 2 2 7 2 2 12" xfId="6815"/>
    <cellStyle name="Обычный 18 2 2 2 7 2 2 13" xfId="6816"/>
    <cellStyle name="Обычный 18 2 2 2 7 2 2 2" xfId="6817"/>
    <cellStyle name="Обычный 18 2 2 2 7 2 2 2 2" xfId="6818"/>
    <cellStyle name="Обычный 18 2 2 2 7 2 2 2 2 2" xfId="6819"/>
    <cellStyle name="Обычный 18 2 2 2 7 2 2 2 2 3" xfId="6820"/>
    <cellStyle name="Обычный 18 2 2 2 7 2 2 2 2 4" xfId="6821"/>
    <cellStyle name="Обычный 18 2 2 2 7 2 2 2 2 5" xfId="6822"/>
    <cellStyle name="Обычный 18 2 2 2 7 2 2 2 3" xfId="6823"/>
    <cellStyle name="Обычный 18 2 2 2 7 2 2 2 4" xfId="6824"/>
    <cellStyle name="Обычный 18 2 2 2 7 2 2 2 5" xfId="6825"/>
    <cellStyle name="Обычный 18 2 2 2 7 2 2 2 6" xfId="6826"/>
    <cellStyle name="Обычный 18 2 2 2 7 2 2 2 7" xfId="6827"/>
    <cellStyle name="Обычный 18 2 2 2 7 2 2 2 8" xfId="6828"/>
    <cellStyle name="Обычный 18 2 2 2 7 2 2 2 9" xfId="6829"/>
    <cellStyle name="Обычный 18 2 2 2 7 2 2 3" xfId="6830"/>
    <cellStyle name="Обычный 18 2 2 2 7 2 2 3 2" xfId="6831"/>
    <cellStyle name="Обычный 18 2 2 2 7 2 2 3 2 2" xfId="6832"/>
    <cellStyle name="Обычный 18 2 2 2 7 2 2 3 2 3" xfId="6833"/>
    <cellStyle name="Обычный 18 2 2 2 7 2 2 3 2 4" xfId="6834"/>
    <cellStyle name="Обычный 18 2 2 2 7 2 2 3 2 5" xfId="6835"/>
    <cellStyle name="Обычный 18 2 2 2 7 2 2 3 3" xfId="6836"/>
    <cellStyle name="Обычный 18 2 2 2 7 2 2 3 4" xfId="6837"/>
    <cellStyle name="Обычный 18 2 2 2 7 2 2 3 5" xfId="6838"/>
    <cellStyle name="Обычный 18 2 2 2 7 2 2 3 6" xfId="6839"/>
    <cellStyle name="Обычный 18 2 2 2 7 2 2 3 7" xfId="6840"/>
    <cellStyle name="Обычный 18 2 2 2 7 2 2 3 8" xfId="6841"/>
    <cellStyle name="Обычный 18 2 2 2 7 2 2 4" xfId="6842"/>
    <cellStyle name="Обычный 18 2 2 2 7 2 2 4 2" xfId="6843"/>
    <cellStyle name="Обычный 18 2 2 2 7 2 2 4 3" xfId="6844"/>
    <cellStyle name="Обычный 18 2 2 2 7 2 2 4 4" xfId="6845"/>
    <cellStyle name="Обычный 18 2 2 2 7 2 2 4 5" xfId="6846"/>
    <cellStyle name="Обычный 18 2 2 2 7 2 2 5" xfId="6847"/>
    <cellStyle name="Обычный 18 2 2 2 7 2 2 5 2" xfId="6848"/>
    <cellStyle name="Обычный 18 2 2 2 7 2 2 5 3" xfId="6849"/>
    <cellStyle name="Обычный 18 2 2 2 7 2 2 5 4" xfId="6850"/>
    <cellStyle name="Обычный 18 2 2 2 7 2 2 5 5" xfId="6851"/>
    <cellStyle name="Обычный 18 2 2 2 7 2 2 6" xfId="6852"/>
    <cellStyle name="Обычный 18 2 2 2 7 2 2 7" xfId="6853"/>
    <cellStyle name="Обычный 18 2 2 2 7 2 2 8" xfId="6854"/>
    <cellStyle name="Обычный 18 2 2 2 7 2 2 9" xfId="6855"/>
    <cellStyle name="Обычный 18 2 2 2 7 2 3" xfId="6856"/>
    <cellStyle name="Обычный 18 2 2 2 7 2 3 2" xfId="6857"/>
    <cellStyle name="Обычный 18 2 2 2 7 2 3 2 2" xfId="6858"/>
    <cellStyle name="Обычный 18 2 2 2 7 2 3 2 3" xfId="6859"/>
    <cellStyle name="Обычный 18 2 2 2 7 2 3 2 4" xfId="6860"/>
    <cellStyle name="Обычный 18 2 2 2 7 2 3 2 5" xfId="6861"/>
    <cellStyle name="Обычный 18 2 2 2 7 2 3 3" xfId="6862"/>
    <cellStyle name="Обычный 18 2 2 2 7 2 3 4" xfId="6863"/>
    <cellStyle name="Обычный 18 2 2 2 7 2 3 5" xfId="6864"/>
    <cellStyle name="Обычный 18 2 2 2 7 2 3 6" xfId="6865"/>
    <cellStyle name="Обычный 18 2 2 2 7 2 3 7" xfId="6866"/>
    <cellStyle name="Обычный 18 2 2 2 7 2 3 8" xfId="6867"/>
    <cellStyle name="Обычный 18 2 2 2 7 2 3 9" xfId="6868"/>
    <cellStyle name="Обычный 18 2 2 2 7 2 4" xfId="6869"/>
    <cellStyle name="Обычный 18 2 2 2 7 2 4 2" xfId="6870"/>
    <cellStyle name="Обычный 18 2 2 2 7 2 4 2 2" xfId="6871"/>
    <cellStyle name="Обычный 18 2 2 2 7 2 4 2 3" xfId="6872"/>
    <cellStyle name="Обычный 18 2 2 2 7 2 4 2 4" xfId="6873"/>
    <cellStyle name="Обычный 18 2 2 2 7 2 4 2 5" xfId="6874"/>
    <cellStyle name="Обычный 18 2 2 2 7 2 4 3" xfId="6875"/>
    <cellStyle name="Обычный 18 2 2 2 7 2 4 4" xfId="6876"/>
    <cellStyle name="Обычный 18 2 2 2 7 2 4 5" xfId="6877"/>
    <cellStyle name="Обычный 18 2 2 2 7 2 4 6" xfId="6878"/>
    <cellStyle name="Обычный 18 2 2 2 7 2 4 7" xfId="6879"/>
    <cellStyle name="Обычный 18 2 2 2 7 2 4 8" xfId="6880"/>
    <cellStyle name="Обычный 18 2 2 2 7 2 5" xfId="6881"/>
    <cellStyle name="Обычный 18 2 2 2 7 2 5 2" xfId="6882"/>
    <cellStyle name="Обычный 18 2 2 2 7 2 5 3" xfId="6883"/>
    <cellStyle name="Обычный 18 2 2 2 7 2 5 4" xfId="6884"/>
    <cellStyle name="Обычный 18 2 2 2 7 2 5 5" xfId="6885"/>
    <cellStyle name="Обычный 18 2 2 2 7 2 6" xfId="6886"/>
    <cellStyle name="Обычный 18 2 2 2 7 2 6 2" xfId="6887"/>
    <cellStyle name="Обычный 18 2 2 2 7 2 6 3" xfId="6888"/>
    <cellStyle name="Обычный 18 2 2 2 7 2 6 4" xfId="6889"/>
    <cellStyle name="Обычный 18 2 2 2 7 2 6 5" xfId="6890"/>
    <cellStyle name="Обычный 18 2 2 2 7 2 7" xfId="6891"/>
    <cellStyle name="Обычный 18 2 2 2 7 2 8" xfId="6892"/>
    <cellStyle name="Обычный 18 2 2 2 7 2 9" xfId="6893"/>
    <cellStyle name="Обычный 18 2 2 2 7 3" xfId="6894"/>
    <cellStyle name="Обычный 18 2 2 2 7 3 10" xfId="6895"/>
    <cellStyle name="Обычный 18 2 2 2 7 3 11" xfId="6896"/>
    <cellStyle name="Обычный 18 2 2 2 7 3 12" xfId="6897"/>
    <cellStyle name="Обычный 18 2 2 2 7 3 13" xfId="6898"/>
    <cellStyle name="Обычный 18 2 2 2 7 3 2" xfId="6899"/>
    <cellStyle name="Обычный 18 2 2 2 7 3 2 2" xfId="6900"/>
    <cellStyle name="Обычный 18 2 2 2 7 3 2 2 2" xfId="6901"/>
    <cellStyle name="Обычный 18 2 2 2 7 3 2 2 3" xfId="6902"/>
    <cellStyle name="Обычный 18 2 2 2 7 3 2 2 4" xfId="6903"/>
    <cellStyle name="Обычный 18 2 2 2 7 3 2 2 5" xfId="6904"/>
    <cellStyle name="Обычный 18 2 2 2 7 3 2 3" xfId="6905"/>
    <cellStyle name="Обычный 18 2 2 2 7 3 2 4" xfId="6906"/>
    <cellStyle name="Обычный 18 2 2 2 7 3 2 5" xfId="6907"/>
    <cellStyle name="Обычный 18 2 2 2 7 3 2 6" xfId="6908"/>
    <cellStyle name="Обычный 18 2 2 2 7 3 2 7" xfId="6909"/>
    <cellStyle name="Обычный 18 2 2 2 7 3 2 8" xfId="6910"/>
    <cellStyle name="Обычный 18 2 2 2 7 3 2 9" xfId="6911"/>
    <cellStyle name="Обычный 18 2 2 2 7 3 3" xfId="6912"/>
    <cellStyle name="Обычный 18 2 2 2 7 3 3 2" xfId="6913"/>
    <cellStyle name="Обычный 18 2 2 2 7 3 3 2 2" xfId="6914"/>
    <cellStyle name="Обычный 18 2 2 2 7 3 3 2 3" xfId="6915"/>
    <cellStyle name="Обычный 18 2 2 2 7 3 3 2 4" xfId="6916"/>
    <cellStyle name="Обычный 18 2 2 2 7 3 3 2 5" xfId="6917"/>
    <cellStyle name="Обычный 18 2 2 2 7 3 3 3" xfId="6918"/>
    <cellStyle name="Обычный 18 2 2 2 7 3 3 4" xfId="6919"/>
    <cellStyle name="Обычный 18 2 2 2 7 3 3 5" xfId="6920"/>
    <cellStyle name="Обычный 18 2 2 2 7 3 3 6" xfId="6921"/>
    <cellStyle name="Обычный 18 2 2 2 7 3 3 7" xfId="6922"/>
    <cellStyle name="Обычный 18 2 2 2 7 3 3 8" xfId="6923"/>
    <cellStyle name="Обычный 18 2 2 2 7 3 4" xfId="6924"/>
    <cellStyle name="Обычный 18 2 2 2 7 3 4 2" xfId="6925"/>
    <cellStyle name="Обычный 18 2 2 2 7 3 4 3" xfId="6926"/>
    <cellStyle name="Обычный 18 2 2 2 7 3 4 4" xfId="6927"/>
    <cellStyle name="Обычный 18 2 2 2 7 3 4 5" xfId="6928"/>
    <cellStyle name="Обычный 18 2 2 2 7 3 5" xfId="6929"/>
    <cellStyle name="Обычный 18 2 2 2 7 3 5 2" xfId="6930"/>
    <cellStyle name="Обычный 18 2 2 2 7 3 5 3" xfId="6931"/>
    <cellStyle name="Обычный 18 2 2 2 7 3 5 4" xfId="6932"/>
    <cellStyle name="Обычный 18 2 2 2 7 3 5 5" xfId="6933"/>
    <cellStyle name="Обычный 18 2 2 2 7 3 6" xfId="6934"/>
    <cellStyle name="Обычный 18 2 2 2 7 3 7" xfId="6935"/>
    <cellStyle name="Обычный 18 2 2 2 7 3 8" xfId="6936"/>
    <cellStyle name="Обычный 18 2 2 2 7 3 9" xfId="6937"/>
    <cellStyle name="Обычный 18 2 2 2 7 4" xfId="6938"/>
    <cellStyle name="Обычный 18 2 2 2 7 4 2" xfId="6939"/>
    <cellStyle name="Обычный 18 2 2 2 7 4 2 2" xfId="6940"/>
    <cellStyle name="Обычный 18 2 2 2 7 4 2 3" xfId="6941"/>
    <cellStyle name="Обычный 18 2 2 2 7 4 2 4" xfId="6942"/>
    <cellStyle name="Обычный 18 2 2 2 7 4 2 5" xfId="6943"/>
    <cellStyle name="Обычный 18 2 2 2 7 4 3" xfId="6944"/>
    <cellStyle name="Обычный 18 2 2 2 7 4 4" xfId="6945"/>
    <cellStyle name="Обычный 18 2 2 2 7 4 5" xfId="6946"/>
    <cellStyle name="Обычный 18 2 2 2 7 4 6" xfId="6947"/>
    <cellStyle name="Обычный 18 2 2 2 7 4 7" xfId="6948"/>
    <cellStyle name="Обычный 18 2 2 2 7 4 8" xfId="6949"/>
    <cellStyle name="Обычный 18 2 2 2 7 4 9" xfId="6950"/>
    <cellStyle name="Обычный 18 2 2 2 7 5" xfId="6951"/>
    <cellStyle name="Обычный 18 2 2 2 7 5 2" xfId="6952"/>
    <cellStyle name="Обычный 18 2 2 2 7 5 2 2" xfId="6953"/>
    <cellStyle name="Обычный 18 2 2 2 7 5 2 3" xfId="6954"/>
    <cellStyle name="Обычный 18 2 2 2 7 5 2 4" xfId="6955"/>
    <cellStyle name="Обычный 18 2 2 2 7 5 2 5" xfId="6956"/>
    <cellStyle name="Обычный 18 2 2 2 7 5 3" xfId="6957"/>
    <cellStyle name="Обычный 18 2 2 2 7 5 4" xfId="6958"/>
    <cellStyle name="Обычный 18 2 2 2 7 5 5" xfId="6959"/>
    <cellStyle name="Обычный 18 2 2 2 7 5 6" xfId="6960"/>
    <cellStyle name="Обычный 18 2 2 2 7 5 7" xfId="6961"/>
    <cellStyle name="Обычный 18 2 2 2 7 5 8" xfId="6962"/>
    <cellStyle name="Обычный 18 2 2 2 7 6" xfId="6963"/>
    <cellStyle name="Обычный 18 2 2 2 7 6 2" xfId="6964"/>
    <cellStyle name="Обычный 18 2 2 2 7 6 3" xfId="6965"/>
    <cellStyle name="Обычный 18 2 2 2 7 6 4" xfId="6966"/>
    <cellStyle name="Обычный 18 2 2 2 7 6 5" xfId="6967"/>
    <cellStyle name="Обычный 18 2 2 2 7 7" xfId="6968"/>
    <cellStyle name="Обычный 18 2 2 2 7 7 2" xfId="6969"/>
    <cellStyle name="Обычный 18 2 2 2 7 7 3" xfId="6970"/>
    <cellStyle name="Обычный 18 2 2 2 7 7 4" xfId="6971"/>
    <cellStyle name="Обычный 18 2 2 2 7 7 5" xfId="6972"/>
    <cellStyle name="Обычный 18 2 2 2 7 8" xfId="6973"/>
    <cellStyle name="Обычный 18 2 2 2 7 9" xfId="6974"/>
    <cellStyle name="Обычный 18 2 2 2 8" xfId="6975"/>
    <cellStyle name="Обычный 18 2 2 2 8 10" xfId="6976"/>
    <cellStyle name="Обычный 18 2 2 2 8 11" xfId="6977"/>
    <cellStyle name="Обычный 18 2 2 2 8 12" xfId="6978"/>
    <cellStyle name="Обычный 18 2 2 2 8 13" xfId="6979"/>
    <cellStyle name="Обычный 18 2 2 2 8 14" xfId="6980"/>
    <cellStyle name="Обычный 18 2 2 2 8 15" xfId="6981"/>
    <cellStyle name="Обычный 18 2 2 2 8 2" xfId="6982"/>
    <cellStyle name="Обычный 18 2 2 2 8 2 10" xfId="6983"/>
    <cellStyle name="Обычный 18 2 2 2 8 2 11" xfId="6984"/>
    <cellStyle name="Обычный 18 2 2 2 8 2 12" xfId="6985"/>
    <cellStyle name="Обычный 18 2 2 2 8 2 13" xfId="6986"/>
    <cellStyle name="Обычный 18 2 2 2 8 2 14" xfId="6987"/>
    <cellStyle name="Обычный 18 2 2 2 8 2 2" xfId="6988"/>
    <cellStyle name="Обычный 18 2 2 2 8 2 2 10" xfId="6989"/>
    <cellStyle name="Обычный 18 2 2 2 8 2 2 11" xfId="6990"/>
    <cellStyle name="Обычный 18 2 2 2 8 2 2 12" xfId="6991"/>
    <cellStyle name="Обычный 18 2 2 2 8 2 2 13" xfId="6992"/>
    <cellStyle name="Обычный 18 2 2 2 8 2 2 2" xfId="6993"/>
    <cellStyle name="Обычный 18 2 2 2 8 2 2 2 2" xfId="6994"/>
    <cellStyle name="Обычный 18 2 2 2 8 2 2 2 2 2" xfId="6995"/>
    <cellStyle name="Обычный 18 2 2 2 8 2 2 2 2 3" xfId="6996"/>
    <cellStyle name="Обычный 18 2 2 2 8 2 2 2 2 4" xfId="6997"/>
    <cellStyle name="Обычный 18 2 2 2 8 2 2 2 2 5" xfId="6998"/>
    <cellStyle name="Обычный 18 2 2 2 8 2 2 2 3" xfId="6999"/>
    <cellStyle name="Обычный 18 2 2 2 8 2 2 2 4" xfId="7000"/>
    <cellStyle name="Обычный 18 2 2 2 8 2 2 2 5" xfId="7001"/>
    <cellStyle name="Обычный 18 2 2 2 8 2 2 2 6" xfId="7002"/>
    <cellStyle name="Обычный 18 2 2 2 8 2 2 2 7" xfId="7003"/>
    <cellStyle name="Обычный 18 2 2 2 8 2 2 2 8" xfId="7004"/>
    <cellStyle name="Обычный 18 2 2 2 8 2 2 2 9" xfId="7005"/>
    <cellStyle name="Обычный 18 2 2 2 8 2 2 3" xfId="7006"/>
    <cellStyle name="Обычный 18 2 2 2 8 2 2 3 2" xfId="7007"/>
    <cellStyle name="Обычный 18 2 2 2 8 2 2 3 2 2" xfId="7008"/>
    <cellStyle name="Обычный 18 2 2 2 8 2 2 3 2 3" xfId="7009"/>
    <cellStyle name="Обычный 18 2 2 2 8 2 2 3 2 4" xfId="7010"/>
    <cellStyle name="Обычный 18 2 2 2 8 2 2 3 2 5" xfId="7011"/>
    <cellStyle name="Обычный 18 2 2 2 8 2 2 3 3" xfId="7012"/>
    <cellStyle name="Обычный 18 2 2 2 8 2 2 3 4" xfId="7013"/>
    <cellStyle name="Обычный 18 2 2 2 8 2 2 3 5" xfId="7014"/>
    <cellStyle name="Обычный 18 2 2 2 8 2 2 3 6" xfId="7015"/>
    <cellStyle name="Обычный 18 2 2 2 8 2 2 3 7" xfId="7016"/>
    <cellStyle name="Обычный 18 2 2 2 8 2 2 3 8" xfId="7017"/>
    <cellStyle name="Обычный 18 2 2 2 8 2 2 4" xfId="7018"/>
    <cellStyle name="Обычный 18 2 2 2 8 2 2 4 2" xfId="7019"/>
    <cellStyle name="Обычный 18 2 2 2 8 2 2 4 3" xfId="7020"/>
    <cellStyle name="Обычный 18 2 2 2 8 2 2 4 4" xfId="7021"/>
    <cellStyle name="Обычный 18 2 2 2 8 2 2 4 5" xfId="7022"/>
    <cellStyle name="Обычный 18 2 2 2 8 2 2 5" xfId="7023"/>
    <cellStyle name="Обычный 18 2 2 2 8 2 2 5 2" xfId="7024"/>
    <cellStyle name="Обычный 18 2 2 2 8 2 2 5 3" xfId="7025"/>
    <cellStyle name="Обычный 18 2 2 2 8 2 2 5 4" xfId="7026"/>
    <cellStyle name="Обычный 18 2 2 2 8 2 2 5 5" xfId="7027"/>
    <cellStyle name="Обычный 18 2 2 2 8 2 2 6" xfId="7028"/>
    <cellStyle name="Обычный 18 2 2 2 8 2 2 7" xfId="7029"/>
    <cellStyle name="Обычный 18 2 2 2 8 2 2 8" xfId="7030"/>
    <cellStyle name="Обычный 18 2 2 2 8 2 2 9" xfId="7031"/>
    <cellStyle name="Обычный 18 2 2 2 8 2 3" xfId="7032"/>
    <cellStyle name="Обычный 18 2 2 2 8 2 3 2" xfId="7033"/>
    <cellStyle name="Обычный 18 2 2 2 8 2 3 2 2" xfId="7034"/>
    <cellStyle name="Обычный 18 2 2 2 8 2 3 2 3" xfId="7035"/>
    <cellStyle name="Обычный 18 2 2 2 8 2 3 2 4" xfId="7036"/>
    <cellStyle name="Обычный 18 2 2 2 8 2 3 2 5" xfId="7037"/>
    <cellStyle name="Обычный 18 2 2 2 8 2 3 3" xfId="7038"/>
    <cellStyle name="Обычный 18 2 2 2 8 2 3 4" xfId="7039"/>
    <cellStyle name="Обычный 18 2 2 2 8 2 3 5" xfId="7040"/>
    <cellStyle name="Обычный 18 2 2 2 8 2 3 6" xfId="7041"/>
    <cellStyle name="Обычный 18 2 2 2 8 2 3 7" xfId="7042"/>
    <cellStyle name="Обычный 18 2 2 2 8 2 3 8" xfId="7043"/>
    <cellStyle name="Обычный 18 2 2 2 8 2 3 9" xfId="7044"/>
    <cellStyle name="Обычный 18 2 2 2 8 2 4" xfId="7045"/>
    <cellStyle name="Обычный 18 2 2 2 8 2 4 2" xfId="7046"/>
    <cellStyle name="Обычный 18 2 2 2 8 2 4 2 2" xfId="7047"/>
    <cellStyle name="Обычный 18 2 2 2 8 2 4 2 3" xfId="7048"/>
    <cellStyle name="Обычный 18 2 2 2 8 2 4 2 4" xfId="7049"/>
    <cellStyle name="Обычный 18 2 2 2 8 2 4 2 5" xfId="7050"/>
    <cellStyle name="Обычный 18 2 2 2 8 2 4 3" xfId="7051"/>
    <cellStyle name="Обычный 18 2 2 2 8 2 4 4" xfId="7052"/>
    <cellStyle name="Обычный 18 2 2 2 8 2 4 5" xfId="7053"/>
    <cellStyle name="Обычный 18 2 2 2 8 2 4 6" xfId="7054"/>
    <cellStyle name="Обычный 18 2 2 2 8 2 4 7" xfId="7055"/>
    <cellStyle name="Обычный 18 2 2 2 8 2 4 8" xfId="7056"/>
    <cellStyle name="Обычный 18 2 2 2 8 2 5" xfId="7057"/>
    <cellStyle name="Обычный 18 2 2 2 8 2 5 2" xfId="7058"/>
    <cellStyle name="Обычный 18 2 2 2 8 2 5 3" xfId="7059"/>
    <cellStyle name="Обычный 18 2 2 2 8 2 5 4" xfId="7060"/>
    <cellStyle name="Обычный 18 2 2 2 8 2 5 5" xfId="7061"/>
    <cellStyle name="Обычный 18 2 2 2 8 2 6" xfId="7062"/>
    <cellStyle name="Обычный 18 2 2 2 8 2 6 2" xfId="7063"/>
    <cellStyle name="Обычный 18 2 2 2 8 2 6 3" xfId="7064"/>
    <cellStyle name="Обычный 18 2 2 2 8 2 6 4" xfId="7065"/>
    <cellStyle name="Обычный 18 2 2 2 8 2 6 5" xfId="7066"/>
    <cellStyle name="Обычный 18 2 2 2 8 2 7" xfId="7067"/>
    <cellStyle name="Обычный 18 2 2 2 8 2 8" xfId="7068"/>
    <cellStyle name="Обычный 18 2 2 2 8 2 9" xfId="7069"/>
    <cellStyle name="Обычный 18 2 2 2 8 3" xfId="7070"/>
    <cellStyle name="Обычный 18 2 2 2 8 3 10" xfId="7071"/>
    <cellStyle name="Обычный 18 2 2 2 8 3 11" xfId="7072"/>
    <cellStyle name="Обычный 18 2 2 2 8 3 12" xfId="7073"/>
    <cellStyle name="Обычный 18 2 2 2 8 3 13" xfId="7074"/>
    <cellStyle name="Обычный 18 2 2 2 8 3 2" xfId="7075"/>
    <cellStyle name="Обычный 18 2 2 2 8 3 2 2" xfId="7076"/>
    <cellStyle name="Обычный 18 2 2 2 8 3 2 2 2" xfId="7077"/>
    <cellStyle name="Обычный 18 2 2 2 8 3 2 2 3" xfId="7078"/>
    <cellStyle name="Обычный 18 2 2 2 8 3 2 2 4" xfId="7079"/>
    <cellStyle name="Обычный 18 2 2 2 8 3 2 2 5" xfId="7080"/>
    <cellStyle name="Обычный 18 2 2 2 8 3 2 3" xfId="7081"/>
    <cellStyle name="Обычный 18 2 2 2 8 3 2 4" xfId="7082"/>
    <cellStyle name="Обычный 18 2 2 2 8 3 2 5" xfId="7083"/>
    <cellStyle name="Обычный 18 2 2 2 8 3 2 6" xfId="7084"/>
    <cellStyle name="Обычный 18 2 2 2 8 3 2 7" xfId="7085"/>
    <cellStyle name="Обычный 18 2 2 2 8 3 2 8" xfId="7086"/>
    <cellStyle name="Обычный 18 2 2 2 8 3 2 9" xfId="7087"/>
    <cellStyle name="Обычный 18 2 2 2 8 3 3" xfId="7088"/>
    <cellStyle name="Обычный 18 2 2 2 8 3 3 2" xfId="7089"/>
    <cellStyle name="Обычный 18 2 2 2 8 3 3 2 2" xfId="7090"/>
    <cellStyle name="Обычный 18 2 2 2 8 3 3 2 3" xfId="7091"/>
    <cellStyle name="Обычный 18 2 2 2 8 3 3 2 4" xfId="7092"/>
    <cellStyle name="Обычный 18 2 2 2 8 3 3 2 5" xfId="7093"/>
    <cellStyle name="Обычный 18 2 2 2 8 3 3 3" xfId="7094"/>
    <cellStyle name="Обычный 18 2 2 2 8 3 3 4" xfId="7095"/>
    <cellStyle name="Обычный 18 2 2 2 8 3 3 5" xfId="7096"/>
    <cellStyle name="Обычный 18 2 2 2 8 3 3 6" xfId="7097"/>
    <cellStyle name="Обычный 18 2 2 2 8 3 3 7" xfId="7098"/>
    <cellStyle name="Обычный 18 2 2 2 8 3 3 8" xfId="7099"/>
    <cellStyle name="Обычный 18 2 2 2 8 3 4" xfId="7100"/>
    <cellStyle name="Обычный 18 2 2 2 8 3 4 2" xfId="7101"/>
    <cellStyle name="Обычный 18 2 2 2 8 3 4 3" xfId="7102"/>
    <cellStyle name="Обычный 18 2 2 2 8 3 4 4" xfId="7103"/>
    <cellStyle name="Обычный 18 2 2 2 8 3 4 5" xfId="7104"/>
    <cellStyle name="Обычный 18 2 2 2 8 3 5" xfId="7105"/>
    <cellStyle name="Обычный 18 2 2 2 8 3 5 2" xfId="7106"/>
    <cellStyle name="Обычный 18 2 2 2 8 3 5 3" xfId="7107"/>
    <cellStyle name="Обычный 18 2 2 2 8 3 5 4" xfId="7108"/>
    <cellStyle name="Обычный 18 2 2 2 8 3 5 5" xfId="7109"/>
    <cellStyle name="Обычный 18 2 2 2 8 3 6" xfId="7110"/>
    <cellStyle name="Обычный 18 2 2 2 8 3 7" xfId="7111"/>
    <cellStyle name="Обычный 18 2 2 2 8 3 8" xfId="7112"/>
    <cellStyle name="Обычный 18 2 2 2 8 3 9" xfId="7113"/>
    <cellStyle name="Обычный 18 2 2 2 8 4" xfId="7114"/>
    <cellStyle name="Обычный 18 2 2 2 8 4 2" xfId="7115"/>
    <cellStyle name="Обычный 18 2 2 2 8 4 2 2" xfId="7116"/>
    <cellStyle name="Обычный 18 2 2 2 8 4 2 3" xfId="7117"/>
    <cellStyle name="Обычный 18 2 2 2 8 4 2 4" xfId="7118"/>
    <cellStyle name="Обычный 18 2 2 2 8 4 2 5" xfId="7119"/>
    <cellStyle name="Обычный 18 2 2 2 8 4 3" xfId="7120"/>
    <cellStyle name="Обычный 18 2 2 2 8 4 4" xfId="7121"/>
    <cellStyle name="Обычный 18 2 2 2 8 4 5" xfId="7122"/>
    <cellStyle name="Обычный 18 2 2 2 8 4 6" xfId="7123"/>
    <cellStyle name="Обычный 18 2 2 2 8 4 7" xfId="7124"/>
    <cellStyle name="Обычный 18 2 2 2 8 4 8" xfId="7125"/>
    <cellStyle name="Обычный 18 2 2 2 8 4 9" xfId="7126"/>
    <cellStyle name="Обычный 18 2 2 2 8 5" xfId="7127"/>
    <cellStyle name="Обычный 18 2 2 2 8 5 2" xfId="7128"/>
    <cellStyle name="Обычный 18 2 2 2 8 5 2 2" xfId="7129"/>
    <cellStyle name="Обычный 18 2 2 2 8 5 2 3" xfId="7130"/>
    <cellStyle name="Обычный 18 2 2 2 8 5 2 4" xfId="7131"/>
    <cellStyle name="Обычный 18 2 2 2 8 5 2 5" xfId="7132"/>
    <cellStyle name="Обычный 18 2 2 2 8 5 3" xfId="7133"/>
    <cellStyle name="Обычный 18 2 2 2 8 5 4" xfId="7134"/>
    <cellStyle name="Обычный 18 2 2 2 8 5 5" xfId="7135"/>
    <cellStyle name="Обычный 18 2 2 2 8 5 6" xfId="7136"/>
    <cellStyle name="Обычный 18 2 2 2 8 5 7" xfId="7137"/>
    <cellStyle name="Обычный 18 2 2 2 8 5 8" xfId="7138"/>
    <cellStyle name="Обычный 18 2 2 2 8 6" xfId="7139"/>
    <cellStyle name="Обычный 18 2 2 2 8 6 2" xfId="7140"/>
    <cellStyle name="Обычный 18 2 2 2 8 6 3" xfId="7141"/>
    <cellStyle name="Обычный 18 2 2 2 8 6 4" xfId="7142"/>
    <cellStyle name="Обычный 18 2 2 2 8 6 5" xfId="7143"/>
    <cellStyle name="Обычный 18 2 2 2 8 7" xfId="7144"/>
    <cellStyle name="Обычный 18 2 2 2 8 7 2" xfId="7145"/>
    <cellStyle name="Обычный 18 2 2 2 8 7 3" xfId="7146"/>
    <cellStyle name="Обычный 18 2 2 2 8 7 4" xfId="7147"/>
    <cellStyle name="Обычный 18 2 2 2 8 7 5" xfId="7148"/>
    <cellStyle name="Обычный 18 2 2 2 8 8" xfId="7149"/>
    <cellStyle name="Обычный 18 2 2 2 8 9" xfId="7150"/>
    <cellStyle name="Обычный 18 2 2 2 9" xfId="7151"/>
    <cellStyle name="Обычный 18 2 2 2 9 10" xfId="7152"/>
    <cellStyle name="Обычный 18 2 2 2 9 11" xfId="7153"/>
    <cellStyle name="Обычный 18 2 2 2 9 12" xfId="7154"/>
    <cellStyle name="Обычный 18 2 2 2 9 13" xfId="7155"/>
    <cellStyle name="Обычный 18 2 2 2 9 14" xfId="7156"/>
    <cellStyle name="Обычный 18 2 2 2 9 15" xfId="7157"/>
    <cellStyle name="Обычный 18 2 2 2 9 2" xfId="7158"/>
    <cellStyle name="Обычный 18 2 2 2 9 2 10" xfId="7159"/>
    <cellStyle name="Обычный 18 2 2 2 9 2 11" xfId="7160"/>
    <cellStyle name="Обычный 18 2 2 2 9 2 12" xfId="7161"/>
    <cellStyle name="Обычный 18 2 2 2 9 2 13" xfId="7162"/>
    <cellStyle name="Обычный 18 2 2 2 9 2 14" xfId="7163"/>
    <cellStyle name="Обычный 18 2 2 2 9 2 2" xfId="7164"/>
    <cellStyle name="Обычный 18 2 2 2 9 2 2 10" xfId="7165"/>
    <cellStyle name="Обычный 18 2 2 2 9 2 2 11" xfId="7166"/>
    <cellStyle name="Обычный 18 2 2 2 9 2 2 12" xfId="7167"/>
    <cellStyle name="Обычный 18 2 2 2 9 2 2 13" xfId="7168"/>
    <cellStyle name="Обычный 18 2 2 2 9 2 2 2" xfId="7169"/>
    <cellStyle name="Обычный 18 2 2 2 9 2 2 2 2" xfId="7170"/>
    <cellStyle name="Обычный 18 2 2 2 9 2 2 2 2 2" xfId="7171"/>
    <cellStyle name="Обычный 18 2 2 2 9 2 2 2 2 3" xfId="7172"/>
    <cellStyle name="Обычный 18 2 2 2 9 2 2 2 2 4" xfId="7173"/>
    <cellStyle name="Обычный 18 2 2 2 9 2 2 2 2 5" xfId="7174"/>
    <cellStyle name="Обычный 18 2 2 2 9 2 2 2 3" xfId="7175"/>
    <cellStyle name="Обычный 18 2 2 2 9 2 2 2 4" xfId="7176"/>
    <cellStyle name="Обычный 18 2 2 2 9 2 2 2 5" xfId="7177"/>
    <cellStyle name="Обычный 18 2 2 2 9 2 2 2 6" xfId="7178"/>
    <cellStyle name="Обычный 18 2 2 2 9 2 2 2 7" xfId="7179"/>
    <cellStyle name="Обычный 18 2 2 2 9 2 2 2 8" xfId="7180"/>
    <cellStyle name="Обычный 18 2 2 2 9 2 2 2 9" xfId="7181"/>
    <cellStyle name="Обычный 18 2 2 2 9 2 2 3" xfId="7182"/>
    <cellStyle name="Обычный 18 2 2 2 9 2 2 3 2" xfId="7183"/>
    <cellStyle name="Обычный 18 2 2 2 9 2 2 3 2 2" xfId="7184"/>
    <cellStyle name="Обычный 18 2 2 2 9 2 2 3 2 3" xfId="7185"/>
    <cellStyle name="Обычный 18 2 2 2 9 2 2 3 2 4" xfId="7186"/>
    <cellStyle name="Обычный 18 2 2 2 9 2 2 3 2 5" xfId="7187"/>
    <cellStyle name="Обычный 18 2 2 2 9 2 2 3 3" xfId="7188"/>
    <cellStyle name="Обычный 18 2 2 2 9 2 2 3 4" xfId="7189"/>
    <cellStyle name="Обычный 18 2 2 2 9 2 2 3 5" xfId="7190"/>
    <cellStyle name="Обычный 18 2 2 2 9 2 2 3 6" xfId="7191"/>
    <cellStyle name="Обычный 18 2 2 2 9 2 2 3 7" xfId="7192"/>
    <cellStyle name="Обычный 18 2 2 2 9 2 2 3 8" xfId="7193"/>
    <cellStyle name="Обычный 18 2 2 2 9 2 2 4" xfId="7194"/>
    <cellStyle name="Обычный 18 2 2 2 9 2 2 4 2" xfId="7195"/>
    <cellStyle name="Обычный 18 2 2 2 9 2 2 4 3" xfId="7196"/>
    <cellStyle name="Обычный 18 2 2 2 9 2 2 4 4" xfId="7197"/>
    <cellStyle name="Обычный 18 2 2 2 9 2 2 4 5" xfId="7198"/>
    <cellStyle name="Обычный 18 2 2 2 9 2 2 5" xfId="7199"/>
    <cellStyle name="Обычный 18 2 2 2 9 2 2 5 2" xfId="7200"/>
    <cellStyle name="Обычный 18 2 2 2 9 2 2 5 3" xfId="7201"/>
    <cellStyle name="Обычный 18 2 2 2 9 2 2 5 4" xfId="7202"/>
    <cellStyle name="Обычный 18 2 2 2 9 2 2 5 5" xfId="7203"/>
    <cellStyle name="Обычный 18 2 2 2 9 2 2 6" xfId="7204"/>
    <cellStyle name="Обычный 18 2 2 2 9 2 2 7" xfId="7205"/>
    <cellStyle name="Обычный 18 2 2 2 9 2 2 8" xfId="7206"/>
    <cellStyle name="Обычный 18 2 2 2 9 2 2 9" xfId="7207"/>
    <cellStyle name="Обычный 18 2 2 2 9 2 3" xfId="7208"/>
    <cellStyle name="Обычный 18 2 2 2 9 2 3 2" xfId="7209"/>
    <cellStyle name="Обычный 18 2 2 2 9 2 3 2 2" xfId="7210"/>
    <cellStyle name="Обычный 18 2 2 2 9 2 3 2 3" xfId="7211"/>
    <cellStyle name="Обычный 18 2 2 2 9 2 3 2 4" xfId="7212"/>
    <cellStyle name="Обычный 18 2 2 2 9 2 3 2 5" xfId="7213"/>
    <cellStyle name="Обычный 18 2 2 2 9 2 3 3" xfId="7214"/>
    <cellStyle name="Обычный 18 2 2 2 9 2 3 4" xfId="7215"/>
    <cellStyle name="Обычный 18 2 2 2 9 2 3 5" xfId="7216"/>
    <cellStyle name="Обычный 18 2 2 2 9 2 3 6" xfId="7217"/>
    <cellStyle name="Обычный 18 2 2 2 9 2 3 7" xfId="7218"/>
    <cellStyle name="Обычный 18 2 2 2 9 2 3 8" xfId="7219"/>
    <cellStyle name="Обычный 18 2 2 2 9 2 3 9" xfId="7220"/>
    <cellStyle name="Обычный 18 2 2 2 9 2 4" xfId="7221"/>
    <cellStyle name="Обычный 18 2 2 2 9 2 4 2" xfId="7222"/>
    <cellStyle name="Обычный 18 2 2 2 9 2 4 2 2" xfId="7223"/>
    <cellStyle name="Обычный 18 2 2 2 9 2 4 2 3" xfId="7224"/>
    <cellStyle name="Обычный 18 2 2 2 9 2 4 2 4" xfId="7225"/>
    <cellStyle name="Обычный 18 2 2 2 9 2 4 2 5" xfId="7226"/>
    <cellStyle name="Обычный 18 2 2 2 9 2 4 3" xfId="7227"/>
    <cellStyle name="Обычный 18 2 2 2 9 2 4 4" xfId="7228"/>
    <cellStyle name="Обычный 18 2 2 2 9 2 4 5" xfId="7229"/>
    <cellStyle name="Обычный 18 2 2 2 9 2 4 6" xfId="7230"/>
    <cellStyle name="Обычный 18 2 2 2 9 2 4 7" xfId="7231"/>
    <cellStyle name="Обычный 18 2 2 2 9 2 4 8" xfId="7232"/>
    <cellStyle name="Обычный 18 2 2 2 9 2 5" xfId="7233"/>
    <cellStyle name="Обычный 18 2 2 2 9 2 5 2" xfId="7234"/>
    <cellStyle name="Обычный 18 2 2 2 9 2 5 3" xfId="7235"/>
    <cellStyle name="Обычный 18 2 2 2 9 2 5 4" xfId="7236"/>
    <cellStyle name="Обычный 18 2 2 2 9 2 5 5" xfId="7237"/>
    <cellStyle name="Обычный 18 2 2 2 9 2 6" xfId="7238"/>
    <cellStyle name="Обычный 18 2 2 2 9 2 6 2" xfId="7239"/>
    <cellStyle name="Обычный 18 2 2 2 9 2 6 3" xfId="7240"/>
    <cellStyle name="Обычный 18 2 2 2 9 2 6 4" xfId="7241"/>
    <cellStyle name="Обычный 18 2 2 2 9 2 6 5" xfId="7242"/>
    <cellStyle name="Обычный 18 2 2 2 9 2 7" xfId="7243"/>
    <cellStyle name="Обычный 18 2 2 2 9 2 8" xfId="7244"/>
    <cellStyle name="Обычный 18 2 2 2 9 2 9" xfId="7245"/>
    <cellStyle name="Обычный 18 2 2 2 9 3" xfId="7246"/>
    <cellStyle name="Обычный 18 2 2 2 9 3 10" xfId="7247"/>
    <cellStyle name="Обычный 18 2 2 2 9 3 11" xfId="7248"/>
    <cellStyle name="Обычный 18 2 2 2 9 3 12" xfId="7249"/>
    <cellStyle name="Обычный 18 2 2 2 9 3 13" xfId="7250"/>
    <cellStyle name="Обычный 18 2 2 2 9 3 2" xfId="7251"/>
    <cellStyle name="Обычный 18 2 2 2 9 3 2 2" xfId="7252"/>
    <cellStyle name="Обычный 18 2 2 2 9 3 2 2 2" xfId="7253"/>
    <cellStyle name="Обычный 18 2 2 2 9 3 2 2 3" xfId="7254"/>
    <cellStyle name="Обычный 18 2 2 2 9 3 2 2 4" xfId="7255"/>
    <cellStyle name="Обычный 18 2 2 2 9 3 2 2 5" xfId="7256"/>
    <cellStyle name="Обычный 18 2 2 2 9 3 2 3" xfId="7257"/>
    <cellStyle name="Обычный 18 2 2 2 9 3 2 4" xfId="7258"/>
    <cellStyle name="Обычный 18 2 2 2 9 3 2 5" xfId="7259"/>
    <cellStyle name="Обычный 18 2 2 2 9 3 2 6" xfId="7260"/>
    <cellStyle name="Обычный 18 2 2 2 9 3 2 7" xfId="7261"/>
    <cellStyle name="Обычный 18 2 2 2 9 3 2 8" xfId="7262"/>
    <cellStyle name="Обычный 18 2 2 2 9 3 2 9" xfId="7263"/>
    <cellStyle name="Обычный 18 2 2 2 9 3 3" xfId="7264"/>
    <cellStyle name="Обычный 18 2 2 2 9 3 3 2" xfId="7265"/>
    <cellStyle name="Обычный 18 2 2 2 9 3 3 2 2" xfId="7266"/>
    <cellStyle name="Обычный 18 2 2 2 9 3 3 2 3" xfId="7267"/>
    <cellStyle name="Обычный 18 2 2 2 9 3 3 2 4" xfId="7268"/>
    <cellStyle name="Обычный 18 2 2 2 9 3 3 2 5" xfId="7269"/>
    <cellStyle name="Обычный 18 2 2 2 9 3 3 3" xfId="7270"/>
    <cellStyle name="Обычный 18 2 2 2 9 3 3 4" xfId="7271"/>
    <cellStyle name="Обычный 18 2 2 2 9 3 3 5" xfId="7272"/>
    <cellStyle name="Обычный 18 2 2 2 9 3 3 6" xfId="7273"/>
    <cellStyle name="Обычный 18 2 2 2 9 3 3 7" xfId="7274"/>
    <cellStyle name="Обычный 18 2 2 2 9 3 3 8" xfId="7275"/>
    <cellStyle name="Обычный 18 2 2 2 9 3 4" xfId="7276"/>
    <cellStyle name="Обычный 18 2 2 2 9 3 4 2" xfId="7277"/>
    <cellStyle name="Обычный 18 2 2 2 9 3 4 3" xfId="7278"/>
    <cellStyle name="Обычный 18 2 2 2 9 3 4 4" xfId="7279"/>
    <cellStyle name="Обычный 18 2 2 2 9 3 4 5" xfId="7280"/>
    <cellStyle name="Обычный 18 2 2 2 9 3 5" xfId="7281"/>
    <cellStyle name="Обычный 18 2 2 2 9 3 5 2" xfId="7282"/>
    <cellStyle name="Обычный 18 2 2 2 9 3 5 3" xfId="7283"/>
    <cellStyle name="Обычный 18 2 2 2 9 3 5 4" xfId="7284"/>
    <cellStyle name="Обычный 18 2 2 2 9 3 5 5" xfId="7285"/>
    <cellStyle name="Обычный 18 2 2 2 9 3 6" xfId="7286"/>
    <cellStyle name="Обычный 18 2 2 2 9 3 7" xfId="7287"/>
    <cellStyle name="Обычный 18 2 2 2 9 3 8" xfId="7288"/>
    <cellStyle name="Обычный 18 2 2 2 9 3 9" xfId="7289"/>
    <cellStyle name="Обычный 18 2 2 2 9 4" xfId="7290"/>
    <cellStyle name="Обычный 18 2 2 2 9 4 2" xfId="7291"/>
    <cellStyle name="Обычный 18 2 2 2 9 4 2 2" xfId="7292"/>
    <cellStyle name="Обычный 18 2 2 2 9 4 2 3" xfId="7293"/>
    <cellStyle name="Обычный 18 2 2 2 9 4 2 4" xfId="7294"/>
    <cellStyle name="Обычный 18 2 2 2 9 4 2 5" xfId="7295"/>
    <cellStyle name="Обычный 18 2 2 2 9 4 3" xfId="7296"/>
    <cellStyle name="Обычный 18 2 2 2 9 4 4" xfId="7297"/>
    <cellStyle name="Обычный 18 2 2 2 9 4 5" xfId="7298"/>
    <cellStyle name="Обычный 18 2 2 2 9 4 6" xfId="7299"/>
    <cellStyle name="Обычный 18 2 2 2 9 4 7" xfId="7300"/>
    <cellStyle name="Обычный 18 2 2 2 9 4 8" xfId="7301"/>
    <cellStyle name="Обычный 18 2 2 2 9 4 9" xfId="7302"/>
    <cellStyle name="Обычный 18 2 2 2 9 5" xfId="7303"/>
    <cellStyle name="Обычный 18 2 2 2 9 5 2" xfId="7304"/>
    <cellStyle name="Обычный 18 2 2 2 9 5 2 2" xfId="7305"/>
    <cellStyle name="Обычный 18 2 2 2 9 5 2 3" xfId="7306"/>
    <cellStyle name="Обычный 18 2 2 2 9 5 2 4" xfId="7307"/>
    <cellStyle name="Обычный 18 2 2 2 9 5 2 5" xfId="7308"/>
    <cellStyle name="Обычный 18 2 2 2 9 5 3" xfId="7309"/>
    <cellStyle name="Обычный 18 2 2 2 9 5 4" xfId="7310"/>
    <cellStyle name="Обычный 18 2 2 2 9 5 5" xfId="7311"/>
    <cellStyle name="Обычный 18 2 2 2 9 5 6" xfId="7312"/>
    <cellStyle name="Обычный 18 2 2 2 9 5 7" xfId="7313"/>
    <cellStyle name="Обычный 18 2 2 2 9 5 8" xfId="7314"/>
    <cellStyle name="Обычный 18 2 2 2 9 6" xfId="7315"/>
    <cellStyle name="Обычный 18 2 2 2 9 6 2" xfId="7316"/>
    <cellStyle name="Обычный 18 2 2 2 9 6 3" xfId="7317"/>
    <cellStyle name="Обычный 18 2 2 2 9 6 4" xfId="7318"/>
    <cellStyle name="Обычный 18 2 2 2 9 6 5" xfId="7319"/>
    <cellStyle name="Обычный 18 2 2 2 9 7" xfId="7320"/>
    <cellStyle name="Обычный 18 2 2 2 9 7 2" xfId="7321"/>
    <cellStyle name="Обычный 18 2 2 2 9 7 3" xfId="7322"/>
    <cellStyle name="Обычный 18 2 2 2 9 7 4" xfId="7323"/>
    <cellStyle name="Обычный 18 2 2 2 9 7 5" xfId="7324"/>
    <cellStyle name="Обычный 18 2 2 2 9 8" xfId="7325"/>
    <cellStyle name="Обычный 18 2 2 2 9 9" xfId="7326"/>
    <cellStyle name="Обычный 18 2 2 20" xfId="7327"/>
    <cellStyle name="Обычный 18 2 2 20 2" xfId="7328"/>
    <cellStyle name="Обычный 18 2 2 20 3" xfId="7329"/>
    <cellStyle name="Обычный 18 2 2 20 4" xfId="7330"/>
    <cellStyle name="Обычный 18 2 2 20 5" xfId="7331"/>
    <cellStyle name="Обычный 18 2 2 21" xfId="7332"/>
    <cellStyle name="Обычный 18 2 2 22" xfId="7333"/>
    <cellStyle name="Обычный 18 2 2 23" xfId="7334"/>
    <cellStyle name="Обычный 18 2 2 24" xfId="7335"/>
    <cellStyle name="Обычный 18 2 2 25" xfId="7336"/>
    <cellStyle name="Обычный 18 2 2 26" xfId="7337"/>
    <cellStyle name="Обычный 18 2 2 27" xfId="7338"/>
    <cellStyle name="Обычный 18 2 2 28" xfId="7339"/>
    <cellStyle name="Обычный 18 2 2 3" xfId="7340"/>
    <cellStyle name="Обычный 18 2 2 3 10" xfId="7341"/>
    <cellStyle name="Обычный 18 2 2 3 11" xfId="7342"/>
    <cellStyle name="Обычный 18 2 2 3 12" xfId="7343"/>
    <cellStyle name="Обычный 18 2 2 3 13" xfId="7344"/>
    <cellStyle name="Обычный 18 2 2 3 14" xfId="7345"/>
    <cellStyle name="Обычный 18 2 2 3 15" xfId="7346"/>
    <cellStyle name="Обычный 18 2 2 3 16" xfId="7347"/>
    <cellStyle name="Обычный 18 2 2 3 17" xfId="7348"/>
    <cellStyle name="Обычный 18 2 2 3 2" xfId="7349"/>
    <cellStyle name="Обычный 18 2 2 3 2 10" xfId="7350"/>
    <cellStyle name="Обычный 18 2 2 3 2 11" xfId="7351"/>
    <cellStyle name="Обычный 18 2 2 3 2 12" xfId="7352"/>
    <cellStyle name="Обычный 18 2 2 3 2 13" xfId="7353"/>
    <cellStyle name="Обычный 18 2 2 3 2 14" xfId="7354"/>
    <cellStyle name="Обычный 18 2 2 3 2 15" xfId="7355"/>
    <cellStyle name="Обычный 18 2 2 3 2 16" xfId="7356"/>
    <cellStyle name="Обычный 18 2 2 3 2 2" xfId="7357"/>
    <cellStyle name="Обычный 18 2 2 3 2 2 10" xfId="7358"/>
    <cellStyle name="Обычный 18 2 2 3 2 2 11" xfId="7359"/>
    <cellStyle name="Обычный 18 2 2 3 2 2 12" xfId="7360"/>
    <cellStyle name="Обычный 18 2 2 3 2 2 13" xfId="7361"/>
    <cellStyle name="Обычный 18 2 2 3 2 2 14" xfId="7362"/>
    <cellStyle name="Обычный 18 2 2 3 2 2 2" xfId="7363"/>
    <cellStyle name="Обычный 18 2 2 3 2 2 2 10" xfId="7364"/>
    <cellStyle name="Обычный 18 2 2 3 2 2 2 11" xfId="7365"/>
    <cellStyle name="Обычный 18 2 2 3 2 2 2 12" xfId="7366"/>
    <cellStyle name="Обычный 18 2 2 3 2 2 2 13" xfId="7367"/>
    <cellStyle name="Обычный 18 2 2 3 2 2 2 2" xfId="7368"/>
    <cellStyle name="Обычный 18 2 2 3 2 2 2 2 2" xfId="7369"/>
    <cellStyle name="Обычный 18 2 2 3 2 2 2 2 2 2" xfId="7370"/>
    <cellStyle name="Обычный 18 2 2 3 2 2 2 2 2 3" xfId="7371"/>
    <cellStyle name="Обычный 18 2 2 3 2 2 2 2 2 4" xfId="7372"/>
    <cellStyle name="Обычный 18 2 2 3 2 2 2 2 2 5" xfId="7373"/>
    <cellStyle name="Обычный 18 2 2 3 2 2 2 2 3" xfId="7374"/>
    <cellStyle name="Обычный 18 2 2 3 2 2 2 2 4" xfId="7375"/>
    <cellStyle name="Обычный 18 2 2 3 2 2 2 2 5" xfId="7376"/>
    <cellStyle name="Обычный 18 2 2 3 2 2 2 2 6" xfId="7377"/>
    <cellStyle name="Обычный 18 2 2 3 2 2 2 2 7" xfId="7378"/>
    <cellStyle name="Обычный 18 2 2 3 2 2 2 2 8" xfId="7379"/>
    <cellStyle name="Обычный 18 2 2 3 2 2 2 2 9" xfId="7380"/>
    <cellStyle name="Обычный 18 2 2 3 2 2 2 3" xfId="7381"/>
    <cellStyle name="Обычный 18 2 2 3 2 2 2 3 2" xfId="7382"/>
    <cellStyle name="Обычный 18 2 2 3 2 2 2 3 2 2" xfId="7383"/>
    <cellStyle name="Обычный 18 2 2 3 2 2 2 3 2 3" xfId="7384"/>
    <cellStyle name="Обычный 18 2 2 3 2 2 2 3 2 4" xfId="7385"/>
    <cellStyle name="Обычный 18 2 2 3 2 2 2 3 2 5" xfId="7386"/>
    <cellStyle name="Обычный 18 2 2 3 2 2 2 3 3" xfId="7387"/>
    <cellStyle name="Обычный 18 2 2 3 2 2 2 3 4" xfId="7388"/>
    <cellStyle name="Обычный 18 2 2 3 2 2 2 3 5" xfId="7389"/>
    <cellStyle name="Обычный 18 2 2 3 2 2 2 3 6" xfId="7390"/>
    <cellStyle name="Обычный 18 2 2 3 2 2 2 3 7" xfId="7391"/>
    <cellStyle name="Обычный 18 2 2 3 2 2 2 3 8" xfId="7392"/>
    <cellStyle name="Обычный 18 2 2 3 2 2 2 4" xfId="7393"/>
    <cellStyle name="Обычный 18 2 2 3 2 2 2 4 2" xfId="7394"/>
    <cellStyle name="Обычный 18 2 2 3 2 2 2 4 3" xfId="7395"/>
    <cellStyle name="Обычный 18 2 2 3 2 2 2 4 4" xfId="7396"/>
    <cellStyle name="Обычный 18 2 2 3 2 2 2 4 5" xfId="7397"/>
    <cellStyle name="Обычный 18 2 2 3 2 2 2 5" xfId="7398"/>
    <cellStyle name="Обычный 18 2 2 3 2 2 2 5 2" xfId="7399"/>
    <cellStyle name="Обычный 18 2 2 3 2 2 2 5 3" xfId="7400"/>
    <cellStyle name="Обычный 18 2 2 3 2 2 2 5 4" xfId="7401"/>
    <cellStyle name="Обычный 18 2 2 3 2 2 2 5 5" xfId="7402"/>
    <cellStyle name="Обычный 18 2 2 3 2 2 2 6" xfId="7403"/>
    <cellStyle name="Обычный 18 2 2 3 2 2 2 7" xfId="7404"/>
    <cellStyle name="Обычный 18 2 2 3 2 2 2 8" xfId="7405"/>
    <cellStyle name="Обычный 18 2 2 3 2 2 2 9" xfId="7406"/>
    <cellStyle name="Обычный 18 2 2 3 2 2 3" xfId="7407"/>
    <cellStyle name="Обычный 18 2 2 3 2 2 3 2" xfId="7408"/>
    <cellStyle name="Обычный 18 2 2 3 2 2 3 2 2" xfId="7409"/>
    <cellStyle name="Обычный 18 2 2 3 2 2 3 2 3" xfId="7410"/>
    <cellStyle name="Обычный 18 2 2 3 2 2 3 2 4" xfId="7411"/>
    <cellStyle name="Обычный 18 2 2 3 2 2 3 2 5" xfId="7412"/>
    <cellStyle name="Обычный 18 2 2 3 2 2 3 3" xfId="7413"/>
    <cellStyle name="Обычный 18 2 2 3 2 2 3 4" xfId="7414"/>
    <cellStyle name="Обычный 18 2 2 3 2 2 3 5" xfId="7415"/>
    <cellStyle name="Обычный 18 2 2 3 2 2 3 6" xfId="7416"/>
    <cellStyle name="Обычный 18 2 2 3 2 2 3 7" xfId="7417"/>
    <cellStyle name="Обычный 18 2 2 3 2 2 3 8" xfId="7418"/>
    <cellStyle name="Обычный 18 2 2 3 2 2 3 9" xfId="7419"/>
    <cellStyle name="Обычный 18 2 2 3 2 2 4" xfId="7420"/>
    <cellStyle name="Обычный 18 2 2 3 2 2 4 2" xfId="7421"/>
    <cellStyle name="Обычный 18 2 2 3 2 2 4 2 2" xfId="7422"/>
    <cellStyle name="Обычный 18 2 2 3 2 2 4 2 3" xfId="7423"/>
    <cellStyle name="Обычный 18 2 2 3 2 2 4 2 4" xfId="7424"/>
    <cellStyle name="Обычный 18 2 2 3 2 2 4 2 5" xfId="7425"/>
    <cellStyle name="Обычный 18 2 2 3 2 2 4 3" xfId="7426"/>
    <cellStyle name="Обычный 18 2 2 3 2 2 4 4" xfId="7427"/>
    <cellStyle name="Обычный 18 2 2 3 2 2 4 5" xfId="7428"/>
    <cellStyle name="Обычный 18 2 2 3 2 2 4 6" xfId="7429"/>
    <cellStyle name="Обычный 18 2 2 3 2 2 4 7" xfId="7430"/>
    <cellStyle name="Обычный 18 2 2 3 2 2 4 8" xfId="7431"/>
    <cellStyle name="Обычный 18 2 2 3 2 2 5" xfId="7432"/>
    <cellStyle name="Обычный 18 2 2 3 2 2 5 2" xfId="7433"/>
    <cellStyle name="Обычный 18 2 2 3 2 2 5 3" xfId="7434"/>
    <cellStyle name="Обычный 18 2 2 3 2 2 5 4" xfId="7435"/>
    <cellStyle name="Обычный 18 2 2 3 2 2 5 5" xfId="7436"/>
    <cellStyle name="Обычный 18 2 2 3 2 2 6" xfId="7437"/>
    <cellStyle name="Обычный 18 2 2 3 2 2 6 2" xfId="7438"/>
    <cellStyle name="Обычный 18 2 2 3 2 2 6 3" xfId="7439"/>
    <cellStyle name="Обычный 18 2 2 3 2 2 6 4" xfId="7440"/>
    <cellStyle name="Обычный 18 2 2 3 2 2 6 5" xfId="7441"/>
    <cellStyle name="Обычный 18 2 2 3 2 2 7" xfId="7442"/>
    <cellStyle name="Обычный 18 2 2 3 2 2 8" xfId="7443"/>
    <cellStyle name="Обычный 18 2 2 3 2 2 9" xfId="7444"/>
    <cellStyle name="Обычный 18 2 2 3 2 3" xfId="7445"/>
    <cellStyle name="Обычный 18 2 2 3 2 3 10" xfId="7446"/>
    <cellStyle name="Обычный 18 2 2 3 2 3 11" xfId="7447"/>
    <cellStyle name="Обычный 18 2 2 3 2 3 12" xfId="7448"/>
    <cellStyle name="Обычный 18 2 2 3 2 3 13" xfId="7449"/>
    <cellStyle name="Обычный 18 2 2 3 2 3 2" xfId="7450"/>
    <cellStyle name="Обычный 18 2 2 3 2 3 2 2" xfId="7451"/>
    <cellStyle name="Обычный 18 2 2 3 2 3 2 2 2" xfId="7452"/>
    <cellStyle name="Обычный 18 2 2 3 2 3 2 2 3" xfId="7453"/>
    <cellStyle name="Обычный 18 2 2 3 2 3 2 2 4" xfId="7454"/>
    <cellStyle name="Обычный 18 2 2 3 2 3 2 2 5" xfId="7455"/>
    <cellStyle name="Обычный 18 2 2 3 2 3 2 3" xfId="7456"/>
    <cellStyle name="Обычный 18 2 2 3 2 3 2 4" xfId="7457"/>
    <cellStyle name="Обычный 18 2 2 3 2 3 2 5" xfId="7458"/>
    <cellStyle name="Обычный 18 2 2 3 2 3 2 6" xfId="7459"/>
    <cellStyle name="Обычный 18 2 2 3 2 3 2 7" xfId="7460"/>
    <cellStyle name="Обычный 18 2 2 3 2 3 2 8" xfId="7461"/>
    <cellStyle name="Обычный 18 2 2 3 2 3 2 9" xfId="7462"/>
    <cellStyle name="Обычный 18 2 2 3 2 3 3" xfId="7463"/>
    <cellStyle name="Обычный 18 2 2 3 2 3 3 2" xfId="7464"/>
    <cellStyle name="Обычный 18 2 2 3 2 3 3 2 2" xfId="7465"/>
    <cellStyle name="Обычный 18 2 2 3 2 3 3 2 3" xfId="7466"/>
    <cellStyle name="Обычный 18 2 2 3 2 3 3 2 4" xfId="7467"/>
    <cellStyle name="Обычный 18 2 2 3 2 3 3 2 5" xfId="7468"/>
    <cellStyle name="Обычный 18 2 2 3 2 3 3 3" xfId="7469"/>
    <cellStyle name="Обычный 18 2 2 3 2 3 3 4" xfId="7470"/>
    <cellStyle name="Обычный 18 2 2 3 2 3 3 5" xfId="7471"/>
    <cellStyle name="Обычный 18 2 2 3 2 3 3 6" xfId="7472"/>
    <cellStyle name="Обычный 18 2 2 3 2 3 3 7" xfId="7473"/>
    <cellStyle name="Обычный 18 2 2 3 2 3 3 8" xfId="7474"/>
    <cellStyle name="Обычный 18 2 2 3 2 3 4" xfId="7475"/>
    <cellStyle name="Обычный 18 2 2 3 2 3 4 2" xfId="7476"/>
    <cellStyle name="Обычный 18 2 2 3 2 3 4 3" xfId="7477"/>
    <cellStyle name="Обычный 18 2 2 3 2 3 4 4" xfId="7478"/>
    <cellStyle name="Обычный 18 2 2 3 2 3 4 5" xfId="7479"/>
    <cellStyle name="Обычный 18 2 2 3 2 3 5" xfId="7480"/>
    <cellStyle name="Обычный 18 2 2 3 2 3 5 2" xfId="7481"/>
    <cellStyle name="Обычный 18 2 2 3 2 3 5 3" xfId="7482"/>
    <cellStyle name="Обычный 18 2 2 3 2 3 5 4" xfId="7483"/>
    <cellStyle name="Обычный 18 2 2 3 2 3 5 5" xfId="7484"/>
    <cellStyle name="Обычный 18 2 2 3 2 3 6" xfId="7485"/>
    <cellStyle name="Обычный 18 2 2 3 2 3 7" xfId="7486"/>
    <cellStyle name="Обычный 18 2 2 3 2 3 8" xfId="7487"/>
    <cellStyle name="Обычный 18 2 2 3 2 3 9" xfId="7488"/>
    <cellStyle name="Обычный 18 2 2 3 2 4" xfId="7489"/>
    <cellStyle name="Обычный 18 2 2 3 2 4 10" xfId="7490"/>
    <cellStyle name="Обычный 18 2 2 3 2 4 2" xfId="7491"/>
    <cellStyle name="Обычный 18 2 2 3 2 4 2 2" xfId="7492"/>
    <cellStyle name="Обычный 18 2 2 3 2 4 2 2 2" xfId="7493"/>
    <cellStyle name="Обычный 18 2 2 3 2 4 2 2 3" xfId="7494"/>
    <cellStyle name="Обычный 18 2 2 3 2 4 2 2 4" xfId="7495"/>
    <cellStyle name="Обычный 18 2 2 3 2 4 2 2 5" xfId="7496"/>
    <cellStyle name="Обычный 18 2 2 3 2 4 2 3" xfId="7497"/>
    <cellStyle name="Обычный 18 2 2 3 2 4 2 4" xfId="7498"/>
    <cellStyle name="Обычный 18 2 2 3 2 4 2 5" xfId="7499"/>
    <cellStyle name="Обычный 18 2 2 3 2 4 2 6" xfId="7500"/>
    <cellStyle name="Обычный 18 2 2 3 2 4 2 7" xfId="7501"/>
    <cellStyle name="Обычный 18 2 2 3 2 4 2 8" xfId="7502"/>
    <cellStyle name="Обычный 18 2 2 3 2 4 2 9" xfId="7503"/>
    <cellStyle name="Обычный 18 2 2 3 2 4 3" xfId="7504"/>
    <cellStyle name="Обычный 18 2 2 3 2 4 3 2" xfId="7505"/>
    <cellStyle name="Обычный 18 2 2 3 2 4 3 3" xfId="7506"/>
    <cellStyle name="Обычный 18 2 2 3 2 4 3 4" xfId="7507"/>
    <cellStyle name="Обычный 18 2 2 3 2 4 3 5" xfId="7508"/>
    <cellStyle name="Обычный 18 2 2 3 2 4 4" xfId="7509"/>
    <cellStyle name="Обычный 18 2 2 3 2 4 5" xfId="7510"/>
    <cellStyle name="Обычный 18 2 2 3 2 4 6" xfId="7511"/>
    <cellStyle name="Обычный 18 2 2 3 2 4 7" xfId="7512"/>
    <cellStyle name="Обычный 18 2 2 3 2 4 8" xfId="7513"/>
    <cellStyle name="Обычный 18 2 2 3 2 4 9" xfId="7514"/>
    <cellStyle name="Обычный 18 2 2 3 2 5" xfId="7515"/>
    <cellStyle name="Обычный 18 2 2 3 2 5 2" xfId="7516"/>
    <cellStyle name="Обычный 18 2 2 3 2 5 2 2" xfId="7517"/>
    <cellStyle name="Обычный 18 2 2 3 2 5 2 3" xfId="7518"/>
    <cellStyle name="Обычный 18 2 2 3 2 5 2 4" xfId="7519"/>
    <cellStyle name="Обычный 18 2 2 3 2 5 2 5" xfId="7520"/>
    <cellStyle name="Обычный 18 2 2 3 2 5 3" xfId="7521"/>
    <cellStyle name="Обычный 18 2 2 3 2 5 4" xfId="7522"/>
    <cellStyle name="Обычный 18 2 2 3 2 5 5" xfId="7523"/>
    <cellStyle name="Обычный 18 2 2 3 2 5 6" xfId="7524"/>
    <cellStyle name="Обычный 18 2 2 3 2 5 7" xfId="7525"/>
    <cellStyle name="Обычный 18 2 2 3 2 5 8" xfId="7526"/>
    <cellStyle name="Обычный 18 2 2 3 2 5 9" xfId="7527"/>
    <cellStyle name="Обычный 18 2 2 3 2 6" xfId="7528"/>
    <cellStyle name="Обычный 18 2 2 3 2 6 2" xfId="7529"/>
    <cellStyle name="Обычный 18 2 2 3 2 6 2 2" xfId="7530"/>
    <cellStyle name="Обычный 18 2 2 3 2 6 2 3" xfId="7531"/>
    <cellStyle name="Обычный 18 2 2 3 2 6 2 4" xfId="7532"/>
    <cellStyle name="Обычный 18 2 2 3 2 6 2 5" xfId="7533"/>
    <cellStyle name="Обычный 18 2 2 3 2 6 3" xfId="7534"/>
    <cellStyle name="Обычный 18 2 2 3 2 6 4" xfId="7535"/>
    <cellStyle name="Обычный 18 2 2 3 2 6 5" xfId="7536"/>
    <cellStyle name="Обычный 18 2 2 3 2 6 6" xfId="7537"/>
    <cellStyle name="Обычный 18 2 2 3 2 6 7" xfId="7538"/>
    <cellStyle name="Обычный 18 2 2 3 2 6 8" xfId="7539"/>
    <cellStyle name="Обычный 18 2 2 3 2 7" xfId="7540"/>
    <cellStyle name="Обычный 18 2 2 3 2 7 2" xfId="7541"/>
    <cellStyle name="Обычный 18 2 2 3 2 7 3" xfId="7542"/>
    <cellStyle name="Обычный 18 2 2 3 2 7 4" xfId="7543"/>
    <cellStyle name="Обычный 18 2 2 3 2 7 5" xfId="7544"/>
    <cellStyle name="Обычный 18 2 2 3 2 8" xfId="7545"/>
    <cellStyle name="Обычный 18 2 2 3 2 8 2" xfId="7546"/>
    <cellStyle name="Обычный 18 2 2 3 2 8 3" xfId="7547"/>
    <cellStyle name="Обычный 18 2 2 3 2 8 4" xfId="7548"/>
    <cellStyle name="Обычный 18 2 2 3 2 8 5" xfId="7549"/>
    <cellStyle name="Обычный 18 2 2 3 2 9" xfId="7550"/>
    <cellStyle name="Обычный 18 2 2 3 3" xfId="7551"/>
    <cellStyle name="Обычный 18 2 2 3 3 10" xfId="7552"/>
    <cellStyle name="Обычный 18 2 2 3 3 11" xfId="7553"/>
    <cellStyle name="Обычный 18 2 2 3 3 12" xfId="7554"/>
    <cellStyle name="Обычный 18 2 2 3 3 13" xfId="7555"/>
    <cellStyle name="Обычный 18 2 2 3 3 14" xfId="7556"/>
    <cellStyle name="Обычный 18 2 2 3 3 15" xfId="7557"/>
    <cellStyle name="Обычный 18 2 2 3 3 2" xfId="7558"/>
    <cellStyle name="Обычный 18 2 2 3 3 2 10" xfId="7559"/>
    <cellStyle name="Обычный 18 2 2 3 3 2 11" xfId="7560"/>
    <cellStyle name="Обычный 18 2 2 3 3 2 12" xfId="7561"/>
    <cellStyle name="Обычный 18 2 2 3 3 2 13" xfId="7562"/>
    <cellStyle name="Обычный 18 2 2 3 3 2 2" xfId="7563"/>
    <cellStyle name="Обычный 18 2 2 3 3 2 2 2" xfId="7564"/>
    <cellStyle name="Обычный 18 2 2 3 3 2 2 2 2" xfId="7565"/>
    <cellStyle name="Обычный 18 2 2 3 3 2 2 2 3" xfId="7566"/>
    <cellStyle name="Обычный 18 2 2 3 3 2 2 2 4" xfId="7567"/>
    <cellStyle name="Обычный 18 2 2 3 3 2 2 2 5" xfId="7568"/>
    <cellStyle name="Обычный 18 2 2 3 3 2 2 3" xfId="7569"/>
    <cellStyle name="Обычный 18 2 2 3 3 2 2 4" xfId="7570"/>
    <cellStyle name="Обычный 18 2 2 3 3 2 2 5" xfId="7571"/>
    <cellStyle name="Обычный 18 2 2 3 3 2 2 6" xfId="7572"/>
    <cellStyle name="Обычный 18 2 2 3 3 2 2 7" xfId="7573"/>
    <cellStyle name="Обычный 18 2 2 3 3 2 2 8" xfId="7574"/>
    <cellStyle name="Обычный 18 2 2 3 3 2 2 9" xfId="7575"/>
    <cellStyle name="Обычный 18 2 2 3 3 2 3" xfId="7576"/>
    <cellStyle name="Обычный 18 2 2 3 3 2 3 2" xfId="7577"/>
    <cellStyle name="Обычный 18 2 2 3 3 2 3 2 2" xfId="7578"/>
    <cellStyle name="Обычный 18 2 2 3 3 2 3 2 3" xfId="7579"/>
    <cellStyle name="Обычный 18 2 2 3 3 2 3 2 4" xfId="7580"/>
    <cellStyle name="Обычный 18 2 2 3 3 2 3 2 5" xfId="7581"/>
    <cellStyle name="Обычный 18 2 2 3 3 2 3 3" xfId="7582"/>
    <cellStyle name="Обычный 18 2 2 3 3 2 3 4" xfId="7583"/>
    <cellStyle name="Обычный 18 2 2 3 3 2 3 5" xfId="7584"/>
    <cellStyle name="Обычный 18 2 2 3 3 2 3 6" xfId="7585"/>
    <cellStyle name="Обычный 18 2 2 3 3 2 3 7" xfId="7586"/>
    <cellStyle name="Обычный 18 2 2 3 3 2 3 8" xfId="7587"/>
    <cellStyle name="Обычный 18 2 2 3 3 2 4" xfId="7588"/>
    <cellStyle name="Обычный 18 2 2 3 3 2 4 2" xfId="7589"/>
    <cellStyle name="Обычный 18 2 2 3 3 2 4 3" xfId="7590"/>
    <cellStyle name="Обычный 18 2 2 3 3 2 4 4" xfId="7591"/>
    <cellStyle name="Обычный 18 2 2 3 3 2 4 5" xfId="7592"/>
    <cellStyle name="Обычный 18 2 2 3 3 2 5" xfId="7593"/>
    <cellStyle name="Обычный 18 2 2 3 3 2 5 2" xfId="7594"/>
    <cellStyle name="Обычный 18 2 2 3 3 2 5 3" xfId="7595"/>
    <cellStyle name="Обычный 18 2 2 3 3 2 5 4" xfId="7596"/>
    <cellStyle name="Обычный 18 2 2 3 3 2 5 5" xfId="7597"/>
    <cellStyle name="Обычный 18 2 2 3 3 2 6" xfId="7598"/>
    <cellStyle name="Обычный 18 2 2 3 3 2 7" xfId="7599"/>
    <cellStyle name="Обычный 18 2 2 3 3 2 8" xfId="7600"/>
    <cellStyle name="Обычный 18 2 2 3 3 2 9" xfId="7601"/>
    <cellStyle name="Обычный 18 2 2 3 3 3" xfId="7602"/>
    <cellStyle name="Обычный 18 2 2 3 3 3 10" xfId="7603"/>
    <cellStyle name="Обычный 18 2 2 3 3 3 2" xfId="7604"/>
    <cellStyle name="Обычный 18 2 2 3 3 3 2 2" xfId="7605"/>
    <cellStyle name="Обычный 18 2 2 3 3 3 2 2 2" xfId="7606"/>
    <cellStyle name="Обычный 18 2 2 3 3 3 2 2 3" xfId="7607"/>
    <cellStyle name="Обычный 18 2 2 3 3 3 2 2 4" xfId="7608"/>
    <cellStyle name="Обычный 18 2 2 3 3 3 2 2 5" xfId="7609"/>
    <cellStyle name="Обычный 18 2 2 3 3 3 2 3" xfId="7610"/>
    <cellStyle name="Обычный 18 2 2 3 3 3 2 4" xfId="7611"/>
    <cellStyle name="Обычный 18 2 2 3 3 3 2 5" xfId="7612"/>
    <cellStyle name="Обычный 18 2 2 3 3 3 2 6" xfId="7613"/>
    <cellStyle name="Обычный 18 2 2 3 3 3 2 7" xfId="7614"/>
    <cellStyle name="Обычный 18 2 2 3 3 3 2 8" xfId="7615"/>
    <cellStyle name="Обычный 18 2 2 3 3 3 2 9" xfId="7616"/>
    <cellStyle name="Обычный 18 2 2 3 3 3 3" xfId="7617"/>
    <cellStyle name="Обычный 18 2 2 3 3 3 3 2" xfId="7618"/>
    <cellStyle name="Обычный 18 2 2 3 3 3 3 3" xfId="7619"/>
    <cellStyle name="Обычный 18 2 2 3 3 3 3 4" xfId="7620"/>
    <cellStyle name="Обычный 18 2 2 3 3 3 3 5" xfId="7621"/>
    <cellStyle name="Обычный 18 2 2 3 3 3 4" xfId="7622"/>
    <cellStyle name="Обычный 18 2 2 3 3 3 5" xfId="7623"/>
    <cellStyle name="Обычный 18 2 2 3 3 3 6" xfId="7624"/>
    <cellStyle name="Обычный 18 2 2 3 3 3 7" xfId="7625"/>
    <cellStyle name="Обычный 18 2 2 3 3 3 8" xfId="7626"/>
    <cellStyle name="Обычный 18 2 2 3 3 3 9" xfId="7627"/>
    <cellStyle name="Обычный 18 2 2 3 3 4" xfId="7628"/>
    <cellStyle name="Обычный 18 2 2 3 3 4 2" xfId="7629"/>
    <cellStyle name="Обычный 18 2 2 3 3 4 2 2" xfId="7630"/>
    <cellStyle name="Обычный 18 2 2 3 3 4 2 3" xfId="7631"/>
    <cellStyle name="Обычный 18 2 2 3 3 4 2 4" xfId="7632"/>
    <cellStyle name="Обычный 18 2 2 3 3 4 2 5" xfId="7633"/>
    <cellStyle name="Обычный 18 2 2 3 3 4 3" xfId="7634"/>
    <cellStyle name="Обычный 18 2 2 3 3 4 4" xfId="7635"/>
    <cellStyle name="Обычный 18 2 2 3 3 4 5" xfId="7636"/>
    <cellStyle name="Обычный 18 2 2 3 3 4 6" xfId="7637"/>
    <cellStyle name="Обычный 18 2 2 3 3 4 7" xfId="7638"/>
    <cellStyle name="Обычный 18 2 2 3 3 4 8" xfId="7639"/>
    <cellStyle name="Обычный 18 2 2 3 3 4 9" xfId="7640"/>
    <cellStyle name="Обычный 18 2 2 3 3 5" xfId="7641"/>
    <cellStyle name="Обычный 18 2 2 3 3 5 2" xfId="7642"/>
    <cellStyle name="Обычный 18 2 2 3 3 5 2 2" xfId="7643"/>
    <cellStyle name="Обычный 18 2 2 3 3 5 2 3" xfId="7644"/>
    <cellStyle name="Обычный 18 2 2 3 3 5 2 4" xfId="7645"/>
    <cellStyle name="Обычный 18 2 2 3 3 5 2 5" xfId="7646"/>
    <cellStyle name="Обычный 18 2 2 3 3 5 3" xfId="7647"/>
    <cellStyle name="Обычный 18 2 2 3 3 5 4" xfId="7648"/>
    <cellStyle name="Обычный 18 2 2 3 3 5 5" xfId="7649"/>
    <cellStyle name="Обычный 18 2 2 3 3 5 6" xfId="7650"/>
    <cellStyle name="Обычный 18 2 2 3 3 5 7" xfId="7651"/>
    <cellStyle name="Обычный 18 2 2 3 3 5 8" xfId="7652"/>
    <cellStyle name="Обычный 18 2 2 3 3 6" xfId="7653"/>
    <cellStyle name="Обычный 18 2 2 3 3 6 2" xfId="7654"/>
    <cellStyle name="Обычный 18 2 2 3 3 6 3" xfId="7655"/>
    <cellStyle name="Обычный 18 2 2 3 3 6 4" xfId="7656"/>
    <cellStyle name="Обычный 18 2 2 3 3 6 5" xfId="7657"/>
    <cellStyle name="Обычный 18 2 2 3 3 7" xfId="7658"/>
    <cellStyle name="Обычный 18 2 2 3 3 7 2" xfId="7659"/>
    <cellStyle name="Обычный 18 2 2 3 3 7 3" xfId="7660"/>
    <cellStyle name="Обычный 18 2 2 3 3 7 4" xfId="7661"/>
    <cellStyle name="Обычный 18 2 2 3 3 7 5" xfId="7662"/>
    <cellStyle name="Обычный 18 2 2 3 3 8" xfId="7663"/>
    <cellStyle name="Обычный 18 2 2 3 3 9" xfId="7664"/>
    <cellStyle name="Обычный 18 2 2 3 4" xfId="7665"/>
    <cellStyle name="Обычный 18 2 2 3 4 10" xfId="7666"/>
    <cellStyle name="Обычный 18 2 2 3 4 11" xfId="7667"/>
    <cellStyle name="Обычный 18 2 2 3 4 12" xfId="7668"/>
    <cellStyle name="Обычный 18 2 2 3 4 13" xfId="7669"/>
    <cellStyle name="Обычный 18 2 2 3 4 2" xfId="7670"/>
    <cellStyle name="Обычный 18 2 2 3 4 2 2" xfId="7671"/>
    <cellStyle name="Обычный 18 2 2 3 4 2 2 2" xfId="7672"/>
    <cellStyle name="Обычный 18 2 2 3 4 2 2 3" xfId="7673"/>
    <cellStyle name="Обычный 18 2 2 3 4 2 2 4" xfId="7674"/>
    <cellStyle name="Обычный 18 2 2 3 4 2 2 5" xfId="7675"/>
    <cellStyle name="Обычный 18 2 2 3 4 2 3" xfId="7676"/>
    <cellStyle name="Обычный 18 2 2 3 4 2 4" xfId="7677"/>
    <cellStyle name="Обычный 18 2 2 3 4 2 5" xfId="7678"/>
    <cellStyle name="Обычный 18 2 2 3 4 2 6" xfId="7679"/>
    <cellStyle name="Обычный 18 2 2 3 4 2 7" xfId="7680"/>
    <cellStyle name="Обычный 18 2 2 3 4 2 8" xfId="7681"/>
    <cellStyle name="Обычный 18 2 2 3 4 2 9" xfId="7682"/>
    <cellStyle name="Обычный 18 2 2 3 4 3" xfId="7683"/>
    <cellStyle name="Обычный 18 2 2 3 4 3 2" xfId="7684"/>
    <cellStyle name="Обычный 18 2 2 3 4 3 2 2" xfId="7685"/>
    <cellStyle name="Обычный 18 2 2 3 4 3 2 3" xfId="7686"/>
    <cellStyle name="Обычный 18 2 2 3 4 3 2 4" xfId="7687"/>
    <cellStyle name="Обычный 18 2 2 3 4 3 2 5" xfId="7688"/>
    <cellStyle name="Обычный 18 2 2 3 4 3 3" xfId="7689"/>
    <cellStyle name="Обычный 18 2 2 3 4 3 4" xfId="7690"/>
    <cellStyle name="Обычный 18 2 2 3 4 3 5" xfId="7691"/>
    <cellStyle name="Обычный 18 2 2 3 4 3 6" xfId="7692"/>
    <cellStyle name="Обычный 18 2 2 3 4 3 7" xfId="7693"/>
    <cellStyle name="Обычный 18 2 2 3 4 3 8" xfId="7694"/>
    <cellStyle name="Обычный 18 2 2 3 4 4" xfId="7695"/>
    <cellStyle name="Обычный 18 2 2 3 4 4 2" xfId="7696"/>
    <cellStyle name="Обычный 18 2 2 3 4 4 3" xfId="7697"/>
    <cellStyle name="Обычный 18 2 2 3 4 4 4" xfId="7698"/>
    <cellStyle name="Обычный 18 2 2 3 4 4 5" xfId="7699"/>
    <cellStyle name="Обычный 18 2 2 3 4 5" xfId="7700"/>
    <cellStyle name="Обычный 18 2 2 3 4 5 2" xfId="7701"/>
    <cellStyle name="Обычный 18 2 2 3 4 5 3" xfId="7702"/>
    <cellStyle name="Обычный 18 2 2 3 4 5 4" xfId="7703"/>
    <cellStyle name="Обычный 18 2 2 3 4 5 5" xfId="7704"/>
    <cellStyle name="Обычный 18 2 2 3 4 6" xfId="7705"/>
    <cellStyle name="Обычный 18 2 2 3 4 7" xfId="7706"/>
    <cellStyle name="Обычный 18 2 2 3 4 8" xfId="7707"/>
    <cellStyle name="Обычный 18 2 2 3 4 9" xfId="7708"/>
    <cellStyle name="Обычный 18 2 2 3 5" xfId="7709"/>
    <cellStyle name="Обычный 18 2 2 3 5 10" xfId="7710"/>
    <cellStyle name="Обычный 18 2 2 3 5 2" xfId="7711"/>
    <cellStyle name="Обычный 18 2 2 3 5 2 2" xfId="7712"/>
    <cellStyle name="Обычный 18 2 2 3 5 2 2 2" xfId="7713"/>
    <cellStyle name="Обычный 18 2 2 3 5 2 2 3" xfId="7714"/>
    <cellStyle name="Обычный 18 2 2 3 5 2 2 4" xfId="7715"/>
    <cellStyle name="Обычный 18 2 2 3 5 2 2 5" xfId="7716"/>
    <cellStyle name="Обычный 18 2 2 3 5 2 3" xfId="7717"/>
    <cellStyle name="Обычный 18 2 2 3 5 2 4" xfId="7718"/>
    <cellStyle name="Обычный 18 2 2 3 5 2 5" xfId="7719"/>
    <cellStyle name="Обычный 18 2 2 3 5 2 6" xfId="7720"/>
    <cellStyle name="Обычный 18 2 2 3 5 2 7" xfId="7721"/>
    <cellStyle name="Обычный 18 2 2 3 5 2 8" xfId="7722"/>
    <cellStyle name="Обычный 18 2 2 3 5 2 9" xfId="7723"/>
    <cellStyle name="Обычный 18 2 2 3 5 3" xfId="7724"/>
    <cellStyle name="Обычный 18 2 2 3 5 3 2" xfId="7725"/>
    <cellStyle name="Обычный 18 2 2 3 5 3 3" xfId="7726"/>
    <cellStyle name="Обычный 18 2 2 3 5 3 4" xfId="7727"/>
    <cellStyle name="Обычный 18 2 2 3 5 3 5" xfId="7728"/>
    <cellStyle name="Обычный 18 2 2 3 5 4" xfId="7729"/>
    <cellStyle name="Обычный 18 2 2 3 5 5" xfId="7730"/>
    <cellStyle name="Обычный 18 2 2 3 5 6" xfId="7731"/>
    <cellStyle name="Обычный 18 2 2 3 5 7" xfId="7732"/>
    <cellStyle name="Обычный 18 2 2 3 5 8" xfId="7733"/>
    <cellStyle name="Обычный 18 2 2 3 5 9" xfId="7734"/>
    <cellStyle name="Обычный 18 2 2 3 6" xfId="7735"/>
    <cellStyle name="Обычный 18 2 2 3 6 2" xfId="7736"/>
    <cellStyle name="Обычный 18 2 2 3 6 2 2" xfId="7737"/>
    <cellStyle name="Обычный 18 2 2 3 6 2 3" xfId="7738"/>
    <cellStyle name="Обычный 18 2 2 3 6 2 4" xfId="7739"/>
    <cellStyle name="Обычный 18 2 2 3 6 2 5" xfId="7740"/>
    <cellStyle name="Обычный 18 2 2 3 6 3" xfId="7741"/>
    <cellStyle name="Обычный 18 2 2 3 6 4" xfId="7742"/>
    <cellStyle name="Обычный 18 2 2 3 6 5" xfId="7743"/>
    <cellStyle name="Обычный 18 2 2 3 6 6" xfId="7744"/>
    <cellStyle name="Обычный 18 2 2 3 6 7" xfId="7745"/>
    <cellStyle name="Обычный 18 2 2 3 6 8" xfId="7746"/>
    <cellStyle name="Обычный 18 2 2 3 6 9" xfId="7747"/>
    <cellStyle name="Обычный 18 2 2 3 7" xfId="7748"/>
    <cellStyle name="Обычный 18 2 2 3 7 2" xfId="7749"/>
    <cellStyle name="Обычный 18 2 2 3 7 2 2" xfId="7750"/>
    <cellStyle name="Обычный 18 2 2 3 7 2 3" xfId="7751"/>
    <cellStyle name="Обычный 18 2 2 3 7 2 4" xfId="7752"/>
    <cellStyle name="Обычный 18 2 2 3 7 2 5" xfId="7753"/>
    <cellStyle name="Обычный 18 2 2 3 7 3" xfId="7754"/>
    <cellStyle name="Обычный 18 2 2 3 7 4" xfId="7755"/>
    <cellStyle name="Обычный 18 2 2 3 7 5" xfId="7756"/>
    <cellStyle name="Обычный 18 2 2 3 7 6" xfId="7757"/>
    <cellStyle name="Обычный 18 2 2 3 7 7" xfId="7758"/>
    <cellStyle name="Обычный 18 2 2 3 7 8" xfId="7759"/>
    <cellStyle name="Обычный 18 2 2 3 8" xfId="7760"/>
    <cellStyle name="Обычный 18 2 2 3 8 2" xfId="7761"/>
    <cellStyle name="Обычный 18 2 2 3 8 3" xfId="7762"/>
    <cellStyle name="Обычный 18 2 2 3 8 4" xfId="7763"/>
    <cellStyle name="Обычный 18 2 2 3 8 5" xfId="7764"/>
    <cellStyle name="Обычный 18 2 2 3 9" xfId="7765"/>
    <cellStyle name="Обычный 18 2 2 3 9 2" xfId="7766"/>
    <cellStyle name="Обычный 18 2 2 3 9 3" xfId="7767"/>
    <cellStyle name="Обычный 18 2 2 3 9 4" xfId="7768"/>
    <cellStyle name="Обычный 18 2 2 3 9 5" xfId="7769"/>
    <cellStyle name="Обычный 18 2 2 4" xfId="7770"/>
    <cellStyle name="Обычный 18 2 2 4 10" xfId="7771"/>
    <cellStyle name="Обычный 18 2 2 4 11" xfId="7772"/>
    <cellStyle name="Обычный 18 2 2 4 12" xfId="7773"/>
    <cellStyle name="Обычный 18 2 2 4 13" xfId="7774"/>
    <cellStyle name="Обычный 18 2 2 4 14" xfId="7775"/>
    <cellStyle name="Обычный 18 2 2 4 15" xfId="7776"/>
    <cellStyle name="Обычный 18 2 2 4 16" xfId="7777"/>
    <cellStyle name="Обычный 18 2 2 4 2" xfId="7778"/>
    <cellStyle name="Обычный 18 2 2 4 2 10" xfId="7779"/>
    <cellStyle name="Обычный 18 2 2 4 2 11" xfId="7780"/>
    <cellStyle name="Обычный 18 2 2 4 2 12" xfId="7781"/>
    <cellStyle name="Обычный 18 2 2 4 2 13" xfId="7782"/>
    <cellStyle name="Обычный 18 2 2 4 2 14" xfId="7783"/>
    <cellStyle name="Обычный 18 2 2 4 2 2" xfId="7784"/>
    <cellStyle name="Обычный 18 2 2 4 2 2 10" xfId="7785"/>
    <cellStyle name="Обычный 18 2 2 4 2 2 11" xfId="7786"/>
    <cellStyle name="Обычный 18 2 2 4 2 2 12" xfId="7787"/>
    <cellStyle name="Обычный 18 2 2 4 2 2 13" xfId="7788"/>
    <cellStyle name="Обычный 18 2 2 4 2 2 2" xfId="7789"/>
    <cellStyle name="Обычный 18 2 2 4 2 2 2 2" xfId="7790"/>
    <cellStyle name="Обычный 18 2 2 4 2 2 2 2 2" xfId="7791"/>
    <cellStyle name="Обычный 18 2 2 4 2 2 2 2 3" xfId="7792"/>
    <cellStyle name="Обычный 18 2 2 4 2 2 2 2 4" xfId="7793"/>
    <cellStyle name="Обычный 18 2 2 4 2 2 2 2 5" xfId="7794"/>
    <cellStyle name="Обычный 18 2 2 4 2 2 2 3" xfId="7795"/>
    <cellStyle name="Обычный 18 2 2 4 2 2 2 4" xfId="7796"/>
    <cellStyle name="Обычный 18 2 2 4 2 2 2 5" xfId="7797"/>
    <cellStyle name="Обычный 18 2 2 4 2 2 2 6" xfId="7798"/>
    <cellStyle name="Обычный 18 2 2 4 2 2 2 7" xfId="7799"/>
    <cellStyle name="Обычный 18 2 2 4 2 2 2 8" xfId="7800"/>
    <cellStyle name="Обычный 18 2 2 4 2 2 2 9" xfId="7801"/>
    <cellStyle name="Обычный 18 2 2 4 2 2 3" xfId="7802"/>
    <cellStyle name="Обычный 18 2 2 4 2 2 3 2" xfId="7803"/>
    <cellStyle name="Обычный 18 2 2 4 2 2 3 2 2" xfId="7804"/>
    <cellStyle name="Обычный 18 2 2 4 2 2 3 2 3" xfId="7805"/>
    <cellStyle name="Обычный 18 2 2 4 2 2 3 2 4" xfId="7806"/>
    <cellStyle name="Обычный 18 2 2 4 2 2 3 2 5" xfId="7807"/>
    <cellStyle name="Обычный 18 2 2 4 2 2 3 3" xfId="7808"/>
    <cellStyle name="Обычный 18 2 2 4 2 2 3 4" xfId="7809"/>
    <cellStyle name="Обычный 18 2 2 4 2 2 3 5" xfId="7810"/>
    <cellStyle name="Обычный 18 2 2 4 2 2 3 6" xfId="7811"/>
    <cellStyle name="Обычный 18 2 2 4 2 2 3 7" xfId="7812"/>
    <cellStyle name="Обычный 18 2 2 4 2 2 3 8" xfId="7813"/>
    <cellStyle name="Обычный 18 2 2 4 2 2 4" xfId="7814"/>
    <cellStyle name="Обычный 18 2 2 4 2 2 4 2" xfId="7815"/>
    <cellStyle name="Обычный 18 2 2 4 2 2 4 3" xfId="7816"/>
    <cellStyle name="Обычный 18 2 2 4 2 2 4 4" xfId="7817"/>
    <cellStyle name="Обычный 18 2 2 4 2 2 4 5" xfId="7818"/>
    <cellStyle name="Обычный 18 2 2 4 2 2 5" xfId="7819"/>
    <cellStyle name="Обычный 18 2 2 4 2 2 5 2" xfId="7820"/>
    <cellStyle name="Обычный 18 2 2 4 2 2 5 3" xfId="7821"/>
    <cellStyle name="Обычный 18 2 2 4 2 2 5 4" xfId="7822"/>
    <cellStyle name="Обычный 18 2 2 4 2 2 5 5" xfId="7823"/>
    <cellStyle name="Обычный 18 2 2 4 2 2 6" xfId="7824"/>
    <cellStyle name="Обычный 18 2 2 4 2 2 7" xfId="7825"/>
    <cellStyle name="Обычный 18 2 2 4 2 2 8" xfId="7826"/>
    <cellStyle name="Обычный 18 2 2 4 2 2 9" xfId="7827"/>
    <cellStyle name="Обычный 18 2 2 4 2 3" xfId="7828"/>
    <cellStyle name="Обычный 18 2 2 4 2 3 2" xfId="7829"/>
    <cellStyle name="Обычный 18 2 2 4 2 3 2 2" xfId="7830"/>
    <cellStyle name="Обычный 18 2 2 4 2 3 2 3" xfId="7831"/>
    <cellStyle name="Обычный 18 2 2 4 2 3 2 4" xfId="7832"/>
    <cellStyle name="Обычный 18 2 2 4 2 3 2 5" xfId="7833"/>
    <cellStyle name="Обычный 18 2 2 4 2 3 3" xfId="7834"/>
    <cellStyle name="Обычный 18 2 2 4 2 3 4" xfId="7835"/>
    <cellStyle name="Обычный 18 2 2 4 2 3 5" xfId="7836"/>
    <cellStyle name="Обычный 18 2 2 4 2 3 6" xfId="7837"/>
    <cellStyle name="Обычный 18 2 2 4 2 3 7" xfId="7838"/>
    <cellStyle name="Обычный 18 2 2 4 2 3 8" xfId="7839"/>
    <cellStyle name="Обычный 18 2 2 4 2 3 9" xfId="7840"/>
    <cellStyle name="Обычный 18 2 2 4 2 4" xfId="7841"/>
    <cellStyle name="Обычный 18 2 2 4 2 4 2" xfId="7842"/>
    <cellStyle name="Обычный 18 2 2 4 2 4 2 2" xfId="7843"/>
    <cellStyle name="Обычный 18 2 2 4 2 4 2 3" xfId="7844"/>
    <cellStyle name="Обычный 18 2 2 4 2 4 2 4" xfId="7845"/>
    <cellStyle name="Обычный 18 2 2 4 2 4 2 5" xfId="7846"/>
    <cellStyle name="Обычный 18 2 2 4 2 4 3" xfId="7847"/>
    <cellStyle name="Обычный 18 2 2 4 2 4 4" xfId="7848"/>
    <cellStyle name="Обычный 18 2 2 4 2 4 5" xfId="7849"/>
    <cellStyle name="Обычный 18 2 2 4 2 4 6" xfId="7850"/>
    <cellStyle name="Обычный 18 2 2 4 2 4 7" xfId="7851"/>
    <cellStyle name="Обычный 18 2 2 4 2 4 8" xfId="7852"/>
    <cellStyle name="Обычный 18 2 2 4 2 5" xfId="7853"/>
    <cellStyle name="Обычный 18 2 2 4 2 5 2" xfId="7854"/>
    <cellStyle name="Обычный 18 2 2 4 2 5 3" xfId="7855"/>
    <cellStyle name="Обычный 18 2 2 4 2 5 4" xfId="7856"/>
    <cellStyle name="Обычный 18 2 2 4 2 5 5" xfId="7857"/>
    <cellStyle name="Обычный 18 2 2 4 2 6" xfId="7858"/>
    <cellStyle name="Обычный 18 2 2 4 2 6 2" xfId="7859"/>
    <cellStyle name="Обычный 18 2 2 4 2 6 3" xfId="7860"/>
    <cellStyle name="Обычный 18 2 2 4 2 6 4" xfId="7861"/>
    <cellStyle name="Обычный 18 2 2 4 2 6 5" xfId="7862"/>
    <cellStyle name="Обычный 18 2 2 4 2 7" xfId="7863"/>
    <cellStyle name="Обычный 18 2 2 4 2 8" xfId="7864"/>
    <cellStyle name="Обычный 18 2 2 4 2 9" xfId="7865"/>
    <cellStyle name="Обычный 18 2 2 4 3" xfId="7866"/>
    <cellStyle name="Обычный 18 2 2 4 3 10" xfId="7867"/>
    <cellStyle name="Обычный 18 2 2 4 3 11" xfId="7868"/>
    <cellStyle name="Обычный 18 2 2 4 3 12" xfId="7869"/>
    <cellStyle name="Обычный 18 2 2 4 3 13" xfId="7870"/>
    <cellStyle name="Обычный 18 2 2 4 3 2" xfId="7871"/>
    <cellStyle name="Обычный 18 2 2 4 3 2 2" xfId="7872"/>
    <cellStyle name="Обычный 18 2 2 4 3 2 2 2" xfId="7873"/>
    <cellStyle name="Обычный 18 2 2 4 3 2 2 3" xfId="7874"/>
    <cellStyle name="Обычный 18 2 2 4 3 2 2 4" xfId="7875"/>
    <cellStyle name="Обычный 18 2 2 4 3 2 2 5" xfId="7876"/>
    <cellStyle name="Обычный 18 2 2 4 3 2 3" xfId="7877"/>
    <cellStyle name="Обычный 18 2 2 4 3 2 4" xfId="7878"/>
    <cellStyle name="Обычный 18 2 2 4 3 2 5" xfId="7879"/>
    <cellStyle name="Обычный 18 2 2 4 3 2 6" xfId="7880"/>
    <cellStyle name="Обычный 18 2 2 4 3 2 7" xfId="7881"/>
    <cellStyle name="Обычный 18 2 2 4 3 2 8" xfId="7882"/>
    <cellStyle name="Обычный 18 2 2 4 3 2 9" xfId="7883"/>
    <cellStyle name="Обычный 18 2 2 4 3 3" xfId="7884"/>
    <cellStyle name="Обычный 18 2 2 4 3 3 2" xfId="7885"/>
    <cellStyle name="Обычный 18 2 2 4 3 3 2 2" xfId="7886"/>
    <cellStyle name="Обычный 18 2 2 4 3 3 2 3" xfId="7887"/>
    <cellStyle name="Обычный 18 2 2 4 3 3 2 4" xfId="7888"/>
    <cellStyle name="Обычный 18 2 2 4 3 3 2 5" xfId="7889"/>
    <cellStyle name="Обычный 18 2 2 4 3 3 3" xfId="7890"/>
    <cellStyle name="Обычный 18 2 2 4 3 3 4" xfId="7891"/>
    <cellStyle name="Обычный 18 2 2 4 3 3 5" xfId="7892"/>
    <cellStyle name="Обычный 18 2 2 4 3 3 6" xfId="7893"/>
    <cellStyle name="Обычный 18 2 2 4 3 3 7" xfId="7894"/>
    <cellStyle name="Обычный 18 2 2 4 3 3 8" xfId="7895"/>
    <cellStyle name="Обычный 18 2 2 4 3 4" xfId="7896"/>
    <cellStyle name="Обычный 18 2 2 4 3 4 2" xfId="7897"/>
    <cellStyle name="Обычный 18 2 2 4 3 4 3" xfId="7898"/>
    <cellStyle name="Обычный 18 2 2 4 3 4 4" xfId="7899"/>
    <cellStyle name="Обычный 18 2 2 4 3 4 5" xfId="7900"/>
    <cellStyle name="Обычный 18 2 2 4 3 5" xfId="7901"/>
    <cellStyle name="Обычный 18 2 2 4 3 5 2" xfId="7902"/>
    <cellStyle name="Обычный 18 2 2 4 3 5 3" xfId="7903"/>
    <cellStyle name="Обычный 18 2 2 4 3 5 4" xfId="7904"/>
    <cellStyle name="Обычный 18 2 2 4 3 5 5" xfId="7905"/>
    <cellStyle name="Обычный 18 2 2 4 3 6" xfId="7906"/>
    <cellStyle name="Обычный 18 2 2 4 3 7" xfId="7907"/>
    <cellStyle name="Обычный 18 2 2 4 3 8" xfId="7908"/>
    <cellStyle name="Обычный 18 2 2 4 3 9" xfId="7909"/>
    <cellStyle name="Обычный 18 2 2 4 4" xfId="7910"/>
    <cellStyle name="Обычный 18 2 2 4 4 10" xfId="7911"/>
    <cellStyle name="Обычный 18 2 2 4 4 2" xfId="7912"/>
    <cellStyle name="Обычный 18 2 2 4 4 2 2" xfId="7913"/>
    <cellStyle name="Обычный 18 2 2 4 4 2 2 2" xfId="7914"/>
    <cellStyle name="Обычный 18 2 2 4 4 2 2 3" xfId="7915"/>
    <cellStyle name="Обычный 18 2 2 4 4 2 2 4" xfId="7916"/>
    <cellStyle name="Обычный 18 2 2 4 4 2 2 5" xfId="7917"/>
    <cellStyle name="Обычный 18 2 2 4 4 2 3" xfId="7918"/>
    <cellStyle name="Обычный 18 2 2 4 4 2 4" xfId="7919"/>
    <cellStyle name="Обычный 18 2 2 4 4 2 5" xfId="7920"/>
    <cellStyle name="Обычный 18 2 2 4 4 2 6" xfId="7921"/>
    <cellStyle name="Обычный 18 2 2 4 4 2 7" xfId="7922"/>
    <cellStyle name="Обычный 18 2 2 4 4 2 8" xfId="7923"/>
    <cellStyle name="Обычный 18 2 2 4 4 2 9" xfId="7924"/>
    <cellStyle name="Обычный 18 2 2 4 4 3" xfId="7925"/>
    <cellStyle name="Обычный 18 2 2 4 4 3 2" xfId="7926"/>
    <cellStyle name="Обычный 18 2 2 4 4 3 3" xfId="7927"/>
    <cellStyle name="Обычный 18 2 2 4 4 3 4" xfId="7928"/>
    <cellStyle name="Обычный 18 2 2 4 4 3 5" xfId="7929"/>
    <cellStyle name="Обычный 18 2 2 4 4 4" xfId="7930"/>
    <cellStyle name="Обычный 18 2 2 4 4 5" xfId="7931"/>
    <cellStyle name="Обычный 18 2 2 4 4 6" xfId="7932"/>
    <cellStyle name="Обычный 18 2 2 4 4 7" xfId="7933"/>
    <cellStyle name="Обычный 18 2 2 4 4 8" xfId="7934"/>
    <cellStyle name="Обычный 18 2 2 4 4 9" xfId="7935"/>
    <cellStyle name="Обычный 18 2 2 4 5" xfId="7936"/>
    <cellStyle name="Обычный 18 2 2 4 5 2" xfId="7937"/>
    <cellStyle name="Обычный 18 2 2 4 5 2 2" xfId="7938"/>
    <cellStyle name="Обычный 18 2 2 4 5 2 3" xfId="7939"/>
    <cellStyle name="Обычный 18 2 2 4 5 2 4" xfId="7940"/>
    <cellStyle name="Обычный 18 2 2 4 5 2 5" xfId="7941"/>
    <cellStyle name="Обычный 18 2 2 4 5 3" xfId="7942"/>
    <cellStyle name="Обычный 18 2 2 4 5 4" xfId="7943"/>
    <cellStyle name="Обычный 18 2 2 4 5 5" xfId="7944"/>
    <cellStyle name="Обычный 18 2 2 4 5 6" xfId="7945"/>
    <cellStyle name="Обычный 18 2 2 4 5 7" xfId="7946"/>
    <cellStyle name="Обычный 18 2 2 4 5 8" xfId="7947"/>
    <cellStyle name="Обычный 18 2 2 4 5 9" xfId="7948"/>
    <cellStyle name="Обычный 18 2 2 4 6" xfId="7949"/>
    <cellStyle name="Обычный 18 2 2 4 6 2" xfId="7950"/>
    <cellStyle name="Обычный 18 2 2 4 6 2 2" xfId="7951"/>
    <cellStyle name="Обычный 18 2 2 4 6 2 3" xfId="7952"/>
    <cellStyle name="Обычный 18 2 2 4 6 2 4" xfId="7953"/>
    <cellStyle name="Обычный 18 2 2 4 6 2 5" xfId="7954"/>
    <cellStyle name="Обычный 18 2 2 4 6 3" xfId="7955"/>
    <cellStyle name="Обычный 18 2 2 4 6 4" xfId="7956"/>
    <cellStyle name="Обычный 18 2 2 4 6 5" xfId="7957"/>
    <cellStyle name="Обычный 18 2 2 4 6 6" xfId="7958"/>
    <cellStyle name="Обычный 18 2 2 4 6 7" xfId="7959"/>
    <cellStyle name="Обычный 18 2 2 4 6 8" xfId="7960"/>
    <cellStyle name="Обычный 18 2 2 4 7" xfId="7961"/>
    <cellStyle name="Обычный 18 2 2 4 7 2" xfId="7962"/>
    <cellStyle name="Обычный 18 2 2 4 7 3" xfId="7963"/>
    <cellStyle name="Обычный 18 2 2 4 7 4" xfId="7964"/>
    <cellStyle name="Обычный 18 2 2 4 7 5" xfId="7965"/>
    <cellStyle name="Обычный 18 2 2 4 8" xfId="7966"/>
    <cellStyle name="Обычный 18 2 2 4 8 2" xfId="7967"/>
    <cellStyle name="Обычный 18 2 2 4 8 3" xfId="7968"/>
    <cellStyle name="Обычный 18 2 2 4 8 4" xfId="7969"/>
    <cellStyle name="Обычный 18 2 2 4 8 5" xfId="7970"/>
    <cellStyle name="Обычный 18 2 2 4 9" xfId="7971"/>
    <cellStyle name="Обычный 18 2 2 5" xfId="7972"/>
    <cellStyle name="Обычный 18 2 2 5 10" xfId="7973"/>
    <cellStyle name="Обычный 18 2 2 5 11" xfId="7974"/>
    <cellStyle name="Обычный 18 2 2 5 12" xfId="7975"/>
    <cellStyle name="Обычный 18 2 2 5 13" xfId="7976"/>
    <cellStyle name="Обычный 18 2 2 5 14" xfId="7977"/>
    <cellStyle name="Обычный 18 2 2 5 15" xfId="7978"/>
    <cellStyle name="Обычный 18 2 2 5 16" xfId="7979"/>
    <cellStyle name="Обычный 18 2 2 5 2" xfId="7980"/>
    <cellStyle name="Обычный 18 2 2 5 2 10" xfId="7981"/>
    <cellStyle name="Обычный 18 2 2 5 2 11" xfId="7982"/>
    <cellStyle name="Обычный 18 2 2 5 2 12" xfId="7983"/>
    <cellStyle name="Обычный 18 2 2 5 2 13" xfId="7984"/>
    <cellStyle name="Обычный 18 2 2 5 2 14" xfId="7985"/>
    <cellStyle name="Обычный 18 2 2 5 2 2" xfId="7986"/>
    <cellStyle name="Обычный 18 2 2 5 2 2 10" xfId="7987"/>
    <cellStyle name="Обычный 18 2 2 5 2 2 11" xfId="7988"/>
    <cellStyle name="Обычный 18 2 2 5 2 2 12" xfId="7989"/>
    <cellStyle name="Обычный 18 2 2 5 2 2 13" xfId="7990"/>
    <cellStyle name="Обычный 18 2 2 5 2 2 2" xfId="7991"/>
    <cellStyle name="Обычный 18 2 2 5 2 2 2 2" xfId="7992"/>
    <cellStyle name="Обычный 18 2 2 5 2 2 2 2 2" xfId="7993"/>
    <cellStyle name="Обычный 18 2 2 5 2 2 2 2 3" xfId="7994"/>
    <cellStyle name="Обычный 18 2 2 5 2 2 2 2 4" xfId="7995"/>
    <cellStyle name="Обычный 18 2 2 5 2 2 2 2 5" xfId="7996"/>
    <cellStyle name="Обычный 18 2 2 5 2 2 2 3" xfId="7997"/>
    <cellStyle name="Обычный 18 2 2 5 2 2 2 4" xfId="7998"/>
    <cellStyle name="Обычный 18 2 2 5 2 2 2 5" xfId="7999"/>
    <cellStyle name="Обычный 18 2 2 5 2 2 2 6" xfId="8000"/>
    <cellStyle name="Обычный 18 2 2 5 2 2 2 7" xfId="8001"/>
    <cellStyle name="Обычный 18 2 2 5 2 2 2 8" xfId="8002"/>
    <cellStyle name="Обычный 18 2 2 5 2 2 2 9" xfId="8003"/>
    <cellStyle name="Обычный 18 2 2 5 2 2 3" xfId="8004"/>
    <cellStyle name="Обычный 18 2 2 5 2 2 3 2" xfId="8005"/>
    <cellStyle name="Обычный 18 2 2 5 2 2 3 2 2" xfId="8006"/>
    <cellStyle name="Обычный 18 2 2 5 2 2 3 2 3" xfId="8007"/>
    <cellStyle name="Обычный 18 2 2 5 2 2 3 2 4" xfId="8008"/>
    <cellStyle name="Обычный 18 2 2 5 2 2 3 2 5" xfId="8009"/>
    <cellStyle name="Обычный 18 2 2 5 2 2 3 3" xfId="8010"/>
    <cellStyle name="Обычный 18 2 2 5 2 2 3 4" xfId="8011"/>
    <cellStyle name="Обычный 18 2 2 5 2 2 3 5" xfId="8012"/>
    <cellStyle name="Обычный 18 2 2 5 2 2 3 6" xfId="8013"/>
    <cellStyle name="Обычный 18 2 2 5 2 2 3 7" xfId="8014"/>
    <cellStyle name="Обычный 18 2 2 5 2 2 3 8" xfId="8015"/>
    <cellStyle name="Обычный 18 2 2 5 2 2 4" xfId="8016"/>
    <cellStyle name="Обычный 18 2 2 5 2 2 4 2" xfId="8017"/>
    <cellStyle name="Обычный 18 2 2 5 2 2 4 3" xfId="8018"/>
    <cellStyle name="Обычный 18 2 2 5 2 2 4 4" xfId="8019"/>
    <cellStyle name="Обычный 18 2 2 5 2 2 4 5" xfId="8020"/>
    <cellStyle name="Обычный 18 2 2 5 2 2 5" xfId="8021"/>
    <cellStyle name="Обычный 18 2 2 5 2 2 5 2" xfId="8022"/>
    <cellStyle name="Обычный 18 2 2 5 2 2 5 3" xfId="8023"/>
    <cellStyle name="Обычный 18 2 2 5 2 2 5 4" xfId="8024"/>
    <cellStyle name="Обычный 18 2 2 5 2 2 5 5" xfId="8025"/>
    <cellStyle name="Обычный 18 2 2 5 2 2 6" xfId="8026"/>
    <cellStyle name="Обычный 18 2 2 5 2 2 7" xfId="8027"/>
    <cellStyle name="Обычный 18 2 2 5 2 2 8" xfId="8028"/>
    <cellStyle name="Обычный 18 2 2 5 2 2 9" xfId="8029"/>
    <cellStyle name="Обычный 18 2 2 5 2 3" xfId="8030"/>
    <cellStyle name="Обычный 18 2 2 5 2 3 2" xfId="8031"/>
    <cellStyle name="Обычный 18 2 2 5 2 3 2 2" xfId="8032"/>
    <cellStyle name="Обычный 18 2 2 5 2 3 2 3" xfId="8033"/>
    <cellStyle name="Обычный 18 2 2 5 2 3 2 4" xfId="8034"/>
    <cellStyle name="Обычный 18 2 2 5 2 3 2 5" xfId="8035"/>
    <cellStyle name="Обычный 18 2 2 5 2 3 3" xfId="8036"/>
    <cellStyle name="Обычный 18 2 2 5 2 3 4" xfId="8037"/>
    <cellStyle name="Обычный 18 2 2 5 2 3 5" xfId="8038"/>
    <cellStyle name="Обычный 18 2 2 5 2 3 6" xfId="8039"/>
    <cellStyle name="Обычный 18 2 2 5 2 3 7" xfId="8040"/>
    <cellStyle name="Обычный 18 2 2 5 2 3 8" xfId="8041"/>
    <cellStyle name="Обычный 18 2 2 5 2 3 9" xfId="8042"/>
    <cellStyle name="Обычный 18 2 2 5 2 4" xfId="8043"/>
    <cellStyle name="Обычный 18 2 2 5 2 4 2" xfId="8044"/>
    <cellStyle name="Обычный 18 2 2 5 2 4 2 2" xfId="8045"/>
    <cellStyle name="Обычный 18 2 2 5 2 4 2 3" xfId="8046"/>
    <cellStyle name="Обычный 18 2 2 5 2 4 2 4" xfId="8047"/>
    <cellStyle name="Обычный 18 2 2 5 2 4 2 5" xfId="8048"/>
    <cellStyle name="Обычный 18 2 2 5 2 4 3" xfId="8049"/>
    <cellStyle name="Обычный 18 2 2 5 2 4 4" xfId="8050"/>
    <cellStyle name="Обычный 18 2 2 5 2 4 5" xfId="8051"/>
    <cellStyle name="Обычный 18 2 2 5 2 4 6" xfId="8052"/>
    <cellStyle name="Обычный 18 2 2 5 2 4 7" xfId="8053"/>
    <cellStyle name="Обычный 18 2 2 5 2 4 8" xfId="8054"/>
    <cellStyle name="Обычный 18 2 2 5 2 5" xfId="8055"/>
    <cellStyle name="Обычный 18 2 2 5 2 5 2" xfId="8056"/>
    <cellStyle name="Обычный 18 2 2 5 2 5 3" xfId="8057"/>
    <cellStyle name="Обычный 18 2 2 5 2 5 4" xfId="8058"/>
    <cellStyle name="Обычный 18 2 2 5 2 5 5" xfId="8059"/>
    <cellStyle name="Обычный 18 2 2 5 2 6" xfId="8060"/>
    <cellStyle name="Обычный 18 2 2 5 2 6 2" xfId="8061"/>
    <cellStyle name="Обычный 18 2 2 5 2 6 3" xfId="8062"/>
    <cellStyle name="Обычный 18 2 2 5 2 6 4" xfId="8063"/>
    <cellStyle name="Обычный 18 2 2 5 2 6 5" xfId="8064"/>
    <cellStyle name="Обычный 18 2 2 5 2 7" xfId="8065"/>
    <cellStyle name="Обычный 18 2 2 5 2 8" xfId="8066"/>
    <cellStyle name="Обычный 18 2 2 5 2 9" xfId="8067"/>
    <cellStyle name="Обычный 18 2 2 5 3" xfId="8068"/>
    <cellStyle name="Обычный 18 2 2 5 3 10" xfId="8069"/>
    <cellStyle name="Обычный 18 2 2 5 3 11" xfId="8070"/>
    <cellStyle name="Обычный 18 2 2 5 3 12" xfId="8071"/>
    <cellStyle name="Обычный 18 2 2 5 3 13" xfId="8072"/>
    <cellStyle name="Обычный 18 2 2 5 3 2" xfId="8073"/>
    <cellStyle name="Обычный 18 2 2 5 3 2 2" xfId="8074"/>
    <cellStyle name="Обычный 18 2 2 5 3 2 2 2" xfId="8075"/>
    <cellStyle name="Обычный 18 2 2 5 3 2 2 3" xfId="8076"/>
    <cellStyle name="Обычный 18 2 2 5 3 2 2 4" xfId="8077"/>
    <cellStyle name="Обычный 18 2 2 5 3 2 2 5" xfId="8078"/>
    <cellStyle name="Обычный 18 2 2 5 3 2 3" xfId="8079"/>
    <cellStyle name="Обычный 18 2 2 5 3 2 4" xfId="8080"/>
    <cellStyle name="Обычный 18 2 2 5 3 2 5" xfId="8081"/>
    <cellStyle name="Обычный 18 2 2 5 3 2 6" xfId="8082"/>
    <cellStyle name="Обычный 18 2 2 5 3 2 7" xfId="8083"/>
    <cellStyle name="Обычный 18 2 2 5 3 2 8" xfId="8084"/>
    <cellStyle name="Обычный 18 2 2 5 3 2 9" xfId="8085"/>
    <cellStyle name="Обычный 18 2 2 5 3 3" xfId="8086"/>
    <cellStyle name="Обычный 18 2 2 5 3 3 2" xfId="8087"/>
    <cellStyle name="Обычный 18 2 2 5 3 3 2 2" xfId="8088"/>
    <cellStyle name="Обычный 18 2 2 5 3 3 2 3" xfId="8089"/>
    <cellStyle name="Обычный 18 2 2 5 3 3 2 4" xfId="8090"/>
    <cellStyle name="Обычный 18 2 2 5 3 3 2 5" xfId="8091"/>
    <cellStyle name="Обычный 18 2 2 5 3 3 3" xfId="8092"/>
    <cellStyle name="Обычный 18 2 2 5 3 3 4" xfId="8093"/>
    <cellStyle name="Обычный 18 2 2 5 3 3 5" xfId="8094"/>
    <cellStyle name="Обычный 18 2 2 5 3 3 6" xfId="8095"/>
    <cellStyle name="Обычный 18 2 2 5 3 3 7" xfId="8096"/>
    <cellStyle name="Обычный 18 2 2 5 3 3 8" xfId="8097"/>
    <cellStyle name="Обычный 18 2 2 5 3 4" xfId="8098"/>
    <cellStyle name="Обычный 18 2 2 5 3 4 2" xfId="8099"/>
    <cellStyle name="Обычный 18 2 2 5 3 4 3" xfId="8100"/>
    <cellStyle name="Обычный 18 2 2 5 3 4 4" xfId="8101"/>
    <cellStyle name="Обычный 18 2 2 5 3 4 5" xfId="8102"/>
    <cellStyle name="Обычный 18 2 2 5 3 5" xfId="8103"/>
    <cellStyle name="Обычный 18 2 2 5 3 5 2" xfId="8104"/>
    <cellStyle name="Обычный 18 2 2 5 3 5 3" xfId="8105"/>
    <cellStyle name="Обычный 18 2 2 5 3 5 4" xfId="8106"/>
    <cellStyle name="Обычный 18 2 2 5 3 5 5" xfId="8107"/>
    <cellStyle name="Обычный 18 2 2 5 3 6" xfId="8108"/>
    <cellStyle name="Обычный 18 2 2 5 3 7" xfId="8109"/>
    <cellStyle name="Обычный 18 2 2 5 3 8" xfId="8110"/>
    <cellStyle name="Обычный 18 2 2 5 3 9" xfId="8111"/>
    <cellStyle name="Обычный 18 2 2 5 4" xfId="8112"/>
    <cellStyle name="Обычный 18 2 2 5 4 10" xfId="8113"/>
    <cellStyle name="Обычный 18 2 2 5 4 2" xfId="8114"/>
    <cellStyle name="Обычный 18 2 2 5 4 2 2" xfId="8115"/>
    <cellStyle name="Обычный 18 2 2 5 4 2 2 2" xfId="8116"/>
    <cellStyle name="Обычный 18 2 2 5 4 2 2 3" xfId="8117"/>
    <cellStyle name="Обычный 18 2 2 5 4 2 2 4" xfId="8118"/>
    <cellStyle name="Обычный 18 2 2 5 4 2 2 5" xfId="8119"/>
    <cellStyle name="Обычный 18 2 2 5 4 2 3" xfId="8120"/>
    <cellStyle name="Обычный 18 2 2 5 4 2 4" xfId="8121"/>
    <cellStyle name="Обычный 18 2 2 5 4 2 5" xfId="8122"/>
    <cellStyle name="Обычный 18 2 2 5 4 2 6" xfId="8123"/>
    <cellStyle name="Обычный 18 2 2 5 4 2 7" xfId="8124"/>
    <cellStyle name="Обычный 18 2 2 5 4 2 8" xfId="8125"/>
    <cellStyle name="Обычный 18 2 2 5 4 2 9" xfId="8126"/>
    <cellStyle name="Обычный 18 2 2 5 4 3" xfId="8127"/>
    <cellStyle name="Обычный 18 2 2 5 4 3 2" xfId="8128"/>
    <cellStyle name="Обычный 18 2 2 5 4 3 3" xfId="8129"/>
    <cellStyle name="Обычный 18 2 2 5 4 3 4" xfId="8130"/>
    <cellStyle name="Обычный 18 2 2 5 4 3 5" xfId="8131"/>
    <cellStyle name="Обычный 18 2 2 5 4 4" xfId="8132"/>
    <cellStyle name="Обычный 18 2 2 5 4 5" xfId="8133"/>
    <cellStyle name="Обычный 18 2 2 5 4 6" xfId="8134"/>
    <cellStyle name="Обычный 18 2 2 5 4 7" xfId="8135"/>
    <cellStyle name="Обычный 18 2 2 5 4 8" xfId="8136"/>
    <cellStyle name="Обычный 18 2 2 5 4 9" xfId="8137"/>
    <cellStyle name="Обычный 18 2 2 5 5" xfId="8138"/>
    <cellStyle name="Обычный 18 2 2 5 5 2" xfId="8139"/>
    <cellStyle name="Обычный 18 2 2 5 5 2 2" xfId="8140"/>
    <cellStyle name="Обычный 18 2 2 5 5 2 3" xfId="8141"/>
    <cellStyle name="Обычный 18 2 2 5 5 2 4" xfId="8142"/>
    <cellStyle name="Обычный 18 2 2 5 5 2 5" xfId="8143"/>
    <cellStyle name="Обычный 18 2 2 5 5 3" xfId="8144"/>
    <cellStyle name="Обычный 18 2 2 5 5 4" xfId="8145"/>
    <cellStyle name="Обычный 18 2 2 5 5 5" xfId="8146"/>
    <cellStyle name="Обычный 18 2 2 5 5 6" xfId="8147"/>
    <cellStyle name="Обычный 18 2 2 5 5 7" xfId="8148"/>
    <cellStyle name="Обычный 18 2 2 5 5 8" xfId="8149"/>
    <cellStyle name="Обычный 18 2 2 5 5 9" xfId="8150"/>
    <cellStyle name="Обычный 18 2 2 5 6" xfId="8151"/>
    <cellStyle name="Обычный 18 2 2 5 6 2" xfId="8152"/>
    <cellStyle name="Обычный 18 2 2 5 6 2 2" xfId="8153"/>
    <cellStyle name="Обычный 18 2 2 5 6 2 3" xfId="8154"/>
    <cellStyle name="Обычный 18 2 2 5 6 2 4" xfId="8155"/>
    <cellStyle name="Обычный 18 2 2 5 6 2 5" xfId="8156"/>
    <cellStyle name="Обычный 18 2 2 5 6 3" xfId="8157"/>
    <cellStyle name="Обычный 18 2 2 5 6 4" xfId="8158"/>
    <cellStyle name="Обычный 18 2 2 5 6 5" xfId="8159"/>
    <cellStyle name="Обычный 18 2 2 5 6 6" xfId="8160"/>
    <cellStyle name="Обычный 18 2 2 5 6 7" xfId="8161"/>
    <cellStyle name="Обычный 18 2 2 5 6 8" xfId="8162"/>
    <cellStyle name="Обычный 18 2 2 5 7" xfId="8163"/>
    <cellStyle name="Обычный 18 2 2 5 7 2" xfId="8164"/>
    <cellStyle name="Обычный 18 2 2 5 7 3" xfId="8165"/>
    <cellStyle name="Обычный 18 2 2 5 7 4" xfId="8166"/>
    <cellStyle name="Обычный 18 2 2 5 7 5" xfId="8167"/>
    <cellStyle name="Обычный 18 2 2 5 8" xfId="8168"/>
    <cellStyle name="Обычный 18 2 2 5 8 2" xfId="8169"/>
    <cellStyle name="Обычный 18 2 2 5 8 3" xfId="8170"/>
    <cellStyle name="Обычный 18 2 2 5 8 4" xfId="8171"/>
    <cellStyle name="Обычный 18 2 2 5 8 5" xfId="8172"/>
    <cellStyle name="Обычный 18 2 2 5 9" xfId="8173"/>
    <cellStyle name="Обычный 18 2 2 6" xfId="8174"/>
    <cellStyle name="Обычный 18 2 2 6 10" xfId="8175"/>
    <cellStyle name="Обычный 18 2 2 6 11" xfId="8176"/>
    <cellStyle name="Обычный 18 2 2 6 12" xfId="8177"/>
    <cellStyle name="Обычный 18 2 2 6 13" xfId="8178"/>
    <cellStyle name="Обычный 18 2 2 6 14" xfId="8179"/>
    <cellStyle name="Обычный 18 2 2 6 15" xfId="8180"/>
    <cellStyle name="Обычный 18 2 2 6 16" xfId="8181"/>
    <cellStyle name="Обычный 18 2 2 6 2" xfId="8182"/>
    <cellStyle name="Обычный 18 2 2 6 2 10" xfId="8183"/>
    <cellStyle name="Обычный 18 2 2 6 2 11" xfId="8184"/>
    <cellStyle name="Обычный 18 2 2 6 2 12" xfId="8185"/>
    <cellStyle name="Обычный 18 2 2 6 2 13" xfId="8186"/>
    <cellStyle name="Обычный 18 2 2 6 2 14" xfId="8187"/>
    <cellStyle name="Обычный 18 2 2 6 2 2" xfId="8188"/>
    <cellStyle name="Обычный 18 2 2 6 2 2 10" xfId="8189"/>
    <cellStyle name="Обычный 18 2 2 6 2 2 11" xfId="8190"/>
    <cellStyle name="Обычный 18 2 2 6 2 2 12" xfId="8191"/>
    <cellStyle name="Обычный 18 2 2 6 2 2 13" xfId="8192"/>
    <cellStyle name="Обычный 18 2 2 6 2 2 2" xfId="8193"/>
    <cellStyle name="Обычный 18 2 2 6 2 2 2 2" xfId="8194"/>
    <cellStyle name="Обычный 18 2 2 6 2 2 2 2 2" xfId="8195"/>
    <cellStyle name="Обычный 18 2 2 6 2 2 2 2 3" xfId="8196"/>
    <cellStyle name="Обычный 18 2 2 6 2 2 2 2 4" xfId="8197"/>
    <cellStyle name="Обычный 18 2 2 6 2 2 2 2 5" xfId="8198"/>
    <cellStyle name="Обычный 18 2 2 6 2 2 2 3" xfId="8199"/>
    <cellStyle name="Обычный 18 2 2 6 2 2 2 4" xfId="8200"/>
    <cellStyle name="Обычный 18 2 2 6 2 2 2 5" xfId="8201"/>
    <cellStyle name="Обычный 18 2 2 6 2 2 2 6" xfId="8202"/>
    <cellStyle name="Обычный 18 2 2 6 2 2 2 7" xfId="8203"/>
    <cellStyle name="Обычный 18 2 2 6 2 2 2 8" xfId="8204"/>
    <cellStyle name="Обычный 18 2 2 6 2 2 2 9" xfId="8205"/>
    <cellStyle name="Обычный 18 2 2 6 2 2 3" xfId="8206"/>
    <cellStyle name="Обычный 18 2 2 6 2 2 3 2" xfId="8207"/>
    <cellStyle name="Обычный 18 2 2 6 2 2 3 2 2" xfId="8208"/>
    <cellStyle name="Обычный 18 2 2 6 2 2 3 2 3" xfId="8209"/>
    <cellStyle name="Обычный 18 2 2 6 2 2 3 2 4" xfId="8210"/>
    <cellStyle name="Обычный 18 2 2 6 2 2 3 2 5" xfId="8211"/>
    <cellStyle name="Обычный 18 2 2 6 2 2 3 3" xfId="8212"/>
    <cellStyle name="Обычный 18 2 2 6 2 2 3 4" xfId="8213"/>
    <cellStyle name="Обычный 18 2 2 6 2 2 3 5" xfId="8214"/>
    <cellStyle name="Обычный 18 2 2 6 2 2 3 6" xfId="8215"/>
    <cellStyle name="Обычный 18 2 2 6 2 2 3 7" xfId="8216"/>
    <cellStyle name="Обычный 18 2 2 6 2 2 3 8" xfId="8217"/>
    <cellStyle name="Обычный 18 2 2 6 2 2 4" xfId="8218"/>
    <cellStyle name="Обычный 18 2 2 6 2 2 4 2" xfId="8219"/>
    <cellStyle name="Обычный 18 2 2 6 2 2 4 3" xfId="8220"/>
    <cellStyle name="Обычный 18 2 2 6 2 2 4 4" xfId="8221"/>
    <cellStyle name="Обычный 18 2 2 6 2 2 4 5" xfId="8222"/>
    <cellStyle name="Обычный 18 2 2 6 2 2 5" xfId="8223"/>
    <cellStyle name="Обычный 18 2 2 6 2 2 5 2" xfId="8224"/>
    <cellStyle name="Обычный 18 2 2 6 2 2 5 3" xfId="8225"/>
    <cellStyle name="Обычный 18 2 2 6 2 2 5 4" xfId="8226"/>
    <cellStyle name="Обычный 18 2 2 6 2 2 5 5" xfId="8227"/>
    <cellStyle name="Обычный 18 2 2 6 2 2 6" xfId="8228"/>
    <cellStyle name="Обычный 18 2 2 6 2 2 7" xfId="8229"/>
    <cellStyle name="Обычный 18 2 2 6 2 2 8" xfId="8230"/>
    <cellStyle name="Обычный 18 2 2 6 2 2 9" xfId="8231"/>
    <cellStyle name="Обычный 18 2 2 6 2 3" xfId="8232"/>
    <cellStyle name="Обычный 18 2 2 6 2 3 2" xfId="8233"/>
    <cellStyle name="Обычный 18 2 2 6 2 3 2 2" xfId="8234"/>
    <cellStyle name="Обычный 18 2 2 6 2 3 2 3" xfId="8235"/>
    <cellStyle name="Обычный 18 2 2 6 2 3 2 4" xfId="8236"/>
    <cellStyle name="Обычный 18 2 2 6 2 3 2 5" xfId="8237"/>
    <cellStyle name="Обычный 18 2 2 6 2 3 3" xfId="8238"/>
    <cellStyle name="Обычный 18 2 2 6 2 3 4" xfId="8239"/>
    <cellStyle name="Обычный 18 2 2 6 2 3 5" xfId="8240"/>
    <cellStyle name="Обычный 18 2 2 6 2 3 6" xfId="8241"/>
    <cellStyle name="Обычный 18 2 2 6 2 3 7" xfId="8242"/>
    <cellStyle name="Обычный 18 2 2 6 2 3 8" xfId="8243"/>
    <cellStyle name="Обычный 18 2 2 6 2 3 9" xfId="8244"/>
    <cellStyle name="Обычный 18 2 2 6 2 4" xfId="8245"/>
    <cellStyle name="Обычный 18 2 2 6 2 4 2" xfId="8246"/>
    <cellStyle name="Обычный 18 2 2 6 2 4 2 2" xfId="8247"/>
    <cellStyle name="Обычный 18 2 2 6 2 4 2 3" xfId="8248"/>
    <cellStyle name="Обычный 18 2 2 6 2 4 2 4" xfId="8249"/>
    <cellStyle name="Обычный 18 2 2 6 2 4 2 5" xfId="8250"/>
    <cellStyle name="Обычный 18 2 2 6 2 4 3" xfId="8251"/>
    <cellStyle name="Обычный 18 2 2 6 2 4 4" xfId="8252"/>
    <cellStyle name="Обычный 18 2 2 6 2 4 5" xfId="8253"/>
    <cellStyle name="Обычный 18 2 2 6 2 4 6" xfId="8254"/>
    <cellStyle name="Обычный 18 2 2 6 2 4 7" xfId="8255"/>
    <cellStyle name="Обычный 18 2 2 6 2 4 8" xfId="8256"/>
    <cellStyle name="Обычный 18 2 2 6 2 5" xfId="8257"/>
    <cellStyle name="Обычный 18 2 2 6 2 5 2" xfId="8258"/>
    <cellStyle name="Обычный 18 2 2 6 2 5 3" xfId="8259"/>
    <cellStyle name="Обычный 18 2 2 6 2 5 4" xfId="8260"/>
    <cellStyle name="Обычный 18 2 2 6 2 5 5" xfId="8261"/>
    <cellStyle name="Обычный 18 2 2 6 2 6" xfId="8262"/>
    <cellStyle name="Обычный 18 2 2 6 2 6 2" xfId="8263"/>
    <cellStyle name="Обычный 18 2 2 6 2 6 3" xfId="8264"/>
    <cellStyle name="Обычный 18 2 2 6 2 6 4" xfId="8265"/>
    <cellStyle name="Обычный 18 2 2 6 2 6 5" xfId="8266"/>
    <cellStyle name="Обычный 18 2 2 6 2 7" xfId="8267"/>
    <cellStyle name="Обычный 18 2 2 6 2 8" xfId="8268"/>
    <cellStyle name="Обычный 18 2 2 6 2 9" xfId="8269"/>
    <cellStyle name="Обычный 18 2 2 6 3" xfId="8270"/>
    <cellStyle name="Обычный 18 2 2 6 3 10" xfId="8271"/>
    <cellStyle name="Обычный 18 2 2 6 3 11" xfId="8272"/>
    <cellStyle name="Обычный 18 2 2 6 3 12" xfId="8273"/>
    <cellStyle name="Обычный 18 2 2 6 3 13" xfId="8274"/>
    <cellStyle name="Обычный 18 2 2 6 3 2" xfId="8275"/>
    <cellStyle name="Обычный 18 2 2 6 3 2 2" xfId="8276"/>
    <cellStyle name="Обычный 18 2 2 6 3 2 2 2" xfId="8277"/>
    <cellStyle name="Обычный 18 2 2 6 3 2 2 3" xfId="8278"/>
    <cellStyle name="Обычный 18 2 2 6 3 2 2 4" xfId="8279"/>
    <cellStyle name="Обычный 18 2 2 6 3 2 2 5" xfId="8280"/>
    <cellStyle name="Обычный 18 2 2 6 3 2 3" xfId="8281"/>
    <cellStyle name="Обычный 18 2 2 6 3 2 4" xfId="8282"/>
    <cellStyle name="Обычный 18 2 2 6 3 2 5" xfId="8283"/>
    <cellStyle name="Обычный 18 2 2 6 3 2 6" xfId="8284"/>
    <cellStyle name="Обычный 18 2 2 6 3 2 7" xfId="8285"/>
    <cellStyle name="Обычный 18 2 2 6 3 2 8" xfId="8286"/>
    <cellStyle name="Обычный 18 2 2 6 3 2 9" xfId="8287"/>
    <cellStyle name="Обычный 18 2 2 6 3 3" xfId="8288"/>
    <cellStyle name="Обычный 18 2 2 6 3 3 2" xfId="8289"/>
    <cellStyle name="Обычный 18 2 2 6 3 3 2 2" xfId="8290"/>
    <cellStyle name="Обычный 18 2 2 6 3 3 2 3" xfId="8291"/>
    <cellStyle name="Обычный 18 2 2 6 3 3 2 4" xfId="8292"/>
    <cellStyle name="Обычный 18 2 2 6 3 3 2 5" xfId="8293"/>
    <cellStyle name="Обычный 18 2 2 6 3 3 3" xfId="8294"/>
    <cellStyle name="Обычный 18 2 2 6 3 3 4" xfId="8295"/>
    <cellStyle name="Обычный 18 2 2 6 3 3 5" xfId="8296"/>
    <cellStyle name="Обычный 18 2 2 6 3 3 6" xfId="8297"/>
    <cellStyle name="Обычный 18 2 2 6 3 3 7" xfId="8298"/>
    <cellStyle name="Обычный 18 2 2 6 3 3 8" xfId="8299"/>
    <cellStyle name="Обычный 18 2 2 6 3 4" xfId="8300"/>
    <cellStyle name="Обычный 18 2 2 6 3 4 2" xfId="8301"/>
    <cellStyle name="Обычный 18 2 2 6 3 4 3" xfId="8302"/>
    <cellStyle name="Обычный 18 2 2 6 3 4 4" xfId="8303"/>
    <cellStyle name="Обычный 18 2 2 6 3 4 5" xfId="8304"/>
    <cellStyle name="Обычный 18 2 2 6 3 5" xfId="8305"/>
    <cellStyle name="Обычный 18 2 2 6 3 5 2" xfId="8306"/>
    <cellStyle name="Обычный 18 2 2 6 3 5 3" xfId="8307"/>
    <cellStyle name="Обычный 18 2 2 6 3 5 4" xfId="8308"/>
    <cellStyle name="Обычный 18 2 2 6 3 5 5" xfId="8309"/>
    <cellStyle name="Обычный 18 2 2 6 3 6" xfId="8310"/>
    <cellStyle name="Обычный 18 2 2 6 3 7" xfId="8311"/>
    <cellStyle name="Обычный 18 2 2 6 3 8" xfId="8312"/>
    <cellStyle name="Обычный 18 2 2 6 3 9" xfId="8313"/>
    <cellStyle name="Обычный 18 2 2 6 4" xfId="8314"/>
    <cellStyle name="Обычный 18 2 2 6 4 10" xfId="8315"/>
    <cellStyle name="Обычный 18 2 2 6 4 2" xfId="8316"/>
    <cellStyle name="Обычный 18 2 2 6 4 2 2" xfId="8317"/>
    <cellStyle name="Обычный 18 2 2 6 4 2 2 2" xfId="8318"/>
    <cellStyle name="Обычный 18 2 2 6 4 2 2 3" xfId="8319"/>
    <cellStyle name="Обычный 18 2 2 6 4 2 2 4" xfId="8320"/>
    <cellStyle name="Обычный 18 2 2 6 4 2 2 5" xfId="8321"/>
    <cellStyle name="Обычный 18 2 2 6 4 2 3" xfId="8322"/>
    <cellStyle name="Обычный 18 2 2 6 4 2 4" xfId="8323"/>
    <cellStyle name="Обычный 18 2 2 6 4 2 5" xfId="8324"/>
    <cellStyle name="Обычный 18 2 2 6 4 2 6" xfId="8325"/>
    <cellStyle name="Обычный 18 2 2 6 4 2 7" xfId="8326"/>
    <cellStyle name="Обычный 18 2 2 6 4 2 8" xfId="8327"/>
    <cellStyle name="Обычный 18 2 2 6 4 2 9" xfId="8328"/>
    <cellStyle name="Обычный 18 2 2 6 4 3" xfId="8329"/>
    <cellStyle name="Обычный 18 2 2 6 4 3 2" xfId="8330"/>
    <cellStyle name="Обычный 18 2 2 6 4 3 3" xfId="8331"/>
    <cellStyle name="Обычный 18 2 2 6 4 3 4" xfId="8332"/>
    <cellStyle name="Обычный 18 2 2 6 4 3 5" xfId="8333"/>
    <cellStyle name="Обычный 18 2 2 6 4 4" xfId="8334"/>
    <cellStyle name="Обычный 18 2 2 6 4 5" xfId="8335"/>
    <cellStyle name="Обычный 18 2 2 6 4 6" xfId="8336"/>
    <cellStyle name="Обычный 18 2 2 6 4 7" xfId="8337"/>
    <cellStyle name="Обычный 18 2 2 6 4 8" xfId="8338"/>
    <cellStyle name="Обычный 18 2 2 6 4 9" xfId="8339"/>
    <cellStyle name="Обычный 18 2 2 6 5" xfId="8340"/>
    <cellStyle name="Обычный 18 2 2 6 5 2" xfId="8341"/>
    <cellStyle name="Обычный 18 2 2 6 5 2 2" xfId="8342"/>
    <cellStyle name="Обычный 18 2 2 6 5 2 3" xfId="8343"/>
    <cellStyle name="Обычный 18 2 2 6 5 2 4" xfId="8344"/>
    <cellStyle name="Обычный 18 2 2 6 5 2 5" xfId="8345"/>
    <cellStyle name="Обычный 18 2 2 6 5 3" xfId="8346"/>
    <cellStyle name="Обычный 18 2 2 6 5 4" xfId="8347"/>
    <cellStyle name="Обычный 18 2 2 6 5 5" xfId="8348"/>
    <cellStyle name="Обычный 18 2 2 6 5 6" xfId="8349"/>
    <cellStyle name="Обычный 18 2 2 6 5 7" xfId="8350"/>
    <cellStyle name="Обычный 18 2 2 6 5 8" xfId="8351"/>
    <cellStyle name="Обычный 18 2 2 6 5 9" xfId="8352"/>
    <cellStyle name="Обычный 18 2 2 6 6" xfId="8353"/>
    <cellStyle name="Обычный 18 2 2 6 6 2" xfId="8354"/>
    <cellStyle name="Обычный 18 2 2 6 6 2 2" xfId="8355"/>
    <cellStyle name="Обычный 18 2 2 6 6 2 3" xfId="8356"/>
    <cellStyle name="Обычный 18 2 2 6 6 2 4" xfId="8357"/>
    <cellStyle name="Обычный 18 2 2 6 6 2 5" xfId="8358"/>
    <cellStyle name="Обычный 18 2 2 6 6 3" xfId="8359"/>
    <cellStyle name="Обычный 18 2 2 6 6 4" xfId="8360"/>
    <cellStyle name="Обычный 18 2 2 6 6 5" xfId="8361"/>
    <cellStyle name="Обычный 18 2 2 6 6 6" xfId="8362"/>
    <cellStyle name="Обычный 18 2 2 6 6 7" xfId="8363"/>
    <cellStyle name="Обычный 18 2 2 6 6 8" xfId="8364"/>
    <cellStyle name="Обычный 18 2 2 6 7" xfId="8365"/>
    <cellStyle name="Обычный 18 2 2 6 7 2" xfId="8366"/>
    <cellStyle name="Обычный 18 2 2 6 7 3" xfId="8367"/>
    <cellStyle name="Обычный 18 2 2 6 7 4" xfId="8368"/>
    <cellStyle name="Обычный 18 2 2 6 7 5" xfId="8369"/>
    <cellStyle name="Обычный 18 2 2 6 8" xfId="8370"/>
    <cellStyle name="Обычный 18 2 2 6 8 2" xfId="8371"/>
    <cellStyle name="Обычный 18 2 2 6 8 3" xfId="8372"/>
    <cellStyle name="Обычный 18 2 2 6 8 4" xfId="8373"/>
    <cellStyle name="Обычный 18 2 2 6 8 5" xfId="8374"/>
    <cellStyle name="Обычный 18 2 2 6 9" xfId="8375"/>
    <cellStyle name="Обычный 18 2 2 7" xfId="8376"/>
    <cellStyle name="Обычный 18 2 2 7 10" xfId="8377"/>
    <cellStyle name="Обычный 18 2 2 7 11" xfId="8378"/>
    <cellStyle name="Обычный 18 2 2 7 12" xfId="8379"/>
    <cellStyle name="Обычный 18 2 2 7 13" xfId="8380"/>
    <cellStyle name="Обычный 18 2 2 7 14" xfId="8381"/>
    <cellStyle name="Обычный 18 2 2 7 15" xfId="8382"/>
    <cellStyle name="Обычный 18 2 2 7 2" xfId="8383"/>
    <cellStyle name="Обычный 18 2 2 7 2 10" xfId="8384"/>
    <cellStyle name="Обычный 18 2 2 7 2 11" xfId="8385"/>
    <cellStyle name="Обычный 18 2 2 7 2 12" xfId="8386"/>
    <cellStyle name="Обычный 18 2 2 7 2 13" xfId="8387"/>
    <cellStyle name="Обычный 18 2 2 7 2 14" xfId="8388"/>
    <cellStyle name="Обычный 18 2 2 7 2 2" xfId="8389"/>
    <cellStyle name="Обычный 18 2 2 7 2 2 10" xfId="8390"/>
    <cellStyle name="Обычный 18 2 2 7 2 2 11" xfId="8391"/>
    <cellStyle name="Обычный 18 2 2 7 2 2 12" xfId="8392"/>
    <cellStyle name="Обычный 18 2 2 7 2 2 13" xfId="8393"/>
    <cellStyle name="Обычный 18 2 2 7 2 2 2" xfId="8394"/>
    <cellStyle name="Обычный 18 2 2 7 2 2 2 2" xfId="8395"/>
    <cellStyle name="Обычный 18 2 2 7 2 2 2 2 2" xfId="8396"/>
    <cellStyle name="Обычный 18 2 2 7 2 2 2 2 3" xfId="8397"/>
    <cellStyle name="Обычный 18 2 2 7 2 2 2 2 4" xfId="8398"/>
    <cellStyle name="Обычный 18 2 2 7 2 2 2 2 5" xfId="8399"/>
    <cellStyle name="Обычный 18 2 2 7 2 2 2 3" xfId="8400"/>
    <cellStyle name="Обычный 18 2 2 7 2 2 2 4" xfId="8401"/>
    <cellStyle name="Обычный 18 2 2 7 2 2 2 5" xfId="8402"/>
    <cellStyle name="Обычный 18 2 2 7 2 2 2 6" xfId="8403"/>
    <cellStyle name="Обычный 18 2 2 7 2 2 2 7" xfId="8404"/>
    <cellStyle name="Обычный 18 2 2 7 2 2 2 8" xfId="8405"/>
    <cellStyle name="Обычный 18 2 2 7 2 2 2 9" xfId="8406"/>
    <cellStyle name="Обычный 18 2 2 7 2 2 3" xfId="8407"/>
    <cellStyle name="Обычный 18 2 2 7 2 2 3 2" xfId="8408"/>
    <cellStyle name="Обычный 18 2 2 7 2 2 3 2 2" xfId="8409"/>
    <cellStyle name="Обычный 18 2 2 7 2 2 3 2 3" xfId="8410"/>
    <cellStyle name="Обычный 18 2 2 7 2 2 3 2 4" xfId="8411"/>
    <cellStyle name="Обычный 18 2 2 7 2 2 3 2 5" xfId="8412"/>
    <cellStyle name="Обычный 18 2 2 7 2 2 3 3" xfId="8413"/>
    <cellStyle name="Обычный 18 2 2 7 2 2 3 4" xfId="8414"/>
    <cellStyle name="Обычный 18 2 2 7 2 2 3 5" xfId="8415"/>
    <cellStyle name="Обычный 18 2 2 7 2 2 3 6" xfId="8416"/>
    <cellStyle name="Обычный 18 2 2 7 2 2 3 7" xfId="8417"/>
    <cellStyle name="Обычный 18 2 2 7 2 2 3 8" xfId="8418"/>
    <cellStyle name="Обычный 18 2 2 7 2 2 4" xfId="8419"/>
    <cellStyle name="Обычный 18 2 2 7 2 2 4 2" xfId="8420"/>
    <cellStyle name="Обычный 18 2 2 7 2 2 4 3" xfId="8421"/>
    <cellStyle name="Обычный 18 2 2 7 2 2 4 4" xfId="8422"/>
    <cellStyle name="Обычный 18 2 2 7 2 2 4 5" xfId="8423"/>
    <cellStyle name="Обычный 18 2 2 7 2 2 5" xfId="8424"/>
    <cellStyle name="Обычный 18 2 2 7 2 2 5 2" xfId="8425"/>
    <cellStyle name="Обычный 18 2 2 7 2 2 5 3" xfId="8426"/>
    <cellStyle name="Обычный 18 2 2 7 2 2 5 4" xfId="8427"/>
    <cellStyle name="Обычный 18 2 2 7 2 2 5 5" xfId="8428"/>
    <cellStyle name="Обычный 18 2 2 7 2 2 6" xfId="8429"/>
    <cellStyle name="Обычный 18 2 2 7 2 2 7" xfId="8430"/>
    <cellStyle name="Обычный 18 2 2 7 2 2 8" xfId="8431"/>
    <cellStyle name="Обычный 18 2 2 7 2 2 9" xfId="8432"/>
    <cellStyle name="Обычный 18 2 2 7 2 3" xfId="8433"/>
    <cellStyle name="Обычный 18 2 2 7 2 3 2" xfId="8434"/>
    <cellStyle name="Обычный 18 2 2 7 2 3 2 2" xfId="8435"/>
    <cellStyle name="Обычный 18 2 2 7 2 3 2 3" xfId="8436"/>
    <cellStyle name="Обычный 18 2 2 7 2 3 2 4" xfId="8437"/>
    <cellStyle name="Обычный 18 2 2 7 2 3 2 5" xfId="8438"/>
    <cellStyle name="Обычный 18 2 2 7 2 3 3" xfId="8439"/>
    <cellStyle name="Обычный 18 2 2 7 2 3 4" xfId="8440"/>
    <cellStyle name="Обычный 18 2 2 7 2 3 5" xfId="8441"/>
    <cellStyle name="Обычный 18 2 2 7 2 3 6" xfId="8442"/>
    <cellStyle name="Обычный 18 2 2 7 2 3 7" xfId="8443"/>
    <cellStyle name="Обычный 18 2 2 7 2 3 8" xfId="8444"/>
    <cellStyle name="Обычный 18 2 2 7 2 3 9" xfId="8445"/>
    <cellStyle name="Обычный 18 2 2 7 2 4" xfId="8446"/>
    <cellStyle name="Обычный 18 2 2 7 2 4 2" xfId="8447"/>
    <cellStyle name="Обычный 18 2 2 7 2 4 2 2" xfId="8448"/>
    <cellStyle name="Обычный 18 2 2 7 2 4 2 3" xfId="8449"/>
    <cellStyle name="Обычный 18 2 2 7 2 4 2 4" xfId="8450"/>
    <cellStyle name="Обычный 18 2 2 7 2 4 2 5" xfId="8451"/>
    <cellStyle name="Обычный 18 2 2 7 2 4 3" xfId="8452"/>
    <cellStyle name="Обычный 18 2 2 7 2 4 4" xfId="8453"/>
    <cellStyle name="Обычный 18 2 2 7 2 4 5" xfId="8454"/>
    <cellStyle name="Обычный 18 2 2 7 2 4 6" xfId="8455"/>
    <cellStyle name="Обычный 18 2 2 7 2 4 7" xfId="8456"/>
    <cellStyle name="Обычный 18 2 2 7 2 4 8" xfId="8457"/>
    <cellStyle name="Обычный 18 2 2 7 2 5" xfId="8458"/>
    <cellStyle name="Обычный 18 2 2 7 2 5 2" xfId="8459"/>
    <cellStyle name="Обычный 18 2 2 7 2 5 3" xfId="8460"/>
    <cellStyle name="Обычный 18 2 2 7 2 5 4" xfId="8461"/>
    <cellStyle name="Обычный 18 2 2 7 2 5 5" xfId="8462"/>
    <cellStyle name="Обычный 18 2 2 7 2 6" xfId="8463"/>
    <cellStyle name="Обычный 18 2 2 7 2 6 2" xfId="8464"/>
    <cellStyle name="Обычный 18 2 2 7 2 6 3" xfId="8465"/>
    <cellStyle name="Обычный 18 2 2 7 2 6 4" xfId="8466"/>
    <cellStyle name="Обычный 18 2 2 7 2 6 5" xfId="8467"/>
    <cellStyle name="Обычный 18 2 2 7 2 7" xfId="8468"/>
    <cellStyle name="Обычный 18 2 2 7 2 8" xfId="8469"/>
    <cellStyle name="Обычный 18 2 2 7 2 9" xfId="8470"/>
    <cellStyle name="Обычный 18 2 2 7 3" xfId="8471"/>
    <cellStyle name="Обычный 18 2 2 7 3 10" xfId="8472"/>
    <cellStyle name="Обычный 18 2 2 7 3 11" xfId="8473"/>
    <cellStyle name="Обычный 18 2 2 7 3 12" xfId="8474"/>
    <cellStyle name="Обычный 18 2 2 7 3 13" xfId="8475"/>
    <cellStyle name="Обычный 18 2 2 7 3 2" xfId="8476"/>
    <cellStyle name="Обычный 18 2 2 7 3 2 2" xfId="8477"/>
    <cellStyle name="Обычный 18 2 2 7 3 2 2 2" xfId="8478"/>
    <cellStyle name="Обычный 18 2 2 7 3 2 2 3" xfId="8479"/>
    <cellStyle name="Обычный 18 2 2 7 3 2 2 4" xfId="8480"/>
    <cellStyle name="Обычный 18 2 2 7 3 2 2 5" xfId="8481"/>
    <cellStyle name="Обычный 18 2 2 7 3 2 3" xfId="8482"/>
    <cellStyle name="Обычный 18 2 2 7 3 2 4" xfId="8483"/>
    <cellStyle name="Обычный 18 2 2 7 3 2 5" xfId="8484"/>
    <cellStyle name="Обычный 18 2 2 7 3 2 6" xfId="8485"/>
    <cellStyle name="Обычный 18 2 2 7 3 2 7" xfId="8486"/>
    <cellStyle name="Обычный 18 2 2 7 3 2 8" xfId="8487"/>
    <cellStyle name="Обычный 18 2 2 7 3 2 9" xfId="8488"/>
    <cellStyle name="Обычный 18 2 2 7 3 3" xfId="8489"/>
    <cellStyle name="Обычный 18 2 2 7 3 3 2" xfId="8490"/>
    <cellStyle name="Обычный 18 2 2 7 3 3 2 2" xfId="8491"/>
    <cellStyle name="Обычный 18 2 2 7 3 3 2 3" xfId="8492"/>
    <cellStyle name="Обычный 18 2 2 7 3 3 2 4" xfId="8493"/>
    <cellStyle name="Обычный 18 2 2 7 3 3 2 5" xfId="8494"/>
    <cellStyle name="Обычный 18 2 2 7 3 3 3" xfId="8495"/>
    <cellStyle name="Обычный 18 2 2 7 3 3 4" xfId="8496"/>
    <cellStyle name="Обычный 18 2 2 7 3 3 5" xfId="8497"/>
    <cellStyle name="Обычный 18 2 2 7 3 3 6" xfId="8498"/>
    <cellStyle name="Обычный 18 2 2 7 3 3 7" xfId="8499"/>
    <cellStyle name="Обычный 18 2 2 7 3 3 8" xfId="8500"/>
    <cellStyle name="Обычный 18 2 2 7 3 4" xfId="8501"/>
    <cellStyle name="Обычный 18 2 2 7 3 4 2" xfId="8502"/>
    <cellStyle name="Обычный 18 2 2 7 3 4 3" xfId="8503"/>
    <cellStyle name="Обычный 18 2 2 7 3 4 4" xfId="8504"/>
    <cellStyle name="Обычный 18 2 2 7 3 4 5" xfId="8505"/>
    <cellStyle name="Обычный 18 2 2 7 3 5" xfId="8506"/>
    <cellStyle name="Обычный 18 2 2 7 3 5 2" xfId="8507"/>
    <cellStyle name="Обычный 18 2 2 7 3 5 3" xfId="8508"/>
    <cellStyle name="Обычный 18 2 2 7 3 5 4" xfId="8509"/>
    <cellStyle name="Обычный 18 2 2 7 3 5 5" xfId="8510"/>
    <cellStyle name="Обычный 18 2 2 7 3 6" xfId="8511"/>
    <cellStyle name="Обычный 18 2 2 7 3 7" xfId="8512"/>
    <cellStyle name="Обычный 18 2 2 7 3 8" xfId="8513"/>
    <cellStyle name="Обычный 18 2 2 7 3 9" xfId="8514"/>
    <cellStyle name="Обычный 18 2 2 7 4" xfId="8515"/>
    <cellStyle name="Обычный 18 2 2 7 4 2" xfId="8516"/>
    <cellStyle name="Обычный 18 2 2 7 4 2 2" xfId="8517"/>
    <cellStyle name="Обычный 18 2 2 7 4 2 3" xfId="8518"/>
    <cellStyle name="Обычный 18 2 2 7 4 2 4" xfId="8519"/>
    <cellStyle name="Обычный 18 2 2 7 4 2 5" xfId="8520"/>
    <cellStyle name="Обычный 18 2 2 7 4 3" xfId="8521"/>
    <cellStyle name="Обычный 18 2 2 7 4 4" xfId="8522"/>
    <cellStyle name="Обычный 18 2 2 7 4 5" xfId="8523"/>
    <cellStyle name="Обычный 18 2 2 7 4 6" xfId="8524"/>
    <cellStyle name="Обычный 18 2 2 7 4 7" xfId="8525"/>
    <cellStyle name="Обычный 18 2 2 7 4 8" xfId="8526"/>
    <cellStyle name="Обычный 18 2 2 7 4 9" xfId="8527"/>
    <cellStyle name="Обычный 18 2 2 7 5" xfId="8528"/>
    <cellStyle name="Обычный 18 2 2 7 5 2" xfId="8529"/>
    <cellStyle name="Обычный 18 2 2 7 5 2 2" xfId="8530"/>
    <cellStyle name="Обычный 18 2 2 7 5 2 3" xfId="8531"/>
    <cellStyle name="Обычный 18 2 2 7 5 2 4" xfId="8532"/>
    <cellStyle name="Обычный 18 2 2 7 5 2 5" xfId="8533"/>
    <cellStyle name="Обычный 18 2 2 7 5 3" xfId="8534"/>
    <cellStyle name="Обычный 18 2 2 7 5 4" xfId="8535"/>
    <cellStyle name="Обычный 18 2 2 7 5 5" xfId="8536"/>
    <cellStyle name="Обычный 18 2 2 7 5 6" xfId="8537"/>
    <cellStyle name="Обычный 18 2 2 7 5 7" xfId="8538"/>
    <cellStyle name="Обычный 18 2 2 7 5 8" xfId="8539"/>
    <cellStyle name="Обычный 18 2 2 7 6" xfId="8540"/>
    <cellStyle name="Обычный 18 2 2 7 6 2" xfId="8541"/>
    <cellStyle name="Обычный 18 2 2 7 6 3" xfId="8542"/>
    <cellStyle name="Обычный 18 2 2 7 6 4" xfId="8543"/>
    <cellStyle name="Обычный 18 2 2 7 6 5" xfId="8544"/>
    <cellStyle name="Обычный 18 2 2 7 7" xfId="8545"/>
    <cellStyle name="Обычный 18 2 2 7 7 2" xfId="8546"/>
    <cellStyle name="Обычный 18 2 2 7 7 3" xfId="8547"/>
    <cellStyle name="Обычный 18 2 2 7 7 4" xfId="8548"/>
    <cellStyle name="Обычный 18 2 2 7 7 5" xfId="8549"/>
    <cellStyle name="Обычный 18 2 2 7 8" xfId="8550"/>
    <cellStyle name="Обычный 18 2 2 7 9" xfId="8551"/>
    <cellStyle name="Обычный 18 2 2 8" xfId="8552"/>
    <cellStyle name="Обычный 18 2 2 8 10" xfId="8553"/>
    <cellStyle name="Обычный 18 2 2 8 11" xfId="8554"/>
    <cellStyle name="Обычный 18 2 2 8 12" xfId="8555"/>
    <cellStyle name="Обычный 18 2 2 8 13" xfId="8556"/>
    <cellStyle name="Обычный 18 2 2 8 14" xfId="8557"/>
    <cellStyle name="Обычный 18 2 2 8 15" xfId="8558"/>
    <cellStyle name="Обычный 18 2 2 8 2" xfId="8559"/>
    <cellStyle name="Обычный 18 2 2 8 2 10" xfId="8560"/>
    <cellStyle name="Обычный 18 2 2 8 2 11" xfId="8561"/>
    <cellStyle name="Обычный 18 2 2 8 2 12" xfId="8562"/>
    <cellStyle name="Обычный 18 2 2 8 2 13" xfId="8563"/>
    <cellStyle name="Обычный 18 2 2 8 2 14" xfId="8564"/>
    <cellStyle name="Обычный 18 2 2 8 2 2" xfId="8565"/>
    <cellStyle name="Обычный 18 2 2 8 2 2 10" xfId="8566"/>
    <cellStyle name="Обычный 18 2 2 8 2 2 11" xfId="8567"/>
    <cellStyle name="Обычный 18 2 2 8 2 2 12" xfId="8568"/>
    <cellStyle name="Обычный 18 2 2 8 2 2 13" xfId="8569"/>
    <cellStyle name="Обычный 18 2 2 8 2 2 2" xfId="8570"/>
    <cellStyle name="Обычный 18 2 2 8 2 2 2 2" xfId="8571"/>
    <cellStyle name="Обычный 18 2 2 8 2 2 2 2 2" xfId="8572"/>
    <cellStyle name="Обычный 18 2 2 8 2 2 2 2 3" xfId="8573"/>
    <cellStyle name="Обычный 18 2 2 8 2 2 2 2 4" xfId="8574"/>
    <cellStyle name="Обычный 18 2 2 8 2 2 2 2 5" xfId="8575"/>
    <cellStyle name="Обычный 18 2 2 8 2 2 2 3" xfId="8576"/>
    <cellStyle name="Обычный 18 2 2 8 2 2 2 4" xfId="8577"/>
    <cellStyle name="Обычный 18 2 2 8 2 2 2 5" xfId="8578"/>
    <cellStyle name="Обычный 18 2 2 8 2 2 2 6" xfId="8579"/>
    <cellStyle name="Обычный 18 2 2 8 2 2 2 7" xfId="8580"/>
    <cellStyle name="Обычный 18 2 2 8 2 2 2 8" xfId="8581"/>
    <cellStyle name="Обычный 18 2 2 8 2 2 2 9" xfId="8582"/>
    <cellStyle name="Обычный 18 2 2 8 2 2 3" xfId="8583"/>
    <cellStyle name="Обычный 18 2 2 8 2 2 3 2" xfId="8584"/>
    <cellStyle name="Обычный 18 2 2 8 2 2 3 2 2" xfId="8585"/>
    <cellStyle name="Обычный 18 2 2 8 2 2 3 2 3" xfId="8586"/>
    <cellStyle name="Обычный 18 2 2 8 2 2 3 2 4" xfId="8587"/>
    <cellStyle name="Обычный 18 2 2 8 2 2 3 2 5" xfId="8588"/>
    <cellStyle name="Обычный 18 2 2 8 2 2 3 3" xfId="8589"/>
    <cellStyle name="Обычный 18 2 2 8 2 2 3 4" xfId="8590"/>
    <cellStyle name="Обычный 18 2 2 8 2 2 3 5" xfId="8591"/>
    <cellStyle name="Обычный 18 2 2 8 2 2 3 6" xfId="8592"/>
    <cellStyle name="Обычный 18 2 2 8 2 2 3 7" xfId="8593"/>
    <cellStyle name="Обычный 18 2 2 8 2 2 3 8" xfId="8594"/>
    <cellStyle name="Обычный 18 2 2 8 2 2 4" xfId="8595"/>
    <cellStyle name="Обычный 18 2 2 8 2 2 4 2" xfId="8596"/>
    <cellStyle name="Обычный 18 2 2 8 2 2 4 3" xfId="8597"/>
    <cellStyle name="Обычный 18 2 2 8 2 2 4 4" xfId="8598"/>
    <cellStyle name="Обычный 18 2 2 8 2 2 4 5" xfId="8599"/>
    <cellStyle name="Обычный 18 2 2 8 2 2 5" xfId="8600"/>
    <cellStyle name="Обычный 18 2 2 8 2 2 5 2" xfId="8601"/>
    <cellStyle name="Обычный 18 2 2 8 2 2 5 3" xfId="8602"/>
    <cellStyle name="Обычный 18 2 2 8 2 2 5 4" xfId="8603"/>
    <cellStyle name="Обычный 18 2 2 8 2 2 5 5" xfId="8604"/>
    <cellStyle name="Обычный 18 2 2 8 2 2 6" xfId="8605"/>
    <cellStyle name="Обычный 18 2 2 8 2 2 7" xfId="8606"/>
    <cellStyle name="Обычный 18 2 2 8 2 2 8" xfId="8607"/>
    <cellStyle name="Обычный 18 2 2 8 2 2 9" xfId="8608"/>
    <cellStyle name="Обычный 18 2 2 8 2 3" xfId="8609"/>
    <cellStyle name="Обычный 18 2 2 8 2 3 2" xfId="8610"/>
    <cellStyle name="Обычный 18 2 2 8 2 3 2 2" xfId="8611"/>
    <cellStyle name="Обычный 18 2 2 8 2 3 2 3" xfId="8612"/>
    <cellStyle name="Обычный 18 2 2 8 2 3 2 4" xfId="8613"/>
    <cellStyle name="Обычный 18 2 2 8 2 3 2 5" xfId="8614"/>
    <cellStyle name="Обычный 18 2 2 8 2 3 3" xfId="8615"/>
    <cellStyle name="Обычный 18 2 2 8 2 3 4" xfId="8616"/>
    <cellStyle name="Обычный 18 2 2 8 2 3 5" xfId="8617"/>
    <cellStyle name="Обычный 18 2 2 8 2 3 6" xfId="8618"/>
    <cellStyle name="Обычный 18 2 2 8 2 3 7" xfId="8619"/>
    <cellStyle name="Обычный 18 2 2 8 2 3 8" xfId="8620"/>
    <cellStyle name="Обычный 18 2 2 8 2 3 9" xfId="8621"/>
    <cellStyle name="Обычный 18 2 2 8 2 4" xfId="8622"/>
    <cellStyle name="Обычный 18 2 2 8 2 4 2" xfId="8623"/>
    <cellStyle name="Обычный 18 2 2 8 2 4 2 2" xfId="8624"/>
    <cellStyle name="Обычный 18 2 2 8 2 4 2 3" xfId="8625"/>
    <cellStyle name="Обычный 18 2 2 8 2 4 2 4" xfId="8626"/>
    <cellStyle name="Обычный 18 2 2 8 2 4 2 5" xfId="8627"/>
    <cellStyle name="Обычный 18 2 2 8 2 4 3" xfId="8628"/>
    <cellStyle name="Обычный 18 2 2 8 2 4 4" xfId="8629"/>
    <cellStyle name="Обычный 18 2 2 8 2 4 5" xfId="8630"/>
    <cellStyle name="Обычный 18 2 2 8 2 4 6" xfId="8631"/>
    <cellStyle name="Обычный 18 2 2 8 2 4 7" xfId="8632"/>
    <cellStyle name="Обычный 18 2 2 8 2 4 8" xfId="8633"/>
    <cellStyle name="Обычный 18 2 2 8 2 5" xfId="8634"/>
    <cellStyle name="Обычный 18 2 2 8 2 5 2" xfId="8635"/>
    <cellStyle name="Обычный 18 2 2 8 2 5 3" xfId="8636"/>
    <cellStyle name="Обычный 18 2 2 8 2 5 4" xfId="8637"/>
    <cellStyle name="Обычный 18 2 2 8 2 5 5" xfId="8638"/>
    <cellStyle name="Обычный 18 2 2 8 2 6" xfId="8639"/>
    <cellStyle name="Обычный 18 2 2 8 2 6 2" xfId="8640"/>
    <cellStyle name="Обычный 18 2 2 8 2 6 3" xfId="8641"/>
    <cellStyle name="Обычный 18 2 2 8 2 6 4" xfId="8642"/>
    <cellStyle name="Обычный 18 2 2 8 2 6 5" xfId="8643"/>
    <cellStyle name="Обычный 18 2 2 8 2 7" xfId="8644"/>
    <cellStyle name="Обычный 18 2 2 8 2 8" xfId="8645"/>
    <cellStyle name="Обычный 18 2 2 8 2 9" xfId="8646"/>
    <cellStyle name="Обычный 18 2 2 8 3" xfId="8647"/>
    <cellStyle name="Обычный 18 2 2 8 3 10" xfId="8648"/>
    <cellStyle name="Обычный 18 2 2 8 3 11" xfId="8649"/>
    <cellStyle name="Обычный 18 2 2 8 3 12" xfId="8650"/>
    <cellStyle name="Обычный 18 2 2 8 3 13" xfId="8651"/>
    <cellStyle name="Обычный 18 2 2 8 3 2" xfId="8652"/>
    <cellStyle name="Обычный 18 2 2 8 3 2 2" xfId="8653"/>
    <cellStyle name="Обычный 18 2 2 8 3 2 2 2" xfId="8654"/>
    <cellStyle name="Обычный 18 2 2 8 3 2 2 3" xfId="8655"/>
    <cellStyle name="Обычный 18 2 2 8 3 2 2 4" xfId="8656"/>
    <cellStyle name="Обычный 18 2 2 8 3 2 2 5" xfId="8657"/>
    <cellStyle name="Обычный 18 2 2 8 3 2 3" xfId="8658"/>
    <cellStyle name="Обычный 18 2 2 8 3 2 4" xfId="8659"/>
    <cellStyle name="Обычный 18 2 2 8 3 2 5" xfId="8660"/>
    <cellStyle name="Обычный 18 2 2 8 3 2 6" xfId="8661"/>
    <cellStyle name="Обычный 18 2 2 8 3 2 7" xfId="8662"/>
    <cellStyle name="Обычный 18 2 2 8 3 2 8" xfId="8663"/>
    <cellStyle name="Обычный 18 2 2 8 3 2 9" xfId="8664"/>
    <cellStyle name="Обычный 18 2 2 8 3 3" xfId="8665"/>
    <cellStyle name="Обычный 18 2 2 8 3 3 2" xfId="8666"/>
    <cellStyle name="Обычный 18 2 2 8 3 3 2 2" xfId="8667"/>
    <cellStyle name="Обычный 18 2 2 8 3 3 2 3" xfId="8668"/>
    <cellStyle name="Обычный 18 2 2 8 3 3 2 4" xfId="8669"/>
    <cellStyle name="Обычный 18 2 2 8 3 3 2 5" xfId="8670"/>
    <cellStyle name="Обычный 18 2 2 8 3 3 3" xfId="8671"/>
    <cellStyle name="Обычный 18 2 2 8 3 3 4" xfId="8672"/>
    <cellStyle name="Обычный 18 2 2 8 3 3 5" xfId="8673"/>
    <cellStyle name="Обычный 18 2 2 8 3 3 6" xfId="8674"/>
    <cellStyle name="Обычный 18 2 2 8 3 3 7" xfId="8675"/>
    <cellStyle name="Обычный 18 2 2 8 3 3 8" xfId="8676"/>
    <cellStyle name="Обычный 18 2 2 8 3 4" xfId="8677"/>
    <cellStyle name="Обычный 18 2 2 8 3 4 2" xfId="8678"/>
    <cellStyle name="Обычный 18 2 2 8 3 4 3" xfId="8679"/>
    <cellStyle name="Обычный 18 2 2 8 3 4 4" xfId="8680"/>
    <cellStyle name="Обычный 18 2 2 8 3 4 5" xfId="8681"/>
    <cellStyle name="Обычный 18 2 2 8 3 5" xfId="8682"/>
    <cellStyle name="Обычный 18 2 2 8 3 5 2" xfId="8683"/>
    <cellStyle name="Обычный 18 2 2 8 3 5 3" xfId="8684"/>
    <cellStyle name="Обычный 18 2 2 8 3 5 4" xfId="8685"/>
    <cellStyle name="Обычный 18 2 2 8 3 5 5" xfId="8686"/>
    <cellStyle name="Обычный 18 2 2 8 3 6" xfId="8687"/>
    <cellStyle name="Обычный 18 2 2 8 3 7" xfId="8688"/>
    <cellStyle name="Обычный 18 2 2 8 3 8" xfId="8689"/>
    <cellStyle name="Обычный 18 2 2 8 3 9" xfId="8690"/>
    <cellStyle name="Обычный 18 2 2 8 4" xfId="8691"/>
    <cellStyle name="Обычный 18 2 2 8 4 2" xfId="8692"/>
    <cellStyle name="Обычный 18 2 2 8 4 2 2" xfId="8693"/>
    <cellStyle name="Обычный 18 2 2 8 4 2 3" xfId="8694"/>
    <cellStyle name="Обычный 18 2 2 8 4 2 4" xfId="8695"/>
    <cellStyle name="Обычный 18 2 2 8 4 2 5" xfId="8696"/>
    <cellStyle name="Обычный 18 2 2 8 4 3" xfId="8697"/>
    <cellStyle name="Обычный 18 2 2 8 4 4" xfId="8698"/>
    <cellStyle name="Обычный 18 2 2 8 4 5" xfId="8699"/>
    <cellStyle name="Обычный 18 2 2 8 4 6" xfId="8700"/>
    <cellStyle name="Обычный 18 2 2 8 4 7" xfId="8701"/>
    <cellStyle name="Обычный 18 2 2 8 4 8" xfId="8702"/>
    <cellStyle name="Обычный 18 2 2 8 4 9" xfId="8703"/>
    <cellStyle name="Обычный 18 2 2 8 5" xfId="8704"/>
    <cellStyle name="Обычный 18 2 2 8 5 2" xfId="8705"/>
    <cellStyle name="Обычный 18 2 2 8 5 2 2" xfId="8706"/>
    <cellStyle name="Обычный 18 2 2 8 5 2 3" xfId="8707"/>
    <cellStyle name="Обычный 18 2 2 8 5 2 4" xfId="8708"/>
    <cellStyle name="Обычный 18 2 2 8 5 2 5" xfId="8709"/>
    <cellStyle name="Обычный 18 2 2 8 5 3" xfId="8710"/>
    <cellStyle name="Обычный 18 2 2 8 5 4" xfId="8711"/>
    <cellStyle name="Обычный 18 2 2 8 5 5" xfId="8712"/>
    <cellStyle name="Обычный 18 2 2 8 5 6" xfId="8713"/>
    <cellStyle name="Обычный 18 2 2 8 5 7" xfId="8714"/>
    <cellStyle name="Обычный 18 2 2 8 5 8" xfId="8715"/>
    <cellStyle name="Обычный 18 2 2 8 6" xfId="8716"/>
    <cellStyle name="Обычный 18 2 2 8 6 2" xfId="8717"/>
    <cellStyle name="Обычный 18 2 2 8 6 3" xfId="8718"/>
    <cellStyle name="Обычный 18 2 2 8 6 4" xfId="8719"/>
    <cellStyle name="Обычный 18 2 2 8 6 5" xfId="8720"/>
    <cellStyle name="Обычный 18 2 2 8 7" xfId="8721"/>
    <cellStyle name="Обычный 18 2 2 8 7 2" xfId="8722"/>
    <cellStyle name="Обычный 18 2 2 8 7 3" xfId="8723"/>
    <cellStyle name="Обычный 18 2 2 8 7 4" xfId="8724"/>
    <cellStyle name="Обычный 18 2 2 8 7 5" xfId="8725"/>
    <cellStyle name="Обычный 18 2 2 8 8" xfId="8726"/>
    <cellStyle name="Обычный 18 2 2 8 9" xfId="8727"/>
    <cellStyle name="Обычный 18 2 2 9" xfId="8728"/>
    <cellStyle name="Обычный 18 2 2 9 10" xfId="8729"/>
    <cellStyle name="Обычный 18 2 2 9 11" xfId="8730"/>
    <cellStyle name="Обычный 18 2 2 9 12" xfId="8731"/>
    <cellStyle name="Обычный 18 2 2 9 13" xfId="8732"/>
    <cellStyle name="Обычный 18 2 2 9 14" xfId="8733"/>
    <cellStyle name="Обычный 18 2 2 9 15" xfId="8734"/>
    <cellStyle name="Обычный 18 2 2 9 2" xfId="8735"/>
    <cellStyle name="Обычный 18 2 2 9 2 10" xfId="8736"/>
    <cellStyle name="Обычный 18 2 2 9 2 11" xfId="8737"/>
    <cellStyle name="Обычный 18 2 2 9 2 12" xfId="8738"/>
    <cellStyle name="Обычный 18 2 2 9 2 13" xfId="8739"/>
    <cellStyle name="Обычный 18 2 2 9 2 14" xfId="8740"/>
    <cellStyle name="Обычный 18 2 2 9 2 2" xfId="8741"/>
    <cellStyle name="Обычный 18 2 2 9 2 2 10" xfId="8742"/>
    <cellStyle name="Обычный 18 2 2 9 2 2 11" xfId="8743"/>
    <cellStyle name="Обычный 18 2 2 9 2 2 12" xfId="8744"/>
    <cellStyle name="Обычный 18 2 2 9 2 2 13" xfId="8745"/>
    <cellStyle name="Обычный 18 2 2 9 2 2 2" xfId="8746"/>
    <cellStyle name="Обычный 18 2 2 9 2 2 2 2" xfId="8747"/>
    <cellStyle name="Обычный 18 2 2 9 2 2 2 2 2" xfId="8748"/>
    <cellStyle name="Обычный 18 2 2 9 2 2 2 2 3" xfId="8749"/>
    <cellStyle name="Обычный 18 2 2 9 2 2 2 2 4" xfId="8750"/>
    <cellStyle name="Обычный 18 2 2 9 2 2 2 2 5" xfId="8751"/>
    <cellStyle name="Обычный 18 2 2 9 2 2 2 3" xfId="8752"/>
    <cellStyle name="Обычный 18 2 2 9 2 2 2 4" xfId="8753"/>
    <cellStyle name="Обычный 18 2 2 9 2 2 2 5" xfId="8754"/>
    <cellStyle name="Обычный 18 2 2 9 2 2 2 6" xfId="8755"/>
    <cellStyle name="Обычный 18 2 2 9 2 2 2 7" xfId="8756"/>
    <cellStyle name="Обычный 18 2 2 9 2 2 2 8" xfId="8757"/>
    <cellStyle name="Обычный 18 2 2 9 2 2 2 9" xfId="8758"/>
    <cellStyle name="Обычный 18 2 2 9 2 2 3" xfId="8759"/>
    <cellStyle name="Обычный 18 2 2 9 2 2 3 2" xfId="8760"/>
    <cellStyle name="Обычный 18 2 2 9 2 2 3 2 2" xfId="8761"/>
    <cellStyle name="Обычный 18 2 2 9 2 2 3 2 3" xfId="8762"/>
    <cellStyle name="Обычный 18 2 2 9 2 2 3 2 4" xfId="8763"/>
    <cellStyle name="Обычный 18 2 2 9 2 2 3 2 5" xfId="8764"/>
    <cellStyle name="Обычный 18 2 2 9 2 2 3 3" xfId="8765"/>
    <cellStyle name="Обычный 18 2 2 9 2 2 3 4" xfId="8766"/>
    <cellStyle name="Обычный 18 2 2 9 2 2 3 5" xfId="8767"/>
    <cellStyle name="Обычный 18 2 2 9 2 2 3 6" xfId="8768"/>
    <cellStyle name="Обычный 18 2 2 9 2 2 3 7" xfId="8769"/>
    <cellStyle name="Обычный 18 2 2 9 2 2 3 8" xfId="8770"/>
    <cellStyle name="Обычный 18 2 2 9 2 2 4" xfId="8771"/>
    <cellStyle name="Обычный 18 2 2 9 2 2 4 2" xfId="8772"/>
    <cellStyle name="Обычный 18 2 2 9 2 2 4 3" xfId="8773"/>
    <cellStyle name="Обычный 18 2 2 9 2 2 4 4" xfId="8774"/>
    <cellStyle name="Обычный 18 2 2 9 2 2 4 5" xfId="8775"/>
    <cellStyle name="Обычный 18 2 2 9 2 2 5" xfId="8776"/>
    <cellStyle name="Обычный 18 2 2 9 2 2 5 2" xfId="8777"/>
    <cellStyle name="Обычный 18 2 2 9 2 2 5 3" xfId="8778"/>
    <cellStyle name="Обычный 18 2 2 9 2 2 5 4" xfId="8779"/>
    <cellStyle name="Обычный 18 2 2 9 2 2 5 5" xfId="8780"/>
    <cellStyle name="Обычный 18 2 2 9 2 2 6" xfId="8781"/>
    <cellStyle name="Обычный 18 2 2 9 2 2 7" xfId="8782"/>
    <cellStyle name="Обычный 18 2 2 9 2 2 8" xfId="8783"/>
    <cellStyle name="Обычный 18 2 2 9 2 2 9" xfId="8784"/>
    <cellStyle name="Обычный 18 2 2 9 2 3" xfId="8785"/>
    <cellStyle name="Обычный 18 2 2 9 2 3 2" xfId="8786"/>
    <cellStyle name="Обычный 18 2 2 9 2 3 2 2" xfId="8787"/>
    <cellStyle name="Обычный 18 2 2 9 2 3 2 3" xfId="8788"/>
    <cellStyle name="Обычный 18 2 2 9 2 3 2 4" xfId="8789"/>
    <cellStyle name="Обычный 18 2 2 9 2 3 2 5" xfId="8790"/>
    <cellStyle name="Обычный 18 2 2 9 2 3 3" xfId="8791"/>
    <cellStyle name="Обычный 18 2 2 9 2 3 4" xfId="8792"/>
    <cellStyle name="Обычный 18 2 2 9 2 3 5" xfId="8793"/>
    <cellStyle name="Обычный 18 2 2 9 2 3 6" xfId="8794"/>
    <cellStyle name="Обычный 18 2 2 9 2 3 7" xfId="8795"/>
    <cellStyle name="Обычный 18 2 2 9 2 3 8" xfId="8796"/>
    <cellStyle name="Обычный 18 2 2 9 2 3 9" xfId="8797"/>
    <cellStyle name="Обычный 18 2 2 9 2 4" xfId="8798"/>
    <cellStyle name="Обычный 18 2 2 9 2 4 2" xfId="8799"/>
    <cellStyle name="Обычный 18 2 2 9 2 4 2 2" xfId="8800"/>
    <cellStyle name="Обычный 18 2 2 9 2 4 2 3" xfId="8801"/>
    <cellStyle name="Обычный 18 2 2 9 2 4 2 4" xfId="8802"/>
    <cellStyle name="Обычный 18 2 2 9 2 4 2 5" xfId="8803"/>
    <cellStyle name="Обычный 18 2 2 9 2 4 3" xfId="8804"/>
    <cellStyle name="Обычный 18 2 2 9 2 4 4" xfId="8805"/>
    <cellStyle name="Обычный 18 2 2 9 2 4 5" xfId="8806"/>
    <cellStyle name="Обычный 18 2 2 9 2 4 6" xfId="8807"/>
    <cellStyle name="Обычный 18 2 2 9 2 4 7" xfId="8808"/>
    <cellStyle name="Обычный 18 2 2 9 2 4 8" xfId="8809"/>
    <cellStyle name="Обычный 18 2 2 9 2 5" xfId="8810"/>
    <cellStyle name="Обычный 18 2 2 9 2 5 2" xfId="8811"/>
    <cellStyle name="Обычный 18 2 2 9 2 5 3" xfId="8812"/>
    <cellStyle name="Обычный 18 2 2 9 2 5 4" xfId="8813"/>
    <cellStyle name="Обычный 18 2 2 9 2 5 5" xfId="8814"/>
    <cellStyle name="Обычный 18 2 2 9 2 6" xfId="8815"/>
    <cellStyle name="Обычный 18 2 2 9 2 6 2" xfId="8816"/>
    <cellStyle name="Обычный 18 2 2 9 2 6 3" xfId="8817"/>
    <cellStyle name="Обычный 18 2 2 9 2 6 4" xfId="8818"/>
    <cellStyle name="Обычный 18 2 2 9 2 6 5" xfId="8819"/>
    <cellStyle name="Обычный 18 2 2 9 2 7" xfId="8820"/>
    <cellStyle name="Обычный 18 2 2 9 2 8" xfId="8821"/>
    <cellStyle name="Обычный 18 2 2 9 2 9" xfId="8822"/>
    <cellStyle name="Обычный 18 2 2 9 3" xfId="8823"/>
    <cellStyle name="Обычный 18 2 2 9 3 10" xfId="8824"/>
    <cellStyle name="Обычный 18 2 2 9 3 11" xfId="8825"/>
    <cellStyle name="Обычный 18 2 2 9 3 12" xfId="8826"/>
    <cellStyle name="Обычный 18 2 2 9 3 13" xfId="8827"/>
    <cellStyle name="Обычный 18 2 2 9 3 2" xfId="8828"/>
    <cellStyle name="Обычный 18 2 2 9 3 2 2" xfId="8829"/>
    <cellStyle name="Обычный 18 2 2 9 3 2 2 2" xfId="8830"/>
    <cellStyle name="Обычный 18 2 2 9 3 2 2 3" xfId="8831"/>
    <cellStyle name="Обычный 18 2 2 9 3 2 2 4" xfId="8832"/>
    <cellStyle name="Обычный 18 2 2 9 3 2 2 5" xfId="8833"/>
    <cellStyle name="Обычный 18 2 2 9 3 2 3" xfId="8834"/>
    <cellStyle name="Обычный 18 2 2 9 3 2 4" xfId="8835"/>
    <cellStyle name="Обычный 18 2 2 9 3 2 5" xfId="8836"/>
    <cellStyle name="Обычный 18 2 2 9 3 2 6" xfId="8837"/>
    <cellStyle name="Обычный 18 2 2 9 3 2 7" xfId="8838"/>
    <cellStyle name="Обычный 18 2 2 9 3 2 8" xfId="8839"/>
    <cellStyle name="Обычный 18 2 2 9 3 2 9" xfId="8840"/>
    <cellStyle name="Обычный 18 2 2 9 3 3" xfId="8841"/>
    <cellStyle name="Обычный 18 2 2 9 3 3 2" xfId="8842"/>
    <cellStyle name="Обычный 18 2 2 9 3 3 2 2" xfId="8843"/>
    <cellStyle name="Обычный 18 2 2 9 3 3 2 3" xfId="8844"/>
    <cellStyle name="Обычный 18 2 2 9 3 3 2 4" xfId="8845"/>
    <cellStyle name="Обычный 18 2 2 9 3 3 2 5" xfId="8846"/>
    <cellStyle name="Обычный 18 2 2 9 3 3 3" xfId="8847"/>
    <cellStyle name="Обычный 18 2 2 9 3 3 4" xfId="8848"/>
    <cellStyle name="Обычный 18 2 2 9 3 3 5" xfId="8849"/>
    <cellStyle name="Обычный 18 2 2 9 3 3 6" xfId="8850"/>
    <cellStyle name="Обычный 18 2 2 9 3 3 7" xfId="8851"/>
    <cellStyle name="Обычный 18 2 2 9 3 3 8" xfId="8852"/>
    <cellStyle name="Обычный 18 2 2 9 3 4" xfId="8853"/>
    <cellStyle name="Обычный 18 2 2 9 3 4 2" xfId="8854"/>
    <cellStyle name="Обычный 18 2 2 9 3 4 3" xfId="8855"/>
    <cellStyle name="Обычный 18 2 2 9 3 4 4" xfId="8856"/>
    <cellStyle name="Обычный 18 2 2 9 3 4 5" xfId="8857"/>
    <cellStyle name="Обычный 18 2 2 9 3 5" xfId="8858"/>
    <cellStyle name="Обычный 18 2 2 9 3 5 2" xfId="8859"/>
    <cellStyle name="Обычный 18 2 2 9 3 5 3" xfId="8860"/>
    <cellStyle name="Обычный 18 2 2 9 3 5 4" xfId="8861"/>
    <cellStyle name="Обычный 18 2 2 9 3 5 5" xfId="8862"/>
    <cellStyle name="Обычный 18 2 2 9 3 6" xfId="8863"/>
    <cellStyle name="Обычный 18 2 2 9 3 7" xfId="8864"/>
    <cellStyle name="Обычный 18 2 2 9 3 8" xfId="8865"/>
    <cellStyle name="Обычный 18 2 2 9 3 9" xfId="8866"/>
    <cellStyle name="Обычный 18 2 2 9 4" xfId="8867"/>
    <cellStyle name="Обычный 18 2 2 9 4 2" xfId="8868"/>
    <cellStyle name="Обычный 18 2 2 9 4 2 2" xfId="8869"/>
    <cellStyle name="Обычный 18 2 2 9 4 2 3" xfId="8870"/>
    <cellStyle name="Обычный 18 2 2 9 4 2 4" xfId="8871"/>
    <cellStyle name="Обычный 18 2 2 9 4 2 5" xfId="8872"/>
    <cellStyle name="Обычный 18 2 2 9 4 3" xfId="8873"/>
    <cellStyle name="Обычный 18 2 2 9 4 4" xfId="8874"/>
    <cellStyle name="Обычный 18 2 2 9 4 5" xfId="8875"/>
    <cellStyle name="Обычный 18 2 2 9 4 6" xfId="8876"/>
    <cellStyle name="Обычный 18 2 2 9 4 7" xfId="8877"/>
    <cellStyle name="Обычный 18 2 2 9 4 8" xfId="8878"/>
    <cellStyle name="Обычный 18 2 2 9 4 9" xfId="8879"/>
    <cellStyle name="Обычный 18 2 2 9 5" xfId="8880"/>
    <cellStyle name="Обычный 18 2 2 9 5 2" xfId="8881"/>
    <cellStyle name="Обычный 18 2 2 9 5 2 2" xfId="8882"/>
    <cellStyle name="Обычный 18 2 2 9 5 2 3" xfId="8883"/>
    <cellStyle name="Обычный 18 2 2 9 5 2 4" xfId="8884"/>
    <cellStyle name="Обычный 18 2 2 9 5 2 5" xfId="8885"/>
    <cellStyle name="Обычный 18 2 2 9 5 3" xfId="8886"/>
    <cellStyle name="Обычный 18 2 2 9 5 4" xfId="8887"/>
    <cellStyle name="Обычный 18 2 2 9 5 5" xfId="8888"/>
    <cellStyle name="Обычный 18 2 2 9 5 6" xfId="8889"/>
    <cellStyle name="Обычный 18 2 2 9 5 7" xfId="8890"/>
    <cellStyle name="Обычный 18 2 2 9 5 8" xfId="8891"/>
    <cellStyle name="Обычный 18 2 2 9 6" xfId="8892"/>
    <cellStyle name="Обычный 18 2 2 9 6 2" xfId="8893"/>
    <cellStyle name="Обычный 18 2 2 9 6 3" xfId="8894"/>
    <cellStyle name="Обычный 18 2 2 9 6 4" xfId="8895"/>
    <cellStyle name="Обычный 18 2 2 9 6 5" xfId="8896"/>
    <cellStyle name="Обычный 18 2 2 9 7" xfId="8897"/>
    <cellStyle name="Обычный 18 2 2 9 7 2" xfId="8898"/>
    <cellStyle name="Обычный 18 2 2 9 7 3" xfId="8899"/>
    <cellStyle name="Обычный 18 2 2 9 7 4" xfId="8900"/>
    <cellStyle name="Обычный 18 2 2 9 7 5" xfId="8901"/>
    <cellStyle name="Обычный 18 2 2 9 8" xfId="8902"/>
    <cellStyle name="Обычный 18 2 2 9 9" xfId="8903"/>
    <cellStyle name="Обычный 18 2 20" xfId="8904"/>
    <cellStyle name="Обычный 18 2 20 2" xfId="8905"/>
    <cellStyle name="Обычный 18 2 20 3" xfId="8906"/>
    <cellStyle name="Обычный 18 2 20 4" xfId="8907"/>
    <cellStyle name="Обычный 18 2 20 5" xfId="8908"/>
    <cellStyle name="Обычный 18 2 21" xfId="8909"/>
    <cellStyle name="Обычный 18 2 21 2" xfId="8910"/>
    <cellStyle name="Обычный 18 2 21 3" xfId="8911"/>
    <cellStyle name="Обычный 18 2 21 4" xfId="8912"/>
    <cellStyle name="Обычный 18 2 21 5" xfId="8913"/>
    <cellStyle name="Обычный 18 2 22" xfId="8914"/>
    <cellStyle name="Обычный 18 2 23" xfId="8915"/>
    <cellStyle name="Обычный 18 2 24" xfId="8916"/>
    <cellStyle name="Обычный 18 2 25" xfId="8917"/>
    <cellStyle name="Обычный 18 2 26" xfId="8918"/>
    <cellStyle name="Обычный 18 2 27" xfId="8919"/>
    <cellStyle name="Обычный 18 2 28" xfId="8920"/>
    <cellStyle name="Обычный 18 2 29" xfId="8921"/>
    <cellStyle name="Обычный 18 2 3" xfId="8922"/>
    <cellStyle name="Обычный 18 2 3 10" xfId="8923"/>
    <cellStyle name="Обычный 18 2 3 10 10" xfId="8924"/>
    <cellStyle name="Обычный 18 2 3 10 11" xfId="8925"/>
    <cellStyle name="Обычный 18 2 3 10 12" xfId="8926"/>
    <cellStyle name="Обычный 18 2 3 10 13" xfId="8927"/>
    <cellStyle name="Обычный 18 2 3 10 14" xfId="8928"/>
    <cellStyle name="Обычный 18 2 3 10 15" xfId="8929"/>
    <cellStyle name="Обычный 18 2 3 10 2" xfId="8930"/>
    <cellStyle name="Обычный 18 2 3 10 2 10" xfId="8931"/>
    <cellStyle name="Обычный 18 2 3 10 2 11" xfId="8932"/>
    <cellStyle name="Обычный 18 2 3 10 2 12" xfId="8933"/>
    <cellStyle name="Обычный 18 2 3 10 2 13" xfId="8934"/>
    <cellStyle name="Обычный 18 2 3 10 2 14" xfId="8935"/>
    <cellStyle name="Обычный 18 2 3 10 2 2" xfId="8936"/>
    <cellStyle name="Обычный 18 2 3 10 2 2 10" xfId="8937"/>
    <cellStyle name="Обычный 18 2 3 10 2 2 11" xfId="8938"/>
    <cellStyle name="Обычный 18 2 3 10 2 2 12" xfId="8939"/>
    <cellStyle name="Обычный 18 2 3 10 2 2 13" xfId="8940"/>
    <cellStyle name="Обычный 18 2 3 10 2 2 2" xfId="8941"/>
    <cellStyle name="Обычный 18 2 3 10 2 2 2 2" xfId="8942"/>
    <cellStyle name="Обычный 18 2 3 10 2 2 2 2 2" xfId="8943"/>
    <cellStyle name="Обычный 18 2 3 10 2 2 2 2 3" xfId="8944"/>
    <cellStyle name="Обычный 18 2 3 10 2 2 2 2 4" xfId="8945"/>
    <cellStyle name="Обычный 18 2 3 10 2 2 2 2 5" xfId="8946"/>
    <cellStyle name="Обычный 18 2 3 10 2 2 2 3" xfId="8947"/>
    <cellStyle name="Обычный 18 2 3 10 2 2 2 4" xfId="8948"/>
    <cellStyle name="Обычный 18 2 3 10 2 2 2 5" xfId="8949"/>
    <cellStyle name="Обычный 18 2 3 10 2 2 2 6" xfId="8950"/>
    <cellStyle name="Обычный 18 2 3 10 2 2 2 7" xfId="8951"/>
    <cellStyle name="Обычный 18 2 3 10 2 2 2 8" xfId="8952"/>
    <cellStyle name="Обычный 18 2 3 10 2 2 2 9" xfId="8953"/>
    <cellStyle name="Обычный 18 2 3 10 2 2 3" xfId="8954"/>
    <cellStyle name="Обычный 18 2 3 10 2 2 3 2" xfId="8955"/>
    <cellStyle name="Обычный 18 2 3 10 2 2 3 2 2" xfId="8956"/>
    <cellStyle name="Обычный 18 2 3 10 2 2 3 2 3" xfId="8957"/>
    <cellStyle name="Обычный 18 2 3 10 2 2 3 2 4" xfId="8958"/>
    <cellStyle name="Обычный 18 2 3 10 2 2 3 2 5" xfId="8959"/>
    <cellStyle name="Обычный 18 2 3 10 2 2 3 3" xfId="8960"/>
    <cellStyle name="Обычный 18 2 3 10 2 2 3 4" xfId="8961"/>
    <cellStyle name="Обычный 18 2 3 10 2 2 3 5" xfId="8962"/>
    <cellStyle name="Обычный 18 2 3 10 2 2 3 6" xfId="8963"/>
    <cellStyle name="Обычный 18 2 3 10 2 2 3 7" xfId="8964"/>
    <cellStyle name="Обычный 18 2 3 10 2 2 3 8" xfId="8965"/>
    <cellStyle name="Обычный 18 2 3 10 2 2 4" xfId="8966"/>
    <cellStyle name="Обычный 18 2 3 10 2 2 4 2" xfId="8967"/>
    <cellStyle name="Обычный 18 2 3 10 2 2 4 3" xfId="8968"/>
    <cellStyle name="Обычный 18 2 3 10 2 2 4 4" xfId="8969"/>
    <cellStyle name="Обычный 18 2 3 10 2 2 4 5" xfId="8970"/>
    <cellStyle name="Обычный 18 2 3 10 2 2 5" xfId="8971"/>
    <cellStyle name="Обычный 18 2 3 10 2 2 5 2" xfId="8972"/>
    <cellStyle name="Обычный 18 2 3 10 2 2 5 3" xfId="8973"/>
    <cellStyle name="Обычный 18 2 3 10 2 2 5 4" xfId="8974"/>
    <cellStyle name="Обычный 18 2 3 10 2 2 5 5" xfId="8975"/>
    <cellStyle name="Обычный 18 2 3 10 2 2 6" xfId="8976"/>
    <cellStyle name="Обычный 18 2 3 10 2 2 7" xfId="8977"/>
    <cellStyle name="Обычный 18 2 3 10 2 2 8" xfId="8978"/>
    <cellStyle name="Обычный 18 2 3 10 2 2 9" xfId="8979"/>
    <cellStyle name="Обычный 18 2 3 10 2 3" xfId="8980"/>
    <cellStyle name="Обычный 18 2 3 10 2 3 2" xfId="8981"/>
    <cellStyle name="Обычный 18 2 3 10 2 3 2 2" xfId="8982"/>
    <cellStyle name="Обычный 18 2 3 10 2 3 2 3" xfId="8983"/>
    <cellStyle name="Обычный 18 2 3 10 2 3 2 4" xfId="8984"/>
    <cellStyle name="Обычный 18 2 3 10 2 3 2 5" xfId="8985"/>
    <cellStyle name="Обычный 18 2 3 10 2 3 3" xfId="8986"/>
    <cellStyle name="Обычный 18 2 3 10 2 3 4" xfId="8987"/>
    <cellStyle name="Обычный 18 2 3 10 2 3 5" xfId="8988"/>
    <cellStyle name="Обычный 18 2 3 10 2 3 6" xfId="8989"/>
    <cellStyle name="Обычный 18 2 3 10 2 3 7" xfId="8990"/>
    <cellStyle name="Обычный 18 2 3 10 2 3 8" xfId="8991"/>
    <cellStyle name="Обычный 18 2 3 10 2 3 9" xfId="8992"/>
    <cellStyle name="Обычный 18 2 3 10 2 4" xfId="8993"/>
    <cellStyle name="Обычный 18 2 3 10 2 4 2" xfId="8994"/>
    <cellStyle name="Обычный 18 2 3 10 2 4 2 2" xfId="8995"/>
    <cellStyle name="Обычный 18 2 3 10 2 4 2 3" xfId="8996"/>
    <cellStyle name="Обычный 18 2 3 10 2 4 2 4" xfId="8997"/>
    <cellStyle name="Обычный 18 2 3 10 2 4 2 5" xfId="8998"/>
    <cellStyle name="Обычный 18 2 3 10 2 4 3" xfId="8999"/>
    <cellStyle name="Обычный 18 2 3 10 2 4 4" xfId="9000"/>
    <cellStyle name="Обычный 18 2 3 10 2 4 5" xfId="9001"/>
    <cellStyle name="Обычный 18 2 3 10 2 4 6" xfId="9002"/>
    <cellStyle name="Обычный 18 2 3 10 2 4 7" xfId="9003"/>
    <cellStyle name="Обычный 18 2 3 10 2 4 8" xfId="9004"/>
    <cellStyle name="Обычный 18 2 3 10 2 5" xfId="9005"/>
    <cellStyle name="Обычный 18 2 3 10 2 5 2" xfId="9006"/>
    <cellStyle name="Обычный 18 2 3 10 2 5 3" xfId="9007"/>
    <cellStyle name="Обычный 18 2 3 10 2 5 4" xfId="9008"/>
    <cellStyle name="Обычный 18 2 3 10 2 5 5" xfId="9009"/>
    <cellStyle name="Обычный 18 2 3 10 2 6" xfId="9010"/>
    <cellStyle name="Обычный 18 2 3 10 2 6 2" xfId="9011"/>
    <cellStyle name="Обычный 18 2 3 10 2 6 3" xfId="9012"/>
    <cellStyle name="Обычный 18 2 3 10 2 6 4" xfId="9013"/>
    <cellStyle name="Обычный 18 2 3 10 2 6 5" xfId="9014"/>
    <cellStyle name="Обычный 18 2 3 10 2 7" xfId="9015"/>
    <cellStyle name="Обычный 18 2 3 10 2 8" xfId="9016"/>
    <cellStyle name="Обычный 18 2 3 10 2 9" xfId="9017"/>
    <cellStyle name="Обычный 18 2 3 10 3" xfId="9018"/>
    <cellStyle name="Обычный 18 2 3 10 3 10" xfId="9019"/>
    <cellStyle name="Обычный 18 2 3 10 3 11" xfId="9020"/>
    <cellStyle name="Обычный 18 2 3 10 3 12" xfId="9021"/>
    <cellStyle name="Обычный 18 2 3 10 3 13" xfId="9022"/>
    <cellStyle name="Обычный 18 2 3 10 3 2" xfId="9023"/>
    <cellStyle name="Обычный 18 2 3 10 3 2 2" xfId="9024"/>
    <cellStyle name="Обычный 18 2 3 10 3 2 2 2" xfId="9025"/>
    <cellStyle name="Обычный 18 2 3 10 3 2 2 3" xfId="9026"/>
    <cellStyle name="Обычный 18 2 3 10 3 2 2 4" xfId="9027"/>
    <cellStyle name="Обычный 18 2 3 10 3 2 2 5" xfId="9028"/>
    <cellStyle name="Обычный 18 2 3 10 3 2 3" xfId="9029"/>
    <cellStyle name="Обычный 18 2 3 10 3 2 4" xfId="9030"/>
    <cellStyle name="Обычный 18 2 3 10 3 2 5" xfId="9031"/>
    <cellStyle name="Обычный 18 2 3 10 3 2 6" xfId="9032"/>
    <cellStyle name="Обычный 18 2 3 10 3 2 7" xfId="9033"/>
    <cellStyle name="Обычный 18 2 3 10 3 2 8" xfId="9034"/>
    <cellStyle name="Обычный 18 2 3 10 3 2 9" xfId="9035"/>
    <cellStyle name="Обычный 18 2 3 10 3 3" xfId="9036"/>
    <cellStyle name="Обычный 18 2 3 10 3 3 2" xfId="9037"/>
    <cellStyle name="Обычный 18 2 3 10 3 3 2 2" xfId="9038"/>
    <cellStyle name="Обычный 18 2 3 10 3 3 2 3" xfId="9039"/>
    <cellStyle name="Обычный 18 2 3 10 3 3 2 4" xfId="9040"/>
    <cellStyle name="Обычный 18 2 3 10 3 3 2 5" xfId="9041"/>
    <cellStyle name="Обычный 18 2 3 10 3 3 3" xfId="9042"/>
    <cellStyle name="Обычный 18 2 3 10 3 3 4" xfId="9043"/>
    <cellStyle name="Обычный 18 2 3 10 3 3 5" xfId="9044"/>
    <cellStyle name="Обычный 18 2 3 10 3 3 6" xfId="9045"/>
    <cellStyle name="Обычный 18 2 3 10 3 3 7" xfId="9046"/>
    <cellStyle name="Обычный 18 2 3 10 3 3 8" xfId="9047"/>
    <cellStyle name="Обычный 18 2 3 10 3 4" xfId="9048"/>
    <cellStyle name="Обычный 18 2 3 10 3 4 2" xfId="9049"/>
    <cellStyle name="Обычный 18 2 3 10 3 4 3" xfId="9050"/>
    <cellStyle name="Обычный 18 2 3 10 3 4 4" xfId="9051"/>
    <cellStyle name="Обычный 18 2 3 10 3 4 5" xfId="9052"/>
    <cellStyle name="Обычный 18 2 3 10 3 5" xfId="9053"/>
    <cellStyle name="Обычный 18 2 3 10 3 5 2" xfId="9054"/>
    <cellStyle name="Обычный 18 2 3 10 3 5 3" xfId="9055"/>
    <cellStyle name="Обычный 18 2 3 10 3 5 4" xfId="9056"/>
    <cellStyle name="Обычный 18 2 3 10 3 5 5" xfId="9057"/>
    <cellStyle name="Обычный 18 2 3 10 3 6" xfId="9058"/>
    <cellStyle name="Обычный 18 2 3 10 3 7" xfId="9059"/>
    <cellStyle name="Обычный 18 2 3 10 3 8" xfId="9060"/>
    <cellStyle name="Обычный 18 2 3 10 3 9" xfId="9061"/>
    <cellStyle name="Обычный 18 2 3 10 4" xfId="9062"/>
    <cellStyle name="Обычный 18 2 3 10 4 2" xfId="9063"/>
    <cellStyle name="Обычный 18 2 3 10 4 2 2" xfId="9064"/>
    <cellStyle name="Обычный 18 2 3 10 4 2 3" xfId="9065"/>
    <cellStyle name="Обычный 18 2 3 10 4 2 4" xfId="9066"/>
    <cellStyle name="Обычный 18 2 3 10 4 2 5" xfId="9067"/>
    <cellStyle name="Обычный 18 2 3 10 4 3" xfId="9068"/>
    <cellStyle name="Обычный 18 2 3 10 4 4" xfId="9069"/>
    <cellStyle name="Обычный 18 2 3 10 4 5" xfId="9070"/>
    <cellStyle name="Обычный 18 2 3 10 4 6" xfId="9071"/>
    <cellStyle name="Обычный 18 2 3 10 4 7" xfId="9072"/>
    <cellStyle name="Обычный 18 2 3 10 4 8" xfId="9073"/>
    <cellStyle name="Обычный 18 2 3 10 4 9" xfId="9074"/>
    <cellStyle name="Обычный 18 2 3 10 5" xfId="9075"/>
    <cellStyle name="Обычный 18 2 3 10 5 2" xfId="9076"/>
    <cellStyle name="Обычный 18 2 3 10 5 2 2" xfId="9077"/>
    <cellStyle name="Обычный 18 2 3 10 5 2 3" xfId="9078"/>
    <cellStyle name="Обычный 18 2 3 10 5 2 4" xfId="9079"/>
    <cellStyle name="Обычный 18 2 3 10 5 2 5" xfId="9080"/>
    <cellStyle name="Обычный 18 2 3 10 5 3" xfId="9081"/>
    <cellStyle name="Обычный 18 2 3 10 5 4" xfId="9082"/>
    <cellStyle name="Обычный 18 2 3 10 5 5" xfId="9083"/>
    <cellStyle name="Обычный 18 2 3 10 5 6" xfId="9084"/>
    <cellStyle name="Обычный 18 2 3 10 5 7" xfId="9085"/>
    <cellStyle name="Обычный 18 2 3 10 5 8" xfId="9086"/>
    <cellStyle name="Обычный 18 2 3 10 6" xfId="9087"/>
    <cellStyle name="Обычный 18 2 3 10 6 2" xfId="9088"/>
    <cellStyle name="Обычный 18 2 3 10 6 3" xfId="9089"/>
    <cellStyle name="Обычный 18 2 3 10 6 4" xfId="9090"/>
    <cellStyle name="Обычный 18 2 3 10 6 5" xfId="9091"/>
    <cellStyle name="Обычный 18 2 3 10 7" xfId="9092"/>
    <cellStyle name="Обычный 18 2 3 10 7 2" xfId="9093"/>
    <cellStyle name="Обычный 18 2 3 10 7 3" xfId="9094"/>
    <cellStyle name="Обычный 18 2 3 10 7 4" xfId="9095"/>
    <cellStyle name="Обычный 18 2 3 10 7 5" xfId="9096"/>
    <cellStyle name="Обычный 18 2 3 10 8" xfId="9097"/>
    <cellStyle name="Обычный 18 2 3 10 9" xfId="9098"/>
    <cellStyle name="Обычный 18 2 3 11" xfId="9099"/>
    <cellStyle name="Обычный 18 2 3 11 10" xfId="9100"/>
    <cellStyle name="Обычный 18 2 3 11 11" xfId="9101"/>
    <cellStyle name="Обычный 18 2 3 11 12" xfId="9102"/>
    <cellStyle name="Обычный 18 2 3 11 13" xfId="9103"/>
    <cellStyle name="Обычный 18 2 3 11 14" xfId="9104"/>
    <cellStyle name="Обычный 18 2 3 11 15" xfId="9105"/>
    <cellStyle name="Обычный 18 2 3 11 2" xfId="9106"/>
    <cellStyle name="Обычный 18 2 3 11 2 10" xfId="9107"/>
    <cellStyle name="Обычный 18 2 3 11 2 11" xfId="9108"/>
    <cellStyle name="Обычный 18 2 3 11 2 12" xfId="9109"/>
    <cellStyle name="Обычный 18 2 3 11 2 13" xfId="9110"/>
    <cellStyle name="Обычный 18 2 3 11 2 14" xfId="9111"/>
    <cellStyle name="Обычный 18 2 3 11 2 2" xfId="9112"/>
    <cellStyle name="Обычный 18 2 3 11 2 2 10" xfId="9113"/>
    <cellStyle name="Обычный 18 2 3 11 2 2 11" xfId="9114"/>
    <cellStyle name="Обычный 18 2 3 11 2 2 12" xfId="9115"/>
    <cellStyle name="Обычный 18 2 3 11 2 2 13" xfId="9116"/>
    <cellStyle name="Обычный 18 2 3 11 2 2 2" xfId="9117"/>
    <cellStyle name="Обычный 18 2 3 11 2 2 2 2" xfId="9118"/>
    <cellStyle name="Обычный 18 2 3 11 2 2 2 2 2" xfId="9119"/>
    <cellStyle name="Обычный 18 2 3 11 2 2 2 2 3" xfId="9120"/>
    <cellStyle name="Обычный 18 2 3 11 2 2 2 2 4" xfId="9121"/>
    <cellStyle name="Обычный 18 2 3 11 2 2 2 2 5" xfId="9122"/>
    <cellStyle name="Обычный 18 2 3 11 2 2 2 3" xfId="9123"/>
    <cellStyle name="Обычный 18 2 3 11 2 2 2 4" xfId="9124"/>
    <cellStyle name="Обычный 18 2 3 11 2 2 2 5" xfId="9125"/>
    <cellStyle name="Обычный 18 2 3 11 2 2 2 6" xfId="9126"/>
    <cellStyle name="Обычный 18 2 3 11 2 2 2 7" xfId="9127"/>
    <cellStyle name="Обычный 18 2 3 11 2 2 2 8" xfId="9128"/>
    <cellStyle name="Обычный 18 2 3 11 2 2 2 9" xfId="9129"/>
    <cellStyle name="Обычный 18 2 3 11 2 2 3" xfId="9130"/>
    <cellStyle name="Обычный 18 2 3 11 2 2 3 2" xfId="9131"/>
    <cellStyle name="Обычный 18 2 3 11 2 2 3 2 2" xfId="9132"/>
    <cellStyle name="Обычный 18 2 3 11 2 2 3 2 3" xfId="9133"/>
    <cellStyle name="Обычный 18 2 3 11 2 2 3 2 4" xfId="9134"/>
    <cellStyle name="Обычный 18 2 3 11 2 2 3 2 5" xfId="9135"/>
    <cellStyle name="Обычный 18 2 3 11 2 2 3 3" xfId="9136"/>
    <cellStyle name="Обычный 18 2 3 11 2 2 3 4" xfId="9137"/>
    <cellStyle name="Обычный 18 2 3 11 2 2 3 5" xfId="9138"/>
    <cellStyle name="Обычный 18 2 3 11 2 2 3 6" xfId="9139"/>
    <cellStyle name="Обычный 18 2 3 11 2 2 3 7" xfId="9140"/>
    <cellStyle name="Обычный 18 2 3 11 2 2 3 8" xfId="9141"/>
    <cellStyle name="Обычный 18 2 3 11 2 2 4" xfId="9142"/>
    <cellStyle name="Обычный 18 2 3 11 2 2 4 2" xfId="9143"/>
    <cellStyle name="Обычный 18 2 3 11 2 2 4 3" xfId="9144"/>
    <cellStyle name="Обычный 18 2 3 11 2 2 4 4" xfId="9145"/>
    <cellStyle name="Обычный 18 2 3 11 2 2 4 5" xfId="9146"/>
    <cellStyle name="Обычный 18 2 3 11 2 2 5" xfId="9147"/>
    <cellStyle name="Обычный 18 2 3 11 2 2 5 2" xfId="9148"/>
    <cellStyle name="Обычный 18 2 3 11 2 2 5 3" xfId="9149"/>
    <cellStyle name="Обычный 18 2 3 11 2 2 5 4" xfId="9150"/>
    <cellStyle name="Обычный 18 2 3 11 2 2 5 5" xfId="9151"/>
    <cellStyle name="Обычный 18 2 3 11 2 2 6" xfId="9152"/>
    <cellStyle name="Обычный 18 2 3 11 2 2 7" xfId="9153"/>
    <cellStyle name="Обычный 18 2 3 11 2 2 8" xfId="9154"/>
    <cellStyle name="Обычный 18 2 3 11 2 2 9" xfId="9155"/>
    <cellStyle name="Обычный 18 2 3 11 2 3" xfId="9156"/>
    <cellStyle name="Обычный 18 2 3 11 2 3 2" xfId="9157"/>
    <cellStyle name="Обычный 18 2 3 11 2 3 2 2" xfId="9158"/>
    <cellStyle name="Обычный 18 2 3 11 2 3 2 3" xfId="9159"/>
    <cellStyle name="Обычный 18 2 3 11 2 3 2 4" xfId="9160"/>
    <cellStyle name="Обычный 18 2 3 11 2 3 2 5" xfId="9161"/>
    <cellStyle name="Обычный 18 2 3 11 2 3 3" xfId="9162"/>
    <cellStyle name="Обычный 18 2 3 11 2 3 4" xfId="9163"/>
    <cellStyle name="Обычный 18 2 3 11 2 3 5" xfId="9164"/>
    <cellStyle name="Обычный 18 2 3 11 2 3 6" xfId="9165"/>
    <cellStyle name="Обычный 18 2 3 11 2 3 7" xfId="9166"/>
    <cellStyle name="Обычный 18 2 3 11 2 3 8" xfId="9167"/>
    <cellStyle name="Обычный 18 2 3 11 2 3 9" xfId="9168"/>
    <cellStyle name="Обычный 18 2 3 11 2 4" xfId="9169"/>
    <cellStyle name="Обычный 18 2 3 11 2 4 2" xfId="9170"/>
    <cellStyle name="Обычный 18 2 3 11 2 4 2 2" xfId="9171"/>
    <cellStyle name="Обычный 18 2 3 11 2 4 2 3" xfId="9172"/>
    <cellStyle name="Обычный 18 2 3 11 2 4 2 4" xfId="9173"/>
    <cellStyle name="Обычный 18 2 3 11 2 4 2 5" xfId="9174"/>
    <cellStyle name="Обычный 18 2 3 11 2 4 3" xfId="9175"/>
    <cellStyle name="Обычный 18 2 3 11 2 4 4" xfId="9176"/>
    <cellStyle name="Обычный 18 2 3 11 2 4 5" xfId="9177"/>
    <cellStyle name="Обычный 18 2 3 11 2 4 6" xfId="9178"/>
    <cellStyle name="Обычный 18 2 3 11 2 4 7" xfId="9179"/>
    <cellStyle name="Обычный 18 2 3 11 2 4 8" xfId="9180"/>
    <cellStyle name="Обычный 18 2 3 11 2 5" xfId="9181"/>
    <cellStyle name="Обычный 18 2 3 11 2 5 2" xfId="9182"/>
    <cellStyle name="Обычный 18 2 3 11 2 5 3" xfId="9183"/>
    <cellStyle name="Обычный 18 2 3 11 2 5 4" xfId="9184"/>
    <cellStyle name="Обычный 18 2 3 11 2 5 5" xfId="9185"/>
    <cellStyle name="Обычный 18 2 3 11 2 6" xfId="9186"/>
    <cellStyle name="Обычный 18 2 3 11 2 6 2" xfId="9187"/>
    <cellStyle name="Обычный 18 2 3 11 2 6 3" xfId="9188"/>
    <cellStyle name="Обычный 18 2 3 11 2 6 4" xfId="9189"/>
    <cellStyle name="Обычный 18 2 3 11 2 6 5" xfId="9190"/>
    <cellStyle name="Обычный 18 2 3 11 2 7" xfId="9191"/>
    <cellStyle name="Обычный 18 2 3 11 2 8" xfId="9192"/>
    <cellStyle name="Обычный 18 2 3 11 2 9" xfId="9193"/>
    <cellStyle name="Обычный 18 2 3 11 3" xfId="9194"/>
    <cellStyle name="Обычный 18 2 3 11 3 10" xfId="9195"/>
    <cellStyle name="Обычный 18 2 3 11 3 11" xfId="9196"/>
    <cellStyle name="Обычный 18 2 3 11 3 12" xfId="9197"/>
    <cellStyle name="Обычный 18 2 3 11 3 13" xfId="9198"/>
    <cellStyle name="Обычный 18 2 3 11 3 2" xfId="9199"/>
    <cellStyle name="Обычный 18 2 3 11 3 2 2" xfId="9200"/>
    <cellStyle name="Обычный 18 2 3 11 3 2 2 2" xfId="9201"/>
    <cellStyle name="Обычный 18 2 3 11 3 2 2 3" xfId="9202"/>
    <cellStyle name="Обычный 18 2 3 11 3 2 2 4" xfId="9203"/>
    <cellStyle name="Обычный 18 2 3 11 3 2 2 5" xfId="9204"/>
    <cellStyle name="Обычный 18 2 3 11 3 2 3" xfId="9205"/>
    <cellStyle name="Обычный 18 2 3 11 3 2 4" xfId="9206"/>
    <cellStyle name="Обычный 18 2 3 11 3 2 5" xfId="9207"/>
    <cellStyle name="Обычный 18 2 3 11 3 2 6" xfId="9208"/>
    <cellStyle name="Обычный 18 2 3 11 3 2 7" xfId="9209"/>
    <cellStyle name="Обычный 18 2 3 11 3 2 8" xfId="9210"/>
    <cellStyle name="Обычный 18 2 3 11 3 2 9" xfId="9211"/>
    <cellStyle name="Обычный 18 2 3 11 3 3" xfId="9212"/>
    <cellStyle name="Обычный 18 2 3 11 3 3 2" xfId="9213"/>
    <cellStyle name="Обычный 18 2 3 11 3 3 2 2" xfId="9214"/>
    <cellStyle name="Обычный 18 2 3 11 3 3 2 3" xfId="9215"/>
    <cellStyle name="Обычный 18 2 3 11 3 3 2 4" xfId="9216"/>
    <cellStyle name="Обычный 18 2 3 11 3 3 2 5" xfId="9217"/>
    <cellStyle name="Обычный 18 2 3 11 3 3 3" xfId="9218"/>
    <cellStyle name="Обычный 18 2 3 11 3 3 4" xfId="9219"/>
    <cellStyle name="Обычный 18 2 3 11 3 3 5" xfId="9220"/>
    <cellStyle name="Обычный 18 2 3 11 3 3 6" xfId="9221"/>
    <cellStyle name="Обычный 18 2 3 11 3 3 7" xfId="9222"/>
    <cellStyle name="Обычный 18 2 3 11 3 3 8" xfId="9223"/>
    <cellStyle name="Обычный 18 2 3 11 3 4" xfId="9224"/>
    <cellStyle name="Обычный 18 2 3 11 3 4 2" xfId="9225"/>
    <cellStyle name="Обычный 18 2 3 11 3 4 3" xfId="9226"/>
    <cellStyle name="Обычный 18 2 3 11 3 4 4" xfId="9227"/>
    <cellStyle name="Обычный 18 2 3 11 3 4 5" xfId="9228"/>
    <cellStyle name="Обычный 18 2 3 11 3 5" xfId="9229"/>
    <cellStyle name="Обычный 18 2 3 11 3 5 2" xfId="9230"/>
    <cellStyle name="Обычный 18 2 3 11 3 5 3" xfId="9231"/>
    <cellStyle name="Обычный 18 2 3 11 3 5 4" xfId="9232"/>
    <cellStyle name="Обычный 18 2 3 11 3 5 5" xfId="9233"/>
    <cellStyle name="Обычный 18 2 3 11 3 6" xfId="9234"/>
    <cellStyle name="Обычный 18 2 3 11 3 7" xfId="9235"/>
    <cellStyle name="Обычный 18 2 3 11 3 8" xfId="9236"/>
    <cellStyle name="Обычный 18 2 3 11 3 9" xfId="9237"/>
    <cellStyle name="Обычный 18 2 3 11 4" xfId="9238"/>
    <cellStyle name="Обычный 18 2 3 11 4 2" xfId="9239"/>
    <cellStyle name="Обычный 18 2 3 11 4 2 2" xfId="9240"/>
    <cellStyle name="Обычный 18 2 3 11 4 2 3" xfId="9241"/>
    <cellStyle name="Обычный 18 2 3 11 4 2 4" xfId="9242"/>
    <cellStyle name="Обычный 18 2 3 11 4 2 5" xfId="9243"/>
    <cellStyle name="Обычный 18 2 3 11 4 3" xfId="9244"/>
    <cellStyle name="Обычный 18 2 3 11 4 4" xfId="9245"/>
    <cellStyle name="Обычный 18 2 3 11 4 5" xfId="9246"/>
    <cellStyle name="Обычный 18 2 3 11 4 6" xfId="9247"/>
    <cellStyle name="Обычный 18 2 3 11 4 7" xfId="9248"/>
    <cellStyle name="Обычный 18 2 3 11 4 8" xfId="9249"/>
    <cellStyle name="Обычный 18 2 3 11 4 9" xfId="9250"/>
    <cellStyle name="Обычный 18 2 3 11 5" xfId="9251"/>
    <cellStyle name="Обычный 18 2 3 11 5 2" xfId="9252"/>
    <cellStyle name="Обычный 18 2 3 11 5 2 2" xfId="9253"/>
    <cellStyle name="Обычный 18 2 3 11 5 2 3" xfId="9254"/>
    <cellStyle name="Обычный 18 2 3 11 5 2 4" xfId="9255"/>
    <cellStyle name="Обычный 18 2 3 11 5 2 5" xfId="9256"/>
    <cellStyle name="Обычный 18 2 3 11 5 3" xfId="9257"/>
    <cellStyle name="Обычный 18 2 3 11 5 4" xfId="9258"/>
    <cellStyle name="Обычный 18 2 3 11 5 5" xfId="9259"/>
    <cellStyle name="Обычный 18 2 3 11 5 6" xfId="9260"/>
    <cellStyle name="Обычный 18 2 3 11 5 7" xfId="9261"/>
    <cellStyle name="Обычный 18 2 3 11 5 8" xfId="9262"/>
    <cellStyle name="Обычный 18 2 3 11 6" xfId="9263"/>
    <cellStyle name="Обычный 18 2 3 11 6 2" xfId="9264"/>
    <cellStyle name="Обычный 18 2 3 11 6 3" xfId="9265"/>
    <cellStyle name="Обычный 18 2 3 11 6 4" xfId="9266"/>
    <cellStyle name="Обычный 18 2 3 11 6 5" xfId="9267"/>
    <cellStyle name="Обычный 18 2 3 11 7" xfId="9268"/>
    <cellStyle name="Обычный 18 2 3 11 7 2" xfId="9269"/>
    <cellStyle name="Обычный 18 2 3 11 7 3" xfId="9270"/>
    <cellStyle name="Обычный 18 2 3 11 7 4" xfId="9271"/>
    <cellStyle name="Обычный 18 2 3 11 7 5" xfId="9272"/>
    <cellStyle name="Обычный 18 2 3 11 8" xfId="9273"/>
    <cellStyle name="Обычный 18 2 3 11 9" xfId="9274"/>
    <cellStyle name="Обычный 18 2 3 12" xfId="9275"/>
    <cellStyle name="Обычный 18 2 3 12 10" xfId="9276"/>
    <cellStyle name="Обычный 18 2 3 12 11" xfId="9277"/>
    <cellStyle name="Обычный 18 2 3 12 12" xfId="9278"/>
    <cellStyle name="Обычный 18 2 3 12 13" xfId="9279"/>
    <cellStyle name="Обычный 18 2 3 12 14" xfId="9280"/>
    <cellStyle name="Обычный 18 2 3 12 15" xfId="9281"/>
    <cellStyle name="Обычный 18 2 3 12 2" xfId="9282"/>
    <cellStyle name="Обычный 18 2 3 12 2 10" xfId="9283"/>
    <cellStyle name="Обычный 18 2 3 12 2 11" xfId="9284"/>
    <cellStyle name="Обычный 18 2 3 12 2 12" xfId="9285"/>
    <cellStyle name="Обычный 18 2 3 12 2 13" xfId="9286"/>
    <cellStyle name="Обычный 18 2 3 12 2 14" xfId="9287"/>
    <cellStyle name="Обычный 18 2 3 12 2 2" xfId="9288"/>
    <cellStyle name="Обычный 18 2 3 12 2 2 10" xfId="9289"/>
    <cellStyle name="Обычный 18 2 3 12 2 2 11" xfId="9290"/>
    <cellStyle name="Обычный 18 2 3 12 2 2 12" xfId="9291"/>
    <cellStyle name="Обычный 18 2 3 12 2 2 13" xfId="9292"/>
    <cellStyle name="Обычный 18 2 3 12 2 2 2" xfId="9293"/>
    <cellStyle name="Обычный 18 2 3 12 2 2 2 2" xfId="9294"/>
    <cellStyle name="Обычный 18 2 3 12 2 2 2 2 2" xfId="9295"/>
    <cellStyle name="Обычный 18 2 3 12 2 2 2 2 3" xfId="9296"/>
    <cellStyle name="Обычный 18 2 3 12 2 2 2 2 4" xfId="9297"/>
    <cellStyle name="Обычный 18 2 3 12 2 2 2 2 5" xfId="9298"/>
    <cellStyle name="Обычный 18 2 3 12 2 2 2 3" xfId="9299"/>
    <cellStyle name="Обычный 18 2 3 12 2 2 2 4" xfId="9300"/>
    <cellStyle name="Обычный 18 2 3 12 2 2 2 5" xfId="9301"/>
    <cellStyle name="Обычный 18 2 3 12 2 2 2 6" xfId="9302"/>
    <cellStyle name="Обычный 18 2 3 12 2 2 2 7" xfId="9303"/>
    <cellStyle name="Обычный 18 2 3 12 2 2 2 8" xfId="9304"/>
    <cellStyle name="Обычный 18 2 3 12 2 2 2 9" xfId="9305"/>
    <cellStyle name="Обычный 18 2 3 12 2 2 3" xfId="9306"/>
    <cellStyle name="Обычный 18 2 3 12 2 2 3 2" xfId="9307"/>
    <cellStyle name="Обычный 18 2 3 12 2 2 3 2 2" xfId="9308"/>
    <cellStyle name="Обычный 18 2 3 12 2 2 3 2 3" xfId="9309"/>
    <cellStyle name="Обычный 18 2 3 12 2 2 3 2 4" xfId="9310"/>
    <cellStyle name="Обычный 18 2 3 12 2 2 3 2 5" xfId="9311"/>
    <cellStyle name="Обычный 18 2 3 12 2 2 3 3" xfId="9312"/>
    <cellStyle name="Обычный 18 2 3 12 2 2 3 4" xfId="9313"/>
    <cellStyle name="Обычный 18 2 3 12 2 2 3 5" xfId="9314"/>
    <cellStyle name="Обычный 18 2 3 12 2 2 3 6" xfId="9315"/>
    <cellStyle name="Обычный 18 2 3 12 2 2 3 7" xfId="9316"/>
    <cellStyle name="Обычный 18 2 3 12 2 2 3 8" xfId="9317"/>
    <cellStyle name="Обычный 18 2 3 12 2 2 4" xfId="9318"/>
    <cellStyle name="Обычный 18 2 3 12 2 2 4 2" xfId="9319"/>
    <cellStyle name="Обычный 18 2 3 12 2 2 4 3" xfId="9320"/>
    <cellStyle name="Обычный 18 2 3 12 2 2 4 4" xfId="9321"/>
    <cellStyle name="Обычный 18 2 3 12 2 2 4 5" xfId="9322"/>
    <cellStyle name="Обычный 18 2 3 12 2 2 5" xfId="9323"/>
    <cellStyle name="Обычный 18 2 3 12 2 2 5 2" xfId="9324"/>
    <cellStyle name="Обычный 18 2 3 12 2 2 5 3" xfId="9325"/>
    <cellStyle name="Обычный 18 2 3 12 2 2 5 4" xfId="9326"/>
    <cellStyle name="Обычный 18 2 3 12 2 2 5 5" xfId="9327"/>
    <cellStyle name="Обычный 18 2 3 12 2 2 6" xfId="9328"/>
    <cellStyle name="Обычный 18 2 3 12 2 2 7" xfId="9329"/>
    <cellStyle name="Обычный 18 2 3 12 2 2 8" xfId="9330"/>
    <cellStyle name="Обычный 18 2 3 12 2 2 9" xfId="9331"/>
    <cellStyle name="Обычный 18 2 3 12 2 3" xfId="9332"/>
    <cellStyle name="Обычный 18 2 3 12 2 3 2" xfId="9333"/>
    <cellStyle name="Обычный 18 2 3 12 2 3 2 2" xfId="9334"/>
    <cellStyle name="Обычный 18 2 3 12 2 3 2 3" xfId="9335"/>
    <cellStyle name="Обычный 18 2 3 12 2 3 2 4" xfId="9336"/>
    <cellStyle name="Обычный 18 2 3 12 2 3 2 5" xfId="9337"/>
    <cellStyle name="Обычный 18 2 3 12 2 3 3" xfId="9338"/>
    <cellStyle name="Обычный 18 2 3 12 2 3 4" xfId="9339"/>
    <cellStyle name="Обычный 18 2 3 12 2 3 5" xfId="9340"/>
    <cellStyle name="Обычный 18 2 3 12 2 3 6" xfId="9341"/>
    <cellStyle name="Обычный 18 2 3 12 2 3 7" xfId="9342"/>
    <cellStyle name="Обычный 18 2 3 12 2 3 8" xfId="9343"/>
    <cellStyle name="Обычный 18 2 3 12 2 3 9" xfId="9344"/>
    <cellStyle name="Обычный 18 2 3 12 2 4" xfId="9345"/>
    <cellStyle name="Обычный 18 2 3 12 2 4 2" xfId="9346"/>
    <cellStyle name="Обычный 18 2 3 12 2 4 2 2" xfId="9347"/>
    <cellStyle name="Обычный 18 2 3 12 2 4 2 3" xfId="9348"/>
    <cellStyle name="Обычный 18 2 3 12 2 4 2 4" xfId="9349"/>
    <cellStyle name="Обычный 18 2 3 12 2 4 2 5" xfId="9350"/>
    <cellStyle name="Обычный 18 2 3 12 2 4 3" xfId="9351"/>
    <cellStyle name="Обычный 18 2 3 12 2 4 4" xfId="9352"/>
    <cellStyle name="Обычный 18 2 3 12 2 4 5" xfId="9353"/>
    <cellStyle name="Обычный 18 2 3 12 2 4 6" xfId="9354"/>
    <cellStyle name="Обычный 18 2 3 12 2 4 7" xfId="9355"/>
    <cellStyle name="Обычный 18 2 3 12 2 4 8" xfId="9356"/>
    <cellStyle name="Обычный 18 2 3 12 2 5" xfId="9357"/>
    <cellStyle name="Обычный 18 2 3 12 2 5 2" xfId="9358"/>
    <cellStyle name="Обычный 18 2 3 12 2 5 3" xfId="9359"/>
    <cellStyle name="Обычный 18 2 3 12 2 5 4" xfId="9360"/>
    <cellStyle name="Обычный 18 2 3 12 2 5 5" xfId="9361"/>
    <cellStyle name="Обычный 18 2 3 12 2 6" xfId="9362"/>
    <cellStyle name="Обычный 18 2 3 12 2 6 2" xfId="9363"/>
    <cellStyle name="Обычный 18 2 3 12 2 6 3" xfId="9364"/>
    <cellStyle name="Обычный 18 2 3 12 2 6 4" xfId="9365"/>
    <cellStyle name="Обычный 18 2 3 12 2 6 5" xfId="9366"/>
    <cellStyle name="Обычный 18 2 3 12 2 7" xfId="9367"/>
    <cellStyle name="Обычный 18 2 3 12 2 8" xfId="9368"/>
    <cellStyle name="Обычный 18 2 3 12 2 9" xfId="9369"/>
    <cellStyle name="Обычный 18 2 3 12 3" xfId="9370"/>
    <cellStyle name="Обычный 18 2 3 12 3 10" xfId="9371"/>
    <cellStyle name="Обычный 18 2 3 12 3 11" xfId="9372"/>
    <cellStyle name="Обычный 18 2 3 12 3 12" xfId="9373"/>
    <cellStyle name="Обычный 18 2 3 12 3 13" xfId="9374"/>
    <cellStyle name="Обычный 18 2 3 12 3 2" xfId="9375"/>
    <cellStyle name="Обычный 18 2 3 12 3 2 2" xfId="9376"/>
    <cellStyle name="Обычный 18 2 3 12 3 2 2 2" xfId="9377"/>
    <cellStyle name="Обычный 18 2 3 12 3 2 2 3" xfId="9378"/>
    <cellStyle name="Обычный 18 2 3 12 3 2 2 4" xfId="9379"/>
    <cellStyle name="Обычный 18 2 3 12 3 2 2 5" xfId="9380"/>
    <cellStyle name="Обычный 18 2 3 12 3 2 3" xfId="9381"/>
    <cellStyle name="Обычный 18 2 3 12 3 2 4" xfId="9382"/>
    <cellStyle name="Обычный 18 2 3 12 3 2 5" xfId="9383"/>
    <cellStyle name="Обычный 18 2 3 12 3 2 6" xfId="9384"/>
    <cellStyle name="Обычный 18 2 3 12 3 2 7" xfId="9385"/>
    <cellStyle name="Обычный 18 2 3 12 3 2 8" xfId="9386"/>
    <cellStyle name="Обычный 18 2 3 12 3 2 9" xfId="9387"/>
    <cellStyle name="Обычный 18 2 3 12 3 3" xfId="9388"/>
    <cellStyle name="Обычный 18 2 3 12 3 3 2" xfId="9389"/>
    <cellStyle name="Обычный 18 2 3 12 3 3 2 2" xfId="9390"/>
    <cellStyle name="Обычный 18 2 3 12 3 3 2 3" xfId="9391"/>
    <cellStyle name="Обычный 18 2 3 12 3 3 2 4" xfId="9392"/>
    <cellStyle name="Обычный 18 2 3 12 3 3 2 5" xfId="9393"/>
    <cellStyle name="Обычный 18 2 3 12 3 3 3" xfId="9394"/>
    <cellStyle name="Обычный 18 2 3 12 3 3 4" xfId="9395"/>
    <cellStyle name="Обычный 18 2 3 12 3 3 5" xfId="9396"/>
    <cellStyle name="Обычный 18 2 3 12 3 3 6" xfId="9397"/>
    <cellStyle name="Обычный 18 2 3 12 3 3 7" xfId="9398"/>
    <cellStyle name="Обычный 18 2 3 12 3 3 8" xfId="9399"/>
    <cellStyle name="Обычный 18 2 3 12 3 4" xfId="9400"/>
    <cellStyle name="Обычный 18 2 3 12 3 4 2" xfId="9401"/>
    <cellStyle name="Обычный 18 2 3 12 3 4 3" xfId="9402"/>
    <cellStyle name="Обычный 18 2 3 12 3 4 4" xfId="9403"/>
    <cellStyle name="Обычный 18 2 3 12 3 4 5" xfId="9404"/>
    <cellStyle name="Обычный 18 2 3 12 3 5" xfId="9405"/>
    <cellStyle name="Обычный 18 2 3 12 3 5 2" xfId="9406"/>
    <cellStyle name="Обычный 18 2 3 12 3 5 3" xfId="9407"/>
    <cellStyle name="Обычный 18 2 3 12 3 5 4" xfId="9408"/>
    <cellStyle name="Обычный 18 2 3 12 3 5 5" xfId="9409"/>
    <cellStyle name="Обычный 18 2 3 12 3 6" xfId="9410"/>
    <cellStyle name="Обычный 18 2 3 12 3 7" xfId="9411"/>
    <cellStyle name="Обычный 18 2 3 12 3 8" xfId="9412"/>
    <cellStyle name="Обычный 18 2 3 12 3 9" xfId="9413"/>
    <cellStyle name="Обычный 18 2 3 12 4" xfId="9414"/>
    <cellStyle name="Обычный 18 2 3 12 4 2" xfId="9415"/>
    <cellStyle name="Обычный 18 2 3 12 4 2 2" xfId="9416"/>
    <cellStyle name="Обычный 18 2 3 12 4 2 3" xfId="9417"/>
    <cellStyle name="Обычный 18 2 3 12 4 2 4" xfId="9418"/>
    <cellStyle name="Обычный 18 2 3 12 4 2 5" xfId="9419"/>
    <cellStyle name="Обычный 18 2 3 12 4 3" xfId="9420"/>
    <cellStyle name="Обычный 18 2 3 12 4 4" xfId="9421"/>
    <cellStyle name="Обычный 18 2 3 12 4 5" xfId="9422"/>
    <cellStyle name="Обычный 18 2 3 12 4 6" xfId="9423"/>
    <cellStyle name="Обычный 18 2 3 12 4 7" xfId="9424"/>
    <cellStyle name="Обычный 18 2 3 12 4 8" xfId="9425"/>
    <cellStyle name="Обычный 18 2 3 12 4 9" xfId="9426"/>
    <cellStyle name="Обычный 18 2 3 12 5" xfId="9427"/>
    <cellStyle name="Обычный 18 2 3 12 5 2" xfId="9428"/>
    <cellStyle name="Обычный 18 2 3 12 5 2 2" xfId="9429"/>
    <cellStyle name="Обычный 18 2 3 12 5 2 3" xfId="9430"/>
    <cellStyle name="Обычный 18 2 3 12 5 2 4" xfId="9431"/>
    <cellStyle name="Обычный 18 2 3 12 5 2 5" xfId="9432"/>
    <cellStyle name="Обычный 18 2 3 12 5 3" xfId="9433"/>
    <cellStyle name="Обычный 18 2 3 12 5 4" xfId="9434"/>
    <cellStyle name="Обычный 18 2 3 12 5 5" xfId="9435"/>
    <cellStyle name="Обычный 18 2 3 12 5 6" xfId="9436"/>
    <cellStyle name="Обычный 18 2 3 12 5 7" xfId="9437"/>
    <cellStyle name="Обычный 18 2 3 12 5 8" xfId="9438"/>
    <cellStyle name="Обычный 18 2 3 12 6" xfId="9439"/>
    <cellStyle name="Обычный 18 2 3 12 6 2" xfId="9440"/>
    <cellStyle name="Обычный 18 2 3 12 6 3" xfId="9441"/>
    <cellStyle name="Обычный 18 2 3 12 6 4" xfId="9442"/>
    <cellStyle name="Обычный 18 2 3 12 6 5" xfId="9443"/>
    <cellStyle name="Обычный 18 2 3 12 7" xfId="9444"/>
    <cellStyle name="Обычный 18 2 3 12 7 2" xfId="9445"/>
    <cellStyle name="Обычный 18 2 3 12 7 3" xfId="9446"/>
    <cellStyle name="Обычный 18 2 3 12 7 4" xfId="9447"/>
    <cellStyle name="Обычный 18 2 3 12 7 5" xfId="9448"/>
    <cellStyle name="Обычный 18 2 3 12 8" xfId="9449"/>
    <cellStyle name="Обычный 18 2 3 12 9" xfId="9450"/>
    <cellStyle name="Обычный 18 2 3 13" xfId="9451"/>
    <cellStyle name="Обычный 18 2 3 13 10" xfId="9452"/>
    <cellStyle name="Обычный 18 2 3 13 11" xfId="9453"/>
    <cellStyle name="Обычный 18 2 3 13 12" xfId="9454"/>
    <cellStyle name="Обычный 18 2 3 13 13" xfId="9455"/>
    <cellStyle name="Обычный 18 2 3 13 14" xfId="9456"/>
    <cellStyle name="Обычный 18 2 3 13 2" xfId="9457"/>
    <cellStyle name="Обычный 18 2 3 13 2 10" xfId="9458"/>
    <cellStyle name="Обычный 18 2 3 13 2 11" xfId="9459"/>
    <cellStyle name="Обычный 18 2 3 13 2 12" xfId="9460"/>
    <cellStyle name="Обычный 18 2 3 13 2 13" xfId="9461"/>
    <cellStyle name="Обычный 18 2 3 13 2 2" xfId="9462"/>
    <cellStyle name="Обычный 18 2 3 13 2 2 2" xfId="9463"/>
    <cellStyle name="Обычный 18 2 3 13 2 2 2 2" xfId="9464"/>
    <cellStyle name="Обычный 18 2 3 13 2 2 2 3" xfId="9465"/>
    <cellStyle name="Обычный 18 2 3 13 2 2 2 4" xfId="9466"/>
    <cellStyle name="Обычный 18 2 3 13 2 2 2 5" xfId="9467"/>
    <cellStyle name="Обычный 18 2 3 13 2 2 3" xfId="9468"/>
    <cellStyle name="Обычный 18 2 3 13 2 2 4" xfId="9469"/>
    <cellStyle name="Обычный 18 2 3 13 2 2 5" xfId="9470"/>
    <cellStyle name="Обычный 18 2 3 13 2 2 6" xfId="9471"/>
    <cellStyle name="Обычный 18 2 3 13 2 2 7" xfId="9472"/>
    <cellStyle name="Обычный 18 2 3 13 2 2 8" xfId="9473"/>
    <cellStyle name="Обычный 18 2 3 13 2 2 9" xfId="9474"/>
    <cellStyle name="Обычный 18 2 3 13 2 3" xfId="9475"/>
    <cellStyle name="Обычный 18 2 3 13 2 3 2" xfId="9476"/>
    <cellStyle name="Обычный 18 2 3 13 2 3 2 2" xfId="9477"/>
    <cellStyle name="Обычный 18 2 3 13 2 3 2 3" xfId="9478"/>
    <cellStyle name="Обычный 18 2 3 13 2 3 2 4" xfId="9479"/>
    <cellStyle name="Обычный 18 2 3 13 2 3 2 5" xfId="9480"/>
    <cellStyle name="Обычный 18 2 3 13 2 3 3" xfId="9481"/>
    <cellStyle name="Обычный 18 2 3 13 2 3 4" xfId="9482"/>
    <cellStyle name="Обычный 18 2 3 13 2 3 5" xfId="9483"/>
    <cellStyle name="Обычный 18 2 3 13 2 3 6" xfId="9484"/>
    <cellStyle name="Обычный 18 2 3 13 2 3 7" xfId="9485"/>
    <cellStyle name="Обычный 18 2 3 13 2 3 8" xfId="9486"/>
    <cellStyle name="Обычный 18 2 3 13 2 4" xfId="9487"/>
    <cellStyle name="Обычный 18 2 3 13 2 4 2" xfId="9488"/>
    <cellStyle name="Обычный 18 2 3 13 2 4 3" xfId="9489"/>
    <cellStyle name="Обычный 18 2 3 13 2 4 4" xfId="9490"/>
    <cellStyle name="Обычный 18 2 3 13 2 4 5" xfId="9491"/>
    <cellStyle name="Обычный 18 2 3 13 2 5" xfId="9492"/>
    <cellStyle name="Обычный 18 2 3 13 2 5 2" xfId="9493"/>
    <cellStyle name="Обычный 18 2 3 13 2 5 3" xfId="9494"/>
    <cellStyle name="Обычный 18 2 3 13 2 5 4" xfId="9495"/>
    <cellStyle name="Обычный 18 2 3 13 2 5 5" xfId="9496"/>
    <cellStyle name="Обычный 18 2 3 13 2 6" xfId="9497"/>
    <cellStyle name="Обычный 18 2 3 13 2 7" xfId="9498"/>
    <cellStyle name="Обычный 18 2 3 13 2 8" xfId="9499"/>
    <cellStyle name="Обычный 18 2 3 13 2 9" xfId="9500"/>
    <cellStyle name="Обычный 18 2 3 13 3" xfId="9501"/>
    <cellStyle name="Обычный 18 2 3 13 3 2" xfId="9502"/>
    <cellStyle name="Обычный 18 2 3 13 3 2 2" xfId="9503"/>
    <cellStyle name="Обычный 18 2 3 13 3 2 3" xfId="9504"/>
    <cellStyle name="Обычный 18 2 3 13 3 2 4" xfId="9505"/>
    <cellStyle name="Обычный 18 2 3 13 3 2 5" xfId="9506"/>
    <cellStyle name="Обычный 18 2 3 13 3 3" xfId="9507"/>
    <cellStyle name="Обычный 18 2 3 13 3 4" xfId="9508"/>
    <cellStyle name="Обычный 18 2 3 13 3 5" xfId="9509"/>
    <cellStyle name="Обычный 18 2 3 13 3 6" xfId="9510"/>
    <cellStyle name="Обычный 18 2 3 13 3 7" xfId="9511"/>
    <cellStyle name="Обычный 18 2 3 13 3 8" xfId="9512"/>
    <cellStyle name="Обычный 18 2 3 13 3 9" xfId="9513"/>
    <cellStyle name="Обычный 18 2 3 13 4" xfId="9514"/>
    <cellStyle name="Обычный 18 2 3 13 4 2" xfId="9515"/>
    <cellStyle name="Обычный 18 2 3 13 4 2 2" xfId="9516"/>
    <cellStyle name="Обычный 18 2 3 13 4 2 3" xfId="9517"/>
    <cellStyle name="Обычный 18 2 3 13 4 2 4" xfId="9518"/>
    <cellStyle name="Обычный 18 2 3 13 4 2 5" xfId="9519"/>
    <cellStyle name="Обычный 18 2 3 13 4 3" xfId="9520"/>
    <cellStyle name="Обычный 18 2 3 13 4 4" xfId="9521"/>
    <cellStyle name="Обычный 18 2 3 13 4 5" xfId="9522"/>
    <cellStyle name="Обычный 18 2 3 13 4 6" xfId="9523"/>
    <cellStyle name="Обычный 18 2 3 13 4 7" xfId="9524"/>
    <cellStyle name="Обычный 18 2 3 13 4 8" xfId="9525"/>
    <cellStyle name="Обычный 18 2 3 13 5" xfId="9526"/>
    <cellStyle name="Обычный 18 2 3 13 5 2" xfId="9527"/>
    <cellStyle name="Обычный 18 2 3 13 5 3" xfId="9528"/>
    <cellStyle name="Обычный 18 2 3 13 5 4" xfId="9529"/>
    <cellStyle name="Обычный 18 2 3 13 5 5" xfId="9530"/>
    <cellStyle name="Обычный 18 2 3 13 6" xfId="9531"/>
    <cellStyle name="Обычный 18 2 3 13 6 2" xfId="9532"/>
    <cellStyle name="Обычный 18 2 3 13 6 3" xfId="9533"/>
    <cellStyle name="Обычный 18 2 3 13 6 4" xfId="9534"/>
    <cellStyle name="Обычный 18 2 3 13 6 5" xfId="9535"/>
    <cellStyle name="Обычный 18 2 3 13 7" xfId="9536"/>
    <cellStyle name="Обычный 18 2 3 13 8" xfId="9537"/>
    <cellStyle name="Обычный 18 2 3 13 9" xfId="9538"/>
    <cellStyle name="Обычный 18 2 3 14" xfId="9539"/>
    <cellStyle name="Обычный 18 2 3 14 10" xfId="9540"/>
    <cellStyle name="Обычный 18 2 3 14 11" xfId="9541"/>
    <cellStyle name="Обычный 18 2 3 14 12" xfId="9542"/>
    <cellStyle name="Обычный 18 2 3 14 13" xfId="9543"/>
    <cellStyle name="Обычный 18 2 3 14 2" xfId="9544"/>
    <cellStyle name="Обычный 18 2 3 14 2 2" xfId="9545"/>
    <cellStyle name="Обычный 18 2 3 14 2 2 2" xfId="9546"/>
    <cellStyle name="Обычный 18 2 3 14 2 2 3" xfId="9547"/>
    <cellStyle name="Обычный 18 2 3 14 2 2 4" xfId="9548"/>
    <cellStyle name="Обычный 18 2 3 14 2 2 5" xfId="9549"/>
    <cellStyle name="Обычный 18 2 3 14 2 3" xfId="9550"/>
    <cellStyle name="Обычный 18 2 3 14 2 4" xfId="9551"/>
    <cellStyle name="Обычный 18 2 3 14 2 5" xfId="9552"/>
    <cellStyle name="Обычный 18 2 3 14 2 6" xfId="9553"/>
    <cellStyle name="Обычный 18 2 3 14 2 7" xfId="9554"/>
    <cellStyle name="Обычный 18 2 3 14 2 8" xfId="9555"/>
    <cellStyle name="Обычный 18 2 3 14 2 9" xfId="9556"/>
    <cellStyle name="Обычный 18 2 3 14 3" xfId="9557"/>
    <cellStyle name="Обычный 18 2 3 14 3 2" xfId="9558"/>
    <cellStyle name="Обычный 18 2 3 14 3 2 2" xfId="9559"/>
    <cellStyle name="Обычный 18 2 3 14 3 2 3" xfId="9560"/>
    <cellStyle name="Обычный 18 2 3 14 3 2 4" xfId="9561"/>
    <cellStyle name="Обычный 18 2 3 14 3 2 5" xfId="9562"/>
    <cellStyle name="Обычный 18 2 3 14 3 3" xfId="9563"/>
    <cellStyle name="Обычный 18 2 3 14 3 4" xfId="9564"/>
    <cellStyle name="Обычный 18 2 3 14 3 5" xfId="9565"/>
    <cellStyle name="Обычный 18 2 3 14 3 6" xfId="9566"/>
    <cellStyle name="Обычный 18 2 3 14 3 7" xfId="9567"/>
    <cellStyle name="Обычный 18 2 3 14 3 8" xfId="9568"/>
    <cellStyle name="Обычный 18 2 3 14 4" xfId="9569"/>
    <cellStyle name="Обычный 18 2 3 14 4 2" xfId="9570"/>
    <cellStyle name="Обычный 18 2 3 14 4 3" xfId="9571"/>
    <cellStyle name="Обычный 18 2 3 14 4 4" xfId="9572"/>
    <cellStyle name="Обычный 18 2 3 14 4 5" xfId="9573"/>
    <cellStyle name="Обычный 18 2 3 14 5" xfId="9574"/>
    <cellStyle name="Обычный 18 2 3 14 5 2" xfId="9575"/>
    <cellStyle name="Обычный 18 2 3 14 5 3" xfId="9576"/>
    <cellStyle name="Обычный 18 2 3 14 5 4" xfId="9577"/>
    <cellStyle name="Обычный 18 2 3 14 5 5" xfId="9578"/>
    <cellStyle name="Обычный 18 2 3 14 6" xfId="9579"/>
    <cellStyle name="Обычный 18 2 3 14 7" xfId="9580"/>
    <cellStyle name="Обычный 18 2 3 14 8" xfId="9581"/>
    <cellStyle name="Обычный 18 2 3 14 9" xfId="9582"/>
    <cellStyle name="Обычный 18 2 3 15" xfId="9583"/>
    <cellStyle name="Обычный 18 2 3 15 10" xfId="9584"/>
    <cellStyle name="Обычный 18 2 3 15 2" xfId="9585"/>
    <cellStyle name="Обычный 18 2 3 15 2 2" xfId="9586"/>
    <cellStyle name="Обычный 18 2 3 15 2 2 2" xfId="9587"/>
    <cellStyle name="Обычный 18 2 3 15 2 2 3" xfId="9588"/>
    <cellStyle name="Обычный 18 2 3 15 2 2 4" xfId="9589"/>
    <cellStyle name="Обычный 18 2 3 15 2 2 5" xfId="9590"/>
    <cellStyle name="Обычный 18 2 3 15 2 3" xfId="9591"/>
    <cellStyle name="Обычный 18 2 3 15 2 4" xfId="9592"/>
    <cellStyle name="Обычный 18 2 3 15 2 5" xfId="9593"/>
    <cellStyle name="Обычный 18 2 3 15 2 6" xfId="9594"/>
    <cellStyle name="Обычный 18 2 3 15 2 7" xfId="9595"/>
    <cellStyle name="Обычный 18 2 3 15 2 8" xfId="9596"/>
    <cellStyle name="Обычный 18 2 3 15 2 9" xfId="9597"/>
    <cellStyle name="Обычный 18 2 3 15 3" xfId="9598"/>
    <cellStyle name="Обычный 18 2 3 15 3 2" xfId="9599"/>
    <cellStyle name="Обычный 18 2 3 15 3 3" xfId="9600"/>
    <cellStyle name="Обычный 18 2 3 15 3 4" xfId="9601"/>
    <cellStyle name="Обычный 18 2 3 15 3 5" xfId="9602"/>
    <cellStyle name="Обычный 18 2 3 15 4" xfId="9603"/>
    <cellStyle name="Обычный 18 2 3 15 5" xfId="9604"/>
    <cellStyle name="Обычный 18 2 3 15 6" xfId="9605"/>
    <cellStyle name="Обычный 18 2 3 15 7" xfId="9606"/>
    <cellStyle name="Обычный 18 2 3 15 8" xfId="9607"/>
    <cellStyle name="Обычный 18 2 3 15 9" xfId="9608"/>
    <cellStyle name="Обычный 18 2 3 16" xfId="9609"/>
    <cellStyle name="Обычный 18 2 3 16 2" xfId="9610"/>
    <cellStyle name="Обычный 18 2 3 16 2 2" xfId="9611"/>
    <cellStyle name="Обычный 18 2 3 16 2 3" xfId="9612"/>
    <cellStyle name="Обычный 18 2 3 16 2 4" xfId="9613"/>
    <cellStyle name="Обычный 18 2 3 16 2 5" xfId="9614"/>
    <cellStyle name="Обычный 18 2 3 16 3" xfId="9615"/>
    <cellStyle name="Обычный 18 2 3 16 4" xfId="9616"/>
    <cellStyle name="Обычный 18 2 3 16 5" xfId="9617"/>
    <cellStyle name="Обычный 18 2 3 16 6" xfId="9618"/>
    <cellStyle name="Обычный 18 2 3 16 7" xfId="9619"/>
    <cellStyle name="Обычный 18 2 3 16 8" xfId="9620"/>
    <cellStyle name="Обычный 18 2 3 16 9" xfId="9621"/>
    <cellStyle name="Обычный 18 2 3 17" xfId="9622"/>
    <cellStyle name="Обычный 18 2 3 17 2" xfId="9623"/>
    <cellStyle name="Обычный 18 2 3 17 2 2" xfId="9624"/>
    <cellStyle name="Обычный 18 2 3 17 2 3" xfId="9625"/>
    <cellStyle name="Обычный 18 2 3 17 2 4" xfId="9626"/>
    <cellStyle name="Обычный 18 2 3 17 2 5" xfId="9627"/>
    <cellStyle name="Обычный 18 2 3 17 3" xfId="9628"/>
    <cellStyle name="Обычный 18 2 3 17 4" xfId="9629"/>
    <cellStyle name="Обычный 18 2 3 17 5" xfId="9630"/>
    <cellStyle name="Обычный 18 2 3 17 6" xfId="9631"/>
    <cellStyle name="Обычный 18 2 3 17 7" xfId="9632"/>
    <cellStyle name="Обычный 18 2 3 17 8" xfId="9633"/>
    <cellStyle name="Обычный 18 2 3 18" xfId="9634"/>
    <cellStyle name="Обычный 18 2 3 18 2" xfId="9635"/>
    <cellStyle name="Обычный 18 2 3 18 3" xfId="9636"/>
    <cellStyle name="Обычный 18 2 3 18 4" xfId="9637"/>
    <cellStyle name="Обычный 18 2 3 18 5" xfId="9638"/>
    <cellStyle name="Обычный 18 2 3 19" xfId="9639"/>
    <cellStyle name="Обычный 18 2 3 19 2" xfId="9640"/>
    <cellStyle name="Обычный 18 2 3 19 3" xfId="9641"/>
    <cellStyle name="Обычный 18 2 3 19 4" xfId="9642"/>
    <cellStyle name="Обычный 18 2 3 19 5" xfId="9643"/>
    <cellStyle name="Обычный 18 2 3 2" xfId="9644"/>
    <cellStyle name="Обычный 18 2 3 2 10" xfId="9645"/>
    <cellStyle name="Обычный 18 2 3 2 11" xfId="9646"/>
    <cellStyle name="Обычный 18 2 3 2 12" xfId="9647"/>
    <cellStyle name="Обычный 18 2 3 2 13" xfId="9648"/>
    <cellStyle name="Обычный 18 2 3 2 14" xfId="9649"/>
    <cellStyle name="Обычный 18 2 3 2 15" xfId="9650"/>
    <cellStyle name="Обычный 18 2 3 2 16" xfId="9651"/>
    <cellStyle name="Обычный 18 2 3 2 17" xfId="9652"/>
    <cellStyle name="Обычный 18 2 3 2 2" xfId="9653"/>
    <cellStyle name="Обычный 18 2 3 2 2 10" xfId="9654"/>
    <cellStyle name="Обычный 18 2 3 2 2 11" xfId="9655"/>
    <cellStyle name="Обычный 18 2 3 2 2 12" xfId="9656"/>
    <cellStyle name="Обычный 18 2 3 2 2 13" xfId="9657"/>
    <cellStyle name="Обычный 18 2 3 2 2 14" xfId="9658"/>
    <cellStyle name="Обычный 18 2 3 2 2 15" xfId="9659"/>
    <cellStyle name="Обычный 18 2 3 2 2 16" xfId="9660"/>
    <cellStyle name="Обычный 18 2 3 2 2 2" xfId="9661"/>
    <cellStyle name="Обычный 18 2 3 2 2 2 10" xfId="9662"/>
    <cellStyle name="Обычный 18 2 3 2 2 2 11" xfId="9663"/>
    <cellStyle name="Обычный 18 2 3 2 2 2 12" xfId="9664"/>
    <cellStyle name="Обычный 18 2 3 2 2 2 13" xfId="9665"/>
    <cellStyle name="Обычный 18 2 3 2 2 2 14" xfId="9666"/>
    <cellStyle name="Обычный 18 2 3 2 2 2 2" xfId="9667"/>
    <cellStyle name="Обычный 18 2 3 2 2 2 2 10" xfId="9668"/>
    <cellStyle name="Обычный 18 2 3 2 2 2 2 11" xfId="9669"/>
    <cellStyle name="Обычный 18 2 3 2 2 2 2 12" xfId="9670"/>
    <cellStyle name="Обычный 18 2 3 2 2 2 2 13" xfId="9671"/>
    <cellStyle name="Обычный 18 2 3 2 2 2 2 2" xfId="9672"/>
    <cellStyle name="Обычный 18 2 3 2 2 2 2 2 2" xfId="9673"/>
    <cellStyle name="Обычный 18 2 3 2 2 2 2 2 2 2" xfId="9674"/>
    <cellStyle name="Обычный 18 2 3 2 2 2 2 2 2 3" xfId="9675"/>
    <cellStyle name="Обычный 18 2 3 2 2 2 2 2 2 4" xfId="9676"/>
    <cellStyle name="Обычный 18 2 3 2 2 2 2 2 2 5" xfId="9677"/>
    <cellStyle name="Обычный 18 2 3 2 2 2 2 2 3" xfId="9678"/>
    <cellStyle name="Обычный 18 2 3 2 2 2 2 2 4" xfId="9679"/>
    <cellStyle name="Обычный 18 2 3 2 2 2 2 2 5" xfId="9680"/>
    <cellStyle name="Обычный 18 2 3 2 2 2 2 2 6" xfId="9681"/>
    <cellStyle name="Обычный 18 2 3 2 2 2 2 2 7" xfId="9682"/>
    <cellStyle name="Обычный 18 2 3 2 2 2 2 2 8" xfId="9683"/>
    <cellStyle name="Обычный 18 2 3 2 2 2 2 2 9" xfId="9684"/>
    <cellStyle name="Обычный 18 2 3 2 2 2 2 3" xfId="9685"/>
    <cellStyle name="Обычный 18 2 3 2 2 2 2 3 2" xfId="9686"/>
    <cellStyle name="Обычный 18 2 3 2 2 2 2 3 2 2" xfId="9687"/>
    <cellStyle name="Обычный 18 2 3 2 2 2 2 3 2 3" xfId="9688"/>
    <cellStyle name="Обычный 18 2 3 2 2 2 2 3 2 4" xfId="9689"/>
    <cellStyle name="Обычный 18 2 3 2 2 2 2 3 2 5" xfId="9690"/>
    <cellStyle name="Обычный 18 2 3 2 2 2 2 3 3" xfId="9691"/>
    <cellStyle name="Обычный 18 2 3 2 2 2 2 3 4" xfId="9692"/>
    <cellStyle name="Обычный 18 2 3 2 2 2 2 3 5" xfId="9693"/>
    <cellStyle name="Обычный 18 2 3 2 2 2 2 3 6" xfId="9694"/>
    <cellStyle name="Обычный 18 2 3 2 2 2 2 3 7" xfId="9695"/>
    <cellStyle name="Обычный 18 2 3 2 2 2 2 3 8" xfId="9696"/>
    <cellStyle name="Обычный 18 2 3 2 2 2 2 4" xfId="9697"/>
    <cellStyle name="Обычный 18 2 3 2 2 2 2 4 2" xfId="9698"/>
    <cellStyle name="Обычный 18 2 3 2 2 2 2 4 3" xfId="9699"/>
    <cellStyle name="Обычный 18 2 3 2 2 2 2 4 4" xfId="9700"/>
    <cellStyle name="Обычный 18 2 3 2 2 2 2 4 5" xfId="9701"/>
    <cellStyle name="Обычный 18 2 3 2 2 2 2 5" xfId="9702"/>
    <cellStyle name="Обычный 18 2 3 2 2 2 2 5 2" xfId="9703"/>
    <cellStyle name="Обычный 18 2 3 2 2 2 2 5 3" xfId="9704"/>
    <cellStyle name="Обычный 18 2 3 2 2 2 2 5 4" xfId="9705"/>
    <cellStyle name="Обычный 18 2 3 2 2 2 2 5 5" xfId="9706"/>
    <cellStyle name="Обычный 18 2 3 2 2 2 2 6" xfId="9707"/>
    <cellStyle name="Обычный 18 2 3 2 2 2 2 7" xfId="9708"/>
    <cellStyle name="Обычный 18 2 3 2 2 2 2 8" xfId="9709"/>
    <cellStyle name="Обычный 18 2 3 2 2 2 2 9" xfId="9710"/>
    <cellStyle name="Обычный 18 2 3 2 2 2 3" xfId="9711"/>
    <cellStyle name="Обычный 18 2 3 2 2 2 3 2" xfId="9712"/>
    <cellStyle name="Обычный 18 2 3 2 2 2 3 2 2" xfId="9713"/>
    <cellStyle name="Обычный 18 2 3 2 2 2 3 2 3" xfId="9714"/>
    <cellStyle name="Обычный 18 2 3 2 2 2 3 2 4" xfId="9715"/>
    <cellStyle name="Обычный 18 2 3 2 2 2 3 2 5" xfId="9716"/>
    <cellStyle name="Обычный 18 2 3 2 2 2 3 3" xfId="9717"/>
    <cellStyle name="Обычный 18 2 3 2 2 2 3 4" xfId="9718"/>
    <cellStyle name="Обычный 18 2 3 2 2 2 3 5" xfId="9719"/>
    <cellStyle name="Обычный 18 2 3 2 2 2 3 6" xfId="9720"/>
    <cellStyle name="Обычный 18 2 3 2 2 2 3 7" xfId="9721"/>
    <cellStyle name="Обычный 18 2 3 2 2 2 3 8" xfId="9722"/>
    <cellStyle name="Обычный 18 2 3 2 2 2 3 9" xfId="9723"/>
    <cellStyle name="Обычный 18 2 3 2 2 2 4" xfId="9724"/>
    <cellStyle name="Обычный 18 2 3 2 2 2 4 2" xfId="9725"/>
    <cellStyle name="Обычный 18 2 3 2 2 2 4 2 2" xfId="9726"/>
    <cellStyle name="Обычный 18 2 3 2 2 2 4 2 3" xfId="9727"/>
    <cellStyle name="Обычный 18 2 3 2 2 2 4 2 4" xfId="9728"/>
    <cellStyle name="Обычный 18 2 3 2 2 2 4 2 5" xfId="9729"/>
    <cellStyle name="Обычный 18 2 3 2 2 2 4 3" xfId="9730"/>
    <cellStyle name="Обычный 18 2 3 2 2 2 4 4" xfId="9731"/>
    <cellStyle name="Обычный 18 2 3 2 2 2 4 5" xfId="9732"/>
    <cellStyle name="Обычный 18 2 3 2 2 2 4 6" xfId="9733"/>
    <cellStyle name="Обычный 18 2 3 2 2 2 4 7" xfId="9734"/>
    <cellStyle name="Обычный 18 2 3 2 2 2 4 8" xfId="9735"/>
    <cellStyle name="Обычный 18 2 3 2 2 2 5" xfId="9736"/>
    <cellStyle name="Обычный 18 2 3 2 2 2 5 2" xfId="9737"/>
    <cellStyle name="Обычный 18 2 3 2 2 2 5 3" xfId="9738"/>
    <cellStyle name="Обычный 18 2 3 2 2 2 5 4" xfId="9739"/>
    <cellStyle name="Обычный 18 2 3 2 2 2 5 5" xfId="9740"/>
    <cellStyle name="Обычный 18 2 3 2 2 2 6" xfId="9741"/>
    <cellStyle name="Обычный 18 2 3 2 2 2 6 2" xfId="9742"/>
    <cellStyle name="Обычный 18 2 3 2 2 2 6 3" xfId="9743"/>
    <cellStyle name="Обычный 18 2 3 2 2 2 6 4" xfId="9744"/>
    <cellStyle name="Обычный 18 2 3 2 2 2 6 5" xfId="9745"/>
    <cellStyle name="Обычный 18 2 3 2 2 2 7" xfId="9746"/>
    <cellStyle name="Обычный 18 2 3 2 2 2 8" xfId="9747"/>
    <cellStyle name="Обычный 18 2 3 2 2 2 9" xfId="9748"/>
    <cellStyle name="Обычный 18 2 3 2 2 3" xfId="9749"/>
    <cellStyle name="Обычный 18 2 3 2 2 3 10" xfId="9750"/>
    <cellStyle name="Обычный 18 2 3 2 2 3 11" xfId="9751"/>
    <cellStyle name="Обычный 18 2 3 2 2 3 12" xfId="9752"/>
    <cellStyle name="Обычный 18 2 3 2 2 3 13" xfId="9753"/>
    <cellStyle name="Обычный 18 2 3 2 2 3 2" xfId="9754"/>
    <cellStyle name="Обычный 18 2 3 2 2 3 2 2" xfId="9755"/>
    <cellStyle name="Обычный 18 2 3 2 2 3 2 2 2" xfId="9756"/>
    <cellStyle name="Обычный 18 2 3 2 2 3 2 2 3" xfId="9757"/>
    <cellStyle name="Обычный 18 2 3 2 2 3 2 2 4" xfId="9758"/>
    <cellStyle name="Обычный 18 2 3 2 2 3 2 2 5" xfId="9759"/>
    <cellStyle name="Обычный 18 2 3 2 2 3 2 3" xfId="9760"/>
    <cellStyle name="Обычный 18 2 3 2 2 3 2 4" xfId="9761"/>
    <cellStyle name="Обычный 18 2 3 2 2 3 2 5" xfId="9762"/>
    <cellStyle name="Обычный 18 2 3 2 2 3 2 6" xfId="9763"/>
    <cellStyle name="Обычный 18 2 3 2 2 3 2 7" xfId="9764"/>
    <cellStyle name="Обычный 18 2 3 2 2 3 2 8" xfId="9765"/>
    <cellStyle name="Обычный 18 2 3 2 2 3 2 9" xfId="9766"/>
    <cellStyle name="Обычный 18 2 3 2 2 3 3" xfId="9767"/>
    <cellStyle name="Обычный 18 2 3 2 2 3 3 2" xfId="9768"/>
    <cellStyle name="Обычный 18 2 3 2 2 3 3 2 2" xfId="9769"/>
    <cellStyle name="Обычный 18 2 3 2 2 3 3 2 3" xfId="9770"/>
    <cellStyle name="Обычный 18 2 3 2 2 3 3 2 4" xfId="9771"/>
    <cellStyle name="Обычный 18 2 3 2 2 3 3 2 5" xfId="9772"/>
    <cellStyle name="Обычный 18 2 3 2 2 3 3 3" xfId="9773"/>
    <cellStyle name="Обычный 18 2 3 2 2 3 3 4" xfId="9774"/>
    <cellStyle name="Обычный 18 2 3 2 2 3 3 5" xfId="9775"/>
    <cellStyle name="Обычный 18 2 3 2 2 3 3 6" xfId="9776"/>
    <cellStyle name="Обычный 18 2 3 2 2 3 3 7" xfId="9777"/>
    <cellStyle name="Обычный 18 2 3 2 2 3 3 8" xfId="9778"/>
    <cellStyle name="Обычный 18 2 3 2 2 3 4" xfId="9779"/>
    <cellStyle name="Обычный 18 2 3 2 2 3 4 2" xfId="9780"/>
    <cellStyle name="Обычный 18 2 3 2 2 3 4 3" xfId="9781"/>
    <cellStyle name="Обычный 18 2 3 2 2 3 4 4" xfId="9782"/>
    <cellStyle name="Обычный 18 2 3 2 2 3 4 5" xfId="9783"/>
    <cellStyle name="Обычный 18 2 3 2 2 3 5" xfId="9784"/>
    <cellStyle name="Обычный 18 2 3 2 2 3 5 2" xfId="9785"/>
    <cellStyle name="Обычный 18 2 3 2 2 3 5 3" xfId="9786"/>
    <cellStyle name="Обычный 18 2 3 2 2 3 5 4" xfId="9787"/>
    <cellStyle name="Обычный 18 2 3 2 2 3 5 5" xfId="9788"/>
    <cellStyle name="Обычный 18 2 3 2 2 3 6" xfId="9789"/>
    <cellStyle name="Обычный 18 2 3 2 2 3 7" xfId="9790"/>
    <cellStyle name="Обычный 18 2 3 2 2 3 8" xfId="9791"/>
    <cellStyle name="Обычный 18 2 3 2 2 3 9" xfId="9792"/>
    <cellStyle name="Обычный 18 2 3 2 2 4" xfId="9793"/>
    <cellStyle name="Обычный 18 2 3 2 2 4 10" xfId="9794"/>
    <cellStyle name="Обычный 18 2 3 2 2 4 2" xfId="9795"/>
    <cellStyle name="Обычный 18 2 3 2 2 4 2 2" xfId="9796"/>
    <cellStyle name="Обычный 18 2 3 2 2 4 2 2 2" xfId="9797"/>
    <cellStyle name="Обычный 18 2 3 2 2 4 2 2 3" xfId="9798"/>
    <cellStyle name="Обычный 18 2 3 2 2 4 2 2 4" xfId="9799"/>
    <cellStyle name="Обычный 18 2 3 2 2 4 2 2 5" xfId="9800"/>
    <cellStyle name="Обычный 18 2 3 2 2 4 2 3" xfId="9801"/>
    <cellStyle name="Обычный 18 2 3 2 2 4 2 4" xfId="9802"/>
    <cellStyle name="Обычный 18 2 3 2 2 4 2 5" xfId="9803"/>
    <cellStyle name="Обычный 18 2 3 2 2 4 2 6" xfId="9804"/>
    <cellStyle name="Обычный 18 2 3 2 2 4 2 7" xfId="9805"/>
    <cellStyle name="Обычный 18 2 3 2 2 4 2 8" xfId="9806"/>
    <cellStyle name="Обычный 18 2 3 2 2 4 2 9" xfId="9807"/>
    <cellStyle name="Обычный 18 2 3 2 2 4 3" xfId="9808"/>
    <cellStyle name="Обычный 18 2 3 2 2 4 3 2" xfId="9809"/>
    <cellStyle name="Обычный 18 2 3 2 2 4 3 3" xfId="9810"/>
    <cellStyle name="Обычный 18 2 3 2 2 4 3 4" xfId="9811"/>
    <cellStyle name="Обычный 18 2 3 2 2 4 3 5" xfId="9812"/>
    <cellStyle name="Обычный 18 2 3 2 2 4 4" xfId="9813"/>
    <cellStyle name="Обычный 18 2 3 2 2 4 5" xfId="9814"/>
    <cellStyle name="Обычный 18 2 3 2 2 4 6" xfId="9815"/>
    <cellStyle name="Обычный 18 2 3 2 2 4 7" xfId="9816"/>
    <cellStyle name="Обычный 18 2 3 2 2 4 8" xfId="9817"/>
    <cellStyle name="Обычный 18 2 3 2 2 4 9" xfId="9818"/>
    <cellStyle name="Обычный 18 2 3 2 2 5" xfId="9819"/>
    <cellStyle name="Обычный 18 2 3 2 2 5 2" xfId="9820"/>
    <cellStyle name="Обычный 18 2 3 2 2 5 2 2" xfId="9821"/>
    <cellStyle name="Обычный 18 2 3 2 2 5 2 3" xfId="9822"/>
    <cellStyle name="Обычный 18 2 3 2 2 5 2 4" xfId="9823"/>
    <cellStyle name="Обычный 18 2 3 2 2 5 2 5" xfId="9824"/>
    <cellStyle name="Обычный 18 2 3 2 2 5 3" xfId="9825"/>
    <cellStyle name="Обычный 18 2 3 2 2 5 4" xfId="9826"/>
    <cellStyle name="Обычный 18 2 3 2 2 5 5" xfId="9827"/>
    <cellStyle name="Обычный 18 2 3 2 2 5 6" xfId="9828"/>
    <cellStyle name="Обычный 18 2 3 2 2 5 7" xfId="9829"/>
    <cellStyle name="Обычный 18 2 3 2 2 5 8" xfId="9830"/>
    <cellStyle name="Обычный 18 2 3 2 2 5 9" xfId="9831"/>
    <cellStyle name="Обычный 18 2 3 2 2 6" xfId="9832"/>
    <cellStyle name="Обычный 18 2 3 2 2 6 2" xfId="9833"/>
    <cellStyle name="Обычный 18 2 3 2 2 6 2 2" xfId="9834"/>
    <cellStyle name="Обычный 18 2 3 2 2 6 2 3" xfId="9835"/>
    <cellStyle name="Обычный 18 2 3 2 2 6 2 4" xfId="9836"/>
    <cellStyle name="Обычный 18 2 3 2 2 6 2 5" xfId="9837"/>
    <cellStyle name="Обычный 18 2 3 2 2 6 3" xfId="9838"/>
    <cellStyle name="Обычный 18 2 3 2 2 6 4" xfId="9839"/>
    <cellStyle name="Обычный 18 2 3 2 2 6 5" xfId="9840"/>
    <cellStyle name="Обычный 18 2 3 2 2 6 6" xfId="9841"/>
    <cellStyle name="Обычный 18 2 3 2 2 6 7" xfId="9842"/>
    <cellStyle name="Обычный 18 2 3 2 2 6 8" xfId="9843"/>
    <cellStyle name="Обычный 18 2 3 2 2 7" xfId="9844"/>
    <cellStyle name="Обычный 18 2 3 2 2 7 2" xfId="9845"/>
    <cellStyle name="Обычный 18 2 3 2 2 7 3" xfId="9846"/>
    <cellStyle name="Обычный 18 2 3 2 2 7 4" xfId="9847"/>
    <cellStyle name="Обычный 18 2 3 2 2 7 5" xfId="9848"/>
    <cellStyle name="Обычный 18 2 3 2 2 8" xfId="9849"/>
    <cellStyle name="Обычный 18 2 3 2 2 8 2" xfId="9850"/>
    <cellStyle name="Обычный 18 2 3 2 2 8 3" xfId="9851"/>
    <cellStyle name="Обычный 18 2 3 2 2 8 4" xfId="9852"/>
    <cellStyle name="Обычный 18 2 3 2 2 8 5" xfId="9853"/>
    <cellStyle name="Обычный 18 2 3 2 2 9" xfId="9854"/>
    <cellStyle name="Обычный 18 2 3 2 3" xfId="9855"/>
    <cellStyle name="Обычный 18 2 3 2 3 10" xfId="9856"/>
    <cellStyle name="Обычный 18 2 3 2 3 11" xfId="9857"/>
    <cellStyle name="Обычный 18 2 3 2 3 12" xfId="9858"/>
    <cellStyle name="Обычный 18 2 3 2 3 13" xfId="9859"/>
    <cellStyle name="Обычный 18 2 3 2 3 14" xfId="9860"/>
    <cellStyle name="Обычный 18 2 3 2 3 2" xfId="9861"/>
    <cellStyle name="Обычный 18 2 3 2 3 2 10" xfId="9862"/>
    <cellStyle name="Обычный 18 2 3 2 3 2 11" xfId="9863"/>
    <cellStyle name="Обычный 18 2 3 2 3 2 12" xfId="9864"/>
    <cellStyle name="Обычный 18 2 3 2 3 2 13" xfId="9865"/>
    <cellStyle name="Обычный 18 2 3 2 3 2 2" xfId="9866"/>
    <cellStyle name="Обычный 18 2 3 2 3 2 2 2" xfId="9867"/>
    <cellStyle name="Обычный 18 2 3 2 3 2 2 2 2" xfId="9868"/>
    <cellStyle name="Обычный 18 2 3 2 3 2 2 2 3" xfId="9869"/>
    <cellStyle name="Обычный 18 2 3 2 3 2 2 2 4" xfId="9870"/>
    <cellStyle name="Обычный 18 2 3 2 3 2 2 2 5" xfId="9871"/>
    <cellStyle name="Обычный 18 2 3 2 3 2 2 3" xfId="9872"/>
    <cellStyle name="Обычный 18 2 3 2 3 2 2 4" xfId="9873"/>
    <cellStyle name="Обычный 18 2 3 2 3 2 2 5" xfId="9874"/>
    <cellStyle name="Обычный 18 2 3 2 3 2 2 6" xfId="9875"/>
    <cellStyle name="Обычный 18 2 3 2 3 2 2 7" xfId="9876"/>
    <cellStyle name="Обычный 18 2 3 2 3 2 2 8" xfId="9877"/>
    <cellStyle name="Обычный 18 2 3 2 3 2 2 9" xfId="9878"/>
    <cellStyle name="Обычный 18 2 3 2 3 2 3" xfId="9879"/>
    <cellStyle name="Обычный 18 2 3 2 3 2 3 2" xfId="9880"/>
    <cellStyle name="Обычный 18 2 3 2 3 2 3 2 2" xfId="9881"/>
    <cellStyle name="Обычный 18 2 3 2 3 2 3 2 3" xfId="9882"/>
    <cellStyle name="Обычный 18 2 3 2 3 2 3 2 4" xfId="9883"/>
    <cellStyle name="Обычный 18 2 3 2 3 2 3 2 5" xfId="9884"/>
    <cellStyle name="Обычный 18 2 3 2 3 2 3 3" xfId="9885"/>
    <cellStyle name="Обычный 18 2 3 2 3 2 3 4" xfId="9886"/>
    <cellStyle name="Обычный 18 2 3 2 3 2 3 5" xfId="9887"/>
    <cellStyle name="Обычный 18 2 3 2 3 2 3 6" xfId="9888"/>
    <cellStyle name="Обычный 18 2 3 2 3 2 3 7" xfId="9889"/>
    <cellStyle name="Обычный 18 2 3 2 3 2 3 8" xfId="9890"/>
    <cellStyle name="Обычный 18 2 3 2 3 2 4" xfId="9891"/>
    <cellStyle name="Обычный 18 2 3 2 3 2 4 2" xfId="9892"/>
    <cellStyle name="Обычный 18 2 3 2 3 2 4 3" xfId="9893"/>
    <cellStyle name="Обычный 18 2 3 2 3 2 4 4" xfId="9894"/>
    <cellStyle name="Обычный 18 2 3 2 3 2 4 5" xfId="9895"/>
    <cellStyle name="Обычный 18 2 3 2 3 2 5" xfId="9896"/>
    <cellStyle name="Обычный 18 2 3 2 3 2 5 2" xfId="9897"/>
    <cellStyle name="Обычный 18 2 3 2 3 2 5 3" xfId="9898"/>
    <cellStyle name="Обычный 18 2 3 2 3 2 5 4" xfId="9899"/>
    <cellStyle name="Обычный 18 2 3 2 3 2 5 5" xfId="9900"/>
    <cellStyle name="Обычный 18 2 3 2 3 2 6" xfId="9901"/>
    <cellStyle name="Обычный 18 2 3 2 3 2 7" xfId="9902"/>
    <cellStyle name="Обычный 18 2 3 2 3 2 8" xfId="9903"/>
    <cellStyle name="Обычный 18 2 3 2 3 2 9" xfId="9904"/>
    <cellStyle name="Обычный 18 2 3 2 3 3" xfId="9905"/>
    <cellStyle name="Обычный 18 2 3 2 3 3 2" xfId="9906"/>
    <cellStyle name="Обычный 18 2 3 2 3 3 2 2" xfId="9907"/>
    <cellStyle name="Обычный 18 2 3 2 3 3 2 3" xfId="9908"/>
    <cellStyle name="Обычный 18 2 3 2 3 3 2 4" xfId="9909"/>
    <cellStyle name="Обычный 18 2 3 2 3 3 2 5" xfId="9910"/>
    <cellStyle name="Обычный 18 2 3 2 3 3 3" xfId="9911"/>
    <cellStyle name="Обычный 18 2 3 2 3 3 4" xfId="9912"/>
    <cellStyle name="Обычный 18 2 3 2 3 3 5" xfId="9913"/>
    <cellStyle name="Обычный 18 2 3 2 3 3 6" xfId="9914"/>
    <cellStyle name="Обычный 18 2 3 2 3 3 7" xfId="9915"/>
    <cellStyle name="Обычный 18 2 3 2 3 3 8" xfId="9916"/>
    <cellStyle name="Обычный 18 2 3 2 3 3 9" xfId="9917"/>
    <cellStyle name="Обычный 18 2 3 2 3 4" xfId="9918"/>
    <cellStyle name="Обычный 18 2 3 2 3 4 2" xfId="9919"/>
    <cellStyle name="Обычный 18 2 3 2 3 4 2 2" xfId="9920"/>
    <cellStyle name="Обычный 18 2 3 2 3 4 2 3" xfId="9921"/>
    <cellStyle name="Обычный 18 2 3 2 3 4 2 4" xfId="9922"/>
    <cellStyle name="Обычный 18 2 3 2 3 4 2 5" xfId="9923"/>
    <cellStyle name="Обычный 18 2 3 2 3 4 3" xfId="9924"/>
    <cellStyle name="Обычный 18 2 3 2 3 4 4" xfId="9925"/>
    <cellStyle name="Обычный 18 2 3 2 3 4 5" xfId="9926"/>
    <cellStyle name="Обычный 18 2 3 2 3 4 6" xfId="9927"/>
    <cellStyle name="Обычный 18 2 3 2 3 4 7" xfId="9928"/>
    <cellStyle name="Обычный 18 2 3 2 3 4 8" xfId="9929"/>
    <cellStyle name="Обычный 18 2 3 2 3 5" xfId="9930"/>
    <cellStyle name="Обычный 18 2 3 2 3 5 2" xfId="9931"/>
    <cellStyle name="Обычный 18 2 3 2 3 5 3" xfId="9932"/>
    <cellStyle name="Обычный 18 2 3 2 3 5 4" xfId="9933"/>
    <cellStyle name="Обычный 18 2 3 2 3 5 5" xfId="9934"/>
    <cellStyle name="Обычный 18 2 3 2 3 6" xfId="9935"/>
    <cellStyle name="Обычный 18 2 3 2 3 6 2" xfId="9936"/>
    <cellStyle name="Обычный 18 2 3 2 3 6 3" xfId="9937"/>
    <cellStyle name="Обычный 18 2 3 2 3 6 4" xfId="9938"/>
    <cellStyle name="Обычный 18 2 3 2 3 6 5" xfId="9939"/>
    <cellStyle name="Обычный 18 2 3 2 3 7" xfId="9940"/>
    <cellStyle name="Обычный 18 2 3 2 3 8" xfId="9941"/>
    <cellStyle name="Обычный 18 2 3 2 3 9" xfId="9942"/>
    <cellStyle name="Обычный 18 2 3 2 4" xfId="9943"/>
    <cellStyle name="Обычный 18 2 3 2 4 10" xfId="9944"/>
    <cellStyle name="Обычный 18 2 3 2 4 11" xfId="9945"/>
    <cellStyle name="Обычный 18 2 3 2 4 12" xfId="9946"/>
    <cellStyle name="Обычный 18 2 3 2 4 13" xfId="9947"/>
    <cellStyle name="Обычный 18 2 3 2 4 2" xfId="9948"/>
    <cellStyle name="Обычный 18 2 3 2 4 2 2" xfId="9949"/>
    <cellStyle name="Обычный 18 2 3 2 4 2 2 2" xfId="9950"/>
    <cellStyle name="Обычный 18 2 3 2 4 2 2 3" xfId="9951"/>
    <cellStyle name="Обычный 18 2 3 2 4 2 2 4" xfId="9952"/>
    <cellStyle name="Обычный 18 2 3 2 4 2 2 5" xfId="9953"/>
    <cellStyle name="Обычный 18 2 3 2 4 2 3" xfId="9954"/>
    <cellStyle name="Обычный 18 2 3 2 4 2 4" xfId="9955"/>
    <cellStyle name="Обычный 18 2 3 2 4 2 5" xfId="9956"/>
    <cellStyle name="Обычный 18 2 3 2 4 2 6" xfId="9957"/>
    <cellStyle name="Обычный 18 2 3 2 4 2 7" xfId="9958"/>
    <cellStyle name="Обычный 18 2 3 2 4 2 8" xfId="9959"/>
    <cellStyle name="Обычный 18 2 3 2 4 2 9" xfId="9960"/>
    <cellStyle name="Обычный 18 2 3 2 4 3" xfId="9961"/>
    <cellStyle name="Обычный 18 2 3 2 4 3 2" xfId="9962"/>
    <cellStyle name="Обычный 18 2 3 2 4 3 2 2" xfId="9963"/>
    <cellStyle name="Обычный 18 2 3 2 4 3 2 3" xfId="9964"/>
    <cellStyle name="Обычный 18 2 3 2 4 3 2 4" xfId="9965"/>
    <cellStyle name="Обычный 18 2 3 2 4 3 2 5" xfId="9966"/>
    <cellStyle name="Обычный 18 2 3 2 4 3 3" xfId="9967"/>
    <cellStyle name="Обычный 18 2 3 2 4 3 4" xfId="9968"/>
    <cellStyle name="Обычный 18 2 3 2 4 3 5" xfId="9969"/>
    <cellStyle name="Обычный 18 2 3 2 4 3 6" xfId="9970"/>
    <cellStyle name="Обычный 18 2 3 2 4 3 7" xfId="9971"/>
    <cellStyle name="Обычный 18 2 3 2 4 3 8" xfId="9972"/>
    <cellStyle name="Обычный 18 2 3 2 4 4" xfId="9973"/>
    <cellStyle name="Обычный 18 2 3 2 4 4 2" xfId="9974"/>
    <cellStyle name="Обычный 18 2 3 2 4 4 3" xfId="9975"/>
    <cellStyle name="Обычный 18 2 3 2 4 4 4" xfId="9976"/>
    <cellStyle name="Обычный 18 2 3 2 4 4 5" xfId="9977"/>
    <cellStyle name="Обычный 18 2 3 2 4 5" xfId="9978"/>
    <cellStyle name="Обычный 18 2 3 2 4 5 2" xfId="9979"/>
    <cellStyle name="Обычный 18 2 3 2 4 5 3" xfId="9980"/>
    <cellStyle name="Обычный 18 2 3 2 4 5 4" xfId="9981"/>
    <cellStyle name="Обычный 18 2 3 2 4 5 5" xfId="9982"/>
    <cellStyle name="Обычный 18 2 3 2 4 6" xfId="9983"/>
    <cellStyle name="Обычный 18 2 3 2 4 7" xfId="9984"/>
    <cellStyle name="Обычный 18 2 3 2 4 8" xfId="9985"/>
    <cellStyle name="Обычный 18 2 3 2 4 9" xfId="9986"/>
    <cellStyle name="Обычный 18 2 3 2 5" xfId="9987"/>
    <cellStyle name="Обычный 18 2 3 2 5 10" xfId="9988"/>
    <cellStyle name="Обычный 18 2 3 2 5 2" xfId="9989"/>
    <cellStyle name="Обычный 18 2 3 2 5 2 2" xfId="9990"/>
    <cellStyle name="Обычный 18 2 3 2 5 2 2 2" xfId="9991"/>
    <cellStyle name="Обычный 18 2 3 2 5 2 2 3" xfId="9992"/>
    <cellStyle name="Обычный 18 2 3 2 5 2 2 4" xfId="9993"/>
    <cellStyle name="Обычный 18 2 3 2 5 2 2 5" xfId="9994"/>
    <cellStyle name="Обычный 18 2 3 2 5 2 3" xfId="9995"/>
    <cellStyle name="Обычный 18 2 3 2 5 2 4" xfId="9996"/>
    <cellStyle name="Обычный 18 2 3 2 5 2 5" xfId="9997"/>
    <cellStyle name="Обычный 18 2 3 2 5 2 6" xfId="9998"/>
    <cellStyle name="Обычный 18 2 3 2 5 2 7" xfId="9999"/>
    <cellStyle name="Обычный 18 2 3 2 5 2 8" xfId="10000"/>
    <cellStyle name="Обычный 18 2 3 2 5 2 9" xfId="10001"/>
    <cellStyle name="Обычный 18 2 3 2 5 3" xfId="10002"/>
    <cellStyle name="Обычный 18 2 3 2 5 3 2" xfId="10003"/>
    <cellStyle name="Обычный 18 2 3 2 5 3 3" xfId="10004"/>
    <cellStyle name="Обычный 18 2 3 2 5 3 4" xfId="10005"/>
    <cellStyle name="Обычный 18 2 3 2 5 3 5" xfId="10006"/>
    <cellStyle name="Обычный 18 2 3 2 5 4" xfId="10007"/>
    <cellStyle name="Обычный 18 2 3 2 5 5" xfId="10008"/>
    <cellStyle name="Обычный 18 2 3 2 5 6" xfId="10009"/>
    <cellStyle name="Обычный 18 2 3 2 5 7" xfId="10010"/>
    <cellStyle name="Обычный 18 2 3 2 5 8" xfId="10011"/>
    <cellStyle name="Обычный 18 2 3 2 5 9" xfId="10012"/>
    <cellStyle name="Обычный 18 2 3 2 6" xfId="10013"/>
    <cellStyle name="Обычный 18 2 3 2 6 2" xfId="10014"/>
    <cellStyle name="Обычный 18 2 3 2 6 2 2" xfId="10015"/>
    <cellStyle name="Обычный 18 2 3 2 6 2 3" xfId="10016"/>
    <cellStyle name="Обычный 18 2 3 2 6 2 4" xfId="10017"/>
    <cellStyle name="Обычный 18 2 3 2 6 2 5" xfId="10018"/>
    <cellStyle name="Обычный 18 2 3 2 6 3" xfId="10019"/>
    <cellStyle name="Обычный 18 2 3 2 6 4" xfId="10020"/>
    <cellStyle name="Обычный 18 2 3 2 6 5" xfId="10021"/>
    <cellStyle name="Обычный 18 2 3 2 6 6" xfId="10022"/>
    <cellStyle name="Обычный 18 2 3 2 6 7" xfId="10023"/>
    <cellStyle name="Обычный 18 2 3 2 6 8" xfId="10024"/>
    <cellStyle name="Обычный 18 2 3 2 6 9" xfId="10025"/>
    <cellStyle name="Обычный 18 2 3 2 7" xfId="10026"/>
    <cellStyle name="Обычный 18 2 3 2 7 2" xfId="10027"/>
    <cellStyle name="Обычный 18 2 3 2 7 2 2" xfId="10028"/>
    <cellStyle name="Обычный 18 2 3 2 7 2 3" xfId="10029"/>
    <cellStyle name="Обычный 18 2 3 2 7 2 4" xfId="10030"/>
    <cellStyle name="Обычный 18 2 3 2 7 2 5" xfId="10031"/>
    <cellStyle name="Обычный 18 2 3 2 7 3" xfId="10032"/>
    <cellStyle name="Обычный 18 2 3 2 7 4" xfId="10033"/>
    <cellStyle name="Обычный 18 2 3 2 7 5" xfId="10034"/>
    <cellStyle name="Обычный 18 2 3 2 7 6" xfId="10035"/>
    <cellStyle name="Обычный 18 2 3 2 7 7" xfId="10036"/>
    <cellStyle name="Обычный 18 2 3 2 7 8" xfId="10037"/>
    <cellStyle name="Обычный 18 2 3 2 8" xfId="10038"/>
    <cellStyle name="Обычный 18 2 3 2 8 2" xfId="10039"/>
    <cellStyle name="Обычный 18 2 3 2 8 3" xfId="10040"/>
    <cellStyle name="Обычный 18 2 3 2 8 4" xfId="10041"/>
    <cellStyle name="Обычный 18 2 3 2 8 5" xfId="10042"/>
    <cellStyle name="Обычный 18 2 3 2 9" xfId="10043"/>
    <cellStyle name="Обычный 18 2 3 2 9 2" xfId="10044"/>
    <cellStyle name="Обычный 18 2 3 2 9 3" xfId="10045"/>
    <cellStyle name="Обычный 18 2 3 2 9 4" xfId="10046"/>
    <cellStyle name="Обычный 18 2 3 2 9 5" xfId="10047"/>
    <cellStyle name="Обычный 18 2 3 20" xfId="10048"/>
    <cellStyle name="Обычный 18 2 3 21" xfId="10049"/>
    <cellStyle name="Обычный 18 2 3 22" xfId="10050"/>
    <cellStyle name="Обычный 18 2 3 23" xfId="10051"/>
    <cellStyle name="Обычный 18 2 3 24" xfId="10052"/>
    <cellStyle name="Обычный 18 2 3 25" xfId="10053"/>
    <cellStyle name="Обычный 18 2 3 26" xfId="10054"/>
    <cellStyle name="Обычный 18 2 3 27" xfId="10055"/>
    <cellStyle name="Обычный 18 2 3 3" xfId="10056"/>
    <cellStyle name="Обычный 18 2 3 3 10" xfId="10057"/>
    <cellStyle name="Обычный 18 2 3 3 11" xfId="10058"/>
    <cellStyle name="Обычный 18 2 3 3 12" xfId="10059"/>
    <cellStyle name="Обычный 18 2 3 3 13" xfId="10060"/>
    <cellStyle name="Обычный 18 2 3 3 14" xfId="10061"/>
    <cellStyle name="Обычный 18 2 3 3 15" xfId="10062"/>
    <cellStyle name="Обычный 18 2 3 3 16" xfId="10063"/>
    <cellStyle name="Обычный 18 2 3 3 2" xfId="10064"/>
    <cellStyle name="Обычный 18 2 3 3 2 10" xfId="10065"/>
    <cellStyle name="Обычный 18 2 3 3 2 11" xfId="10066"/>
    <cellStyle name="Обычный 18 2 3 3 2 12" xfId="10067"/>
    <cellStyle name="Обычный 18 2 3 3 2 13" xfId="10068"/>
    <cellStyle name="Обычный 18 2 3 3 2 14" xfId="10069"/>
    <cellStyle name="Обычный 18 2 3 3 2 2" xfId="10070"/>
    <cellStyle name="Обычный 18 2 3 3 2 2 10" xfId="10071"/>
    <cellStyle name="Обычный 18 2 3 3 2 2 11" xfId="10072"/>
    <cellStyle name="Обычный 18 2 3 3 2 2 12" xfId="10073"/>
    <cellStyle name="Обычный 18 2 3 3 2 2 13" xfId="10074"/>
    <cellStyle name="Обычный 18 2 3 3 2 2 2" xfId="10075"/>
    <cellStyle name="Обычный 18 2 3 3 2 2 2 2" xfId="10076"/>
    <cellStyle name="Обычный 18 2 3 3 2 2 2 2 2" xfId="10077"/>
    <cellStyle name="Обычный 18 2 3 3 2 2 2 2 3" xfId="10078"/>
    <cellStyle name="Обычный 18 2 3 3 2 2 2 2 4" xfId="10079"/>
    <cellStyle name="Обычный 18 2 3 3 2 2 2 2 5" xfId="10080"/>
    <cellStyle name="Обычный 18 2 3 3 2 2 2 3" xfId="10081"/>
    <cellStyle name="Обычный 18 2 3 3 2 2 2 4" xfId="10082"/>
    <cellStyle name="Обычный 18 2 3 3 2 2 2 5" xfId="10083"/>
    <cellStyle name="Обычный 18 2 3 3 2 2 2 6" xfId="10084"/>
    <cellStyle name="Обычный 18 2 3 3 2 2 2 7" xfId="10085"/>
    <cellStyle name="Обычный 18 2 3 3 2 2 2 8" xfId="10086"/>
    <cellStyle name="Обычный 18 2 3 3 2 2 2 9" xfId="10087"/>
    <cellStyle name="Обычный 18 2 3 3 2 2 3" xfId="10088"/>
    <cellStyle name="Обычный 18 2 3 3 2 2 3 2" xfId="10089"/>
    <cellStyle name="Обычный 18 2 3 3 2 2 3 2 2" xfId="10090"/>
    <cellStyle name="Обычный 18 2 3 3 2 2 3 2 3" xfId="10091"/>
    <cellStyle name="Обычный 18 2 3 3 2 2 3 2 4" xfId="10092"/>
    <cellStyle name="Обычный 18 2 3 3 2 2 3 2 5" xfId="10093"/>
    <cellStyle name="Обычный 18 2 3 3 2 2 3 3" xfId="10094"/>
    <cellStyle name="Обычный 18 2 3 3 2 2 3 4" xfId="10095"/>
    <cellStyle name="Обычный 18 2 3 3 2 2 3 5" xfId="10096"/>
    <cellStyle name="Обычный 18 2 3 3 2 2 3 6" xfId="10097"/>
    <cellStyle name="Обычный 18 2 3 3 2 2 3 7" xfId="10098"/>
    <cellStyle name="Обычный 18 2 3 3 2 2 3 8" xfId="10099"/>
    <cellStyle name="Обычный 18 2 3 3 2 2 4" xfId="10100"/>
    <cellStyle name="Обычный 18 2 3 3 2 2 4 2" xfId="10101"/>
    <cellStyle name="Обычный 18 2 3 3 2 2 4 3" xfId="10102"/>
    <cellStyle name="Обычный 18 2 3 3 2 2 4 4" xfId="10103"/>
    <cellStyle name="Обычный 18 2 3 3 2 2 4 5" xfId="10104"/>
    <cellStyle name="Обычный 18 2 3 3 2 2 5" xfId="10105"/>
    <cellStyle name="Обычный 18 2 3 3 2 2 5 2" xfId="10106"/>
    <cellStyle name="Обычный 18 2 3 3 2 2 5 3" xfId="10107"/>
    <cellStyle name="Обычный 18 2 3 3 2 2 5 4" xfId="10108"/>
    <cellStyle name="Обычный 18 2 3 3 2 2 5 5" xfId="10109"/>
    <cellStyle name="Обычный 18 2 3 3 2 2 6" xfId="10110"/>
    <cellStyle name="Обычный 18 2 3 3 2 2 7" xfId="10111"/>
    <cellStyle name="Обычный 18 2 3 3 2 2 8" xfId="10112"/>
    <cellStyle name="Обычный 18 2 3 3 2 2 9" xfId="10113"/>
    <cellStyle name="Обычный 18 2 3 3 2 3" xfId="10114"/>
    <cellStyle name="Обычный 18 2 3 3 2 3 2" xfId="10115"/>
    <cellStyle name="Обычный 18 2 3 3 2 3 2 2" xfId="10116"/>
    <cellStyle name="Обычный 18 2 3 3 2 3 2 3" xfId="10117"/>
    <cellStyle name="Обычный 18 2 3 3 2 3 2 4" xfId="10118"/>
    <cellStyle name="Обычный 18 2 3 3 2 3 2 5" xfId="10119"/>
    <cellStyle name="Обычный 18 2 3 3 2 3 3" xfId="10120"/>
    <cellStyle name="Обычный 18 2 3 3 2 3 4" xfId="10121"/>
    <cellStyle name="Обычный 18 2 3 3 2 3 5" xfId="10122"/>
    <cellStyle name="Обычный 18 2 3 3 2 3 6" xfId="10123"/>
    <cellStyle name="Обычный 18 2 3 3 2 3 7" xfId="10124"/>
    <cellStyle name="Обычный 18 2 3 3 2 3 8" xfId="10125"/>
    <cellStyle name="Обычный 18 2 3 3 2 3 9" xfId="10126"/>
    <cellStyle name="Обычный 18 2 3 3 2 4" xfId="10127"/>
    <cellStyle name="Обычный 18 2 3 3 2 4 2" xfId="10128"/>
    <cellStyle name="Обычный 18 2 3 3 2 4 2 2" xfId="10129"/>
    <cellStyle name="Обычный 18 2 3 3 2 4 2 3" xfId="10130"/>
    <cellStyle name="Обычный 18 2 3 3 2 4 2 4" xfId="10131"/>
    <cellStyle name="Обычный 18 2 3 3 2 4 2 5" xfId="10132"/>
    <cellStyle name="Обычный 18 2 3 3 2 4 3" xfId="10133"/>
    <cellStyle name="Обычный 18 2 3 3 2 4 4" xfId="10134"/>
    <cellStyle name="Обычный 18 2 3 3 2 4 5" xfId="10135"/>
    <cellStyle name="Обычный 18 2 3 3 2 4 6" xfId="10136"/>
    <cellStyle name="Обычный 18 2 3 3 2 4 7" xfId="10137"/>
    <cellStyle name="Обычный 18 2 3 3 2 4 8" xfId="10138"/>
    <cellStyle name="Обычный 18 2 3 3 2 5" xfId="10139"/>
    <cellStyle name="Обычный 18 2 3 3 2 5 2" xfId="10140"/>
    <cellStyle name="Обычный 18 2 3 3 2 5 3" xfId="10141"/>
    <cellStyle name="Обычный 18 2 3 3 2 5 4" xfId="10142"/>
    <cellStyle name="Обычный 18 2 3 3 2 5 5" xfId="10143"/>
    <cellStyle name="Обычный 18 2 3 3 2 6" xfId="10144"/>
    <cellStyle name="Обычный 18 2 3 3 2 6 2" xfId="10145"/>
    <cellStyle name="Обычный 18 2 3 3 2 6 3" xfId="10146"/>
    <cellStyle name="Обычный 18 2 3 3 2 6 4" xfId="10147"/>
    <cellStyle name="Обычный 18 2 3 3 2 6 5" xfId="10148"/>
    <cellStyle name="Обычный 18 2 3 3 2 7" xfId="10149"/>
    <cellStyle name="Обычный 18 2 3 3 2 8" xfId="10150"/>
    <cellStyle name="Обычный 18 2 3 3 2 9" xfId="10151"/>
    <cellStyle name="Обычный 18 2 3 3 3" xfId="10152"/>
    <cellStyle name="Обычный 18 2 3 3 3 10" xfId="10153"/>
    <cellStyle name="Обычный 18 2 3 3 3 11" xfId="10154"/>
    <cellStyle name="Обычный 18 2 3 3 3 12" xfId="10155"/>
    <cellStyle name="Обычный 18 2 3 3 3 13" xfId="10156"/>
    <cellStyle name="Обычный 18 2 3 3 3 2" xfId="10157"/>
    <cellStyle name="Обычный 18 2 3 3 3 2 2" xfId="10158"/>
    <cellStyle name="Обычный 18 2 3 3 3 2 2 2" xfId="10159"/>
    <cellStyle name="Обычный 18 2 3 3 3 2 2 3" xfId="10160"/>
    <cellStyle name="Обычный 18 2 3 3 3 2 2 4" xfId="10161"/>
    <cellStyle name="Обычный 18 2 3 3 3 2 2 5" xfId="10162"/>
    <cellStyle name="Обычный 18 2 3 3 3 2 3" xfId="10163"/>
    <cellStyle name="Обычный 18 2 3 3 3 2 4" xfId="10164"/>
    <cellStyle name="Обычный 18 2 3 3 3 2 5" xfId="10165"/>
    <cellStyle name="Обычный 18 2 3 3 3 2 6" xfId="10166"/>
    <cellStyle name="Обычный 18 2 3 3 3 2 7" xfId="10167"/>
    <cellStyle name="Обычный 18 2 3 3 3 2 8" xfId="10168"/>
    <cellStyle name="Обычный 18 2 3 3 3 2 9" xfId="10169"/>
    <cellStyle name="Обычный 18 2 3 3 3 3" xfId="10170"/>
    <cellStyle name="Обычный 18 2 3 3 3 3 2" xfId="10171"/>
    <cellStyle name="Обычный 18 2 3 3 3 3 2 2" xfId="10172"/>
    <cellStyle name="Обычный 18 2 3 3 3 3 2 3" xfId="10173"/>
    <cellStyle name="Обычный 18 2 3 3 3 3 2 4" xfId="10174"/>
    <cellStyle name="Обычный 18 2 3 3 3 3 2 5" xfId="10175"/>
    <cellStyle name="Обычный 18 2 3 3 3 3 3" xfId="10176"/>
    <cellStyle name="Обычный 18 2 3 3 3 3 4" xfId="10177"/>
    <cellStyle name="Обычный 18 2 3 3 3 3 5" xfId="10178"/>
    <cellStyle name="Обычный 18 2 3 3 3 3 6" xfId="10179"/>
    <cellStyle name="Обычный 18 2 3 3 3 3 7" xfId="10180"/>
    <cellStyle name="Обычный 18 2 3 3 3 3 8" xfId="10181"/>
    <cellStyle name="Обычный 18 2 3 3 3 4" xfId="10182"/>
    <cellStyle name="Обычный 18 2 3 3 3 4 2" xfId="10183"/>
    <cellStyle name="Обычный 18 2 3 3 3 4 3" xfId="10184"/>
    <cellStyle name="Обычный 18 2 3 3 3 4 4" xfId="10185"/>
    <cellStyle name="Обычный 18 2 3 3 3 4 5" xfId="10186"/>
    <cellStyle name="Обычный 18 2 3 3 3 5" xfId="10187"/>
    <cellStyle name="Обычный 18 2 3 3 3 5 2" xfId="10188"/>
    <cellStyle name="Обычный 18 2 3 3 3 5 3" xfId="10189"/>
    <cellStyle name="Обычный 18 2 3 3 3 5 4" xfId="10190"/>
    <cellStyle name="Обычный 18 2 3 3 3 5 5" xfId="10191"/>
    <cellStyle name="Обычный 18 2 3 3 3 6" xfId="10192"/>
    <cellStyle name="Обычный 18 2 3 3 3 7" xfId="10193"/>
    <cellStyle name="Обычный 18 2 3 3 3 8" xfId="10194"/>
    <cellStyle name="Обычный 18 2 3 3 3 9" xfId="10195"/>
    <cellStyle name="Обычный 18 2 3 3 4" xfId="10196"/>
    <cellStyle name="Обычный 18 2 3 3 4 10" xfId="10197"/>
    <cellStyle name="Обычный 18 2 3 3 4 2" xfId="10198"/>
    <cellStyle name="Обычный 18 2 3 3 4 2 2" xfId="10199"/>
    <cellStyle name="Обычный 18 2 3 3 4 2 2 2" xfId="10200"/>
    <cellStyle name="Обычный 18 2 3 3 4 2 2 3" xfId="10201"/>
    <cellStyle name="Обычный 18 2 3 3 4 2 2 4" xfId="10202"/>
    <cellStyle name="Обычный 18 2 3 3 4 2 2 5" xfId="10203"/>
    <cellStyle name="Обычный 18 2 3 3 4 2 3" xfId="10204"/>
    <cellStyle name="Обычный 18 2 3 3 4 2 4" xfId="10205"/>
    <cellStyle name="Обычный 18 2 3 3 4 2 5" xfId="10206"/>
    <cellStyle name="Обычный 18 2 3 3 4 2 6" xfId="10207"/>
    <cellStyle name="Обычный 18 2 3 3 4 2 7" xfId="10208"/>
    <cellStyle name="Обычный 18 2 3 3 4 2 8" xfId="10209"/>
    <cellStyle name="Обычный 18 2 3 3 4 2 9" xfId="10210"/>
    <cellStyle name="Обычный 18 2 3 3 4 3" xfId="10211"/>
    <cellStyle name="Обычный 18 2 3 3 4 3 2" xfId="10212"/>
    <cellStyle name="Обычный 18 2 3 3 4 3 3" xfId="10213"/>
    <cellStyle name="Обычный 18 2 3 3 4 3 4" xfId="10214"/>
    <cellStyle name="Обычный 18 2 3 3 4 3 5" xfId="10215"/>
    <cellStyle name="Обычный 18 2 3 3 4 4" xfId="10216"/>
    <cellStyle name="Обычный 18 2 3 3 4 5" xfId="10217"/>
    <cellStyle name="Обычный 18 2 3 3 4 6" xfId="10218"/>
    <cellStyle name="Обычный 18 2 3 3 4 7" xfId="10219"/>
    <cellStyle name="Обычный 18 2 3 3 4 8" xfId="10220"/>
    <cellStyle name="Обычный 18 2 3 3 4 9" xfId="10221"/>
    <cellStyle name="Обычный 18 2 3 3 5" xfId="10222"/>
    <cellStyle name="Обычный 18 2 3 3 5 2" xfId="10223"/>
    <cellStyle name="Обычный 18 2 3 3 5 2 2" xfId="10224"/>
    <cellStyle name="Обычный 18 2 3 3 5 2 3" xfId="10225"/>
    <cellStyle name="Обычный 18 2 3 3 5 2 4" xfId="10226"/>
    <cellStyle name="Обычный 18 2 3 3 5 2 5" xfId="10227"/>
    <cellStyle name="Обычный 18 2 3 3 5 3" xfId="10228"/>
    <cellStyle name="Обычный 18 2 3 3 5 4" xfId="10229"/>
    <cellStyle name="Обычный 18 2 3 3 5 5" xfId="10230"/>
    <cellStyle name="Обычный 18 2 3 3 5 6" xfId="10231"/>
    <cellStyle name="Обычный 18 2 3 3 5 7" xfId="10232"/>
    <cellStyle name="Обычный 18 2 3 3 5 8" xfId="10233"/>
    <cellStyle name="Обычный 18 2 3 3 5 9" xfId="10234"/>
    <cellStyle name="Обычный 18 2 3 3 6" xfId="10235"/>
    <cellStyle name="Обычный 18 2 3 3 6 2" xfId="10236"/>
    <cellStyle name="Обычный 18 2 3 3 6 2 2" xfId="10237"/>
    <cellStyle name="Обычный 18 2 3 3 6 2 3" xfId="10238"/>
    <cellStyle name="Обычный 18 2 3 3 6 2 4" xfId="10239"/>
    <cellStyle name="Обычный 18 2 3 3 6 2 5" xfId="10240"/>
    <cellStyle name="Обычный 18 2 3 3 6 3" xfId="10241"/>
    <cellStyle name="Обычный 18 2 3 3 6 4" xfId="10242"/>
    <cellStyle name="Обычный 18 2 3 3 6 5" xfId="10243"/>
    <cellStyle name="Обычный 18 2 3 3 6 6" xfId="10244"/>
    <cellStyle name="Обычный 18 2 3 3 6 7" xfId="10245"/>
    <cellStyle name="Обычный 18 2 3 3 6 8" xfId="10246"/>
    <cellStyle name="Обычный 18 2 3 3 7" xfId="10247"/>
    <cellStyle name="Обычный 18 2 3 3 7 2" xfId="10248"/>
    <cellStyle name="Обычный 18 2 3 3 7 3" xfId="10249"/>
    <cellStyle name="Обычный 18 2 3 3 7 4" xfId="10250"/>
    <cellStyle name="Обычный 18 2 3 3 7 5" xfId="10251"/>
    <cellStyle name="Обычный 18 2 3 3 8" xfId="10252"/>
    <cellStyle name="Обычный 18 2 3 3 8 2" xfId="10253"/>
    <cellStyle name="Обычный 18 2 3 3 8 3" xfId="10254"/>
    <cellStyle name="Обычный 18 2 3 3 8 4" xfId="10255"/>
    <cellStyle name="Обычный 18 2 3 3 8 5" xfId="10256"/>
    <cellStyle name="Обычный 18 2 3 3 9" xfId="10257"/>
    <cellStyle name="Обычный 18 2 3 4" xfId="10258"/>
    <cellStyle name="Обычный 18 2 3 4 10" xfId="10259"/>
    <cellStyle name="Обычный 18 2 3 4 11" xfId="10260"/>
    <cellStyle name="Обычный 18 2 3 4 12" xfId="10261"/>
    <cellStyle name="Обычный 18 2 3 4 13" xfId="10262"/>
    <cellStyle name="Обычный 18 2 3 4 14" xfId="10263"/>
    <cellStyle name="Обычный 18 2 3 4 15" xfId="10264"/>
    <cellStyle name="Обычный 18 2 3 4 16" xfId="10265"/>
    <cellStyle name="Обычный 18 2 3 4 2" xfId="10266"/>
    <cellStyle name="Обычный 18 2 3 4 2 10" xfId="10267"/>
    <cellStyle name="Обычный 18 2 3 4 2 11" xfId="10268"/>
    <cellStyle name="Обычный 18 2 3 4 2 12" xfId="10269"/>
    <cellStyle name="Обычный 18 2 3 4 2 13" xfId="10270"/>
    <cellStyle name="Обычный 18 2 3 4 2 14" xfId="10271"/>
    <cellStyle name="Обычный 18 2 3 4 2 2" xfId="10272"/>
    <cellStyle name="Обычный 18 2 3 4 2 2 10" xfId="10273"/>
    <cellStyle name="Обычный 18 2 3 4 2 2 11" xfId="10274"/>
    <cellStyle name="Обычный 18 2 3 4 2 2 12" xfId="10275"/>
    <cellStyle name="Обычный 18 2 3 4 2 2 13" xfId="10276"/>
    <cellStyle name="Обычный 18 2 3 4 2 2 2" xfId="10277"/>
    <cellStyle name="Обычный 18 2 3 4 2 2 2 2" xfId="10278"/>
    <cellStyle name="Обычный 18 2 3 4 2 2 2 2 2" xfId="10279"/>
    <cellStyle name="Обычный 18 2 3 4 2 2 2 2 3" xfId="10280"/>
    <cellStyle name="Обычный 18 2 3 4 2 2 2 2 4" xfId="10281"/>
    <cellStyle name="Обычный 18 2 3 4 2 2 2 2 5" xfId="10282"/>
    <cellStyle name="Обычный 18 2 3 4 2 2 2 3" xfId="10283"/>
    <cellStyle name="Обычный 18 2 3 4 2 2 2 4" xfId="10284"/>
    <cellStyle name="Обычный 18 2 3 4 2 2 2 5" xfId="10285"/>
    <cellStyle name="Обычный 18 2 3 4 2 2 2 6" xfId="10286"/>
    <cellStyle name="Обычный 18 2 3 4 2 2 2 7" xfId="10287"/>
    <cellStyle name="Обычный 18 2 3 4 2 2 2 8" xfId="10288"/>
    <cellStyle name="Обычный 18 2 3 4 2 2 2 9" xfId="10289"/>
    <cellStyle name="Обычный 18 2 3 4 2 2 3" xfId="10290"/>
    <cellStyle name="Обычный 18 2 3 4 2 2 3 2" xfId="10291"/>
    <cellStyle name="Обычный 18 2 3 4 2 2 3 2 2" xfId="10292"/>
    <cellStyle name="Обычный 18 2 3 4 2 2 3 2 3" xfId="10293"/>
    <cellStyle name="Обычный 18 2 3 4 2 2 3 2 4" xfId="10294"/>
    <cellStyle name="Обычный 18 2 3 4 2 2 3 2 5" xfId="10295"/>
    <cellStyle name="Обычный 18 2 3 4 2 2 3 3" xfId="10296"/>
    <cellStyle name="Обычный 18 2 3 4 2 2 3 4" xfId="10297"/>
    <cellStyle name="Обычный 18 2 3 4 2 2 3 5" xfId="10298"/>
    <cellStyle name="Обычный 18 2 3 4 2 2 3 6" xfId="10299"/>
    <cellStyle name="Обычный 18 2 3 4 2 2 3 7" xfId="10300"/>
    <cellStyle name="Обычный 18 2 3 4 2 2 3 8" xfId="10301"/>
    <cellStyle name="Обычный 18 2 3 4 2 2 4" xfId="10302"/>
    <cellStyle name="Обычный 18 2 3 4 2 2 4 2" xfId="10303"/>
    <cellStyle name="Обычный 18 2 3 4 2 2 4 3" xfId="10304"/>
    <cellStyle name="Обычный 18 2 3 4 2 2 4 4" xfId="10305"/>
    <cellStyle name="Обычный 18 2 3 4 2 2 4 5" xfId="10306"/>
    <cellStyle name="Обычный 18 2 3 4 2 2 5" xfId="10307"/>
    <cellStyle name="Обычный 18 2 3 4 2 2 5 2" xfId="10308"/>
    <cellStyle name="Обычный 18 2 3 4 2 2 5 3" xfId="10309"/>
    <cellStyle name="Обычный 18 2 3 4 2 2 5 4" xfId="10310"/>
    <cellStyle name="Обычный 18 2 3 4 2 2 5 5" xfId="10311"/>
    <cellStyle name="Обычный 18 2 3 4 2 2 6" xfId="10312"/>
    <cellStyle name="Обычный 18 2 3 4 2 2 7" xfId="10313"/>
    <cellStyle name="Обычный 18 2 3 4 2 2 8" xfId="10314"/>
    <cellStyle name="Обычный 18 2 3 4 2 2 9" xfId="10315"/>
    <cellStyle name="Обычный 18 2 3 4 2 3" xfId="10316"/>
    <cellStyle name="Обычный 18 2 3 4 2 3 2" xfId="10317"/>
    <cellStyle name="Обычный 18 2 3 4 2 3 2 2" xfId="10318"/>
    <cellStyle name="Обычный 18 2 3 4 2 3 2 3" xfId="10319"/>
    <cellStyle name="Обычный 18 2 3 4 2 3 2 4" xfId="10320"/>
    <cellStyle name="Обычный 18 2 3 4 2 3 2 5" xfId="10321"/>
    <cellStyle name="Обычный 18 2 3 4 2 3 3" xfId="10322"/>
    <cellStyle name="Обычный 18 2 3 4 2 3 4" xfId="10323"/>
    <cellStyle name="Обычный 18 2 3 4 2 3 5" xfId="10324"/>
    <cellStyle name="Обычный 18 2 3 4 2 3 6" xfId="10325"/>
    <cellStyle name="Обычный 18 2 3 4 2 3 7" xfId="10326"/>
    <cellStyle name="Обычный 18 2 3 4 2 3 8" xfId="10327"/>
    <cellStyle name="Обычный 18 2 3 4 2 3 9" xfId="10328"/>
    <cellStyle name="Обычный 18 2 3 4 2 4" xfId="10329"/>
    <cellStyle name="Обычный 18 2 3 4 2 4 2" xfId="10330"/>
    <cellStyle name="Обычный 18 2 3 4 2 4 2 2" xfId="10331"/>
    <cellStyle name="Обычный 18 2 3 4 2 4 2 3" xfId="10332"/>
    <cellStyle name="Обычный 18 2 3 4 2 4 2 4" xfId="10333"/>
    <cellStyle name="Обычный 18 2 3 4 2 4 2 5" xfId="10334"/>
    <cellStyle name="Обычный 18 2 3 4 2 4 3" xfId="10335"/>
    <cellStyle name="Обычный 18 2 3 4 2 4 4" xfId="10336"/>
    <cellStyle name="Обычный 18 2 3 4 2 4 5" xfId="10337"/>
    <cellStyle name="Обычный 18 2 3 4 2 4 6" xfId="10338"/>
    <cellStyle name="Обычный 18 2 3 4 2 4 7" xfId="10339"/>
    <cellStyle name="Обычный 18 2 3 4 2 4 8" xfId="10340"/>
    <cellStyle name="Обычный 18 2 3 4 2 5" xfId="10341"/>
    <cellStyle name="Обычный 18 2 3 4 2 5 2" xfId="10342"/>
    <cellStyle name="Обычный 18 2 3 4 2 5 3" xfId="10343"/>
    <cellStyle name="Обычный 18 2 3 4 2 5 4" xfId="10344"/>
    <cellStyle name="Обычный 18 2 3 4 2 5 5" xfId="10345"/>
    <cellStyle name="Обычный 18 2 3 4 2 6" xfId="10346"/>
    <cellStyle name="Обычный 18 2 3 4 2 6 2" xfId="10347"/>
    <cellStyle name="Обычный 18 2 3 4 2 6 3" xfId="10348"/>
    <cellStyle name="Обычный 18 2 3 4 2 6 4" xfId="10349"/>
    <cellStyle name="Обычный 18 2 3 4 2 6 5" xfId="10350"/>
    <cellStyle name="Обычный 18 2 3 4 2 7" xfId="10351"/>
    <cellStyle name="Обычный 18 2 3 4 2 8" xfId="10352"/>
    <cellStyle name="Обычный 18 2 3 4 2 9" xfId="10353"/>
    <cellStyle name="Обычный 18 2 3 4 3" xfId="10354"/>
    <cellStyle name="Обычный 18 2 3 4 3 10" xfId="10355"/>
    <cellStyle name="Обычный 18 2 3 4 3 11" xfId="10356"/>
    <cellStyle name="Обычный 18 2 3 4 3 12" xfId="10357"/>
    <cellStyle name="Обычный 18 2 3 4 3 13" xfId="10358"/>
    <cellStyle name="Обычный 18 2 3 4 3 2" xfId="10359"/>
    <cellStyle name="Обычный 18 2 3 4 3 2 2" xfId="10360"/>
    <cellStyle name="Обычный 18 2 3 4 3 2 2 2" xfId="10361"/>
    <cellStyle name="Обычный 18 2 3 4 3 2 2 3" xfId="10362"/>
    <cellStyle name="Обычный 18 2 3 4 3 2 2 4" xfId="10363"/>
    <cellStyle name="Обычный 18 2 3 4 3 2 2 5" xfId="10364"/>
    <cellStyle name="Обычный 18 2 3 4 3 2 3" xfId="10365"/>
    <cellStyle name="Обычный 18 2 3 4 3 2 4" xfId="10366"/>
    <cellStyle name="Обычный 18 2 3 4 3 2 5" xfId="10367"/>
    <cellStyle name="Обычный 18 2 3 4 3 2 6" xfId="10368"/>
    <cellStyle name="Обычный 18 2 3 4 3 2 7" xfId="10369"/>
    <cellStyle name="Обычный 18 2 3 4 3 2 8" xfId="10370"/>
    <cellStyle name="Обычный 18 2 3 4 3 2 9" xfId="10371"/>
    <cellStyle name="Обычный 18 2 3 4 3 3" xfId="10372"/>
    <cellStyle name="Обычный 18 2 3 4 3 3 2" xfId="10373"/>
    <cellStyle name="Обычный 18 2 3 4 3 3 2 2" xfId="10374"/>
    <cellStyle name="Обычный 18 2 3 4 3 3 2 3" xfId="10375"/>
    <cellStyle name="Обычный 18 2 3 4 3 3 2 4" xfId="10376"/>
    <cellStyle name="Обычный 18 2 3 4 3 3 2 5" xfId="10377"/>
    <cellStyle name="Обычный 18 2 3 4 3 3 3" xfId="10378"/>
    <cellStyle name="Обычный 18 2 3 4 3 3 4" xfId="10379"/>
    <cellStyle name="Обычный 18 2 3 4 3 3 5" xfId="10380"/>
    <cellStyle name="Обычный 18 2 3 4 3 3 6" xfId="10381"/>
    <cellStyle name="Обычный 18 2 3 4 3 3 7" xfId="10382"/>
    <cellStyle name="Обычный 18 2 3 4 3 3 8" xfId="10383"/>
    <cellStyle name="Обычный 18 2 3 4 3 4" xfId="10384"/>
    <cellStyle name="Обычный 18 2 3 4 3 4 2" xfId="10385"/>
    <cellStyle name="Обычный 18 2 3 4 3 4 3" xfId="10386"/>
    <cellStyle name="Обычный 18 2 3 4 3 4 4" xfId="10387"/>
    <cellStyle name="Обычный 18 2 3 4 3 4 5" xfId="10388"/>
    <cellStyle name="Обычный 18 2 3 4 3 5" xfId="10389"/>
    <cellStyle name="Обычный 18 2 3 4 3 5 2" xfId="10390"/>
    <cellStyle name="Обычный 18 2 3 4 3 5 3" xfId="10391"/>
    <cellStyle name="Обычный 18 2 3 4 3 5 4" xfId="10392"/>
    <cellStyle name="Обычный 18 2 3 4 3 5 5" xfId="10393"/>
    <cellStyle name="Обычный 18 2 3 4 3 6" xfId="10394"/>
    <cellStyle name="Обычный 18 2 3 4 3 7" xfId="10395"/>
    <cellStyle name="Обычный 18 2 3 4 3 8" xfId="10396"/>
    <cellStyle name="Обычный 18 2 3 4 3 9" xfId="10397"/>
    <cellStyle name="Обычный 18 2 3 4 4" xfId="10398"/>
    <cellStyle name="Обычный 18 2 3 4 4 10" xfId="10399"/>
    <cellStyle name="Обычный 18 2 3 4 4 2" xfId="10400"/>
    <cellStyle name="Обычный 18 2 3 4 4 2 2" xfId="10401"/>
    <cellStyle name="Обычный 18 2 3 4 4 2 2 2" xfId="10402"/>
    <cellStyle name="Обычный 18 2 3 4 4 2 2 3" xfId="10403"/>
    <cellStyle name="Обычный 18 2 3 4 4 2 2 4" xfId="10404"/>
    <cellStyle name="Обычный 18 2 3 4 4 2 2 5" xfId="10405"/>
    <cellStyle name="Обычный 18 2 3 4 4 2 3" xfId="10406"/>
    <cellStyle name="Обычный 18 2 3 4 4 2 4" xfId="10407"/>
    <cellStyle name="Обычный 18 2 3 4 4 2 5" xfId="10408"/>
    <cellStyle name="Обычный 18 2 3 4 4 2 6" xfId="10409"/>
    <cellStyle name="Обычный 18 2 3 4 4 2 7" xfId="10410"/>
    <cellStyle name="Обычный 18 2 3 4 4 2 8" xfId="10411"/>
    <cellStyle name="Обычный 18 2 3 4 4 2 9" xfId="10412"/>
    <cellStyle name="Обычный 18 2 3 4 4 3" xfId="10413"/>
    <cellStyle name="Обычный 18 2 3 4 4 3 2" xfId="10414"/>
    <cellStyle name="Обычный 18 2 3 4 4 3 3" xfId="10415"/>
    <cellStyle name="Обычный 18 2 3 4 4 3 4" xfId="10416"/>
    <cellStyle name="Обычный 18 2 3 4 4 3 5" xfId="10417"/>
    <cellStyle name="Обычный 18 2 3 4 4 4" xfId="10418"/>
    <cellStyle name="Обычный 18 2 3 4 4 5" xfId="10419"/>
    <cellStyle name="Обычный 18 2 3 4 4 6" xfId="10420"/>
    <cellStyle name="Обычный 18 2 3 4 4 7" xfId="10421"/>
    <cellStyle name="Обычный 18 2 3 4 4 8" xfId="10422"/>
    <cellStyle name="Обычный 18 2 3 4 4 9" xfId="10423"/>
    <cellStyle name="Обычный 18 2 3 4 5" xfId="10424"/>
    <cellStyle name="Обычный 18 2 3 4 5 2" xfId="10425"/>
    <cellStyle name="Обычный 18 2 3 4 5 2 2" xfId="10426"/>
    <cellStyle name="Обычный 18 2 3 4 5 2 3" xfId="10427"/>
    <cellStyle name="Обычный 18 2 3 4 5 2 4" xfId="10428"/>
    <cellStyle name="Обычный 18 2 3 4 5 2 5" xfId="10429"/>
    <cellStyle name="Обычный 18 2 3 4 5 3" xfId="10430"/>
    <cellStyle name="Обычный 18 2 3 4 5 4" xfId="10431"/>
    <cellStyle name="Обычный 18 2 3 4 5 5" xfId="10432"/>
    <cellStyle name="Обычный 18 2 3 4 5 6" xfId="10433"/>
    <cellStyle name="Обычный 18 2 3 4 5 7" xfId="10434"/>
    <cellStyle name="Обычный 18 2 3 4 5 8" xfId="10435"/>
    <cellStyle name="Обычный 18 2 3 4 5 9" xfId="10436"/>
    <cellStyle name="Обычный 18 2 3 4 6" xfId="10437"/>
    <cellStyle name="Обычный 18 2 3 4 6 2" xfId="10438"/>
    <cellStyle name="Обычный 18 2 3 4 6 2 2" xfId="10439"/>
    <cellStyle name="Обычный 18 2 3 4 6 2 3" xfId="10440"/>
    <cellStyle name="Обычный 18 2 3 4 6 2 4" xfId="10441"/>
    <cellStyle name="Обычный 18 2 3 4 6 2 5" xfId="10442"/>
    <cellStyle name="Обычный 18 2 3 4 6 3" xfId="10443"/>
    <cellStyle name="Обычный 18 2 3 4 6 4" xfId="10444"/>
    <cellStyle name="Обычный 18 2 3 4 6 5" xfId="10445"/>
    <cellStyle name="Обычный 18 2 3 4 6 6" xfId="10446"/>
    <cellStyle name="Обычный 18 2 3 4 6 7" xfId="10447"/>
    <cellStyle name="Обычный 18 2 3 4 6 8" xfId="10448"/>
    <cellStyle name="Обычный 18 2 3 4 7" xfId="10449"/>
    <cellStyle name="Обычный 18 2 3 4 7 2" xfId="10450"/>
    <cellStyle name="Обычный 18 2 3 4 7 3" xfId="10451"/>
    <cellStyle name="Обычный 18 2 3 4 7 4" xfId="10452"/>
    <cellStyle name="Обычный 18 2 3 4 7 5" xfId="10453"/>
    <cellStyle name="Обычный 18 2 3 4 8" xfId="10454"/>
    <cellStyle name="Обычный 18 2 3 4 8 2" xfId="10455"/>
    <cellStyle name="Обычный 18 2 3 4 8 3" xfId="10456"/>
    <cellStyle name="Обычный 18 2 3 4 8 4" xfId="10457"/>
    <cellStyle name="Обычный 18 2 3 4 8 5" xfId="10458"/>
    <cellStyle name="Обычный 18 2 3 4 9" xfId="10459"/>
    <cellStyle name="Обычный 18 2 3 5" xfId="10460"/>
    <cellStyle name="Обычный 18 2 3 5 10" xfId="10461"/>
    <cellStyle name="Обычный 18 2 3 5 11" xfId="10462"/>
    <cellStyle name="Обычный 18 2 3 5 12" xfId="10463"/>
    <cellStyle name="Обычный 18 2 3 5 13" xfId="10464"/>
    <cellStyle name="Обычный 18 2 3 5 14" xfId="10465"/>
    <cellStyle name="Обычный 18 2 3 5 15" xfId="10466"/>
    <cellStyle name="Обычный 18 2 3 5 2" xfId="10467"/>
    <cellStyle name="Обычный 18 2 3 5 2 10" xfId="10468"/>
    <cellStyle name="Обычный 18 2 3 5 2 11" xfId="10469"/>
    <cellStyle name="Обычный 18 2 3 5 2 12" xfId="10470"/>
    <cellStyle name="Обычный 18 2 3 5 2 13" xfId="10471"/>
    <cellStyle name="Обычный 18 2 3 5 2 14" xfId="10472"/>
    <cellStyle name="Обычный 18 2 3 5 2 2" xfId="10473"/>
    <cellStyle name="Обычный 18 2 3 5 2 2 10" xfId="10474"/>
    <cellStyle name="Обычный 18 2 3 5 2 2 11" xfId="10475"/>
    <cellStyle name="Обычный 18 2 3 5 2 2 12" xfId="10476"/>
    <cellStyle name="Обычный 18 2 3 5 2 2 13" xfId="10477"/>
    <cellStyle name="Обычный 18 2 3 5 2 2 2" xfId="10478"/>
    <cellStyle name="Обычный 18 2 3 5 2 2 2 2" xfId="10479"/>
    <cellStyle name="Обычный 18 2 3 5 2 2 2 2 2" xfId="10480"/>
    <cellStyle name="Обычный 18 2 3 5 2 2 2 2 3" xfId="10481"/>
    <cellStyle name="Обычный 18 2 3 5 2 2 2 2 4" xfId="10482"/>
    <cellStyle name="Обычный 18 2 3 5 2 2 2 2 5" xfId="10483"/>
    <cellStyle name="Обычный 18 2 3 5 2 2 2 3" xfId="10484"/>
    <cellStyle name="Обычный 18 2 3 5 2 2 2 4" xfId="10485"/>
    <cellStyle name="Обычный 18 2 3 5 2 2 2 5" xfId="10486"/>
    <cellStyle name="Обычный 18 2 3 5 2 2 2 6" xfId="10487"/>
    <cellStyle name="Обычный 18 2 3 5 2 2 2 7" xfId="10488"/>
    <cellStyle name="Обычный 18 2 3 5 2 2 2 8" xfId="10489"/>
    <cellStyle name="Обычный 18 2 3 5 2 2 2 9" xfId="10490"/>
    <cellStyle name="Обычный 18 2 3 5 2 2 3" xfId="10491"/>
    <cellStyle name="Обычный 18 2 3 5 2 2 3 2" xfId="10492"/>
    <cellStyle name="Обычный 18 2 3 5 2 2 3 2 2" xfId="10493"/>
    <cellStyle name="Обычный 18 2 3 5 2 2 3 2 3" xfId="10494"/>
    <cellStyle name="Обычный 18 2 3 5 2 2 3 2 4" xfId="10495"/>
    <cellStyle name="Обычный 18 2 3 5 2 2 3 2 5" xfId="10496"/>
    <cellStyle name="Обычный 18 2 3 5 2 2 3 3" xfId="10497"/>
    <cellStyle name="Обычный 18 2 3 5 2 2 3 4" xfId="10498"/>
    <cellStyle name="Обычный 18 2 3 5 2 2 3 5" xfId="10499"/>
    <cellStyle name="Обычный 18 2 3 5 2 2 3 6" xfId="10500"/>
    <cellStyle name="Обычный 18 2 3 5 2 2 3 7" xfId="10501"/>
    <cellStyle name="Обычный 18 2 3 5 2 2 3 8" xfId="10502"/>
    <cellStyle name="Обычный 18 2 3 5 2 2 4" xfId="10503"/>
    <cellStyle name="Обычный 18 2 3 5 2 2 4 2" xfId="10504"/>
    <cellStyle name="Обычный 18 2 3 5 2 2 4 3" xfId="10505"/>
    <cellStyle name="Обычный 18 2 3 5 2 2 4 4" xfId="10506"/>
    <cellStyle name="Обычный 18 2 3 5 2 2 4 5" xfId="10507"/>
    <cellStyle name="Обычный 18 2 3 5 2 2 5" xfId="10508"/>
    <cellStyle name="Обычный 18 2 3 5 2 2 5 2" xfId="10509"/>
    <cellStyle name="Обычный 18 2 3 5 2 2 5 3" xfId="10510"/>
    <cellStyle name="Обычный 18 2 3 5 2 2 5 4" xfId="10511"/>
    <cellStyle name="Обычный 18 2 3 5 2 2 5 5" xfId="10512"/>
    <cellStyle name="Обычный 18 2 3 5 2 2 6" xfId="10513"/>
    <cellStyle name="Обычный 18 2 3 5 2 2 7" xfId="10514"/>
    <cellStyle name="Обычный 18 2 3 5 2 2 8" xfId="10515"/>
    <cellStyle name="Обычный 18 2 3 5 2 2 9" xfId="10516"/>
    <cellStyle name="Обычный 18 2 3 5 2 3" xfId="10517"/>
    <cellStyle name="Обычный 18 2 3 5 2 3 2" xfId="10518"/>
    <cellStyle name="Обычный 18 2 3 5 2 3 2 2" xfId="10519"/>
    <cellStyle name="Обычный 18 2 3 5 2 3 2 3" xfId="10520"/>
    <cellStyle name="Обычный 18 2 3 5 2 3 2 4" xfId="10521"/>
    <cellStyle name="Обычный 18 2 3 5 2 3 2 5" xfId="10522"/>
    <cellStyle name="Обычный 18 2 3 5 2 3 3" xfId="10523"/>
    <cellStyle name="Обычный 18 2 3 5 2 3 4" xfId="10524"/>
    <cellStyle name="Обычный 18 2 3 5 2 3 5" xfId="10525"/>
    <cellStyle name="Обычный 18 2 3 5 2 3 6" xfId="10526"/>
    <cellStyle name="Обычный 18 2 3 5 2 3 7" xfId="10527"/>
    <cellStyle name="Обычный 18 2 3 5 2 3 8" xfId="10528"/>
    <cellStyle name="Обычный 18 2 3 5 2 3 9" xfId="10529"/>
    <cellStyle name="Обычный 18 2 3 5 2 4" xfId="10530"/>
    <cellStyle name="Обычный 18 2 3 5 2 4 2" xfId="10531"/>
    <cellStyle name="Обычный 18 2 3 5 2 4 2 2" xfId="10532"/>
    <cellStyle name="Обычный 18 2 3 5 2 4 2 3" xfId="10533"/>
    <cellStyle name="Обычный 18 2 3 5 2 4 2 4" xfId="10534"/>
    <cellStyle name="Обычный 18 2 3 5 2 4 2 5" xfId="10535"/>
    <cellStyle name="Обычный 18 2 3 5 2 4 3" xfId="10536"/>
    <cellStyle name="Обычный 18 2 3 5 2 4 4" xfId="10537"/>
    <cellStyle name="Обычный 18 2 3 5 2 4 5" xfId="10538"/>
    <cellStyle name="Обычный 18 2 3 5 2 4 6" xfId="10539"/>
    <cellStyle name="Обычный 18 2 3 5 2 4 7" xfId="10540"/>
    <cellStyle name="Обычный 18 2 3 5 2 4 8" xfId="10541"/>
    <cellStyle name="Обычный 18 2 3 5 2 5" xfId="10542"/>
    <cellStyle name="Обычный 18 2 3 5 2 5 2" xfId="10543"/>
    <cellStyle name="Обычный 18 2 3 5 2 5 3" xfId="10544"/>
    <cellStyle name="Обычный 18 2 3 5 2 5 4" xfId="10545"/>
    <cellStyle name="Обычный 18 2 3 5 2 5 5" xfId="10546"/>
    <cellStyle name="Обычный 18 2 3 5 2 6" xfId="10547"/>
    <cellStyle name="Обычный 18 2 3 5 2 6 2" xfId="10548"/>
    <cellStyle name="Обычный 18 2 3 5 2 6 3" xfId="10549"/>
    <cellStyle name="Обычный 18 2 3 5 2 6 4" xfId="10550"/>
    <cellStyle name="Обычный 18 2 3 5 2 6 5" xfId="10551"/>
    <cellStyle name="Обычный 18 2 3 5 2 7" xfId="10552"/>
    <cellStyle name="Обычный 18 2 3 5 2 8" xfId="10553"/>
    <cellStyle name="Обычный 18 2 3 5 2 9" xfId="10554"/>
    <cellStyle name="Обычный 18 2 3 5 3" xfId="10555"/>
    <cellStyle name="Обычный 18 2 3 5 3 10" xfId="10556"/>
    <cellStyle name="Обычный 18 2 3 5 3 11" xfId="10557"/>
    <cellStyle name="Обычный 18 2 3 5 3 12" xfId="10558"/>
    <cellStyle name="Обычный 18 2 3 5 3 13" xfId="10559"/>
    <cellStyle name="Обычный 18 2 3 5 3 2" xfId="10560"/>
    <cellStyle name="Обычный 18 2 3 5 3 2 2" xfId="10561"/>
    <cellStyle name="Обычный 18 2 3 5 3 2 2 2" xfId="10562"/>
    <cellStyle name="Обычный 18 2 3 5 3 2 2 3" xfId="10563"/>
    <cellStyle name="Обычный 18 2 3 5 3 2 2 4" xfId="10564"/>
    <cellStyle name="Обычный 18 2 3 5 3 2 2 5" xfId="10565"/>
    <cellStyle name="Обычный 18 2 3 5 3 2 3" xfId="10566"/>
    <cellStyle name="Обычный 18 2 3 5 3 2 4" xfId="10567"/>
    <cellStyle name="Обычный 18 2 3 5 3 2 5" xfId="10568"/>
    <cellStyle name="Обычный 18 2 3 5 3 2 6" xfId="10569"/>
    <cellStyle name="Обычный 18 2 3 5 3 2 7" xfId="10570"/>
    <cellStyle name="Обычный 18 2 3 5 3 2 8" xfId="10571"/>
    <cellStyle name="Обычный 18 2 3 5 3 2 9" xfId="10572"/>
    <cellStyle name="Обычный 18 2 3 5 3 3" xfId="10573"/>
    <cellStyle name="Обычный 18 2 3 5 3 3 2" xfId="10574"/>
    <cellStyle name="Обычный 18 2 3 5 3 3 2 2" xfId="10575"/>
    <cellStyle name="Обычный 18 2 3 5 3 3 2 3" xfId="10576"/>
    <cellStyle name="Обычный 18 2 3 5 3 3 2 4" xfId="10577"/>
    <cellStyle name="Обычный 18 2 3 5 3 3 2 5" xfId="10578"/>
    <cellStyle name="Обычный 18 2 3 5 3 3 3" xfId="10579"/>
    <cellStyle name="Обычный 18 2 3 5 3 3 4" xfId="10580"/>
    <cellStyle name="Обычный 18 2 3 5 3 3 5" xfId="10581"/>
    <cellStyle name="Обычный 18 2 3 5 3 3 6" xfId="10582"/>
    <cellStyle name="Обычный 18 2 3 5 3 3 7" xfId="10583"/>
    <cellStyle name="Обычный 18 2 3 5 3 3 8" xfId="10584"/>
    <cellStyle name="Обычный 18 2 3 5 3 4" xfId="10585"/>
    <cellStyle name="Обычный 18 2 3 5 3 4 2" xfId="10586"/>
    <cellStyle name="Обычный 18 2 3 5 3 4 3" xfId="10587"/>
    <cellStyle name="Обычный 18 2 3 5 3 4 4" xfId="10588"/>
    <cellStyle name="Обычный 18 2 3 5 3 4 5" xfId="10589"/>
    <cellStyle name="Обычный 18 2 3 5 3 5" xfId="10590"/>
    <cellStyle name="Обычный 18 2 3 5 3 5 2" xfId="10591"/>
    <cellStyle name="Обычный 18 2 3 5 3 5 3" xfId="10592"/>
    <cellStyle name="Обычный 18 2 3 5 3 5 4" xfId="10593"/>
    <cellStyle name="Обычный 18 2 3 5 3 5 5" xfId="10594"/>
    <cellStyle name="Обычный 18 2 3 5 3 6" xfId="10595"/>
    <cellStyle name="Обычный 18 2 3 5 3 7" xfId="10596"/>
    <cellStyle name="Обычный 18 2 3 5 3 8" xfId="10597"/>
    <cellStyle name="Обычный 18 2 3 5 3 9" xfId="10598"/>
    <cellStyle name="Обычный 18 2 3 5 4" xfId="10599"/>
    <cellStyle name="Обычный 18 2 3 5 4 2" xfId="10600"/>
    <cellStyle name="Обычный 18 2 3 5 4 2 2" xfId="10601"/>
    <cellStyle name="Обычный 18 2 3 5 4 2 3" xfId="10602"/>
    <cellStyle name="Обычный 18 2 3 5 4 2 4" xfId="10603"/>
    <cellStyle name="Обычный 18 2 3 5 4 2 5" xfId="10604"/>
    <cellStyle name="Обычный 18 2 3 5 4 3" xfId="10605"/>
    <cellStyle name="Обычный 18 2 3 5 4 4" xfId="10606"/>
    <cellStyle name="Обычный 18 2 3 5 4 5" xfId="10607"/>
    <cellStyle name="Обычный 18 2 3 5 4 6" xfId="10608"/>
    <cellStyle name="Обычный 18 2 3 5 4 7" xfId="10609"/>
    <cellStyle name="Обычный 18 2 3 5 4 8" xfId="10610"/>
    <cellStyle name="Обычный 18 2 3 5 4 9" xfId="10611"/>
    <cellStyle name="Обычный 18 2 3 5 5" xfId="10612"/>
    <cellStyle name="Обычный 18 2 3 5 5 2" xfId="10613"/>
    <cellStyle name="Обычный 18 2 3 5 5 2 2" xfId="10614"/>
    <cellStyle name="Обычный 18 2 3 5 5 2 3" xfId="10615"/>
    <cellStyle name="Обычный 18 2 3 5 5 2 4" xfId="10616"/>
    <cellStyle name="Обычный 18 2 3 5 5 2 5" xfId="10617"/>
    <cellStyle name="Обычный 18 2 3 5 5 3" xfId="10618"/>
    <cellStyle name="Обычный 18 2 3 5 5 4" xfId="10619"/>
    <cellStyle name="Обычный 18 2 3 5 5 5" xfId="10620"/>
    <cellStyle name="Обычный 18 2 3 5 5 6" xfId="10621"/>
    <cellStyle name="Обычный 18 2 3 5 5 7" xfId="10622"/>
    <cellStyle name="Обычный 18 2 3 5 5 8" xfId="10623"/>
    <cellStyle name="Обычный 18 2 3 5 6" xfId="10624"/>
    <cellStyle name="Обычный 18 2 3 5 6 2" xfId="10625"/>
    <cellStyle name="Обычный 18 2 3 5 6 3" xfId="10626"/>
    <cellStyle name="Обычный 18 2 3 5 6 4" xfId="10627"/>
    <cellStyle name="Обычный 18 2 3 5 6 5" xfId="10628"/>
    <cellStyle name="Обычный 18 2 3 5 7" xfId="10629"/>
    <cellStyle name="Обычный 18 2 3 5 7 2" xfId="10630"/>
    <cellStyle name="Обычный 18 2 3 5 7 3" xfId="10631"/>
    <cellStyle name="Обычный 18 2 3 5 7 4" xfId="10632"/>
    <cellStyle name="Обычный 18 2 3 5 7 5" xfId="10633"/>
    <cellStyle name="Обычный 18 2 3 5 8" xfId="10634"/>
    <cellStyle name="Обычный 18 2 3 5 9" xfId="10635"/>
    <cellStyle name="Обычный 18 2 3 6" xfId="10636"/>
    <cellStyle name="Обычный 18 2 3 6 10" xfId="10637"/>
    <cellStyle name="Обычный 18 2 3 6 11" xfId="10638"/>
    <cellStyle name="Обычный 18 2 3 6 12" xfId="10639"/>
    <cellStyle name="Обычный 18 2 3 6 13" xfId="10640"/>
    <cellStyle name="Обычный 18 2 3 6 14" xfId="10641"/>
    <cellStyle name="Обычный 18 2 3 6 15" xfId="10642"/>
    <cellStyle name="Обычный 18 2 3 6 2" xfId="10643"/>
    <cellStyle name="Обычный 18 2 3 6 2 10" xfId="10644"/>
    <cellStyle name="Обычный 18 2 3 6 2 11" xfId="10645"/>
    <cellStyle name="Обычный 18 2 3 6 2 12" xfId="10646"/>
    <cellStyle name="Обычный 18 2 3 6 2 13" xfId="10647"/>
    <cellStyle name="Обычный 18 2 3 6 2 14" xfId="10648"/>
    <cellStyle name="Обычный 18 2 3 6 2 2" xfId="10649"/>
    <cellStyle name="Обычный 18 2 3 6 2 2 10" xfId="10650"/>
    <cellStyle name="Обычный 18 2 3 6 2 2 11" xfId="10651"/>
    <cellStyle name="Обычный 18 2 3 6 2 2 12" xfId="10652"/>
    <cellStyle name="Обычный 18 2 3 6 2 2 13" xfId="10653"/>
    <cellStyle name="Обычный 18 2 3 6 2 2 2" xfId="10654"/>
    <cellStyle name="Обычный 18 2 3 6 2 2 2 2" xfId="10655"/>
    <cellStyle name="Обычный 18 2 3 6 2 2 2 2 2" xfId="10656"/>
    <cellStyle name="Обычный 18 2 3 6 2 2 2 2 3" xfId="10657"/>
    <cellStyle name="Обычный 18 2 3 6 2 2 2 2 4" xfId="10658"/>
    <cellStyle name="Обычный 18 2 3 6 2 2 2 2 5" xfId="10659"/>
    <cellStyle name="Обычный 18 2 3 6 2 2 2 3" xfId="10660"/>
    <cellStyle name="Обычный 18 2 3 6 2 2 2 4" xfId="10661"/>
    <cellStyle name="Обычный 18 2 3 6 2 2 2 5" xfId="10662"/>
    <cellStyle name="Обычный 18 2 3 6 2 2 2 6" xfId="10663"/>
    <cellStyle name="Обычный 18 2 3 6 2 2 2 7" xfId="10664"/>
    <cellStyle name="Обычный 18 2 3 6 2 2 2 8" xfId="10665"/>
    <cellStyle name="Обычный 18 2 3 6 2 2 2 9" xfId="10666"/>
    <cellStyle name="Обычный 18 2 3 6 2 2 3" xfId="10667"/>
    <cellStyle name="Обычный 18 2 3 6 2 2 3 2" xfId="10668"/>
    <cellStyle name="Обычный 18 2 3 6 2 2 3 2 2" xfId="10669"/>
    <cellStyle name="Обычный 18 2 3 6 2 2 3 2 3" xfId="10670"/>
    <cellStyle name="Обычный 18 2 3 6 2 2 3 2 4" xfId="10671"/>
    <cellStyle name="Обычный 18 2 3 6 2 2 3 2 5" xfId="10672"/>
    <cellStyle name="Обычный 18 2 3 6 2 2 3 3" xfId="10673"/>
    <cellStyle name="Обычный 18 2 3 6 2 2 3 4" xfId="10674"/>
    <cellStyle name="Обычный 18 2 3 6 2 2 3 5" xfId="10675"/>
    <cellStyle name="Обычный 18 2 3 6 2 2 3 6" xfId="10676"/>
    <cellStyle name="Обычный 18 2 3 6 2 2 3 7" xfId="10677"/>
    <cellStyle name="Обычный 18 2 3 6 2 2 3 8" xfId="10678"/>
    <cellStyle name="Обычный 18 2 3 6 2 2 4" xfId="10679"/>
    <cellStyle name="Обычный 18 2 3 6 2 2 4 2" xfId="10680"/>
    <cellStyle name="Обычный 18 2 3 6 2 2 4 3" xfId="10681"/>
    <cellStyle name="Обычный 18 2 3 6 2 2 4 4" xfId="10682"/>
    <cellStyle name="Обычный 18 2 3 6 2 2 4 5" xfId="10683"/>
    <cellStyle name="Обычный 18 2 3 6 2 2 5" xfId="10684"/>
    <cellStyle name="Обычный 18 2 3 6 2 2 5 2" xfId="10685"/>
    <cellStyle name="Обычный 18 2 3 6 2 2 5 3" xfId="10686"/>
    <cellStyle name="Обычный 18 2 3 6 2 2 5 4" xfId="10687"/>
    <cellStyle name="Обычный 18 2 3 6 2 2 5 5" xfId="10688"/>
    <cellStyle name="Обычный 18 2 3 6 2 2 6" xfId="10689"/>
    <cellStyle name="Обычный 18 2 3 6 2 2 7" xfId="10690"/>
    <cellStyle name="Обычный 18 2 3 6 2 2 8" xfId="10691"/>
    <cellStyle name="Обычный 18 2 3 6 2 2 9" xfId="10692"/>
    <cellStyle name="Обычный 18 2 3 6 2 3" xfId="10693"/>
    <cellStyle name="Обычный 18 2 3 6 2 3 2" xfId="10694"/>
    <cellStyle name="Обычный 18 2 3 6 2 3 2 2" xfId="10695"/>
    <cellStyle name="Обычный 18 2 3 6 2 3 2 3" xfId="10696"/>
    <cellStyle name="Обычный 18 2 3 6 2 3 2 4" xfId="10697"/>
    <cellStyle name="Обычный 18 2 3 6 2 3 2 5" xfId="10698"/>
    <cellStyle name="Обычный 18 2 3 6 2 3 3" xfId="10699"/>
    <cellStyle name="Обычный 18 2 3 6 2 3 4" xfId="10700"/>
    <cellStyle name="Обычный 18 2 3 6 2 3 5" xfId="10701"/>
    <cellStyle name="Обычный 18 2 3 6 2 3 6" xfId="10702"/>
    <cellStyle name="Обычный 18 2 3 6 2 3 7" xfId="10703"/>
    <cellStyle name="Обычный 18 2 3 6 2 3 8" xfId="10704"/>
    <cellStyle name="Обычный 18 2 3 6 2 3 9" xfId="10705"/>
    <cellStyle name="Обычный 18 2 3 6 2 4" xfId="10706"/>
    <cellStyle name="Обычный 18 2 3 6 2 4 2" xfId="10707"/>
    <cellStyle name="Обычный 18 2 3 6 2 4 2 2" xfId="10708"/>
    <cellStyle name="Обычный 18 2 3 6 2 4 2 3" xfId="10709"/>
    <cellStyle name="Обычный 18 2 3 6 2 4 2 4" xfId="10710"/>
    <cellStyle name="Обычный 18 2 3 6 2 4 2 5" xfId="10711"/>
    <cellStyle name="Обычный 18 2 3 6 2 4 3" xfId="10712"/>
    <cellStyle name="Обычный 18 2 3 6 2 4 4" xfId="10713"/>
    <cellStyle name="Обычный 18 2 3 6 2 4 5" xfId="10714"/>
    <cellStyle name="Обычный 18 2 3 6 2 4 6" xfId="10715"/>
    <cellStyle name="Обычный 18 2 3 6 2 4 7" xfId="10716"/>
    <cellStyle name="Обычный 18 2 3 6 2 4 8" xfId="10717"/>
    <cellStyle name="Обычный 18 2 3 6 2 5" xfId="10718"/>
    <cellStyle name="Обычный 18 2 3 6 2 5 2" xfId="10719"/>
    <cellStyle name="Обычный 18 2 3 6 2 5 3" xfId="10720"/>
    <cellStyle name="Обычный 18 2 3 6 2 5 4" xfId="10721"/>
    <cellStyle name="Обычный 18 2 3 6 2 5 5" xfId="10722"/>
    <cellStyle name="Обычный 18 2 3 6 2 6" xfId="10723"/>
    <cellStyle name="Обычный 18 2 3 6 2 6 2" xfId="10724"/>
    <cellStyle name="Обычный 18 2 3 6 2 6 3" xfId="10725"/>
    <cellStyle name="Обычный 18 2 3 6 2 6 4" xfId="10726"/>
    <cellStyle name="Обычный 18 2 3 6 2 6 5" xfId="10727"/>
    <cellStyle name="Обычный 18 2 3 6 2 7" xfId="10728"/>
    <cellStyle name="Обычный 18 2 3 6 2 8" xfId="10729"/>
    <cellStyle name="Обычный 18 2 3 6 2 9" xfId="10730"/>
    <cellStyle name="Обычный 18 2 3 6 3" xfId="10731"/>
    <cellStyle name="Обычный 18 2 3 6 3 10" xfId="10732"/>
    <cellStyle name="Обычный 18 2 3 6 3 11" xfId="10733"/>
    <cellStyle name="Обычный 18 2 3 6 3 12" xfId="10734"/>
    <cellStyle name="Обычный 18 2 3 6 3 13" xfId="10735"/>
    <cellStyle name="Обычный 18 2 3 6 3 2" xfId="10736"/>
    <cellStyle name="Обычный 18 2 3 6 3 2 2" xfId="10737"/>
    <cellStyle name="Обычный 18 2 3 6 3 2 2 2" xfId="10738"/>
    <cellStyle name="Обычный 18 2 3 6 3 2 2 3" xfId="10739"/>
    <cellStyle name="Обычный 18 2 3 6 3 2 2 4" xfId="10740"/>
    <cellStyle name="Обычный 18 2 3 6 3 2 2 5" xfId="10741"/>
    <cellStyle name="Обычный 18 2 3 6 3 2 3" xfId="10742"/>
    <cellStyle name="Обычный 18 2 3 6 3 2 4" xfId="10743"/>
    <cellStyle name="Обычный 18 2 3 6 3 2 5" xfId="10744"/>
    <cellStyle name="Обычный 18 2 3 6 3 2 6" xfId="10745"/>
    <cellStyle name="Обычный 18 2 3 6 3 2 7" xfId="10746"/>
    <cellStyle name="Обычный 18 2 3 6 3 2 8" xfId="10747"/>
    <cellStyle name="Обычный 18 2 3 6 3 2 9" xfId="10748"/>
    <cellStyle name="Обычный 18 2 3 6 3 3" xfId="10749"/>
    <cellStyle name="Обычный 18 2 3 6 3 3 2" xfId="10750"/>
    <cellStyle name="Обычный 18 2 3 6 3 3 2 2" xfId="10751"/>
    <cellStyle name="Обычный 18 2 3 6 3 3 2 3" xfId="10752"/>
    <cellStyle name="Обычный 18 2 3 6 3 3 2 4" xfId="10753"/>
    <cellStyle name="Обычный 18 2 3 6 3 3 2 5" xfId="10754"/>
    <cellStyle name="Обычный 18 2 3 6 3 3 3" xfId="10755"/>
    <cellStyle name="Обычный 18 2 3 6 3 3 4" xfId="10756"/>
    <cellStyle name="Обычный 18 2 3 6 3 3 5" xfId="10757"/>
    <cellStyle name="Обычный 18 2 3 6 3 3 6" xfId="10758"/>
    <cellStyle name="Обычный 18 2 3 6 3 3 7" xfId="10759"/>
    <cellStyle name="Обычный 18 2 3 6 3 3 8" xfId="10760"/>
    <cellStyle name="Обычный 18 2 3 6 3 4" xfId="10761"/>
    <cellStyle name="Обычный 18 2 3 6 3 4 2" xfId="10762"/>
    <cellStyle name="Обычный 18 2 3 6 3 4 3" xfId="10763"/>
    <cellStyle name="Обычный 18 2 3 6 3 4 4" xfId="10764"/>
    <cellStyle name="Обычный 18 2 3 6 3 4 5" xfId="10765"/>
    <cellStyle name="Обычный 18 2 3 6 3 5" xfId="10766"/>
    <cellStyle name="Обычный 18 2 3 6 3 5 2" xfId="10767"/>
    <cellStyle name="Обычный 18 2 3 6 3 5 3" xfId="10768"/>
    <cellStyle name="Обычный 18 2 3 6 3 5 4" xfId="10769"/>
    <cellStyle name="Обычный 18 2 3 6 3 5 5" xfId="10770"/>
    <cellStyle name="Обычный 18 2 3 6 3 6" xfId="10771"/>
    <cellStyle name="Обычный 18 2 3 6 3 7" xfId="10772"/>
    <cellStyle name="Обычный 18 2 3 6 3 8" xfId="10773"/>
    <cellStyle name="Обычный 18 2 3 6 3 9" xfId="10774"/>
    <cellStyle name="Обычный 18 2 3 6 4" xfId="10775"/>
    <cellStyle name="Обычный 18 2 3 6 4 2" xfId="10776"/>
    <cellStyle name="Обычный 18 2 3 6 4 2 2" xfId="10777"/>
    <cellStyle name="Обычный 18 2 3 6 4 2 3" xfId="10778"/>
    <cellStyle name="Обычный 18 2 3 6 4 2 4" xfId="10779"/>
    <cellStyle name="Обычный 18 2 3 6 4 2 5" xfId="10780"/>
    <cellStyle name="Обычный 18 2 3 6 4 3" xfId="10781"/>
    <cellStyle name="Обычный 18 2 3 6 4 4" xfId="10782"/>
    <cellStyle name="Обычный 18 2 3 6 4 5" xfId="10783"/>
    <cellStyle name="Обычный 18 2 3 6 4 6" xfId="10784"/>
    <cellStyle name="Обычный 18 2 3 6 4 7" xfId="10785"/>
    <cellStyle name="Обычный 18 2 3 6 4 8" xfId="10786"/>
    <cellStyle name="Обычный 18 2 3 6 4 9" xfId="10787"/>
    <cellStyle name="Обычный 18 2 3 6 5" xfId="10788"/>
    <cellStyle name="Обычный 18 2 3 6 5 2" xfId="10789"/>
    <cellStyle name="Обычный 18 2 3 6 5 2 2" xfId="10790"/>
    <cellStyle name="Обычный 18 2 3 6 5 2 3" xfId="10791"/>
    <cellStyle name="Обычный 18 2 3 6 5 2 4" xfId="10792"/>
    <cellStyle name="Обычный 18 2 3 6 5 2 5" xfId="10793"/>
    <cellStyle name="Обычный 18 2 3 6 5 3" xfId="10794"/>
    <cellStyle name="Обычный 18 2 3 6 5 4" xfId="10795"/>
    <cellStyle name="Обычный 18 2 3 6 5 5" xfId="10796"/>
    <cellStyle name="Обычный 18 2 3 6 5 6" xfId="10797"/>
    <cellStyle name="Обычный 18 2 3 6 5 7" xfId="10798"/>
    <cellStyle name="Обычный 18 2 3 6 5 8" xfId="10799"/>
    <cellStyle name="Обычный 18 2 3 6 6" xfId="10800"/>
    <cellStyle name="Обычный 18 2 3 6 6 2" xfId="10801"/>
    <cellStyle name="Обычный 18 2 3 6 6 3" xfId="10802"/>
    <cellStyle name="Обычный 18 2 3 6 6 4" xfId="10803"/>
    <cellStyle name="Обычный 18 2 3 6 6 5" xfId="10804"/>
    <cellStyle name="Обычный 18 2 3 6 7" xfId="10805"/>
    <cellStyle name="Обычный 18 2 3 6 7 2" xfId="10806"/>
    <cellStyle name="Обычный 18 2 3 6 7 3" xfId="10807"/>
    <cellStyle name="Обычный 18 2 3 6 7 4" xfId="10808"/>
    <cellStyle name="Обычный 18 2 3 6 7 5" xfId="10809"/>
    <cellStyle name="Обычный 18 2 3 6 8" xfId="10810"/>
    <cellStyle name="Обычный 18 2 3 6 9" xfId="10811"/>
    <cellStyle name="Обычный 18 2 3 7" xfId="10812"/>
    <cellStyle name="Обычный 18 2 3 7 10" xfId="10813"/>
    <cellStyle name="Обычный 18 2 3 7 11" xfId="10814"/>
    <cellStyle name="Обычный 18 2 3 7 12" xfId="10815"/>
    <cellStyle name="Обычный 18 2 3 7 13" xfId="10816"/>
    <cellStyle name="Обычный 18 2 3 7 14" xfId="10817"/>
    <cellStyle name="Обычный 18 2 3 7 15" xfId="10818"/>
    <cellStyle name="Обычный 18 2 3 7 2" xfId="10819"/>
    <cellStyle name="Обычный 18 2 3 7 2 10" xfId="10820"/>
    <cellStyle name="Обычный 18 2 3 7 2 11" xfId="10821"/>
    <cellStyle name="Обычный 18 2 3 7 2 12" xfId="10822"/>
    <cellStyle name="Обычный 18 2 3 7 2 13" xfId="10823"/>
    <cellStyle name="Обычный 18 2 3 7 2 14" xfId="10824"/>
    <cellStyle name="Обычный 18 2 3 7 2 2" xfId="10825"/>
    <cellStyle name="Обычный 18 2 3 7 2 2 10" xfId="10826"/>
    <cellStyle name="Обычный 18 2 3 7 2 2 11" xfId="10827"/>
    <cellStyle name="Обычный 18 2 3 7 2 2 12" xfId="10828"/>
    <cellStyle name="Обычный 18 2 3 7 2 2 13" xfId="10829"/>
    <cellStyle name="Обычный 18 2 3 7 2 2 2" xfId="10830"/>
    <cellStyle name="Обычный 18 2 3 7 2 2 2 2" xfId="10831"/>
    <cellStyle name="Обычный 18 2 3 7 2 2 2 2 2" xfId="10832"/>
    <cellStyle name="Обычный 18 2 3 7 2 2 2 2 3" xfId="10833"/>
    <cellStyle name="Обычный 18 2 3 7 2 2 2 2 4" xfId="10834"/>
    <cellStyle name="Обычный 18 2 3 7 2 2 2 2 5" xfId="10835"/>
    <cellStyle name="Обычный 18 2 3 7 2 2 2 3" xfId="10836"/>
    <cellStyle name="Обычный 18 2 3 7 2 2 2 4" xfId="10837"/>
    <cellStyle name="Обычный 18 2 3 7 2 2 2 5" xfId="10838"/>
    <cellStyle name="Обычный 18 2 3 7 2 2 2 6" xfId="10839"/>
    <cellStyle name="Обычный 18 2 3 7 2 2 2 7" xfId="10840"/>
    <cellStyle name="Обычный 18 2 3 7 2 2 2 8" xfId="10841"/>
    <cellStyle name="Обычный 18 2 3 7 2 2 2 9" xfId="10842"/>
    <cellStyle name="Обычный 18 2 3 7 2 2 3" xfId="10843"/>
    <cellStyle name="Обычный 18 2 3 7 2 2 3 2" xfId="10844"/>
    <cellStyle name="Обычный 18 2 3 7 2 2 3 2 2" xfId="10845"/>
    <cellStyle name="Обычный 18 2 3 7 2 2 3 2 3" xfId="10846"/>
    <cellStyle name="Обычный 18 2 3 7 2 2 3 2 4" xfId="10847"/>
    <cellStyle name="Обычный 18 2 3 7 2 2 3 2 5" xfId="10848"/>
    <cellStyle name="Обычный 18 2 3 7 2 2 3 3" xfId="10849"/>
    <cellStyle name="Обычный 18 2 3 7 2 2 3 4" xfId="10850"/>
    <cellStyle name="Обычный 18 2 3 7 2 2 3 5" xfId="10851"/>
    <cellStyle name="Обычный 18 2 3 7 2 2 3 6" xfId="10852"/>
    <cellStyle name="Обычный 18 2 3 7 2 2 3 7" xfId="10853"/>
    <cellStyle name="Обычный 18 2 3 7 2 2 3 8" xfId="10854"/>
    <cellStyle name="Обычный 18 2 3 7 2 2 4" xfId="10855"/>
    <cellStyle name="Обычный 18 2 3 7 2 2 4 2" xfId="10856"/>
    <cellStyle name="Обычный 18 2 3 7 2 2 4 3" xfId="10857"/>
    <cellStyle name="Обычный 18 2 3 7 2 2 4 4" xfId="10858"/>
    <cellStyle name="Обычный 18 2 3 7 2 2 4 5" xfId="10859"/>
    <cellStyle name="Обычный 18 2 3 7 2 2 5" xfId="10860"/>
    <cellStyle name="Обычный 18 2 3 7 2 2 5 2" xfId="10861"/>
    <cellStyle name="Обычный 18 2 3 7 2 2 5 3" xfId="10862"/>
    <cellStyle name="Обычный 18 2 3 7 2 2 5 4" xfId="10863"/>
    <cellStyle name="Обычный 18 2 3 7 2 2 5 5" xfId="10864"/>
    <cellStyle name="Обычный 18 2 3 7 2 2 6" xfId="10865"/>
    <cellStyle name="Обычный 18 2 3 7 2 2 7" xfId="10866"/>
    <cellStyle name="Обычный 18 2 3 7 2 2 8" xfId="10867"/>
    <cellStyle name="Обычный 18 2 3 7 2 2 9" xfId="10868"/>
    <cellStyle name="Обычный 18 2 3 7 2 3" xfId="10869"/>
    <cellStyle name="Обычный 18 2 3 7 2 3 2" xfId="10870"/>
    <cellStyle name="Обычный 18 2 3 7 2 3 2 2" xfId="10871"/>
    <cellStyle name="Обычный 18 2 3 7 2 3 2 3" xfId="10872"/>
    <cellStyle name="Обычный 18 2 3 7 2 3 2 4" xfId="10873"/>
    <cellStyle name="Обычный 18 2 3 7 2 3 2 5" xfId="10874"/>
    <cellStyle name="Обычный 18 2 3 7 2 3 3" xfId="10875"/>
    <cellStyle name="Обычный 18 2 3 7 2 3 4" xfId="10876"/>
    <cellStyle name="Обычный 18 2 3 7 2 3 5" xfId="10877"/>
    <cellStyle name="Обычный 18 2 3 7 2 3 6" xfId="10878"/>
    <cellStyle name="Обычный 18 2 3 7 2 3 7" xfId="10879"/>
    <cellStyle name="Обычный 18 2 3 7 2 3 8" xfId="10880"/>
    <cellStyle name="Обычный 18 2 3 7 2 3 9" xfId="10881"/>
    <cellStyle name="Обычный 18 2 3 7 2 4" xfId="10882"/>
    <cellStyle name="Обычный 18 2 3 7 2 4 2" xfId="10883"/>
    <cellStyle name="Обычный 18 2 3 7 2 4 2 2" xfId="10884"/>
    <cellStyle name="Обычный 18 2 3 7 2 4 2 3" xfId="10885"/>
    <cellStyle name="Обычный 18 2 3 7 2 4 2 4" xfId="10886"/>
    <cellStyle name="Обычный 18 2 3 7 2 4 2 5" xfId="10887"/>
    <cellStyle name="Обычный 18 2 3 7 2 4 3" xfId="10888"/>
    <cellStyle name="Обычный 18 2 3 7 2 4 4" xfId="10889"/>
    <cellStyle name="Обычный 18 2 3 7 2 4 5" xfId="10890"/>
    <cellStyle name="Обычный 18 2 3 7 2 4 6" xfId="10891"/>
    <cellStyle name="Обычный 18 2 3 7 2 4 7" xfId="10892"/>
    <cellStyle name="Обычный 18 2 3 7 2 4 8" xfId="10893"/>
    <cellStyle name="Обычный 18 2 3 7 2 5" xfId="10894"/>
    <cellStyle name="Обычный 18 2 3 7 2 5 2" xfId="10895"/>
    <cellStyle name="Обычный 18 2 3 7 2 5 3" xfId="10896"/>
    <cellStyle name="Обычный 18 2 3 7 2 5 4" xfId="10897"/>
    <cellStyle name="Обычный 18 2 3 7 2 5 5" xfId="10898"/>
    <cellStyle name="Обычный 18 2 3 7 2 6" xfId="10899"/>
    <cellStyle name="Обычный 18 2 3 7 2 6 2" xfId="10900"/>
    <cellStyle name="Обычный 18 2 3 7 2 6 3" xfId="10901"/>
    <cellStyle name="Обычный 18 2 3 7 2 6 4" xfId="10902"/>
    <cellStyle name="Обычный 18 2 3 7 2 6 5" xfId="10903"/>
    <cellStyle name="Обычный 18 2 3 7 2 7" xfId="10904"/>
    <cellStyle name="Обычный 18 2 3 7 2 8" xfId="10905"/>
    <cellStyle name="Обычный 18 2 3 7 2 9" xfId="10906"/>
    <cellStyle name="Обычный 18 2 3 7 3" xfId="10907"/>
    <cellStyle name="Обычный 18 2 3 7 3 10" xfId="10908"/>
    <cellStyle name="Обычный 18 2 3 7 3 11" xfId="10909"/>
    <cellStyle name="Обычный 18 2 3 7 3 12" xfId="10910"/>
    <cellStyle name="Обычный 18 2 3 7 3 13" xfId="10911"/>
    <cellStyle name="Обычный 18 2 3 7 3 2" xfId="10912"/>
    <cellStyle name="Обычный 18 2 3 7 3 2 2" xfId="10913"/>
    <cellStyle name="Обычный 18 2 3 7 3 2 2 2" xfId="10914"/>
    <cellStyle name="Обычный 18 2 3 7 3 2 2 3" xfId="10915"/>
    <cellStyle name="Обычный 18 2 3 7 3 2 2 4" xfId="10916"/>
    <cellStyle name="Обычный 18 2 3 7 3 2 2 5" xfId="10917"/>
    <cellStyle name="Обычный 18 2 3 7 3 2 3" xfId="10918"/>
    <cellStyle name="Обычный 18 2 3 7 3 2 4" xfId="10919"/>
    <cellStyle name="Обычный 18 2 3 7 3 2 5" xfId="10920"/>
    <cellStyle name="Обычный 18 2 3 7 3 2 6" xfId="10921"/>
    <cellStyle name="Обычный 18 2 3 7 3 2 7" xfId="10922"/>
    <cellStyle name="Обычный 18 2 3 7 3 2 8" xfId="10923"/>
    <cellStyle name="Обычный 18 2 3 7 3 2 9" xfId="10924"/>
    <cellStyle name="Обычный 18 2 3 7 3 3" xfId="10925"/>
    <cellStyle name="Обычный 18 2 3 7 3 3 2" xfId="10926"/>
    <cellStyle name="Обычный 18 2 3 7 3 3 2 2" xfId="10927"/>
    <cellStyle name="Обычный 18 2 3 7 3 3 2 3" xfId="10928"/>
    <cellStyle name="Обычный 18 2 3 7 3 3 2 4" xfId="10929"/>
    <cellStyle name="Обычный 18 2 3 7 3 3 2 5" xfId="10930"/>
    <cellStyle name="Обычный 18 2 3 7 3 3 3" xfId="10931"/>
    <cellStyle name="Обычный 18 2 3 7 3 3 4" xfId="10932"/>
    <cellStyle name="Обычный 18 2 3 7 3 3 5" xfId="10933"/>
    <cellStyle name="Обычный 18 2 3 7 3 3 6" xfId="10934"/>
    <cellStyle name="Обычный 18 2 3 7 3 3 7" xfId="10935"/>
    <cellStyle name="Обычный 18 2 3 7 3 3 8" xfId="10936"/>
    <cellStyle name="Обычный 18 2 3 7 3 4" xfId="10937"/>
    <cellStyle name="Обычный 18 2 3 7 3 4 2" xfId="10938"/>
    <cellStyle name="Обычный 18 2 3 7 3 4 3" xfId="10939"/>
    <cellStyle name="Обычный 18 2 3 7 3 4 4" xfId="10940"/>
    <cellStyle name="Обычный 18 2 3 7 3 4 5" xfId="10941"/>
    <cellStyle name="Обычный 18 2 3 7 3 5" xfId="10942"/>
    <cellStyle name="Обычный 18 2 3 7 3 5 2" xfId="10943"/>
    <cellStyle name="Обычный 18 2 3 7 3 5 3" xfId="10944"/>
    <cellStyle name="Обычный 18 2 3 7 3 5 4" xfId="10945"/>
    <cellStyle name="Обычный 18 2 3 7 3 5 5" xfId="10946"/>
    <cellStyle name="Обычный 18 2 3 7 3 6" xfId="10947"/>
    <cellStyle name="Обычный 18 2 3 7 3 7" xfId="10948"/>
    <cellStyle name="Обычный 18 2 3 7 3 8" xfId="10949"/>
    <cellStyle name="Обычный 18 2 3 7 3 9" xfId="10950"/>
    <cellStyle name="Обычный 18 2 3 7 4" xfId="10951"/>
    <cellStyle name="Обычный 18 2 3 7 4 2" xfId="10952"/>
    <cellStyle name="Обычный 18 2 3 7 4 2 2" xfId="10953"/>
    <cellStyle name="Обычный 18 2 3 7 4 2 3" xfId="10954"/>
    <cellStyle name="Обычный 18 2 3 7 4 2 4" xfId="10955"/>
    <cellStyle name="Обычный 18 2 3 7 4 2 5" xfId="10956"/>
    <cellStyle name="Обычный 18 2 3 7 4 3" xfId="10957"/>
    <cellStyle name="Обычный 18 2 3 7 4 4" xfId="10958"/>
    <cellStyle name="Обычный 18 2 3 7 4 5" xfId="10959"/>
    <cellStyle name="Обычный 18 2 3 7 4 6" xfId="10960"/>
    <cellStyle name="Обычный 18 2 3 7 4 7" xfId="10961"/>
    <cellStyle name="Обычный 18 2 3 7 4 8" xfId="10962"/>
    <cellStyle name="Обычный 18 2 3 7 4 9" xfId="10963"/>
    <cellStyle name="Обычный 18 2 3 7 5" xfId="10964"/>
    <cellStyle name="Обычный 18 2 3 7 5 2" xfId="10965"/>
    <cellStyle name="Обычный 18 2 3 7 5 2 2" xfId="10966"/>
    <cellStyle name="Обычный 18 2 3 7 5 2 3" xfId="10967"/>
    <cellStyle name="Обычный 18 2 3 7 5 2 4" xfId="10968"/>
    <cellStyle name="Обычный 18 2 3 7 5 2 5" xfId="10969"/>
    <cellStyle name="Обычный 18 2 3 7 5 3" xfId="10970"/>
    <cellStyle name="Обычный 18 2 3 7 5 4" xfId="10971"/>
    <cellStyle name="Обычный 18 2 3 7 5 5" xfId="10972"/>
    <cellStyle name="Обычный 18 2 3 7 5 6" xfId="10973"/>
    <cellStyle name="Обычный 18 2 3 7 5 7" xfId="10974"/>
    <cellStyle name="Обычный 18 2 3 7 5 8" xfId="10975"/>
    <cellStyle name="Обычный 18 2 3 7 6" xfId="10976"/>
    <cellStyle name="Обычный 18 2 3 7 6 2" xfId="10977"/>
    <cellStyle name="Обычный 18 2 3 7 6 3" xfId="10978"/>
    <cellStyle name="Обычный 18 2 3 7 6 4" xfId="10979"/>
    <cellStyle name="Обычный 18 2 3 7 6 5" xfId="10980"/>
    <cellStyle name="Обычный 18 2 3 7 7" xfId="10981"/>
    <cellStyle name="Обычный 18 2 3 7 7 2" xfId="10982"/>
    <cellStyle name="Обычный 18 2 3 7 7 3" xfId="10983"/>
    <cellStyle name="Обычный 18 2 3 7 7 4" xfId="10984"/>
    <cellStyle name="Обычный 18 2 3 7 7 5" xfId="10985"/>
    <cellStyle name="Обычный 18 2 3 7 8" xfId="10986"/>
    <cellStyle name="Обычный 18 2 3 7 9" xfId="10987"/>
    <cellStyle name="Обычный 18 2 3 8" xfId="10988"/>
    <cellStyle name="Обычный 18 2 3 8 10" xfId="10989"/>
    <cellStyle name="Обычный 18 2 3 8 11" xfId="10990"/>
    <cellStyle name="Обычный 18 2 3 8 12" xfId="10991"/>
    <cellStyle name="Обычный 18 2 3 8 13" xfId="10992"/>
    <cellStyle name="Обычный 18 2 3 8 14" xfId="10993"/>
    <cellStyle name="Обычный 18 2 3 8 15" xfId="10994"/>
    <cellStyle name="Обычный 18 2 3 8 2" xfId="10995"/>
    <cellStyle name="Обычный 18 2 3 8 2 10" xfId="10996"/>
    <cellStyle name="Обычный 18 2 3 8 2 11" xfId="10997"/>
    <cellStyle name="Обычный 18 2 3 8 2 12" xfId="10998"/>
    <cellStyle name="Обычный 18 2 3 8 2 13" xfId="10999"/>
    <cellStyle name="Обычный 18 2 3 8 2 14" xfId="11000"/>
    <cellStyle name="Обычный 18 2 3 8 2 2" xfId="11001"/>
    <cellStyle name="Обычный 18 2 3 8 2 2 10" xfId="11002"/>
    <cellStyle name="Обычный 18 2 3 8 2 2 11" xfId="11003"/>
    <cellStyle name="Обычный 18 2 3 8 2 2 12" xfId="11004"/>
    <cellStyle name="Обычный 18 2 3 8 2 2 13" xfId="11005"/>
    <cellStyle name="Обычный 18 2 3 8 2 2 2" xfId="11006"/>
    <cellStyle name="Обычный 18 2 3 8 2 2 2 2" xfId="11007"/>
    <cellStyle name="Обычный 18 2 3 8 2 2 2 2 2" xfId="11008"/>
    <cellStyle name="Обычный 18 2 3 8 2 2 2 2 3" xfId="11009"/>
    <cellStyle name="Обычный 18 2 3 8 2 2 2 2 4" xfId="11010"/>
    <cellStyle name="Обычный 18 2 3 8 2 2 2 2 5" xfId="11011"/>
    <cellStyle name="Обычный 18 2 3 8 2 2 2 3" xfId="11012"/>
    <cellStyle name="Обычный 18 2 3 8 2 2 2 4" xfId="11013"/>
    <cellStyle name="Обычный 18 2 3 8 2 2 2 5" xfId="11014"/>
    <cellStyle name="Обычный 18 2 3 8 2 2 2 6" xfId="11015"/>
    <cellStyle name="Обычный 18 2 3 8 2 2 2 7" xfId="11016"/>
    <cellStyle name="Обычный 18 2 3 8 2 2 2 8" xfId="11017"/>
    <cellStyle name="Обычный 18 2 3 8 2 2 2 9" xfId="11018"/>
    <cellStyle name="Обычный 18 2 3 8 2 2 3" xfId="11019"/>
    <cellStyle name="Обычный 18 2 3 8 2 2 3 2" xfId="11020"/>
    <cellStyle name="Обычный 18 2 3 8 2 2 3 2 2" xfId="11021"/>
    <cellStyle name="Обычный 18 2 3 8 2 2 3 2 3" xfId="11022"/>
    <cellStyle name="Обычный 18 2 3 8 2 2 3 2 4" xfId="11023"/>
    <cellStyle name="Обычный 18 2 3 8 2 2 3 2 5" xfId="11024"/>
    <cellStyle name="Обычный 18 2 3 8 2 2 3 3" xfId="11025"/>
    <cellStyle name="Обычный 18 2 3 8 2 2 3 4" xfId="11026"/>
    <cellStyle name="Обычный 18 2 3 8 2 2 3 5" xfId="11027"/>
    <cellStyle name="Обычный 18 2 3 8 2 2 3 6" xfId="11028"/>
    <cellStyle name="Обычный 18 2 3 8 2 2 3 7" xfId="11029"/>
    <cellStyle name="Обычный 18 2 3 8 2 2 3 8" xfId="11030"/>
    <cellStyle name="Обычный 18 2 3 8 2 2 4" xfId="11031"/>
    <cellStyle name="Обычный 18 2 3 8 2 2 4 2" xfId="11032"/>
    <cellStyle name="Обычный 18 2 3 8 2 2 4 3" xfId="11033"/>
    <cellStyle name="Обычный 18 2 3 8 2 2 4 4" xfId="11034"/>
    <cellStyle name="Обычный 18 2 3 8 2 2 4 5" xfId="11035"/>
    <cellStyle name="Обычный 18 2 3 8 2 2 5" xfId="11036"/>
    <cellStyle name="Обычный 18 2 3 8 2 2 5 2" xfId="11037"/>
    <cellStyle name="Обычный 18 2 3 8 2 2 5 3" xfId="11038"/>
    <cellStyle name="Обычный 18 2 3 8 2 2 5 4" xfId="11039"/>
    <cellStyle name="Обычный 18 2 3 8 2 2 5 5" xfId="11040"/>
    <cellStyle name="Обычный 18 2 3 8 2 2 6" xfId="11041"/>
    <cellStyle name="Обычный 18 2 3 8 2 2 7" xfId="11042"/>
    <cellStyle name="Обычный 18 2 3 8 2 2 8" xfId="11043"/>
    <cellStyle name="Обычный 18 2 3 8 2 2 9" xfId="11044"/>
    <cellStyle name="Обычный 18 2 3 8 2 3" xfId="11045"/>
    <cellStyle name="Обычный 18 2 3 8 2 3 2" xfId="11046"/>
    <cellStyle name="Обычный 18 2 3 8 2 3 2 2" xfId="11047"/>
    <cellStyle name="Обычный 18 2 3 8 2 3 2 3" xfId="11048"/>
    <cellStyle name="Обычный 18 2 3 8 2 3 2 4" xfId="11049"/>
    <cellStyle name="Обычный 18 2 3 8 2 3 2 5" xfId="11050"/>
    <cellStyle name="Обычный 18 2 3 8 2 3 3" xfId="11051"/>
    <cellStyle name="Обычный 18 2 3 8 2 3 4" xfId="11052"/>
    <cellStyle name="Обычный 18 2 3 8 2 3 5" xfId="11053"/>
    <cellStyle name="Обычный 18 2 3 8 2 3 6" xfId="11054"/>
    <cellStyle name="Обычный 18 2 3 8 2 3 7" xfId="11055"/>
    <cellStyle name="Обычный 18 2 3 8 2 3 8" xfId="11056"/>
    <cellStyle name="Обычный 18 2 3 8 2 3 9" xfId="11057"/>
    <cellStyle name="Обычный 18 2 3 8 2 4" xfId="11058"/>
    <cellStyle name="Обычный 18 2 3 8 2 4 2" xfId="11059"/>
    <cellStyle name="Обычный 18 2 3 8 2 4 2 2" xfId="11060"/>
    <cellStyle name="Обычный 18 2 3 8 2 4 2 3" xfId="11061"/>
    <cellStyle name="Обычный 18 2 3 8 2 4 2 4" xfId="11062"/>
    <cellStyle name="Обычный 18 2 3 8 2 4 2 5" xfId="11063"/>
    <cellStyle name="Обычный 18 2 3 8 2 4 3" xfId="11064"/>
    <cellStyle name="Обычный 18 2 3 8 2 4 4" xfId="11065"/>
    <cellStyle name="Обычный 18 2 3 8 2 4 5" xfId="11066"/>
    <cellStyle name="Обычный 18 2 3 8 2 4 6" xfId="11067"/>
    <cellStyle name="Обычный 18 2 3 8 2 4 7" xfId="11068"/>
    <cellStyle name="Обычный 18 2 3 8 2 4 8" xfId="11069"/>
    <cellStyle name="Обычный 18 2 3 8 2 5" xfId="11070"/>
    <cellStyle name="Обычный 18 2 3 8 2 5 2" xfId="11071"/>
    <cellStyle name="Обычный 18 2 3 8 2 5 3" xfId="11072"/>
    <cellStyle name="Обычный 18 2 3 8 2 5 4" xfId="11073"/>
    <cellStyle name="Обычный 18 2 3 8 2 5 5" xfId="11074"/>
    <cellStyle name="Обычный 18 2 3 8 2 6" xfId="11075"/>
    <cellStyle name="Обычный 18 2 3 8 2 6 2" xfId="11076"/>
    <cellStyle name="Обычный 18 2 3 8 2 6 3" xfId="11077"/>
    <cellStyle name="Обычный 18 2 3 8 2 6 4" xfId="11078"/>
    <cellStyle name="Обычный 18 2 3 8 2 6 5" xfId="11079"/>
    <cellStyle name="Обычный 18 2 3 8 2 7" xfId="11080"/>
    <cellStyle name="Обычный 18 2 3 8 2 8" xfId="11081"/>
    <cellStyle name="Обычный 18 2 3 8 2 9" xfId="11082"/>
    <cellStyle name="Обычный 18 2 3 8 3" xfId="11083"/>
    <cellStyle name="Обычный 18 2 3 8 3 10" xfId="11084"/>
    <cellStyle name="Обычный 18 2 3 8 3 11" xfId="11085"/>
    <cellStyle name="Обычный 18 2 3 8 3 12" xfId="11086"/>
    <cellStyle name="Обычный 18 2 3 8 3 13" xfId="11087"/>
    <cellStyle name="Обычный 18 2 3 8 3 2" xfId="11088"/>
    <cellStyle name="Обычный 18 2 3 8 3 2 2" xfId="11089"/>
    <cellStyle name="Обычный 18 2 3 8 3 2 2 2" xfId="11090"/>
    <cellStyle name="Обычный 18 2 3 8 3 2 2 3" xfId="11091"/>
    <cellStyle name="Обычный 18 2 3 8 3 2 2 4" xfId="11092"/>
    <cellStyle name="Обычный 18 2 3 8 3 2 2 5" xfId="11093"/>
    <cellStyle name="Обычный 18 2 3 8 3 2 3" xfId="11094"/>
    <cellStyle name="Обычный 18 2 3 8 3 2 4" xfId="11095"/>
    <cellStyle name="Обычный 18 2 3 8 3 2 5" xfId="11096"/>
    <cellStyle name="Обычный 18 2 3 8 3 2 6" xfId="11097"/>
    <cellStyle name="Обычный 18 2 3 8 3 2 7" xfId="11098"/>
    <cellStyle name="Обычный 18 2 3 8 3 2 8" xfId="11099"/>
    <cellStyle name="Обычный 18 2 3 8 3 2 9" xfId="11100"/>
    <cellStyle name="Обычный 18 2 3 8 3 3" xfId="11101"/>
    <cellStyle name="Обычный 18 2 3 8 3 3 2" xfId="11102"/>
    <cellStyle name="Обычный 18 2 3 8 3 3 2 2" xfId="11103"/>
    <cellStyle name="Обычный 18 2 3 8 3 3 2 3" xfId="11104"/>
    <cellStyle name="Обычный 18 2 3 8 3 3 2 4" xfId="11105"/>
    <cellStyle name="Обычный 18 2 3 8 3 3 2 5" xfId="11106"/>
    <cellStyle name="Обычный 18 2 3 8 3 3 3" xfId="11107"/>
    <cellStyle name="Обычный 18 2 3 8 3 3 4" xfId="11108"/>
    <cellStyle name="Обычный 18 2 3 8 3 3 5" xfId="11109"/>
    <cellStyle name="Обычный 18 2 3 8 3 3 6" xfId="11110"/>
    <cellStyle name="Обычный 18 2 3 8 3 3 7" xfId="11111"/>
    <cellStyle name="Обычный 18 2 3 8 3 3 8" xfId="11112"/>
    <cellStyle name="Обычный 18 2 3 8 3 4" xfId="11113"/>
    <cellStyle name="Обычный 18 2 3 8 3 4 2" xfId="11114"/>
    <cellStyle name="Обычный 18 2 3 8 3 4 3" xfId="11115"/>
    <cellStyle name="Обычный 18 2 3 8 3 4 4" xfId="11116"/>
    <cellStyle name="Обычный 18 2 3 8 3 4 5" xfId="11117"/>
    <cellStyle name="Обычный 18 2 3 8 3 5" xfId="11118"/>
    <cellStyle name="Обычный 18 2 3 8 3 5 2" xfId="11119"/>
    <cellStyle name="Обычный 18 2 3 8 3 5 3" xfId="11120"/>
    <cellStyle name="Обычный 18 2 3 8 3 5 4" xfId="11121"/>
    <cellStyle name="Обычный 18 2 3 8 3 5 5" xfId="11122"/>
    <cellStyle name="Обычный 18 2 3 8 3 6" xfId="11123"/>
    <cellStyle name="Обычный 18 2 3 8 3 7" xfId="11124"/>
    <cellStyle name="Обычный 18 2 3 8 3 8" xfId="11125"/>
    <cellStyle name="Обычный 18 2 3 8 3 9" xfId="11126"/>
    <cellStyle name="Обычный 18 2 3 8 4" xfId="11127"/>
    <cellStyle name="Обычный 18 2 3 8 4 2" xfId="11128"/>
    <cellStyle name="Обычный 18 2 3 8 4 2 2" xfId="11129"/>
    <cellStyle name="Обычный 18 2 3 8 4 2 3" xfId="11130"/>
    <cellStyle name="Обычный 18 2 3 8 4 2 4" xfId="11131"/>
    <cellStyle name="Обычный 18 2 3 8 4 2 5" xfId="11132"/>
    <cellStyle name="Обычный 18 2 3 8 4 3" xfId="11133"/>
    <cellStyle name="Обычный 18 2 3 8 4 4" xfId="11134"/>
    <cellStyle name="Обычный 18 2 3 8 4 5" xfId="11135"/>
    <cellStyle name="Обычный 18 2 3 8 4 6" xfId="11136"/>
    <cellStyle name="Обычный 18 2 3 8 4 7" xfId="11137"/>
    <cellStyle name="Обычный 18 2 3 8 4 8" xfId="11138"/>
    <cellStyle name="Обычный 18 2 3 8 4 9" xfId="11139"/>
    <cellStyle name="Обычный 18 2 3 8 5" xfId="11140"/>
    <cellStyle name="Обычный 18 2 3 8 5 2" xfId="11141"/>
    <cellStyle name="Обычный 18 2 3 8 5 2 2" xfId="11142"/>
    <cellStyle name="Обычный 18 2 3 8 5 2 3" xfId="11143"/>
    <cellStyle name="Обычный 18 2 3 8 5 2 4" xfId="11144"/>
    <cellStyle name="Обычный 18 2 3 8 5 2 5" xfId="11145"/>
    <cellStyle name="Обычный 18 2 3 8 5 3" xfId="11146"/>
    <cellStyle name="Обычный 18 2 3 8 5 4" xfId="11147"/>
    <cellStyle name="Обычный 18 2 3 8 5 5" xfId="11148"/>
    <cellStyle name="Обычный 18 2 3 8 5 6" xfId="11149"/>
    <cellStyle name="Обычный 18 2 3 8 5 7" xfId="11150"/>
    <cellStyle name="Обычный 18 2 3 8 5 8" xfId="11151"/>
    <cellStyle name="Обычный 18 2 3 8 6" xfId="11152"/>
    <cellStyle name="Обычный 18 2 3 8 6 2" xfId="11153"/>
    <cellStyle name="Обычный 18 2 3 8 6 3" xfId="11154"/>
    <cellStyle name="Обычный 18 2 3 8 6 4" xfId="11155"/>
    <cellStyle name="Обычный 18 2 3 8 6 5" xfId="11156"/>
    <cellStyle name="Обычный 18 2 3 8 7" xfId="11157"/>
    <cellStyle name="Обычный 18 2 3 8 7 2" xfId="11158"/>
    <cellStyle name="Обычный 18 2 3 8 7 3" xfId="11159"/>
    <cellStyle name="Обычный 18 2 3 8 7 4" xfId="11160"/>
    <cellStyle name="Обычный 18 2 3 8 7 5" xfId="11161"/>
    <cellStyle name="Обычный 18 2 3 8 8" xfId="11162"/>
    <cellStyle name="Обычный 18 2 3 8 9" xfId="11163"/>
    <cellStyle name="Обычный 18 2 3 9" xfId="11164"/>
    <cellStyle name="Обычный 18 2 3 9 10" xfId="11165"/>
    <cellStyle name="Обычный 18 2 3 9 11" xfId="11166"/>
    <cellStyle name="Обычный 18 2 3 9 12" xfId="11167"/>
    <cellStyle name="Обычный 18 2 3 9 13" xfId="11168"/>
    <cellStyle name="Обычный 18 2 3 9 14" xfId="11169"/>
    <cellStyle name="Обычный 18 2 3 9 15" xfId="11170"/>
    <cellStyle name="Обычный 18 2 3 9 2" xfId="11171"/>
    <cellStyle name="Обычный 18 2 3 9 2 10" xfId="11172"/>
    <cellStyle name="Обычный 18 2 3 9 2 11" xfId="11173"/>
    <cellStyle name="Обычный 18 2 3 9 2 12" xfId="11174"/>
    <cellStyle name="Обычный 18 2 3 9 2 13" xfId="11175"/>
    <cellStyle name="Обычный 18 2 3 9 2 14" xfId="11176"/>
    <cellStyle name="Обычный 18 2 3 9 2 2" xfId="11177"/>
    <cellStyle name="Обычный 18 2 3 9 2 2 10" xfId="11178"/>
    <cellStyle name="Обычный 18 2 3 9 2 2 11" xfId="11179"/>
    <cellStyle name="Обычный 18 2 3 9 2 2 12" xfId="11180"/>
    <cellStyle name="Обычный 18 2 3 9 2 2 13" xfId="11181"/>
    <cellStyle name="Обычный 18 2 3 9 2 2 2" xfId="11182"/>
    <cellStyle name="Обычный 18 2 3 9 2 2 2 2" xfId="11183"/>
    <cellStyle name="Обычный 18 2 3 9 2 2 2 2 2" xfId="11184"/>
    <cellStyle name="Обычный 18 2 3 9 2 2 2 2 3" xfId="11185"/>
    <cellStyle name="Обычный 18 2 3 9 2 2 2 2 4" xfId="11186"/>
    <cellStyle name="Обычный 18 2 3 9 2 2 2 2 5" xfId="11187"/>
    <cellStyle name="Обычный 18 2 3 9 2 2 2 3" xfId="11188"/>
    <cellStyle name="Обычный 18 2 3 9 2 2 2 4" xfId="11189"/>
    <cellStyle name="Обычный 18 2 3 9 2 2 2 5" xfId="11190"/>
    <cellStyle name="Обычный 18 2 3 9 2 2 2 6" xfId="11191"/>
    <cellStyle name="Обычный 18 2 3 9 2 2 2 7" xfId="11192"/>
    <cellStyle name="Обычный 18 2 3 9 2 2 2 8" xfId="11193"/>
    <cellStyle name="Обычный 18 2 3 9 2 2 2 9" xfId="11194"/>
    <cellStyle name="Обычный 18 2 3 9 2 2 3" xfId="11195"/>
    <cellStyle name="Обычный 18 2 3 9 2 2 3 2" xfId="11196"/>
    <cellStyle name="Обычный 18 2 3 9 2 2 3 2 2" xfId="11197"/>
    <cellStyle name="Обычный 18 2 3 9 2 2 3 2 3" xfId="11198"/>
    <cellStyle name="Обычный 18 2 3 9 2 2 3 2 4" xfId="11199"/>
    <cellStyle name="Обычный 18 2 3 9 2 2 3 2 5" xfId="11200"/>
    <cellStyle name="Обычный 18 2 3 9 2 2 3 3" xfId="11201"/>
    <cellStyle name="Обычный 18 2 3 9 2 2 3 4" xfId="11202"/>
    <cellStyle name="Обычный 18 2 3 9 2 2 3 5" xfId="11203"/>
    <cellStyle name="Обычный 18 2 3 9 2 2 3 6" xfId="11204"/>
    <cellStyle name="Обычный 18 2 3 9 2 2 3 7" xfId="11205"/>
    <cellStyle name="Обычный 18 2 3 9 2 2 3 8" xfId="11206"/>
    <cellStyle name="Обычный 18 2 3 9 2 2 4" xfId="11207"/>
    <cellStyle name="Обычный 18 2 3 9 2 2 4 2" xfId="11208"/>
    <cellStyle name="Обычный 18 2 3 9 2 2 4 3" xfId="11209"/>
    <cellStyle name="Обычный 18 2 3 9 2 2 4 4" xfId="11210"/>
    <cellStyle name="Обычный 18 2 3 9 2 2 4 5" xfId="11211"/>
    <cellStyle name="Обычный 18 2 3 9 2 2 5" xfId="11212"/>
    <cellStyle name="Обычный 18 2 3 9 2 2 5 2" xfId="11213"/>
    <cellStyle name="Обычный 18 2 3 9 2 2 5 3" xfId="11214"/>
    <cellStyle name="Обычный 18 2 3 9 2 2 5 4" xfId="11215"/>
    <cellStyle name="Обычный 18 2 3 9 2 2 5 5" xfId="11216"/>
    <cellStyle name="Обычный 18 2 3 9 2 2 6" xfId="11217"/>
    <cellStyle name="Обычный 18 2 3 9 2 2 7" xfId="11218"/>
    <cellStyle name="Обычный 18 2 3 9 2 2 8" xfId="11219"/>
    <cellStyle name="Обычный 18 2 3 9 2 2 9" xfId="11220"/>
    <cellStyle name="Обычный 18 2 3 9 2 3" xfId="11221"/>
    <cellStyle name="Обычный 18 2 3 9 2 3 2" xfId="11222"/>
    <cellStyle name="Обычный 18 2 3 9 2 3 2 2" xfId="11223"/>
    <cellStyle name="Обычный 18 2 3 9 2 3 2 3" xfId="11224"/>
    <cellStyle name="Обычный 18 2 3 9 2 3 2 4" xfId="11225"/>
    <cellStyle name="Обычный 18 2 3 9 2 3 2 5" xfId="11226"/>
    <cellStyle name="Обычный 18 2 3 9 2 3 3" xfId="11227"/>
    <cellStyle name="Обычный 18 2 3 9 2 3 4" xfId="11228"/>
    <cellStyle name="Обычный 18 2 3 9 2 3 5" xfId="11229"/>
    <cellStyle name="Обычный 18 2 3 9 2 3 6" xfId="11230"/>
    <cellStyle name="Обычный 18 2 3 9 2 3 7" xfId="11231"/>
    <cellStyle name="Обычный 18 2 3 9 2 3 8" xfId="11232"/>
    <cellStyle name="Обычный 18 2 3 9 2 3 9" xfId="11233"/>
    <cellStyle name="Обычный 18 2 3 9 2 4" xfId="11234"/>
    <cellStyle name="Обычный 18 2 3 9 2 4 2" xfId="11235"/>
    <cellStyle name="Обычный 18 2 3 9 2 4 2 2" xfId="11236"/>
    <cellStyle name="Обычный 18 2 3 9 2 4 2 3" xfId="11237"/>
    <cellStyle name="Обычный 18 2 3 9 2 4 2 4" xfId="11238"/>
    <cellStyle name="Обычный 18 2 3 9 2 4 2 5" xfId="11239"/>
    <cellStyle name="Обычный 18 2 3 9 2 4 3" xfId="11240"/>
    <cellStyle name="Обычный 18 2 3 9 2 4 4" xfId="11241"/>
    <cellStyle name="Обычный 18 2 3 9 2 4 5" xfId="11242"/>
    <cellStyle name="Обычный 18 2 3 9 2 4 6" xfId="11243"/>
    <cellStyle name="Обычный 18 2 3 9 2 4 7" xfId="11244"/>
    <cellStyle name="Обычный 18 2 3 9 2 4 8" xfId="11245"/>
    <cellStyle name="Обычный 18 2 3 9 2 5" xfId="11246"/>
    <cellStyle name="Обычный 18 2 3 9 2 5 2" xfId="11247"/>
    <cellStyle name="Обычный 18 2 3 9 2 5 3" xfId="11248"/>
    <cellStyle name="Обычный 18 2 3 9 2 5 4" xfId="11249"/>
    <cellStyle name="Обычный 18 2 3 9 2 5 5" xfId="11250"/>
    <cellStyle name="Обычный 18 2 3 9 2 6" xfId="11251"/>
    <cellStyle name="Обычный 18 2 3 9 2 6 2" xfId="11252"/>
    <cellStyle name="Обычный 18 2 3 9 2 6 3" xfId="11253"/>
    <cellStyle name="Обычный 18 2 3 9 2 6 4" xfId="11254"/>
    <cellStyle name="Обычный 18 2 3 9 2 6 5" xfId="11255"/>
    <cellStyle name="Обычный 18 2 3 9 2 7" xfId="11256"/>
    <cellStyle name="Обычный 18 2 3 9 2 8" xfId="11257"/>
    <cellStyle name="Обычный 18 2 3 9 2 9" xfId="11258"/>
    <cellStyle name="Обычный 18 2 3 9 3" xfId="11259"/>
    <cellStyle name="Обычный 18 2 3 9 3 10" xfId="11260"/>
    <cellStyle name="Обычный 18 2 3 9 3 11" xfId="11261"/>
    <cellStyle name="Обычный 18 2 3 9 3 12" xfId="11262"/>
    <cellStyle name="Обычный 18 2 3 9 3 13" xfId="11263"/>
    <cellStyle name="Обычный 18 2 3 9 3 2" xfId="11264"/>
    <cellStyle name="Обычный 18 2 3 9 3 2 2" xfId="11265"/>
    <cellStyle name="Обычный 18 2 3 9 3 2 2 2" xfId="11266"/>
    <cellStyle name="Обычный 18 2 3 9 3 2 2 3" xfId="11267"/>
    <cellStyle name="Обычный 18 2 3 9 3 2 2 4" xfId="11268"/>
    <cellStyle name="Обычный 18 2 3 9 3 2 2 5" xfId="11269"/>
    <cellStyle name="Обычный 18 2 3 9 3 2 3" xfId="11270"/>
    <cellStyle name="Обычный 18 2 3 9 3 2 4" xfId="11271"/>
    <cellStyle name="Обычный 18 2 3 9 3 2 5" xfId="11272"/>
    <cellStyle name="Обычный 18 2 3 9 3 2 6" xfId="11273"/>
    <cellStyle name="Обычный 18 2 3 9 3 2 7" xfId="11274"/>
    <cellStyle name="Обычный 18 2 3 9 3 2 8" xfId="11275"/>
    <cellStyle name="Обычный 18 2 3 9 3 2 9" xfId="11276"/>
    <cellStyle name="Обычный 18 2 3 9 3 3" xfId="11277"/>
    <cellStyle name="Обычный 18 2 3 9 3 3 2" xfId="11278"/>
    <cellStyle name="Обычный 18 2 3 9 3 3 2 2" xfId="11279"/>
    <cellStyle name="Обычный 18 2 3 9 3 3 2 3" xfId="11280"/>
    <cellStyle name="Обычный 18 2 3 9 3 3 2 4" xfId="11281"/>
    <cellStyle name="Обычный 18 2 3 9 3 3 2 5" xfId="11282"/>
    <cellStyle name="Обычный 18 2 3 9 3 3 3" xfId="11283"/>
    <cellStyle name="Обычный 18 2 3 9 3 3 4" xfId="11284"/>
    <cellStyle name="Обычный 18 2 3 9 3 3 5" xfId="11285"/>
    <cellStyle name="Обычный 18 2 3 9 3 3 6" xfId="11286"/>
    <cellStyle name="Обычный 18 2 3 9 3 3 7" xfId="11287"/>
    <cellStyle name="Обычный 18 2 3 9 3 3 8" xfId="11288"/>
    <cellStyle name="Обычный 18 2 3 9 3 4" xfId="11289"/>
    <cellStyle name="Обычный 18 2 3 9 3 4 2" xfId="11290"/>
    <cellStyle name="Обычный 18 2 3 9 3 4 3" xfId="11291"/>
    <cellStyle name="Обычный 18 2 3 9 3 4 4" xfId="11292"/>
    <cellStyle name="Обычный 18 2 3 9 3 4 5" xfId="11293"/>
    <cellStyle name="Обычный 18 2 3 9 3 5" xfId="11294"/>
    <cellStyle name="Обычный 18 2 3 9 3 5 2" xfId="11295"/>
    <cellStyle name="Обычный 18 2 3 9 3 5 3" xfId="11296"/>
    <cellStyle name="Обычный 18 2 3 9 3 5 4" xfId="11297"/>
    <cellStyle name="Обычный 18 2 3 9 3 5 5" xfId="11298"/>
    <cellStyle name="Обычный 18 2 3 9 3 6" xfId="11299"/>
    <cellStyle name="Обычный 18 2 3 9 3 7" xfId="11300"/>
    <cellStyle name="Обычный 18 2 3 9 3 8" xfId="11301"/>
    <cellStyle name="Обычный 18 2 3 9 3 9" xfId="11302"/>
    <cellStyle name="Обычный 18 2 3 9 4" xfId="11303"/>
    <cellStyle name="Обычный 18 2 3 9 4 2" xfId="11304"/>
    <cellStyle name="Обычный 18 2 3 9 4 2 2" xfId="11305"/>
    <cellStyle name="Обычный 18 2 3 9 4 2 3" xfId="11306"/>
    <cellStyle name="Обычный 18 2 3 9 4 2 4" xfId="11307"/>
    <cellStyle name="Обычный 18 2 3 9 4 2 5" xfId="11308"/>
    <cellStyle name="Обычный 18 2 3 9 4 3" xfId="11309"/>
    <cellStyle name="Обычный 18 2 3 9 4 4" xfId="11310"/>
    <cellStyle name="Обычный 18 2 3 9 4 5" xfId="11311"/>
    <cellStyle name="Обычный 18 2 3 9 4 6" xfId="11312"/>
    <cellStyle name="Обычный 18 2 3 9 4 7" xfId="11313"/>
    <cellStyle name="Обычный 18 2 3 9 4 8" xfId="11314"/>
    <cellStyle name="Обычный 18 2 3 9 4 9" xfId="11315"/>
    <cellStyle name="Обычный 18 2 3 9 5" xfId="11316"/>
    <cellStyle name="Обычный 18 2 3 9 5 2" xfId="11317"/>
    <cellStyle name="Обычный 18 2 3 9 5 2 2" xfId="11318"/>
    <cellStyle name="Обычный 18 2 3 9 5 2 3" xfId="11319"/>
    <cellStyle name="Обычный 18 2 3 9 5 2 4" xfId="11320"/>
    <cellStyle name="Обычный 18 2 3 9 5 2 5" xfId="11321"/>
    <cellStyle name="Обычный 18 2 3 9 5 3" xfId="11322"/>
    <cellStyle name="Обычный 18 2 3 9 5 4" xfId="11323"/>
    <cellStyle name="Обычный 18 2 3 9 5 5" xfId="11324"/>
    <cellStyle name="Обычный 18 2 3 9 5 6" xfId="11325"/>
    <cellStyle name="Обычный 18 2 3 9 5 7" xfId="11326"/>
    <cellStyle name="Обычный 18 2 3 9 5 8" xfId="11327"/>
    <cellStyle name="Обычный 18 2 3 9 6" xfId="11328"/>
    <cellStyle name="Обычный 18 2 3 9 6 2" xfId="11329"/>
    <cellStyle name="Обычный 18 2 3 9 6 3" xfId="11330"/>
    <cellStyle name="Обычный 18 2 3 9 6 4" xfId="11331"/>
    <cellStyle name="Обычный 18 2 3 9 6 5" xfId="11332"/>
    <cellStyle name="Обычный 18 2 3 9 7" xfId="11333"/>
    <cellStyle name="Обычный 18 2 3 9 7 2" xfId="11334"/>
    <cellStyle name="Обычный 18 2 3 9 7 3" xfId="11335"/>
    <cellStyle name="Обычный 18 2 3 9 7 4" xfId="11336"/>
    <cellStyle name="Обычный 18 2 3 9 7 5" xfId="11337"/>
    <cellStyle name="Обычный 18 2 3 9 8" xfId="11338"/>
    <cellStyle name="Обычный 18 2 3 9 9" xfId="11339"/>
    <cellStyle name="Обычный 18 2 4" xfId="11340"/>
    <cellStyle name="Обычный 18 2 4 10" xfId="11341"/>
    <cellStyle name="Обычный 18 2 4 11" xfId="11342"/>
    <cellStyle name="Обычный 18 2 4 12" xfId="11343"/>
    <cellStyle name="Обычный 18 2 4 13" xfId="11344"/>
    <cellStyle name="Обычный 18 2 4 14" xfId="11345"/>
    <cellStyle name="Обычный 18 2 4 15" xfId="11346"/>
    <cellStyle name="Обычный 18 2 4 16" xfId="11347"/>
    <cellStyle name="Обычный 18 2 4 17" xfId="11348"/>
    <cellStyle name="Обычный 18 2 4 2" xfId="11349"/>
    <cellStyle name="Обычный 18 2 4 2 10" xfId="11350"/>
    <cellStyle name="Обычный 18 2 4 2 11" xfId="11351"/>
    <cellStyle name="Обычный 18 2 4 2 12" xfId="11352"/>
    <cellStyle name="Обычный 18 2 4 2 13" xfId="11353"/>
    <cellStyle name="Обычный 18 2 4 2 14" xfId="11354"/>
    <cellStyle name="Обычный 18 2 4 2 15" xfId="11355"/>
    <cellStyle name="Обычный 18 2 4 2 16" xfId="11356"/>
    <cellStyle name="Обычный 18 2 4 2 2" xfId="11357"/>
    <cellStyle name="Обычный 18 2 4 2 2 10" xfId="11358"/>
    <cellStyle name="Обычный 18 2 4 2 2 11" xfId="11359"/>
    <cellStyle name="Обычный 18 2 4 2 2 12" xfId="11360"/>
    <cellStyle name="Обычный 18 2 4 2 2 13" xfId="11361"/>
    <cellStyle name="Обычный 18 2 4 2 2 14" xfId="11362"/>
    <cellStyle name="Обычный 18 2 4 2 2 2" xfId="11363"/>
    <cellStyle name="Обычный 18 2 4 2 2 2 10" xfId="11364"/>
    <cellStyle name="Обычный 18 2 4 2 2 2 11" xfId="11365"/>
    <cellStyle name="Обычный 18 2 4 2 2 2 12" xfId="11366"/>
    <cellStyle name="Обычный 18 2 4 2 2 2 13" xfId="11367"/>
    <cellStyle name="Обычный 18 2 4 2 2 2 2" xfId="11368"/>
    <cellStyle name="Обычный 18 2 4 2 2 2 2 2" xfId="11369"/>
    <cellStyle name="Обычный 18 2 4 2 2 2 2 2 2" xfId="11370"/>
    <cellStyle name="Обычный 18 2 4 2 2 2 2 2 3" xfId="11371"/>
    <cellStyle name="Обычный 18 2 4 2 2 2 2 2 4" xfId="11372"/>
    <cellStyle name="Обычный 18 2 4 2 2 2 2 2 5" xfId="11373"/>
    <cellStyle name="Обычный 18 2 4 2 2 2 2 3" xfId="11374"/>
    <cellStyle name="Обычный 18 2 4 2 2 2 2 4" xfId="11375"/>
    <cellStyle name="Обычный 18 2 4 2 2 2 2 5" xfId="11376"/>
    <cellStyle name="Обычный 18 2 4 2 2 2 2 6" xfId="11377"/>
    <cellStyle name="Обычный 18 2 4 2 2 2 2 7" xfId="11378"/>
    <cellStyle name="Обычный 18 2 4 2 2 2 2 8" xfId="11379"/>
    <cellStyle name="Обычный 18 2 4 2 2 2 2 9" xfId="11380"/>
    <cellStyle name="Обычный 18 2 4 2 2 2 3" xfId="11381"/>
    <cellStyle name="Обычный 18 2 4 2 2 2 3 2" xfId="11382"/>
    <cellStyle name="Обычный 18 2 4 2 2 2 3 2 2" xfId="11383"/>
    <cellStyle name="Обычный 18 2 4 2 2 2 3 2 3" xfId="11384"/>
    <cellStyle name="Обычный 18 2 4 2 2 2 3 2 4" xfId="11385"/>
    <cellStyle name="Обычный 18 2 4 2 2 2 3 2 5" xfId="11386"/>
    <cellStyle name="Обычный 18 2 4 2 2 2 3 3" xfId="11387"/>
    <cellStyle name="Обычный 18 2 4 2 2 2 3 4" xfId="11388"/>
    <cellStyle name="Обычный 18 2 4 2 2 2 3 5" xfId="11389"/>
    <cellStyle name="Обычный 18 2 4 2 2 2 3 6" xfId="11390"/>
    <cellStyle name="Обычный 18 2 4 2 2 2 3 7" xfId="11391"/>
    <cellStyle name="Обычный 18 2 4 2 2 2 3 8" xfId="11392"/>
    <cellStyle name="Обычный 18 2 4 2 2 2 4" xfId="11393"/>
    <cellStyle name="Обычный 18 2 4 2 2 2 4 2" xfId="11394"/>
    <cellStyle name="Обычный 18 2 4 2 2 2 4 3" xfId="11395"/>
    <cellStyle name="Обычный 18 2 4 2 2 2 4 4" xfId="11396"/>
    <cellStyle name="Обычный 18 2 4 2 2 2 4 5" xfId="11397"/>
    <cellStyle name="Обычный 18 2 4 2 2 2 5" xfId="11398"/>
    <cellStyle name="Обычный 18 2 4 2 2 2 5 2" xfId="11399"/>
    <cellStyle name="Обычный 18 2 4 2 2 2 5 3" xfId="11400"/>
    <cellStyle name="Обычный 18 2 4 2 2 2 5 4" xfId="11401"/>
    <cellStyle name="Обычный 18 2 4 2 2 2 5 5" xfId="11402"/>
    <cellStyle name="Обычный 18 2 4 2 2 2 6" xfId="11403"/>
    <cellStyle name="Обычный 18 2 4 2 2 2 7" xfId="11404"/>
    <cellStyle name="Обычный 18 2 4 2 2 2 8" xfId="11405"/>
    <cellStyle name="Обычный 18 2 4 2 2 2 9" xfId="11406"/>
    <cellStyle name="Обычный 18 2 4 2 2 3" xfId="11407"/>
    <cellStyle name="Обычный 18 2 4 2 2 3 2" xfId="11408"/>
    <cellStyle name="Обычный 18 2 4 2 2 3 2 2" xfId="11409"/>
    <cellStyle name="Обычный 18 2 4 2 2 3 2 3" xfId="11410"/>
    <cellStyle name="Обычный 18 2 4 2 2 3 2 4" xfId="11411"/>
    <cellStyle name="Обычный 18 2 4 2 2 3 2 5" xfId="11412"/>
    <cellStyle name="Обычный 18 2 4 2 2 3 3" xfId="11413"/>
    <cellStyle name="Обычный 18 2 4 2 2 3 4" xfId="11414"/>
    <cellStyle name="Обычный 18 2 4 2 2 3 5" xfId="11415"/>
    <cellStyle name="Обычный 18 2 4 2 2 3 6" xfId="11416"/>
    <cellStyle name="Обычный 18 2 4 2 2 3 7" xfId="11417"/>
    <cellStyle name="Обычный 18 2 4 2 2 3 8" xfId="11418"/>
    <cellStyle name="Обычный 18 2 4 2 2 3 9" xfId="11419"/>
    <cellStyle name="Обычный 18 2 4 2 2 4" xfId="11420"/>
    <cellStyle name="Обычный 18 2 4 2 2 4 2" xfId="11421"/>
    <cellStyle name="Обычный 18 2 4 2 2 4 2 2" xfId="11422"/>
    <cellStyle name="Обычный 18 2 4 2 2 4 2 3" xfId="11423"/>
    <cellStyle name="Обычный 18 2 4 2 2 4 2 4" xfId="11424"/>
    <cellStyle name="Обычный 18 2 4 2 2 4 2 5" xfId="11425"/>
    <cellStyle name="Обычный 18 2 4 2 2 4 3" xfId="11426"/>
    <cellStyle name="Обычный 18 2 4 2 2 4 4" xfId="11427"/>
    <cellStyle name="Обычный 18 2 4 2 2 4 5" xfId="11428"/>
    <cellStyle name="Обычный 18 2 4 2 2 4 6" xfId="11429"/>
    <cellStyle name="Обычный 18 2 4 2 2 4 7" xfId="11430"/>
    <cellStyle name="Обычный 18 2 4 2 2 4 8" xfId="11431"/>
    <cellStyle name="Обычный 18 2 4 2 2 5" xfId="11432"/>
    <cellStyle name="Обычный 18 2 4 2 2 5 2" xfId="11433"/>
    <cellStyle name="Обычный 18 2 4 2 2 5 3" xfId="11434"/>
    <cellStyle name="Обычный 18 2 4 2 2 5 4" xfId="11435"/>
    <cellStyle name="Обычный 18 2 4 2 2 5 5" xfId="11436"/>
    <cellStyle name="Обычный 18 2 4 2 2 6" xfId="11437"/>
    <cellStyle name="Обычный 18 2 4 2 2 6 2" xfId="11438"/>
    <cellStyle name="Обычный 18 2 4 2 2 6 3" xfId="11439"/>
    <cellStyle name="Обычный 18 2 4 2 2 6 4" xfId="11440"/>
    <cellStyle name="Обычный 18 2 4 2 2 6 5" xfId="11441"/>
    <cellStyle name="Обычный 18 2 4 2 2 7" xfId="11442"/>
    <cellStyle name="Обычный 18 2 4 2 2 8" xfId="11443"/>
    <cellStyle name="Обычный 18 2 4 2 2 9" xfId="11444"/>
    <cellStyle name="Обычный 18 2 4 2 3" xfId="11445"/>
    <cellStyle name="Обычный 18 2 4 2 3 10" xfId="11446"/>
    <cellStyle name="Обычный 18 2 4 2 3 11" xfId="11447"/>
    <cellStyle name="Обычный 18 2 4 2 3 12" xfId="11448"/>
    <cellStyle name="Обычный 18 2 4 2 3 13" xfId="11449"/>
    <cellStyle name="Обычный 18 2 4 2 3 2" xfId="11450"/>
    <cellStyle name="Обычный 18 2 4 2 3 2 2" xfId="11451"/>
    <cellStyle name="Обычный 18 2 4 2 3 2 2 2" xfId="11452"/>
    <cellStyle name="Обычный 18 2 4 2 3 2 2 3" xfId="11453"/>
    <cellStyle name="Обычный 18 2 4 2 3 2 2 4" xfId="11454"/>
    <cellStyle name="Обычный 18 2 4 2 3 2 2 5" xfId="11455"/>
    <cellStyle name="Обычный 18 2 4 2 3 2 3" xfId="11456"/>
    <cellStyle name="Обычный 18 2 4 2 3 2 4" xfId="11457"/>
    <cellStyle name="Обычный 18 2 4 2 3 2 5" xfId="11458"/>
    <cellStyle name="Обычный 18 2 4 2 3 2 6" xfId="11459"/>
    <cellStyle name="Обычный 18 2 4 2 3 2 7" xfId="11460"/>
    <cellStyle name="Обычный 18 2 4 2 3 2 8" xfId="11461"/>
    <cellStyle name="Обычный 18 2 4 2 3 2 9" xfId="11462"/>
    <cellStyle name="Обычный 18 2 4 2 3 3" xfId="11463"/>
    <cellStyle name="Обычный 18 2 4 2 3 3 2" xfId="11464"/>
    <cellStyle name="Обычный 18 2 4 2 3 3 2 2" xfId="11465"/>
    <cellStyle name="Обычный 18 2 4 2 3 3 2 3" xfId="11466"/>
    <cellStyle name="Обычный 18 2 4 2 3 3 2 4" xfId="11467"/>
    <cellStyle name="Обычный 18 2 4 2 3 3 2 5" xfId="11468"/>
    <cellStyle name="Обычный 18 2 4 2 3 3 3" xfId="11469"/>
    <cellStyle name="Обычный 18 2 4 2 3 3 4" xfId="11470"/>
    <cellStyle name="Обычный 18 2 4 2 3 3 5" xfId="11471"/>
    <cellStyle name="Обычный 18 2 4 2 3 3 6" xfId="11472"/>
    <cellStyle name="Обычный 18 2 4 2 3 3 7" xfId="11473"/>
    <cellStyle name="Обычный 18 2 4 2 3 3 8" xfId="11474"/>
    <cellStyle name="Обычный 18 2 4 2 3 4" xfId="11475"/>
    <cellStyle name="Обычный 18 2 4 2 3 4 2" xfId="11476"/>
    <cellStyle name="Обычный 18 2 4 2 3 4 3" xfId="11477"/>
    <cellStyle name="Обычный 18 2 4 2 3 4 4" xfId="11478"/>
    <cellStyle name="Обычный 18 2 4 2 3 4 5" xfId="11479"/>
    <cellStyle name="Обычный 18 2 4 2 3 5" xfId="11480"/>
    <cellStyle name="Обычный 18 2 4 2 3 5 2" xfId="11481"/>
    <cellStyle name="Обычный 18 2 4 2 3 5 3" xfId="11482"/>
    <cellStyle name="Обычный 18 2 4 2 3 5 4" xfId="11483"/>
    <cellStyle name="Обычный 18 2 4 2 3 5 5" xfId="11484"/>
    <cellStyle name="Обычный 18 2 4 2 3 6" xfId="11485"/>
    <cellStyle name="Обычный 18 2 4 2 3 7" xfId="11486"/>
    <cellStyle name="Обычный 18 2 4 2 3 8" xfId="11487"/>
    <cellStyle name="Обычный 18 2 4 2 3 9" xfId="11488"/>
    <cellStyle name="Обычный 18 2 4 2 4" xfId="11489"/>
    <cellStyle name="Обычный 18 2 4 2 4 10" xfId="11490"/>
    <cellStyle name="Обычный 18 2 4 2 4 2" xfId="11491"/>
    <cellStyle name="Обычный 18 2 4 2 4 2 2" xfId="11492"/>
    <cellStyle name="Обычный 18 2 4 2 4 2 2 2" xfId="11493"/>
    <cellStyle name="Обычный 18 2 4 2 4 2 2 3" xfId="11494"/>
    <cellStyle name="Обычный 18 2 4 2 4 2 2 4" xfId="11495"/>
    <cellStyle name="Обычный 18 2 4 2 4 2 2 5" xfId="11496"/>
    <cellStyle name="Обычный 18 2 4 2 4 2 3" xfId="11497"/>
    <cellStyle name="Обычный 18 2 4 2 4 2 4" xfId="11498"/>
    <cellStyle name="Обычный 18 2 4 2 4 2 5" xfId="11499"/>
    <cellStyle name="Обычный 18 2 4 2 4 2 6" xfId="11500"/>
    <cellStyle name="Обычный 18 2 4 2 4 2 7" xfId="11501"/>
    <cellStyle name="Обычный 18 2 4 2 4 2 8" xfId="11502"/>
    <cellStyle name="Обычный 18 2 4 2 4 2 9" xfId="11503"/>
    <cellStyle name="Обычный 18 2 4 2 4 3" xfId="11504"/>
    <cellStyle name="Обычный 18 2 4 2 4 3 2" xfId="11505"/>
    <cellStyle name="Обычный 18 2 4 2 4 3 3" xfId="11506"/>
    <cellStyle name="Обычный 18 2 4 2 4 3 4" xfId="11507"/>
    <cellStyle name="Обычный 18 2 4 2 4 3 5" xfId="11508"/>
    <cellStyle name="Обычный 18 2 4 2 4 4" xfId="11509"/>
    <cellStyle name="Обычный 18 2 4 2 4 5" xfId="11510"/>
    <cellStyle name="Обычный 18 2 4 2 4 6" xfId="11511"/>
    <cellStyle name="Обычный 18 2 4 2 4 7" xfId="11512"/>
    <cellStyle name="Обычный 18 2 4 2 4 8" xfId="11513"/>
    <cellStyle name="Обычный 18 2 4 2 4 9" xfId="11514"/>
    <cellStyle name="Обычный 18 2 4 2 5" xfId="11515"/>
    <cellStyle name="Обычный 18 2 4 2 5 2" xfId="11516"/>
    <cellStyle name="Обычный 18 2 4 2 5 2 2" xfId="11517"/>
    <cellStyle name="Обычный 18 2 4 2 5 2 3" xfId="11518"/>
    <cellStyle name="Обычный 18 2 4 2 5 2 4" xfId="11519"/>
    <cellStyle name="Обычный 18 2 4 2 5 2 5" xfId="11520"/>
    <cellStyle name="Обычный 18 2 4 2 5 3" xfId="11521"/>
    <cellStyle name="Обычный 18 2 4 2 5 4" xfId="11522"/>
    <cellStyle name="Обычный 18 2 4 2 5 5" xfId="11523"/>
    <cellStyle name="Обычный 18 2 4 2 5 6" xfId="11524"/>
    <cellStyle name="Обычный 18 2 4 2 5 7" xfId="11525"/>
    <cellStyle name="Обычный 18 2 4 2 5 8" xfId="11526"/>
    <cellStyle name="Обычный 18 2 4 2 5 9" xfId="11527"/>
    <cellStyle name="Обычный 18 2 4 2 6" xfId="11528"/>
    <cellStyle name="Обычный 18 2 4 2 6 2" xfId="11529"/>
    <cellStyle name="Обычный 18 2 4 2 6 2 2" xfId="11530"/>
    <cellStyle name="Обычный 18 2 4 2 6 2 3" xfId="11531"/>
    <cellStyle name="Обычный 18 2 4 2 6 2 4" xfId="11532"/>
    <cellStyle name="Обычный 18 2 4 2 6 2 5" xfId="11533"/>
    <cellStyle name="Обычный 18 2 4 2 6 3" xfId="11534"/>
    <cellStyle name="Обычный 18 2 4 2 6 4" xfId="11535"/>
    <cellStyle name="Обычный 18 2 4 2 6 5" xfId="11536"/>
    <cellStyle name="Обычный 18 2 4 2 6 6" xfId="11537"/>
    <cellStyle name="Обычный 18 2 4 2 6 7" xfId="11538"/>
    <cellStyle name="Обычный 18 2 4 2 6 8" xfId="11539"/>
    <cellStyle name="Обычный 18 2 4 2 7" xfId="11540"/>
    <cellStyle name="Обычный 18 2 4 2 7 2" xfId="11541"/>
    <cellStyle name="Обычный 18 2 4 2 7 3" xfId="11542"/>
    <cellStyle name="Обычный 18 2 4 2 7 4" xfId="11543"/>
    <cellStyle name="Обычный 18 2 4 2 7 5" xfId="11544"/>
    <cellStyle name="Обычный 18 2 4 2 8" xfId="11545"/>
    <cellStyle name="Обычный 18 2 4 2 8 2" xfId="11546"/>
    <cellStyle name="Обычный 18 2 4 2 8 3" xfId="11547"/>
    <cellStyle name="Обычный 18 2 4 2 8 4" xfId="11548"/>
    <cellStyle name="Обычный 18 2 4 2 8 5" xfId="11549"/>
    <cellStyle name="Обычный 18 2 4 2 9" xfId="11550"/>
    <cellStyle name="Обычный 18 2 4 3" xfId="11551"/>
    <cellStyle name="Обычный 18 2 4 3 10" xfId="11552"/>
    <cellStyle name="Обычный 18 2 4 3 11" xfId="11553"/>
    <cellStyle name="Обычный 18 2 4 3 12" xfId="11554"/>
    <cellStyle name="Обычный 18 2 4 3 13" xfId="11555"/>
    <cellStyle name="Обычный 18 2 4 3 14" xfId="11556"/>
    <cellStyle name="Обычный 18 2 4 3 15" xfId="11557"/>
    <cellStyle name="Обычный 18 2 4 3 2" xfId="11558"/>
    <cellStyle name="Обычный 18 2 4 3 2 10" xfId="11559"/>
    <cellStyle name="Обычный 18 2 4 3 2 11" xfId="11560"/>
    <cellStyle name="Обычный 18 2 4 3 2 12" xfId="11561"/>
    <cellStyle name="Обычный 18 2 4 3 2 13" xfId="11562"/>
    <cellStyle name="Обычный 18 2 4 3 2 2" xfId="11563"/>
    <cellStyle name="Обычный 18 2 4 3 2 2 2" xfId="11564"/>
    <cellStyle name="Обычный 18 2 4 3 2 2 2 2" xfId="11565"/>
    <cellStyle name="Обычный 18 2 4 3 2 2 2 3" xfId="11566"/>
    <cellStyle name="Обычный 18 2 4 3 2 2 2 4" xfId="11567"/>
    <cellStyle name="Обычный 18 2 4 3 2 2 2 5" xfId="11568"/>
    <cellStyle name="Обычный 18 2 4 3 2 2 3" xfId="11569"/>
    <cellStyle name="Обычный 18 2 4 3 2 2 4" xfId="11570"/>
    <cellStyle name="Обычный 18 2 4 3 2 2 5" xfId="11571"/>
    <cellStyle name="Обычный 18 2 4 3 2 2 6" xfId="11572"/>
    <cellStyle name="Обычный 18 2 4 3 2 2 7" xfId="11573"/>
    <cellStyle name="Обычный 18 2 4 3 2 2 8" xfId="11574"/>
    <cellStyle name="Обычный 18 2 4 3 2 2 9" xfId="11575"/>
    <cellStyle name="Обычный 18 2 4 3 2 3" xfId="11576"/>
    <cellStyle name="Обычный 18 2 4 3 2 3 2" xfId="11577"/>
    <cellStyle name="Обычный 18 2 4 3 2 3 2 2" xfId="11578"/>
    <cellStyle name="Обычный 18 2 4 3 2 3 2 3" xfId="11579"/>
    <cellStyle name="Обычный 18 2 4 3 2 3 2 4" xfId="11580"/>
    <cellStyle name="Обычный 18 2 4 3 2 3 2 5" xfId="11581"/>
    <cellStyle name="Обычный 18 2 4 3 2 3 3" xfId="11582"/>
    <cellStyle name="Обычный 18 2 4 3 2 3 4" xfId="11583"/>
    <cellStyle name="Обычный 18 2 4 3 2 3 5" xfId="11584"/>
    <cellStyle name="Обычный 18 2 4 3 2 3 6" xfId="11585"/>
    <cellStyle name="Обычный 18 2 4 3 2 3 7" xfId="11586"/>
    <cellStyle name="Обычный 18 2 4 3 2 3 8" xfId="11587"/>
    <cellStyle name="Обычный 18 2 4 3 2 4" xfId="11588"/>
    <cellStyle name="Обычный 18 2 4 3 2 4 2" xfId="11589"/>
    <cellStyle name="Обычный 18 2 4 3 2 4 3" xfId="11590"/>
    <cellStyle name="Обычный 18 2 4 3 2 4 4" xfId="11591"/>
    <cellStyle name="Обычный 18 2 4 3 2 4 5" xfId="11592"/>
    <cellStyle name="Обычный 18 2 4 3 2 5" xfId="11593"/>
    <cellStyle name="Обычный 18 2 4 3 2 5 2" xfId="11594"/>
    <cellStyle name="Обычный 18 2 4 3 2 5 3" xfId="11595"/>
    <cellStyle name="Обычный 18 2 4 3 2 5 4" xfId="11596"/>
    <cellStyle name="Обычный 18 2 4 3 2 5 5" xfId="11597"/>
    <cellStyle name="Обычный 18 2 4 3 2 6" xfId="11598"/>
    <cellStyle name="Обычный 18 2 4 3 2 7" xfId="11599"/>
    <cellStyle name="Обычный 18 2 4 3 2 8" xfId="11600"/>
    <cellStyle name="Обычный 18 2 4 3 2 9" xfId="11601"/>
    <cellStyle name="Обычный 18 2 4 3 3" xfId="11602"/>
    <cellStyle name="Обычный 18 2 4 3 3 10" xfId="11603"/>
    <cellStyle name="Обычный 18 2 4 3 3 2" xfId="11604"/>
    <cellStyle name="Обычный 18 2 4 3 3 2 2" xfId="11605"/>
    <cellStyle name="Обычный 18 2 4 3 3 2 2 2" xfId="11606"/>
    <cellStyle name="Обычный 18 2 4 3 3 2 2 3" xfId="11607"/>
    <cellStyle name="Обычный 18 2 4 3 3 2 2 4" xfId="11608"/>
    <cellStyle name="Обычный 18 2 4 3 3 2 2 5" xfId="11609"/>
    <cellStyle name="Обычный 18 2 4 3 3 2 3" xfId="11610"/>
    <cellStyle name="Обычный 18 2 4 3 3 2 4" xfId="11611"/>
    <cellStyle name="Обычный 18 2 4 3 3 2 5" xfId="11612"/>
    <cellStyle name="Обычный 18 2 4 3 3 2 6" xfId="11613"/>
    <cellStyle name="Обычный 18 2 4 3 3 2 7" xfId="11614"/>
    <cellStyle name="Обычный 18 2 4 3 3 2 8" xfId="11615"/>
    <cellStyle name="Обычный 18 2 4 3 3 2 9" xfId="11616"/>
    <cellStyle name="Обычный 18 2 4 3 3 3" xfId="11617"/>
    <cellStyle name="Обычный 18 2 4 3 3 3 2" xfId="11618"/>
    <cellStyle name="Обычный 18 2 4 3 3 3 3" xfId="11619"/>
    <cellStyle name="Обычный 18 2 4 3 3 3 4" xfId="11620"/>
    <cellStyle name="Обычный 18 2 4 3 3 3 5" xfId="11621"/>
    <cellStyle name="Обычный 18 2 4 3 3 4" xfId="11622"/>
    <cellStyle name="Обычный 18 2 4 3 3 5" xfId="11623"/>
    <cellStyle name="Обычный 18 2 4 3 3 6" xfId="11624"/>
    <cellStyle name="Обычный 18 2 4 3 3 7" xfId="11625"/>
    <cellStyle name="Обычный 18 2 4 3 3 8" xfId="11626"/>
    <cellStyle name="Обычный 18 2 4 3 3 9" xfId="11627"/>
    <cellStyle name="Обычный 18 2 4 3 4" xfId="11628"/>
    <cellStyle name="Обычный 18 2 4 3 4 2" xfId="11629"/>
    <cellStyle name="Обычный 18 2 4 3 4 2 2" xfId="11630"/>
    <cellStyle name="Обычный 18 2 4 3 4 2 3" xfId="11631"/>
    <cellStyle name="Обычный 18 2 4 3 4 2 4" xfId="11632"/>
    <cellStyle name="Обычный 18 2 4 3 4 2 5" xfId="11633"/>
    <cellStyle name="Обычный 18 2 4 3 4 3" xfId="11634"/>
    <cellStyle name="Обычный 18 2 4 3 4 4" xfId="11635"/>
    <cellStyle name="Обычный 18 2 4 3 4 5" xfId="11636"/>
    <cellStyle name="Обычный 18 2 4 3 4 6" xfId="11637"/>
    <cellStyle name="Обычный 18 2 4 3 4 7" xfId="11638"/>
    <cellStyle name="Обычный 18 2 4 3 4 8" xfId="11639"/>
    <cellStyle name="Обычный 18 2 4 3 4 9" xfId="11640"/>
    <cellStyle name="Обычный 18 2 4 3 5" xfId="11641"/>
    <cellStyle name="Обычный 18 2 4 3 5 2" xfId="11642"/>
    <cellStyle name="Обычный 18 2 4 3 5 2 2" xfId="11643"/>
    <cellStyle name="Обычный 18 2 4 3 5 2 3" xfId="11644"/>
    <cellStyle name="Обычный 18 2 4 3 5 2 4" xfId="11645"/>
    <cellStyle name="Обычный 18 2 4 3 5 2 5" xfId="11646"/>
    <cellStyle name="Обычный 18 2 4 3 5 3" xfId="11647"/>
    <cellStyle name="Обычный 18 2 4 3 5 4" xfId="11648"/>
    <cellStyle name="Обычный 18 2 4 3 5 5" xfId="11649"/>
    <cellStyle name="Обычный 18 2 4 3 5 6" xfId="11650"/>
    <cellStyle name="Обычный 18 2 4 3 5 7" xfId="11651"/>
    <cellStyle name="Обычный 18 2 4 3 5 8" xfId="11652"/>
    <cellStyle name="Обычный 18 2 4 3 6" xfId="11653"/>
    <cellStyle name="Обычный 18 2 4 3 6 2" xfId="11654"/>
    <cellStyle name="Обычный 18 2 4 3 6 3" xfId="11655"/>
    <cellStyle name="Обычный 18 2 4 3 6 4" xfId="11656"/>
    <cellStyle name="Обычный 18 2 4 3 6 5" xfId="11657"/>
    <cellStyle name="Обычный 18 2 4 3 7" xfId="11658"/>
    <cellStyle name="Обычный 18 2 4 3 7 2" xfId="11659"/>
    <cellStyle name="Обычный 18 2 4 3 7 3" xfId="11660"/>
    <cellStyle name="Обычный 18 2 4 3 7 4" xfId="11661"/>
    <cellStyle name="Обычный 18 2 4 3 7 5" xfId="11662"/>
    <cellStyle name="Обычный 18 2 4 3 8" xfId="11663"/>
    <cellStyle name="Обычный 18 2 4 3 9" xfId="11664"/>
    <cellStyle name="Обычный 18 2 4 4" xfId="11665"/>
    <cellStyle name="Обычный 18 2 4 4 10" xfId="11666"/>
    <cellStyle name="Обычный 18 2 4 4 11" xfId="11667"/>
    <cellStyle name="Обычный 18 2 4 4 12" xfId="11668"/>
    <cellStyle name="Обычный 18 2 4 4 13" xfId="11669"/>
    <cellStyle name="Обычный 18 2 4 4 2" xfId="11670"/>
    <cellStyle name="Обычный 18 2 4 4 2 2" xfId="11671"/>
    <cellStyle name="Обычный 18 2 4 4 2 2 2" xfId="11672"/>
    <cellStyle name="Обычный 18 2 4 4 2 2 3" xfId="11673"/>
    <cellStyle name="Обычный 18 2 4 4 2 2 4" xfId="11674"/>
    <cellStyle name="Обычный 18 2 4 4 2 2 5" xfId="11675"/>
    <cellStyle name="Обычный 18 2 4 4 2 3" xfId="11676"/>
    <cellStyle name="Обычный 18 2 4 4 2 4" xfId="11677"/>
    <cellStyle name="Обычный 18 2 4 4 2 5" xfId="11678"/>
    <cellStyle name="Обычный 18 2 4 4 2 6" xfId="11679"/>
    <cellStyle name="Обычный 18 2 4 4 2 7" xfId="11680"/>
    <cellStyle name="Обычный 18 2 4 4 2 8" xfId="11681"/>
    <cellStyle name="Обычный 18 2 4 4 2 9" xfId="11682"/>
    <cellStyle name="Обычный 18 2 4 4 3" xfId="11683"/>
    <cellStyle name="Обычный 18 2 4 4 3 2" xfId="11684"/>
    <cellStyle name="Обычный 18 2 4 4 3 2 2" xfId="11685"/>
    <cellStyle name="Обычный 18 2 4 4 3 2 3" xfId="11686"/>
    <cellStyle name="Обычный 18 2 4 4 3 2 4" xfId="11687"/>
    <cellStyle name="Обычный 18 2 4 4 3 2 5" xfId="11688"/>
    <cellStyle name="Обычный 18 2 4 4 3 3" xfId="11689"/>
    <cellStyle name="Обычный 18 2 4 4 3 4" xfId="11690"/>
    <cellStyle name="Обычный 18 2 4 4 3 5" xfId="11691"/>
    <cellStyle name="Обычный 18 2 4 4 3 6" xfId="11692"/>
    <cellStyle name="Обычный 18 2 4 4 3 7" xfId="11693"/>
    <cellStyle name="Обычный 18 2 4 4 3 8" xfId="11694"/>
    <cellStyle name="Обычный 18 2 4 4 4" xfId="11695"/>
    <cellStyle name="Обычный 18 2 4 4 4 2" xfId="11696"/>
    <cellStyle name="Обычный 18 2 4 4 4 3" xfId="11697"/>
    <cellStyle name="Обычный 18 2 4 4 4 4" xfId="11698"/>
    <cellStyle name="Обычный 18 2 4 4 4 5" xfId="11699"/>
    <cellStyle name="Обычный 18 2 4 4 5" xfId="11700"/>
    <cellStyle name="Обычный 18 2 4 4 5 2" xfId="11701"/>
    <cellStyle name="Обычный 18 2 4 4 5 3" xfId="11702"/>
    <cellStyle name="Обычный 18 2 4 4 5 4" xfId="11703"/>
    <cellStyle name="Обычный 18 2 4 4 5 5" xfId="11704"/>
    <cellStyle name="Обычный 18 2 4 4 6" xfId="11705"/>
    <cellStyle name="Обычный 18 2 4 4 7" xfId="11706"/>
    <cellStyle name="Обычный 18 2 4 4 8" xfId="11707"/>
    <cellStyle name="Обычный 18 2 4 4 9" xfId="11708"/>
    <cellStyle name="Обычный 18 2 4 5" xfId="11709"/>
    <cellStyle name="Обычный 18 2 4 5 10" xfId="11710"/>
    <cellStyle name="Обычный 18 2 4 5 2" xfId="11711"/>
    <cellStyle name="Обычный 18 2 4 5 2 2" xfId="11712"/>
    <cellStyle name="Обычный 18 2 4 5 2 2 2" xfId="11713"/>
    <cellStyle name="Обычный 18 2 4 5 2 2 3" xfId="11714"/>
    <cellStyle name="Обычный 18 2 4 5 2 2 4" xfId="11715"/>
    <cellStyle name="Обычный 18 2 4 5 2 2 5" xfId="11716"/>
    <cellStyle name="Обычный 18 2 4 5 2 3" xfId="11717"/>
    <cellStyle name="Обычный 18 2 4 5 2 4" xfId="11718"/>
    <cellStyle name="Обычный 18 2 4 5 2 5" xfId="11719"/>
    <cellStyle name="Обычный 18 2 4 5 2 6" xfId="11720"/>
    <cellStyle name="Обычный 18 2 4 5 2 7" xfId="11721"/>
    <cellStyle name="Обычный 18 2 4 5 2 8" xfId="11722"/>
    <cellStyle name="Обычный 18 2 4 5 2 9" xfId="11723"/>
    <cellStyle name="Обычный 18 2 4 5 3" xfId="11724"/>
    <cellStyle name="Обычный 18 2 4 5 3 2" xfId="11725"/>
    <cellStyle name="Обычный 18 2 4 5 3 3" xfId="11726"/>
    <cellStyle name="Обычный 18 2 4 5 3 4" xfId="11727"/>
    <cellStyle name="Обычный 18 2 4 5 3 5" xfId="11728"/>
    <cellStyle name="Обычный 18 2 4 5 4" xfId="11729"/>
    <cellStyle name="Обычный 18 2 4 5 5" xfId="11730"/>
    <cellStyle name="Обычный 18 2 4 5 6" xfId="11731"/>
    <cellStyle name="Обычный 18 2 4 5 7" xfId="11732"/>
    <cellStyle name="Обычный 18 2 4 5 8" xfId="11733"/>
    <cellStyle name="Обычный 18 2 4 5 9" xfId="11734"/>
    <cellStyle name="Обычный 18 2 4 6" xfId="11735"/>
    <cellStyle name="Обычный 18 2 4 6 2" xfId="11736"/>
    <cellStyle name="Обычный 18 2 4 6 2 2" xfId="11737"/>
    <cellStyle name="Обычный 18 2 4 6 2 3" xfId="11738"/>
    <cellStyle name="Обычный 18 2 4 6 2 4" xfId="11739"/>
    <cellStyle name="Обычный 18 2 4 6 2 5" xfId="11740"/>
    <cellStyle name="Обычный 18 2 4 6 3" xfId="11741"/>
    <cellStyle name="Обычный 18 2 4 6 4" xfId="11742"/>
    <cellStyle name="Обычный 18 2 4 6 5" xfId="11743"/>
    <cellStyle name="Обычный 18 2 4 6 6" xfId="11744"/>
    <cellStyle name="Обычный 18 2 4 6 7" xfId="11745"/>
    <cellStyle name="Обычный 18 2 4 6 8" xfId="11746"/>
    <cellStyle name="Обычный 18 2 4 6 9" xfId="11747"/>
    <cellStyle name="Обычный 18 2 4 7" xfId="11748"/>
    <cellStyle name="Обычный 18 2 4 7 2" xfId="11749"/>
    <cellStyle name="Обычный 18 2 4 7 2 2" xfId="11750"/>
    <cellStyle name="Обычный 18 2 4 7 2 3" xfId="11751"/>
    <cellStyle name="Обычный 18 2 4 7 2 4" xfId="11752"/>
    <cellStyle name="Обычный 18 2 4 7 2 5" xfId="11753"/>
    <cellStyle name="Обычный 18 2 4 7 3" xfId="11754"/>
    <cellStyle name="Обычный 18 2 4 7 4" xfId="11755"/>
    <cellStyle name="Обычный 18 2 4 7 5" xfId="11756"/>
    <cellStyle name="Обычный 18 2 4 7 6" xfId="11757"/>
    <cellStyle name="Обычный 18 2 4 7 7" xfId="11758"/>
    <cellStyle name="Обычный 18 2 4 7 8" xfId="11759"/>
    <cellStyle name="Обычный 18 2 4 8" xfId="11760"/>
    <cellStyle name="Обычный 18 2 4 8 2" xfId="11761"/>
    <cellStyle name="Обычный 18 2 4 8 3" xfId="11762"/>
    <cellStyle name="Обычный 18 2 4 8 4" xfId="11763"/>
    <cellStyle name="Обычный 18 2 4 8 5" xfId="11764"/>
    <cellStyle name="Обычный 18 2 4 9" xfId="11765"/>
    <cellStyle name="Обычный 18 2 4 9 2" xfId="11766"/>
    <cellStyle name="Обычный 18 2 4 9 3" xfId="11767"/>
    <cellStyle name="Обычный 18 2 4 9 4" xfId="11768"/>
    <cellStyle name="Обычный 18 2 4 9 5" xfId="11769"/>
    <cellStyle name="Обычный 18 2 5" xfId="11770"/>
    <cellStyle name="Обычный 18 2 5 10" xfId="11771"/>
    <cellStyle name="Обычный 18 2 5 11" xfId="11772"/>
    <cellStyle name="Обычный 18 2 5 12" xfId="11773"/>
    <cellStyle name="Обычный 18 2 5 13" xfId="11774"/>
    <cellStyle name="Обычный 18 2 5 14" xfId="11775"/>
    <cellStyle name="Обычный 18 2 5 15" xfId="11776"/>
    <cellStyle name="Обычный 18 2 5 16" xfId="11777"/>
    <cellStyle name="Обычный 18 2 5 2" xfId="11778"/>
    <cellStyle name="Обычный 18 2 5 2 10" xfId="11779"/>
    <cellStyle name="Обычный 18 2 5 2 11" xfId="11780"/>
    <cellStyle name="Обычный 18 2 5 2 12" xfId="11781"/>
    <cellStyle name="Обычный 18 2 5 2 13" xfId="11782"/>
    <cellStyle name="Обычный 18 2 5 2 14" xfId="11783"/>
    <cellStyle name="Обычный 18 2 5 2 2" xfId="11784"/>
    <cellStyle name="Обычный 18 2 5 2 2 10" xfId="11785"/>
    <cellStyle name="Обычный 18 2 5 2 2 11" xfId="11786"/>
    <cellStyle name="Обычный 18 2 5 2 2 12" xfId="11787"/>
    <cellStyle name="Обычный 18 2 5 2 2 13" xfId="11788"/>
    <cellStyle name="Обычный 18 2 5 2 2 2" xfId="11789"/>
    <cellStyle name="Обычный 18 2 5 2 2 2 2" xfId="11790"/>
    <cellStyle name="Обычный 18 2 5 2 2 2 2 2" xfId="11791"/>
    <cellStyle name="Обычный 18 2 5 2 2 2 2 3" xfId="11792"/>
    <cellStyle name="Обычный 18 2 5 2 2 2 2 4" xfId="11793"/>
    <cellStyle name="Обычный 18 2 5 2 2 2 2 5" xfId="11794"/>
    <cellStyle name="Обычный 18 2 5 2 2 2 3" xfId="11795"/>
    <cellStyle name="Обычный 18 2 5 2 2 2 4" xfId="11796"/>
    <cellStyle name="Обычный 18 2 5 2 2 2 5" xfId="11797"/>
    <cellStyle name="Обычный 18 2 5 2 2 2 6" xfId="11798"/>
    <cellStyle name="Обычный 18 2 5 2 2 2 7" xfId="11799"/>
    <cellStyle name="Обычный 18 2 5 2 2 2 8" xfId="11800"/>
    <cellStyle name="Обычный 18 2 5 2 2 2 9" xfId="11801"/>
    <cellStyle name="Обычный 18 2 5 2 2 3" xfId="11802"/>
    <cellStyle name="Обычный 18 2 5 2 2 3 2" xfId="11803"/>
    <cellStyle name="Обычный 18 2 5 2 2 3 2 2" xfId="11804"/>
    <cellStyle name="Обычный 18 2 5 2 2 3 2 3" xfId="11805"/>
    <cellStyle name="Обычный 18 2 5 2 2 3 2 4" xfId="11806"/>
    <cellStyle name="Обычный 18 2 5 2 2 3 2 5" xfId="11807"/>
    <cellStyle name="Обычный 18 2 5 2 2 3 3" xfId="11808"/>
    <cellStyle name="Обычный 18 2 5 2 2 3 4" xfId="11809"/>
    <cellStyle name="Обычный 18 2 5 2 2 3 5" xfId="11810"/>
    <cellStyle name="Обычный 18 2 5 2 2 3 6" xfId="11811"/>
    <cellStyle name="Обычный 18 2 5 2 2 3 7" xfId="11812"/>
    <cellStyle name="Обычный 18 2 5 2 2 3 8" xfId="11813"/>
    <cellStyle name="Обычный 18 2 5 2 2 4" xfId="11814"/>
    <cellStyle name="Обычный 18 2 5 2 2 4 2" xfId="11815"/>
    <cellStyle name="Обычный 18 2 5 2 2 4 3" xfId="11816"/>
    <cellStyle name="Обычный 18 2 5 2 2 4 4" xfId="11817"/>
    <cellStyle name="Обычный 18 2 5 2 2 4 5" xfId="11818"/>
    <cellStyle name="Обычный 18 2 5 2 2 5" xfId="11819"/>
    <cellStyle name="Обычный 18 2 5 2 2 5 2" xfId="11820"/>
    <cellStyle name="Обычный 18 2 5 2 2 5 3" xfId="11821"/>
    <cellStyle name="Обычный 18 2 5 2 2 5 4" xfId="11822"/>
    <cellStyle name="Обычный 18 2 5 2 2 5 5" xfId="11823"/>
    <cellStyle name="Обычный 18 2 5 2 2 6" xfId="11824"/>
    <cellStyle name="Обычный 18 2 5 2 2 7" xfId="11825"/>
    <cellStyle name="Обычный 18 2 5 2 2 8" xfId="11826"/>
    <cellStyle name="Обычный 18 2 5 2 2 9" xfId="11827"/>
    <cellStyle name="Обычный 18 2 5 2 3" xfId="11828"/>
    <cellStyle name="Обычный 18 2 5 2 3 2" xfId="11829"/>
    <cellStyle name="Обычный 18 2 5 2 3 2 2" xfId="11830"/>
    <cellStyle name="Обычный 18 2 5 2 3 2 3" xfId="11831"/>
    <cellStyle name="Обычный 18 2 5 2 3 2 4" xfId="11832"/>
    <cellStyle name="Обычный 18 2 5 2 3 2 5" xfId="11833"/>
    <cellStyle name="Обычный 18 2 5 2 3 3" xfId="11834"/>
    <cellStyle name="Обычный 18 2 5 2 3 4" xfId="11835"/>
    <cellStyle name="Обычный 18 2 5 2 3 5" xfId="11836"/>
    <cellStyle name="Обычный 18 2 5 2 3 6" xfId="11837"/>
    <cellStyle name="Обычный 18 2 5 2 3 7" xfId="11838"/>
    <cellStyle name="Обычный 18 2 5 2 3 8" xfId="11839"/>
    <cellStyle name="Обычный 18 2 5 2 3 9" xfId="11840"/>
    <cellStyle name="Обычный 18 2 5 2 4" xfId="11841"/>
    <cellStyle name="Обычный 18 2 5 2 4 2" xfId="11842"/>
    <cellStyle name="Обычный 18 2 5 2 4 2 2" xfId="11843"/>
    <cellStyle name="Обычный 18 2 5 2 4 2 3" xfId="11844"/>
    <cellStyle name="Обычный 18 2 5 2 4 2 4" xfId="11845"/>
    <cellStyle name="Обычный 18 2 5 2 4 2 5" xfId="11846"/>
    <cellStyle name="Обычный 18 2 5 2 4 3" xfId="11847"/>
    <cellStyle name="Обычный 18 2 5 2 4 4" xfId="11848"/>
    <cellStyle name="Обычный 18 2 5 2 4 5" xfId="11849"/>
    <cellStyle name="Обычный 18 2 5 2 4 6" xfId="11850"/>
    <cellStyle name="Обычный 18 2 5 2 4 7" xfId="11851"/>
    <cellStyle name="Обычный 18 2 5 2 4 8" xfId="11852"/>
    <cellStyle name="Обычный 18 2 5 2 5" xfId="11853"/>
    <cellStyle name="Обычный 18 2 5 2 5 2" xfId="11854"/>
    <cellStyle name="Обычный 18 2 5 2 5 3" xfId="11855"/>
    <cellStyle name="Обычный 18 2 5 2 5 4" xfId="11856"/>
    <cellStyle name="Обычный 18 2 5 2 5 5" xfId="11857"/>
    <cellStyle name="Обычный 18 2 5 2 6" xfId="11858"/>
    <cellStyle name="Обычный 18 2 5 2 6 2" xfId="11859"/>
    <cellStyle name="Обычный 18 2 5 2 6 3" xfId="11860"/>
    <cellStyle name="Обычный 18 2 5 2 6 4" xfId="11861"/>
    <cellStyle name="Обычный 18 2 5 2 6 5" xfId="11862"/>
    <cellStyle name="Обычный 18 2 5 2 7" xfId="11863"/>
    <cellStyle name="Обычный 18 2 5 2 8" xfId="11864"/>
    <cellStyle name="Обычный 18 2 5 2 9" xfId="11865"/>
    <cellStyle name="Обычный 18 2 5 3" xfId="11866"/>
    <cellStyle name="Обычный 18 2 5 3 10" xfId="11867"/>
    <cellStyle name="Обычный 18 2 5 3 11" xfId="11868"/>
    <cellStyle name="Обычный 18 2 5 3 12" xfId="11869"/>
    <cellStyle name="Обычный 18 2 5 3 13" xfId="11870"/>
    <cellStyle name="Обычный 18 2 5 3 2" xfId="11871"/>
    <cellStyle name="Обычный 18 2 5 3 2 2" xfId="11872"/>
    <cellStyle name="Обычный 18 2 5 3 2 2 2" xfId="11873"/>
    <cellStyle name="Обычный 18 2 5 3 2 2 3" xfId="11874"/>
    <cellStyle name="Обычный 18 2 5 3 2 2 4" xfId="11875"/>
    <cellStyle name="Обычный 18 2 5 3 2 2 5" xfId="11876"/>
    <cellStyle name="Обычный 18 2 5 3 2 3" xfId="11877"/>
    <cellStyle name="Обычный 18 2 5 3 2 4" xfId="11878"/>
    <cellStyle name="Обычный 18 2 5 3 2 5" xfId="11879"/>
    <cellStyle name="Обычный 18 2 5 3 2 6" xfId="11880"/>
    <cellStyle name="Обычный 18 2 5 3 2 7" xfId="11881"/>
    <cellStyle name="Обычный 18 2 5 3 2 8" xfId="11882"/>
    <cellStyle name="Обычный 18 2 5 3 2 9" xfId="11883"/>
    <cellStyle name="Обычный 18 2 5 3 3" xfId="11884"/>
    <cellStyle name="Обычный 18 2 5 3 3 2" xfId="11885"/>
    <cellStyle name="Обычный 18 2 5 3 3 2 2" xfId="11886"/>
    <cellStyle name="Обычный 18 2 5 3 3 2 3" xfId="11887"/>
    <cellStyle name="Обычный 18 2 5 3 3 2 4" xfId="11888"/>
    <cellStyle name="Обычный 18 2 5 3 3 2 5" xfId="11889"/>
    <cellStyle name="Обычный 18 2 5 3 3 3" xfId="11890"/>
    <cellStyle name="Обычный 18 2 5 3 3 4" xfId="11891"/>
    <cellStyle name="Обычный 18 2 5 3 3 5" xfId="11892"/>
    <cellStyle name="Обычный 18 2 5 3 3 6" xfId="11893"/>
    <cellStyle name="Обычный 18 2 5 3 3 7" xfId="11894"/>
    <cellStyle name="Обычный 18 2 5 3 3 8" xfId="11895"/>
    <cellStyle name="Обычный 18 2 5 3 4" xfId="11896"/>
    <cellStyle name="Обычный 18 2 5 3 4 2" xfId="11897"/>
    <cellStyle name="Обычный 18 2 5 3 4 3" xfId="11898"/>
    <cellStyle name="Обычный 18 2 5 3 4 4" xfId="11899"/>
    <cellStyle name="Обычный 18 2 5 3 4 5" xfId="11900"/>
    <cellStyle name="Обычный 18 2 5 3 5" xfId="11901"/>
    <cellStyle name="Обычный 18 2 5 3 5 2" xfId="11902"/>
    <cellStyle name="Обычный 18 2 5 3 5 3" xfId="11903"/>
    <cellStyle name="Обычный 18 2 5 3 5 4" xfId="11904"/>
    <cellStyle name="Обычный 18 2 5 3 5 5" xfId="11905"/>
    <cellStyle name="Обычный 18 2 5 3 6" xfId="11906"/>
    <cellStyle name="Обычный 18 2 5 3 7" xfId="11907"/>
    <cellStyle name="Обычный 18 2 5 3 8" xfId="11908"/>
    <cellStyle name="Обычный 18 2 5 3 9" xfId="11909"/>
    <cellStyle name="Обычный 18 2 5 4" xfId="11910"/>
    <cellStyle name="Обычный 18 2 5 4 10" xfId="11911"/>
    <cellStyle name="Обычный 18 2 5 4 2" xfId="11912"/>
    <cellStyle name="Обычный 18 2 5 4 2 2" xfId="11913"/>
    <cellStyle name="Обычный 18 2 5 4 2 2 2" xfId="11914"/>
    <cellStyle name="Обычный 18 2 5 4 2 2 3" xfId="11915"/>
    <cellStyle name="Обычный 18 2 5 4 2 2 4" xfId="11916"/>
    <cellStyle name="Обычный 18 2 5 4 2 2 5" xfId="11917"/>
    <cellStyle name="Обычный 18 2 5 4 2 3" xfId="11918"/>
    <cellStyle name="Обычный 18 2 5 4 2 4" xfId="11919"/>
    <cellStyle name="Обычный 18 2 5 4 2 5" xfId="11920"/>
    <cellStyle name="Обычный 18 2 5 4 2 6" xfId="11921"/>
    <cellStyle name="Обычный 18 2 5 4 2 7" xfId="11922"/>
    <cellStyle name="Обычный 18 2 5 4 2 8" xfId="11923"/>
    <cellStyle name="Обычный 18 2 5 4 2 9" xfId="11924"/>
    <cellStyle name="Обычный 18 2 5 4 3" xfId="11925"/>
    <cellStyle name="Обычный 18 2 5 4 3 2" xfId="11926"/>
    <cellStyle name="Обычный 18 2 5 4 3 3" xfId="11927"/>
    <cellStyle name="Обычный 18 2 5 4 3 4" xfId="11928"/>
    <cellStyle name="Обычный 18 2 5 4 3 5" xfId="11929"/>
    <cellStyle name="Обычный 18 2 5 4 4" xfId="11930"/>
    <cellStyle name="Обычный 18 2 5 4 5" xfId="11931"/>
    <cellStyle name="Обычный 18 2 5 4 6" xfId="11932"/>
    <cellStyle name="Обычный 18 2 5 4 7" xfId="11933"/>
    <cellStyle name="Обычный 18 2 5 4 8" xfId="11934"/>
    <cellStyle name="Обычный 18 2 5 4 9" xfId="11935"/>
    <cellStyle name="Обычный 18 2 5 5" xfId="11936"/>
    <cellStyle name="Обычный 18 2 5 5 2" xfId="11937"/>
    <cellStyle name="Обычный 18 2 5 5 2 2" xfId="11938"/>
    <cellStyle name="Обычный 18 2 5 5 2 3" xfId="11939"/>
    <cellStyle name="Обычный 18 2 5 5 2 4" xfId="11940"/>
    <cellStyle name="Обычный 18 2 5 5 2 5" xfId="11941"/>
    <cellStyle name="Обычный 18 2 5 5 3" xfId="11942"/>
    <cellStyle name="Обычный 18 2 5 5 4" xfId="11943"/>
    <cellStyle name="Обычный 18 2 5 5 5" xfId="11944"/>
    <cellStyle name="Обычный 18 2 5 5 6" xfId="11945"/>
    <cellStyle name="Обычный 18 2 5 5 7" xfId="11946"/>
    <cellStyle name="Обычный 18 2 5 5 8" xfId="11947"/>
    <cellStyle name="Обычный 18 2 5 5 9" xfId="11948"/>
    <cellStyle name="Обычный 18 2 5 6" xfId="11949"/>
    <cellStyle name="Обычный 18 2 5 6 2" xfId="11950"/>
    <cellStyle name="Обычный 18 2 5 6 2 2" xfId="11951"/>
    <cellStyle name="Обычный 18 2 5 6 2 3" xfId="11952"/>
    <cellStyle name="Обычный 18 2 5 6 2 4" xfId="11953"/>
    <cellStyle name="Обычный 18 2 5 6 2 5" xfId="11954"/>
    <cellStyle name="Обычный 18 2 5 6 3" xfId="11955"/>
    <cellStyle name="Обычный 18 2 5 6 4" xfId="11956"/>
    <cellStyle name="Обычный 18 2 5 6 5" xfId="11957"/>
    <cellStyle name="Обычный 18 2 5 6 6" xfId="11958"/>
    <cellStyle name="Обычный 18 2 5 6 7" xfId="11959"/>
    <cellStyle name="Обычный 18 2 5 6 8" xfId="11960"/>
    <cellStyle name="Обычный 18 2 5 7" xfId="11961"/>
    <cellStyle name="Обычный 18 2 5 7 2" xfId="11962"/>
    <cellStyle name="Обычный 18 2 5 7 3" xfId="11963"/>
    <cellStyle name="Обычный 18 2 5 7 4" xfId="11964"/>
    <cellStyle name="Обычный 18 2 5 7 5" xfId="11965"/>
    <cellStyle name="Обычный 18 2 5 8" xfId="11966"/>
    <cellStyle name="Обычный 18 2 5 8 2" xfId="11967"/>
    <cellStyle name="Обычный 18 2 5 8 3" xfId="11968"/>
    <cellStyle name="Обычный 18 2 5 8 4" xfId="11969"/>
    <cellStyle name="Обычный 18 2 5 8 5" xfId="11970"/>
    <cellStyle name="Обычный 18 2 5 9" xfId="11971"/>
    <cellStyle name="Обычный 18 2 6" xfId="11972"/>
    <cellStyle name="Обычный 18 2 6 10" xfId="11973"/>
    <cellStyle name="Обычный 18 2 6 11" xfId="11974"/>
    <cellStyle name="Обычный 18 2 6 12" xfId="11975"/>
    <cellStyle name="Обычный 18 2 6 13" xfId="11976"/>
    <cellStyle name="Обычный 18 2 6 14" xfId="11977"/>
    <cellStyle name="Обычный 18 2 6 15" xfId="11978"/>
    <cellStyle name="Обычный 18 2 6 16" xfId="11979"/>
    <cellStyle name="Обычный 18 2 6 2" xfId="11980"/>
    <cellStyle name="Обычный 18 2 6 2 10" xfId="11981"/>
    <cellStyle name="Обычный 18 2 6 2 11" xfId="11982"/>
    <cellStyle name="Обычный 18 2 6 2 12" xfId="11983"/>
    <cellStyle name="Обычный 18 2 6 2 13" xfId="11984"/>
    <cellStyle name="Обычный 18 2 6 2 14" xfId="11985"/>
    <cellStyle name="Обычный 18 2 6 2 2" xfId="11986"/>
    <cellStyle name="Обычный 18 2 6 2 2 10" xfId="11987"/>
    <cellStyle name="Обычный 18 2 6 2 2 11" xfId="11988"/>
    <cellStyle name="Обычный 18 2 6 2 2 12" xfId="11989"/>
    <cellStyle name="Обычный 18 2 6 2 2 13" xfId="11990"/>
    <cellStyle name="Обычный 18 2 6 2 2 2" xfId="11991"/>
    <cellStyle name="Обычный 18 2 6 2 2 2 2" xfId="11992"/>
    <cellStyle name="Обычный 18 2 6 2 2 2 2 2" xfId="11993"/>
    <cellStyle name="Обычный 18 2 6 2 2 2 2 3" xfId="11994"/>
    <cellStyle name="Обычный 18 2 6 2 2 2 2 4" xfId="11995"/>
    <cellStyle name="Обычный 18 2 6 2 2 2 2 5" xfId="11996"/>
    <cellStyle name="Обычный 18 2 6 2 2 2 3" xfId="11997"/>
    <cellStyle name="Обычный 18 2 6 2 2 2 4" xfId="11998"/>
    <cellStyle name="Обычный 18 2 6 2 2 2 5" xfId="11999"/>
    <cellStyle name="Обычный 18 2 6 2 2 2 6" xfId="12000"/>
    <cellStyle name="Обычный 18 2 6 2 2 2 7" xfId="12001"/>
    <cellStyle name="Обычный 18 2 6 2 2 2 8" xfId="12002"/>
    <cellStyle name="Обычный 18 2 6 2 2 2 9" xfId="12003"/>
    <cellStyle name="Обычный 18 2 6 2 2 3" xfId="12004"/>
    <cellStyle name="Обычный 18 2 6 2 2 3 2" xfId="12005"/>
    <cellStyle name="Обычный 18 2 6 2 2 3 2 2" xfId="12006"/>
    <cellStyle name="Обычный 18 2 6 2 2 3 2 3" xfId="12007"/>
    <cellStyle name="Обычный 18 2 6 2 2 3 2 4" xfId="12008"/>
    <cellStyle name="Обычный 18 2 6 2 2 3 2 5" xfId="12009"/>
    <cellStyle name="Обычный 18 2 6 2 2 3 3" xfId="12010"/>
    <cellStyle name="Обычный 18 2 6 2 2 3 4" xfId="12011"/>
    <cellStyle name="Обычный 18 2 6 2 2 3 5" xfId="12012"/>
    <cellStyle name="Обычный 18 2 6 2 2 3 6" xfId="12013"/>
    <cellStyle name="Обычный 18 2 6 2 2 3 7" xfId="12014"/>
    <cellStyle name="Обычный 18 2 6 2 2 3 8" xfId="12015"/>
    <cellStyle name="Обычный 18 2 6 2 2 4" xfId="12016"/>
    <cellStyle name="Обычный 18 2 6 2 2 4 2" xfId="12017"/>
    <cellStyle name="Обычный 18 2 6 2 2 4 3" xfId="12018"/>
    <cellStyle name="Обычный 18 2 6 2 2 4 4" xfId="12019"/>
    <cellStyle name="Обычный 18 2 6 2 2 4 5" xfId="12020"/>
    <cellStyle name="Обычный 18 2 6 2 2 5" xfId="12021"/>
    <cellStyle name="Обычный 18 2 6 2 2 5 2" xfId="12022"/>
    <cellStyle name="Обычный 18 2 6 2 2 5 3" xfId="12023"/>
    <cellStyle name="Обычный 18 2 6 2 2 5 4" xfId="12024"/>
    <cellStyle name="Обычный 18 2 6 2 2 5 5" xfId="12025"/>
    <cellStyle name="Обычный 18 2 6 2 2 6" xfId="12026"/>
    <cellStyle name="Обычный 18 2 6 2 2 7" xfId="12027"/>
    <cellStyle name="Обычный 18 2 6 2 2 8" xfId="12028"/>
    <cellStyle name="Обычный 18 2 6 2 2 9" xfId="12029"/>
    <cellStyle name="Обычный 18 2 6 2 3" xfId="12030"/>
    <cellStyle name="Обычный 18 2 6 2 3 2" xfId="12031"/>
    <cellStyle name="Обычный 18 2 6 2 3 2 2" xfId="12032"/>
    <cellStyle name="Обычный 18 2 6 2 3 2 3" xfId="12033"/>
    <cellStyle name="Обычный 18 2 6 2 3 2 4" xfId="12034"/>
    <cellStyle name="Обычный 18 2 6 2 3 2 5" xfId="12035"/>
    <cellStyle name="Обычный 18 2 6 2 3 3" xfId="12036"/>
    <cellStyle name="Обычный 18 2 6 2 3 4" xfId="12037"/>
    <cellStyle name="Обычный 18 2 6 2 3 5" xfId="12038"/>
    <cellStyle name="Обычный 18 2 6 2 3 6" xfId="12039"/>
    <cellStyle name="Обычный 18 2 6 2 3 7" xfId="12040"/>
    <cellStyle name="Обычный 18 2 6 2 3 8" xfId="12041"/>
    <cellStyle name="Обычный 18 2 6 2 3 9" xfId="12042"/>
    <cellStyle name="Обычный 18 2 6 2 4" xfId="12043"/>
    <cellStyle name="Обычный 18 2 6 2 4 2" xfId="12044"/>
    <cellStyle name="Обычный 18 2 6 2 4 2 2" xfId="12045"/>
    <cellStyle name="Обычный 18 2 6 2 4 2 3" xfId="12046"/>
    <cellStyle name="Обычный 18 2 6 2 4 2 4" xfId="12047"/>
    <cellStyle name="Обычный 18 2 6 2 4 2 5" xfId="12048"/>
    <cellStyle name="Обычный 18 2 6 2 4 3" xfId="12049"/>
    <cellStyle name="Обычный 18 2 6 2 4 4" xfId="12050"/>
    <cellStyle name="Обычный 18 2 6 2 4 5" xfId="12051"/>
    <cellStyle name="Обычный 18 2 6 2 4 6" xfId="12052"/>
    <cellStyle name="Обычный 18 2 6 2 4 7" xfId="12053"/>
    <cellStyle name="Обычный 18 2 6 2 4 8" xfId="12054"/>
    <cellStyle name="Обычный 18 2 6 2 5" xfId="12055"/>
    <cellStyle name="Обычный 18 2 6 2 5 2" xfId="12056"/>
    <cellStyle name="Обычный 18 2 6 2 5 3" xfId="12057"/>
    <cellStyle name="Обычный 18 2 6 2 5 4" xfId="12058"/>
    <cellStyle name="Обычный 18 2 6 2 5 5" xfId="12059"/>
    <cellStyle name="Обычный 18 2 6 2 6" xfId="12060"/>
    <cellStyle name="Обычный 18 2 6 2 6 2" xfId="12061"/>
    <cellStyle name="Обычный 18 2 6 2 6 3" xfId="12062"/>
    <cellStyle name="Обычный 18 2 6 2 6 4" xfId="12063"/>
    <cellStyle name="Обычный 18 2 6 2 6 5" xfId="12064"/>
    <cellStyle name="Обычный 18 2 6 2 7" xfId="12065"/>
    <cellStyle name="Обычный 18 2 6 2 8" xfId="12066"/>
    <cellStyle name="Обычный 18 2 6 2 9" xfId="12067"/>
    <cellStyle name="Обычный 18 2 6 3" xfId="12068"/>
    <cellStyle name="Обычный 18 2 6 3 10" xfId="12069"/>
    <cellStyle name="Обычный 18 2 6 3 11" xfId="12070"/>
    <cellStyle name="Обычный 18 2 6 3 12" xfId="12071"/>
    <cellStyle name="Обычный 18 2 6 3 13" xfId="12072"/>
    <cellStyle name="Обычный 18 2 6 3 2" xfId="12073"/>
    <cellStyle name="Обычный 18 2 6 3 2 2" xfId="12074"/>
    <cellStyle name="Обычный 18 2 6 3 2 2 2" xfId="12075"/>
    <cellStyle name="Обычный 18 2 6 3 2 2 3" xfId="12076"/>
    <cellStyle name="Обычный 18 2 6 3 2 2 4" xfId="12077"/>
    <cellStyle name="Обычный 18 2 6 3 2 2 5" xfId="12078"/>
    <cellStyle name="Обычный 18 2 6 3 2 3" xfId="12079"/>
    <cellStyle name="Обычный 18 2 6 3 2 4" xfId="12080"/>
    <cellStyle name="Обычный 18 2 6 3 2 5" xfId="12081"/>
    <cellStyle name="Обычный 18 2 6 3 2 6" xfId="12082"/>
    <cellStyle name="Обычный 18 2 6 3 2 7" xfId="12083"/>
    <cellStyle name="Обычный 18 2 6 3 2 8" xfId="12084"/>
    <cellStyle name="Обычный 18 2 6 3 2 9" xfId="12085"/>
    <cellStyle name="Обычный 18 2 6 3 3" xfId="12086"/>
    <cellStyle name="Обычный 18 2 6 3 3 2" xfId="12087"/>
    <cellStyle name="Обычный 18 2 6 3 3 2 2" xfId="12088"/>
    <cellStyle name="Обычный 18 2 6 3 3 2 3" xfId="12089"/>
    <cellStyle name="Обычный 18 2 6 3 3 2 4" xfId="12090"/>
    <cellStyle name="Обычный 18 2 6 3 3 2 5" xfId="12091"/>
    <cellStyle name="Обычный 18 2 6 3 3 3" xfId="12092"/>
    <cellStyle name="Обычный 18 2 6 3 3 4" xfId="12093"/>
    <cellStyle name="Обычный 18 2 6 3 3 5" xfId="12094"/>
    <cellStyle name="Обычный 18 2 6 3 3 6" xfId="12095"/>
    <cellStyle name="Обычный 18 2 6 3 3 7" xfId="12096"/>
    <cellStyle name="Обычный 18 2 6 3 3 8" xfId="12097"/>
    <cellStyle name="Обычный 18 2 6 3 4" xfId="12098"/>
    <cellStyle name="Обычный 18 2 6 3 4 2" xfId="12099"/>
    <cellStyle name="Обычный 18 2 6 3 4 3" xfId="12100"/>
    <cellStyle name="Обычный 18 2 6 3 4 4" xfId="12101"/>
    <cellStyle name="Обычный 18 2 6 3 4 5" xfId="12102"/>
    <cellStyle name="Обычный 18 2 6 3 5" xfId="12103"/>
    <cellStyle name="Обычный 18 2 6 3 5 2" xfId="12104"/>
    <cellStyle name="Обычный 18 2 6 3 5 3" xfId="12105"/>
    <cellStyle name="Обычный 18 2 6 3 5 4" xfId="12106"/>
    <cellStyle name="Обычный 18 2 6 3 5 5" xfId="12107"/>
    <cellStyle name="Обычный 18 2 6 3 6" xfId="12108"/>
    <cellStyle name="Обычный 18 2 6 3 7" xfId="12109"/>
    <cellStyle name="Обычный 18 2 6 3 8" xfId="12110"/>
    <cellStyle name="Обычный 18 2 6 3 9" xfId="12111"/>
    <cellStyle name="Обычный 18 2 6 4" xfId="12112"/>
    <cellStyle name="Обычный 18 2 6 4 10" xfId="12113"/>
    <cellStyle name="Обычный 18 2 6 4 2" xfId="12114"/>
    <cellStyle name="Обычный 18 2 6 4 2 2" xfId="12115"/>
    <cellStyle name="Обычный 18 2 6 4 2 2 2" xfId="12116"/>
    <cellStyle name="Обычный 18 2 6 4 2 2 3" xfId="12117"/>
    <cellStyle name="Обычный 18 2 6 4 2 2 4" xfId="12118"/>
    <cellStyle name="Обычный 18 2 6 4 2 2 5" xfId="12119"/>
    <cellStyle name="Обычный 18 2 6 4 2 3" xfId="12120"/>
    <cellStyle name="Обычный 18 2 6 4 2 4" xfId="12121"/>
    <cellStyle name="Обычный 18 2 6 4 2 5" xfId="12122"/>
    <cellStyle name="Обычный 18 2 6 4 2 6" xfId="12123"/>
    <cellStyle name="Обычный 18 2 6 4 2 7" xfId="12124"/>
    <cellStyle name="Обычный 18 2 6 4 2 8" xfId="12125"/>
    <cellStyle name="Обычный 18 2 6 4 2 9" xfId="12126"/>
    <cellStyle name="Обычный 18 2 6 4 3" xfId="12127"/>
    <cellStyle name="Обычный 18 2 6 4 3 2" xfId="12128"/>
    <cellStyle name="Обычный 18 2 6 4 3 3" xfId="12129"/>
    <cellStyle name="Обычный 18 2 6 4 3 4" xfId="12130"/>
    <cellStyle name="Обычный 18 2 6 4 3 5" xfId="12131"/>
    <cellStyle name="Обычный 18 2 6 4 4" xfId="12132"/>
    <cellStyle name="Обычный 18 2 6 4 5" xfId="12133"/>
    <cellStyle name="Обычный 18 2 6 4 6" xfId="12134"/>
    <cellStyle name="Обычный 18 2 6 4 7" xfId="12135"/>
    <cellStyle name="Обычный 18 2 6 4 8" xfId="12136"/>
    <cellStyle name="Обычный 18 2 6 4 9" xfId="12137"/>
    <cellStyle name="Обычный 18 2 6 5" xfId="12138"/>
    <cellStyle name="Обычный 18 2 6 5 2" xfId="12139"/>
    <cellStyle name="Обычный 18 2 6 5 2 2" xfId="12140"/>
    <cellStyle name="Обычный 18 2 6 5 2 3" xfId="12141"/>
    <cellStyle name="Обычный 18 2 6 5 2 4" xfId="12142"/>
    <cellStyle name="Обычный 18 2 6 5 2 5" xfId="12143"/>
    <cellStyle name="Обычный 18 2 6 5 3" xfId="12144"/>
    <cellStyle name="Обычный 18 2 6 5 4" xfId="12145"/>
    <cellStyle name="Обычный 18 2 6 5 5" xfId="12146"/>
    <cellStyle name="Обычный 18 2 6 5 6" xfId="12147"/>
    <cellStyle name="Обычный 18 2 6 5 7" xfId="12148"/>
    <cellStyle name="Обычный 18 2 6 5 8" xfId="12149"/>
    <cellStyle name="Обычный 18 2 6 5 9" xfId="12150"/>
    <cellStyle name="Обычный 18 2 6 6" xfId="12151"/>
    <cellStyle name="Обычный 18 2 6 6 2" xfId="12152"/>
    <cellStyle name="Обычный 18 2 6 6 2 2" xfId="12153"/>
    <cellStyle name="Обычный 18 2 6 6 2 3" xfId="12154"/>
    <cellStyle name="Обычный 18 2 6 6 2 4" xfId="12155"/>
    <cellStyle name="Обычный 18 2 6 6 2 5" xfId="12156"/>
    <cellStyle name="Обычный 18 2 6 6 3" xfId="12157"/>
    <cellStyle name="Обычный 18 2 6 6 4" xfId="12158"/>
    <cellStyle name="Обычный 18 2 6 6 5" xfId="12159"/>
    <cellStyle name="Обычный 18 2 6 6 6" xfId="12160"/>
    <cellStyle name="Обычный 18 2 6 6 7" xfId="12161"/>
    <cellStyle name="Обычный 18 2 6 6 8" xfId="12162"/>
    <cellStyle name="Обычный 18 2 6 7" xfId="12163"/>
    <cellStyle name="Обычный 18 2 6 7 2" xfId="12164"/>
    <cellStyle name="Обычный 18 2 6 7 3" xfId="12165"/>
    <cellStyle name="Обычный 18 2 6 7 4" xfId="12166"/>
    <cellStyle name="Обычный 18 2 6 7 5" xfId="12167"/>
    <cellStyle name="Обычный 18 2 6 8" xfId="12168"/>
    <cellStyle name="Обычный 18 2 6 8 2" xfId="12169"/>
    <cellStyle name="Обычный 18 2 6 8 3" xfId="12170"/>
    <cellStyle name="Обычный 18 2 6 8 4" xfId="12171"/>
    <cellStyle name="Обычный 18 2 6 8 5" xfId="12172"/>
    <cellStyle name="Обычный 18 2 6 9" xfId="12173"/>
    <cellStyle name="Обычный 18 2 7" xfId="12174"/>
    <cellStyle name="Обычный 18 2 7 10" xfId="12175"/>
    <cellStyle name="Обычный 18 2 7 11" xfId="12176"/>
    <cellStyle name="Обычный 18 2 7 12" xfId="12177"/>
    <cellStyle name="Обычный 18 2 7 13" xfId="12178"/>
    <cellStyle name="Обычный 18 2 7 14" xfId="12179"/>
    <cellStyle name="Обычный 18 2 7 15" xfId="12180"/>
    <cellStyle name="Обычный 18 2 7 16" xfId="12181"/>
    <cellStyle name="Обычный 18 2 7 2" xfId="12182"/>
    <cellStyle name="Обычный 18 2 7 2 10" xfId="12183"/>
    <cellStyle name="Обычный 18 2 7 2 11" xfId="12184"/>
    <cellStyle name="Обычный 18 2 7 2 12" xfId="12185"/>
    <cellStyle name="Обычный 18 2 7 2 13" xfId="12186"/>
    <cellStyle name="Обычный 18 2 7 2 14" xfId="12187"/>
    <cellStyle name="Обычный 18 2 7 2 2" xfId="12188"/>
    <cellStyle name="Обычный 18 2 7 2 2 10" xfId="12189"/>
    <cellStyle name="Обычный 18 2 7 2 2 11" xfId="12190"/>
    <cellStyle name="Обычный 18 2 7 2 2 12" xfId="12191"/>
    <cellStyle name="Обычный 18 2 7 2 2 13" xfId="12192"/>
    <cellStyle name="Обычный 18 2 7 2 2 2" xfId="12193"/>
    <cellStyle name="Обычный 18 2 7 2 2 2 2" xfId="12194"/>
    <cellStyle name="Обычный 18 2 7 2 2 2 2 2" xfId="12195"/>
    <cellStyle name="Обычный 18 2 7 2 2 2 2 3" xfId="12196"/>
    <cellStyle name="Обычный 18 2 7 2 2 2 2 4" xfId="12197"/>
    <cellStyle name="Обычный 18 2 7 2 2 2 2 5" xfId="12198"/>
    <cellStyle name="Обычный 18 2 7 2 2 2 3" xfId="12199"/>
    <cellStyle name="Обычный 18 2 7 2 2 2 4" xfId="12200"/>
    <cellStyle name="Обычный 18 2 7 2 2 2 5" xfId="12201"/>
    <cellStyle name="Обычный 18 2 7 2 2 2 6" xfId="12202"/>
    <cellStyle name="Обычный 18 2 7 2 2 2 7" xfId="12203"/>
    <cellStyle name="Обычный 18 2 7 2 2 2 8" xfId="12204"/>
    <cellStyle name="Обычный 18 2 7 2 2 2 9" xfId="12205"/>
    <cellStyle name="Обычный 18 2 7 2 2 3" xfId="12206"/>
    <cellStyle name="Обычный 18 2 7 2 2 3 2" xfId="12207"/>
    <cellStyle name="Обычный 18 2 7 2 2 3 2 2" xfId="12208"/>
    <cellStyle name="Обычный 18 2 7 2 2 3 2 3" xfId="12209"/>
    <cellStyle name="Обычный 18 2 7 2 2 3 2 4" xfId="12210"/>
    <cellStyle name="Обычный 18 2 7 2 2 3 2 5" xfId="12211"/>
    <cellStyle name="Обычный 18 2 7 2 2 3 3" xfId="12212"/>
    <cellStyle name="Обычный 18 2 7 2 2 3 4" xfId="12213"/>
    <cellStyle name="Обычный 18 2 7 2 2 3 5" xfId="12214"/>
    <cellStyle name="Обычный 18 2 7 2 2 3 6" xfId="12215"/>
    <cellStyle name="Обычный 18 2 7 2 2 3 7" xfId="12216"/>
    <cellStyle name="Обычный 18 2 7 2 2 3 8" xfId="12217"/>
    <cellStyle name="Обычный 18 2 7 2 2 4" xfId="12218"/>
    <cellStyle name="Обычный 18 2 7 2 2 4 2" xfId="12219"/>
    <cellStyle name="Обычный 18 2 7 2 2 4 3" xfId="12220"/>
    <cellStyle name="Обычный 18 2 7 2 2 4 4" xfId="12221"/>
    <cellStyle name="Обычный 18 2 7 2 2 4 5" xfId="12222"/>
    <cellStyle name="Обычный 18 2 7 2 2 5" xfId="12223"/>
    <cellStyle name="Обычный 18 2 7 2 2 5 2" xfId="12224"/>
    <cellStyle name="Обычный 18 2 7 2 2 5 3" xfId="12225"/>
    <cellStyle name="Обычный 18 2 7 2 2 5 4" xfId="12226"/>
    <cellStyle name="Обычный 18 2 7 2 2 5 5" xfId="12227"/>
    <cellStyle name="Обычный 18 2 7 2 2 6" xfId="12228"/>
    <cellStyle name="Обычный 18 2 7 2 2 7" xfId="12229"/>
    <cellStyle name="Обычный 18 2 7 2 2 8" xfId="12230"/>
    <cellStyle name="Обычный 18 2 7 2 2 9" xfId="12231"/>
    <cellStyle name="Обычный 18 2 7 2 3" xfId="12232"/>
    <cellStyle name="Обычный 18 2 7 2 3 2" xfId="12233"/>
    <cellStyle name="Обычный 18 2 7 2 3 2 2" xfId="12234"/>
    <cellStyle name="Обычный 18 2 7 2 3 2 3" xfId="12235"/>
    <cellStyle name="Обычный 18 2 7 2 3 2 4" xfId="12236"/>
    <cellStyle name="Обычный 18 2 7 2 3 2 5" xfId="12237"/>
    <cellStyle name="Обычный 18 2 7 2 3 3" xfId="12238"/>
    <cellStyle name="Обычный 18 2 7 2 3 4" xfId="12239"/>
    <cellStyle name="Обычный 18 2 7 2 3 5" xfId="12240"/>
    <cellStyle name="Обычный 18 2 7 2 3 6" xfId="12241"/>
    <cellStyle name="Обычный 18 2 7 2 3 7" xfId="12242"/>
    <cellStyle name="Обычный 18 2 7 2 3 8" xfId="12243"/>
    <cellStyle name="Обычный 18 2 7 2 3 9" xfId="12244"/>
    <cellStyle name="Обычный 18 2 7 2 4" xfId="12245"/>
    <cellStyle name="Обычный 18 2 7 2 4 2" xfId="12246"/>
    <cellStyle name="Обычный 18 2 7 2 4 2 2" xfId="12247"/>
    <cellStyle name="Обычный 18 2 7 2 4 2 3" xfId="12248"/>
    <cellStyle name="Обычный 18 2 7 2 4 2 4" xfId="12249"/>
    <cellStyle name="Обычный 18 2 7 2 4 2 5" xfId="12250"/>
    <cellStyle name="Обычный 18 2 7 2 4 3" xfId="12251"/>
    <cellStyle name="Обычный 18 2 7 2 4 4" xfId="12252"/>
    <cellStyle name="Обычный 18 2 7 2 4 5" xfId="12253"/>
    <cellStyle name="Обычный 18 2 7 2 4 6" xfId="12254"/>
    <cellStyle name="Обычный 18 2 7 2 4 7" xfId="12255"/>
    <cellStyle name="Обычный 18 2 7 2 4 8" xfId="12256"/>
    <cellStyle name="Обычный 18 2 7 2 5" xfId="12257"/>
    <cellStyle name="Обычный 18 2 7 2 5 2" xfId="12258"/>
    <cellStyle name="Обычный 18 2 7 2 5 3" xfId="12259"/>
    <cellStyle name="Обычный 18 2 7 2 5 4" xfId="12260"/>
    <cellStyle name="Обычный 18 2 7 2 5 5" xfId="12261"/>
    <cellStyle name="Обычный 18 2 7 2 6" xfId="12262"/>
    <cellStyle name="Обычный 18 2 7 2 6 2" xfId="12263"/>
    <cellStyle name="Обычный 18 2 7 2 6 3" xfId="12264"/>
    <cellStyle name="Обычный 18 2 7 2 6 4" xfId="12265"/>
    <cellStyle name="Обычный 18 2 7 2 6 5" xfId="12266"/>
    <cellStyle name="Обычный 18 2 7 2 7" xfId="12267"/>
    <cellStyle name="Обычный 18 2 7 2 8" xfId="12268"/>
    <cellStyle name="Обычный 18 2 7 2 9" xfId="12269"/>
    <cellStyle name="Обычный 18 2 7 3" xfId="12270"/>
    <cellStyle name="Обычный 18 2 7 3 10" xfId="12271"/>
    <cellStyle name="Обычный 18 2 7 3 11" xfId="12272"/>
    <cellStyle name="Обычный 18 2 7 3 12" xfId="12273"/>
    <cellStyle name="Обычный 18 2 7 3 13" xfId="12274"/>
    <cellStyle name="Обычный 18 2 7 3 2" xfId="12275"/>
    <cellStyle name="Обычный 18 2 7 3 2 2" xfId="12276"/>
    <cellStyle name="Обычный 18 2 7 3 2 2 2" xfId="12277"/>
    <cellStyle name="Обычный 18 2 7 3 2 2 3" xfId="12278"/>
    <cellStyle name="Обычный 18 2 7 3 2 2 4" xfId="12279"/>
    <cellStyle name="Обычный 18 2 7 3 2 2 5" xfId="12280"/>
    <cellStyle name="Обычный 18 2 7 3 2 3" xfId="12281"/>
    <cellStyle name="Обычный 18 2 7 3 2 4" xfId="12282"/>
    <cellStyle name="Обычный 18 2 7 3 2 5" xfId="12283"/>
    <cellStyle name="Обычный 18 2 7 3 2 6" xfId="12284"/>
    <cellStyle name="Обычный 18 2 7 3 2 7" xfId="12285"/>
    <cellStyle name="Обычный 18 2 7 3 2 8" xfId="12286"/>
    <cellStyle name="Обычный 18 2 7 3 2 9" xfId="12287"/>
    <cellStyle name="Обычный 18 2 7 3 3" xfId="12288"/>
    <cellStyle name="Обычный 18 2 7 3 3 2" xfId="12289"/>
    <cellStyle name="Обычный 18 2 7 3 3 2 2" xfId="12290"/>
    <cellStyle name="Обычный 18 2 7 3 3 2 3" xfId="12291"/>
    <cellStyle name="Обычный 18 2 7 3 3 2 4" xfId="12292"/>
    <cellStyle name="Обычный 18 2 7 3 3 2 5" xfId="12293"/>
    <cellStyle name="Обычный 18 2 7 3 3 3" xfId="12294"/>
    <cellStyle name="Обычный 18 2 7 3 3 4" xfId="12295"/>
    <cellStyle name="Обычный 18 2 7 3 3 5" xfId="12296"/>
    <cellStyle name="Обычный 18 2 7 3 3 6" xfId="12297"/>
    <cellStyle name="Обычный 18 2 7 3 3 7" xfId="12298"/>
    <cellStyle name="Обычный 18 2 7 3 3 8" xfId="12299"/>
    <cellStyle name="Обычный 18 2 7 3 4" xfId="12300"/>
    <cellStyle name="Обычный 18 2 7 3 4 2" xfId="12301"/>
    <cellStyle name="Обычный 18 2 7 3 4 3" xfId="12302"/>
    <cellStyle name="Обычный 18 2 7 3 4 4" xfId="12303"/>
    <cellStyle name="Обычный 18 2 7 3 4 5" xfId="12304"/>
    <cellStyle name="Обычный 18 2 7 3 5" xfId="12305"/>
    <cellStyle name="Обычный 18 2 7 3 5 2" xfId="12306"/>
    <cellStyle name="Обычный 18 2 7 3 5 3" xfId="12307"/>
    <cellStyle name="Обычный 18 2 7 3 5 4" xfId="12308"/>
    <cellStyle name="Обычный 18 2 7 3 5 5" xfId="12309"/>
    <cellStyle name="Обычный 18 2 7 3 6" xfId="12310"/>
    <cellStyle name="Обычный 18 2 7 3 7" xfId="12311"/>
    <cellStyle name="Обычный 18 2 7 3 8" xfId="12312"/>
    <cellStyle name="Обычный 18 2 7 3 9" xfId="12313"/>
    <cellStyle name="Обычный 18 2 7 4" xfId="12314"/>
    <cellStyle name="Обычный 18 2 7 4 10" xfId="12315"/>
    <cellStyle name="Обычный 18 2 7 4 2" xfId="12316"/>
    <cellStyle name="Обычный 18 2 7 4 2 2" xfId="12317"/>
    <cellStyle name="Обычный 18 2 7 4 2 2 2" xfId="12318"/>
    <cellStyle name="Обычный 18 2 7 4 2 2 3" xfId="12319"/>
    <cellStyle name="Обычный 18 2 7 4 2 2 4" xfId="12320"/>
    <cellStyle name="Обычный 18 2 7 4 2 2 5" xfId="12321"/>
    <cellStyle name="Обычный 18 2 7 4 2 3" xfId="12322"/>
    <cellStyle name="Обычный 18 2 7 4 2 4" xfId="12323"/>
    <cellStyle name="Обычный 18 2 7 4 2 5" xfId="12324"/>
    <cellStyle name="Обычный 18 2 7 4 2 6" xfId="12325"/>
    <cellStyle name="Обычный 18 2 7 4 2 7" xfId="12326"/>
    <cellStyle name="Обычный 18 2 7 4 2 8" xfId="12327"/>
    <cellStyle name="Обычный 18 2 7 4 2 9" xfId="12328"/>
    <cellStyle name="Обычный 18 2 7 4 3" xfId="12329"/>
    <cellStyle name="Обычный 18 2 7 4 3 2" xfId="12330"/>
    <cellStyle name="Обычный 18 2 7 4 3 3" xfId="12331"/>
    <cellStyle name="Обычный 18 2 7 4 3 4" xfId="12332"/>
    <cellStyle name="Обычный 18 2 7 4 3 5" xfId="12333"/>
    <cellStyle name="Обычный 18 2 7 4 4" xfId="12334"/>
    <cellStyle name="Обычный 18 2 7 4 5" xfId="12335"/>
    <cellStyle name="Обычный 18 2 7 4 6" xfId="12336"/>
    <cellStyle name="Обычный 18 2 7 4 7" xfId="12337"/>
    <cellStyle name="Обычный 18 2 7 4 8" xfId="12338"/>
    <cellStyle name="Обычный 18 2 7 4 9" xfId="12339"/>
    <cellStyle name="Обычный 18 2 7 5" xfId="12340"/>
    <cellStyle name="Обычный 18 2 7 5 2" xfId="12341"/>
    <cellStyle name="Обычный 18 2 7 5 2 2" xfId="12342"/>
    <cellStyle name="Обычный 18 2 7 5 2 3" xfId="12343"/>
    <cellStyle name="Обычный 18 2 7 5 2 4" xfId="12344"/>
    <cellStyle name="Обычный 18 2 7 5 2 5" xfId="12345"/>
    <cellStyle name="Обычный 18 2 7 5 3" xfId="12346"/>
    <cellStyle name="Обычный 18 2 7 5 4" xfId="12347"/>
    <cellStyle name="Обычный 18 2 7 5 5" xfId="12348"/>
    <cellStyle name="Обычный 18 2 7 5 6" xfId="12349"/>
    <cellStyle name="Обычный 18 2 7 5 7" xfId="12350"/>
    <cellStyle name="Обычный 18 2 7 5 8" xfId="12351"/>
    <cellStyle name="Обычный 18 2 7 5 9" xfId="12352"/>
    <cellStyle name="Обычный 18 2 7 6" xfId="12353"/>
    <cellStyle name="Обычный 18 2 7 6 2" xfId="12354"/>
    <cellStyle name="Обычный 18 2 7 6 2 2" xfId="12355"/>
    <cellStyle name="Обычный 18 2 7 6 2 3" xfId="12356"/>
    <cellStyle name="Обычный 18 2 7 6 2 4" xfId="12357"/>
    <cellStyle name="Обычный 18 2 7 6 2 5" xfId="12358"/>
    <cellStyle name="Обычный 18 2 7 6 3" xfId="12359"/>
    <cellStyle name="Обычный 18 2 7 6 4" xfId="12360"/>
    <cellStyle name="Обычный 18 2 7 6 5" xfId="12361"/>
    <cellStyle name="Обычный 18 2 7 6 6" xfId="12362"/>
    <cellStyle name="Обычный 18 2 7 6 7" xfId="12363"/>
    <cellStyle name="Обычный 18 2 7 6 8" xfId="12364"/>
    <cellStyle name="Обычный 18 2 7 7" xfId="12365"/>
    <cellStyle name="Обычный 18 2 7 7 2" xfId="12366"/>
    <cellStyle name="Обычный 18 2 7 7 3" xfId="12367"/>
    <cellStyle name="Обычный 18 2 7 7 4" xfId="12368"/>
    <cellStyle name="Обычный 18 2 7 7 5" xfId="12369"/>
    <cellStyle name="Обычный 18 2 7 8" xfId="12370"/>
    <cellStyle name="Обычный 18 2 7 8 2" xfId="12371"/>
    <cellStyle name="Обычный 18 2 7 8 3" xfId="12372"/>
    <cellStyle name="Обычный 18 2 7 8 4" xfId="12373"/>
    <cellStyle name="Обычный 18 2 7 8 5" xfId="12374"/>
    <cellStyle name="Обычный 18 2 7 9" xfId="12375"/>
    <cellStyle name="Обычный 18 2 8" xfId="12376"/>
    <cellStyle name="Обычный 18 2 8 10" xfId="12377"/>
    <cellStyle name="Обычный 18 2 8 11" xfId="12378"/>
    <cellStyle name="Обычный 18 2 8 12" xfId="12379"/>
    <cellStyle name="Обычный 18 2 8 13" xfId="12380"/>
    <cellStyle name="Обычный 18 2 8 14" xfId="12381"/>
    <cellStyle name="Обычный 18 2 8 15" xfId="12382"/>
    <cellStyle name="Обычный 18 2 8 2" xfId="12383"/>
    <cellStyle name="Обычный 18 2 8 2 10" xfId="12384"/>
    <cellStyle name="Обычный 18 2 8 2 11" xfId="12385"/>
    <cellStyle name="Обычный 18 2 8 2 12" xfId="12386"/>
    <cellStyle name="Обычный 18 2 8 2 13" xfId="12387"/>
    <cellStyle name="Обычный 18 2 8 2 14" xfId="12388"/>
    <cellStyle name="Обычный 18 2 8 2 2" xfId="12389"/>
    <cellStyle name="Обычный 18 2 8 2 2 10" xfId="12390"/>
    <cellStyle name="Обычный 18 2 8 2 2 11" xfId="12391"/>
    <cellStyle name="Обычный 18 2 8 2 2 12" xfId="12392"/>
    <cellStyle name="Обычный 18 2 8 2 2 13" xfId="12393"/>
    <cellStyle name="Обычный 18 2 8 2 2 2" xfId="12394"/>
    <cellStyle name="Обычный 18 2 8 2 2 2 2" xfId="12395"/>
    <cellStyle name="Обычный 18 2 8 2 2 2 2 2" xfId="12396"/>
    <cellStyle name="Обычный 18 2 8 2 2 2 2 3" xfId="12397"/>
    <cellStyle name="Обычный 18 2 8 2 2 2 2 4" xfId="12398"/>
    <cellStyle name="Обычный 18 2 8 2 2 2 2 5" xfId="12399"/>
    <cellStyle name="Обычный 18 2 8 2 2 2 3" xfId="12400"/>
    <cellStyle name="Обычный 18 2 8 2 2 2 4" xfId="12401"/>
    <cellStyle name="Обычный 18 2 8 2 2 2 5" xfId="12402"/>
    <cellStyle name="Обычный 18 2 8 2 2 2 6" xfId="12403"/>
    <cellStyle name="Обычный 18 2 8 2 2 2 7" xfId="12404"/>
    <cellStyle name="Обычный 18 2 8 2 2 2 8" xfId="12405"/>
    <cellStyle name="Обычный 18 2 8 2 2 2 9" xfId="12406"/>
    <cellStyle name="Обычный 18 2 8 2 2 3" xfId="12407"/>
    <cellStyle name="Обычный 18 2 8 2 2 3 2" xfId="12408"/>
    <cellStyle name="Обычный 18 2 8 2 2 3 2 2" xfId="12409"/>
    <cellStyle name="Обычный 18 2 8 2 2 3 2 3" xfId="12410"/>
    <cellStyle name="Обычный 18 2 8 2 2 3 2 4" xfId="12411"/>
    <cellStyle name="Обычный 18 2 8 2 2 3 2 5" xfId="12412"/>
    <cellStyle name="Обычный 18 2 8 2 2 3 3" xfId="12413"/>
    <cellStyle name="Обычный 18 2 8 2 2 3 4" xfId="12414"/>
    <cellStyle name="Обычный 18 2 8 2 2 3 5" xfId="12415"/>
    <cellStyle name="Обычный 18 2 8 2 2 3 6" xfId="12416"/>
    <cellStyle name="Обычный 18 2 8 2 2 3 7" xfId="12417"/>
    <cellStyle name="Обычный 18 2 8 2 2 3 8" xfId="12418"/>
    <cellStyle name="Обычный 18 2 8 2 2 4" xfId="12419"/>
    <cellStyle name="Обычный 18 2 8 2 2 4 2" xfId="12420"/>
    <cellStyle name="Обычный 18 2 8 2 2 4 3" xfId="12421"/>
    <cellStyle name="Обычный 18 2 8 2 2 4 4" xfId="12422"/>
    <cellStyle name="Обычный 18 2 8 2 2 4 5" xfId="12423"/>
    <cellStyle name="Обычный 18 2 8 2 2 5" xfId="12424"/>
    <cellStyle name="Обычный 18 2 8 2 2 5 2" xfId="12425"/>
    <cellStyle name="Обычный 18 2 8 2 2 5 3" xfId="12426"/>
    <cellStyle name="Обычный 18 2 8 2 2 5 4" xfId="12427"/>
    <cellStyle name="Обычный 18 2 8 2 2 5 5" xfId="12428"/>
    <cellStyle name="Обычный 18 2 8 2 2 6" xfId="12429"/>
    <cellStyle name="Обычный 18 2 8 2 2 7" xfId="12430"/>
    <cellStyle name="Обычный 18 2 8 2 2 8" xfId="12431"/>
    <cellStyle name="Обычный 18 2 8 2 2 9" xfId="12432"/>
    <cellStyle name="Обычный 18 2 8 2 3" xfId="12433"/>
    <cellStyle name="Обычный 18 2 8 2 3 2" xfId="12434"/>
    <cellStyle name="Обычный 18 2 8 2 3 2 2" xfId="12435"/>
    <cellStyle name="Обычный 18 2 8 2 3 2 3" xfId="12436"/>
    <cellStyle name="Обычный 18 2 8 2 3 2 4" xfId="12437"/>
    <cellStyle name="Обычный 18 2 8 2 3 2 5" xfId="12438"/>
    <cellStyle name="Обычный 18 2 8 2 3 3" xfId="12439"/>
    <cellStyle name="Обычный 18 2 8 2 3 4" xfId="12440"/>
    <cellStyle name="Обычный 18 2 8 2 3 5" xfId="12441"/>
    <cellStyle name="Обычный 18 2 8 2 3 6" xfId="12442"/>
    <cellStyle name="Обычный 18 2 8 2 3 7" xfId="12443"/>
    <cellStyle name="Обычный 18 2 8 2 3 8" xfId="12444"/>
    <cellStyle name="Обычный 18 2 8 2 3 9" xfId="12445"/>
    <cellStyle name="Обычный 18 2 8 2 4" xfId="12446"/>
    <cellStyle name="Обычный 18 2 8 2 4 2" xfId="12447"/>
    <cellStyle name="Обычный 18 2 8 2 4 2 2" xfId="12448"/>
    <cellStyle name="Обычный 18 2 8 2 4 2 3" xfId="12449"/>
    <cellStyle name="Обычный 18 2 8 2 4 2 4" xfId="12450"/>
    <cellStyle name="Обычный 18 2 8 2 4 2 5" xfId="12451"/>
    <cellStyle name="Обычный 18 2 8 2 4 3" xfId="12452"/>
    <cellStyle name="Обычный 18 2 8 2 4 4" xfId="12453"/>
    <cellStyle name="Обычный 18 2 8 2 4 5" xfId="12454"/>
    <cellStyle name="Обычный 18 2 8 2 4 6" xfId="12455"/>
    <cellStyle name="Обычный 18 2 8 2 4 7" xfId="12456"/>
    <cellStyle name="Обычный 18 2 8 2 4 8" xfId="12457"/>
    <cellStyle name="Обычный 18 2 8 2 5" xfId="12458"/>
    <cellStyle name="Обычный 18 2 8 2 5 2" xfId="12459"/>
    <cellStyle name="Обычный 18 2 8 2 5 3" xfId="12460"/>
    <cellStyle name="Обычный 18 2 8 2 5 4" xfId="12461"/>
    <cellStyle name="Обычный 18 2 8 2 5 5" xfId="12462"/>
    <cellStyle name="Обычный 18 2 8 2 6" xfId="12463"/>
    <cellStyle name="Обычный 18 2 8 2 6 2" xfId="12464"/>
    <cellStyle name="Обычный 18 2 8 2 6 3" xfId="12465"/>
    <cellStyle name="Обычный 18 2 8 2 6 4" xfId="12466"/>
    <cellStyle name="Обычный 18 2 8 2 6 5" xfId="12467"/>
    <cellStyle name="Обычный 18 2 8 2 7" xfId="12468"/>
    <cellStyle name="Обычный 18 2 8 2 8" xfId="12469"/>
    <cellStyle name="Обычный 18 2 8 2 9" xfId="12470"/>
    <cellStyle name="Обычный 18 2 8 3" xfId="12471"/>
    <cellStyle name="Обычный 18 2 8 3 10" xfId="12472"/>
    <cellStyle name="Обычный 18 2 8 3 11" xfId="12473"/>
    <cellStyle name="Обычный 18 2 8 3 12" xfId="12474"/>
    <cellStyle name="Обычный 18 2 8 3 13" xfId="12475"/>
    <cellStyle name="Обычный 18 2 8 3 2" xfId="12476"/>
    <cellStyle name="Обычный 18 2 8 3 2 2" xfId="12477"/>
    <cellStyle name="Обычный 18 2 8 3 2 2 2" xfId="12478"/>
    <cellStyle name="Обычный 18 2 8 3 2 2 3" xfId="12479"/>
    <cellStyle name="Обычный 18 2 8 3 2 2 4" xfId="12480"/>
    <cellStyle name="Обычный 18 2 8 3 2 2 5" xfId="12481"/>
    <cellStyle name="Обычный 18 2 8 3 2 3" xfId="12482"/>
    <cellStyle name="Обычный 18 2 8 3 2 4" xfId="12483"/>
    <cellStyle name="Обычный 18 2 8 3 2 5" xfId="12484"/>
    <cellStyle name="Обычный 18 2 8 3 2 6" xfId="12485"/>
    <cellStyle name="Обычный 18 2 8 3 2 7" xfId="12486"/>
    <cellStyle name="Обычный 18 2 8 3 2 8" xfId="12487"/>
    <cellStyle name="Обычный 18 2 8 3 2 9" xfId="12488"/>
    <cellStyle name="Обычный 18 2 8 3 3" xfId="12489"/>
    <cellStyle name="Обычный 18 2 8 3 3 2" xfId="12490"/>
    <cellStyle name="Обычный 18 2 8 3 3 2 2" xfId="12491"/>
    <cellStyle name="Обычный 18 2 8 3 3 2 3" xfId="12492"/>
    <cellStyle name="Обычный 18 2 8 3 3 2 4" xfId="12493"/>
    <cellStyle name="Обычный 18 2 8 3 3 2 5" xfId="12494"/>
    <cellStyle name="Обычный 18 2 8 3 3 3" xfId="12495"/>
    <cellStyle name="Обычный 18 2 8 3 3 4" xfId="12496"/>
    <cellStyle name="Обычный 18 2 8 3 3 5" xfId="12497"/>
    <cellStyle name="Обычный 18 2 8 3 3 6" xfId="12498"/>
    <cellStyle name="Обычный 18 2 8 3 3 7" xfId="12499"/>
    <cellStyle name="Обычный 18 2 8 3 3 8" xfId="12500"/>
    <cellStyle name="Обычный 18 2 8 3 4" xfId="12501"/>
    <cellStyle name="Обычный 18 2 8 3 4 2" xfId="12502"/>
    <cellStyle name="Обычный 18 2 8 3 4 3" xfId="12503"/>
    <cellStyle name="Обычный 18 2 8 3 4 4" xfId="12504"/>
    <cellStyle name="Обычный 18 2 8 3 4 5" xfId="12505"/>
    <cellStyle name="Обычный 18 2 8 3 5" xfId="12506"/>
    <cellStyle name="Обычный 18 2 8 3 5 2" xfId="12507"/>
    <cellStyle name="Обычный 18 2 8 3 5 3" xfId="12508"/>
    <cellStyle name="Обычный 18 2 8 3 5 4" xfId="12509"/>
    <cellStyle name="Обычный 18 2 8 3 5 5" xfId="12510"/>
    <cellStyle name="Обычный 18 2 8 3 6" xfId="12511"/>
    <cellStyle name="Обычный 18 2 8 3 7" xfId="12512"/>
    <cellStyle name="Обычный 18 2 8 3 8" xfId="12513"/>
    <cellStyle name="Обычный 18 2 8 3 9" xfId="12514"/>
    <cellStyle name="Обычный 18 2 8 4" xfId="12515"/>
    <cellStyle name="Обычный 18 2 8 4 2" xfId="12516"/>
    <cellStyle name="Обычный 18 2 8 4 2 2" xfId="12517"/>
    <cellStyle name="Обычный 18 2 8 4 2 3" xfId="12518"/>
    <cellStyle name="Обычный 18 2 8 4 2 4" xfId="12519"/>
    <cellStyle name="Обычный 18 2 8 4 2 5" xfId="12520"/>
    <cellStyle name="Обычный 18 2 8 4 3" xfId="12521"/>
    <cellStyle name="Обычный 18 2 8 4 4" xfId="12522"/>
    <cellStyle name="Обычный 18 2 8 4 5" xfId="12523"/>
    <cellStyle name="Обычный 18 2 8 4 6" xfId="12524"/>
    <cellStyle name="Обычный 18 2 8 4 7" xfId="12525"/>
    <cellStyle name="Обычный 18 2 8 4 8" xfId="12526"/>
    <cellStyle name="Обычный 18 2 8 4 9" xfId="12527"/>
    <cellStyle name="Обычный 18 2 8 5" xfId="12528"/>
    <cellStyle name="Обычный 18 2 8 5 2" xfId="12529"/>
    <cellStyle name="Обычный 18 2 8 5 2 2" xfId="12530"/>
    <cellStyle name="Обычный 18 2 8 5 2 3" xfId="12531"/>
    <cellStyle name="Обычный 18 2 8 5 2 4" xfId="12532"/>
    <cellStyle name="Обычный 18 2 8 5 2 5" xfId="12533"/>
    <cellStyle name="Обычный 18 2 8 5 3" xfId="12534"/>
    <cellStyle name="Обычный 18 2 8 5 4" xfId="12535"/>
    <cellStyle name="Обычный 18 2 8 5 5" xfId="12536"/>
    <cellStyle name="Обычный 18 2 8 5 6" xfId="12537"/>
    <cellStyle name="Обычный 18 2 8 5 7" xfId="12538"/>
    <cellStyle name="Обычный 18 2 8 5 8" xfId="12539"/>
    <cellStyle name="Обычный 18 2 8 6" xfId="12540"/>
    <cellStyle name="Обычный 18 2 8 6 2" xfId="12541"/>
    <cellStyle name="Обычный 18 2 8 6 3" xfId="12542"/>
    <cellStyle name="Обычный 18 2 8 6 4" xfId="12543"/>
    <cellStyle name="Обычный 18 2 8 6 5" xfId="12544"/>
    <cellStyle name="Обычный 18 2 8 7" xfId="12545"/>
    <cellStyle name="Обычный 18 2 8 7 2" xfId="12546"/>
    <cellStyle name="Обычный 18 2 8 7 3" xfId="12547"/>
    <cellStyle name="Обычный 18 2 8 7 4" xfId="12548"/>
    <cellStyle name="Обычный 18 2 8 7 5" xfId="12549"/>
    <cellStyle name="Обычный 18 2 8 8" xfId="12550"/>
    <cellStyle name="Обычный 18 2 8 9" xfId="12551"/>
    <cellStyle name="Обычный 18 2 9" xfId="12552"/>
    <cellStyle name="Обычный 18 2 9 10" xfId="12553"/>
    <cellStyle name="Обычный 18 2 9 11" xfId="12554"/>
    <cellStyle name="Обычный 18 2 9 12" xfId="12555"/>
    <cellStyle name="Обычный 18 2 9 13" xfId="12556"/>
    <cellStyle name="Обычный 18 2 9 14" xfId="12557"/>
    <cellStyle name="Обычный 18 2 9 15" xfId="12558"/>
    <cellStyle name="Обычный 18 2 9 2" xfId="12559"/>
    <cellStyle name="Обычный 18 2 9 2 10" xfId="12560"/>
    <cellStyle name="Обычный 18 2 9 2 11" xfId="12561"/>
    <cellStyle name="Обычный 18 2 9 2 12" xfId="12562"/>
    <cellStyle name="Обычный 18 2 9 2 13" xfId="12563"/>
    <cellStyle name="Обычный 18 2 9 2 14" xfId="12564"/>
    <cellStyle name="Обычный 18 2 9 2 2" xfId="12565"/>
    <cellStyle name="Обычный 18 2 9 2 2 10" xfId="12566"/>
    <cellStyle name="Обычный 18 2 9 2 2 11" xfId="12567"/>
    <cellStyle name="Обычный 18 2 9 2 2 12" xfId="12568"/>
    <cellStyle name="Обычный 18 2 9 2 2 13" xfId="12569"/>
    <cellStyle name="Обычный 18 2 9 2 2 2" xfId="12570"/>
    <cellStyle name="Обычный 18 2 9 2 2 2 2" xfId="12571"/>
    <cellStyle name="Обычный 18 2 9 2 2 2 2 2" xfId="12572"/>
    <cellStyle name="Обычный 18 2 9 2 2 2 2 3" xfId="12573"/>
    <cellStyle name="Обычный 18 2 9 2 2 2 2 4" xfId="12574"/>
    <cellStyle name="Обычный 18 2 9 2 2 2 2 5" xfId="12575"/>
    <cellStyle name="Обычный 18 2 9 2 2 2 3" xfId="12576"/>
    <cellStyle name="Обычный 18 2 9 2 2 2 4" xfId="12577"/>
    <cellStyle name="Обычный 18 2 9 2 2 2 5" xfId="12578"/>
    <cellStyle name="Обычный 18 2 9 2 2 2 6" xfId="12579"/>
    <cellStyle name="Обычный 18 2 9 2 2 2 7" xfId="12580"/>
    <cellStyle name="Обычный 18 2 9 2 2 2 8" xfId="12581"/>
    <cellStyle name="Обычный 18 2 9 2 2 2 9" xfId="12582"/>
    <cellStyle name="Обычный 18 2 9 2 2 3" xfId="12583"/>
    <cellStyle name="Обычный 18 2 9 2 2 3 2" xfId="12584"/>
    <cellStyle name="Обычный 18 2 9 2 2 3 2 2" xfId="12585"/>
    <cellStyle name="Обычный 18 2 9 2 2 3 2 3" xfId="12586"/>
    <cellStyle name="Обычный 18 2 9 2 2 3 2 4" xfId="12587"/>
    <cellStyle name="Обычный 18 2 9 2 2 3 2 5" xfId="12588"/>
    <cellStyle name="Обычный 18 2 9 2 2 3 3" xfId="12589"/>
    <cellStyle name="Обычный 18 2 9 2 2 3 4" xfId="12590"/>
    <cellStyle name="Обычный 18 2 9 2 2 3 5" xfId="12591"/>
    <cellStyle name="Обычный 18 2 9 2 2 3 6" xfId="12592"/>
    <cellStyle name="Обычный 18 2 9 2 2 3 7" xfId="12593"/>
    <cellStyle name="Обычный 18 2 9 2 2 3 8" xfId="12594"/>
    <cellStyle name="Обычный 18 2 9 2 2 4" xfId="12595"/>
    <cellStyle name="Обычный 18 2 9 2 2 4 2" xfId="12596"/>
    <cellStyle name="Обычный 18 2 9 2 2 4 3" xfId="12597"/>
    <cellStyle name="Обычный 18 2 9 2 2 4 4" xfId="12598"/>
    <cellStyle name="Обычный 18 2 9 2 2 4 5" xfId="12599"/>
    <cellStyle name="Обычный 18 2 9 2 2 5" xfId="12600"/>
    <cellStyle name="Обычный 18 2 9 2 2 5 2" xfId="12601"/>
    <cellStyle name="Обычный 18 2 9 2 2 5 3" xfId="12602"/>
    <cellStyle name="Обычный 18 2 9 2 2 5 4" xfId="12603"/>
    <cellStyle name="Обычный 18 2 9 2 2 5 5" xfId="12604"/>
    <cellStyle name="Обычный 18 2 9 2 2 6" xfId="12605"/>
    <cellStyle name="Обычный 18 2 9 2 2 7" xfId="12606"/>
    <cellStyle name="Обычный 18 2 9 2 2 8" xfId="12607"/>
    <cellStyle name="Обычный 18 2 9 2 2 9" xfId="12608"/>
    <cellStyle name="Обычный 18 2 9 2 3" xfId="12609"/>
    <cellStyle name="Обычный 18 2 9 2 3 2" xfId="12610"/>
    <cellStyle name="Обычный 18 2 9 2 3 2 2" xfId="12611"/>
    <cellStyle name="Обычный 18 2 9 2 3 2 3" xfId="12612"/>
    <cellStyle name="Обычный 18 2 9 2 3 2 4" xfId="12613"/>
    <cellStyle name="Обычный 18 2 9 2 3 2 5" xfId="12614"/>
    <cellStyle name="Обычный 18 2 9 2 3 3" xfId="12615"/>
    <cellStyle name="Обычный 18 2 9 2 3 4" xfId="12616"/>
    <cellStyle name="Обычный 18 2 9 2 3 5" xfId="12617"/>
    <cellStyle name="Обычный 18 2 9 2 3 6" xfId="12618"/>
    <cellStyle name="Обычный 18 2 9 2 3 7" xfId="12619"/>
    <cellStyle name="Обычный 18 2 9 2 3 8" xfId="12620"/>
    <cellStyle name="Обычный 18 2 9 2 3 9" xfId="12621"/>
    <cellStyle name="Обычный 18 2 9 2 4" xfId="12622"/>
    <cellStyle name="Обычный 18 2 9 2 4 2" xfId="12623"/>
    <cellStyle name="Обычный 18 2 9 2 4 2 2" xfId="12624"/>
    <cellStyle name="Обычный 18 2 9 2 4 2 3" xfId="12625"/>
    <cellStyle name="Обычный 18 2 9 2 4 2 4" xfId="12626"/>
    <cellStyle name="Обычный 18 2 9 2 4 2 5" xfId="12627"/>
    <cellStyle name="Обычный 18 2 9 2 4 3" xfId="12628"/>
    <cellStyle name="Обычный 18 2 9 2 4 4" xfId="12629"/>
    <cellStyle name="Обычный 18 2 9 2 4 5" xfId="12630"/>
    <cellStyle name="Обычный 18 2 9 2 4 6" xfId="12631"/>
    <cellStyle name="Обычный 18 2 9 2 4 7" xfId="12632"/>
    <cellStyle name="Обычный 18 2 9 2 4 8" xfId="12633"/>
    <cellStyle name="Обычный 18 2 9 2 5" xfId="12634"/>
    <cellStyle name="Обычный 18 2 9 2 5 2" xfId="12635"/>
    <cellStyle name="Обычный 18 2 9 2 5 3" xfId="12636"/>
    <cellStyle name="Обычный 18 2 9 2 5 4" xfId="12637"/>
    <cellStyle name="Обычный 18 2 9 2 5 5" xfId="12638"/>
    <cellStyle name="Обычный 18 2 9 2 6" xfId="12639"/>
    <cellStyle name="Обычный 18 2 9 2 6 2" xfId="12640"/>
    <cellStyle name="Обычный 18 2 9 2 6 3" xfId="12641"/>
    <cellStyle name="Обычный 18 2 9 2 6 4" xfId="12642"/>
    <cellStyle name="Обычный 18 2 9 2 6 5" xfId="12643"/>
    <cellStyle name="Обычный 18 2 9 2 7" xfId="12644"/>
    <cellStyle name="Обычный 18 2 9 2 8" xfId="12645"/>
    <cellStyle name="Обычный 18 2 9 2 9" xfId="12646"/>
    <cellStyle name="Обычный 18 2 9 3" xfId="12647"/>
    <cellStyle name="Обычный 18 2 9 3 10" xfId="12648"/>
    <cellStyle name="Обычный 18 2 9 3 11" xfId="12649"/>
    <cellStyle name="Обычный 18 2 9 3 12" xfId="12650"/>
    <cellStyle name="Обычный 18 2 9 3 13" xfId="12651"/>
    <cellStyle name="Обычный 18 2 9 3 2" xfId="12652"/>
    <cellStyle name="Обычный 18 2 9 3 2 2" xfId="12653"/>
    <cellStyle name="Обычный 18 2 9 3 2 2 2" xfId="12654"/>
    <cellStyle name="Обычный 18 2 9 3 2 2 3" xfId="12655"/>
    <cellStyle name="Обычный 18 2 9 3 2 2 4" xfId="12656"/>
    <cellStyle name="Обычный 18 2 9 3 2 2 5" xfId="12657"/>
    <cellStyle name="Обычный 18 2 9 3 2 3" xfId="12658"/>
    <cellStyle name="Обычный 18 2 9 3 2 4" xfId="12659"/>
    <cellStyle name="Обычный 18 2 9 3 2 5" xfId="12660"/>
    <cellStyle name="Обычный 18 2 9 3 2 6" xfId="12661"/>
    <cellStyle name="Обычный 18 2 9 3 2 7" xfId="12662"/>
    <cellStyle name="Обычный 18 2 9 3 2 8" xfId="12663"/>
    <cellStyle name="Обычный 18 2 9 3 2 9" xfId="12664"/>
    <cellStyle name="Обычный 18 2 9 3 3" xfId="12665"/>
    <cellStyle name="Обычный 18 2 9 3 3 2" xfId="12666"/>
    <cellStyle name="Обычный 18 2 9 3 3 2 2" xfId="12667"/>
    <cellStyle name="Обычный 18 2 9 3 3 2 3" xfId="12668"/>
    <cellStyle name="Обычный 18 2 9 3 3 2 4" xfId="12669"/>
    <cellStyle name="Обычный 18 2 9 3 3 2 5" xfId="12670"/>
    <cellStyle name="Обычный 18 2 9 3 3 3" xfId="12671"/>
    <cellStyle name="Обычный 18 2 9 3 3 4" xfId="12672"/>
    <cellStyle name="Обычный 18 2 9 3 3 5" xfId="12673"/>
    <cellStyle name="Обычный 18 2 9 3 3 6" xfId="12674"/>
    <cellStyle name="Обычный 18 2 9 3 3 7" xfId="12675"/>
    <cellStyle name="Обычный 18 2 9 3 3 8" xfId="12676"/>
    <cellStyle name="Обычный 18 2 9 3 4" xfId="12677"/>
    <cellStyle name="Обычный 18 2 9 3 4 2" xfId="12678"/>
    <cellStyle name="Обычный 18 2 9 3 4 3" xfId="12679"/>
    <cellStyle name="Обычный 18 2 9 3 4 4" xfId="12680"/>
    <cellStyle name="Обычный 18 2 9 3 4 5" xfId="12681"/>
    <cellStyle name="Обычный 18 2 9 3 5" xfId="12682"/>
    <cellStyle name="Обычный 18 2 9 3 5 2" xfId="12683"/>
    <cellStyle name="Обычный 18 2 9 3 5 3" xfId="12684"/>
    <cellStyle name="Обычный 18 2 9 3 5 4" xfId="12685"/>
    <cellStyle name="Обычный 18 2 9 3 5 5" xfId="12686"/>
    <cellStyle name="Обычный 18 2 9 3 6" xfId="12687"/>
    <cellStyle name="Обычный 18 2 9 3 7" xfId="12688"/>
    <cellStyle name="Обычный 18 2 9 3 8" xfId="12689"/>
    <cellStyle name="Обычный 18 2 9 3 9" xfId="12690"/>
    <cellStyle name="Обычный 18 2 9 4" xfId="12691"/>
    <cellStyle name="Обычный 18 2 9 4 2" xfId="12692"/>
    <cellStyle name="Обычный 18 2 9 4 2 2" xfId="12693"/>
    <cellStyle name="Обычный 18 2 9 4 2 3" xfId="12694"/>
    <cellStyle name="Обычный 18 2 9 4 2 4" xfId="12695"/>
    <cellStyle name="Обычный 18 2 9 4 2 5" xfId="12696"/>
    <cellStyle name="Обычный 18 2 9 4 3" xfId="12697"/>
    <cellStyle name="Обычный 18 2 9 4 4" xfId="12698"/>
    <cellStyle name="Обычный 18 2 9 4 5" xfId="12699"/>
    <cellStyle name="Обычный 18 2 9 4 6" xfId="12700"/>
    <cellStyle name="Обычный 18 2 9 4 7" xfId="12701"/>
    <cellStyle name="Обычный 18 2 9 4 8" xfId="12702"/>
    <cellStyle name="Обычный 18 2 9 4 9" xfId="12703"/>
    <cellStyle name="Обычный 18 2 9 5" xfId="12704"/>
    <cellStyle name="Обычный 18 2 9 5 2" xfId="12705"/>
    <cellStyle name="Обычный 18 2 9 5 2 2" xfId="12706"/>
    <cellStyle name="Обычный 18 2 9 5 2 3" xfId="12707"/>
    <cellStyle name="Обычный 18 2 9 5 2 4" xfId="12708"/>
    <cellStyle name="Обычный 18 2 9 5 2 5" xfId="12709"/>
    <cellStyle name="Обычный 18 2 9 5 3" xfId="12710"/>
    <cellStyle name="Обычный 18 2 9 5 4" xfId="12711"/>
    <cellStyle name="Обычный 18 2 9 5 5" xfId="12712"/>
    <cellStyle name="Обычный 18 2 9 5 6" xfId="12713"/>
    <cellStyle name="Обычный 18 2 9 5 7" xfId="12714"/>
    <cellStyle name="Обычный 18 2 9 5 8" xfId="12715"/>
    <cellStyle name="Обычный 18 2 9 6" xfId="12716"/>
    <cellStyle name="Обычный 18 2 9 6 2" xfId="12717"/>
    <cellStyle name="Обычный 18 2 9 6 3" xfId="12718"/>
    <cellStyle name="Обычный 18 2 9 6 4" xfId="12719"/>
    <cellStyle name="Обычный 18 2 9 6 5" xfId="12720"/>
    <cellStyle name="Обычный 18 2 9 7" xfId="12721"/>
    <cellStyle name="Обычный 18 2 9 7 2" xfId="12722"/>
    <cellStyle name="Обычный 18 2 9 7 3" xfId="12723"/>
    <cellStyle name="Обычный 18 2 9 7 4" xfId="12724"/>
    <cellStyle name="Обычный 18 2 9 7 5" xfId="12725"/>
    <cellStyle name="Обычный 18 2 9 8" xfId="12726"/>
    <cellStyle name="Обычный 18 2 9 9" xfId="12727"/>
    <cellStyle name="Обычный 18 20" xfId="12728"/>
    <cellStyle name="Обычный 18 20 2" xfId="12729"/>
    <cellStyle name="Обычный 18 20 2 2" xfId="12730"/>
    <cellStyle name="Обычный 18 20 2 3" xfId="12731"/>
    <cellStyle name="Обычный 18 20 2 4" xfId="12732"/>
    <cellStyle name="Обычный 18 20 2 5" xfId="12733"/>
    <cellStyle name="Обычный 18 20 3" xfId="12734"/>
    <cellStyle name="Обычный 18 20 4" xfId="12735"/>
    <cellStyle name="Обычный 18 20 5" xfId="12736"/>
    <cellStyle name="Обычный 18 20 6" xfId="12737"/>
    <cellStyle name="Обычный 18 20 7" xfId="12738"/>
    <cellStyle name="Обычный 18 20 8" xfId="12739"/>
    <cellStyle name="Обычный 18 20 9" xfId="12740"/>
    <cellStyle name="Обычный 18 21" xfId="12741"/>
    <cellStyle name="Обычный 18 21 2" xfId="12742"/>
    <cellStyle name="Обычный 18 21 2 2" xfId="12743"/>
    <cellStyle name="Обычный 18 21 2 3" xfId="12744"/>
    <cellStyle name="Обычный 18 21 2 4" xfId="12745"/>
    <cellStyle name="Обычный 18 21 2 5" xfId="12746"/>
    <cellStyle name="Обычный 18 21 3" xfId="12747"/>
    <cellStyle name="Обычный 18 21 4" xfId="12748"/>
    <cellStyle name="Обычный 18 21 5" xfId="12749"/>
    <cellStyle name="Обычный 18 21 6" xfId="12750"/>
    <cellStyle name="Обычный 18 21 7" xfId="12751"/>
    <cellStyle name="Обычный 18 21 8" xfId="12752"/>
    <cellStyle name="Обычный 18 22" xfId="12753"/>
    <cellStyle name="Обычный 18 22 2" xfId="12754"/>
    <cellStyle name="Обычный 18 22 3" xfId="12755"/>
    <cellStyle name="Обычный 18 22 4" xfId="12756"/>
    <cellStyle name="Обычный 18 22 5" xfId="12757"/>
    <cellStyle name="Обычный 18 23" xfId="12758"/>
    <cellStyle name="Обычный 18 23 2" xfId="12759"/>
    <cellStyle name="Обычный 18 23 3" xfId="12760"/>
    <cellStyle name="Обычный 18 23 4" xfId="12761"/>
    <cellStyle name="Обычный 18 23 5" xfId="12762"/>
    <cellStyle name="Обычный 18 24" xfId="12763"/>
    <cellStyle name="Обычный 18 25" xfId="12764"/>
    <cellStyle name="Обычный 18 26" xfId="12765"/>
    <cellStyle name="Обычный 18 27" xfId="12766"/>
    <cellStyle name="Обычный 18 28" xfId="12767"/>
    <cellStyle name="Обычный 18 29" xfId="12768"/>
    <cellStyle name="Обычный 18 3" xfId="12769"/>
    <cellStyle name="Обычный 18 3 10" xfId="12770"/>
    <cellStyle name="Обычный 18 3 10 10" xfId="12771"/>
    <cellStyle name="Обычный 18 3 10 11" xfId="12772"/>
    <cellStyle name="Обычный 18 3 10 12" xfId="12773"/>
    <cellStyle name="Обычный 18 3 10 13" xfId="12774"/>
    <cellStyle name="Обычный 18 3 10 14" xfId="12775"/>
    <cellStyle name="Обычный 18 3 10 15" xfId="12776"/>
    <cellStyle name="Обычный 18 3 10 2" xfId="12777"/>
    <cellStyle name="Обычный 18 3 10 2 10" xfId="12778"/>
    <cellStyle name="Обычный 18 3 10 2 11" xfId="12779"/>
    <cellStyle name="Обычный 18 3 10 2 12" xfId="12780"/>
    <cellStyle name="Обычный 18 3 10 2 13" xfId="12781"/>
    <cellStyle name="Обычный 18 3 10 2 14" xfId="12782"/>
    <cellStyle name="Обычный 18 3 10 2 2" xfId="12783"/>
    <cellStyle name="Обычный 18 3 10 2 2 10" xfId="12784"/>
    <cellStyle name="Обычный 18 3 10 2 2 11" xfId="12785"/>
    <cellStyle name="Обычный 18 3 10 2 2 12" xfId="12786"/>
    <cellStyle name="Обычный 18 3 10 2 2 13" xfId="12787"/>
    <cellStyle name="Обычный 18 3 10 2 2 2" xfId="12788"/>
    <cellStyle name="Обычный 18 3 10 2 2 2 2" xfId="12789"/>
    <cellStyle name="Обычный 18 3 10 2 2 2 2 2" xfId="12790"/>
    <cellStyle name="Обычный 18 3 10 2 2 2 2 3" xfId="12791"/>
    <cellStyle name="Обычный 18 3 10 2 2 2 2 4" xfId="12792"/>
    <cellStyle name="Обычный 18 3 10 2 2 2 2 5" xfId="12793"/>
    <cellStyle name="Обычный 18 3 10 2 2 2 3" xfId="12794"/>
    <cellStyle name="Обычный 18 3 10 2 2 2 4" xfId="12795"/>
    <cellStyle name="Обычный 18 3 10 2 2 2 5" xfId="12796"/>
    <cellStyle name="Обычный 18 3 10 2 2 2 6" xfId="12797"/>
    <cellStyle name="Обычный 18 3 10 2 2 2 7" xfId="12798"/>
    <cellStyle name="Обычный 18 3 10 2 2 2 8" xfId="12799"/>
    <cellStyle name="Обычный 18 3 10 2 2 2 9" xfId="12800"/>
    <cellStyle name="Обычный 18 3 10 2 2 3" xfId="12801"/>
    <cellStyle name="Обычный 18 3 10 2 2 3 2" xfId="12802"/>
    <cellStyle name="Обычный 18 3 10 2 2 3 2 2" xfId="12803"/>
    <cellStyle name="Обычный 18 3 10 2 2 3 2 3" xfId="12804"/>
    <cellStyle name="Обычный 18 3 10 2 2 3 2 4" xfId="12805"/>
    <cellStyle name="Обычный 18 3 10 2 2 3 2 5" xfId="12806"/>
    <cellStyle name="Обычный 18 3 10 2 2 3 3" xfId="12807"/>
    <cellStyle name="Обычный 18 3 10 2 2 3 4" xfId="12808"/>
    <cellStyle name="Обычный 18 3 10 2 2 3 5" xfId="12809"/>
    <cellStyle name="Обычный 18 3 10 2 2 3 6" xfId="12810"/>
    <cellStyle name="Обычный 18 3 10 2 2 3 7" xfId="12811"/>
    <cellStyle name="Обычный 18 3 10 2 2 3 8" xfId="12812"/>
    <cellStyle name="Обычный 18 3 10 2 2 4" xfId="12813"/>
    <cellStyle name="Обычный 18 3 10 2 2 4 2" xfId="12814"/>
    <cellStyle name="Обычный 18 3 10 2 2 4 3" xfId="12815"/>
    <cellStyle name="Обычный 18 3 10 2 2 4 4" xfId="12816"/>
    <cellStyle name="Обычный 18 3 10 2 2 4 5" xfId="12817"/>
    <cellStyle name="Обычный 18 3 10 2 2 5" xfId="12818"/>
    <cellStyle name="Обычный 18 3 10 2 2 5 2" xfId="12819"/>
    <cellStyle name="Обычный 18 3 10 2 2 5 3" xfId="12820"/>
    <cellStyle name="Обычный 18 3 10 2 2 5 4" xfId="12821"/>
    <cellStyle name="Обычный 18 3 10 2 2 5 5" xfId="12822"/>
    <cellStyle name="Обычный 18 3 10 2 2 6" xfId="12823"/>
    <cellStyle name="Обычный 18 3 10 2 2 7" xfId="12824"/>
    <cellStyle name="Обычный 18 3 10 2 2 8" xfId="12825"/>
    <cellStyle name="Обычный 18 3 10 2 2 9" xfId="12826"/>
    <cellStyle name="Обычный 18 3 10 2 3" xfId="12827"/>
    <cellStyle name="Обычный 18 3 10 2 3 2" xfId="12828"/>
    <cellStyle name="Обычный 18 3 10 2 3 2 2" xfId="12829"/>
    <cellStyle name="Обычный 18 3 10 2 3 2 3" xfId="12830"/>
    <cellStyle name="Обычный 18 3 10 2 3 2 4" xfId="12831"/>
    <cellStyle name="Обычный 18 3 10 2 3 2 5" xfId="12832"/>
    <cellStyle name="Обычный 18 3 10 2 3 3" xfId="12833"/>
    <cellStyle name="Обычный 18 3 10 2 3 4" xfId="12834"/>
    <cellStyle name="Обычный 18 3 10 2 3 5" xfId="12835"/>
    <cellStyle name="Обычный 18 3 10 2 3 6" xfId="12836"/>
    <cellStyle name="Обычный 18 3 10 2 3 7" xfId="12837"/>
    <cellStyle name="Обычный 18 3 10 2 3 8" xfId="12838"/>
    <cellStyle name="Обычный 18 3 10 2 3 9" xfId="12839"/>
    <cellStyle name="Обычный 18 3 10 2 4" xfId="12840"/>
    <cellStyle name="Обычный 18 3 10 2 4 2" xfId="12841"/>
    <cellStyle name="Обычный 18 3 10 2 4 2 2" xfId="12842"/>
    <cellStyle name="Обычный 18 3 10 2 4 2 3" xfId="12843"/>
    <cellStyle name="Обычный 18 3 10 2 4 2 4" xfId="12844"/>
    <cellStyle name="Обычный 18 3 10 2 4 2 5" xfId="12845"/>
    <cellStyle name="Обычный 18 3 10 2 4 3" xfId="12846"/>
    <cellStyle name="Обычный 18 3 10 2 4 4" xfId="12847"/>
    <cellStyle name="Обычный 18 3 10 2 4 5" xfId="12848"/>
    <cellStyle name="Обычный 18 3 10 2 4 6" xfId="12849"/>
    <cellStyle name="Обычный 18 3 10 2 4 7" xfId="12850"/>
    <cellStyle name="Обычный 18 3 10 2 4 8" xfId="12851"/>
    <cellStyle name="Обычный 18 3 10 2 5" xfId="12852"/>
    <cellStyle name="Обычный 18 3 10 2 5 2" xfId="12853"/>
    <cellStyle name="Обычный 18 3 10 2 5 3" xfId="12854"/>
    <cellStyle name="Обычный 18 3 10 2 5 4" xfId="12855"/>
    <cellStyle name="Обычный 18 3 10 2 5 5" xfId="12856"/>
    <cellStyle name="Обычный 18 3 10 2 6" xfId="12857"/>
    <cellStyle name="Обычный 18 3 10 2 6 2" xfId="12858"/>
    <cellStyle name="Обычный 18 3 10 2 6 3" xfId="12859"/>
    <cellStyle name="Обычный 18 3 10 2 6 4" xfId="12860"/>
    <cellStyle name="Обычный 18 3 10 2 6 5" xfId="12861"/>
    <cellStyle name="Обычный 18 3 10 2 7" xfId="12862"/>
    <cellStyle name="Обычный 18 3 10 2 8" xfId="12863"/>
    <cellStyle name="Обычный 18 3 10 2 9" xfId="12864"/>
    <cellStyle name="Обычный 18 3 10 3" xfId="12865"/>
    <cellStyle name="Обычный 18 3 10 3 10" xfId="12866"/>
    <cellStyle name="Обычный 18 3 10 3 11" xfId="12867"/>
    <cellStyle name="Обычный 18 3 10 3 12" xfId="12868"/>
    <cellStyle name="Обычный 18 3 10 3 13" xfId="12869"/>
    <cellStyle name="Обычный 18 3 10 3 2" xfId="12870"/>
    <cellStyle name="Обычный 18 3 10 3 2 2" xfId="12871"/>
    <cellStyle name="Обычный 18 3 10 3 2 2 2" xfId="12872"/>
    <cellStyle name="Обычный 18 3 10 3 2 2 3" xfId="12873"/>
    <cellStyle name="Обычный 18 3 10 3 2 2 4" xfId="12874"/>
    <cellStyle name="Обычный 18 3 10 3 2 2 5" xfId="12875"/>
    <cellStyle name="Обычный 18 3 10 3 2 3" xfId="12876"/>
    <cellStyle name="Обычный 18 3 10 3 2 4" xfId="12877"/>
    <cellStyle name="Обычный 18 3 10 3 2 5" xfId="12878"/>
    <cellStyle name="Обычный 18 3 10 3 2 6" xfId="12879"/>
    <cellStyle name="Обычный 18 3 10 3 2 7" xfId="12880"/>
    <cellStyle name="Обычный 18 3 10 3 2 8" xfId="12881"/>
    <cellStyle name="Обычный 18 3 10 3 2 9" xfId="12882"/>
    <cellStyle name="Обычный 18 3 10 3 3" xfId="12883"/>
    <cellStyle name="Обычный 18 3 10 3 3 2" xfId="12884"/>
    <cellStyle name="Обычный 18 3 10 3 3 2 2" xfId="12885"/>
    <cellStyle name="Обычный 18 3 10 3 3 2 3" xfId="12886"/>
    <cellStyle name="Обычный 18 3 10 3 3 2 4" xfId="12887"/>
    <cellStyle name="Обычный 18 3 10 3 3 2 5" xfId="12888"/>
    <cellStyle name="Обычный 18 3 10 3 3 3" xfId="12889"/>
    <cellStyle name="Обычный 18 3 10 3 3 4" xfId="12890"/>
    <cellStyle name="Обычный 18 3 10 3 3 5" xfId="12891"/>
    <cellStyle name="Обычный 18 3 10 3 3 6" xfId="12892"/>
    <cellStyle name="Обычный 18 3 10 3 3 7" xfId="12893"/>
    <cellStyle name="Обычный 18 3 10 3 3 8" xfId="12894"/>
    <cellStyle name="Обычный 18 3 10 3 4" xfId="12895"/>
    <cellStyle name="Обычный 18 3 10 3 4 2" xfId="12896"/>
    <cellStyle name="Обычный 18 3 10 3 4 3" xfId="12897"/>
    <cellStyle name="Обычный 18 3 10 3 4 4" xfId="12898"/>
    <cellStyle name="Обычный 18 3 10 3 4 5" xfId="12899"/>
    <cellStyle name="Обычный 18 3 10 3 5" xfId="12900"/>
    <cellStyle name="Обычный 18 3 10 3 5 2" xfId="12901"/>
    <cellStyle name="Обычный 18 3 10 3 5 3" xfId="12902"/>
    <cellStyle name="Обычный 18 3 10 3 5 4" xfId="12903"/>
    <cellStyle name="Обычный 18 3 10 3 5 5" xfId="12904"/>
    <cellStyle name="Обычный 18 3 10 3 6" xfId="12905"/>
    <cellStyle name="Обычный 18 3 10 3 7" xfId="12906"/>
    <cellStyle name="Обычный 18 3 10 3 8" xfId="12907"/>
    <cellStyle name="Обычный 18 3 10 3 9" xfId="12908"/>
    <cellStyle name="Обычный 18 3 10 4" xfId="12909"/>
    <cellStyle name="Обычный 18 3 10 4 2" xfId="12910"/>
    <cellStyle name="Обычный 18 3 10 4 2 2" xfId="12911"/>
    <cellStyle name="Обычный 18 3 10 4 2 3" xfId="12912"/>
    <cellStyle name="Обычный 18 3 10 4 2 4" xfId="12913"/>
    <cellStyle name="Обычный 18 3 10 4 2 5" xfId="12914"/>
    <cellStyle name="Обычный 18 3 10 4 3" xfId="12915"/>
    <cellStyle name="Обычный 18 3 10 4 4" xfId="12916"/>
    <cellStyle name="Обычный 18 3 10 4 5" xfId="12917"/>
    <cellStyle name="Обычный 18 3 10 4 6" xfId="12918"/>
    <cellStyle name="Обычный 18 3 10 4 7" xfId="12919"/>
    <cellStyle name="Обычный 18 3 10 4 8" xfId="12920"/>
    <cellStyle name="Обычный 18 3 10 4 9" xfId="12921"/>
    <cellStyle name="Обычный 18 3 10 5" xfId="12922"/>
    <cellStyle name="Обычный 18 3 10 5 2" xfId="12923"/>
    <cellStyle name="Обычный 18 3 10 5 2 2" xfId="12924"/>
    <cellStyle name="Обычный 18 3 10 5 2 3" xfId="12925"/>
    <cellStyle name="Обычный 18 3 10 5 2 4" xfId="12926"/>
    <cellStyle name="Обычный 18 3 10 5 2 5" xfId="12927"/>
    <cellStyle name="Обычный 18 3 10 5 3" xfId="12928"/>
    <cellStyle name="Обычный 18 3 10 5 4" xfId="12929"/>
    <cellStyle name="Обычный 18 3 10 5 5" xfId="12930"/>
    <cellStyle name="Обычный 18 3 10 5 6" xfId="12931"/>
    <cellStyle name="Обычный 18 3 10 5 7" xfId="12932"/>
    <cellStyle name="Обычный 18 3 10 5 8" xfId="12933"/>
    <cellStyle name="Обычный 18 3 10 6" xfId="12934"/>
    <cellStyle name="Обычный 18 3 10 6 2" xfId="12935"/>
    <cellStyle name="Обычный 18 3 10 6 3" xfId="12936"/>
    <cellStyle name="Обычный 18 3 10 6 4" xfId="12937"/>
    <cellStyle name="Обычный 18 3 10 6 5" xfId="12938"/>
    <cellStyle name="Обычный 18 3 10 7" xfId="12939"/>
    <cellStyle name="Обычный 18 3 10 7 2" xfId="12940"/>
    <cellStyle name="Обычный 18 3 10 7 3" xfId="12941"/>
    <cellStyle name="Обычный 18 3 10 7 4" xfId="12942"/>
    <cellStyle name="Обычный 18 3 10 7 5" xfId="12943"/>
    <cellStyle name="Обычный 18 3 10 8" xfId="12944"/>
    <cellStyle name="Обычный 18 3 10 9" xfId="12945"/>
    <cellStyle name="Обычный 18 3 11" xfId="12946"/>
    <cellStyle name="Обычный 18 3 11 10" xfId="12947"/>
    <cellStyle name="Обычный 18 3 11 11" xfId="12948"/>
    <cellStyle name="Обычный 18 3 11 12" xfId="12949"/>
    <cellStyle name="Обычный 18 3 11 13" xfId="12950"/>
    <cellStyle name="Обычный 18 3 11 14" xfId="12951"/>
    <cellStyle name="Обычный 18 3 11 15" xfId="12952"/>
    <cellStyle name="Обычный 18 3 11 2" xfId="12953"/>
    <cellStyle name="Обычный 18 3 11 2 10" xfId="12954"/>
    <cellStyle name="Обычный 18 3 11 2 11" xfId="12955"/>
    <cellStyle name="Обычный 18 3 11 2 12" xfId="12956"/>
    <cellStyle name="Обычный 18 3 11 2 13" xfId="12957"/>
    <cellStyle name="Обычный 18 3 11 2 14" xfId="12958"/>
    <cellStyle name="Обычный 18 3 11 2 2" xfId="12959"/>
    <cellStyle name="Обычный 18 3 11 2 2 10" xfId="12960"/>
    <cellStyle name="Обычный 18 3 11 2 2 11" xfId="12961"/>
    <cellStyle name="Обычный 18 3 11 2 2 12" xfId="12962"/>
    <cellStyle name="Обычный 18 3 11 2 2 13" xfId="12963"/>
    <cellStyle name="Обычный 18 3 11 2 2 2" xfId="12964"/>
    <cellStyle name="Обычный 18 3 11 2 2 2 2" xfId="12965"/>
    <cellStyle name="Обычный 18 3 11 2 2 2 2 2" xfId="12966"/>
    <cellStyle name="Обычный 18 3 11 2 2 2 2 3" xfId="12967"/>
    <cellStyle name="Обычный 18 3 11 2 2 2 2 4" xfId="12968"/>
    <cellStyle name="Обычный 18 3 11 2 2 2 2 5" xfId="12969"/>
    <cellStyle name="Обычный 18 3 11 2 2 2 3" xfId="12970"/>
    <cellStyle name="Обычный 18 3 11 2 2 2 4" xfId="12971"/>
    <cellStyle name="Обычный 18 3 11 2 2 2 5" xfId="12972"/>
    <cellStyle name="Обычный 18 3 11 2 2 2 6" xfId="12973"/>
    <cellStyle name="Обычный 18 3 11 2 2 2 7" xfId="12974"/>
    <cellStyle name="Обычный 18 3 11 2 2 2 8" xfId="12975"/>
    <cellStyle name="Обычный 18 3 11 2 2 2 9" xfId="12976"/>
    <cellStyle name="Обычный 18 3 11 2 2 3" xfId="12977"/>
    <cellStyle name="Обычный 18 3 11 2 2 3 2" xfId="12978"/>
    <cellStyle name="Обычный 18 3 11 2 2 3 2 2" xfId="12979"/>
    <cellStyle name="Обычный 18 3 11 2 2 3 2 3" xfId="12980"/>
    <cellStyle name="Обычный 18 3 11 2 2 3 2 4" xfId="12981"/>
    <cellStyle name="Обычный 18 3 11 2 2 3 2 5" xfId="12982"/>
    <cellStyle name="Обычный 18 3 11 2 2 3 3" xfId="12983"/>
    <cellStyle name="Обычный 18 3 11 2 2 3 4" xfId="12984"/>
    <cellStyle name="Обычный 18 3 11 2 2 3 5" xfId="12985"/>
    <cellStyle name="Обычный 18 3 11 2 2 3 6" xfId="12986"/>
    <cellStyle name="Обычный 18 3 11 2 2 3 7" xfId="12987"/>
    <cellStyle name="Обычный 18 3 11 2 2 3 8" xfId="12988"/>
    <cellStyle name="Обычный 18 3 11 2 2 4" xfId="12989"/>
    <cellStyle name="Обычный 18 3 11 2 2 4 2" xfId="12990"/>
    <cellStyle name="Обычный 18 3 11 2 2 4 3" xfId="12991"/>
    <cellStyle name="Обычный 18 3 11 2 2 4 4" xfId="12992"/>
    <cellStyle name="Обычный 18 3 11 2 2 4 5" xfId="12993"/>
    <cellStyle name="Обычный 18 3 11 2 2 5" xfId="12994"/>
    <cellStyle name="Обычный 18 3 11 2 2 5 2" xfId="12995"/>
    <cellStyle name="Обычный 18 3 11 2 2 5 3" xfId="12996"/>
    <cellStyle name="Обычный 18 3 11 2 2 5 4" xfId="12997"/>
    <cellStyle name="Обычный 18 3 11 2 2 5 5" xfId="12998"/>
    <cellStyle name="Обычный 18 3 11 2 2 6" xfId="12999"/>
    <cellStyle name="Обычный 18 3 11 2 2 7" xfId="13000"/>
    <cellStyle name="Обычный 18 3 11 2 2 8" xfId="13001"/>
    <cellStyle name="Обычный 18 3 11 2 2 9" xfId="13002"/>
    <cellStyle name="Обычный 18 3 11 2 3" xfId="13003"/>
    <cellStyle name="Обычный 18 3 11 2 3 2" xfId="13004"/>
    <cellStyle name="Обычный 18 3 11 2 3 2 2" xfId="13005"/>
    <cellStyle name="Обычный 18 3 11 2 3 2 3" xfId="13006"/>
    <cellStyle name="Обычный 18 3 11 2 3 2 4" xfId="13007"/>
    <cellStyle name="Обычный 18 3 11 2 3 2 5" xfId="13008"/>
    <cellStyle name="Обычный 18 3 11 2 3 3" xfId="13009"/>
    <cellStyle name="Обычный 18 3 11 2 3 4" xfId="13010"/>
    <cellStyle name="Обычный 18 3 11 2 3 5" xfId="13011"/>
    <cellStyle name="Обычный 18 3 11 2 3 6" xfId="13012"/>
    <cellStyle name="Обычный 18 3 11 2 3 7" xfId="13013"/>
    <cellStyle name="Обычный 18 3 11 2 3 8" xfId="13014"/>
    <cellStyle name="Обычный 18 3 11 2 3 9" xfId="13015"/>
    <cellStyle name="Обычный 18 3 11 2 4" xfId="13016"/>
    <cellStyle name="Обычный 18 3 11 2 4 2" xfId="13017"/>
    <cellStyle name="Обычный 18 3 11 2 4 2 2" xfId="13018"/>
    <cellStyle name="Обычный 18 3 11 2 4 2 3" xfId="13019"/>
    <cellStyle name="Обычный 18 3 11 2 4 2 4" xfId="13020"/>
    <cellStyle name="Обычный 18 3 11 2 4 2 5" xfId="13021"/>
    <cellStyle name="Обычный 18 3 11 2 4 3" xfId="13022"/>
    <cellStyle name="Обычный 18 3 11 2 4 4" xfId="13023"/>
    <cellStyle name="Обычный 18 3 11 2 4 5" xfId="13024"/>
    <cellStyle name="Обычный 18 3 11 2 4 6" xfId="13025"/>
    <cellStyle name="Обычный 18 3 11 2 4 7" xfId="13026"/>
    <cellStyle name="Обычный 18 3 11 2 4 8" xfId="13027"/>
    <cellStyle name="Обычный 18 3 11 2 5" xfId="13028"/>
    <cellStyle name="Обычный 18 3 11 2 5 2" xfId="13029"/>
    <cellStyle name="Обычный 18 3 11 2 5 3" xfId="13030"/>
    <cellStyle name="Обычный 18 3 11 2 5 4" xfId="13031"/>
    <cellStyle name="Обычный 18 3 11 2 5 5" xfId="13032"/>
    <cellStyle name="Обычный 18 3 11 2 6" xfId="13033"/>
    <cellStyle name="Обычный 18 3 11 2 6 2" xfId="13034"/>
    <cellStyle name="Обычный 18 3 11 2 6 3" xfId="13035"/>
    <cellStyle name="Обычный 18 3 11 2 6 4" xfId="13036"/>
    <cellStyle name="Обычный 18 3 11 2 6 5" xfId="13037"/>
    <cellStyle name="Обычный 18 3 11 2 7" xfId="13038"/>
    <cellStyle name="Обычный 18 3 11 2 8" xfId="13039"/>
    <cellStyle name="Обычный 18 3 11 2 9" xfId="13040"/>
    <cellStyle name="Обычный 18 3 11 3" xfId="13041"/>
    <cellStyle name="Обычный 18 3 11 3 10" xfId="13042"/>
    <cellStyle name="Обычный 18 3 11 3 11" xfId="13043"/>
    <cellStyle name="Обычный 18 3 11 3 12" xfId="13044"/>
    <cellStyle name="Обычный 18 3 11 3 13" xfId="13045"/>
    <cellStyle name="Обычный 18 3 11 3 2" xfId="13046"/>
    <cellStyle name="Обычный 18 3 11 3 2 2" xfId="13047"/>
    <cellStyle name="Обычный 18 3 11 3 2 2 2" xfId="13048"/>
    <cellStyle name="Обычный 18 3 11 3 2 2 3" xfId="13049"/>
    <cellStyle name="Обычный 18 3 11 3 2 2 4" xfId="13050"/>
    <cellStyle name="Обычный 18 3 11 3 2 2 5" xfId="13051"/>
    <cellStyle name="Обычный 18 3 11 3 2 3" xfId="13052"/>
    <cellStyle name="Обычный 18 3 11 3 2 4" xfId="13053"/>
    <cellStyle name="Обычный 18 3 11 3 2 5" xfId="13054"/>
    <cellStyle name="Обычный 18 3 11 3 2 6" xfId="13055"/>
    <cellStyle name="Обычный 18 3 11 3 2 7" xfId="13056"/>
    <cellStyle name="Обычный 18 3 11 3 2 8" xfId="13057"/>
    <cellStyle name="Обычный 18 3 11 3 2 9" xfId="13058"/>
    <cellStyle name="Обычный 18 3 11 3 3" xfId="13059"/>
    <cellStyle name="Обычный 18 3 11 3 3 2" xfId="13060"/>
    <cellStyle name="Обычный 18 3 11 3 3 2 2" xfId="13061"/>
    <cellStyle name="Обычный 18 3 11 3 3 2 3" xfId="13062"/>
    <cellStyle name="Обычный 18 3 11 3 3 2 4" xfId="13063"/>
    <cellStyle name="Обычный 18 3 11 3 3 2 5" xfId="13064"/>
    <cellStyle name="Обычный 18 3 11 3 3 3" xfId="13065"/>
    <cellStyle name="Обычный 18 3 11 3 3 4" xfId="13066"/>
    <cellStyle name="Обычный 18 3 11 3 3 5" xfId="13067"/>
    <cellStyle name="Обычный 18 3 11 3 3 6" xfId="13068"/>
    <cellStyle name="Обычный 18 3 11 3 3 7" xfId="13069"/>
    <cellStyle name="Обычный 18 3 11 3 3 8" xfId="13070"/>
    <cellStyle name="Обычный 18 3 11 3 4" xfId="13071"/>
    <cellStyle name="Обычный 18 3 11 3 4 2" xfId="13072"/>
    <cellStyle name="Обычный 18 3 11 3 4 3" xfId="13073"/>
    <cellStyle name="Обычный 18 3 11 3 4 4" xfId="13074"/>
    <cellStyle name="Обычный 18 3 11 3 4 5" xfId="13075"/>
    <cellStyle name="Обычный 18 3 11 3 5" xfId="13076"/>
    <cellStyle name="Обычный 18 3 11 3 5 2" xfId="13077"/>
    <cellStyle name="Обычный 18 3 11 3 5 3" xfId="13078"/>
    <cellStyle name="Обычный 18 3 11 3 5 4" xfId="13079"/>
    <cellStyle name="Обычный 18 3 11 3 5 5" xfId="13080"/>
    <cellStyle name="Обычный 18 3 11 3 6" xfId="13081"/>
    <cellStyle name="Обычный 18 3 11 3 7" xfId="13082"/>
    <cellStyle name="Обычный 18 3 11 3 8" xfId="13083"/>
    <cellStyle name="Обычный 18 3 11 3 9" xfId="13084"/>
    <cellStyle name="Обычный 18 3 11 4" xfId="13085"/>
    <cellStyle name="Обычный 18 3 11 4 2" xfId="13086"/>
    <cellStyle name="Обычный 18 3 11 4 2 2" xfId="13087"/>
    <cellStyle name="Обычный 18 3 11 4 2 3" xfId="13088"/>
    <cellStyle name="Обычный 18 3 11 4 2 4" xfId="13089"/>
    <cellStyle name="Обычный 18 3 11 4 2 5" xfId="13090"/>
    <cellStyle name="Обычный 18 3 11 4 3" xfId="13091"/>
    <cellStyle name="Обычный 18 3 11 4 4" xfId="13092"/>
    <cellStyle name="Обычный 18 3 11 4 5" xfId="13093"/>
    <cellStyle name="Обычный 18 3 11 4 6" xfId="13094"/>
    <cellStyle name="Обычный 18 3 11 4 7" xfId="13095"/>
    <cellStyle name="Обычный 18 3 11 4 8" xfId="13096"/>
    <cellStyle name="Обычный 18 3 11 4 9" xfId="13097"/>
    <cellStyle name="Обычный 18 3 11 5" xfId="13098"/>
    <cellStyle name="Обычный 18 3 11 5 2" xfId="13099"/>
    <cellStyle name="Обычный 18 3 11 5 2 2" xfId="13100"/>
    <cellStyle name="Обычный 18 3 11 5 2 3" xfId="13101"/>
    <cellStyle name="Обычный 18 3 11 5 2 4" xfId="13102"/>
    <cellStyle name="Обычный 18 3 11 5 2 5" xfId="13103"/>
    <cellStyle name="Обычный 18 3 11 5 3" xfId="13104"/>
    <cellStyle name="Обычный 18 3 11 5 4" xfId="13105"/>
    <cellStyle name="Обычный 18 3 11 5 5" xfId="13106"/>
    <cellStyle name="Обычный 18 3 11 5 6" xfId="13107"/>
    <cellStyle name="Обычный 18 3 11 5 7" xfId="13108"/>
    <cellStyle name="Обычный 18 3 11 5 8" xfId="13109"/>
    <cellStyle name="Обычный 18 3 11 6" xfId="13110"/>
    <cellStyle name="Обычный 18 3 11 6 2" xfId="13111"/>
    <cellStyle name="Обычный 18 3 11 6 3" xfId="13112"/>
    <cellStyle name="Обычный 18 3 11 6 4" xfId="13113"/>
    <cellStyle name="Обычный 18 3 11 6 5" xfId="13114"/>
    <cellStyle name="Обычный 18 3 11 7" xfId="13115"/>
    <cellStyle name="Обычный 18 3 11 7 2" xfId="13116"/>
    <cellStyle name="Обычный 18 3 11 7 3" xfId="13117"/>
    <cellStyle name="Обычный 18 3 11 7 4" xfId="13118"/>
    <cellStyle name="Обычный 18 3 11 7 5" xfId="13119"/>
    <cellStyle name="Обычный 18 3 11 8" xfId="13120"/>
    <cellStyle name="Обычный 18 3 11 9" xfId="13121"/>
    <cellStyle name="Обычный 18 3 12" xfId="13122"/>
    <cellStyle name="Обычный 18 3 12 10" xfId="13123"/>
    <cellStyle name="Обычный 18 3 12 11" xfId="13124"/>
    <cellStyle name="Обычный 18 3 12 12" xfId="13125"/>
    <cellStyle name="Обычный 18 3 12 13" xfId="13126"/>
    <cellStyle name="Обычный 18 3 12 14" xfId="13127"/>
    <cellStyle name="Обычный 18 3 12 15" xfId="13128"/>
    <cellStyle name="Обычный 18 3 12 2" xfId="13129"/>
    <cellStyle name="Обычный 18 3 12 2 10" xfId="13130"/>
    <cellStyle name="Обычный 18 3 12 2 11" xfId="13131"/>
    <cellStyle name="Обычный 18 3 12 2 12" xfId="13132"/>
    <cellStyle name="Обычный 18 3 12 2 13" xfId="13133"/>
    <cellStyle name="Обычный 18 3 12 2 14" xfId="13134"/>
    <cellStyle name="Обычный 18 3 12 2 2" xfId="13135"/>
    <cellStyle name="Обычный 18 3 12 2 2 10" xfId="13136"/>
    <cellStyle name="Обычный 18 3 12 2 2 11" xfId="13137"/>
    <cellStyle name="Обычный 18 3 12 2 2 12" xfId="13138"/>
    <cellStyle name="Обычный 18 3 12 2 2 13" xfId="13139"/>
    <cellStyle name="Обычный 18 3 12 2 2 2" xfId="13140"/>
    <cellStyle name="Обычный 18 3 12 2 2 2 2" xfId="13141"/>
    <cellStyle name="Обычный 18 3 12 2 2 2 2 2" xfId="13142"/>
    <cellStyle name="Обычный 18 3 12 2 2 2 2 3" xfId="13143"/>
    <cellStyle name="Обычный 18 3 12 2 2 2 2 4" xfId="13144"/>
    <cellStyle name="Обычный 18 3 12 2 2 2 2 5" xfId="13145"/>
    <cellStyle name="Обычный 18 3 12 2 2 2 3" xfId="13146"/>
    <cellStyle name="Обычный 18 3 12 2 2 2 4" xfId="13147"/>
    <cellStyle name="Обычный 18 3 12 2 2 2 5" xfId="13148"/>
    <cellStyle name="Обычный 18 3 12 2 2 2 6" xfId="13149"/>
    <cellStyle name="Обычный 18 3 12 2 2 2 7" xfId="13150"/>
    <cellStyle name="Обычный 18 3 12 2 2 2 8" xfId="13151"/>
    <cellStyle name="Обычный 18 3 12 2 2 2 9" xfId="13152"/>
    <cellStyle name="Обычный 18 3 12 2 2 3" xfId="13153"/>
    <cellStyle name="Обычный 18 3 12 2 2 3 2" xfId="13154"/>
    <cellStyle name="Обычный 18 3 12 2 2 3 2 2" xfId="13155"/>
    <cellStyle name="Обычный 18 3 12 2 2 3 2 3" xfId="13156"/>
    <cellStyle name="Обычный 18 3 12 2 2 3 2 4" xfId="13157"/>
    <cellStyle name="Обычный 18 3 12 2 2 3 2 5" xfId="13158"/>
    <cellStyle name="Обычный 18 3 12 2 2 3 3" xfId="13159"/>
    <cellStyle name="Обычный 18 3 12 2 2 3 4" xfId="13160"/>
    <cellStyle name="Обычный 18 3 12 2 2 3 5" xfId="13161"/>
    <cellStyle name="Обычный 18 3 12 2 2 3 6" xfId="13162"/>
    <cellStyle name="Обычный 18 3 12 2 2 3 7" xfId="13163"/>
    <cellStyle name="Обычный 18 3 12 2 2 3 8" xfId="13164"/>
    <cellStyle name="Обычный 18 3 12 2 2 4" xfId="13165"/>
    <cellStyle name="Обычный 18 3 12 2 2 4 2" xfId="13166"/>
    <cellStyle name="Обычный 18 3 12 2 2 4 3" xfId="13167"/>
    <cellStyle name="Обычный 18 3 12 2 2 4 4" xfId="13168"/>
    <cellStyle name="Обычный 18 3 12 2 2 4 5" xfId="13169"/>
    <cellStyle name="Обычный 18 3 12 2 2 5" xfId="13170"/>
    <cellStyle name="Обычный 18 3 12 2 2 5 2" xfId="13171"/>
    <cellStyle name="Обычный 18 3 12 2 2 5 3" xfId="13172"/>
    <cellStyle name="Обычный 18 3 12 2 2 5 4" xfId="13173"/>
    <cellStyle name="Обычный 18 3 12 2 2 5 5" xfId="13174"/>
    <cellStyle name="Обычный 18 3 12 2 2 6" xfId="13175"/>
    <cellStyle name="Обычный 18 3 12 2 2 7" xfId="13176"/>
    <cellStyle name="Обычный 18 3 12 2 2 8" xfId="13177"/>
    <cellStyle name="Обычный 18 3 12 2 2 9" xfId="13178"/>
    <cellStyle name="Обычный 18 3 12 2 3" xfId="13179"/>
    <cellStyle name="Обычный 18 3 12 2 3 2" xfId="13180"/>
    <cellStyle name="Обычный 18 3 12 2 3 2 2" xfId="13181"/>
    <cellStyle name="Обычный 18 3 12 2 3 2 3" xfId="13182"/>
    <cellStyle name="Обычный 18 3 12 2 3 2 4" xfId="13183"/>
    <cellStyle name="Обычный 18 3 12 2 3 2 5" xfId="13184"/>
    <cellStyle name="Обычный 18 3 12 2 3 3" xfId="13185"/>
    <cellStyle name="Обычный 18 3 12 2 3 4" xfId="13186"/>
    <cellStyle name="Обычный 18 3 12 2 3 5" xfId="13187"/>
    <cellStyle name="Обычный 18 3 12 2 3 6" xfId="13188"/>
    <cellStyle name="Обычный 18 3 12 2 3 7" xfId="13189"/>
    <cellStyle name="Обычный 18 3 12 2 3 8" xfId="13190"/>
    <cellStyle name="Обычный 18 3 12 2 3 9" xfId="13191"/>
    <cellStyle name="Обычный 18 3 12 2 4" xfId="13192"/>
    <cellStyle name="Обычный 18 3 12 2 4 2" xfId="13193"/>
    <cellStyle name="Обычный 18 3 12 2 4 2 2" xfId="13194"/>
    <cellStyle name="Обычный 18 3 12 2 4 2 3" xfId="13195"/>
    <cellStyle name="Обычный 18 3 12 2 4 2 4" xfId="13196"/>
    <cellStyle name="Обычный 18 3 12 2 4 2 5" xfId="13197"/>
    <cellStyle name="Обычный 18 3 12 2 4 3" xfId="13198"/>
    <cellStyle name="Обычный 18 3 12 2 4 4" xfId="13199"/>
    <cellStyle name="Обычный 18 3 12 2 4 5" xfId="13200"/>
    <cellStyle name="Обычный 18 3 12 2 4 6" xfId="13201"/>
    <cellStyle name="Обычный 18 3 12 2 4 7" xfId="13202"/>
    <cellStyle name="Обычный 18 3 12 2 4 8" xfId="13203"/>
    <cellStyle name="Обычный 18 3 12 2 5" xfId="13204"/>
    <cellStyle name="Обычный 18 3 12 2 5 2" xfId="13205"/>
    <cellStyle name="Обычный 18 3 12 2 5 3" xfId="13206"/>
    <cellStyle name="Обычный 18 3 12 2 5 4" xfId="13207"/>
    <cellStyle name="Обычный 18 3 12 2 5 5" xfId="13208"/>
    <cellStyle name="Обычный 18 3 12 2 6" xfId="13209"/>
    <cellStyle name="Обычный 18 3 12 2 6 2" xfId="13210"/>
    <cellStyle name="Обычный 18 3 12 2 6 3" xfId="13211"/>
    <cellStyle name="Обычный 18 3 12 2 6 4" xfId="13212"/>
    <cellStyle name="Обычный 18 3 12 2 6 5" xfId="13213"/>
    <cellStyle name="Обычный 18 3 12 2 7" xfId="13214"/>
    <cellStyle name="Обычный 18 3 12 2 8" xfId="13215"/>
    <cellStyle name="Обычный 18 3 12 2 9" xfId="13216"/>
    <cellStyle name="Обычный 18 3 12 3" xfId="13217"/>
    <cellStyle name="Обычный 18 3 12 3 10" xfId="13218"/>
    <cellStyle name="Обычный 18 3 12 3 11" xfId="13219"/>
    <cellStyle name="Обычный 18 3 12 3 12" xfId="13220"/>
    <cellStyle name="Обычный 18 3 12 3 13" xfId="13221"/>
    <cellStyle name="Обычный 18 3 12 3 2" xfId="13222"/>
    <cellStyle name="Обычный 18 3 12 3 2 2" xfId="13223"/>
    <cellStyle name="Обычный 18 3 12 3 2 2 2" xfId="13224"/>
    <cellStyle name="Обычный 18 3 12 3 2 2 3" xfId="13225"/>
    <cellStyle name="Обычный 18 3 12 3 2 2 4" xfId="13226"/>
    <cellStyle name="Обычный 18 3 12 3 2 2 5" xfId="13227"/>
    <cellStyle name="Обычный 18 3 12 3 2 3" xfId="13228"/>
    <cellStyle name="Обычный 18 3 12 3 2 4" xfId="13229"/>
    <cellStyle name="Обычный 18 3 12 3 2 5" xfId="13230"/>
    <cellStyle name="Обычный 18 3 12 3 2 6" xfId="13231"/>
    <cellStyle name="Обычный 18 3 12 3 2 7" xfId="13232"/>
    <cellStyle name="Обычный 18 3 12 3 2 8" xfId="13233"/>
    <cellStyle name="Обычный 18 3 12 3 2 9" xfId="13234"/>
    <cellStyle name="Обычный 18 3 12 3 3" xfId="13235"/>
    <cellStyle name="Обычный 18 3 12 3 3 2" xfId="13236"/>
    <cellStyle name="Обычный 18 3 12 3 3 2 2" xfId="13237"/>
    <cellStyle name="Обычный 18 3 12 3 3 2 3" xfId="13238"/>
    <cellStyle name="Обычный 18 3 12 3 3 2 4" xfId="13239"/>
    <cellStyle name="Обычный 18 3 12 3 3 2 5" xfId="13240"/>
    <cellStyle name="Обычный 18 3 12 3 3 3" xfId="13241"/>
    <cellStyle name="Обычный 18 3 12 3 3 4" xfId="13242"/>
    <cellStyle name="Обычный 18 3 12 3 3 5" xfId="13243"/>
    <cellStyle name="Обычный 18 3 12 3 3 6" xfId="13244"/>
    <cellStyle name="Обычный 18 3 12 3 3 7" xfId="13245"/>
    <cellStyle name="Обычный 18 3 12 3 3 8" xfId="13246"/>
    <cellStyle name="Обычный 18 3 12 3 4" xfId="13247"/>
    <cellStyle name="Обычный 18 3 12 3 4 2" xfId="13248"/>
    <cellStyle name="Обычный 18 3 12 3 4 3" xfId="13249"/>
    <cellStyle name="Обычный 18 3 12 3 4 4" xfId="13250"/>
    <cellStyle name="Обычный 18 3 12 3 4 5" xfId="13251"/>
    <cellStyle name="Обычный 18 3 12 3 5" xfId="13252"/>
    <cellStyle name="Обычный 18 3 12 3 5 2" xfId="13253"/>
    <cellStyle name="Обычный 18 3 12 3 5 3" xfId="13254"/>
    <cellStyle name="Обычный 18 3 12 3 5 4" xfId="13255"/>
    <cellStyle name="Обычный 18 3 12 3 5 5" xfId="13256"/>
    <cellStyle name="Обычный 18 3 12 3 6" xfId="13257"/>
    <cellStyle name="Обычный 18 3 12 3 7" xfId="13258"/>
    <cellStyle name="Обычный 18 3 12 3 8" xfId="13259"/>
    <cellStyle name="Обычный 18 3 12 3 9" xfId="13260"/>
    <cellStyle name="Обычный 18 3 12 4" xfId="13261"/>
    <cellStyle name="Обычный 18 3 12 4 2" xfId="13262"/>
    <cellStyle name="Обычный 18 3 12 4 2 2" xfId="13263"/>
    <cellStyle name="Обычный 18 3 12 4 2 3" xfId="13264"/>
    <cellStyle name="Обычный 18 3 12 4 2 4" xfId="13265"/>
    <cellStyle name="Обычный 18 3 12 4 2 5" xfId="13266"/>
    <cellStyle name="Обычный 18 3 12 4 3" xfId="13267"/>
    <cellStyle name="Обычный 18 3 12 4 4" xfId="13268"/>
    <cellStyle name="Обычный 18 3 12 4 5" xfId="13269"/>
    <cellStyle name="Обычный 18 3 12 4 6" xfId="13270"/>
    <cellStyle name="Обычный 18 3 12 4 7" xfId="13271"/>
    <cellStyle name="Обычный 18 3 12 4 8" xfId="13272"/>
    <cellStyle name="Обычный 18 3 12 4 9" xfId="13273"/>
    <cellStyle name="Обычный 18 3 12 5" xfId="13274"/>
    <cellStyle name="Обычный 18 3 12 5 2" xfId="13275"/>
    <cellStyle name="Обычный 18 3 12 5 2 2" xfId="13276"/>
    <cellStyle name="Обычный 18 3 12 5 2 3" xfId="13277"/>
    <cellStyle name="Обычный 18 3 12 5 2 4" xfId="13278"/>
    <cellStyle name="Обычный 18 3 12 5 2 5" xfId="13279"/>
    <cellStyle name="Обычный 18 3 12 5 3" xfId="13280"/>
    <cellStyle name="Обычный 18 3 12 5 4" xfId="13281"/>
    <cellStyle name="Обычный 18 3 12 5 5" xfId="13282"/>
    <cellStyle name="Обычный 18 3 12 5 6" xfId="13283"/>
    <cellStyle name="Обычный 18 3 12 5 7" xfId="13284"/>
    <cellStyle name="Обычный 18 3 12 5 8" xfId="13285"/>
    <cellStyle name="Обычный 18 3 12 6" xfId="13286"/>
    <cellStyle name="Обычный 18 3 12 6 2" xfId="13287"/>
    <cellStyle name="Обычный 18 3 12 6 3" xfId="13288"/>
    <cellStyle name="Обычный 18 3 12 6 4" xfId="13289"/>
    <cellStyle name="Обычный 18 3 12 6 5" xfId="13290"/>
    <cellStyle name="Обычный 18 3 12 7" xfId="13291"/>
    <cellStyle name="Обычный 18 3 12 7 2" xfId="13292"/>
    <cellStyle name="Обычный 18 3 12 7 3" xfId="13293"/>
    <cellStyle name="Обычный 18 3 12 7 4" xfId="13294"/>
    <cellStyle name="Обычный 18 3 12 7 5" xfId="13295"/>
    <cellStyle name="Обычный 18 3 12 8" xfId="13296"/>
    <cellStyle name="Обычный 18 3 12 9" xfId="13297"/>
    <cellStyle name="Обычный 18 3 13" xfId="13298"/>
    <cellStyle name="Обычный 18 3 13 10" xfId="13299"/>
    <cellStyle name="Обычный 18 3 13 11" xfId="13300"/>
    <cellStyle name="Обычный 18 3 13 12" xfId="13301"/>
    <cellStyle name="Обычный 18 3 13 13" xfId="13302"/>
    <cellStyle name="Обычный 18 3 13 14" xfId="13303"/>
    <cellStyle name="Обычный 18 3 13 15" xfId="13304"/>
    <cellStyle name="Обычный 18 3 13 2" xfId="13305"/>
    <cellStyle name="Обычный 18 3 13 2 10" xfId="13306"/>
    <cellStyle name="Обычный 18 3 13 2 11" xfId="13307"/>
    <cellStyle name="Обычный 18 3 13 2 12" xfId="13308"/>
    <cellStyle name="Обычный 18 3 13 2 13" xfId="13309"/>
    <cellStyle name="Обычный 18 3 13 2 14" xfId="13310"/>
    <cellStyle name="Обычный 18 3 13 2 2" xfId="13311"/>
    <cellStyle name="Обычный 18 3 13 2 2 10" xfId="13312"/>
    <cellStyle name="Обычный 18 3 13 2 2 11" xfId="13313"/>
    <cellStyle name="Обычный 18 3 13 2 2 12" xfId="13314"/>
    <cellStyle name="Обычный 18 3 13 2 2 13" xfId="13315"/>
    <cellStyle name="Обычный 18 3 13 2 2 2" xfId="13316"/>
    <cellStyle name="Обычный 18 3 13 2 2 2 2" xfId="13317"/>
    <cellStyle name="Обычный 18 3 13 2 2 2 2 2" xfId="13318"/>
    <cellStyle name="Обычный 18 3 13 2 2 2 2 3" xfId="13319"/>
    <cellStyle name="Обычный 18 3 13 2 2 2 2 4" xfId="13320"/>
    <cellStyle name="Обычный 18 3 13 2 2 2 2 5" xfId="13321"/>
    <cellStyle name="Обычный 18 3 13 2 2 2 3" xfId="13322"/>
    <cellStyle name="Обычный 18 3 13 2 2 2 4" xfId="13323"/>
    <cellStyle name="Обычный 18 3 13 2 2 2 5" xfId="13324"/>
    <cellStyle name="Обычный 18 3 13 2 2 2 6" xfId="13325"/>
    <cellStyle name="Обычный 18 3 13 2 2 2 7" xfId="13326"/>
    <cellStyle name="Обычный 18 3 13 2 2 2 8" xfId="13327"/>
    <cellStyle name="Обычный 18 3 13 2 2 2 9" xfId="13328"/>
    <cellStyle name="Обычный 18 3 13 2 2 3" xfId="13329"/>
    <cellStyle name="Обычный 18 3 13 2 2 3 2" xfId="13330"/>
    <cellStyle name="Обычный 18 3 13 2 2 3 2 2" xfId="13331"/>
    <cellStyle name="Обычный 18 3 13 2 2 3 2 3" xfId="13332"/>
    <cellStyle name="Обычный 18 3 13 2 2 3 2 4" xfId="13333"/>
    <cellStyle name="Обычный 18 3 13 2 2 3 2 5" xfId="13334"/>
    <cellStyle name="Обычный 18 3 13 2 2 3 3" xfId="13335"/>
    <cellStyle name="Обычный 18 3 13 2 2 3 4" xfId="13336"/>
    <cellStyle name="Обычный 18 3 13 2 2 3 5" xfId="13337"/>
    <cellStyle name="Обычный 18 3 13 2 2 3 6" xfId="13338"/>
    <cellStyle name="Обычный 18 3 13 2 2 3 7" xfId="13339"/>
    <cellStyle name="Обычный 18 3 13 2 2 3 8" xfId="13340"/>
    <cellStyle name="Обычный 18 3 13 2 2 4" xfId="13341"/>
    <cellStyle name="Обычный 18 3 13 2 2 4 2" xfId="13342"/>
    <cellStyle name="Обычный 18 3 13 2 2 4 3" xfId="13343"/>
    <cellStyle name="Обычный 18 3 13 2 2 4 4" xfId="13344"/>
    <cellStyle name="Обычный 18 3 13 2 2 4 5" xfId="13345"/>
    <cellStyle name="Обычный 18 3 13 2 2 5" xfId="13346"/>
    <cellStyle name="Обычный 18 3 13 2 2 5 2" xfId="13347"/>
    <cellStyle name="Обычный 18 3 13 2 2 5 3" xfId="13348"/>
    <cellStyle name="Обычный 18 3 13 2 2 5 4" xfId="13349"/>
    <cellStyle name="Обычный 18 3 13 2 2 5 5" xfId="13350"/>
    <cellStyle name="Обычный 18 3 13 2 2 6" xfId="13351"/>
    <cellStyle name="Обычный 18 3 13 2 2 7" xfId="13352"/>
    <cellStyle name="Обычный 18 3 13 2 2 8" xfId="13353"/>
    <cellStyle name="Обычный 18 3 13 2 2 9" xfId="13354"/>
    <cellStyle name="Обычный 18 3 13 2 3" xfId="13355"/>
    <cellStyle name="Обычный 18 3 13 2 3 2" xfId="13356"/>
    <cellStyle name="Обычный 18 3 13 2 3 2 2" xfId="13357"/>
    <cellStyle name="Обычный 18 3 13 2 3 2 3" xfId="13358"/>
    <cellStyle name="Обычный 18 3 13 2 3 2 4" xfId="13359"/>
    <cellStyle name="Обычный 18 3 13 2 3 2 5" xfId="13360"/>
    <cellStyle name="Обычный 18 3 13 2 3 3" xfId="13361"/>
    <cellStyle name="Обычный 18 3 13 2 3 4" xfId="13362"/>
    <cellStyle name="Обычный 18 3 13 2 3 5" xfId="13363"/>
    <cellStyle name="Обычный 18 3 13 2 3 6" xfId="13364"/>
    <cellStyle name="Обычный 18 3 13 2 3 7" xfId="13365"/>
    <cellStyle name="Обычный 18 3 13 2 3 8" xfId="13366"/>
    <cellStyle name="Обычный 18 3 13 2 3 9" xfId="13367"/>
    <cellStyle name="Обычный 18 3 13 2 4" xfId="13368"/>
    <cellStyle name="Обычный 18 3 13 2 4 2" xfId="13369"/>
    <cellStyle name="Обычный 18 3 13 2 4 2 2" xfId="13370"/>
    <cellStyle name="Обычный 18 3 13 2 4 2 3" xfId="13371"/>
    <cellStyle name="Обычный 18 3 13 2 4 2 4" xfId="13372"/>
    <cellStyle name="Обычный 18 3 13 2 4 2 5" xfId="13373"/>
    <cellStyle name="Обычный 18 3 13 2 4 3" xfId="13374"/>
    <cellStyle name="Обычный 18 3 13 2 4 4" xfId="13375"/>
    <cellStyle name="Обычный 18 3 13 2 4 5" xfId="13376"/>
    <cellStyle name="Обычный 18 3 13 2 4 6" xfId="13377"/>
    <cellStyle name="Обычный 18 3 13 2 4 7" xfId="13378"/>
    <cellStyle name="Обычный 18 3 13 2 4 8" xfId="13379"/>
    <cellStyle name="Обычный 18 3 13 2 5" xfId="13380"/>
    <cellStyle name="Обычный 18 3 13 2 5 2" xfId="13381"/>
    <cellStyle name="Обычный 18 3 13 2 5 3" xfId="13382"/>
    <cellStyle name="Обычный 18 3 13 2 5 4" xfId="13383"/>
    <cellStyle name="Обычный 18 3 13 2 5 5" xfId="13384"/>
    <cellStyle name="Обычный 18 3 13 2 6" xfId="13385"/>
    <cellStyle name="Обычный 18 3 13 2 6 2" xfId="13386"/>
    <cellStyle name="Обычный 18 3 13 2 6 3" xfId="13387"/>
    <cellStyle name="Обычный 18 3 13 2 6 4" xfId="13388"/>
    <cellStyle name="Обычный 18 3 13 2 6 5" xfId="13389"/>
    <cellStyle name="Обычный 18 3 13 2 7" xfId="13390"/>
    <cellStyle name="Обычный 18 3 13 2 8" xfId="13391"/>
    <cellStyle name="Обычный 18 3 13 2 9" xfId="13392"/>
    <cellStyle name="Обычный 18 3 13 3" xfId="13393"/>
    <cellStyle name="Обычный 18 3 13 3 10" xfId="13394"/>
    <cellStyle name="Обычный 18 3 13 3 11" xfId="13395"/>
    <cellStyle name="Обычный 18 3 13 3 12" xfId="13396"/>
    <cellStyle name="Обычный 18 3 13 3 13" xfId="13397"/>
    <cellStyle name="Обычный 18 3 13 3 2" xfId="13398"/>
    <cellStyle name="Обычный 18 3 13 3 2 2" xfId="13399"/>
    <cellStyle name="Обычный 18 3 13 3 2 2 2" xfId="13400"/>
    <cellStyle name="Обычный 18 3 13 3 2 2 3" xfId="13401"/>
    <cellStyle name="Обычный 18 3 13 3 2 2 4" xfId="13402"/>
    <cellStyle name="Обычный 18 3 13 3 2 2 5" xfId="13403"/>
    <cellStyle name="Обычный 18 3 13 3 2 3" xfId="13404"/>
    <cellStyle name="Обычный 18 3 13 3 2 4" xfId="13405"/>
    <cellStyle name="Обычный 18 3 13 3 2 5" xfId="13406"/>
    <cellStyle name="Обычный 18 3 13 3 2 6" xfId="13407"/>
    <cellStyle name="Обычный 18 3 13 3 2 7" xfId="13408"/>
    <cellStyle name="Обычный 18 3 13 3 2 8" xfId="13409"/>
    <cellStyle name="Обычный 18 3 13 3 2 9" xfId="13410"/>
    <cellStyle name="Обычный 18 3 13 3 3" xfId="13411"/>
    <cellStyle name="Обычный 18 3 13 3 3 2" xfId="13412"/>
    <cellStyle name="Обычный 18 3 13 3 3 2 2" xfId="13413"/>
    <cellStyle name="Обычный 18 3 13 3 3 2 3" xfId="13414"/>
    <cellStyle name="Обычный 18 3 13 3 3 2 4" xfId="13415"/>
    <cellStyle name="Обычный 18 3 13 3 3 2 5" xfId="13416"/>
    <cellStyle name="Обычный 18 3 13 3 3 3" xfId="13417"/>
    <cellStyle name="Обычный 18 3 13 3 3 4" xfId="13418"/>
    <cellStyle name="Обычный 18 3 13 3 3 5" xfId="13419"/>
    <cellStyle name="Обычный 18 3 13 3 3 6" xfId="13420"/>
    <cellStyle name="Обычный 18 3 13 3 3 7" xfId="13421"/>
    <cellStyle name="Обычный 18 3 13 3 3 8" xfId="13422"/>
    <cellStyle name="Обычный 18 3 13 3 4" xfId="13423"/>
    <cellStyle name="Обычный 18 3 13 3 4 2" xfId="13424"/>
    <cellStyle name="Обычный 18 3 13 3 4 3" xfId="13425"/>
    <cellStyle name="Обычный 18 3 13 3 4 4" xfId="13426"/>
    <cellStyle name="Обычный 18 3 13 3 4 5" xfId="13427"/>
    <cellStyle name="Обычный 18 3 13 3 5" xfId="13428"/>
    <cellStyle name="Обычный 18 3 13 3 5 2" xfId="13429"/>
    <cellStyle name="Обычный 18 3 13 3 5 3" xfId="13430"/>
    <cellStyle name="Обычный 18 3 13 3 5 4" xfId="13431"/>
    <cellStyle name="Обычный 18 3 13 3 5 5" xfId="13432"/>
    <cellStyle name="Обычный 18 3 13 3 6" xfId="13433"/>
    <cellStyle name="Обычный 18 3 13 3 7" xfId="13434"/>
    <cellStyle name="Обычный 18 3 13 3 8" xfId="13435"/>
    <cellStyle name="Обычный 18 3 13 3 9" xfId="13436"/>
    <cellStyle name="Обычный 18 3 13 4" xfId="13437"/>
    <cellStyle name="Обычный 18 3 13 4 2" xfId="13438"/>
    <cellStyle name="Обычный 18 3 13 4 2 2" xfId="13439"/>
    <cellStyle name="Обычный 18 3 13 4 2 3" xfId="13440"/>
    <cellStyle name="Обычный 18 3 13 4 2 4" xfId="13441"/>
    <cellStyle name="Обычный 18 3 13 4 2 5" xfId="13442"/>
    <cellStyle name="Обычный 18 3 13 4 3" xfId="13443"/>
    <cellStyle name="Обычный 18 3 13 4 4" xfId="13444"/>
    <cellStyle name="Обычный 18 3 13 4 5" xfId="13445"/>
    <cellStyle name="Обычный 18 3 13 4 6" xfId="13446"/>
    <cellStyle name="Обычный 18 3 13 4 7" xfId="13447"/>
    <cellStyle name="Обычный 18 3 13 4 8" xfId="13448"/>
    <cellStyle name="Обычный 18 3 13 4 9" xfId="13449"/>
    <cellStyle name="Обычный 18 3 13 5" xfId="13450"/>
    <cellStyle name="Обычный 18 3 13 5 2" xfId="13451"/>
    <cellStyle name="Обычный 18 3 13 5 2 2" xfId="13452"/>
    <cellStyle name="Обычный 18 3 13 5 2 3" xfId="13453"/>
    <cellStyle name="Обычный 18 3 13 5 2 4" xfId="13454"/>
    <cellStyle name="Обычный 18 3 13 5 2 5" xfId="13455"/>
    <cellStyle name="Обычный 18 3 13 5 3" xfId="13456"/>
    <cellStyle name="Обычный 18 3 13 5 4" xfId="13457"/>
    <cellStyle name="Обычный 18 3 13 5 5" xfId="13458"/>
    <cellStyle name="Обычный 18 3 13 5 6" xfId="13459"/>
    <cellStyle name="Обычный 18 3 13 5 7" xfId="13460"/>
    <cellStyle name="Обычный 18 3 13 5 8" xfId="13461"/>
    <cellStyle name="Обычный 18 3 13 6" xfId="13462"/>
    <cellStyle name="Обычный 18 3 13 6 2" xfId="13463"/>
    <cellStyle name="Обычный 18 3 13 6 3" xfId="13464"/>
    <cellStyle name="Обычный 18 3 13 6 4" xfId="13465"/>
    <cellStyle name="Обычный 18 3 13 6 5" xfId="13466"/>
    <cellStyle name="Обычный 18 3 13 7" xfId="13467"/>
    <cellStyle name="Обычный 18 3 13 7 2" xfId="13468"/>
    <cellStyle name="Обычный 18 3 13 7 3" xfId="13469"/>
    <cellStyle name="Обычный 18 3 13 7 4" xfId="13470"/>
    <cellStyle name="Обычный 18 3 13 7 5" xfId="13471"/>
    <cellStyle name="Обычный 18 3 13 8" xfId="13472"/>
    <cellStyle name="Обычный 18 3 13 9" xfId="13473"/>
    <cellStyle name="Обычный 18 3 14" xfId="13474"/>
    <cellStyle name="Обычный 18 3 14 10" xfId="13475"/>
    <cellStyle name="Обычный 18 3 14 11" xfId="13476"/>
    <cellStyle name="Обычный 18 3 14 12" xfId="13477"/>
    <cellStyle name="Обычный 18 3 14 13" xfId="13478"/>
    <cellStyle name="Обычный 18 3 14 14" xfId="13479"/>
    <cellStyle name="Обычный 18 3 14 2" xfId="13480"/>
    <cellStyle name="Обычный 18 3 14 2 10" xfId="13481"/>
    <cellStyle name="Обычный 18 3 14 2 11" xfId="13482"/>
    <cellStyle name="Обычный 18 3 14 2 12" xfId="13483"/>
    <cellStyle name="Обычный 18 3 14 2 13" xfId="13484"/>
    <cellStyle name="Обычный 18 3 14 2 2" xfId="13485"/>
    <cellStyle name="Обычный 18 3 14 2 2 2" xfId="13486"/>
    <cellStyle name="Обычный 18 3 14 2 2 2 2" xfId="13487"/>
    <cellStyle name="Обычный 18 3 14 2 2 2 3" xfId="13488"/>
    <cellStyle name="Обычный 18 3 14 2 2 2 4" xfId="13489"/>
    <cellStyle name="Обычный 18 3 14 2 2 2 5" xfId="13490"/>
    <cellStyle name="Обычный 18 3 14 2 2 3" xfId="13491"/>
    <cellStyle name="Обычный 18 3 14 2 2 4" xfId="13492"/>
    <cellStyle name="Обычный 18 3 14 2 2 5" xfId="13493"/>
    <cellStyle name="Обычный 18 3 14 2 2 6" xfId="13494"/>
    <cellStyle name="Обычный 18 3 14 2 2 7" xfId="13495"/>
    <cellStyle name="Обычный 18 3 14 2 2 8" xfId="13496"/>
    <cellStyle name="Обычный 18 3 14 2 2 9" xfId="13497"/>
    <cellStyle name="Обычный 18 3 14 2 3" xfId="13498"/>
    <cellStyle name="Обычный 18 3 14 2 3 2" xfId="13499"/>
    <cellStyle name="Обычный 18 3 14 2 3 2 2" xfId="13500"/>
    <cellStyle name="Обычный 18 3 14 2 3 2 3" xfId="13501"/>
    <cellStyle name="Обычный 18 3 14 2 3 2 4" xfId="13502"/>
    <cellStyle name="Обычный 18 3 14 2 3 2 5" xfId="13503"/>
    <cellStyle name="Обычный 18 3 14 2 3 3" xfId="13504"/>
    <cellStyle name="Обычный 18 3 14 2 3 4" xfId="13505"/>
    <cellStyle name="Обычный 18 3 14 2 3 5" xfId="13506"/>
    <cellStyle name="Обычный 18 3 14 2 3 6" xfId="13507"/>
    <cellStyle name="Обычный 18 3 14 2 3 7" xfId="13508"/>
    <cellStyle name="Обычный 18 3 14 2 3 8" xfId="13509"/>
    <cellStyle name="Обычный 18 3 14 2 4" xfId="13510"/>
    <cellStyle name="Обычный 18 3 14 2 4 2" xfId="13511"/>
    <cellStyle name="Обычный 18 3 14 2 4 3" xfId="13512"/>
    <cellStyle name="Обычный 18 3 14 2 4 4" xfId="13513"/>
    <cellStyle name="Обычный 18 3 14 2 4 5" xfId="13514"/>
    <cellStyle name="Обычный 18 3 14 2 5" xfId="13515"/>
    <cellStyle name="Обычный 18 3 14 2 5 2" xfId="13516"/>
    <cellStyle name="Обычный 18 3 14 2 5 3" xfId="13517"/>
    <cellStyle name="Обычный 18 3 14 2 5 4" xfId="13518"/>
    <cellStyle name="Обычный 18 3 14 2 5 5" xfId="13519"/>
    <cellStyle name="Обычный 18 3 14 2 6" xfId="13520"/>
    <cellStyle name="Обычный 18 3 14 2 7" xfId="13521"/>
    <cellStyle name="Обычный 18 3 14 2 8" xfId="13522"/>
    <cellStyle name="Обычный 18 3 14 2 9" xfId="13523"/>
    <cellStyle name="Обычный 18 3 14 3" xfId="13524"/>
    <cellStyle name="Обычный 18 3 14 3 2" xfId="13525"/>
    <cellStyle name="Обычный 18 3 14 3 2 2" xfId="13526"/>
    <cellStyle name="Обычный 18 3 14 3 2 3" xfId="13527"/>
    <cellStyle name="Обычный 18 3 14 3 2 4" xfId="13528"/>
    <cellStyle name="Обычный 18 3 14 3 2 5" xfId="13529"/>
    <cellStyle name="Обычный 18 3 14 3 3" xfId="13530"/>
    <cellStyle name="Обычный 18 3 14 3 4" xfId="13531"/>
    <cellStyle name="Обычный 18 3 14 3 5" xfId="13532"/>
    <cellStyle name="Обычный 18 3 14 3 6" xfId="13533"/>
    <cellStyle name="Обычный 18 3 14 3 7" xfId="13534"/>
    <cellStyle name="Обычный 18 3 14 3 8" xfId="13535"/>
    <cellStyle name="Обычный 18 3 14 3 9" xfId="13536"/>
    <cellStyle name="Обычный 18 3 14 4" xfId="13537"/>
    <cellStyle name="Обычный 18 3 14 4 2" xfId="13538"/>
    <cellStyle name="Обычный 18 3 14 4 2 2" xfId="13539"/>
    <cellStyle name="Обычный 18 3 14 4 2 3" xfId="13540"/>
    <cellStyle name="Обычный 18 3 14 4 2 4" xfId="13541"/>
    <cellStyle name="Обычный 18 3 14 4 2 5" xfId="13542"/>
    <cellStyle name="Обычный 18 3 14 4 3" xfId="13543"/>
    <cellStyle name="Обычный 18 3 14 4 4" xfId="13544"/>
    <cellStyle name="Обычный 18 3 14 4 5" xfId="13545"/>
    <cellStyle name="Обычный 18 3 14 4 6" xfId="13546"/>
    <cellStyle name="Обычный 18 3 14 4 7" xfId="13547"/>
    <cellStyle name="Обычный 18 3 14 4 8" xfId="13548"/>
    <cellStyle name="Обычный 18 3 14 5" xfId="13549"/>
    <cellStyle name="Обычный 18 3 14 5 2" xfId="13550"/>
    <cellStyle name="Обычный 18 3 14 5 3" xfId="13551"/>
    <cellStyle name="Обычный 18 3 14 5 4" xfId="13552"/>
    <cellStyle name="Обычный 18 3 14 5 5" xfId="13553"/>
    <cellStyle name="Обычный 18 3 14 6" xfId="13554"/>
    <cellStyle name="Обычный 18 3 14 6 2" xfId="13555"/>
    <cellStyle name="Обычный 18 3 14 6 3" xfId="13556"/>
    <cellStyle name="Обычный 18 3 14 6 4" xfId="13557"/>
    <cellStyle name="Обычный 18 3 14 6 5" xfId="13558"/>
    <cellStyle name="Обычный 18 3 14 7" xfId="13559"/>
    <cellStyle name="Обычный 18 3 14 8" xfId="13560"/>
    <cellStyle name="Обычный 18 3 14 9" xfId="13561"/>
    <cellStyle name="Обычный 18 3 15" xfId="13562"/>
    <cellStyle name="Обычный 18 3 15 10" xfId="13563"/>
    <cellStyle name="Обычный 18 3 15 11" xfId="13564"/>
    <cellStyle name="Обычный 18 3 15 12" xfId="13565"/>
    <cellStyle name="Обычный 18 3 15 13" xfId="13566"/>
    <cellStyle name="Обычный 18 3 15 2" xfId="13567"/>
    <cellStyle name="Обычный 18 3 15 2 2" xfId="13568"/>
    <cellStyle name="Обычный 18 3 15 2 2 2" xfId="13569"/>
    <cellStyle name="Обычный 18 3 15 2 2 3" xfId="13570"/>
    <cellStyle name="Обычный 18 3 15 2 2 4" xfId="13571"/>
    <cellStyle name="Обычный 18 3 15 2 2 5" xfId="13572"/>
    <cellStyle name="Обычный 18 3 15 2 3" xfId="13573"/>
    <cellStyle name="Обычный 18 3 15 2 4" xfId="13574"/>
    <cellStyle name="Обычный 18 3 15 2 5" xfId="13575"/>
    <cellStyle name="Обычный 18 3 15 2 6" xfId="13576"/>
    <cellStyle name="Обычный 18 3 15 2 7" xfId="13577"/>
    <cellStyle name="Обычный 18 3 15 2 8" xfId="13578"/>
    <cellStyle name="Обычный 18 3 15 2 9" xfId="13579"/>
    <cellStyle name="Обычный 18 3 15 3" xfId="13580"/>
    <cellStyle name="Обычный 18 3 15 3 2" xfId="13581"/>
    <cellStyle name="Обычный 18 3 15 3 2 2" xfId="13582"/>
    <cellStyle name="Обычный 18 3 15 3 2 3" xfId="13583"/>
    <cellStyle name="Обычный 18 3 15 3 2 4" xfId="13584"/>
    <cellStyle name="Обычный 18 3 15 3 2 5" xfId="13585"/>
    <cellStyle name="Обычный 18 3 15 3 3" xfId="13586"/>
    <cellStyle name="Обычный 18 3 15 3 4" xfId="13587"/>
    <cellStyle name="Обычный 18 3 15 3 5" xfId="13588"/>
    <cellStyle name="Обычный 18 3 15 3 6" xfId="13589"/>
    <cellStyle name="Обычный 18 3 15 3 7" xfId="13590"/>
    <cellStyle name="Обычный 18 3 15 3 8" xfId="13591"/>
    <cellStyle name="Обычный 18 3 15 4" xfId="13592"/>
    <cellStyle name="Обычный 18 3 15 4 2" xfId="13593"/>
    <cellStyle name="Обычный 18 3 15 4 3" xfId="13594"/>
    <cellStyle name="Обычный 18 3 15 4 4" xfId="13595"/>
    <cellStyle name="Обычный 18 3 15 4 5" xfId="13596"/>
    <cellStyle name="Обычный 18 3 15 5" xfId="13597"/>
    <cellStyle name="Обычный 18 3 15 5 2" xfId="13598"/>
    <cellStyle name="Обычный 18 3 15 5 3" xfId="13599"/>
    <cellStyle name="Обычный 18 3 15 5 4" xfId="13600"/>
    <cellStyle name="Обычный 18 3 15 5 5" xfId="13601"/>
    <cellStyle name="Обычный 18 3 15 6" xfId="13602"/>
    <cellStyle name="Обычный 18 3 15 7" xfId="13603"/>
    <cellStyle name="Обычный 18 3 15 8" xfId="13604"/>
    <cellStyle name="Обычный 18 3 15 9" xfId="13605"/>
    <cellStyle name="Обычный 18 3 16" xfId="13606"/>
    <cellStyle name="Обычный 18 3 16 10" xfId="13607"/>
    <cellStyle name="Обычный 18 3 16 2" xfId="13608"/>
    <cellStyle name="Обычный 18 3 16 2 2" xfId="13609"/>
    <cellStyle name="Обычный 18 3 16 2 2 2" xfId="13610"/>
    <cellStyle name="Обычный 18 3 16 2 2 3" xfId="13611"/>
    <cellStyle name="Обычный 18 3 16 2 2 4" xfId="13612"/>
    <cellStyle name="Обычный 18 3 16 2 2 5" xfId="13613"/>
    <cellStyle name="Обычный 18 3 16 2 3" xfId="13614"/>
    <cellStyle name="Обычный 18 3 16 2 4" xfId="13615"/>
    <cellStyle name="Обычный 18 3 16 2 5" xfId="13616"/>
    <cellStyle name="Обычный 18 3 16 2 6" xfId="13617"/>
    <cellStyle name="Обычный 18 3 16 2 7" xfId="13618"/>
    <cellStyle name="Обычный 18 3 16 2 8" xfId="13619"/>
    <cellStyle name="Обычный 18 3 16 2 9" xfId="13620"/>
    <cellStyle name="Обычный 18 3 16 3" xfId="13621"/>
    <cellStyle name="Обычный 18 3 16 3 2" xfId="13622"/>
    <cellStyle name="Обычный 18 3 16 3 3" xfId="13623"/>
    <cellStyle name="Обычный 18 3 16 3 4" xfId="13624"/>
    <cellStyle name="Обычный 18 3 16 3 5" xfId="13625"/>
    <cellStyle name="Обычный 18 3 16 4" xfId="13626"/>
    <cellStyle name="Обычный 18 3 16 5" xfId="13627"/>
    <cellStyle name="Обычный 18 3 16 6" xfId="13628"/>
    <cellStyle name="Обычный 18 3 16 7" xfId="13629"/>
    <cellStyle name="Обычный 18 3 16 8" xfId="13630"/>
    <cellStyle name="Обычный 18 3 16 9" xfId="13631"/>
    <cellStyle name="Обычный 18 3 17" xfId="13632"/>
    <cellStyle name="Обычный 18 3 17 2" xfId="13633"/>
    <cellStyle name="Обычный 18 3 17 2 2" xfId="13634"/>
    <cellStyle name="Обычный 18 3 17 2 3" xfId="13635"/>
    <cellStyle name="Обычный 18 3 17 2 4" xfId="13636"/>
    <cellStyle name="Обычный 18 3 17 2 5" xfId="13637"/>
    <cellStyle name="Обычный 18 3 17 3" xfId="13638"/>
    <cellStyle name="Обычный 18 3 17 4" xfId="13639"/>
    <cellStyle name="Обычный 18 3 17 5" xfId="13640"/>
    <cellStyle name="Обычный 18 3 17 6" xfId="13641"/>
    <cellStyle name="Обычный 18 3 17 7" xfId="13642"/>
    <cellStyle name="Обычный 18 3 17 8" xfId="13643"/>
    <cellStyle name="Обычный 18 3 17 9" xfId="13644"/>
    <cellStyle name="Обычный 18 3 18" xfId="13645"/>
    <cellStyle name="Обычный 18 3 18 2" xfId="13646"/>
    <cellStyle name="Обычный 18 3 18 2 2" xfId="13647"/>
    <cellStyle name="Обычный 18 3 18 2 3" xfId="13648"/>
    <cellStyle name="Обычный 18 3 18 2 4" xfId="13649"/>
    <cellStyle name="Обычный 18 3 18 2 5" xfId="13650"/>
    <cellStyle name="Обычный 18 3 18 3" xfId="13651"/>
    <cellStyle name="Обычный 18 3 18 4" xfId="13652"/>
    <cellStyle name="Обычный 18 3 18 5" xfId="13653"/>
    <cellStyle name="Обычный 18 3 18 6" xfId="13654"/>
    <cellStyle name="Обычный 18 3 18 7" xfId="13655"/>
    <cellStyle name="Обычный 18 3 18 8" xfId="13656"/>
    <cellStyle name="Обычный 18 3 19" xfId="13657"/>
    <cellStyle name="Обычный 18 3 19 2" xfId="13658"/>
    <cellStyle name="Обычный 18 3 19 3" xfId="13659"/>
    <cellStyle name="Обычный 18 3 19 4" xfId="13660"/>
    <cellStyle name="Обычный 18 3 19 5" xfId="13661"/>
    <cellStyle name="Обычный 18 3 2" xfId="13662"/>
    <cellStyle name="Обычный 18 3 2 10" xfId="13663"/>
    <cellStyle name="Обычный 18 3 2 10 10" xfId="13664"/>
    <cellStyle name="Обычный 18 3 2 10 11" xfId="13665"/>
    <cellStyle name="Обычный 18 3 2 10 12" xfId="13666"/>
    <cellStyle name="Обычный 18 3 2 10 13" xfId="13667"/>
    <cellStyle name="Обычный 18 3 2 10 14" xfId="13668"/>
    <cellStyle name="Обычный 18 3 2 10 15" xfId="13669"/>
    <cellStyle name="Обычный 18 3 2 10 2" xfId="13670"/>
    <cellStyle name="Обычный 18 3 2 10 2 10" xfId="13671"/>
    <cellStyle name="Обычный 18 3 2 10 2 11" xfId="13672"/>
    <cellStyle name="Обычный 18 3 2 10 2 12" xfId="13673"/>
    <cellStyle name="Обычный 18 3 2 10 2 13" xfId="13674"/>
    <cellStyle name="Обычный 18 3 2 10 2 14" xfId="13675"/>
    <cellStyle name="Обычный 18 3 2 10 2 2" xfId="13676"/>
    <cellStyle name="Обычный 18 3 2 10 2 2 10" xfId="13677"/>
    <cellStyle name="Обычный 18 3 2 10 2 2 11" xfId="13678"/>
    <cellStyle name="Обычный 18 3 2 10 2 2 12" xfId="13679"/>
    <cellStyle name="Обычный 18 3 2 10 2 2 13" xfId="13680"/>
    <cellStyle name="Обычный 18 3 2 10 2 2 2" xfId="13681"/>
    <cellStyle name="Обычный 18 3 2 10 2 2 2 2" xfId="13682"/>
    <cellStyle name="Обычный 18 3 2 10 2 2 2 2 2" xfId="13683"/>
    <cellStyle name="Обычный 18 3 2 10 2 2 2 2 3" xfId="13684"/>
    <cellStyle name="Обычный 18 3 2 10 2 2 2 2 4" xfId="13685"/>
    <cellStyle name="Обычный 18 3 2 10 2 2 2 2 5" xfId="13686"/>
    <cellStyle name="Обычный 18 3 2 10 2 2 2 3" xfId="13687"/>
    <cellStyle name="Обычный 18 3 2 10 2 2 2 4" xfId="13688"/>
    <cellStyle name="Обычный 18 3 2 10 2 2 2 5" xfId="13689"/>
    <cellStyle name="Обычный 18 3 2 10 2 2 2 6" xfId="13690"/>
    <cellStyle name="Обычный 18 3 2 10 2 2 2 7" xfId="13691"/>
    <cellStyle name="Обычный 18 3 2 10 2 2 2 8" xfId="13692"/>
    <cellStyle name="Обычный 18 3 2 10 2 2 2 9" xfId="13693"/>
    <cellStyle name="Обычный 18 3 2 10 2 2 3" xfId="13694"/>
    <cellStyle name="Обычный 18 3 2 10 2 2 3 2" xfId="13695"/>
    <cellStyle name="Обычный 18 3 2 10 2 2 3 2 2" xfId="13696"/>
    <cellStyle name="Обычный 18 3 2 10 2 2 3 2 3" xfId="13697"/>
    <cellStyle name="Обычный 18 3 2 10 2 2 3 2 4" xfId="13698"/>
    <cellStyle name="Обычный 18 3 2 10 2 2 3 2 5" xfId="13699"/>
    <cellStyle name="Обычный 18 3 2 10 2 2 3 3" xfId="13700"/>
    <cellStyle name="Обычный 18 3 2 10 2 2 3 4" xfId="13701"/>
    <cellStyle name="Обычный 18 3 2 10 2 2 3 5" xfId="13702"/>
    <cellStyle name="Обычный 18 3 2 10 2 2 3 6" xfId="13703"/>
    <cellStyle name="Обычный 18 3 2 10 2 2 3 7" xfId="13704"/>
    <cellStyle name="Обычный 18 3 2 10 2 2 3 8" xfId="13705"/>
    <cellStyle name="Обычный 18 3 2 10 2 2 4" xfId="13706"/>
    <cellStyle name="Обычный 18 3 2 10 2 2 4 2" xfId="13707"/>
    <cellStyle name="Обычный 18 3 2 10 2 2 4 3" xfId="13708"/>
    <cellStyle name="Обычный 18 3 2 10 2 2 4 4" xfId="13709"/>
    <cellStyle name="Обычный 18 3 2 10 2 2 4 5" xfId="13710"/>
    <cellStyle name="Обычный 18 3 2 10 2 2 5" xfId="13711"/>
    <cellStyle name="Обычный 18 3 2 10 2 2 5 2" xfId="13712"/>
    <cellStyle name="Обычный 18 3 2 10 2 2 5 3" xfId="13713"/>
    <cellStyle name="Обычный 18 3 2 10 2 2 5 4" xfId="13714"/>
    <cellStyle name="Обычный 18 3 2 10 2 2 5 5" xfId="13715"/>
    <cellStyle name="Обычный 18 3 2 10 2 2 6" xfId="13716"/>
    <cellStyle name="Обычный 18 3 2 10 2 2 7" xfId="13717"/>
    <cellStyle name="Обычный 18 3 2 10 2 2 8" xfId="13718"/>
    <cellStyle name="Обычный 18 3 2 10 2 2 9" xfId="13719"/>
    <cellStyle name="Обычный 18 3 2 10 2 3" xfId="13720"/>
    <cellStyle name="Обычный 18 3 2 10 2 3 2" xfId="13721"/>
    <cellStyle name="Обычный 18 3 2 10 2 3 2 2" xfId="13722"/>
    <cellStyle name="Обычный 18 3 2 10 2 3 2 3" xfId="13723"/>
    <cellStyle name="Обычный 18 3 2 10 2 3 2 4" xfId="13724"/>
    <cellStyle name="Обычный 18 3 2 10 2 3 2 5" xfId="13725"/>
    <cellStyle name="Обычный 18 3 2 10 2 3 3" xfId="13726"/>
    <cellStyle name="Обычный 18 3 2 10 2 3 4" xfId="13727"/>
    <cellStyle name="Обычный 18 3 2 10 2 3 5" xfId="13728"/>
    <cellStyle name="Обычный 18 3 2 10 2 3 6" xfId="13729"/>
    <cellStyle name="Обычный 18 3 2 10 2 3 7" xfId="13730"/>
    <cellStyle name="Обычный 18 3 2 10 2 3 8" xfId="13731"/>
    <cellStyle name="Обычный 18 3 2 10 2 3 9" xfId="13732"/>
    <cellStyle name="Обычный 18 3 2 10 2 4" xfId="13733"/>
    <cellStyle name="Обычный 18 3 2 10 2 4 2" xfId="13734"/>
    <cellStyle name="Обычный 18 3 2 10 2 4 2 2" xfId="13735"/>
    <cellStyle name="Обычный 18 3 2 10 2 4 2 3" xfId="13736"/>
    <cellStyle name="Обычный 18 3 2 10 2 4 2 4" xfId="13737"/>
    <cellStyle name="Обычный 18 3 2 10 2 4 2 5" xfId="13738"/>
    <cellStyle name="Обычный 18 3 2 10 2 4 3" xfId="13739"/>
    <cellStyle name="Обычный 18 3 2 10 2 4 4" xfId="13740"/>
    <cellStyle name="Обычный 18 3 2 10 2 4 5" xfId="13741"/>
    <cellStyle name="Обычный 18 3 2 10 2 4 6" xfId="13742"/>
    <cellStyle name="Обычный 18 3 2 10 2 4 7" xfId="13743"/>
    <cellStyle name="Обычный 18 3 2 10 2 4 8" xfId="13744"/>
    <cellStyle name="Обычный 18 3 2 10 2 5" xfId="13745"/>
    <cellStyle name="Обычный 18 3 2 10 2 5 2" xfId="13746"/>
    <cellStyle name="Обычный 18 3 2 10 2 5 3" xfId="13747"/>
    <cellStyle name="Обычный 18 3 2 10 2 5 4" xfId="13748"/>
    <cellStyle name="Обычный 18 3 2 10 2 5 5" xfId="13749"/>
    <cellStyle name="Обычный 18 3 2 10 2 6" xfId="13750"/>
    <cellStyle name="Обычный 18 3 2 10 2 6 2" xfId="13751"/>
    <cellStyle name="Обычный 18 3 2 10 2 6 3" xfId="13752"/>
    <cellStyle name="Обычный 18 3 2 10 2 6 4" xfId="13753"/>
    <cellStyle name="Обычный 18 3 2 10 2 6 5" xfId="13754"/>
    <cellStyle name="Обычный 18 3 2 10 2 7" xfId="13755"/>
    <cellStyle name="Обычный 18 3 2 10 2 8" xfId="13756"/>
    <cellStyle name="Обычный 18 3 2 10 2 9" xfId="13757"/>
    <cellStyle name="Обычный 18 3 2 10 3" xfId="13758"/>
    <cellStyle name="Обычный 18 3 2 10 3 10" xfId="13759"/>
    <cellStyle name="Обычный 18 3 2 10 3 11" xfId="13760"/>
    <cellStyle name="Обычный 18 3 2 10 3 12" xfId="13761"/>
    <cellStyle name="Обычный 18 3 2 10 3 13" xfId="13762"/>
    <cellStyle name="Обычный 18 3 2 10 3 2" xfId="13763"/>
    <cellStyle name="Обычный 18 3 2 10 3 2 2" xfId="13764"/>
    <cellStyle name="Обычный 18 3 2 10 3 2 2 2" xfId="13765"/>
    <cellStyle name="Обычный 18 3 2 10 3 2 2 3" xfId="13766"/>
    <cellStyle name="Обычный 18 3 2 10 3 2 2 4" xfId="13767"/>
    <cellStyle name="Обычный 18 3 2 10 3 2 2 5" xfId="13768"/>
    <cellStyle name="Обычный 18 3 2 10 3 2 3" xfId="13769"/>
    <cellStyle name="Обычный 18 3 2 10 3 2 4" xfId="13770"/>
    <cellStyle name="Обычный 18 3 2 10 3 2 5" xfId="13771"/>
    <cellStyle name="Обычный 18 3 2 10 3 2 6" xfId="13772"/>
    <cellStyle name="Обычный 18 3 2 10 3 2 7" xfId="13773"/>
    <cellStyle name="Обычный 18 3 2 10 3 2 8" xfId="13774"/>
    <cellStyle name="Обычный 18 3 2 10 3 2 9" xfId="13775"/>
    <cellStyle name="Обычный 18 3 2 10 3 3" xfId="13776"/>
    <cellStyle name="Обычный 18 3 2 10 3 3 2" xfId="13777"/>
    <cellStyle name="Обычный 18 3 2 10 3 3 2 2" xfId="13778"/>
    <cellStyle name="Обычный 18 3 2 10 3 3 2 3" xfId="13779"/>
    <cellStyle name="Обычный 18 3 2 10 3 3 2 4" xfId="13780"/>
    <cellStyle name="Обычный 18 3 2 10 3 3 2 5" xfId="13781"/>
    <cellStyle name="Обычный 18 3 2 10 3 3 3" xfId="13782"/>
    <cellStyle name="Обычный 18 3 2 10 3 3 4" xfId="13783"/>
    <cellStyle name="Обычный 18 3 2 10 3 3 5" xfId="13784"/>
    <cellStyle name="Обычный 18 3 2 10 3 3 6" xfId="13785"/>
    <cellStyle name="Обычный 18 3 2 10 3 3 7" xfId="13786"/>
    <cellStyle name="Обычный 18 3 2 10 3 3 8" xfId="13787"/>
    <cellStyle name="Обычный 18 3 2 10 3 4" xfId="13788"/>
    <cellStyle name="Обычный 18 3 2 10 3 4 2" xfId="13789"/>
    <cellStyle name="Обычный 18 3 2 10 3 4 3" xfId="13790"/>
    <cellStyle name="Обычный 18 3 2 10 3 4 4" xfId="13791"/>
    <cellStyle name="Обычный 18 3 2 10 3 4 5" xfId="13792"/>
    <cellStyle name="Обычный 18 3 2 10 3 5" xfId="13793"/>
    <cellStyle name="Обычный 18 3 2 10 3 5 2" xfId="13794"/>
    <cellStyle name="Обычный 18 3 2 10 3 5 3" xfId="13795"/>
    <cellStyle name="Обычный 18 3 2 10 3 5 4" xfId="13796"/>
    <cellStyle name="Обычный 18 3 2 10 3 5 5" xfId="13797"/>
    <cellStyle name="Обычный 18 3 2 10 3 6" xfId="13798"/>
    <cellStyle name="Обычный 18 3 2 10 3 7" xfId="13799"/>
    <cellStyle name="Обычный 18 3 2 10 3 8" xfId="13800"/>
    <cellStyle name="Обычный 18 3 2 10 3 9" xfId="13801"/>
    <cellStyle name="Обычный 18 3 2 10 4" xfId="13802"/>
    <cellStyle name="Обычный 18 3 2 10 4 2" xfId="13803"/>
    <cellStyle name="Обычный 18 3 2 10 4 2 2" xfId="13804"/>
    <cellStyle name="Обычный 18 3 2 10 4 2 3" xfId="13805"/>
    <cellStyle name="Обычный 18 3 2 10 4 2 4" xfId="13806"/>
    <cellStyle name="Обычный 18 3 2 10 4 2 5" xfId="13807"/>
    <cellStyle name="Обычный 18 3 2 10 4 3" xfId="13808"/>
    <cellStyle name="Обычный 18 3 2 10 4 4" xfId="13809"/>
    <cellStyle name="Обычный 18 3 2 10 4 5" xfId="13810"/>
    <cellStyle name="Обычный 18 3 2 10 4 6" xfId="13811"/>
    <cellStyle name="Обычный 18 3 2 10 4 7" xfId="13812"/>
    <cellStyle name="Обычный 18 3 2 10 4 8" xfId="13813"/>
    <cellStyle name="Обычный 18 3 2 10 4 9" xfId="13814"/>
    <cellStyle name="Обычный 18 3 2 10 5" xfId="13815"/>
    <cellStyle name="Обычный 18 3 2 10 5 2" xfId="13816"/>
    <cellStyle name="Обычный 18 3 2 10 5 2 2" xfId="13817"/>
    <cellStyle name="Обычный 18 3 2 10 5 2 3" xfId="13818"/>
    <cellStyle name="Обычный 18 3 2 10 5 2 4" xfId="13819"/>
    <cellStyle name="Обычный 18 3 2 10 5 2 5" xfId="13820"/>
    <cellStyle name="Обычный 18 3 2 10 5 3" xfId="13821"/>
    <cellStyle name="Обычный 18 3 2 10 5 4" xfId="13822"/>
    <cellStyle name="Обычный 18 3 2 10 5 5" xfId="13823"/>
    <cellStyle name="Обычный 18 3 2 10 5 6" xfId="13824"/>
    <cellStyle name="Обычный 18 3 2 10 5 7" xfId="13825"/>
    <cellStyle name="Обычный 18 3 2 10 5 8" xfId="13826"/>
    <cellStyle name="Обычный 18 3 2 10 6" xfId="13827"/>
    <cellStyle name="Обычный 18 3 2 10 6 2" xfId="13828"/>
    <cellStyle name="Обычный 18 3 2 10 6 3" xfId="13829"/>
    <cellStyle name="Обычный 18 3 2 10 6 4" xfId="13830"/>
    <cellStyle name="Обычный 18 3 2 10 6 5" xfId="13831"/>
    <cellStyle name="Обычный 18 3 2 10 7" xfId="13832"/>
    <cellStyle name="Обычный 18 3 2 10 7 2" xfId="13833"/>
    <cellStyle name="Обычный 18 3 2 10 7 3" xfId="13834"/>
    <cellStyle name="Обычный 18 3 2 10 7 4" xfId="13835"/>
    <cellStyle name="Обычный 18 3 2 10 7 5" xfId="13836"/>
    <cellStyle name="Обычный 18 3 2 10 8" xfId="13837"/>
    <cellStyle name="Обычный 18 3 2 10 9" xfId="13838"/>
    <cellStyle name="Обычный 18 3 2 11" xfId="13839"/>
    <cellStyle name="Обычный 18 3 2 11 10" xfId="13840"/>
    <cellStyle name="Обычный 18 3 2 11 11" xfId="13841"/>
    <cellStyle name="Обычный 18 3 2 11 12" xfId="13842"/>
    <cellStyle name="Обычный 18 3 2 11 13" xfId="13843"/>
    <cellStyle name="Обычный 18 3 2 11 14" xfId="13844"/>
    <cellStyle name="Обычный 18 3 2 11 15" xfId="13845"/>
    <cellStyle name="Обычный 18 3 2 11 2" xfId="13846"/>
    <cellStyle name="Обычный 18 3 2 11 2 10" xfId="13847"/>
    <cellStyle name="Обычный 18 3 2 11 2 11" xfId="13848"/>
    <cellStyle name="Обычный 18 3 2 11 2 12" xfId="13849"/>
    <cellStyle name="Обычный 18 3 2 11 2 13" xfId="13850"/>
    <cellStyle name="Обычный 18 3 2 11 2 14" xfId="13851"/>
    <cellStyle name="Обычный 18 3 2 11 2 2" xfId="13852"/>
    <cellStyle name="Обычный 18 3 2 11 2 2 10" xfId="13853"/>
    <cellStyle name="Обычный 18 3 2 11 2 2 11" xfId="13854"/>
    <cellStyle name="Обычный 18 3 2 11 2 2 12" xfId="13855"/>
    <cellStyle name="Обычный 18 3 2 11 2 2 13" xfId="13856"/>
    <cellStyle name="Обычный 18 3 2 11 2 2 2" xfId="13857"/>
    <cellStyle name="Обычный 18 3 2 11 2 2 2 2" xfId="13858"/>
    <cellStyle name="Обычный 18 3 2 11 2 2 2 2 2" xfId="13859"/>
    <cellStyle name="Обычный 18 3 2 11 2 2 2 2 3" xfId="13860"/>
    <cellStyle name="Обычный 18 3 2 11 2 2 2 2 4" xfId="13861"/>
    <cellStyle name="Обычный 18 3 2 11 2 2 2 2 5" xfId="13862"/>
    <cellStyle name="Обычный 18 3 2 11 2 2 2 3" xfId="13863"/>
    <cellStyle name="Обычный 18 3 2 11 2 2 2 4" xfId="13864"/>
    <cellStyle name="Обычный 18 3 2 11 2 2 2 5" xfId="13865"/>
    <cellStyle name="Обычный 18 3 2 11 2 2 2 6" xfId="13866"/>
    <cellStyle name="Обычный 18 3 2 11 2 2 2 7" xfId="13867"/>
    <cellStyle name="Обычный 18 3 2 11 2 2 2 8" xfId="13868"/>
    <cellStyle name="Обычный 18 3 2 11 2 2 2 9" xfId="13869"/>
    <cellStyle name="Обычный 18 3 2 11 2 2 3" xfId="13870"/>
    <cellStyle name="Обычный 18 3 2 11 2 2 3 2" xfId="13871"/>
    <cellStyle name="Обычный 18 3 2 11 2 2 3 2 2" xfId="13872"/>
    <cellStyle name="Обычный 18 3 2 11 2 2 3 2 3" xfId="13873"/>
    <cellStyle name="Обычный 18 3 2 11 2 2 3 2 4" xfId="13874"/>
    <cellStyle name="Обычный 18 3 2 11 2 2 3 2 5" xfId="13875"/>
    <cellStyle name="Обычный 18 3 2 11 2 2 3 3" xfId="13876"/>
    <cellStyle name="Обычный 18 3 2 11 2 2 3 4" xfId="13877"/>
    <cellStyle name="Обычный 18 3 2 11 2 2 3 5" xfId="13878"/>
    <cellStyle name="Обычный 18 3 2 11 2 2 3 6" xfId="13879"/>
    <cellStyle name="Обычный 18 3 2 11 2 2 3 7" xfId="13880"/>
    <cellStyle name="Обычный 18 3 2 11 2 2 3 8" xfId="13881"/>
    <cellStyle name="Обычный 18 3 2 11 2 2 4" xfId="13882"/>
    <cellStyle name="Обычный 18 3 2 11 2 2 4 2" xfId="13883"/>
    <cellStyle name="Обычный 18 3 2 11 2 2 4 3" xfId="13884"/>
    <cellStyle name="Обычный 18 3 2 11 2 2 4 4" xfId="13885"/>
    <cellStyle name="Обычный 18 3 2 11 2 2 4 5" xfId="13886"/>
    <cellStyle name="Обычный 18 3 2 11 2 2 5" xfId="13887"/>
    <cellStyle name="Обычный 18 3 2 11 2 2 5 2" xfId="13888"/>
    <cellStyle name="Обычный 18 3 2 11 2 2 5 3" xfId="13889"/>
    <cellStyle name="Обычный 18 3 2 11 2 2 5 4" xfId="13890"/>
    <cellStyle name="Обычный 18 3 2 11 2 2 5 5" xfId="13891"/>
    <cellStyle name="Обычный 18 3 2 11 2 2 6" xfId="13892"/>
    <cellStyle name="Обычный 18 3 2 11 2 2 7" xfId="13893"/>
    <cellStyle name="Обычный 18 3 2 11 2 2 8" xfId="13894"/>
    <cellStyle name="Обычный 18 3 2 11 2 2 9" xfId="13895"/>
    <cellStyle name="Обычный 18 3 2 11 2 3" xfId="13896"/>
    <cellStyle name="Обычный 18 3 2 11 2 3 2" xfId="13897"/>
    <cellStyle name="Обычный 18 3 2 11 2 3 2 2" xfId="13898"/>
    <cellStyle name="Обычный 18 3 2 11 2 3 2 3" xfId="13899"/>
    <cellStyle name="Обычный 18 3 2 11 2 3 2 4" xfId="13900"/>
    <cellStyle name="Обычный 18 3 2 11 2 3 2 5" xfId="13901"/>
    <cellStyle name="Обычный 18 3 2 11 2 3 3" xfId="13902"/>
    <cellStyle name="Обычный 18 3 2 11 2 3 4" xfId="13903"/>
    <cellStyle name="Обычный 18 3 2 11 2 3 5" xfId="13904"/>
    <cellStyle name="Обычный 18 3 2 11 2 3 6" xfId="13905"/>
    <cellStyle name="Обычный 18 3 2 11 2 3 7" xfId="13906"/>
    <cellStyle name="Обычный 18 3 2 11 2 3 8" xfId="13907"/>
    <cellStyle name="Обычный 18 3 2 11 2 3 9" xfId="13908"/>
    <cellStyle name="Обычный 18 3 2 11 2 4" xfId="13909"/>
    <cellStyle name="Обычный 18 3 2 11 2 4 2" xfId="13910"/>
    <cellStyle name="Обычный 18 3 2 11 2 4 2 2" xfId="13911"/>
    <cellStyle name="Обычный 18 3 2 11 2 4 2 3" xfId="13912"/>
    <cellStyle name="Обычный 18 3 2 11 2 4 2 4" xfId="13913"/>
    <cellStyle name="Обычный 18 3 2 11 2 4 2 5" xfId="13914"/>
    <cellStyle name="Обычный 18 3 2 11 2 4 3" xfId="13915"/>
    <cellStyle name="Обычный 18 3 2 11 2 4 4" xfId="13916"/>
    <cellStyle name="Обычный 18 3 2 11 2 4 5" xfId="13917"/>
    <cellStyle name="Обычный 18 3 2 11 2 4 6" xfId="13918"/>
    <cellStyle name="Обычный 18 3 2 11 2 4 7" xfId="13919"/>
    <cellStyle name="Обычный 18 3 2 11 2 4 8" xfId="13920"/>
    <cellStyle name="Обычный 18 3 2 11 2 5" xfId="13921"/>
    <cellStyle name="Обычный 18 3 2 11 2 5 2" xfId="13922"/>
    <cellStyle name="Обычный 18 3 2 11 2 5 3" xfId="13923"/>
    <cellStyle name="Обычный 18 3 2 11 2 5 4" xfId="13924"/>
    <cellStyle name="Обычный 18 3 2 11 2 5 5" xfId="13925"/>
    <cellStyle name="Обычный 18 3 2 11 2 6" xfId="13926"/>
    <cellStyle name="Обычный 18 3 2 11 2 6 2" xfId="13927"/>
    <cellStyle name="Обычный 18 3 2 11 2 6 3" xfId="13928"/>
    <cellStyle name="Обычный 18 3 2 11 2 6 4" xfId="13929"/>
    <cellStyle name="Обычный 18 3 2 11 2 6 5" xfId="13930"/>
    <cellStyle name="Обычный 18 3 2 11 2 7" xfId="13931"/>
    <cellStyle name="Обычный 18 3 2 11 2 8" xfId="13932"/>
    <cellStyle name="Обычный 18 3 2 11 2 9" xfId="13933"/>
    <cellStyle name="Обычный 18 3 2 11 3" xfId="13934"/>
    <cellStyle name="Обычный 18 3 2 11 3 10" xfId="13935"/>
    <cellStyle name="Обычный 18 3 2 11 3 11" xfId="13936"/>
    <cellStyle name="Обычный 18 3 2 11 3 12" xfId="13937"/>
    <cellStyle name="Обычный 18 3 2 11 3 13" xfId="13938"/>
    <cellStyle name="Обычный 18 3 2 11 3 2" xfId="13939"/>
    <cellStyle name="Обычный 18 3 2 11 3 2 2" xfId="13940"/>
    <cellStyle name="Обычный 18 3 2 11 3 2 2 2" xfId="13941"/>
    <cellStyle name="Обычный 18 3 2 11 3 2 2 3" xfId="13942"/>
    <cellStyle name="Обычный 18 3 2 11 3 2 2 4" xfId="13943"/>
    <cellStyle name="Обычный 18 3 2 11 3 2 2 5" xfId="13944"/>
    <cellStyle name="Обычный 18 3 2 11 3 2 3" xfId="13945"/>
    <cellStyle name="Обычный 18 3 2 11 3 2 4" xfId="13946"/>
    <cellStyle name="Обычный 18 3 2 11 3 2 5" xfId="13947"/>
    <cellStyle name="Обычный 18 3 2 11 3 2 6" xfId="13948"/>
    <cellStyle name="Обычный 18 3 2 11 3 2 7" xfId="13949"/>
    <cellStyle name="Обычный 18 3 2 11 3 2 8" xfId="13950"/>
    <cellStyle name="Обычный 18 3 2 11 3 2 9" xfId="13951"/>
    <cellStyle name="Обычный 18 3 2 11 3 3" xfId="13952"/>
    <cellStyle name="Обычный 18 3 2 11 3 3 2" xfId="13953"/>
    <cellStyle name="Обычный 18 3 2 11 3 3 2 2" xfId="13954"/>
    <cellStyle name="Обычный 18 3 2 11 3 3 2 3" xfId="13955"/>
    <cellStyle name="Обычный 18 3 2 11 3 3 2 4" xfId="13956"/>
    <cellStyle name="Обычный 18 3 2 11 3 3 2 5" xfId="13957"/>
    <cellStyle name="Обычный 18 3 2 11 3 3 3" xfId="13958"/>
    <cellStyle name="Обычный 18 3 2 11 3 3 4" xfId="13959"/>
    <cellStyle name="Обычный 18 3 2 11 3 3 5" xfId="13960"/>
    <cellStyle name="Обычный 18 3 2 11 3 3 6" xfId="13961"/>
    <cellStyle name="Обычный 18 3 2 11 3 3 7" xfId="13962"/>
    <cellStyle name="Обычный 18 3 2 11 3 3 8" xfId="13963"/>
    <cellStyle name="Обычный 18 3 2 11 3 4" xfId="13964"/>
    <cellStyle name="Обычный 18 3 2 11 3 4 2" xfId="13965"/>
    <cellStyle name="Обычный 18 3 2 11 3 4 3" xfId="13966"/>
    <cellStyle name="Обычный 18 3 2 11 3 4 4" xfId="13967"/>
    <cellStyle name="Обычный 18 3 2 11 3 4 5" xfId="13968"/>
    <cellStyle name="Обычный 18 3 2 11 3 5" xfId="13969"/>
    <cellStyle name="Обычный 18 3 2 11 3 5 2" xfId="13970"/>
    <cellStyle name="Обычный 18 3 2 11 3 5 3" xfId="13971"/>
    <cellStyle name="Обычный 18 3 2 11 3 5 4" xfId="13972"/>
    <cellStyle name="Обычный 18 3 2 11 3 5 5" xfId="13973"/>
    <cellStyle name="Обычный 18 3 2 11 3 6" xfId="13974"/>
    <cellStyle name="Обычный 18 3 2 11 3 7" xfId="13975"/>
    <cellStyle name="Обычный 18 3 2 11 3 8" xfId="13976"/>
    <cellStyle name="Обычный 18 3 2 11 3 9" xfId="13977"/>
    <cellStyle name="Обычный 18 3 2 11 4" xfId="13978"/>
    <cellStyle name="Обычный 18 3 2 11 4 2" xfId="13979"/>
    <cellStyle name="Обычный 18 3 2 11 4 2 2" xfId="13980"/>
    <cellStyle name="Обычный 18 3 2 11 4 2 3" xfId="13981"/>
    <cellStyle name="Обычный 18 3 2 11 4 2 4" xfId="13982"/>
    <cellStyle name="Обычный 18 3 2 11 4 2 5" xfId="13983"/>
    <cellStyle name="Обычный 18 3 2 11 4 3" xfId="13984"/>
    <cellStyle name="Обычный 18 3 2 11 4 4" xfId="13985"/>
    <cellStyle name="Обычный 18 3 2 11 4 5" xfId="13986"/>
    <cellStyle name="Обычный 18 3 2 11 4 6" xfId="13987"/>
    <cellStyle name="Обычный 18 3 2 11 4 7" xfId="13988"/>
    <cellStyle name="Обычный 18 3 2 11 4 8" xfId="13989"/>
    <cellStyle name="Обычный 18 3 2 11 4 9" xfId="13990"/>
    <cellStyle name="Обычный 18 3 2 11 5" xfId="13991"/>
    <cellStyle name="Обычный 18 3 2 11 5 2" xfId="13992"/>
    <cellStyle name="Обычный 18 3 2 11 5 2 2" xfId="13993"/>
    <cellStyle name="Обычный 18 3 2 11 5 2 3" xfId="13994"/>
    <cellStyle name="Обычный 18 3 2 11 5 2 4" xfId="13995"/>
    <cellStyle name="Обычный 18 3 2 11 5 2 5" xfId="13996"/>
    <cellStyle name="Обычный 18 3 2 11 5 3" xfId="13997"/>
    <cellStyle name="Обычный 18 3 2 11 5 4" xfId="13998"/>
    <cellStyle name="Обычный 18 3 2 11 5 5" xfId="13999"/>
    <cellStyle name="Обычный 18 3 2 11 5 6" xfId="14000"/>
    <cellStyle name="Обычный 18 3 2 11 5 7" xfId="14001"/>
    <cellStyle name="Обычный 18 3 2 11 5 8" xfId="14002"/>
    <cellStyle name="Обычный 18 3 2 11 6" xfId="14003"/>
    <cellStyle name="Обычный 18 3 2 11 6 2" xfId="14004"/>
    <cellStyle name="Обычный 18 3 2 11 6 3" xfId="14005"/>
    <cellStyle name="Обычный 18 3 2 11 6 4" xfId="14006"/>
    <cellStyle name="Обычный 18 3 2 11 6 5" xfId="14007"/>
    <cellStyle name="Обычный 18 3 2 11 7" xfId="14008"/>
    <cellStyle name="Обычный 18 3 2 11 7 2" xfId="14009"/>
    <cellStyle name="Обычный 18 3 2 11 7 3" xfId="14010"/>
    <cellStyle name="Обычный 18 3 2 11 7 4" xfId="14011"/>
    <cellStyle name="Обычный 18 3 2 11 7 5" xfId="14012"/>
    <cellStyle name="Обычный 18 3 2 11 8" xfId="14013"/>
    <cellStyle name="Обычный 18 3 2 11 9" xfId="14014"/>
    <cellStyle name="Обычный 18 3 2 12" xfId="14015"/>
    <cellStyle name="Обычный 18 3 2 12 10" xfId="14016"/>
    <cellStyle name="Обычный 18 3 2 12 11" xfId="14017"/>
    <cellStyle name="Обычный 18 3 2 12 12" xfId="14018"/>
    <cellStyle name="Обычный 18 3 2 12 13" xfId="14019"/>
    <cellStyle name="Обычный 18 3 2 12 14" xfId="14020"/>
    <cellStyle name="Обычный 18 3 2 12 15" xfId="14021"/>
    <cellStyle name="Обычный 18 3 2 12 2" xfId="14022"/>
    <cellStyle name="Обычный 18 3 2 12 2 10" xfId="14023"/>
    <cellStyle name="Обычный 18 3 2 12 2 11" xfId="14024"/>
    <cellStyle name="Обычный 18 3 2 12 2 12" xfId="14025"/>
    <cellStyle name="Обычный 18 3 2 12 2 13" xfId="14026"/>
    <cellStyle name="Обычный 18 3 2 12 2 14" xfId="14027"/>
    <cellStyle name="Обычный 18 3 2 12 2 2" xfId="14028"/>
    <cellStyle name="Обычный 18 3 2 12 2 2 10" xfId="14029"/>
    <cellStyle name="Обычный 18 3 2 12 2 2 11" xfId="14030"/>
    <cellStyle name="Обычный 18 3 2 12 2 2 12" xfId="14031"/>
    <cellStyle name="Обычный 18 3 2 12 2 2 13" xfId="14032"/>
    <cellStyle name="Обычный 18 3 2 12 2 2 2" xfId="14033"/>
    <cellStyle name="Обычный 18 3 2 12 2 2 2 2" xfId="14034"/>
    <cellStyle name="Обычный 18 3 2 12 2 2 2 2 2" xfId="14035"/>
    <cellStyle name="Обычный 18 3 2 12 2 2 2 2 3" xfId="14036"/>
    <cellStyle name="Обычный 18 3 2 12 2 2 2 2 4" xfId="14037"/>
    <cellStyle name="Обычный 18 3 2 12 2 2 2 2 5" xfId="14038"/>
    <cellStyle name="Обычный 18 3 2 12 2 2 2 3" xfId="14039"/>
    <cellStyle name="Обычный 18 3 2 12 2 2 2 4" xfId="14040"/>
    <cellStyle name="Обычный 18 3 2 12 2 2 2 5" xfId="14041"/>
    <cellStyle name="Обычный 18 3 2 12 2 2 2 6" xfId="14042"/>
    <cellStyle name="Обычный 18 3 2 12 2 2 2 7" xfId="14043"/>
    <cellStyle name="Обычный 18 3 2 12 2 2 2 8" xfId="14044"/>
    <cellStyle name="Обычный 18 3 2 12 2 2 2 9" xfId="14045"/>
    <cellStyle name="Обычный 18 3 2 12 2 2 3" xfId="14046"/>
    <cellStyle name="Обычный 18 3 2 12 2 2 3 2" xfId="14047"/>
    <cellStyle name="Обычный 18 3 2 12 2 2 3 2 2" xfId="14048"/>
    <cellStyle name="Обычный 18 3 2 12 2 2 3 2 3" xfId="14049"/>
    <cellStyle name="Обычный 18 3 2 12 2 2 3 2 4" xfId="14050"/>
    <cellStyle name="Обычный 18 3 2 12 2 2 3 2 5" xfId="14051"/>
    <cellStyle name="Обычный 18 3 2 12 2 2 3 3" xfId="14052"/>
    <cellStyle name="Обычный 18 3 2 12 2 2 3 4" xfId="14053"/>
    <cellStyle name="Обычный 18 3 2 12 2 2 3 5" xfId="14054"/>
    <cellStyle name="Обычный 18 3 2 12 2 2 3 6" xfId="14055"/>
    <cellStyle name="Обычный 18 3 2 12 2 2 3 7" xfId="14056"/>
    <cellStyle name="Обычный 18 3 2 12 2 2 3 8" xfId="14057"/>
    <cellStyle name="Обычный 18 3 2 12 2 2 4" xfId="14058"/>
    <cellStyle name="Обычный 18 3 2 12 2 2 4 2" xfId="14059"/>
    <cellStyle name="Обычный 18 3 2 12 2 2 4 3" xfId="14060"/>
    <cellStyle name="Обычный 18 3 2 12 2 2 4 4" xfId="14061"/>
    <cellStyle name="Обычный 18 3 2 12 2 2 4 5" xfId="14062"/>
    <cellStyle name="Обычный 18 3 2 12 2 2 5" xfId="14063"/>
    <cellStyle name="Обычный 18 3 2 12 2 2 5 2" xfId="14064"/>
    <cellStyle name="Обычный 18 3 2 12 2 2 5 3" xfId="14065"/>
    <cellStyle name="Обычный 18 3 2 12 2 2 5 4" xfId="14066"/>
    <cellStyle name="Обычный 18 3 2 12 2 2 5 5" xfId="14067"/>
    <cellStyle name="Обычный 18 3 2 12 2 2 6" xfId="14068"/>
    <cellStyle name="Обычный 18 3 2 12 2 2 7" xfId="14069"/>
    <cellStyle name="Обычный 18 3 2 12 2 2 8" xfId="14070"/>
    <cellStyle name="Обычный 18 3 2 12 2 2 9" xfId="14071"/>
    <cellStyle name="Обычный 18 3 2 12 2 3" xfId="14072"/>
    <cellStyle name="Обычный 18 3 2 12 2 3 2" xfId="14073"/>
    <cellStyle name="Обычный 18 3 2 12 2 3 2 2" xfId="14074"/>
    <cellStyle name="Обычный 18 3 2 12 2 3 2 3" xfId="14075"/>
    <cellStyle name="Обычный 18 3 2 12 2 3 2 4" xfId="14076"/>
    <cellStyle name="Обычный 18 3 2 12 2 3 2 5" xfId="14077"/>
    <cellStyle name="Обычный 18 3 2 12 2 3 3" xfId="14078"/>
    <cellStyle name="Обычный 18 3 2 12 2 3 4" xfId="14079"/>
    <cellStyle name="Обычный 18 3 2 12 2 3 5" xfId="14080"/>
    <cellStyle name="Обычный 18 3 2 12 2 3 6" xfId="14081"/>
    <cellStyle name="Обычный 18 3 2 12 2 3 7" xfId="14082"/>
    <cellStyle name="Обычный 18 3 2 12 2 3 8" xfId="14083"/>
    <cellStyle name="Обычный 18 3 2 12 2 3 9" xfId="14084"/>
    <cellStyle name="Обычный 18 3 2 12 2 4" xfId="14085"/>
    <cellStyle name="Обычный 18 3 2 12 2 4 2" xfId="14086"/>
    <cellStyle name="Обычный 18 3 2 12 2 4 2 2" xfId="14087"/>
    <cellStyle name="Обычный 18 3 2 12 2 4 2 3" xfId="14088"/>
    <cellStyle name="Обычный 18 3 2 12 2 4 2 4" xfId="14089"/>
    <cellStyle name="Обычный 18 3 2 12 2 4 2 5" xfId="14090"/>
    <cellStyle name="Обычный 18 3 2 12 2 4 3" xfId="14091"/>
    <cellStyle name="Обычный 18 3 2 12 2 4 4" xfId="14092"/>
    <cellStyle name="Обычный 18 3 2 12 2 4 5" xfId="14093"/>
    <cellStyle name="Обычный 18 3 2 12 2 4 6" xfId="14094"/>
    <cellStyle name="Обычный 18 3 2 12 2 4 7" xfId="14095"/>
    <cellStyle name="Обычный 18 3 2 12 2 4 8" xfId="14096"/>
    <cellStyle name="Обычный 18 3 2 12 2 5" xfId="14097"/>
    <cellStyle name="Обычный 18 3 2 12 2 5 2" xfId="14098"/>
    <cellStyle name="Обычный 18 3 2 12 2 5 3" xfId="14099"/>
    <cellStyle name="Обычный 18 3 2 12 2 5 4" xfId="14100"/>
    <cellStyle name="Обычный 18 3 2 12 2 5 5" xfId="14101"/>
    <cellStyle name="Обычный 18 3 2 12 2 6" xfId="14102"/>
    <cellStyle name="Обычный 18 3 2 12 2 6 2" xfId="14103"/>
    <cellStyle name="Обычный 18 3 2 12 2 6 3" xfId="14104"/>
    <cellStyle name="Обычный 18 3 2 12 2 6 4" xfId="14105"/>
    <cellStyle name="Обычный 18 3 2 12 2 6 5" xfId="14106"/>
    <cellStyle name="Обычный 18 3 2 12 2 7" xfId="14107"/>
    <cellStyle name="Обычный 18 3 2 12 2 8" xfId="14108"/>
    <cellStyle name="Обычный 18 3 2 12 2 9" xfId="14109"/>
    <cellStyle name="Обычный 18 3 2 12 3" xfId="14110"/>
    <cellStyle name="Обычный 18 3 2 12 3 10" xfId="14111"/>
    <cellStyle name="Обычный 18 3 2 12 3 11" xfId="14112"/>
    <cellStyle name="Обычный 18 3 2 12 3 12" xfId="14113"/>
    <cellStyle name="Обычный 18 3 2 12 3 13" xfId="14114"/>
    <cellStyle name="Обычный 18 3 2 12 3 2" xfId="14115"/>
    <cellStyle name="Обычный 18 3 2 12 3 2 2" xfId="14116"/>
    <cellStyle name="Обычный 18 3 2 12 3 2 2 2" xfId="14117"/>
    <cellStyle name="Обычный 18 3 2 12 3 2 2 3" xfId="14118"/>
    <cellStyle name="Обычный 18 3 2 12 3 2 2 4" xfId="14119"/>
    <cellStyle name="Обычный 18 3 2 12 3 2 2 5" xfId="14120"/>
    <cellStyle name="Обычный 18 3 2 12 3 2 3" xfId="14121"/>
    <cellStyle name="Обычный 18 3 2 12 3 2 4" xfId="14122"/>
    <cellStyle name="Обычный 18 3 2 12 3 2 5" xfId="14123"/>
    <cellStyle name="Обычный 18 3 2 12 3 2 6" xfId="14124"/>
    <cellStyle name="Обычный 18 3 2 12 3 2 7" xfId="14125"/>
    <cellStyle name="Обычный 18 3 2 12 3 2 8" xfId="14126"/>
    <cellStyle name="Обычный 18 3 2 12 3 2 9" xfId="14127"/>
    <cellStyle name="Обычный 18 3 2 12 3 3" xfId="14128"/>
    <cellStyle name="Обычный 18 3 2 12 3 3 2" xfId="14129"/>
    <cellStyle name="Обычный 18 3 2 12 3 3 2 2" xfId="14130"/>
    <cellStyle name="Обычный 18 3 2 12 3 3 2 3" xfId="14131"/>
    <cellStyle name="Обычный 18 3 2 12 3 3 2 4" xfId="14132"/>
    <cellStyle name="Обычный 18 3 2 12 3 3 2 5" xfId="14133"/>
    <cellStyle name="Обычный 18 3 2 12 3 3 3" xfId="14134"/>
    <cellStyle name="Обычный 18 3 2 12 3 3 4" xfId="14135"/>
    <cellStyle name="Обычный 18 3 2 12 3 3 5" xfId="14136"/>
    <cellStyle name="Обычный 18 3 2 12 3 3 6" xfId="14137"/>
    <cellStyle name="Обычный 18 3 2 12 3 3 7" xfId="14138"/>
    <cellStyle name="Обычный 18 3 2 12 3 3 8" xfId="14139"/>
    <cellStyle name="Обычный 18 3 2 12 3 4" xfId="14140"/>
    <cellStyle name="Обычный 18 3 2 12 3 4 2" xfId="14141"/>
    <cellStyle name="Обычный 18 3 2 12 3 4 3" xfId="14142"/>
    <cellStyle name="Обычный 18 3 2 12 3 4 4" xfId="14143"/>
    <cellStyle name="Обычный 18 3 2 12 3 4 5" xfId="14144"/>
    <cellStyle name="Обычный 18 3 2 12 3 5" xfId="14145"/>
    <cellStyle name="Обычный 18 3 2 12 3 5 2" xfId="14146"/>
    <cellStyle name="Обычный 18 3 2 12 3 5 3" xfId="14147"/>
    <cellStyle name="Обычный 18 3 2 12 3 5 4" xfId="14148"/>
    <cellStyle name="Обычный 18 3 2 12 3 5 5" xfId="14149"/>
    <cellStyle name="Обычный 18 3 2 12 3 6" xfId="14150"/>
    <cellStyle name="Обычный 18 3 2 12 3 7" xfId="14151"/>
    <cellStyle name="Обычный 18 3 2 12 3 8" xfId="14152"/>
    <cellStyle name="Обычный 18 3 2 12 3 9" xfId="14153"/>
    <cellStyle name="Обычный 18 3 2 12 4" xfId="14154"/>
    <cellStyle name="Обычный 18 3 2 12 4 2" xfId="14155"/>
    <cellStyle name="Обычный 18 3 2 12 4 2 2" xfId="14156"/>
    <cellStyle name="Обычный 18 3 2 12 4 2 3" xfId="14157"/>
    <cellStyle name="Обычный 18 3 2 12 4 2 4" xfId="14158"/>
    <cellStyle name="Обычный 18 3 2 12 4 2 5" xfId="14159"/>
    <cellStyle name="Обычный 18 3 2 12 4 3" xfId="14160"/>
    <cellStyle name="Обычный 18 3 2 12 4 4" xfId="14161"/>
    <cellStyle name="Обычный 18 3 2 12 4 5" xfId="14162"/>
    <cellStyle name="Обычный 18 3 2 12 4 6" xfId="14163"/>
    <cellStyle name="Обычный 18 3 2 12 4 7" xfId="14164"/>
    <cellStyle name="Обычный 18 3 2 12 4 8" xfId="14165"/>
    <cellStyle name="Обычный 18 3 2 12 4 9" xfId="14166"/>
    <cellStyle name="Обычный 18 3 2 12 5" xfId="14167"/>
    <cellStyle name="Обычный 18 3 2 12 5 2" xfId="14168"/>
    <cellStyle name="Обычный 18 3 2 12 5 2 2" xfId="14169"/>
    <cellStyle name="Обычный 18 3 2 12 5 2 3" xfId="14170"/>
    <cellStyle name="Обычный 18 3 2 12 5 2 4" xfId="14171"/>
    <cellStyle name="Обычный 18 3 2 12 5 2 5" xfId="14172"/>
    <cellStyle name="Обычный 18 3 2 12 5 3" xfId="14173"/>
    <cellStyle name="Обычный 18 3 2 12 5 4" xfId="14174"/>
    <cellStyle name="Обычный 18 3 2 12 5 5" xfId="14175"/>
    <cellStyle name="Обычный 18 3 2 12 5 6" xfId="14176"/>
    <cellStyle name="Обычный 18 3 2 12 5 7" xfId="14177"/>
    <cellStyle name="Обычный 18 3 2 12 5 8" xfId="14178"/>
    <cellStyle name="Обычный 18 3 2 12 6" xfId="14179"/>
    <cellStyle name="Обычный 18 3 2 12 6 2" xfId="14180"/>
    <cellStyle name="Обычный 18 3 2 12 6 3" xfId="14181"/>
    <cellStyle name="Обычный 18 3 2 12 6 4" xfId="14182"/>
    <cellStyle name="Обычный 18 3 2 12 6 5" xfId="14183"/>
    <cellStyle name="Обычный 18 3 2 12 7" xfId="14184"/>
    <cellStyle name="Обычный 18 3 2 12 7 2" xfId="14185"/>
    <cellStyle name="Обычный 18 3 2 12 7 3" xfId="14186"/>
    <cellStyle name="Обычный 18 3 2 12 7 4" xfId="14187"/>
    <cellStyle name="Обычный 18 3 2 12 7 5" xfId="14188"/>
    <cellStyle name="Обычный 18 3 2 12 8" xfId="14189"/>
    <cellStyle name="Обычный 18 3 2 12 9" xfId="14190"/>
    <cellStyle name="Обычный 18 3 2 13" xfId="14191"/>
    <cellStyle name="Обычный 18 3 2 13 10" xfId="14192"/>
    <cellStyle name="Обычный 18 3 2 13 11" xfId="14193"/>
    <cellStyle name="Обычный 18 3 2 13 12" xfId="14194"/>
    <cellStyle name="Обычный 18 3 2 13 13" xfId="14195"/>
    <cellStyle name="Обычный 18 3 2 13 14" xfId="14196"/>
    <cellStyle name="Обычный 18 3 2 13 2" xfId="14197"/>
    <cellStyle name="Обычный 18 3 2 13 2 10" xfId="14198"/>
    <cellStyle name="Обычный 18 3 2 13 2 11" xfId="14199"/>
    <cellStyle name="Обычный 18 3 2 13 2 12" xfId="14200"/>
    <cellStyle name="Обычный 18 3 2 13 2 13" xfId="14201"/>
    <cellStyle name="Обычный 18 3 2 13 2 2" xfId="14202"/>
    <cellStyle name="Обычный 18 3 2 13 2 2 2" xfId="14203"/>
    <cellStyle name="Обычный 18 3 2 13 2 2 2 2" xfId="14204"/>
    <cellStyle name="Обычный 18 3 2 13 2 2 2 3" xfId="14205"/>
    <cellStyle name="Обычный 18 3 2 13 2 2 2 4" xfId="14206"/>
    <cellStyle name="Обычный 18 3 2 13 2 2 2 5" xfId="14207"/>
    <cellStyle name="Обычный 18 3 2 13 2 2 3" xfId="14208"/>
    <cellStyle name="Обычный 18 3 2 13 2 2 4" xfId="14209"/>
    <cellStyle name="Обычный 18 3 2 13 2 2 5" xfId="14210"/>
    <cellStyle name="Обычный 18 3 2 13 2 2 6" xfId="14211"/>
    <cellStyle name="Обычный 18 3 2 13 2 2 7" xfId="14212"/>
    <cellStyle name="Обычный 18 3 2 13 2 2 8" xfId="14213"/>
    <cellStyle name="Обычный 18 3 2 13 2 2 9" xfId="14214"/>
    <cellStyle name="Обычный 18 3 2 13 2 3" xfId="14215"/>
    <cellStyle name="Обычный 18 3 2 13 2 3 2" xfId="14216"/>
    <cellStyle name="Обычный 18 3 2 13 2 3 2 2" xfId="14217"/>
    <cellStyle name="Обычный 18 3 2 13 2 3 2 3" xfId="14218"/>
    <cellStyle name="Обычный 18 3 2 13 2 3 2 4" xfId="14219"/>
    <cellStyle name="Обычный 18 3 2 13 2 3 2 5" xfId="14220"/>
    <cellStyle name="Обычный 18 3 2 13 2 3 3" xfId="14221"/>
    <cellStyle name="Обычный 18 3 2 13 2 3 4" xfId="14222"/>
    <cellStyle name="Обычный 18 3 2 13 2 3 5" xfId="14223"/>
    <cellStyle name="Обычный 18 3 2 13 2 3 6" xfId="14224"/>
    <cellStyle name="Обычный 18 3 2 13 2 3 7" xfId="14225"/>
    <cellStyle name="Обычный 18 3 2 13 2 3 8" xfId="14226"/>
    <cellStyle name="Обычный 18 3 2 13 2 4" xfId="14227"/>
    <cellStyle name="Обычный 18 3 2 13 2 4 2" xfId="14228"/>
    <cellStyle name="Обычный 18 3 2 13 2 4 3" xfId="14229"/>
    <cellStyle name="Обычный 18 3 2 13 2 4 4" xfId="14230"/>
    <cellStyle name="Обычный 18 3 2 13 2 4 5" xfId="14231"/>
    <cellStyle name="Обычный 18 3 2 13 2 5" xfId="14232"/>
    <cellStyle name="Обычный 18 3 2 13 2 5 2" xfId="14233"/>
    <cellStyle name="Обычный 18 3 2 13 2 5 3" xfId="14234"/>
    <cellStyle name="Обычный 18 3 2 13 2 5 4" xfId="14235"/>
    <cellStyle name="Обычный 18 3 2 13 2 5 5" xfId="14236"/>
    <cellStyle name="Обычный 18 3 2 13 2 6" xfId="14237"/>
    <cellStyle name="Обычный 18 3 2 13 2 7" xfId="14238"/>
    <cellStyle name="Обычный 18 3 2 13 2 8" xfId="14239"/>
    <cellStyle name="Обычный 18 3 2 13 2 9" xfId="14240"/>
    <cellStyle name="Обычный 18 3 2 13 3" xfId="14241"/>
    <cellStyle name="Обычный 18 3 2 13 3 2" xfId="14242"/>
    <cellStyle name="Обычный 18 3 2 13 3 2 2" xfId="14243"/>
    <cellStyle name="Обычный 18 3 2 13 3 2 3" xfId="14244"/>
    <cellStyle name="Обычный 18 3 2 13 3 2 4" xfId="14245"/>
    <cellStyle name="Обычный 18 3 2 13 3 2 5" xfId="14246"/>
    <cellStyle name="Обычный 18 3 2 13 3 3" xfId="14247"/>
    <cellStyle name="Обычный 18 3 2 13 3 4" xfId="14248"/>
    <cellStyle name="Обычный 18 3 2 13 3 5" xfId="14249"/>
    <cellStyle name="Обычный 18 3 2 13 3 6" xfId="14250"/>
    <cellStyle name="Обычный 18 3 2 13 3 7" xfId="14251"/>
    <cellStyle name="Обычный 18 3 2 13 3 8" xfId="14252"/>
    <cellStyle name="Обычный 18 3 2 13 3 9" xfId="14253"/>
    <cellStyle name="Обычный 18 3 2 13 4" xfId="14254"/>
    <cellStyle name="Обычный 18 3 2 13 4 2" xfId="14255"/>
    <cellStyle name="Обычный 18 3 2 13 4 2 2" xfId="14256"/>
    <cellStyle name="Обычный 18 3 2 13 4 2 3" xfId="14257"/>
    <cellStyle name="Обычный 18 3 2 13 4 2 4" xfId="14258"/>
    <cellStyle name="Обычный 18 3 2 13 4 2 5" xfId="14259"/>
    <cellStyle name="Обычный 18 3 2 13 4 3" xfId="14260"/>
    <cellStyle name="Обычный 18 3 2 13 4 4" xfId="14261"/>
    <cellStyle name="Обычный 18 3 2 13 4 5" xfId="14262"/>
    <cellStyle name="Обычный 18 3 2 13 4 6" xfId="14263"/>
    <cellStyle name="Обычный 18 3 2 13 4 7" xfId="14264"/>
    <cellStyle name="Обычный 18 3 2 13 4 8" xfId="14265"/>
    <cellStyle name="Обычный 18 3 2 13 5" xfId="14266"/>
    <cellStyle name="Обычный 18 3 2 13 5 2" xfId="14267"/>
    <cellStyle name="Обычный 18 3 2 13 5 3" xfId="14268"/>
    <cellStyle name="Обычный 18 3 2 13 5 4" xfId="14269"/>
    <cellStyle name="Обычный 18 3 2 13 5 5" xfId="14270"/>
    <cellStyle name="Обычный 18 3 2 13 6" xfId="14271"/>
    <cellStyle name="Обычный 18 3 2 13 6 2" xfId="14272"/>
    <cellStyle name="Обычный 18 3 2 13 6 3" xfId="14273"/>
    <cellStyle name="Обычный 18 3 2 13 6 4" xfId="14274"/>
    <cellStyle name="Обычный 18 3 2 13 6 5" xfId="14275"/>
    <cellStyle name="Обычный 18 3 2 13 7" xfId="14276"/>
    <cellStyle name="Обычный 18 3 2 13 8" xfId="14277"/>
    <cellStyle name="Обычный 18 3 2 13 9" xfId="14278"/>
    <cellStyle name="Обычный 18 3 2 14" xfId="14279"/>
    <cellStyle name="Обычный 18 3 2 14 10" xfId="14280"/>
    <cellStyle name="Обычный 18 3 2 14 11" xfId="14281"/>
    <cellStyle name="Обычный 18 3 2 14 12" xfId="14282"/>
    <cellStyle name="Обычный 18 3 2 14 13" xfId="14283"/>
    <cellStyle name="Обычный 18 3 2 14 2" xfId="14284"/>
    <cellStyle name="Обычный 18 3 2 14 2 2" xfId="14285"/>
    <cellStyle name="Обычный 18 3 2 14 2 2 2" xfId="14286"/>
    <cellStyle name="Обычный 18 3 2 14 2 2 3" xfId="14287"/>
    <cellStyle name="Обычный 18 3 2 14 2 2 4" xfId="14288"/>
    <cellStyle name="Обычный 18 3 2 14 2 2 5" xfId="14289"/>
    <cellStyle name="Обычный 18 3 2 14 2 3" xfId="14290"/>
    <cellStyle name="Обычный 18 3 2 14 2 4" xfId="14291"/>
    <cellStyle name="Обычный 18 3 2 14 2 5" xfId="14292"/>
    <cellStyle name="Обычный 18 3 2 14 2 6" xfId="14293"/>
    <cellStyle name="Обычный 18 3 2 14 2 7" xfId="14294"/>
    <cellStyle name="Обычный 18 3 2 14 2 8" xfId="14295"/>
    <cellStyle name="Обычный 18 3 2 14 2 9" xfId="14296"/>
    <cellStyle name="Обычный 18 3 2 14 3" xfId="14297"/>
    <cellStyle name="Обычный 18 3 2 14 3 2" xfId="14298"/>
    <cellStyle name="Обычный 18 3 2 14 3 2 2" xfId="14299"/>
    <cellStyle name="Обычный 18 3 2 14 3 2 3" xfId="14300"/>
    <cellStyle name="Обычный 18 3 2 14 3 2 4" xfId="14301"/>
    <cellStyle name="Обычный 18 3 2 14 3 2 5" xfId="14302"/>
    <cellStyle name="Обычный 18 3 2 14 3 3" xfId="14303"/>
    <cellStyle name="Обычный 18 3 2 14 3 4" xfId="14304"/>
    <cellStyle name="Обычный 18 3 2 14 3 5" xfId="14305"/>
    <cellStyle name="Обычный 18 3 2 14 3 6" xfId="14306"/>
    <cellStyle name="Обычный 18 3 2 14 3 7" xfId="14307"/>
    <cellStyle name="Обычный 18 3 2 14 3 8" xfId="14308"/>
    <cellStyle name="Обычный 18 3 2 14 4" xfId="14309"/>
    <cellStyle name="Обычный 18 3 2 14 4 2" xfId="14310"/>
    <cellStyle name="Обычный 18 3 2 14 4 3" xfId="14311"/>
    <cellStyle name="Обычный 18 3 2 14 4 4" xfId="14312"/>
    <cellStyle name="Обычный 18 3 2 14 4 5" xfId="14313"/>
    <cellStyle name="Обычный 18 3 2 14 5" xfId="14314"/>
    <cellStyle name="Обычный 18 3 2 14 5 2" xfId="14315"/>
    <cellStyle name="Обычный 18 3 2 14 5 3" xfId="14316"/>
    <cellStyle name="Обычный 18 3 2 14 5 4" xfId="14317"/>
    <cellStyle name="Обычный 18 3 2 14 5 5" xfId="14318"/>
    <cellStyle name="Обычный 18 3 2 14 6" xfId="14319"/>
    <cellStyle name="Обычный 18 3 2 14 7" xfId="14320"/>
    <cellStyle name="Обычный 18 3 2 14 8" xfId="14321"/>
    <cellStyle name="Обычный 18 3 2 14 9" xfId="14322"/>
    <cellStyle name="Обычный 18 3 2 15" xfId="14323"/>
    <cellStyle name="Обычный 18 3 2 15 10" xfId="14324"/>
    <cellStyle name="Обычный 18 3 2 15 2" xfId="14325"/>
    <cellStyle name="Обычный 18 3 2 15 2 2" xfId="14326"/>
    <cellStyle name="Обычный 18 3 2 15 2 2 2" xfId="14327"/>
    <cellStyle name="Обычный 18 3 2 15 2 2 3" xfId="14328"/>
    <cellStyle name="Обычный 18 3 2 15 2 2 4" xfId="14329"/>
    <cellStyle name="Обычный 18 3 2 15 2 2 5" xfId="14330"/>
    <cellStyle name="Обычный 18 3 2 15 2 3" xfId="14331"/>
    <cellStyle name="Обычный 18 3 2 15 2 4" xfId="14332"/>
    <cellStyle name="Обычный 18 3 2 15 2 5" xfId="14333"/>
    <cellStyle name="Обычный 18 3 2 15 2 6" xfId="14334"/>
    <cellStyle name="Обычный 18 3 2 15 2 7" xfId="14335"/>
    <cellStyle name="Обычный 18 3 2 15 2 8" xfId="14336"/>
    <cellStyle name="Обычный 18 3 2 15 2 9" xfId="14337"/>
    <cellStyle name="Обычный 18 3 2 15 3" xfId="14338"/>
    <cellStyle name="Обычный 18 3 2 15 3 2" xfId="14339"/>
    <cellStyle name="Обычный 18 3 2 15 3 3" xfId="14340"/>
    <cellStyle name="Обычный 18 3 2 15 3 4" xfId="14341"/>
    <cellStyle name="Обычный 18 3 2 15 3 5" xfId="14342"/>
    <cellStyle name="Обычный 18 3 2 15 4" xfId="14343"/>
    <cellStyle name="Обычный 18 3 2 15 5" xfId="14344"/>
    <cellStyle name="Обычный 18 3 2 15 6" xfId="14345"/>
    <cellStyle name="Обычный 18 3 2 15 7" xfId="14346"/>
    <cellStyle name="Обычный 18 3 2 15 8" xfId="14347"/>
    <cellStyle name="Обычный 18 3 2 15 9" xfId="14348"/>
    <cellStyle name="Обычный 18 3 2 16" xfId="14349"/>
    <cellStyle name="Обычный 18 3 2 16 2" xfId="14350"/>
    <cellStyle name="Обычный 18 3 2 16 2 2" xfId="14351"/>
    <cellStyle name="Обычный 18 3 2 16 2 3" xfId="14352"/>
    <cellStyle name="Обычный 18 3 2 16 2 4" xfId="14353"/>
    <cellStyle name="Обычный 18 3 2 16 2 5" xfId="14354"/>
    <cellStyle name="Обычный 18 3 2 16 3" xfId="14355"/>
    <cellStyle name="Обычный 18 3 2 16 4" xfId="14356"/>
    <cellStyle name="Обычный 18 3 2 16 5" xfId="14357"/>
    <cellStyle name="Обычный 18 3 2 16 6" xfId="14358"/>
    <cellStyle name="Обычный 18 3 2 16 7" xfId="14359"/>
    <cellStyle name="Обычный 18 3 2 16 8" xfId="14360"/>
    <cellStyle name="Обычный 18 3 2 16 9" xfId="14361"/>
    <cellStyle name="Обычный 18 3 2 17" xfId="14362"/>
    <cellStyle name="Обычный 18 3 2 17 2" xfId="14363"/>
    <cellStyle name="Обычный 18 3 2 17 2 2" xfId="14364"/>
    <cellStyle name="Обычный 18 3 2 17 2 3" xfId="14365"/>
    <cellStyle name="Обычный 18 3 2 17 2 4" xfId="14366"/>
    <cellStyle name="Обычный 18 3 2 17 2 5" xfId="14367"/>
    <cellStyle name="Обычный 18 3 2 17 3" xfId="14368"/>
    <cellStyle name="Обычный 18 3 2 17 4" xfId="14369"/>
    <cellStyle name="Обычный 18 3 2 17 5" xfId="14370"/>
    <cellStyle name="Обычный 18 3 2 17 6" xfId="14371"/>
    <cellStyle name="Обычный 18 3 2 17 7" xfId="14372"/>
    <cellStyle name="Обычный 18 3 2 17 8" xfId="14373"/>
    <cellStyle name="Обычный 18 3 2 18" xfId="14374"/>
    <cellStyle name="Обычный 18 3 2 18 2" xfId="14375"/>
    <cellStyle name="Обычный 18 3 2 18 3" xfId="14376"/>
    <cellStyle name="Обычный 18 3 2 18 4" xfId="14377"/>
    <cellStyle name="Обычный 18 3 2 18 5" xfId="14378"/>
    <cellStyle name="Обычный 18 3 2 19" xfId="14379"/>
    <cellStyle name="Обычный 18 3 2 19 2" xfId="14380"/>
    <cellStyle name="Обычный 18 3 2 19 3" xfId="14381"/>
    <cellStyle name="Обычный 18 3 2 19 4" xfId="14382"/>
    <cellStyle name="Обычный 18 3 2 19 5" xfId="14383"/>
    <cellStyle name="Обычный 18 3 2 2" xfId="14384"/>
    <cellStyle name="Обычный 18 3 2 2 10" xfId="14385"/>
    <cellStyle name="Обычный 18 3 2 2 11" xfId="14386"/>
    <cellStyle name="Обычный 18 3 2 2 12" xfId="14387"/>
    <cellStyle name="Обычный 18 3 2 2 13" xfId="14388"/>
    <cellStyle name="Обычный 18 3 2 2 14" xfId="14389"/>
    <cellStyle name="Обычный 18 3 2 2 15" xfId="14390"/>
    <cellStyle name="Обычный 18 3 2 2 16" xfId="14391"/>
    <cellStyle name="Обычный 18 3 2 2 17" xfId="14392"/>
    <cellStyle name="Обычный 18 3 2 2 2" xfId="14393"/>
    <cellStyle name="Обычный 18 3 2 2 2 10" xfId="14394"/>
    <cellStyle name="Обычный 18 3 2 2 2 11" xfId="14395"/>
    <cellStyle name="Обычный 18 3 2 2 2 12" xfId="14396"/>
    <cellStyle name="Обычный 18 3 2 2 2 13" xfId="14397"/>
    <cellStyle name="Обычный 18 3 2 2 2 14" xfId="14398"/>
    <cellStyle name="Обычный 18 3 2 2 2 15" xfId="14399"/>
    <cellStyle name="Обычный 18 3 2 2 2 16" xfId="14400"/>
    <cellStyle name="Обычный 18 3 2 2 2 2" xfId="14401"/>
    <cellStyle name="Обычный 18 3 2 2 2 2 10" xfId="14402"/>
    <cellStyle name="Обычный 18 3 2 2 2 2 11" xfId="14403"/>
    <cellStyle name="Обычный 18 3 2 2 2 2 12" xfId="14404"/>
    <cellStyle name="Обычный 18 3 2 2 2 2 13" xfId="14405"/>
    <cellStyle name="Обычный 18 3 2 2 2 2 14" xfId="14406"/>
    <cellStyle name="Обычный 18 3 2 2 2 2 2" xfId="14407"/>
    <cellStyle name="Обычный 18 3 2 2 2 2 2 10" xfId="14408"/>
    <cellStyle name="Обычный 18 3 2 2 2 2 2 11" xfId="14409"/>
    <cellStyle name="Обычный 18 3 2 2 2 2 2 12" xfId="14410"/>
    <cellStyle name="Обычный 18 3 2 2 2 2 2 13" xfId="14411"/>
    <cellStyle name="Обычный 18 3 2 2 2 2 2 2" xfId="14412"/>
    <cellStyle name="Обычный 18 3 2 2 2 2 2 2 2" xfId="14413"/>
    <cellStyle name="Обычный 18 3 2 2 2 2 2 2 2 2" xfId="14414"/>
    <cellStyle name="Обычный 18 3 2 2 2 2 2 2 2 3" xfId="14415"/>
    <cellStyle name="Обычный 18 3 2 2 2 2 2 2 2 4" xfId="14416"/>
    <cellStyle name="Обычный 18 3 2 2 2 2 2 2 2 5" xfId="14417"/>
    <cellStyle name="Обычный 18 3 2 2 2 2 2 2 3" xfId="14418"/>
    <cellStyle name="Обычный 18 3 2 2 2 2 2 2 4" xfId="14419"/>
    <cellStyle name="Обычный 18 3 2 2 2 2 2 2 5" xfId="14420"/>
    <cellStyle name="Обычный 18 3 2 2 2 2 2 2 6" xfId="14421"/>
    <cellStyle name="Обычный 18 3 2 2 2 2 2 2 7" xfId="14422"/>
    <cellStyle name="Обычный 18 3 2 2 2 2 2 2 8" xfId="14423"/>
    <cellStyle name="Обычный 18 3 2 2 2 2 2 2 9" xfId="14424"/>
    <cellStyle name="Обычный 18 3 2 2 2 2 2 3" xfId="14425"/>
    <cellStyle name="Обычный 18 3 2 2 2 2 2 3 2" xfId="14426"/>
    <cellStyle name="Обычный 18 3 2 2 2 2 2 3 2 2" xfId="14427"/>
    <cellStyle name="Обычный 18 3 2 2 2 2 2 3 2 3" xfId="14428"/>
    <cellStyle name="Обычный 18 3 2 2 2 2 2 3 2 4" xfId="14429"/>
    <cellStyle name="Обычный 18 3 2 2 2 2 2 3 2 5" xfId="14430"/>
    <cellStyle name="Обычный 18 3 2 2 2 2 2 3 3" xfId="14431"/>
    <cellStyle name="Обычный 18 3 2 2 2 2 2 3 4" xfId="14432"/>
    <cellStyle name="Обычный 18 3 2 2 2 2 2 3 5" xfId="14433"/>
    <cellStyle name="Обычный 18 3 2 2 2 2 2 3 6" xfId="14434"/>
    <cellStyle name="Обычный 18 3 2 2 2 2 2 3 7" xfId="14435"/>
    <cellStyle name="Обычный 18 3 2 2 2 2 2 3 8" xfId="14436"/>
    <cellStyle name="Обычный 18 3 2 2 2 2 2 4" xfId="14437"/>
    <cellStyle name="Обычный 18 3 2 2 2 2 2 4 2" xfId="14438"/>
    <cellStyle name="Обычный 18 3 2 2 2 2 2 4 3" xfId="14439"/>
    <cellStyle name="Обычный 18 3 2 2 2 2 2 4 4" xfId="14440"/>
    <cellStyle name="Обычный 18 3 2 2 2 2 2 4 5" xfId="14441"/>
    <cellStyle name="Обычный 18 3 2 2 2 2 2 5" xfId="14442"/>
    <cellStyle name="Обычный 18 3 2 2 2 2 2 5 2" xfId="14443"/>
    <cellStyle name="Обычный 18 3 2 2 2 2 2 5 3" xfId="14444"/>
    <cellStyle name="Обычный 18 3 2 2 2 2 2 5 4" xfId="14445"/>
    <cellStyle name="Обычный 18 3 2 2 2 2 2 5 5" xfId="14446"/>
    <cellStyle name="Обычный 18 3 2 2 2 2 2 6" xfId="14447"/>
    <cellStyle name="Обычный 18 3 2 2 2 2 2 7" xfId="14448"/>
    <cellStyle name="Обычный 18 3 2 2 2 2 2 8" xfId="14449"/>
    <cellStyle name="Обычный 18 3 2 2 2 2 2 9" xfId="14450"/>
    <cellStyle name="Обычный 18 3 2 2 2 2 3" xfId="14451"/>
    <cellStyle name="Обычный 18 3 2 2 2 2 3 2" xfId="14452"/>
    <cellStyle name="Обычный 18 3 2 2 2 2 3 2 2" xfId="14453"/>
    <cellStyle name="Обычный 18 3 2 2 2 2 3 2 3" xfId="14454"/>
    <cellStyle name="Обычный 18 3 2 2 2 2 3 2 4" xfId="14455"/>
    <cellStyle name="Обычный 18 3 2 2 2 2 3 2 5" xfId="14456"/>
    <cellStyle name="Обычный 18 3 2 2 2 2 3 3" xfId="14457"/>
    <cellStyle name="Обычный 18 3 2 2 2 2 3 4" xfId="14458"/>
    <cellStyle name="Обычный 18 3 2 2 2 2 3 5" xfId="14459"/>
    <cellStyle name="Обычный 18 3 2 2 2 2 3 6" xfId="14460"/>
    <cellStyle name="Обычный 18 3 2 2 2 2 3 7" xfId="14461"/>
    <cellStyle name="Обычный 18 3 2 2 2 2 3 8" xfId="14462"/>
    <cellStyle name="Обычный 18 3 2 2 2 2 3 9" xfId="14463"/>
    <cellStyle name="Обычный 18 3 2 2 2 2 4" xfId="14464"/>
    <cellStyle name="Обычный 18 3 2 2 2 2 4 2" xfId="14465"/>
    <cellStyle name="Обычный 18 3 2 2 2 2 4 2 2" xfId="14466"/>
    <cellStyle name="Обычный 18 3 2 2 2 2 4 2 3" xfId="14467"/>
    <cellStyle name="Обычный 18 3 2 2 2 2 4 2 4" xfId="14468"/>
    <cellStyle name="Обычный 18 3 2 2 2 2 4 2 5" xfId="14469"/>
    <cellStyle name="Обычный 18 3 2 2 2 2 4 3" xfId="14470"/>
    <cellStyle name="Обычный 18 3 2 2 2 2 4 4" xfId="14471"/>
    <cellStyle name="Обычный 18 3 2 2 2 2 4 5" xfId="14472"/>
    <cellStyle name="Обычный 18 3 2 2 2 2 4 6" xfId="14473"/>
    <cellStyle name="Обычный 18 3 2 2 2 2 4 7" xfId="14474"/>
    <cellStyle name="Обычный 18 3 2 2 2 2 4 8" xfId="14475"/>
    <cellStyle name="Обычный 18 3 2 2 2 2 5" xfId="14476"/>
    <cellStyle name="Обычный 18 3 2 2 2 2 5 2" xfId="14477"/>
    <cellStyle name="Обычный 18 3 2 2 2 2 5 3" xfId="14478"/>
    <cellStyle name="Обычный 18 3 2 2 2 2 5 4" xfId="14479"/>
    <cellStyle name="Обычный 18 3 2 2 2 2 5 5" xfId="14480"/>
    <cellStyle name="Обычный 18 3 2 2 2 2 6" xfId="14481"/>
    <cellStyle name="Обычный 18 3 2 2 2 2 6 2" xfId="14482"/>
    <cellStyle name="Обычный 18 3 2 2 2 2 6 3" xfId="14483"/>
    <cellStyle name="Обычный 18 3 2 2 2 2 6 4" xfId="14484"/>
    <cellStyle name="Обычный 18 3 2 2 2 2 6 5" xfId="14485"/>
    <cellStyle name="Обычный 18 3 2 2 2 2 7" xfId="14486"/>
    <cellStyle name="Обычный 18 3 2 2 2 2 8" xfId="14487"/>
    <cellStyle name="Обычный 18 3 2 2 2 2 9" xfId="14488"/>
    <cellStyle name="Обычный 18 3 2 2 2 3" xfId="14489"/>
    <cellStyle name="Обычный 18 3 2 2 2 3 10" xfId="14490"/>
    <cellStyle name="Обычный 18 3 2 2 2 3 11" xfId="14491"/>
    <cellStyle name="Обычный 18 3 2 2 2 3 12" xfId="14492"/>
    <cellStyle name="Обычный 18 3 2 2 2 3 13" xfId="14493"/>
    <cellStyle name="Обычный 18 3 2 2 2 3 2" xfId="14494"/>
    <cellStyle name="Обычный 18 3 2 2 2 3 2 2" xfId="14495"/>
    <cellStyle name="Обычный 18 3 2 2 2 3 2 2 2" xfId="14496"/>
    <cellStyle name="Обычный 18 3 2 2 2 3 2 2 3" xfId="14497"/>
    <cellStyle name="Обычный 18 3 2 2 2 3 2 2 4" xfId="14498"/>
    <cellStyle name="Обычный 18 3 2 2 2 3 2 2 5" xfId="14499"/>
    <cellStyle name="Обычный 18 3 2 2 2 3 2 3" xfId="14500"/>
    <cellStyle name="Обычный 18 3 2 2 2 3 2 4" xfId="14501"/>
    <cellStyle name="Обычный 18 3 2 2 2 3 2 5" xfId="14502"/>
    <cellStyle name="Обычный 18 3 2 2 2 3 2 6" xfId="14503"/>
    <cellStyle name="Обычный 18 3 2 2 2 3 2 7" xfId="14504"/>
    <cellStyle name="Обычный 18 3 2 2 2 3 2 8" xfId="14505"/>
    <cellStyle name="Обычный 18 3 2 2 2 3 2 9" xfId="14506"/>
    <cellStyle name="Обычный 18 3 2 2 2 3 3" xfId="14507"/>
    <cellStyle name="Обычный 18 3 2 2 2 3 3 2" xfId="14508"/>
    <cellStyle name="Обычный 18 3 2 2 2 3 3 2 2" xfId="14509"/>
    <cellStyle name="Обычный 18 3 2 2 2 3 3 2 3" xfId="14510"/>
    <cellStyle name="Обычный 18 3 2 2 2 3 3 2 4" xfId="14511"/>
    <cellStyle name="Обычный 18 3 2 2 2 3 3 2 5" xfId="14512"/>
    <cellStyle name="Обычный 18 3 2 2 2 3 3 3" xfId="14513"/>
    <cellStyle name="Обычный 18 3 2 2 2 3 3 4" xfId="14514"/>
    <cellStyle name="Обычный 18 3 2 2 2 3 3 5" xfId="14515"/>
    <cellStyle name="Обычный 18 3 2 2 2 3 3 6" xfId="14516"/>
    <cellStyle name="Обычный 18 3 2 2 2 3 3 7" xfId="14517"/>
    <cellStyle name="Обычный 18 3 2 2 2 3 3 8" xfId="14518"/>
    <cellStyle name="Обычный 18 3 2 2 2 3 4" xfId="14519"/>
    <cellStyle name="Обычный 18 3 2 2 2 3 4 2" xfId="14520"/>
    <cellStyle name="Обычный 18 3 2 2 2 3 4 3" xfId="14521"/>
    <cellStyle name="Обычный 18 3 2 2 2 3 4 4" xfId="14522"/>
    <cellStyle name="Обычный 18 3 2 2 2 3 4 5" xfId="14523"/>
    <cellStyle name="Обычный 18 3 2 2 2 3 5" xfId="14524"/>
    <cellStyle name="Обычный 18 3 2 2 2 3 5 2" xfId="14525"/>
    <cellStyle name="Обычный 18 3 2 2 2 3 5 3" xfId="14526"/>
    <cellStyle name="Обычный 18 3 2 2 2 3 5 4" xfId="14527"/>
    <cellStyle name="Обычный 18 3 2 2 2 3 5 5" xfId="14528"/>
    <cellStyle name="Обычный 18 3 2 2 2 3 6" xfId="14529"/>
    <cellStyle name="Обычный 18 3 2 2 2 3 7" xfId="14530"/>
    <cellStyle name="Обычный 18 3 2 2 2 3 8" xfId="14531"/>
    <cellStyle name="Обычный 18 3 2 2 2 3 9" xfId="14532"/>
    <cellStyle name="Обычный 18 3 2 2 2 4" xfId="14533"/>
    <cellStyle name="Обычный 18 3 2 2 2 4 10" xfId="14534"/>
    <cellStyle name="Обычный 18 3 2 2 2 4 2" xfId="14535"/>
    <cellStyle name="Обычный 18 3 2 2 2 4 2 2" xfId="14536"/>
    <cellStyle name="Обычный 18 3 2 2 2 4 2 2 2" xfId="14537"/>
    <cellStyle name="Обычный 18 3 2 2 2 4 2 2 3" xfId="14538"/>
    <cellStyle name="Обычный 18 3 2 2 2 4 2 2 4" xfId="14539"/>
    <cellStyle name="Обычный 18 3 2 2 2 4 2 2 5" xfId="14540"/>
    <cellStyle name="Обычный 18 3 2 2 2 4 2 3" xfId="14541"/>
    <cellStyle name="Обычный 18 3 2 2 2 4 2 4" xfId="14542"/>
    <cellStyle name="Обычный 18 3 2 2 2 4 2 5" xfId="14543"/>
    <cellStyle name="Обычный 18 3 2 2 2 4 2 6" xfId="14544"/>
    <cellStyle name="Обычный 18 3 2 2 2 4 2 7" xfId="14545"/>
    <cellStyle name="Обычный 18 3 2 2 2 4 2 8" xfId="14546"/>
    <cellStyle name="Обычный 18 3 2 2 2 4 2 9" xfId="14547"/>
    <cellStyle name="Обычный 18 3 2 2 2 4 3" xfId="14548"/>
    <cellStyle name="Обычный 18 3 2 2 2 4 3 2" xfId="14549"/>
    <cellStyle name="Обычный 18 3 2 2 2 4 3 3" xfId="14550"/>
    <cellStyle name="Обычный 18 3 2 2 2 4 3 4" xfId="14551"/>
    <cellStyle name="Обычный 18 3 2 2 2 4 3 5" xfId="14552"/>
    <cellStyle name="Обычный 18 3 2 2 2 4 4" xfId="14553"/>
    <cellStyle name="Обычный 18 3 2 2 2 4 5" xfId="14554"/>
    <cellStyle name="Обычный 18 3 2 2 2 4 6" xfId="14555"/>
    <cellStyle name="Обычный 18 3 2 2 2 4 7" xfId="14556"/>
    <cellStyle name="Обычный 18 3 2 2 2 4 8" xfId="14557"/>
    <cellStyle name="Обычный 18 3 2 2 2 4 9" xfId="14558"/>
    <cellStyle name="Обычный 18 3 2 2 2 5" xfId="14559"/>
    <cellStyle name="Обычный 18 3 2 2 2 5 2" xfId="14560"/>
    <cellStyle name="Обычный 18 3 2 2 2 5 2 2" xfId="14561"/>
    <cellStyle name="Обычный 18 3 2 2 2 5 2 3" xfId="14562"/>
    <cellStyle name="Обычный 18 3 2 2 2 5 2 4" xfId="14563"/>
    <cellStyle name="Обычный 18 3 2 2 2 5 2 5" xfId="14564"/>
    <cellStyle name="Обычный 18 3 2 2 2 5 3" xfId="14565"/>
    <cellStyle name="Обычный 18 3 2 2 2 5 4" xfId="14566"/>
    <cellStyle name="Обычный 18 3 2 2 2 5 5" xfId="14567"/>
    <cellStyle name="Обычный 18 3 2 2 2 5 6" xfId="14568"/>
    <cellStyle name="Обычный 18 3 2 2 2 5 7" xfId="14569"/>
    <cellStyle name="Обычный 18 3 2 2 2 5 8" xfId="14570"/>
    <cellStyle name="Обычный 18 3 2 2 2 5 9" xfId="14571"/>
    <cellStyle name="Обычный 18 3 2 2 2 6" xfId="14572"/>
    <cellStyle name="Обычный 18 3 2 2 2 6 2" xfId="14573"/>
    <cellStyle name="Обычный 18 3 2 2 2 6 2 2" xfId="14574"/>
    <cellStyle name="Обычный 18 3 2 2 2 6 2 3" xfId="14575"/>
    <cellStyle name="Обычный 18 3 2 2 2 6 2 4" xfId="14576"/>
    <cellStyle name="Обычный 18 3 2 2 2 6 2 5" xfId="14577"/>
    <cellStyle name="Обычный 18 3 2 2 2 6 3" xfId="14578"/>
    <cellStyle name="Обычный 18 3 2 2 2 6 4" xfId="14579"/>
    <cellStyle name="Обычный 18 3 2 2 2 6 5" xfId="14580"/>
    <cellStyle name="Обычный 18 3 2 2 2 6 6" xfId="14581"/>
    <cellStyle name="Обычный 18 3 2 2 2 6 7" xfId="14582"/>
    <cellStyle name="Обычный 18 3 2 2 2 6 8" xfId="14583"/>
    <cellStyle name="Обычный 18 3 2 2 2 7" xfId="14584"/>
    <cellStyle name="Обычный 18 3 2 2 2 7 2" xfId="14585"/>
    <cellStyle name="Обычный 18 3 2 2 2 7 3" xfId="14586"/>
    <cellStyle name="Обычный 18 3 2 2 2 7 4" xfId="14587"/>
    <cellStyle name="Обычный 18 3 2 2 2 7 5" xfId="14588"/>
    <cellStyle name="Обычный 18 3 2 2 2 8" xfId="14589"/>
    <cellStyle name="Обычный 18 3 2 2 2 8 2" xfId="14590"/>
    <cellStyle name="Обычный 18 3 2 2 2 8 3" xfId="14591"/>
    <cellStyle name="Обычный 18 3 2 2 2 8 4" xfId="14592"/>
    <cellStyle name="Обычный 18 3 2 2 2 8 5" xfId="14593"/>
    <cellStyle name="Обычный 18 3 2 2 2 9" xfId="14594"/>
    <cellStyle name="Обычный 18 3 2 2 3" xfId="14595"/>
    <cellStyle name="Обычный 18 3 2 2 3 10" xfId="14596"/>
    <cellStyle name="Обычный 18 3 2 2 3 11" xfId="14597"/>
    <cellStyle name="Обычный 18 3 2 2 3 12" xfId="14598"/>
    <cellStyle name="Обычный 18 3 2 2 3 13" xfId="14599"/>
    <cellStyle name="Обычный 18 3 2 2 3 14" xfId="14600"/>
    <cellStyle name="Обычный 18 3 2 2 3 2" xfId="14601"/>
    <cellStyle name="Обычный 18 3 2 2 3 2 10" xfId="14602"/>
    <cellStyle name="Обычный 18 3 2 2 3 2 11" xfId="14603"/>
    <cellStyle name="Обычный 18 3 2 2 3 2 12" xfId="14604"/>
    <cellStyle name="Обычный 18 3 2 2 3 2 13" xfId="14605"/>
    <cellStyle name="Обычный 18 3 2 2 3 2 2" xfId="14606"/>
    <cellStyle name="Обычный 18 3 2 2 3 2 2 2" xfId="14607"/>
    <cellStyle name="Обычный 18 3 2 2 3 2 2 2 2" xfId="14608"/>
    <cellStyle name="Обычный 18 3 2 2 3 2 2 2 3" xfId="14609"/>
    <cellStyle name="Обычный 18 3 2 2 3 2 2 2 4" xfId="14610"/>
    <cellStyle name="Обычный 18 3 2 2 3 2 2 2 5" xfId="14611"/>
    <cellStyle name="Обычный 18 3 2 2 3 2 2 3" xfId="14612"/>
    <cellStyle name="Обычный 18 3 2 2 3 2 2 4" xfId="14613"/>
    <cellStyle name="Обычный 18 3 2 2 3 2 2 5" xfId="14614"/>
    <cellStyle name="Обычный 18 3 2 2 3 2 2 6" xfId="14615"/>
    <cellStyle name="Обычный 18 3 2 2 3 2 2 7" xfId="14616"/>
    <cellStyle name="Обычный 18 3 2 2 3 2 2 8" xfId="14617"/>
    <cellStyle name="Обычный 18 3 2 2 3 2 2 9" xfId="14618"/>
    <cellStyle name="Обычный 18 3 2 2 3 2 3" xfId="14619"/>
    <cellStyle name="Обычный 18 3 2 2 3 2 3 2" xfId="14620"/>
    <cellStyle name="Обычный 18 3 2 2 3 2 3 2 2" xfId="14621"/>
    <cellStyle name="Обычный 18 3 2 2 3 2 3 2 3" xfId="14622"/>
    <cellStyle name="Обычный 18 3 2 2 3 2 3 2 4" xfId="14623"/>
    <cellStyle name="Обычный 18 3 2 2 3 2 3 2 5" xfId="14624"/>
    <cellStyle name="Обычный 18 3 2 2 3 2 3 3" xfId="14625"/>
    <cellStyle name="Обычный 18 3 2 2 3 2 3 4" xfId="14626"/>
    <cellStyle name="Обычный 18 3 2 2 3 2 3 5" xfId="14627"/>
    <cellStyle name="Обычный 18 3 2 2 3 2 3 6" xfId="14628"/>
    <cellStyle name="Обычный 18 3 2 2 3 2 3 7" xfId="14629"/>
    <cellStyle name="Обычный 18 3 2 2 3 2 3 8" xfId="14630"/>
    <cellStyle name="Обычный 18 3 2 2 3 2 4" xfId="14631"/>
    <cellStyle name="Обычный 18 3 2 2 3 2 4 2" xfId="14632"/>
    <cellStyle name="Обычный 18 3 2 2 3 2 4 3" xfId="14633"/>
    <cellStyle name="Обычный 18 3 2 2 3 2 4 4" xfId="14634"/>
    <cellStyle name="Обычный 18 3 2 2 3 2 4 5" xfId="14635"/>
    <cellStyle name="Обычный 18 3 2 2 3 2 5" xfId="14636"/>
    <cellStyle name="Обычный 18 3 2 2 3 2 5 2" xfId="14637"/>
    <cellStyle name="Обычный 18 3 2 2 3 2 5 3" xfId="14638"/>
    <cellStyle name="Обычный 18 3 2 2 3 2 5 4" xfId="14639"/>
    <cellStyle name="Обычный 18 3 2 2 3 2 5 5" xfId="14640"/>
    <cellStyle name="Обычный 18 3 2 2 3 2 6" xfId="14641"/>
    <cellStyle name="Обычный 18 3 2 2 3 2 7" xfId="14642"/>
    <cellStyle name="Обычный 18 3 2 2 3 2 8" xfId="14643"/>
    <cellStyle name="Обычный 18 3 2 2 3 2 9" xfId="14644"/>
    <cellStyle name="Обычный 18 3 2 2 3 3" xfId="14645"/>
    <cellStyle name="Обычный 18 3 2 2 3 3 2" xfId="14646"/>
    <cellStyle name="Обычный 18 3 2 2 3 3 2 2" xfId="14647"/>
    <cellStyle name="Обычный 18 3 2 2 3 3 2 3" xfId="14648"/>
    <cellStyle name="Обычный 18 3 2 2 3 3 2 4" xfId="14649"/>
    <cellStyle name="Обычный 18 3 2 2 3 3 2 5" xfId="14650"/>
    <cellStyle name="Обычный 18 3 2 2 3 3 3" xfId="14651"/>
    <cellStyle name="Обычный 18 3 2 2 3 3 4" xfId="14652"/>
    <cellStyle name="Обычный 18 3 2 2 3 3 5" xfId="14653"/>
    <cellStyle name="Обычный 18 3 2 2 3 3 6" xfId="14654"/>
    <cellStyle name="Обычный 18 3 2 2 3 3 7" xfId="14655"/>
    <cellStyle name="Обычный 18 3 2 2 3 3 8" xfId="14656"/>
    <cellStyle name="Обычный 18 3 2 2 3 3 9" xfId="14657"/>
    <cellStyle name="Обычный 18 3 2 2 3 4" xfId="14658"/>
    <cellStyle name="Обычный 18 3 2 2 3 4 2" xfId="14659"/>
    <cellStyle name="Обычный 18 3 2 2 3 4 2 2" xfId="14660"/>
    <cellStyle name="Обычный 18 3 2 2 3 4 2 3" xfId="14661"/>
    <cellStyle name="Обычный 18 3 2 2 3 4 2 4" xfId="14662"/>
    <cellStyle name="Обычный 18 3 2 2 3 4 2 5" xfId="14663"/>
    <cellStyle name="Обычный 18 3 2 2 3 4 3" xfId="14664"/>
    <cellStyle name="Обычный 18 3 2 2 3 4 4" xfId="14665"/>
    <cellStyle name="Обычный 18 3 2 2 3 4 5" xfId="14666"/>
    <cellStyle name="Обычный 18 3 2 2 3 4 6" xfId="14667"/>
    <cellStyle name="Обычный 18 3 2 2 3 4 7" xfId="14668"/>
    <cellStyle name="Обычный 18 3 2 2 3 4 8" xfId="14669"/>
    <cellStyle name="Обычный 18 3 2 2 3 5" xfId="14670"/>
    <cellStyle name="Обычный 18 3 2 2 3 5 2" xfId="14671"/>
    <cellStyle name="Обычный 18 3 2 2 3 5 3" xfId="14672"/>
    <cellStyle name="Обычный 18 3 2 2 3 5 4" xfId="14673"/>
    <cellStyle name="Обычный 18 3 2 2 3 5 5" xfId="14674"/>
    <cellStyle name="Обычный 18 3 2 2 3 6" xfId="14675"/>
    <cellStyle name="Обычный 18 3 2 2 3 6 2" xfId="14676"/>
    <cellStyle name="Обычный 18 3 2 2 3 6 3" xfId="14677"/>
    <cellStyle name="Обычный 18 3 2 2 3 6 4" xfId="14678"/>
    <cellStyle name="Обычный 18 3 2 2 3 6 5" xfId="14679"/>
    <cellStyle name="Обычный 18 3 2 2 3 7" xfId="14680"/>
    <cellStyle name="Обычный 18 3 2 2 3 8" xfId="14681"/>
    <cellStyle name="Обычный 18 3 2 2 3 9" xfId="14682"/>
    <cellStyle name="Обычный 18 3 2 2 4" xfId="14683"/>
    <cellStyle name="Обычный 18 3 2 2 4 10" xfId="14684"/>
    <cellStyle name="Обычный 18 3 2 2 4 11" xfId="14685"/>
    <cellStyle name="Обычный 18 3 2 2 4 12" xfId="14686"/>
    <cellStyle name="Обычный 18 3 2 2 4 13" xfId="14687"/>
    <cellStyle name="Обычный 18 3 2 2 4 2" xfId="14688"/>
    <cellStyle name="Обычный 18 3 2 2 4 2 2" xfId="14689"/>
    <cellStyle name="Обычный 18 3 2 2 4 2 2 2" xfId="14690"/>
    <cellStyle name="Обычный 18 3 2 2 4 2 2 3" xfId="14691"/>
    <cellStyle name="Обычный 18 3 2 2 4 2 2 4" xfId="14692"/>
    <cellStyle name="Обычный 18 3 2 2 4 2 2 5" xfId="14693"/>
    <cellStyle name="Обычный 18 3 2 2 4 2 3" xfId="14694"/>
    <cellStyle name="Обычный 18 3 2 2 4 2 4" xfId="14695"/>
    <cellStyle name="Обычный 18 3 2 2 4 2 5" xfId="14696"/>
    <cellStyle name="Обычный 18 3 2 2 4 2 6" xfId="14697"/>
    <cellStyle name="Обычный 18 3 2 2 4 2 7" xfId="14698"/>
    <cellStyle name="Обычный 18 3 2 2 4 2 8" xfId="14699"/>
    <cellStyle name="Обычный 18 3 2 2 4 2 9" xfId="14700"/>
    <cellStyle name="Обычный 18 3 2 2 4 3" xfId="14701"/>
    <cellStyle name="Обычный 18 3 2 2 4 3 2" xfId="14702"/>
    <cellStyle name="Обычный 18 3 2 2 4 3 2 2" xfId="14703"/>
    <cellStyle name="Обычный 18 3 2 2 4 3 2 3" xfId="14704"/>
    <cellStyle name="Обычный 18 3 2 2 4 3 2 4" xfId="14705"/>
    <cellStyle name="Обычный 18 3 2 2 4 3 2 5" xfId="14706"/>
    <cellStyle name="Обычный 18 3 2 2 4 3 3" xfId="14707"/>
    <cellStyle name="Обычный 18 3 2 2 4 3 4" xfId="14708"/>
    <cellStyle name="Обычный 18 3 2 2 4 3 5" xfId="14709"/>
    <cellStyle name="Обычный 18 3 2 2 4 3 6" xfId="14710"/>
    <cellStyle name="Обычный 18 3 2 2 4 3 7" xfId="14711"/>
    <cellStyle name="Обычный 18 3 2 2 4 3 8" xfId="14712"/>
    <cellStyle name="Обычный 18 3 2 2 4 4" xfId="14713"/>
    <cellStyle name="Обычный 18 3 2 2 4 4 2" xfId="14714"/>
    <cellStyle name="Обычный 18 3 2 2 4 4 3" xfId="14715"/>
    <cellStyle name="Обычный 18 3 2 2 4 4 4" xfId="14716"/>
    <cellStyle name="Обычный 18 3 2 2 4 4 5" xfId="14717"/>
    <cellStyle name="Обычный 18 3 2 2 4 5" xfId="14718"/>
    <cellStyle name="Обычный 18 3 2 2 4 5 2" xfId="14719"/>
    <cellStyle name="Обычный 18 3 2 2 4 5 3" xfId="14720"/>
    <cellStyle name="Обычный 18 3 2 2 4 5 4" xfId="14721"/>
    <cellStyle name="Обычный 18 3 2 2 4 5 5" xfId="14722"/>
    <cellStyle name="Обычный 18 3 2 2 4 6" xfId="14723"/>
    <cellStyle name="Обычный 18 3 2 2 4 7" xfId="14724"/>
    <cellStyle name="Обычный 18 3 2 2 4 8" xfId="14725"/>
    <cellStyle name="Обычный 18 3 2 2 4 9" xfId="14726"/>
    <cellStyle name="Обычный 18 3 2 2 5" xfId="14727"/>
    <cellStyle name="Обычный 18 3 2 2 5 10" xfId="14728"/>
    <cellStyle name="Обычный 18 3 2 2 5 2" xfId="14729"/>
    <cellStyle name="Обычный 18 3 2 2 5 2 2" xfId="14730"/>
    <cellStyle name="Обычный 18 3 2 2 5 2 2 2" xfId="14731"/>
    <cellStyle name="Обычный 18 3 2 2 5 2 2 3" xfId="14732"/>
    <cellStyle name="Обычный 18 3 2 2 5 2 2 4" xfId="14733"/>
    <cellStyle name="Обычный 18 3 2 2 5 2 2 5" xfId="14734"/>
    <cellStyle name="Обычный 18 3 2 2 5 2 3" xfId="14735"/>
    <cellStyle name="Обычный 18 3 2 2 5 2 4" xfId="14736"/>
    <cellStyle name="Обычный 18 3 2 2 5 2 5" xfId="14737"/>
    <cellStyle name="Обычный 18 3 2 2 5 2 6" xfId="14738"/>
    <cellStyle name="Обычный 18 3 2 2 5 2 7" xfId="14739"/>
    <cellStyle name="Обычный 18 3 2 2 5 2 8" xfId="14740"/>
    <cellStyle name="Обычный 18 3 2 2 5 2 9" xfId="14741"/>
    <cellStyle name="Обычный 18 3 2 2 5 3" xfId="14742"/>
    <cellStyle name="Обычный 18 3 2 2 5 3 2" xfId="14743"/>
    <cellStyle name="Обычный 18 3 2 2 5 3 3" xfId="14744"/>
    <cellStyle name="Обычный 18 3 2 2 5 3 4" xfId="14745"/>
    <cellStyle name="Обычный 18 3 2 2 5 3 5" xfId="14746"/>
    <cellStyle name="Обычный 18 3 2 2 5 4" xfId="14747"/>
    <cellStyle name="Обычный 18 3 2 2 5 5" xfId="14748"/>
    <cellStyle name="Обычный 18 3 2 2 5 6" xfId="14749"/>
    <cellStyle name="Обычный 18 3 2 2 5 7" xfId="14750"/>
    <cellStyle name="Обычный 18 3 2 2 5 8" xfId="14751"/>
    <cellStyle name="Обычный 18 3 2 2 5 9" xfId="14752"/>
    <cellStyle name="Обычный 18 3 2 2 6" xfId="14753"/>
    <cellStyle name="Обычный 18 3 2 2 6 2" xfId="14754"/>
    <cellStyle name="Обычный 18 3 2 2 6 2 2" xfId="14755"/>
    <cellStyle name="Обычный 18 3 2 2 6 2 3" xfId="14756"/>
    <cellStyle name="Обычный 18 3 2 2 6 2 4" xfId="14757"/>
    <cellStyle name="Обычный 18 3 2 2 6 2 5" xfId="14758"/>
    <cellStyle name="Обычный 18 3 2 2 6 3" xfId="14759"/>
    <cellStyle name="Обычный 18 3 2 2 6 4" xfId="14760"/>
    <cellStyle name="Обычный 18 3 2 2 6 5" xfId="14761"/>
    <cellStyle name="Обычный 18 3 2 2 6 6" xfId="14762"/>
    <cellStyle name="Обычный 18 3 2 2 6 7" xfId="14763"/>
    <cellStyle name="Обычный 18 3 2 2 6 8" xfId="14764"/>
    <cellStyle name="Обычный 18 3 2 2 6 9" xfId="14765"/>
    <cellStyle name="Обычный 18 3 2 2 7" xfId="14766"/>
    <cellStyle name="Обычный 18 3 2 2 7 2" xfId="14767"/>
    <cellStyle name="Обычный 18 3 2 2 7 2 2" xfId="14768"/>
    <cellStyle name="Обычный 18 3 2 2 7 2 3" xfId="14769"/>
    <cellStyle name="Обычный 18 3 2 2 7 2 4" xfId="14770"/>
    <cellStyle name="Обычный 18 3 2 2 7 2 5" xfId="14771"/>
    <cellStyle name="Обычный 18 3 2 2 7 3" xfId="14772"/>
    <cellStyle name="Обычный 18 3 2 2 7 4" xfId="14773"/>
    <cellStyle name="Обычный 18 3 2 2 7 5" xfId="14774"/>
    <cellStyle name="Обычный 18 3 2 2 7 6" xfId="14775"/>
    <cellStyle name="Обычный 18 3 2 2 7 7" xfId="14776"/>
    <cellStyle name="Обычный 18 3 2 2 7 8" xfId="14777"/>
    <cellStyle name="Обычный 18 3 2 2 8" xfId="14778"/>
    <cellStyle name="Обычный 18 3 2 2 8 2" xfId="14779"/>
    <cellStyle name="Обычный 18 3 2 2 8 3" xfId="14780"/>
    <cellStyle name="Обычный 18 3 2 2 8 4" xfId="14781"/>
    <cellStyle name="Обычный 18 3 2 2 8 5" xfId="14782"/>
    <cellStyle name="Обычный 18 3 2 2 9" xfId="14783"/>
    <cellStyle name="Обычный 18 3 2 2 9 2" xfId="14784"/>
    <cellStyle name="Обычный 18 3 2 2 9 3" xfId="14785"/>
    <cellStyle name="Обычный 18 3 2 2 9 4" xfId="14786"/>
    <cellStyle name="Обычный 18 3 2 2 9 5" xfId="14787"/>
    <cellStyle name="Обычный 18 3 2 20" xfId="14788"/>
    <cellStyle name="Обычный 18 3 2 21" xfId="14789"/>
    <cellStyle name="Обычный 18 3 2 22" xfId="14790"/>
    <cellStyle name="Обычный 18 3 2 23" xfId="14791"/>
    <cellStyle name="Обычный 18 3 2 24" xfId="14792"/>
    <cellStyle name="Обычный 18 3 2 25" xfId="14793"/>
    <cellStyle name="Обычный 18 3 2 26" xfId="14794"/>
    <cellStyle name="Обычный 18 3 2 27" xfId="14795"/>
    <cellStyle name="Обычный 18 3 2 3" xfId="14796"/>
    <cellStyle name="Обычный 18 3 2 3 10" xfId="14797"/>
    <cellStyle name="Обычный 18 3 2 3 11" xfId="14798"/>
    <cellStyle name="Обычный 18 3 2 3 12" xfId="14799"/>
    <cellStyle name="Обычный 18 3 2 3 13" xfId="14800"/>
    <cellStyle name="Обычный 18 3 2 3 14" xfId="14801"/>
    <cellStyle name="Обычный 18 3 2 3 15" xfId="14802"/>
    <cellStyle name="Обычный 18 3 2 3 16" xfId="14803"/>
    <cellStyle name="Обычный 18 3 2 3 2" xfId="14804"/>
    <cellStyle name="Обычный 18 3 2 3 2 10" xfId="14805"/>
    <cellStyle name="Обычный 18 3 2 3 2 11" xfId="14806"/>
    <cellStyle name="Обычный 18 3 2 3 2 12" xfId="14807"/>
    <cellStyle name="Обычный 18 3 2 3 2 13" xfId="14808"/>
    <cellStyle name="Обычный 18 3 2 3 2 14" xfId="14809"/>
    <cellStyle name="Обычный 18 3 2 3 2 2" xfId="14810"/>
    <cellStyle name="Обычный 18 3 2 3 2 2 10" xfId="14811"/>
    <cellStyle name="Обычный 18 3 2 3 2 2 11" xfId="14812"/>
    <cellStyle name="Обычный 18 3 2 3 2 2 12" xfId="14813"/>
    <cellStyle name="Обычный 18 3 2 3 2 2 13" xfId="14814"/>
    <cellStyle name="Обычный 18 3 2 3 2 2 2" xfId="14815"/>
    <cellStyle name="Обычный 18 3 2 3 2 2 2 2" xfId="14816"/>
    <cellStyle name="Обычный 18 3 2 3 2 2 2 2 2" xfId="14817"/>
    <cellStyle name="Обычный 18 3 2 3 2 2 2 2 3" xfId="14818"/>
    <cellStyle name="Обычный 18 3 2 3 2 2 2 2 4" xfId="14819"/>
    <cellStyle name="Обычный 18 3 2 3 2 2 2 2 5" xfId="14820"/>
    <cellStyle name="Обычный 18 3 2 3 2 2 2 3" xfId="14821"/>
    <cellStyle name="Обычный 18 3 2 3 2 2 2 4" xfId="14822"/>
    <cellStyle name="Обычный 18 3 2 3 2 2 2 5" xfId="14823"/>
    <cellStyle name="Обычный 18 3 2 3 2 2 2 6" xfId="14824"/>
    <cellStyle name="Обычный 18 3 2 3 2 2 2 7" xfId="14825"/>
    <cellStyle name="Обычный 18 3 2 3 2 2 2 8" xfId="14826"/>
    <cellStyle name="Обычный 18 3 2 3 2 2 2 9" xfId="14827"/>
    <cellStyle name="Обычный 18 3 2 3 2 2 3" xfId="14828"/>
    <cellStyle name="Обычный 18 3 2 3 2 2 3 2" xfId="14829"/>
    <cellStyle name="Обычный 18 3 2 3 2 2 3 2 2" xfId="14830"/>
    <cellStyle name="Обычный 18 3 2 3 2 2 3 2 3" xfId="14831"/>
    <cellStyle name="Обычный 18 3 2 3 2 2 3 2 4" xfId="14832"/>
    <cellStyle name="Обычный 18 3 2 3 2 2 3 2 5" xfId="14833"/>
    <cellStyle name="Обычный 18 3 2 3 2 2 3 3" xfId="14834"/>
    <cellStyle name="Обычный 18 3 2 3 2 2 3 4" xfId="14835"/>
    <cellStyle name="Обычный 18 3 2 3 2 2 3 5" xfId="14836"/>
    <cellStyle name="Обычный 18 3 2 3 2 2 3 6" xfId="14837"/>
    <cellStyle name="Обычный 18 3 2 3 2 2 3 7" xfId="14838"/>
    <cellStyle name="Обычный 18 3 2 3 2 2 3 8" xfId="14839"/>
    <cellStyle name="Обычный 18 3 2 3 2 2 4" xfId="14840"/>
    <cellStyle name="Обычный 18 3 2 3 2 2 4 2" xfId="14841"/>
    <cellStyle name="Обычный 18 3 2 3 2 2 4 3" xfId="14842"/>
    <cellStyle name="Обычный 18 3 2 3 2 2 4 4" xfId="14843"/>
    <cellStyle name="Обычный 18 3 2 3 2 2 4 5" xfId="14844"/>
    <cellStyle name="Обычный 18 3 2 3 2 2 5" xfId="14845"/>
    <cellStyle name="Обычный 18 3 2 3 2 2 5 2" xfId="14846"/>
    <cellStyle name="Обычный 18 3 2 3 2 2 5 3" xfId="14847"/>
    <cellStyle name="Обычный 18 3 2 3 2 2 5 4" xfId="14848"/>
    <cellStyle name="Обычный 18 3 2 3 2 2 5 5" xfId="14849"/>
    <cellStyle name="Обычный 18 3 2 3 2 2 6" xfId="14850"/>
    <cellStyle name="Обычный 18 3 2 3 2 2 7" xfId="14851"/>
    <cellStyle name="Обычный 18 3 2 3 2 2 8" xfId="14852"/>
    <cellStyle name="Обычный 18 3 2 3 2 2 9" xfId="14853"/>
    <cellStyle name="Обычный 18 3 2 3 2 3" xfId="14854"/>
    <cellStyle name="Обычный 18 3 2 3 2 3 2" xfId="14855"/>
    <cellStyle name="Обычный 18 3 2 3 2 3 2 2" xfId="14856"/>
    <cellStyle name="Обычный 18 3 2 3 2 3 2 3" xfId="14857"/>
    <cellStyle name="Обычный 18 3 2 3 2 3 2 4" xfId="14858"/>
    <cellStyle name="Обычный 18 3 2 3 2 3 2 5" xfId="14859"/>
    <cellStyle name="Обычный 18 3 2 3 2 3 3" xfId="14860"/>
    <cellStyle name="Обычный 18 3 2 3 2 3 4" xfId="14861"/>
    <cellStyle name="Обычный 18 3 2 3 2 3 5" xfId="14862"/>
    <cellStyle name="Обычный 18 3 2 3 2 3 6" xfId="14863"/>
    <cellStyle name="Обычный 18 3 2 3 2 3 7" xfId="14864"/>
    <cellStyle name="Обычный 18 3 2 3 2 3 8" xfId="14865"/>
    <cellStyle name="Обычный 18 3 2 3 2 3 9" xfId="14866"/>
    <cellStyle name="Обычный 18 3 2 3 2 4" xfId="14867"/>
    <cellStyle name="Обычный 18 3 2 3 2 4 2" xfId="14868"/>
    <cellStyle name="Обычный 18 3 2 3 2 4 2 2" xfId="14869"/>
    <cellStyle name="Обычный 18 3 2 3 2 4 2 3" xfId="14870"/>
    <cellStyle name="Обычный 18 3 2 3 2 4 2 4" xfId="14871"/>
    <cellStyle name="Обычный 18 3 2 3 2 4 2 5" xfId="14872"/>
    <cellStyle name="Обычный 18 3 2 3 2 4 3" xfId="14873"/>
    <cellStyle name="Обычный 18 3 2 3 2 4 4" xfId="14874"/>
    <cellStyle name="Обычный 18 3 2 3 2 4 5" xfId="14875"/>
    <cellStyle name="Обычный 18 3 2 3 2 4 6" xfId="14876"/>
    <cellStyle name="Обычный 18 3 2 3 2 4 7" xfId="14877"/>
    <cellStyle name="Обычный 18 3 2 3 2 4 8" xfId="14878"/>
    <cellStyle name="Обычный 18 3 2 3 2 5" xfId="14879"/>
    <cellStyle name="Обычный 18 3 2 3 2 5 2" xfId="14880"/>
    <cellStyle name="Обычный 18 3 2 3 2 5 3" xfId="14881"/>
    <cellStyle name="Обычный 18 3 2 3 2 5 4" xfId="14882"/>
    <cellStyle name="Обычный 18 3 2 3 2 5 5" xfId="14883"/>
    <cellStyle name="Обычный 18 3 2 3 2 6" xfId="14884"/>
    <cellStyle name="Обычный 18 3 2 3 2 6 2" xfId="14885"/>
    <cellStyle name="Обычный 18 3 2 3 2 6 3" xfId="14886"/>
    <cellStyle name="Обычный 18 3 2 3 2 6 4" xfId="14887"/>
    <cellStyle name="Обычный 18 3 2 3 2 6 5" xfId="14888"/>
    <cellStyle name="Обычный 18 3 2 3 2 7" xfId="14889"/>
    <cellStyle name="Обычный 18 3 2 3 2 8" xfId="14890"/>
    <cellStyle name="Обычный 18 3 2 3 2 9" xfId="14891"/>
    <cellStyle name="Обычный 18 3 2 3 3" xfId="14892"/>
    <cellStyle name="Обычный 18 3 2 3 3 10" xfId="14893"/>
    <cellStyle name="Обычный 18 3 2 3 3 11" xfId="14894"/>
    <cellStyle name="Обычный 18 3 2 3 3 12" xfId="14895"/>
    <cellStyle name="Обычный 18 3 2 3 3 13" xfId="14896"/>
    <cellStyle name="Обычный 18 3 2 3 3 2" xfId="14897"/>
    <cellStyle name="Обычный 18 3 2 3 3 2 2" xfId="14898"/>
    <cellStyle name="Обычный 18 3 2 3 3 2 2 2" xfId="14899"/>
    <cellStyle name="Обычный 18 3 2 3 3 2 2 3" xfId="14900"/>
    <cellStyle name="Обычный 18 3 2 3 3 2 2 4" xfId="14901"/>
    <cellStyle name="Обычный 18 3 2 3 3 2 2 5" xfId="14902"/>
    <cellStyle name="Обычный 18 3 2 3 3 2 3" xfId="14903"/>
    <cellStyle name="Обычный 18 3 2 3 3 2 4" xfId="14904"/>
    <cellStyle name="Обычный 18 3 2 3 3 2 5" xfId="14905"/>
    <cellStyle name="Обычный 18 3 2 3 3 2 6" xfId="14906"/>
    <cellStyle name="Обычный 18 3 2 3 3 2 7" xfId="14907"/>
    <cellStyle name="Обычный 18 3 2 3 3 2 8" xfId="14908"/>
    <cellStyle name="Обычный 18 3 2 3 3 2 9" xfId="14909"/>
    <cellStyle name="Обычный 18 3 2 3 3 3" xfId="14910"/>
    <cellStyle name="Обычный 18 3 2 3 3 3 2" xfId="14911"/>
    <cellStyle name="Обычный 18 3 2 3 3 3 2 2" xfId="14912"/>
    <cellStyle name="Обычный 18 3 2 3 3 3 2 3" xfId="14913"/>
    <cellStyle name="Обычный 18 3 2 3 3 3 2 4" xfId="14914"/>
    <cellStyle name="Обычный 18 3 2 3 3 3 2 5" xfId="14915"/>
    <cellStyle name="Обычный 18 3 2 3 3 3 3" xfId="14916"/>
    <cellStyle name="Обычный 18 3 2 3 3 3 4" xfId="14917"/>
    <cellStyle name="Обычный 18 3 2 3 3 3 5" xfId="14918"/>
    <cellStyle name="Обычный 18 3 2 3 3 3 6" xfId="14919"/>
    <cellStyle name="Обычный 18 3 2 3 3 3 7" xfId="14920"/>
    <cellStyle name="Обычный 18 3 2 3 3 3 8" xfId="14921"/>
    <cellStyle name="Обычный 18 3 2 3 3 4" xfId="14922"/>
    <cellStyle name="Обычный 18 3 2 3 3 4 2" xfId="14923"/>
    <cellStyle name="Обычный 18 3 2 3 3 4 3" xfId="14924"/>
    <cellStyle name="Обычный 18 3 2 3 3 4 4" xfId="14925"/>
    <cellStyle name="Обычный 18 3 2 3 3 4 5" xfId="14926"/>
    <cellStyle name="Обычный 18 3 2 3 3 5" xfId="14927"/>
    <cellStyle name="Обычный 18 3 2 3 3 5 2" xfId="14928"/>
    <cellStyle name="Обычный 18 3 2 3 3 5 3" xfId="14929"/>
    <cellStyle name="Обычный 18 3 2 3 3 5 4" xfId="14930"/>
    <cellStyle name="Обычный 18 3 2 3 3 5 5" xfId="14931"/>
    <cellStyle name="Обычный 18 3 2 3 3 6" xfId="14932"/>
    <cellStyle name="Обычный 18 3 2 3 3 7" xfId="14933"/>
    <cellStyle name="Обычный 18 3 2 3 3 8" xfId="14934"/>
    <cellStyle name="Обычный 18 3 2 3 3 9" xfId="14935"/>
    <cellStyle name="Обычный 18 3 2 3 4" xfId="14936"/>
    <cellStyle name="Обычный 18 3 2 3 4 10" xfId="14937"/>
    <cellStyle name="Обычный 18 3 2 3 4 2" xfId="14938"/>
    <cellStyle name="Обычный 18 3 2 3 4 2 2" xfId="14939"/>
    <cellStyle name="Обычный 18 3 2 3 4 2 2 2" xfId="14940"/>
    <cellStyle name="Обычный 18 3 2 3 4 2 2 3" xfId="14941"/>
    <cellStyle name="Обычный 18 3 2 3 4 2 2 4" xfId="14942"/>
    <cellStyle name="Обычный 18 3 2 3 4 2 2 5" xfId="14943"/>
    <cellStyle name="Обычный 18 3 2 3 4 2 3" xfId="14944"/>
    <cellStyle name="Обычный 18 3 2 3 4 2 4" xfId="14945"/>
    <cellStyle name="Обычный 18 3 2 3 4 2 5" xfId="14946"/>
    <cellStyle name="Обычный 18 3 2 3 4 2 6" xfId="14947"/>
    <cellStyle name="Обычный 18 3 2 3 4 2 7" xfId="14948"/>
    <cellStyle name="Обычный 18 3 2 3 4 2 8" xfId="14949"/>
    <cellStyle name="Обычный 18 3 2 3 4 2 9" xfId="14950"/>
    <cellStyle name="Обычный 18 3 2 3 4 3" xfId="14951"/>
    <cellStyle name="Обычный 18 3 2 3 4 3 2" xfId="14952"/>
    <cellStyle name="Обычный 18 3 2 3 4 3 3" xfId="14953"/>
    <cellStyle name="Обычный 18 3 2 3 4 3 4" xfId="14954"/>
    <cellStyle name="Обычный 18 3 2 3 4 3 5" xfId="14955"/>
    <cellStyle name="Обычный 18 3 2 3 4 4" xfId="14956"/>
    <cellStyle name="Обычный 18 3 2 3 4 5" xfId="14957"/>
    <cellStyle name="Обычный 18 3 2 3 4 6" xfId="14958"/>
    <cellStyle name="Обычный 18 3 2 3 4 7" xfId="14959"/>
    <cellStyle name="Обычный 18 3 2 3 4 8" xfId="14960"/>
    <cellStyle name="Обычный 18 3 2 3 4 9" xfId="14961"/>
    <cellStyle name="Обычный 18 3 2 3 5" xfId="14962"/>
    <cellStyle name="Обычный 18 3 2 3 5 2" xfId="14963"/>
    <cellStyle name="Обычный 18 3 2 3 5 2 2" xfId="14964"/>
    <cellStyle name="Обычный 18 3 2 3 5 2 3" xfId="14965"/>
    <cellStyle name="Обычный 18 3 2 3 5 2 4" xfId="14966"/>
    <cellStyle name="Обычный 18 3 2 3 5 2 5" xfId="14967"/>
    <cellStyle name="Обычный 18 3 2 3 5 3" xfId="14968"/>
    <cellStyle name="Обычный 18 3 2 3 5 4" xfId="14969"/>
    <cellStyle name="Обычный 18 3 2 3 5 5" xfId="14970"/>
    <cellStyle name="Обычный 18 3 2 3 5 6" xfId="14971"/>
    <cellStyle name="Обычный 18 3 2 3 5 7" xfId="14972"/>
    <cellStyle name="Обычный 18 3 2 3 5 8" xfId="14973"/>
    <cellStyle name="Обычный 18 3 2 3 5 9" xfId="14974"/>
    <cellStyle name="Обычный 18 3 2 3 6" xfId="14975"/>
    <cellStyle name="Обычный 18 3 2 3 6 2" xfId="14976"/>
    <cellStyle name="Обычный 18 3 2 3 6 2 2" xfId="14977"/>
    <cellStyle name="Обычный 18 3 2 3 6 2 3" xfId="14978"/>
    <cellStyle name="Обычный 18 3 2 3 6 2 4" xfId="14979"/>
    <cellStyle name="Обычный 18 3 2 3 6 2 5" xfId="14980"/>
    <cellStyle name="Обычный 18 3 2 3 6 3" xfId="14981"/>
    <cellStyle name="Обычный 18 3 2 3 6 4" xfId="14982"/>
    <cellStyle name="Обычный 18 3 2 3 6 5" xfId="14983"/>
    <cellStyle name="Обычный 18 3 2 3 6 6" xfId="14984"/>
    <cellStyle name="Обычный 18 3 2 3 6 7" xfId="14985"/>
    <cellStyle name="Обычный 18 3 2 3 6 8" xfId="14986"/>
    <cellStyle name="Обычный 18 3 2 3 7" xfId="14987"/>
    <cellStyle name="Обычный 18 3 2 3 7 2" xfId="14988"/>
    <cellStyle name="Обычный 18 3 2 3 7 3" xfId="14989"/>
    <cellStyle name="Обычный 18 3 2 3 7 4" xfId="14990"/>
    <cellStyle name="Обычный 18 3 2 3 7 5" xfId="14991"/>
    <cellStyle name="Обычный 18 3 2 3 8" xfId="14992"/>
    <cellStyle name="Обычный 18 3 2 3 8 2" xfId="14993"/>
    <cellStyle name="Обычный 18 3 2 3 8 3" xfId="14994"/>
    <cellStyle name="Обычный 18 3 2 3 8 4" xfId="14995"/>
    <cellStyle name="Обычный 18 3 2 3 8 5" xfId="14996"/>
    <cellStyle name="Обычный 18 3 2 3 9" xfId="14997"/>
    <cellStyle name="Обычный 18 3 2 4" xfId="14998"/>
    <cellStyle name="Обычный 18 3 2 4 10" xfId="14999"/>
    <cellStyle name="Обычный 18 3 2 4 11" xfId="15000"/>
    <cellStyle name="Обычный 18 3 2 4 12" xfId="15001"/>
    <cellStyle name="Обычный 18 3 2 4 13" xfId="15002"/>
    <cellStyle name="Обычный 18 3 2 4 14" xfId="15003"/>
    <cellStyle name="Обычный 18 3 2 4 15" xfId="15004"/>
    <cellStyle name="Обычный 18 3 2 4 16" xfId="15005"/>
    <cellStyle name="Обычный 18 3 2 4 2" xfId="15006"/>
    <cellStyle name="Обычный 18 3 2 4 2 10" xfId="15007"/>
    <cellStyle name="Обычный 18 3 2 4 2 11" xfId="15008"/>
    <cellStyle name="Обычный 18 3 2 4 2 12" xfId="15009"/>
    <cellStyle name="Обычный 18 3 2 4 2 13" xfId="15010"/>
    <cellStyle name="Обычный 18 3 2 4 2 14" xfId="15011"/>
    <cellStyle name="Обычный 18 3 2 4 2 2" xfId="15012"/>
    <cellStyle name="Обычный 18 3 2 4 2 2 10" xfId="15013"/>
    <cellStyle name="Обычный 18 3 2 4 2 2 11" xfId="15014"/>
    <cellStyle name="Обычный 18 3 2 4 2 2 12" xfId="15015"/>
    <cellStyle name="Обычный 18 3 2 4 2 2 13" xfId="15016"/>
    <cellStyle name="Обычный 18 3 2 4 2 2 2" xfId="15017"/>
    <cellStyle name="Обычный 18 3 2 4 2 2 2 2" xfId="15018"/>
    <cellStyle name="Обычный 18 3 2 4 2 2 2 2 2" xfId="15019"/>
    <cellStyle name="Обычный 18 3 2 4 2 2 2 2 3" xfId="15020"/>
    <cellStyle name="Обычный 18 3 2 4 2 2 2 2 4" xfId="15021"/>
    <cellStyle name="Обычный 18 3 2 4 2 2 2 2 5" xfId="15022"/>
    <cellStyle name="Обычный 18 3 2 4 2 2 2 3" xfId="15023"/>
    <cellStyle name="Обычный 18 3 2 4 2 2 2 4" xfId="15024"/>
    <cellStyle name="Обычный 18 3 2 4 2 2 2 5" xfId="15025"/>
    <cellStyle name="Обычный 18 3 2 4 2 2 2 6" xfId="15026"/>
    <cellStyle name="Обычный 18 3 2 4 2 2 2 7" xfId="15027"/>
    <cellStyle name="Обычный 18 3 2 4 2 2 2 8" xfId="15028"/>
    <cellStyle name="Обычный 18 3 2 4 2 2 2 9" xfId="15029"/>
    <cellStyle name="Обычный 18 3 2 4 2 2 3" xfId="15030"/>
    <cellStyle name="Обычный 18 3 2 4 2 2 3 2" xfId="15031"/>
    <cellStyle name="Обычный 18 3 2 4 2 2 3 2 2" xfId="15032"/>
    <cellStyle name="Обычный 18 3 2 4 2 2 3 2 3" xfId="15033"/>
    <cellStyle name="Обычный 18 3 2 4 2 2 3 2 4" xfId="15034"/>
    <cellStyle name="Обычный 18 3 2 4 2 2 3 2 5" xfId="15035"/>
    <cellStyle name="Обычный 18 3 2 4 2 2 3 3" xfId="15036"/>
    <cellStyle name="Обычный 18 3 2 4 2 2 3 4" xfId="15037"/>
    <cellStyle name="Обычный 18 3 2 4 2 2 3 5" xfId="15038"/>
    <cellStyle name="Обычный 18 3 2 4 2 2 3 6" xfId="15039"/>
    <cellStyle name="Обычный 18 3 2 4 2 2 3 7" xfId="15040"/>
    <cellStyle name="Обычный 18 3 2 4 2 2 3 8" xfId="15041"/>
    <cellStyle name="Обычный 18 3 2 4 2 2 4" xfId="15042"/>
    <cellStyle name="Обычный 18 3 2 4 2 2 4 2" xfId="15043"/>
    <cellStyle name="Обычный 18 3 2 4 2 2 4 3" xfId="15044"/>
    <cellStyle name="Обычный 18 3 2 4 2 2 4 4" xfId="15045"/>
    <cellStyle name="Обычный 18 3 2 4 2 2 4 5" xfId="15046"/>
    <cellStyle name="Обычный 18 3 2 4 2 2 5" xfId="15047"/>
    <cellStyle name="Обычный 18 3 2 4 2 2 5 2" xfId="15048"/>
    <cellStyle name="Обычный 18 3 2 4 2 2 5 3" xfId="15049"/>
    <cellStyle name="Обычный 18 3 2 4 2 2 5 4" xfId="15050"/>
    <cellStyle name="Обычный 18 3 2 4 2 2 5 5" xfId="15051"/>
    <cellStyle name="Обычный 18 3 2 4 2 2 6" xfId="15052"/>
    <cellStyle name="Обычный 18 3 2 4 2 2 7" xfId="15053"/>
    <cellStyle name="Обычный 18 3 2 4 2 2 8" xfId="15054"/>
    <cellStyle name="Обычный 18 3 2 4 2 2 9" xfId="15055"/>
    <cellStyle name="Обычный 18 3 2 4 2 3" xfId="15056"/>
    <cellStyle name="Обычный 18 3 2 4 2 3 2" xfId="15057"/>
    <cellStyle name="Обычный 18 3 2 4 2 3 2 2" xfId="15058"/>
    <cellStyle name="Обычный 18 3 2 4 2 3 2 3" xfId="15059"/>
    <cellStyle name="Обычный 18 3 2 4 2 3 2 4" xfId="15060"/>
    <cellStyle name="Обычный 18 3 2 4 2 3 2 5" xfId="15061"/>
    <cellStyle name="Обычный 18 3 2 4 2 3 3" xfId="15062"/>
    <cellStyle name="Обычный 18 3 2 4 2 3 4" xfId="15063"/>
    <cellStyle name="Обычный 18 3 2 4 2 3 5" xfId="15064"/>
    <cellStyle name="Обычный 18 3 2 4 2 3 6" xfId="15065"/>
    <cellStyle name="Обычный 18 3 2 4 2 3 7" xfId="15066"/>
    <cellStyle name="Обычный 18 3 2 4 2 3 8" xfId="15067"/>
    <cellStyle name="Обычный 18 3 2 4 2 3 9" xfId="15068"/>
    <cellStyle name="Обычный 18 3 2 4 2 4" xfId="15069"/>
    <cellStyle name="Обычный 18 3 2 4 2 4 2" xfId="15070"/>
    <cellStyle name="Обычный 18 3 2 4 2 4 2 2" xfId="15071"/>
    <cellStyle name="Обычный 18 3 2 4 2 4 2 3" xfId="15072"/>
    <cellStyle name="Обычный 18 3 2 4 2 4 2 4" xfId="15073"/>
    <cellStyle name="Обычный 18 3 2 4 2 4 2 5" xfId="15074"/>
    <cellStyle name="Обычный 18 3 2 4 2 4 3" xfId="15075"/>
    <cellStyle name="Обычный 18 3 2 4 2 4 4" xfId="15076"/>
    <cellStyle name="Обычный 18 3 2 4 2 4 5" xfId="15077"/>
    <cellStyle name="Обычный 18 3 2 4 2 4 6" xfId="15078"/>
    <cellStyle name="Обычный 18 3 2 4 2 4 7" xfId="15079"/>
    <cellStyle name="Обычный 18 3 2 4 2 4 8" xfId="15080"/>
    <cellStyle name="Обычный 18 3 2 4 2 5" xfId="15081"/>
    <cellStyle name="Обычный 18 3 2 4 2 5 2" xfId="15082"/>
    <cellStyle name="Обычный 18 3 2 4 2 5 3" xfId="15083"/>
    <cellStyle name="Обычный 18 3 2 4 2 5 4" xfId="15084"/>
    <cellStyle name="Обычный 18 3 2 4 2 5 5" xfId="15085"/>
    <cellStyle name="Обычный 18 3 2 4 2 6" xfId="15086"/>
    <cellStyle name="Обычный 18 3 2 4 2 6 2" xfId="15087"/>
    <cellStyle name="Обычный 18 3 2 4 2 6 3" xfId="15088"/>
    <cellStyle name="Обычный 18 3 2 4 2 6 4" xfId="15089"/>
    <cellStyle name="Обычный 18 3 2 4 2 6 5" xfId="15090"/>
    <cellStyle name="Обычный 18 3 2 4 2 7" xfId="15091"/>
    <cellStyle name="Обычный 18 3 2 4 2 8" xfId="15092"/>
    <cellStyle name="Обычный 18 3 2 4 2 9" xfId="15093"/>
    <cellStyle name="Обычный 18 3 2 4 3" xfId="15094"/>
    <cellStyle name="Обычный 18 3 2 4 3 10" xfId="15095"/>
    <cellStyle name="Обычный 18 3 2 4 3 11" xfId="15096"/>
    <cellStyle name="Обычный 18 3 2 4 3 12" xfId="15097"/>
    <cellStyle name="Обычный 18 3 2 4 3 13" xfId="15098"/>
    <cellStyle name="Обычный 18 3 2 4 3 2" xfId="15099"/>
    <cellStyle name="Обычный 18 3 2 4 3 2 2" xfId="15100"/>
    <cellStyle name="Обычный 18 3 2 4 3 2 2 2" xfId="15101"/>
    <cellStyle name="Обычный 18 3 2 4 3 2 2 3" xfId="15102"/>
    <cellStyle name="Обычный 18 3 2 4 3 2 2 4" xfId="15103"/>
    <cellStyle name="Обычный 18 3 2 4 3 2 2 5" xfId="15104"/>
    <cellStyle name="Обычный 18 3 2 4 3 2 3" xfId="15105"/>
    <cellStyle name="Обычный 18 3 2 4 3 2 4" xfId="15106"/>
    <cellStyle name="Обычный 18 3 2 4 3 2 5" xfId="15107"/>
    <cellStyle name="Обычный 18 3 2 4 3 2 6" xfId="15108"/>
    <cellStyle name="Обычный 18 3 2 4 3 2 7" xfId="15109"/>
    <cellStyle name="Обычный 18 3 2 4 3 2 8" xfId="15110"/>
    <cellStyle name="Обычный 18 3 2 4 3 2 9" xfId="15111"/>
    <cellStyle name="Обычный 18 3 2 4 3 3" xfId="15112"/>
    <cellStyle name="Обычный 18 3 2 4 3 3 2" xfId="15113"/>
    <cellStyle name="Обычный 18 3 2 4 3 3 2 2" xfId="15114"/>
    <cellStyle name="Обычный 18 3 2 4 3 3 2 3" xfId="15115"/>
    <cellStyle name="Обычный 18 3 2 4 3 3 2 4" xfId="15116"/>
    <cellStyle name="Обычный 18 3 2 4 3 3 2 5" xfId="15117"/>
    <cellStyle name="Обычный 18 3 2 4 3 3 3" xfId="15118"/>
    <cellStyle name="Обычный 18 3 2 4 3 3 4" xfId="15119"/>
    <cellStyle name="Обычный 18 3 2 4 3 3 5" xfId="15120"/>
    <cellStyle name="Обычный 18 3 2 4 3 3 6" xfId="15121"/>
    <cellStyle name="Обычный 18 3 2 4 3 3 7" xfId="15122"/>
    <cellStyle name="Обычный 18 3 2 4 3 3 8" xfId="15123"/>
    <cellStyle name="Обычный 18 3 2 4 3 4" xfId="15124"/>
    <cellStyle name="Обычный 18 3 2 4 3 4 2" xfId="15125"/>
    <cellStyle name="Обычный 18 3 2 4 3 4 3" xfId="15126"/>
    <cellStyle name="Обычный 18 3 2 4 3 4 4" xfId="15127"/>
    <cellStyle name="Обычный 18 3 2 4 3 4 5" xfId="15128"/>
    <cellStyle name="Обычный 18 3 2 4 3 5" xfId="15129"/>
    <cellStyle name="Обычный 18 3 2 4 3 5 2" xfId="15130"/>
    <cellStyle name="Обычный 18 3 2 4 3 5 3" xfId="15131"/>
    <cellStyle name="Обычный 18 3 2 4 3 5 4" xfId="15132"/>
    <cellStyle name="Обычный 18 3 2 4 3 5 5" xfId="15133"/>
    <cellStyle name="Обычный 18 3 2 4 3 6" xfId="15134"/>
    <cellStyle name="Обычный 18 3 2 4 3 7" xfId="15135"/>
    <cellStyle name="Обычный 18 3 2 4 3 8" xfId="15136"/>
    <cellStyle name="Обычный 18 3 2 4 3 9" xfId="15137"/>
    <cellStyle name="Обычный 18 3 2 4 4" xfId="15138"/>
    <cellStyle name="Обычный 18 3 2 4 4 10" xfId="15139"/>
    <cellStyle name="Обычный 18 3 2 4 4 2" xfId="15140"/>
    <cellStyle name="Обычный 18 3 2 4 4 2 2" xfId="15141"/>
    <cellStyle name="Обычный 18 3 2 4 4 2 2 2" xfId="15142"/>
    <cellStyle name="Обычный 18 3 2 4 4 2 2 3" xfId="15143"/>
    <cellStyle name="Обычный 18 3 2 4 4 2 2 4" xfId="15144"/>
    <cellStyle name="Обычный 18 3 2 4 4 2 2 5" xfId="15145"/>
    <cellStyle name="Обычный 18 3 2 4 4 2 3" xfId="15146"/>
    <cellStyle name="Обычный 18 3 2 4 4 2 4" xfId="15147"/>
    <cellStyle name="Обычный 18 3 2 4 4 2 5" xfId="15148"/>
    <cellStyle name="Обычный 18 3 2 4 4 2 6" xfId="15149"/>
    <cellStyle name="Обычный 18 3 2 4 4 2 7" xfId="15150"/>
    <cellStyle name="Обычный 18 3 2 4 4 2 8" xfId="15151"/>
    <cellStyle name="Обычный 18 3 2 4 4 2 9" xfId="15152"/>
    <cellStyle name="Обычный 18 3 2 4 4 3" xfId="15153"/>
    <cellStyle name="Обычный 18 3 2 4 4 3 2" xfId="15154"/>
    <cellStyle name="Обычный 18 3 2 4 4 3 3" xfId="15155"/>
    <cellStyle name="Обычный 18 3 2 4 4 3 4" xfId="15156"/>
    <cellStyle name="Обычный 18 3 2 4 4 3 5" xfId="15157"/>
    <cellStyle name="Обычный 18 3 2 4 4 4" xfId="15158"/>
    <cellStyle name="Обычный 18 3 2 4 4 5" xfId="15159"/>
    <cellStyle name="Обычный 18 3 2 4 4 6" xfId="15160"/>
    <cellStyle name="Обычный 18 3 2 4 4 7" xfId="15161"/>
    <cellStyle name="Обычный 18 3 2 4 4 8" xfId="15162"/>
    <cellStyle name="Обычный 18 3 2 4 4 9" xfId="15163"/>
    <cellStyle name="Обычный 18 3 2 4 5" xfId="15164"/>
    <cellStyle name="Обычный 18 3 2 4 5 2" xfId="15165"/>
    <cellStyle name="Обычный 18 3 2 4 5 2 2" xfId="15166"/>
    <cellStyle name="Обычный 18 3 2 4 5 2 3" xfId="15167"/>
    <cellStyle name="Обычный 18 3 2 4 5 2 4" xfId="15168"/>
    <cellStyle name="Обычный 18 3 2 4 5 2 5" xfId="15169"/>
    <cellStyle name="Обычный 18 3 2 4 5 3" xfId="15170"/>
    <cellStyle name="Обычный 18 3 2 4 5 4" xfId="15171"/>
    <cellStyle name="Обычный 18 3 2 4 5 5" xfId="15172"/>
    <cellStyle name="Обычный 18 3 2 4 5 6" xfId="15173"/>
    <cellStyle name="Обычный 18 3 2 4 5 7" xfId="15174"/>
    <cellStyle name="Обычный 18 3 2 4 5 8" xfId="15175"/>
    <cellStyle name="Обычный 18 3 2 4 5 9" xfId="15176"/>
    <cellStyle name="Обычный 18 3 2 4 6" xfId="15177"/>
    <cellStyle name="Обычный 18 3 2 4 6 2" xfId="15178"/>
    <cellStyle name="Обычный 18 3 2 4 6 2 2" xfId="15179"/>
    <cellStyle name="Обычный 18 3 2 4 6 2 3" xfId="15180"/>
    <cellStyle name="Обычный 18 3 2 4 6 2 4" xfId="15181"/>
    <cellStyle name="Обычный 18 3 2 4 6 2 5" xfId="15182"/>
    <cellStyle name="Обычный 18 3 2 4 6 3" xfId="15183"/>
    <cellStyle name="Обычный 18 3 2 4 6 4" xfId="15184"/>
    <cellStyle name="Обычный 18 3 2 4 6 5" xfId="15185"/>
    <cellStyle name="Обычный 18 3 2 4 6 6" xfId="15186"/>
    <cellStyle name="Обычный 18 3 2 4 6 7" xfId="15187"/>
    <cellStyle name="Обычный 18 3 2 4 6 8" xfId="15188"/>
    <cellStyle name="Обычный 18 3 2 4 7" xfId="15189"/>
    <cellStyle name="Обычный 18 3 2 4 7 2" xfId="15190"/>
    <cellStyle name="Обычный 18 3 2 4 7 3" xfId="15191"/>
    <cellStyle name="Обычный 18 3 2 4 7 4" xfId="15192"/>
    <cellStyle name="Обычный 18 3 2 4 7 5" xfId="15193"/>
    <cellStyle name="Обычный 18 3 2 4 8" xfId="15194"/>
    <cellStyle name="Обычный 18 3 2 4 8 2" xfId="15195"/>
    <cellStyle name="Обычный 18 3 2 4 8 3" xfId="15196"/>
    <cellStyle name="Обычный 18 3 2 4 8 4" xfId="15197"/>
    <cellStyle name="Обычный 18 3 2 4 8 5" xfId="15198"/>
    <cellStyle name="Обычный 18 3 2 4 9" xfId="15199"/>
    <cellStyle name="Обычный 18 3 2 5" xfId="15200"/>
    <cellStyle name="Обычный 18 3 2 5 10" xfId="15201"/>
    <cellStyle name="Обычный 18 3 2 5 11" xfId="15202"/>
    <cellStyle name="Обычный 18 3 2 5 12" xfId="15203"/>
    <cellStyle name="Обычный 18 3 2 5 13" xfId="15204"/>
    <cellStyle name="Обычный 18 3 2 5 14" xfId="15205"/>
    <cellStyle name="Обычный 18 3 2 5 15" xfId="15206"/>
    <cellStyle name="Обычный 18 3 2 5 2" xfId="15207"/>
    <cellStyle name="Обычный 18 3 2 5 2 10" xfId="15208"/>
    <cellStyle name="Обычный 18 3 2 5 2 11" xfId="15209"/>
    <cellStyle name="Обычный 18 3 2 5 2 12" xfId="15210"/>
    <cellStyle name="Обычный 18 3 2 5 2 13" xfId="15211"/>
    <cellStyle name="Обычный 18 3 2 5 2 14" xfId="15212"/>
    <cellStyle name="Обычный 18 3 2 5 2 2" xfId="15213"/>
    <cellStyle name="Обычный 18 3 2 5 2 2 10" xfId="15214"/>
    <cellStyle name="Обычный 18 3 2 5 2 2 11" xfId="15215"/>
    <cellStyle name="Обычный 18 3 2 5 2 2 12" xfId="15216"/>
    <cellStyle name="Обычный 18 3 2 5 2 2 13" xfId="15217"/>
    <cellStyle name="Обычный 18 3 2 5 2 2 2" xfId="15218"/>
    <cellStyle name="Обычный 18 3 2 5 2 2 2 2" xfId="15219"/>
    <cellStyle name="Обычный 18 3 2 5 2 2 2 2 2" xfId="15220"/>
    <cellStyle name="Обычный 18 3 2 5 2 2 2 2 3" xfId="15221"/>
    <cellStyle name="Обычный 18 3 2 5 2 2 2 2 4" xfId="15222"/>
    <cellStyle name="Обычный 18 3 2 5 2 2 2 2 5" xfId="15223"/>
    <cellStyle name="Обычный 18 3 2 5 2 2 2 3" xfId="15224"/>
    <cellStyle name="Обычный 18 3 2 5 2 2 2 4" xfId="15225"/>
    <cellStyle name="Обычный 18 3 2 5 2 2 2 5" xfId="15226"/>
    <cellStyle name="Обычный 18 3 2 5 2 2 2 6" xfId="15227"/>
    <cellStyle name="Обычный 18 3 2 5 2 2 2 7" xfId="15228"/>
    <cellStyle name="Обычный 18 3 2 5 2 2 2 8" xfId="15229"/>
    <cellStyle name="Обычный 18 3 2 5 2 2 2 9" xfId="15230"/>
    <cellStyle name="Обычный 18 3 2 5 2 2 3" xfId="15231"/>
    <cellStyle name="Обычный 18 3 2 5 2 2 3 2" xfId="15232"/>
    <cellStyle name="Обычный 18 3 2 5 2 2 3 2 2" xfId="15233"/>
    <cellStyle name="Обычный 18 3 2 5 2 2 3 2 3" xfId="15234"/>
    <cellStyle name="Обычный 18 3 2 5 2 2 3 2 4" xfId="15235"/>
    <cellStyle name="Обычный 18 3 2 5 2 2 3 2 5" xfId="15236"/>
    <cellStyle name="Обычный 18 3 2 5 2 2 3 3" xfId="15237"/>
    <cellStyle name="Обычный 18 3 2 5 2 2 3 4" xfId="15238"/>
    <cellStyle name="Обычный 18 3 2 5 2 2 3 5" xfId="15239"/>
    <cellStyle name="Обычный 18 3 2 5 2 2 3 6" xfId="15240"/>
    <cellStyle name="Обычный 18 3 2 5 2 2 3 7" xfId="15241"/>
    <cellStyle name="Обычный 18 3 2 5 2 2 3 8" xfId="15242"/>
    <cellStyle name="Обычный 18 3 2 5 2 2 4" xfId="15243"/>
    <cellStyle name="Обычный 18 3 2 5 2 2 4 2" xfId="15244"/>
    <cellStyle name="Обычный 18 3 2 5 2 2 4 3" xfId="15245"/>
    <cellStyle name="Обычный 18 3 2 5 2 2 4 4" xfId="15246"/>
    <cellStyle name="Обычный 18 3 2 5 2 2 4 5" xfId="15247"/>
    <cellStyle name="Обычный 18 3 2 5 2 2 5" xfId="15248"/>
    <cellStyle name="Обычный 18 3 2 5 2 2 5 2" xfId="15249"/>
    <cellStyle name="Обычный 18 3 2 5 2 2 5 3" xfId="15250"/>
    <cellStyle name="Обычный 18 3 2 5 2 2 5 4" xfId="15251"/>
    <cellStyle name="Обычный 18 3 2 5 2 2 5 5" xfId="15252"/>
    <cellStyle name="Обычный 18 3 2 5 2 2 6" xfId="15253"/>
    <cellStyle name="Обычный 18 3 2 5 2 2 7" xfId="15254"/>
    <cellStyle name="Обычный 18 3 2 5 2 2 8" xfId="15255"/>
    <cellStyle name="Обычный 18 3 2 5 2 2 9" xfId="15256"/>
    <cellStyle name="Обычный 18 3 2 5 2 3" xfId="15257"/>
    <cellStyle name="Обычный 18 3 2 5 2 3 2" xfId="15258"/>
    <cellStyle name="Обычный 18 3 2 5 2 3 2 2" xfId="15259"/>
    <cellStyle name="Обычный 18 3 2 5 2 3 2 3" xfId="15260"/>
    <cellStyle name="Обычный 18 3 2 5 2 3 2 4" xfId="15261"/>
    <cellStyle name="Обычный 18 3 2 5 2 3 2 5" xfId="15262"/>
    <cellStyle name="Обычный 18 3 2 5 2 3 3" xfId="15263"/>
    <cellStyle name="Обычный 18 3 2 5 2 3 4" xfId="15264"/>
    <cellStyle name="Обычный 18 3 2 5 2 3 5" xfId="15265"/>
    <cellStyle name="Обычный 18 3 2 5 2 3 6" xfId="15266"/>
    <cellStyle name="Обычный 18 3 2 5 2 3 7" xfId="15267"/>
    <cellStyle name="Обычный 18 3 2 5 2 3 8" xfId="15268"/>
    <cellStyle name="Обычный 18 3 2 5 2 3 9" xfId="15269"/>
    <cellStyle name="Обычный 18 3 2 5 2 4" xfId="15270"/>
    <cellStyle name="Обычный 18 3 2 5 2 4 2" xfId="15271"/>
    <cellStyle name="Обычный 18 3 2 5 2 4 2 2" xfId="15272"/>
    <cellStyle name="Обычный 18 3 2 5 2 4 2 3" xfId="15273"/>
    <cellStyle name="Обычный 18 3 2 5 2 4 2 4" xfId="15274"/>
    <cellStyle name="Обычный 18 3 2 5 2 4 2 5" xfId="15275"/>
    <cellStyle name="Обычный 18 3 2 5 2 4 3" xfId="15276"/>
    <cellStyle name="Обычный 18 3 2 5 2 4 4" xfId="15277"/>
    <cellStyle name="Обычный 18 3 2 5 2 4 5" xfId="15278"/>
    <cellStyle name="Обычный 18 3 2 5 2 4 6" xfId="15279"/>
    <cellStyle name="Обычный 18 3 2 5 2 4 7" xfId="15280"/>
    <cellStyle name="Обычный 18 3 2 5 2 4 8" xfId="15281"/>
    <cellStyle name="Обычный 18 3 2 5 2 5" xfId="15282"/>
    <cellStyle name="Обычный 18 3 2 5 2 5 2" xfId="15283"/>
    <cellStyle name="Обычный 18 3 2 5 2 5 3" xfId="15284"/>
    <cellStyle name="Обычный 18 3 2 5 2 5 4" xfId="15285"/>
    <cellStyle name="Обычный 18 3 2 5 2 5 5" xfId="15286"/>
    <cellStyle name="Обычный 18 3 2 5 2 6" xfId="15287"/>
    <cellStyle name="Обычный 18 3 2 5 2 6 2" xfId="15288"/>
    <cellStyle name="Обычный 18 3 2 5 2 6 3" xfId="15289"/>
    <cellStyle name="Обычный 18 3 2 5 2 6 4" xfId="15290"/>
    <cellStyle name="Обычный 18 3 2 5 2 6 5" xfId="15291"/>
    <cellStyle name="Обычный 18 3 2 5 2 7" xfId="15292"/>
    <cellStyle name="Обычный 18 3 2 5 2 8" xfId="15293"/>
    <cellStyle name="Обычный 18 3 2 5 2 9" xfId="15294"/>
    <cellStyle name="Обычный 18 3 2 5 3" xfId="15295"/>
    <cellStyle name="Обычный 18 3 2 5 3 10" xfId="15296"/>
    <cellStyle name="Обычный 18 3 2 5 3 11" xfId="15297"/>
    <cellStyle name="Обычный 18 3 2 5 3 12" xfId="15298"/>
    <cellStyle name="Обычный 18 3 2 5 3 13" xfId="15299"/>
    <cellStyle name="Обычный 18 3 2 5 3 2" xfId="15300"/>
    <cellStyle name="Обычный 18 3 2 5 3 2 2" xfId="15301"/>
    <cellStyle name="Обычный 18 3 2 5 3 2 2 2" xfId="15302"/>
    <cellStyle name="Обычный 18 3 2 5 3 2 2 3" xfId="15303"/>
    <cellStyle name="Обычный 18 3 2 5 3 2 2 4" xfId="15304"/>
    <cellStyle name="Обычный 18 3 2 5 3 2 2 5" xfId="15305"/>
    <cellStyle name="Обычный 18 3 2 5 3 2 3" xfId="15306"/>
    <cellStyle name="Обычный 18 3 2 5 3 2 4" xfId="15307"/>
    <cellStyle name="Обычный 18 3 2 5 3 2 5" xfId="15308"/>
    <cellStyle name="Обычный 18 3 2 5 3 2 6" xfId="15309"/>
    <cellStyle name="Обычный 18 3 2 5 3 2 7" xfId="15310"/>
    <cellStyle name="Обычный 18 3 2 5 3 2 8" xfId="15311"/>
    <cellStyle name="Обычный 18 3 2 5 3 2 9" xfId="15312"/>
    <cellStyle name="Обычный 18 3 2 5 3 3" xfId="15313"/>
    <cellStyle name="Обычный 18 3 2 5 3 3 2" xfId="15314"/>
    <cellStyle name="Обычный 18 3 2 5 3 3 2 2" xfId="15315"/>
    <cellStyle name="Обычный 18 3 2 5 3 3 2 3" xfId="15316"/>
    <cellStyle name="Обычный 18 3 2 5 3 3 2 4" xfId="15317"/>
    <cellStyle name="Обычный 18 3 2 5 3 3 2 5" xfId="15318"/>
    <cellStyle name="Обычный 18 3 2 5 3 3 3" xfId="15319"/>
    <cellStyle name="Обычный 18 3 2 5 3 3 4" xfId="15320"/>
    <cellStyle name="Обычный 18 3 2 5 3 3 5" xfId="15321"/>
    <cellStyle name="Обычный 18 3 2 5 3 3 6" xfId="15322"/>
    <cellStyle name="Обычный 18 3 2 5 3 3 7" xfId="15323"/>
    <cellStyle name="Обычный 18 3 2 5 3 3 8" xfId="15324"/>
    <cellStyle name="Обычный 18 3 2 5 3 4" xfId="15325"/>
    <cellStyle name="Обычный 18 3 2 5 3 4 2" xfId="15326"/>
    <cellStyle name="Обычный 18 3 2 5 3 4 3" xfId="15327"/>
    <cellStyle name="Обычный 18 3 2 5 3 4 4" xfId="15328"/>
    <cellStyle name="Обычный 18 3 2 5 3 4 5" xfId="15329"/>
    <cellStyle name="Обычный 18 3 2 5 3 5" xfId="15330"/>
    <cellStyle name="Обычный 18 3 2 5 3 5 2" xfId="15331"/>
    <cellStyle name="Обычный 18 3 2 5 3 5 3" xfId="15332"/>
    <cellStyle name="Обычный 18 3 2 5 3 5 4" xfId="15333"/>
    <cellStyle name="Обычный 18 3 2 5 3 5 5" xfId="15334"/>
    <cellStyle name="Обычный 18 3 2 5 3 6" xfId="15335"/>
    <cellStyle name="Обычный 18 3 2 5 3 7" xfId="15336"/>
    <cellStyle name="Обычный 18 3 2 5 3 8" xfId="15337"/>
    <cellStyle name="Обычный 18 3 2 5 3 9" xfId="15338"/>
    <cellStyle name="Обычный 18 3 2 5 4" xfId="15339"/>
    <cellStyle name="Обычный 18 3 2 5 4 2" xfId="15340"/>
    <cellStyle name="Обычный 18 3 2 5 4 2 2" xfId="15341"/>
    <cellStyle name="Обычный 18 3 2 5 4 2 3" xfId="15342"/>
    <cellStyle name="Обычный 18 3 2 5 4 2 4" xfId="15343"/>
    <cellStyle name="Обычный 18 3 2 5 4 2 5" xfId="15344"/>
    <cellStyle name="Обычный 18 3 2 5 4 3" xfId="15345"/>
    <cellStyle name="Обычный 18 3 2 5 4 4" xfId="15346"/>
    <cellStyle name="Обычный 18 3 2 5 4 5" xfId="15347"/>
    <cellStyle name="Обычный 18 3 2 5 4 6" xfId="15348"/>
    <cellStyle name="Обычный 18 3 2 5 4 7" xfId="15349"/>
    <cellStyle name="Обычный 18 3 2 5 4 8" xfId="15350"/>
    <cellStyle name="Обычный 18 3 2 5 4 9" xfId="15351"/>
    <cellStyle name="Обычный 18 3 2 5 5" xfId="15352"/>
    <cellStyle name="Обычный 18 3 2 5 5 2" xfId="15353"/>
    <cellStyle name="Обычный 18 3 2 5 5 2 2" xfId="15354"/>
    <cellStyle name="Обычный 18 3 2 5 5 2 3" xfId="15355"/>
    <cellStyle name="Обычный 18 3 2 5 5 2 4" xfId="15356"/>
    <cellStyle name="Обычный 18 3 2 5 5 2 5" xfId="15357"/>
    <cellStyle name="Обычный 18 3 2 5 5 3" xfId="15358"/>
    <cellStyle name="Обычный 18 3 2 5 5 4" xfId="15359"/>
    <cellStyle name="Обычный 18 3 2 5 5 5" xfId="15360"/>
    <cellStyle name="Обычный 18 3 2 5 5 6" xfId="15361"/>
    <cellStyle name="Обычный 18 3 2 5 5 7" xfId="15362"/>
    <cellStyle name="Обычный 18 3 2 5 5 8" xfId="15363"/>
    <cellStyle name="Обычный 18 3 2 5 6" xfId="15364"/>
    <cellStyle name="Обычный 18 3 2 5 6 2" xfId="15365"/>
    <cellStyle name="Обычный 18 3 2 5 6 3" xfId="15366"/>
    <cellStyle name="Обычный 18 3 2 5 6 4" xfId="15367"/>
    <cellStyle name="Обычный 18 3 2 5 6 5" xfId="15368"/>
    <cellStyle name="Обычный 18 3 2 5 7" xfId="15369"/>
    <cellStyle name="Обычный 18 3 2 5 7 2" xfId="15370"/>
    <cellStyle name="Обычный 18 3 2 5 7 3" xfId="15371"/>
    <cellStyle name="Обычный 18 3 2 5 7 4" xfId="15372"/>
    <cellStyle name="Обычный 18 3 2 5 7 5" xfId="15373"/>
    <cellStyle name="Обычный 18 3 2 5 8" xfId="15374"/>
    <cellStyle name="Обычный 18 3 2 5 9" xfId="15375"/>
    <cellStyle name="Обычный 18 3 2 6" xfId="15376"/>
    <cellStyle name="Обычный 18 3 2 6 10" xfId="15377"/>
    <cellStyle name="Обычный 18 3 2 6 11" xfId="15378"/>
    <cellStyle name="Обычный 18 3 2 6 12" xfId="15379"/>
    <cellStyle name="Обычный 18 3 2 6 13" xfId="15380"/>
    <cellStyle name="Обычный 18 3 2 6 14" xfId="15381"/>
    <cellStyle name="Обычный 18 3 2 6 15" xfId="15382"/>
    <cellStyle name="Обычный 18 3 2 6 2" xfId="15383"/>
    <cellStyle name="Обычный 18 3 2 6 2 10" xfId="15384"/>
    <cellStyle name="Обычный 18 3 2 6 2 11" xfId="15385"/>
    <cellStyle name="Обычный 18 3 2 6 2 12" xfId="15386"/>
    <cellStyle name="Обычный 18 3 2 6 2 13" xfId="15387"/>
    <cellStyle name="Обычный 18 3 2 6 2 14" xfId="15388"/>
    <cellStyle name="Обычный 18 3 2 6 2 2" xfId="15389"/>
    <cellStyle name="Обычный 18 3 2 6 2 2 10" xfId="15390"/>
    <cellStyle name="Обычный 18 3 2 6 2 2 11" xfId="15391"/>
    <cellStyle name="Обычный 18 3 2 6 2 2 12" xfId="15392"/>
    <cellStyle name="Обычный 18 3 2 6 2 2 13" xfId="15393"/>
    <cellStyle name="Обычный 18 3 2 6 2 2 2" xfId="15394"/>
    <cellStyle name="Обычный 18 3 2 6 2 2 2 2" xfId="15395"/>
    <cellStyle name="Обычный 18 3 2 6 2 2 2 2 2" xfId="15396"/>
    <cellStyle name="Обычный 18 3 2 6 2 2 2 2 3" xfId="15397"/>
    <cellStyle name="Обычный 18 3 2 6 2 2 2 2 4" xfId="15398"/>
    <cellStyle name="Обычный 18 3 2 6 2 2 2 2 5" xfId="15399"/>
    <cellStyle name="Обычный 18 3 2 6 2 2 2 3" xfId="15400"/>
    <cellStyle name="Обычный 18 3 2 6 2 2 2 4" xfId="15401"/>
    <cellStyle name="Обычный 18 3 2 6 2 2 2 5" xfId="15402"/>
    <cellStyle name="Обычный 18 3 2 6 2 2 2 6" xfId="15403"/>
    <cellStyle name="Обычный 18 3 2 6 2 2 2 7" xfId="15404"/>
    <cellStyle name="Обычный 18 3 2 6 2 2 2 8" xfId="15405"/>
    <cellStyle name="Обычный 18 3 2 6 2 2 2 9" xfId="15406"/>
    <cellStyle name="Обычный 18 3 2 6 2 2 3" xfId="15407"/>
    <cellStyle name="Обычный 18 3 2 6 2 2 3 2" xfId="15408"/>
    <cellStyle name="Обычный 18 3 2 6 2 2 3 2 2" xfId="15409"/>
    <cellStyle name="Обычный 18 3 2 6 2 2 3 2 3" xfId="15410"/>
    <cellStyle name="Обычный 18 3 2 6 2 2 3 2 4" xfId="15411"/>
    <cellStyle name="Обычный 18 3 2 6 2 2 3 2 5" xfId="15412"/>
    <cellStyle name="Обычный 18 3 2 6 2 2 3 3" xfId="15413"/>
    <cellStyle name="Обычный 18 3 2 6 2 2 3 4" xfId="15414"/>
    <cellStyle name="Обычный 18 3 2 6 2 2 3 5" xfId="15415"/>
    <cellStyle name="Обычный 18 3 2 6 2 2 3 6" xfId="15416"/>
    <cellStyle name="Обычный 18 3 2 6 2 2 3 7" xfId="15417"/>
    <cellStyle name="Обычный 18 3 2 6 2 2 3 8" xfId="15418"/>
    <cellStyle name="Обычный 18 3 2 6 2 2 4" xfId="15419"/>
    <cellStyle name="Обычный 18 3 2 6 2 2 4 2" xfId="15420"/>
    <cellStyle name="Обычный 18 3 2 6 2 2 4 3" xfId="15421"/>
    <cellStyle name="Обычный 18 3 2 6 2 2 4 4" xfId="15422"/>
    <cellStyle name="Обычный 18 3 2 6 2 2 4 5" xfId="15423"/>
    <cellStyle name="Обычный 18 3 2 6 2 2 5" xfId="15424"/>
    <cellStyle name="Обычный 18 3 2 6 2 2 5 2" xfId="15425"/>
    <cellStyle name="Обычный 18 3 2 6 2 2 5 3" xfId="15426"/>
    <cellStyle name="Обычный 18 3 2 6 2 2 5 4" xfId="15427"/>
    <cellStyle name="Обычный 18 3 2 6 2 2 5 5" xfId="15428"/>
    <cellStyle name="Обычный 18 3 2 6 2 2 6" xfId="15429"/>
    <cellStyle name="Обычный 18 3 2 6 2 2 7" xfId="15430"/>
    <cellStyle name="Обычный 18 3 2 6 2 2 8" xfId="15431"/>
    <cellStyle name="Обычный 18 3 2 6 2 2 9" xfId="15432"/>
    <cellStyle name="Обычный 18 3 2 6 2 3" xfId="15433"/>
    <cellStyle name="Обычный 18 3 2 6 2 3 2" xfId="15434"/>
    <cellStyle name="Обычный 18 3 2 6 2 3 2 2" xfId="15435"/>
    <cellStyle name="Обычный 18 3 2 6 2 3 2 3" xfId="15436"/>
    <cellStyle name="Обычный 18 3 2 6 2 3 2 4" xfId="15437"/>
    <cellStyle name="Обычный 18 3 2 6 2 3 2 5" xfId="15438"/>
    <cellStyle name="Обычный 18 3 2 6 2 3 3" xfId="15439"/>
    <cellStyle name="Обычный 18 3 2 6 2 3 4" xfId="15440"/>
    <cellStyle name="Обычный 18 3 2 6 2 3 5" xfId="15441"/>
    <cellStyle name="Обычный 18 3 2 6 2 3 6" xfId="15442"/>
    <cellStyle name="Обычный 18 3 2 6 2 3 7" xfId="15443"/>
    <cellStyle name="Обычный 18 3 2 6 2 3 8" xfId="15444"/>
    <cellStyle name="Обычный 18 3 2 6 2 3 9" xfId="15445"/>
    <cellStyle name="Обычный 18 3 2 6 2 4" xfId="15446"/>
    <cellStyle name="Обычный 18 3 2 6 2 4 2" xfId="15447"/>
    <cellStyle name="Обычный 18 3 2 6 2 4 2 2" xfId="15448"/>
    <cellStyle name="Обычный 18 3 2 6 2 4 2 3" xfId="15449"/>
    <cellStyle name="Обычный 18 3 2 6 2 4 2 4" xfId="15450"/>
    <cellStyle name="Обычный 18 3 2 6 2 4 2 5" xfId="15451"/>
    <cellStyle name="Обычный 18 3 2 6 2 4 3" xfId="15452"/>
    <cellStyle name="Обычный 18 3 2 6 2 4 4" xfId="15453"/>
    <cellStyle name="Обычный 18 3 2 6 2 4 5" xfId="15454"/>
    <cellStyle name="Обычный 18 3 2 6 2 4 6" xfId="15455"/>
    <cellStyle name="Обычный 18 3 2 6 2 4 7" xfId="15456"/>
    <cellStyle name="Обычный 18 3 2 6 2 4 8" xfId="15457"/>
    <cellStyle name="Обычный 18 3 2 6 2 5" xfId="15458"/>
    <cellStyle name="Обычный 18 3 2 6 2 5 2" xfId="15459"/>
    <cellStyle name="Обычный 18 3 2 6 2 5 3" xfId="15460"/>
    <cellStyle name="Обычный 18 3 2 6 2 5 4" xfId="15461"/>
    <cellStyle name="Обычный 18 3 2 6 2 5 5" xfId="15462"/>
    <cellStyle name="Обычный 18 3 2 6 2 6" xfId="15463"/>
    <cellStyle name="Обычный 18 3 2 6 2 6 2" xfId="15464"/>
    <cellStyle name="Обычный 18 3 2 6 2 6 3" xfId="15465"/>
    <cellStyle name="Обычный 18 3 2 6 2 6 4" xfId="15466"/>
    <cellStyle name="Обычный 18 3 2 6 2 6 5" xfId="15467"/>
    <cellStyle name="Обычный 18 3 2 6 2 7" xfId="15468"/>
    <cellStyle name="Обычный 18 3 2 6 2 8" xfId="15469"/>
    <cellStyle name="Обычный 18 3 2 6 2 9" xfId="15470"/>
    <cellStyle name="Обычный 18 3 2 6 3" xfId="15471"/>
    <cellStyle name="Обычный 18 3 2 6 3 10" xfId="15472"/>
    <cellStyle name="Обычный 18 3 2 6 3 11" xfId="15473"/>
    <cellStyle name="Обычный 18 3 2 6 3 12" xfId="15474"/>
    <cellStyle name="Обычный 18 3 2 6 3 13" xfId="15475"/>
    <cellStyle name="Обычный 18 3 2 6 3 2" xfId="15476"/>
    <cellStyle name="Обычный 18 3 2 6 3 2 2" xfId="15477"/>
    <cellStyle name="Обычный 18 3 2 6 3 2 2 2" xfId="15478"/>
    <cellStyle name="Обычный 18 3 2 6 3 2 2 3" xfId="15479"/>
    <cellStyle name="Обычный 18 3 2 6 3 2 2 4" xfId="15480"/>
    <cellStyle name="Обычный 18 3 2 6 3 2 2 5" xfId="15481"/>
    <cellStyle name="Обычный 18 3 2 6 3 2 3" xfId="15482"/>
    <cellStyle name="Обычный 18 3 2 6 3 2 4" xfId="15483"/>
    <cellStyle name="Обычный 18 3 2 6 3 2 5" xfId="15484"/>
    <cellStyle name="Обычный 18 3 2 6 3 2 6" xfId="15485"/>
    <cellStyle name="Обычный 18 3 2 6 3 2 7" xfId="15486"/>
    <cellStyle name="Обычный 18 3 2 6 3 2 8" xfId="15487"/>
    <cellStyle name="Обычный 18 3 2 6 3 2 9" xfId="15488"/>
    <cellStyle name="Обычный 18 3 2 6 3 3" xfId="15489"/>
    <cellStyle name="Обычный 18 3 2 6 3 3 2" xfId="15490"/>
    <cellStyle name="Обычный 18 3 2 6 3 3 2 2" xfId="15491"/>
    <cellStyle name="Обычный 18 3 2 6 3 3 2 3" xfId="15492"/>
    <cellStyle name="Обычный 18 3 2 6 3 3 2 4" xfId="15493"/>
    <cellStyle name="Обычный 18 3 2 6 3 3 2 5" xfId="15494"/>
    <cellStyle name="Обычный 18 3 2 6 3 3 3" xfId="15495"/>
    <cellStyle name="Обычный 18 3 2 6 3 3 4" xfId="15496"/>
    <cellStyle name="Обычный 18 3 2 6 3 3 5" xfId="15497"/>
    <cellStyle name="Обычный 18 3 2 6 3 3 6" xfId="15498"/>
    <cellStyle name="Обычный 18 3 2 6 3 3 7" xfId="15499"/>
    <cellStyle name="Обычный 18 3 2 6 3 3 8" xfId="15500"/>
    <cellStyle name="Обычный 18 3 2 6 3 4" xfId="15501"/>
    <cellStyle name="Обычный 18 3 2 6 3 4 2" xfId="15502"/>
    <cellStyle name="Обычный 18 3 2 6 3 4 3" xfId="15503"/>
    <cellStyle name="Обычный 18 3 2 6 3 4 4" xfId="15504"/>
    <cellStyle name="Обычный 18 3 2 6 3 4 5" xfId="15505"/>
    <cellStyle name="Обычный 18 3 2 6 3 5" xfId="15506"/>
    <cellStyle name="Обычный 18 3 2 6 3 5 2" xfId="15507"/>
    <cellStyle name="Обычный 18 3 2 6 3 5 3" xfId="15508"/>
    <cellStyle name="Обычный 18 3 2 6 3 5 4" xfId="15509"/>
    <cellStyle name="Обычный 18 3 2 6 3 5 5" xfId="15510"/>
    <cellStyle name="Обычный 18 3 2 6 3 6" xfId="15511"/>
    <cellStyle name="Обычный 18 3 2 6 3 7" xfId="15512"/>
    <cellStyle name="Обычный 18 3 2 6 3 8" xfId="15513"/>
    <cellStyle name="Обычный 18 3 2 6 3 9" xfId="15514"/>
    <cellStyle name="Обычный 18 3 2 6 4" xfId="15515"/>
    <cellStyle name="Обычный 18 3 2 6 4 2" xfId="15516"/>
    <cellStyle name="Обычный 18 3 2 6 4 2 2" xfId="15517"/>
    <cellStyle name="Обычный 18 3 2 6 4 2 3" xfId="15518"/>
    <cellStyle name="Обычный 18 3 2 6 4 2 4" xfId="15519"/>
    <cellStyle name="Обычный 18 3 2 6 4 2 5" xfId="15520"/>
    <cellStyle name="Обычный 18 3 2 6 4 3" xfId="15521"/>
    <cellStyle name="Обычный 18 3 2 6 4 4" xfId="15522"/>
    <cellStyle name="Обычный 18 3 2 6 4 5" xfId="15523"/>
    <cellStyle name="Обычный 18 3 2 6 4 6" xfId="15524"/>
    <cellStyle name="Обычный 18 3 2 6 4 7" xfId="15525"/>
    <cellStyle name="Обычный 18 3 2 6 4 8" xfId="15526"/>
    <cellStyle name="Обычный 18 3 2 6 4 9" xfId="15527"/>
    <cellStyle name="Обычный 18 3 2 6 5" xfId="15528"/>
    <cellStyle name="Обычный 18 3 2 6 5 2" xfId="15529"/>
    <cellStyle name="Обычный 18 3 2 6 5 2 2" xfId="15530"/>
    <cellStyle name="Обычный 18 3 2 6 5 2 3" xfId="15531"/>
    <cellStyle name="Обычный 18 3 2 6 5 2 4" xfId="15532"/>
    <cellStyle name="Обычный 18 3 2 6 5 2 5" xfId="15533"/>
    <cellStyle name="Обычный 18 3 2 6 5 3" xfId="15534"/>
    <cellStyle name="Обычный 18 3 2 6 5 4" xfId="15535"/>
    <cellStyle name="Обычный 18 3 2 6 5 5" xfId="15536"/>
    <cellStyle name="Обычный 18 3 2 6 5 6" xfId="15537"/>
    <cellStyle name="Обычный 18 3 2 6 5 7" xfId="15538"/>
    <cellStyle name="Обычный 18 3 2 6 5 8" xfId="15539"/>
    <cellStyle name="Обычный 18 3 2 6 6" xfId="15540"/>
    <cellStyle name="Обычный 18 3 2 6 6 2" xfId="15541"/>
    <cellStyle name="Обычный 18 3 2 6 6 3" xfId="15542"/>
    <cellStyle name="Обычный 18 3 2 6 6 4" xfId="15543"/>
    <cellStyle name="Обычный 18 3 2 6 6 5" xfId="15544"/>
    <cellStyle name="Обычный 18 3 2 6 7" xfId="15545"/>
    <cellStyle name="Обычный 18 3 2 6 7 2" xfId="15546"/>
    <cellStyle name="Обычный 18 3 2 6 7 3" xfId="15547"/>
    <cellStyle name="Обычный 18 3 2 6 7 4" xfId="15548"/>
    <cellStyle name="Обычный 18 3 2 6 7 5" xfId="15549"/>
    <cellStyle name="Обычный 18 3 2 6 8" xfId="15550"/>
    <cellStyle name="Обычный 18 3 2 6 9" xfId="15551"/>
    <cellStyle name="Обычный 18 3 2 7" xfId="15552"/>
    <cellStyle name="Обычный 18 3 2 7 10" xfId="15553"/>
    <cellStyle name="Обычный 18 3 2 7 11" xfId="15554"/>
    <cellStyle name="Обычный 18 3 2 7 12" xfId="15555"/>
    <cellStyle name="Обычный 18 3 2 7 13" xfId="15556"/>
    <cellStyle name="Обычный 18 3 2 7 14" xfId="15557"/>
    <cellStyle name="Обычный 18 3 2 7 15" xfId="15558"/>
    <cellStyle name="Обычный 18 3 2 7 2" xfId="15559"/>
    <cellStyle name="Обычный 18 3 2 7 2 10" xfId="15560"/>
    <cellStyle name="Обычный 18 3 2 7 2 11" xfId="15561"/>
    <cellStyle name="Обычный 18 3 2 7 2 12" xfId="15562"/>
    <cellStyle name="Обычный 18 3 2 7 2 13" xfId="15563"/>
    <cellStyle name="Обычный 18 3 2 7 2 14" xfId="15564"/>
    <cellStyle name="Обычный 18 3 2 7 2 2" xfId="15565"/>
    <cellStyle name="Обычный 18 3 2 7 2 2 10" xfId="15566"/>
    <cellStyle name="Обычный 18 3 2 7 2 2 11" xfId="15567"/>
    <cellStyle name="Обычный 18 3 2 7 2 2 12" xfId="15568"/>
    <cellStyle name="Обычный 18 3 2 7 2 2 13" xfId="15569"/>
    <cellStyle name="Обычный 18 3 2 7 2 2 2" xfId="15570"/>
    <cellStyle name="Обычный 18 3 2 7 2 2 2 2" xfId="15571"/>
    <cellStyle name="Обычный 18 3 2 7 2 2 2 2 2" xfId="15572"/>
    <cellStyle name="Обычный 18 3 2 7 2 2 2 2 3" xfId="15573"/>
    <cellStyle name="Обычный 18 3 2 7 2 2 2 2 4" xfId="15574"/>
    <cellStyle name="Обычный 18 3 2 7 2 2 2 2 5" xfId="15575"/>
    <cellStyle name="Обычный 18 3 2 7 2 2 2 3" xfId="15576"/>
    <cellStyle name="Обычный 18 3 2 7 2 2 2 4" xfId="15577"/>
    <cellStyle name="Обычный 18 3 2 7 2 2 2 5" xfId="15578"/>
    <cellStyle name="Обычный 18 3 2 7 2 2 2 6" xfId="15579"/>
    <cellStyle name="Обычный 18 3 2 7 2 2 2 7" xfId="15580"/>
    <cellStyle name="Обычный 18 3 2 7 2 2 2 8" xfId="15581"/>
    <cellStyle name="Обычный 18 3 2 7 2 2 2 9" xfId="15582"/>
    <cellStyle name="Обычный 18 3 2 7 2 2 3" xfId="15583"/>
    <cellStyle name="Обычный 18 3 2 7 2 2 3 2" xfId="15584"/>
    <cellStyle name="Обычный 18 3 2 7 2 2 3 2 2" xfId="15585"/>
    <cellStyle name="Обычный 18 3 2 7 2 2 3 2 3" xfId="15586"/>
    <cellStyle name="Обычный 18 3 2 7 2 2 3 2 4" xfId="15587"/>
    <cellStyle name="Обычный 18 3 2 7 2 2 3 2 5" xfId="15588"/>
    <cellStyle name="Обычный 18 3 2 7 2 2 3 3" xfId="15589"/>
    <cellStyle name="Обычный 18 3 2 7 2 2 3 4" xfId="15590"/>
    <cellStyle name="Обычный 18 3 2 7 2 2 3 5" xfId="15591"/>
    <cellStyle name="Обычный 18 3 2 7 2 2 3 6" xfId="15592"/>
    <cellStyle name="Обычный 18 3 2 7 2 2 3 7" xfId="15593"/>
    <cellStyle name="Обычный 18 3 2 7 2 2 3 8" xfId="15594"/>
    <cellStyle name="Обычный 18 3 2 7 2 2 4" xfId="15595"/>
    <cellStyle name="Обычный 18 3 2 7 2 2 4 2" xfId="15596"/>
    <cellStyle name="Обычный 18 3 2 7 2 2 4 3" xfId="15597"/>
    <cellStyle name="Обычный 18 3 2 7 2 2 4 4" xfId="15598"/>
    <cellStyle name="Обычный 18 3 2 7 2 2 4 5" xfId="15599"/>
    <cellStyle name="Обычный 18 3 2 7 2 2 5" xfId="15600"/>
    <cellStyle name="Обычный 18 3 2 7 2 2 5 2" xfId="15601"/>
    <cellStyle name="Обычный 18 3 2 7 2 2 5 3" xfId="15602"/>
    <cellStyle name="Обычный 18 3 2 7 2 2 5 4" xfId="15603"/>
    <cellStyle name="Обычный 18 3 2 7 2 2 5 5" xfId="15604"/>
    <cellStyle name="Обычный 18 3 2 7 2 2 6" xfId="15605"/>
    <cellStyle name="Обычный 18 3 2 7 2 2 7" xfId="15606"/>
    <cellStyle name="Обычный 18 3 2 7 2 2 8" xfId="15607"/>
    <cellStyle name="Обычный 18 3 2 7 2 2 9" xfId="15608"/>
    <cellStyle name="Обычный 18 3 2 7 2 3" xfId="15609"/>
    <cellStyle name="Обычный 18 3 2 7 2 3 2" xfId="15610"/>
    <cellStyle name="Обычный 18 3 2 7 2 3 2 2" xfId="15611"/>
    <cellStyle name="Обычный 18 3 2 7 2 3 2 3" xfId="15612"/>
    <cellStyle name="Обычный 18 3 2 7 2 3 2 4" xfId="15613"/>
    <cellStyle name="Обычный 18 3 2 7 2 3 2 5" xfId="15614"/>
    <cellStyle name="Обычный 18 3 2 7 2 3 3" xfId="15615"/>
    <cellStyle name="Обычный 18 3 2 7 2 3 4" xfId="15616"/>
    <cellStyle name="Обычный 18 3 2 7 2 3 5" xfId="15617"/>
    <cellStyle name="Обычный 18 3 2 7 2 3 6" xfId="15618"/>
    <cellStyle name="Обычный 18 3 2 7 2 3 7" xfId="15619"/>
    <cellStyle name="Обычный 18 3 2 7 2 3 8" xfId="15620"/>
    <cellStyle name="Обычный 18 3 2 7 2 3 9" xfId="15621"/>
    <cellStyle name="Обычный 18 3 2 7 2 4" xfId="15622"/>
    <cellStyle name="Обычный 18 3 2 7 2 4 2" xfId="15623"/>
    <cellStyle name="Обычный 18 3 2 7 2 4 2 2" xfId="15624"/>
    <cellStyle name="Обычный 18 3 2 7 2 4 2 3" xfId="15625"/>
    <cellStyle name="Обычный 18 3 2 7 2 4 2 4" xfId="15626"/>
    <cellStyle name="Обычный 18 3 2 7 2 4 2 5" xfId="15627"/>
    <cellStyle name="Обычный 18 3 2 7 2 4 3" xfId="15628"/>
    <cellStyle name="Обычный 18 3 2 7 2 4 4" xfId="15629"/>
    <cellStyle name="Обычный 18 3 2 7 2 4 5" xfId="15630"/>
    <cellStyle name="Обычный 18 3 2 7 2 4 6" xfId="15631"/>
    <cellStyle name="Обычный 18 3 2 7 2 4 7" xfId="15632"/>
    <cellStyle name="Обычный 18 3 2 7 2 4 8" xfId="15633"/>
    <cellStyle name="Обычный 18 3 2 7 2 5" xfId="15634"/>
    <cellStyle name="Обычный 18 3 2 7 2 5 2" xfId="15635"/>
    <cellStyle name="Обычный 18 3 2 7 2 5 3" xfId="15636"/>
    <cellStyle name="Обычный 18 3 2 7 2 5 4" xfId="15637"/>
    <cellStyle name="Обычный 18 3 2 7 2 5 5" xfId="15638"/>
    <cellStyle name="Обычный 18 3 2 7 2 6" xfId="15639"/>
    <cellStyle name="Обычный 18 3 2 7 2 6 2" xfId="15640"/>
    <cellStyle name="Обычный 18 3 2 7 2 6 3" xfId="15641"/>
    <cellStyle name="Обычный 18 3 2 7 2 6 4" xfId="15642"/>
    <cellStyle name="Обычный 18 3 2 7 2 6 5" xfId="15643"/>
    <cellStyle name="Обычный 18 3 2 7 2 7" xfId="15644"/>
    <cellStyle name="Обычный 18 3 2 7 2 8" xfId="15645"/>
    <cellStyle name="Обычный 18 3 2 7 2 9" xfId="15646"/>
    <cellStyle name="Обычный 18 3 2 7 3" xfId="15647"/>
    <cellStyle name="Обычный 18 3 2 7 3 10" xfId="15648"/>
    <cellStyle name="Обычный 18 3 2 7 3 11" xfId="15649"/>
    <cellStyle name="Обычный 18 3 2 7 3 12" xfId="15650"/>
    <cellStyle name="Обычный 18 3 2 7 3 13" xfId="15651"/>
    <cellStyle name="Обычный 18 3 2 7 3 2" xfId="15652"/>
    <cellStyle name="Обычный 18 3 2 7 3 2 2" xfId="15653"/>
    <cellStyle name="Обычный 18 3 2 7 3 2 2 2" xfId="15654"/>
    <cellStyle name="Обычный 18 3 2 7 3 2 2 3" xfId="15655"/>
    <cellStyle name="Обычный 18 3 2 7 3 2 2 4" xfId="15656"/>
    <cellStyle name="Обычный 18 3 2 7 3 2 2 5" xfId="15657"/>
    <cellStyle name="Обычный 18 3 2 7 3 2 3" xfId="15658"/>
    <cellStyle name="Обычный 18 3 2 7 3 2 4" xfId="15659"/>
    <cellStyle name="Обычный 18 3 2 7 3 2 5" xfId="15660"/>
    <cellStyle name="Обычный 18 3 2 7 3 2 6" xfId="15661"/>
    <cellStyle name="Обычный 18 3 2 7 3 2 7" xfId="15662"/>
    <cellStyle name="Обычный 18 3 2 7 3 2 8" xfId="15663"/>
    <cellStyle name="Обычный 18 3 2 7 3 2 9" xfId="15664"/>
    <cellStyle name="Обычный 18 3 2 7 3 3" xfId="15665"/>
    <cellStyle name="Обычный 18 3 2 7 3 3 2" xfId="15666"/>
    <cellStyle name="Обычный 18 3 2 7 3 3 2 2" xfId="15667"/>
    <cellStyle name="Обычный 18 3 2 7 3 3 2 3" xfId="15668"/>
    <cellStyle name="Обычный 18 3 2 7 3 3 2 4" xfId="15669"/>
    <cellStyle name="Обычный 18 3 2 7 3 3 2 5" xfId="15670"/>
    <cellStyle name="Обычный 18 3 2 7 3 3 3" xfId="15671"/>
    <cellStyle name="Обычный 18 3 2 7 3 3 4" xfId="15672"/>
    <cellStyle name="Обычный 18 3 2 7 3 3 5" xfId="15673"/>
    <cellStyle name="Обычный 18 3 2 7 3 3 6" xfId="15674"/>
    <cellStyle name="Обычный 18 3 2 7 3 3 7" xfId="15675"/>
    <cellStyle name="Обычный 18 3 2 7 3 3 8" xfId="15676"/>
    <cellStyle name="Обычный 18 3 2 7 3 4" xfId="15677"/>
    <cellStyle name="Обычный 18 3 2 7 3 4 2" xfId="15678"/>
    <cellStyle name="Обычный 18 3 2 7 3 4 3" xfId="15679"/>
    <cellStyle name="Обычный 18 3 2 7 3 4 4" xfId="15680"/>
    <cellStyle name="Обычный 18 3 2 7 3 4 5" xfId="15681"/>
    <cellStyle name="Обычный 18 3 2 7 3 5" xfId="15682"/>
    <cellStyle name="Обычный 18 3 2 7 3 5 2" xfId="15683"/>
    <cellStyle name="Обычный 18 3 2 7 3 5 3" xfId="15684"/>
    <cellStyle name="Обычный 18 3 2 7 3 5 4" xfId="15685"/>
    <cellStyle name="Обычный 18 3 2 7 3 5 5" xfId="15686"/>
    <cellStyle name="Обычный 18 3 2 7 3 6" xfId="15687"/>
    <cellStyle name="Обычный 18 3 2 7 3 7" xfId="15688"/>
    <cellStyle name="Обычный 18 3 2 7 3 8" xfId="15689"/>
    <cellStyle name="Обычный 18 3 2 7 3 9" xfId="15690"/>
    <cellStyle name="Обычный 18 3 2 7 4" xfId="15691"/>
    <cellStyle name="Обычный 18 3 2 7 4 2" xfId="15692"/>
    <cellStyle name="Обычный 18 3 2 7 4 2 2" xfId="15693"/>
    <cellStyle name="Обычный 18 3 2 7 4 2 3" xfId="15694"/>
    <cellStyle name="Обычный 18 3 2 7 4 2 4" xfId="15695"/>
    <cellStyle name="Обычный 18 3 2 7 4 2 5" xfId="15696"/>
    <cellStyle name="Обычный 18 3 2 7 4 3" xfId="15697"/>
    <cellStyle name="Обычный 18 3 2 7 4 4" xfId="15698"/>
    <cellStyle name="Обычный 18 3 2 7 4 5" xfId="15699"/>
    <cellStyle name="Обычный 18 3 2 7 4 6" xfId="15700"/>
    <cellStyle name="Обычный 18 3 2 7 4 7" xfId="15701"/>
    <cellStyle name="Обычный 18 3 2 7 4 8" xfId="15702"/>
    <cellStyle name="Обычный 18 3 2 7 4 9" xfId="15703"/>
    <cellStyle name="Обычный 18 3 2 7 5" xfId="15704"/>
    <cellStyle name="Обычный 18 3 2 7 5 2" xfId="15705"/>
    <cellStyle name="Обычный 18 3 2 7 5 2 2" xfId="15706"/>
    <cellStyle name="Обычный 18 3 2 7 5 2 3" xfId="15707"/>
    <cellStyle name="Обычный 18 3 2 7 5 2 4" xfId="15708"/>
    <cellStyle name="Обычный 18 3 2 7 5 2 5" xfId="15709"/>
    <cellStyle name="Обычный 18 3 2 7 5 3" xfId="15710"/>
    <cellStyle name="Обычный 18 3 2 7 5 4" xfId="15711"/>
    <cellStyle name="Обычный 18 3 2 7 5 5" xfId="15712"/>
    <cellStyle name="Обычный 18 3 2 7 5 6" xfId="15713"/>
    <cellStyle name="Обычный 18 3 2 7 5 7" xfId="15714"/>
    <cellStyle name="Обычный 18 3 2 7 5 8" xfId="15715"/>
    <cellStyle name="Обычный 18 3 2 7 6" xfId="15716"/>
    <cellStyle name="Обычный 18 3 2 7 6 2" xfId="15717"/>
    <cellStyle name="Обычный 18 3 2 7 6 3" xfId="15718"/>
    <cellStyle name="Обычный 18 3 2 7 6 4" xfId="15719"/>
    <cellStyle name="Обычный 18 3 2 7 6 5" xfId="15720"/>
    <cellStyle name="Обычный 18 3 2 7 7" xfId="15721"/>
    <cellStyle name="Обычный 18 3 2 7 7 2" xfId="15722"/>
    <cellStyle name="Обычный 18 3 2 7 7 3" xfId="15723"/>
    <cellStyle name="Обычный 18 3 2 7 7 4" xfId="15724"/>
    <cellStyle name="Обычный 18 3 2 7 7 5" xfId="15725"/>
    <cellStyle name="Обычный 18 3 2 7 8" xfId="15726"/>
    <cellStyle name="Обычный 18 3 2 7 9" xfId="15727"/>
    <cellStyle name="Обычный 18 3 2 8" xfId="15728"/>
    <cellStyle name="Обычный 18 3 2 8 10" xfId="15729"/>
    <cellStyle name="Обычный 18 3 2 8 11" xfId="15730"/>
    <cellStyle name="Обычный 18 3 2 8 12" xfId="15731"/>
    <cellStyle name="Обычный 18 3 2 8 13" xfId="15732"/>
    <cellStyle name="Обычный 18 3 2 8 14" xfId="15733"/>
    <cellStyle name="Обычный 18 3 2 8 15" xfId="15734"/>
    <cellStyle name="Обычный 18 3 2 8 2" xfId="15735"/>
    <cellStyle name="Обычный 18 3 2 8 2 10" xfId="15736"/>
    <cellStyle name="Обычный 18 3 2 8 2 11" xfId="15737"/>
    <cellStyle name="Обычный 18 3 2 8 2 12" xfId="15738"/>
    <cellStyle name="Обычный 18 3 2 8 2 13" xfId="15739"/>
    <cellStyle name="Обычный 18 3 2 8 2 14" xfId="15740"/>
    <cellStyle name="Обычный 18 3 2 8 2 2" xfId="15741"/>
    <cellStyle name="Обычный 18 3 2 8 2 2 10" xfId="15742"/>
    <cellStyle name="Обычный 18 3 2 8 2 2 11" xfId="15743"/>
    <cellStyle name="Обычный 18 3 2 8 2 2 12" xfId="15744"/>
    <cellStyle name="Обычный 18 3 2 8 2 2 13" xfId="15745"/>
    <cellStyle name="Обычный 18 3 2 8 2 2 2" xfId="15746"/>
    <cellStyle name="Обычный 18 3 2 8 2 2 2 2" xfId="15747"/>
    <cellStyle name="Обычный 18 3 2 8 2 2 2 2 2" xfId="15748"/>
    <cellStyle name="Обычный 18 3 2 8 2 2 2 2 3" xfId="15749"/>
    <cellStyle name="Обычный 18 3 2 8 2 2 2 2 4" xfId="15750"/>
    <cellStyle name="Обычный 18 3 2 8 2 2 2 2 5" xfId="15751"/>
    <cellStyle name="Обычный 18 3 2 8 2 2 2 3" xfId="15752"/>
    <cellStyle name="Обычный 18 3 2 8 2 2 2 4" xfId="15753"/>
    <cellStyle name="Обычный 18 3 2 8 2 2 2 5" xfId="15754"/>
    <cellStyle name="Обычный 18 3 2 8 2 2 2 6" xfId="15755"/>
    <cellStyle name="Обычный 18 3 2 8 2 2 2 7" xfId="15756"/>
    <cellStyle name="Обычный 18 3 2 8 2 2 2 8" xfId="15757"/>
    <cellStyle name="Обычный 18 3 2 8 2 2 2 9" xfId="15758"/>
    <cellStyle name="Обычный 18 3 2 8 2 2 3" xfId="15759"/>
    <cellStyle name="Обычный 18 3 2 8 2 2 3 2" xfId="15760"/>
    <cellStyle name="Обычный 18 3 2 8 2 2 3 2 2" xfId="15761"/>
    <cellStyle name="Обычный 18 3 2 8 2 2 3 2 3" xfId="15762"/>
    <cellStyle name="Обычный 18 3 2 8 2 2 3 2 4" xfId="15763"/>
    <cellStyle name="Обычный 18 3 2 8 2 2 3 2 5" xfId="15764"/>
    <cellStyle name="Обычный 18 3 2 8 2 2 3 3" xfId="15765"/>
    <cellStyle name="Обычный 18 3 2 8 2 2 3 4" xfId="15766"/>
    <cellStyle name="Обычный 18 3 2 8 2 2 3 5" xfId="15767"/>
    <cellStyle name="Обычный 18 3 2 8 2 2 3 6" xfId="15768"/>
    <cellStyle name="Обычный 18 3 2 8 2 2 3 7" xfId="15769"/>
    <cellStyle name="Обычный 18 3 2 8 2 2 3 8" xfId="15770"/>
    <cellStyle name="Обычный 18 3 2 8 2 2 4" xfId="15771"/>
    <cellStyle name="Обычный 18 3 2 8 2 2 4 2" xfId="15772"/>
    <cellStyle name="Обычный 18 3 2 8 2 2 4 3" xfId="15773"/>
    <cellStyle name="Обычный 18 3 2 8 2 2 4 4" xfId="15774"/>
    <cellStyle name="Обычный 18 3 2 8 2 2 4 5" xfId="15775"/>
    <cellStyle name="Обычный 18 3 2 8 2 2 5" xfId="15776"/>
    <cellStyle name="Обычный 18 3 2 8 2 2 5 2" xfId="15777"/>
    <cellStyle name="Обычный 18 3 2 8 2 2 5 3" xfId="15778"/>
    <cellStyle name="Обычный 18 3 2 8 2 2 5 4" xfId="15779"/>
    <cellStyle name="Обычный 18 3 2 8 2 2 5 5" xfId="15780"/>
    <cellStyle name="Обычный 18 3 2 8 2 2 6" xfId="15781"/>
    <cellStyle name="Обычный 18 3 2 8 2 2 7" xfId="15782"/>
    <cellStyle name="Обычный 18 3 2 8 2 2 8" xfId="15783"/>
    <cellStyle name="Обычный 18 3 2 8 2 2 9" xfId="15784"/>
    <cellStyle name="Обычный 18 3 2 8 2 3" xfId="15785"/>
    <cellStyle name="Обычный 18 3 2 8 2 3 2" xfId="15786"/>
    <cellStyle name="Обычный 18 3 2 8 2 3 2 2" xfId="15787"/>
    <cellStyle name="Обычный 18 3 2 8 2 3 2 3" xfId="15788"/>
    <cellStyle name="Обычный 18 3 2 8 2 3 2 4" xfId="15789"/>
    <cellStyle name="Обычный 18 3 2 8 2 3 2 5" xfId="15790"/>
    <cellStyle name="Обычный 18 3 2 8 2 3 3" xfId="15791"/>
    <cellStyle name="Обычный 18 3 2 8 2 3 4" xfId="15792"/>
    <cellStyle name="Обычный 18 3 2 8 2 3 5" xfId="15793"/>
    <cellStyle name="Обычный 18 3 2 8 2 3 6" xfId="15794"/>
    <cellStyle name="Обычный 18 3 2 8 2 3 7" xfId="15795"/>
    <cellStyle name="Обычный 18 3 2 8 2 3 8" xfId="15796"/>
    <cellStyle name="Обычный 18 3 2 8 2 3 9" xfId="15797"/>
    <cellStyle name="Обычный 18 3 2 8 2 4" xfId="15798"/>
    <cellStyle name="Обычный 18 3 2 8 2 4 2" xfId="15799"/>
    <cellStyle name="Обычный 18 3 2 8 2 4 2 2" xfId="15800"/>
    <cellStyle name="Обычный 18 3 2 8 2 4 2 3" xfId="15801"/>
    <cellStyle name="Обычный 18 3 2 8 2 4 2 4" xfId="15802"/>
    <cellStyle name="Обычный 18 3 2 8 2 4 2 5" xfId="15803"/>
    <cellStyle name="Обычный 18 3 2 8 2 4 3" xfId="15804"/>
    <cellStyle name="Обычный 18 3 2 8 2 4 4" xfId="15805"/>
    <cellStyle name="Обычный 18 3 2 8 2 4 5" xfId="15806"/>
    <cellStyle name="Обычный 18 3 2 8 2 4 6" xfId="15807"/>
    <cellStyle name="Обычный 18 3 2 8 2 4 7" xfId="15808"/>
    <cellStyle name="Обычный 18 3 2 8 2 4 8" xfId="15809"/>
    <cellStyle name="Обычный 18 3 2 8 2 5" xfId="15810"/>
    <cellStyle name="Обычный 18 3 2 8 2 5 2" xfId="15811"/>
    <cellStyle name="Обычный 18 3 2 8 2 5 3" xfId="15812"/>
    <cellStyle name="Обычный 18 3 2 8 2 5 4" xfId="15813"/>
    <cellStyle name="Обычный 18 3 2 8 2 5 5" xfId="15814"/>
    <cellStyle name="Обычный 18 3 2 8 2 6" xfId="15815"/>
    <cellStyle name="Обычный 18 3 2 8 2 6 2" xfId="15816"/>
    <cellStyle name="Обычный 18 3 2 8 2 6 3" xfId="15817"/>
    <cellStyle name="Обычный 18 3 2 8 2 6 4" xfId="15818"/>
    <cellStyle name="Обычный 18 3 2 8 2 6 5" xfId="15819"/>
    <cellStyle name="Обычный 18 3 2 8 2 7" xfId="15820"/>
    <cellStyle name="Обычный 18 3 2 8 2 8" xfId="15821"/>
    <cellStyle name="Обычный 18 3 2 8 2 9" xfId="15822"/>
    <cellStyle name="Обычный 18 3 2 8 3" xfId="15823"/>
    <cellStyle name="Обычный 18 3 2 8 3 10" xfId="15824"/>
    <cellStyle name="Обычный 18 3 2 8 3 11" xfId="15825"/>
    <cellStyle name="Обычный 18 3 2 8 3 12" xfId="15826"/>
    <cellStyle name="Обычный 18 3 2 8 3 13" xfId="15827"/>
    <cellStyle name="Обычный 18 3 2 8 3 2" xfId="15828"/>
    <cellStyle name="Обычный 18 3 2 8 3 2 2" xfId="15829"/>
    <cellStyle name="Обычный 18 3 2 8 3 2 2 2" xfId="15830"/>
    <cellStyle name="Обычный 18 3 2 8 3 2 2 3" xfId="15831"/>
    <cellStyle name="Обычный 18 3 2 8 3 2 2 4" xfId="15832"/>
    <cellStyle name="Обычный 18 3 2 8 3 2 2 5" xfId="15833"/>
    <cellStyle name="Обычный 18 3 2 8 3 2 3" xfId="15834"/>
    <cellStyle name="Обычный 18 3 2 8 3 2 4" xfId="15835"/>
    <cellStyle name="Обычный 18 3 2 8 3 2 5" xfId="15836"/>
    <cellStyle name="Обычный 18 3 2 8 3 2 6" xfId="15837"/>
    <cellStyle name="Обычный 18 3 2 8 3 2 7" xfId="15838"/>
    <cellStyle name="Обычный 18 3 2 8 3 2 8" xfId="15839"/>
    <cellStyle name="Обычный 18 3 2 8 3 2 9" xfId="15840"/>
    <cellStyle name="Обычный 18 3 2 8 3 3" xfId="15841"/>
    <cellStyle name="Обычный 18 3 2 8 3 3 2" xfId="15842"/>
    <cellStyle name="Обычный 18 3 2 8 3 3 2 2" xfId="15843"/>
    <cellStyle name="Обычный 18 3 2 8 3 3 2 3" xfId="15844"/>
    <cellStyle name="Обычный 18 3 2 8 3 3 2 4" xfId="15845"/>
    <cellStyle name="Обычный 18 3 2 8 3 3 2 5" xfId="15846"/>
    <cellStyle name="Обычный 18 3 2 8 3 3 3" xfId="15847"/>
    <cellStyle name="Обычный 18 3 2 8 3 3 4" xfId="15848"/>
    <cellStyle name="Обычный 18 3 2 8 3 3 5" xfId="15849"/>
    <cellStyle name="Обычный 18 3 2 8 3 3 6" xfId="15850"/>
    <cellStyle name="Обычный 18 3 2 8 3 3 7" xfId="15851"/>
    <cellStyle name="Обычный 18 3 2 8 3 3 8" xfId="15852"/>
    <cellStyle name="Обычный 18 3 2 8 3 4" xfId="15853"/>
    <cellStyle name="Обычный 18 3 2 8 3 4 2" xfId="15854"/>
    <cellStyle name="Обычный 18 3 2 8 3 4 3" xfId="15855"/>
    <cellStyle name="Обычный 18 3 2 8 3 4 4" xfId="15856"/>
    <cellStyle name="Обычный 18 3 2 8 3 4 5" xfId="15857"/>
    <cellStyle name="Обычный 18 3 2 8 3 5" xfId="15858"/>
    <cellStyle name="Обычный 18 3 2 8 3 5 2" xfId="15859"/>
    <cellStyle name="Обычный 18 3 2 8 3 5 3" xfId="15860"/>
    <cellStyle name="Обычный 18 3 2 8 3 5 4" xfId="15861"/>
    <cellStyle name="Обычный 18 3 2 8 3 5 5" xfId="15862"/>
    <cellStyle name="Обычный 18 3 2 8 3 6" xfId="15863"/>
    <cellStyle name="Обычный 18 3 2 8 3 7" xfId="15864"/>
    <cellStyle name="Обычный 18 3 2 8 3 8" xfId="15865"/>
    <cellStyle name="Обычный 18 3 2 8 3 9" xfId="15866"/>
    <cellStyle name="Обычный 18 3 2 8 4" xfId="15867"/>
    <cellStyle name="Обычный 18 3 2 8 4 2" xfId="15868"/>
    <cellStyle name="Обычный 18 3 2 8 4 2 2" xfId="15869"/>
    <cellStyle name="Обычный 18 3 2 8 4 2 3" xfId="15870"/>
    <cellStyle name="Обычный 18 3 2 8 4 2 4" xfId="15871"/>
    <cellStyle name="Обычный 18 3 2 8 4 2 5" xfId="15872"/>
    <cellStyle name="Обычный 18 3 2 8 4 3" xfId="15873"/>
    <cellStyle name="Обычный 18 3 2 8 4 4" xfId="15874"/>
    <cellStyle name="Обычный 18 3 2 8 4 5" xfId="15875"/>
    <cellStyle name="Обычный 18 3 2 8 4 6" xfId="15876"/>
    <cellStyle name="Обычный 18 3 2 8 4 7" xfId="15877"/>
    <cellStyle name="Обычный 18 3 2 8 4 8" xfId="15878"/>
    <cellStyle name="Обычный 18 3 2 8 4 9" xfId="15879"/>
    <cellStyle name="Обычный 18 3 2 8 5" xfId="15880"/>
    <cellStyle name="Обычный 18 3 2 8 5 2" xfId="15881"/>
    <cellStyle name="Обычный 18 3 2 8 5 2 2" xfId="15882"/>
    <cellStyle name="Обычный 18 3 2 8 5 2 3" xfId="15883"/>
    <cellStyle name="Обычный 18 3 2 8 5 2 4" xfId="15884"/>
    <cellStyle name="Обычный 18 3 2 8 5 2 5" xfId="15885"/>
    <cellStyle name="Обычный 18 3 2 8 5 3" xfId="15886"/>
    <cellStyle name="Обычный 18 3 2 8 5 4" xfId="15887"/>
    <cellStyle name="Обычный 18 3 2 8 5 5" xfId="15888"/>
    <cellStyle name="Обычный 18 3 2 8 5 6" xfId="15889"/>
    <cellStyle name="Обычный 18 3 2 8 5 7" xfId="15890"/>
    <cellStyle name="Обычный 18 3 2 8 5 8" xfId="15891"/>
    <cellStyle name="Обычный 18 3 2 8 6" xfId="15892"/>
    <cellStyle name="Обычный 18 3 2 8 6 2" xfId="15893"/>
    <cellStyle name="Обычный 18 3 2 8 6 3" xfId="15894"/>
    <cellStyle name="Обычный 18 3 2 8 6 4" xfId="15895"/>
    <cellStyle name="Обычный 18 3 2 8 6 5" xfId="15896"/>
    <cellStyle name="Обычный 18 3 2 8 7" xfId="15897"/>
    <cellStyle name="Обычный 18 3 2 8 7 2" xfId="15898"/>
    <cellStyle name="Обычный 18 3 2 8 7 3" xfId="15899"/>
    <cellStyle name="Обычный 18 3 2 8 7 4" xfId="15900"/>
    <cellStyle name="Обычный 18 3 2 8 7 5" xfId="15901"/>
    <cellStyle name="Обычный 18 3 2 8 8" xfId="15902"/>
    <cellStyle name="Обычный 18 3 2 8 9" xfId="15903"/>
    <cellStyle name="Обычный 18 3 2 9" xfId="15904"/>
    <cellStyle name="Обычный 18 3 2 9 10" xfId="15905"/>
    <cellStyle name="Обычный 18 3 2 9 11" xfId="15906"/>
    <cellStyle name="Обычный 18 3 2 9 12" xfId="15907"/>
    <cellStyle name="Обычный 18 3 2 9 13" xfId="15908"/>
    <cellStyle name="Обычный 18 3 2 9 14" xfId="15909"/>
    <cellStyle name="Обычный 18 3 2 9 15" xfId="15910"/>
    <cellStyle name="Обычный 18 3 2 9 2" xfId="15911"/>
    <cellStyle name="Обычный 18 3 2 9 2 10" xfId="15912"/>
    <cellStyle name="Обычный 18 3 2 9 2 11" xfId="15913"/>
    <cellStyle name="Обычный 18 3 2 9 2 12" xfId="15914"/>
    <cellStyle name="Обычный 18 3 2 9 2 13" xfId="15915"/>
    <cellStyle name="Обычный 18 3 2 9 2 14" xfId="15916"/>
    <cellStyle name="Обычный 18 3 2 9 2 2" xfId="15917"/>
    <cellStyle name="Обычный 18 3 2 9 2 2 10" xfId="15918"/>
    <cellStyle name="Обычный 18 3 2 9 2 2 11" xfId="15919"/>
    <cellStyle name="Обычный 18 3 2 9 2 2 12" xfId="15920"/>
    <cellStyle name="Обычный 18 3 2 9 2 2 13" xfId="15921"/>
    <cellStyle name="Обычный 18 3 2 9 2 2 2" xfId="15922"/>
    <cellStyle name="Обычный 18 3 2 9 2 2 2 2" xfId="15923"/>
    <cellStyle name="Обычный 18 3 2 9 2 2 2 2 2" xfId="15924"/>
    <cellStyle name="Обычный 18 3 2 9 2 2 2 2 3" xfId="15925"/>
    <cellStyle name="Обычный 18 3 2 9 2 2 2 2 4" xfId="15926"/>
    <cellStyle name="Обычный 18 3 2 9 2 2 2 2 5" xfId="15927"/>
    <cellStyle name="Обычный 18 3 2 9 2 2 2 3" xfId="15928"/>
    <cellStyle name="Обычный 18 3 2 9 2 2 2 4" xfId="15929"/>
    <cellStyle name="Обычный 18 3 2 9 2 2 2 5" xfId="15930"/>
    <cellStyle name="Обычный 18 3 2 9 2 2 2 6" xfId="15931"/>
    <cellStyle name="Обычный 18 3 2 9 2 2 2 7" xfId="15932"/>
    <cellStyle name="Обычный 18 3 2 9 2 2 2 8" xfId="15933"/>
    <cellStyle name="Обычный 18 3 2 9 2 2 2 9" xfId="15934"/>
    <cellStyle name="Обычный 18 3 2 9 2 2 3" xfId="15935"/>
    <cellStyle name="Обычный 18 3 2 9 2 2 3 2" xfId="15936"/>
    <cellStyle name="Обычный 18 3 2 9 2 2 3 2 2" xfId="15937"/>
    <cellStyle name="Обычный 18 3 2 9 2 2 3 2 3" xfId="15938"/>
    <cellStyle name="Обычный 18 3 2 9 2 2 3 2 4" xfId="15939"/>
    <cellStyle name="Обычный 18 3 2 9 2 2 3 2 5" xfId="15940"/>
    <cellStyle name="Обычный 18 3 2 9 2 2 3 3" xfId="15941"/>
    <cellStyle name="Обычный 18 3 2 9 2 2 3 4" xfId="15942"/>
    <cellStyle name="Обычный 18 3 2 9 2 2 3 5" xfId="15943"/>
    <cellStyle name="Обычный 18 3 2 9 2 2 3 6" xfId="15944"/>
    <cellStyle name="Обычный 18 3 2 9 2 2 3 7" xfId="15945"/>
    <cellStyle name="Обычный 18 3 2 9 2 2 3 8" xfId="15946"/>
    <cellStyle name="Обычный 18 3 2 9 2 2 4" xfId="15947"/>
    <cellStyle name="Обычный 18 3 2 9 2 2 4 2" xfId="15948"/>
    <cellStyle name="Обычный 18 3 2 9 2 2 4 3" xfId="15949"/>
    <cellStyle name="Обычный 18 3 2 9 2 2 4 4" xfId="15950"/>
    <cellStyle name="Обычный 18 3 2 9 2 2 4 5" xfId="15951"/>
    <cellStyle name="Обычный 18 3 2 9 2 2 5" xfId="15952"/>
    <cellStyle name="Обычный 18 3 2 9 2 2 5 2" xfId="15953"/>
    <cellStyle name="Обычный 18 3 2 9 2 2 5 3" xfId="15954"/>
    <cellStyle name="Обычный 18 3 2 9 2 2 5 4" xfId="15955"/>
    <cellStyle name="Обычный 18 3 2 9 2 2 5 5" xfId="15956"/>
    <cellStyle name="Обычный 18 3 2 9 2 2 6" xfId="15957"/>
    <cellStyle name="Обычный 18 3 2 9 2 2 7" xfId="15958"/>
    <cellStyle name="Обычный 18 3 2 9 2 2 8" xfId="15959"/>
    <cellStyle name="Обычный 18 3 2 9 2 2 9" xfId="15960"/>
    <cellStyle name="Обычный 18 3 2 9 2 3" xfId="15961"/>
    <cellStyle name="Обычный 18 3 2 9 2 3 2" xfId="15962"/>
    <cellStyle name="Обычный 18 3 2 9 2 3 2 2" xfId="15963"/>
    <cellStyle name="Обычный 18 3 2 9 2 3 2 3" xfId="15964"/>
    <cellStyle name="Обычный 18 3 2 9 2 3 2 4" xfId="15965"/>
    <cellStyle name="Обычный 18 3 2 9 2 3 2 5" xfId="15966"/>
    <cellStyle name="Обычный 18 3 2 9 2 3 3" xfId="15967"/>
    <cellStyle name="Обычный 18 3 2 9 2 3 4" xfId="15968"/>
    <cellStyle name="Обычный 18 3 2 9 2 3 5" xfId="15969"/>
    <cellStyle name="Обычный 18 3 2 9 2 3 6" xfId="15970"/>
    <cellStyle name="Обычный 18 3 2 9 2 3 7" xfId="15971"/>
    <cellStyle name="Обычный 18 3 2 9 2 3 8" xfId="15972"/>
    <cellStyle name="Обычный 18 3 2 9 2 3 9" xfId="15973"/>
    <cellStyle name="Обычный 18 3 2 9 2 4" xfId="15974"/>
    <cellStyle name="Обычный 18 3 2 9 2 4 2" xfId="15975"/>
    <cellStyle name="Обычный 18 3 2 9 2 4 2 2" xfId="15976"/>
    <cellStyle name="Обычный 18 3 2 9 2 4 2 3" xfId="15977"/>
    <cellStyle name="Обычный 18 3 2 9 2 4 2 4" xfId="15978"/>
    <cellStyle name="Обычный 18 3 2 9 2 4 2 5" xfId="15979"/>
    <cellStyle name="Обычный 18 3 2 9 2 4 3" xfId="15980"/>
    <cellStyle name="Обычный 18 3 2 9 2 4 4" xfId="15981"/>
    <cellStyle name="Обычный 18 3 2 9 2 4 5" xfId="15982"/>
    <cellStyle name="Обычный 18 3 2 9 2 4 6" xfId="15983"/>
    <cellStyle name="Обычный 18 3 2 9 2 4 7" xfId="15984"/>
    <cellStyle name="Обычный 18 3 2 9 2 4 8" xfId="15985"/>
    <cellStyle name="Обычный 18 3 2 9 2 5" xfId="15986"/>
    <cellStyle name="Обычный 18 3 2 9 2 5 2" xfId="15987"/>
    <cellStyle name="Обычный 18 3 2 9 2 5 3" xfId="15988"/>
    <cellStyle name="Обычный 18 3 2 9 2 5 4" xfId="15989"/>
    <cellStyle name="Обычный 18 3 2 9 2 5 5" xfId="15990"/>
    <cellStyle name="Обычный 18 3 2 9 2 6" xfId="15991"/>
    <cellStyle name="Обычный 18 3 2 9 2 6 2" xfId="15992"/>
    <cellStyle name="Обычный 18 3 2 9 2 6 3" xfId="15993"/>
    <cellStyle name="Обычный 18 3 2 9 2 6 4" xfId="15994"/>
    <cellStyle name="Обычный 18 3 2 9 2 6 5" xfId="15995"/>
    <cellStyle name="Обычный 18 3 2 9 2 7" xfId="15996"/>
    <cellStyle name="Обычный 18 3 2 9 2 8" xfId="15997"/>
    <cellStyle name="Обычный 18 3 2 9 2 9" xfId="15998"/>
    <cellStyle name="Обычный 18 3 2 9 3" xfId="15999"/>
    <cellStyle name="Обычный 18 3 2 9 3 10" xfId="16000"/>
    <cellStyle name="Обычный 18 3 2 9 3 11" xfId="16001"/>
    <cellStyle name="Обычный 18 3 2 9 3 12" xfId="16002"/>
    <cellStyle name="Обычный 18 3 2 9 3 13" xfId="16003"/>
    <cellStyle name="Обычный 18 3 2 9 3 2" xfId="16004"/>
    <cellStyle name="Обычный 18 3 2 9 3 2 2" xfId="16005"/>
    <cellStyle name="Обычный 18 3 2 9 3 2 2 2" xfId="16006"/>
    <cellStyle name="Обычный 18 3 2 9 3 2 2 3" xfId="16007"/>
    <cellStyle name="Обычный 18 3 2 9 3 2 2 4" xfId="16008"/>
    <cellStyle name="Обычный 18 3 2 9 3 2 2 5" xfId="16009"/>
    <cellStyle name="Обычный 18 3 2 9 3 2 3" xfId="16010"/>
    <cellStyle name="Обычный 18 3 2 9 3 2 4" xfId="16011"/>
    <cellStyle name="Обычный 18 3 2 9 3 2 5" xfId="16012"/>
    <cellStyle name="Обычный 18 3 2 9 3 2 6" xfId="16013"/>
    <cellStyle name="Обычный 18 3 2 9 3 2 7" xfId="16014"/>
    <cellStyle name="Обычный 18 3 2 9 3 2 8" xfId="16015"/>
    <cellStyle name="Обычный 18 3 2 9 3 2 9" xfId="16016"/>
    <cellStyle name="Обычный 18 3 2 9 3 3" xfId="16017"/>
    <cellStyle name="Обычный 18 3 2 9 3 3 2" xfId="16018"/>
    <cellStyle name="Обычный 18 3 2 9 3 3 2 2" xfId="16019"/>
    <cellStyle name="Обычный 18 3 2 9 3 3 2 3" xfId="16020"/>
    <cellStyle name="Обычный 18 3 2 9 3 3 2 4" xfId="16021"/>
    <cellStyle name="Обычный 18 3 2 9 3 3 2 5" xfId="16022"/>
    <cellStyle name="Обычный 18 3 2 9 3 3 3" xfId="16023"/>
    <cellStyle name="Обычный 18 3 2 9 3 3 4" xfId="16024"/>
    <cellStyle name="Обычный 18 3 2 9 3 3 5" xfId="16025"/>
    <cellStyle name="Обычный 18 3 2 9 3 3 6" xfId="16026"/>
    <cellStyle name="Обычный 18 3 2 9 3 3 7" xfId="16027"/>
    <cellStyle name="Обычный 18 3 2 9 3 3 8" xfId="16028"/>
    <cellStyle name="Обычный 18 3 2 9 3 4" xfId="16029"/>
    <cellStyle name="Обычный 18 3 2 9 3 4 2" xfId="16030"/>
    <cellStyle name="Обычный 18 3 2 9 3 4 3" xfId="16031"/>
    <cellStyle name="Обычный 18 3 2 9 3 4 4" xfId="16032"/>
    <cellStyle name="Обычный 18 3 2 9 3 4 5" xfId="16033"/>
    <cellStyle name="Обычный 18 3 2 9 3 5" xfId="16034"/>
    <cellStyle name="Обычный 18 3 2 9 3 5 2" xfId="16035"/>
    <cellStyle name="Обычный 18 3 2 9 3 5 3" xfId="16036"/>
    <cellStyle name="Обычный 18 3 2 9 3 5 4" xfId="16037"/>
    <cellStyle name="Обычный 18 3 2 9 3 5 5" xfId="16038"/>
    <cellStyle name="Обычный 18 3 2 9 3 6" xfId="16039"/>
    <cellStyle name="Обычный 18 3 2 9 3 7" xfId="16040"/>
    <cellStyle name="Обычный 18 3 2 9 3 8" xfId="16041"/>
    <cellStyle name="Обычный 18 3 2 9 3 9" xfId="16042"/>
    <cellStyle name="Обычный 18 3 2 9 4" xfId="16043"/>
    <cellStyle name="Обычный 18 3 2 9 4 2" xfId="16044"/>
    <cellStyle name="Обычный 18 3 2 9 4 2 2" xfId="16045"/>
    <cellStyle name="Обычный 18 3 2 9 4 2 3" xfId="16046"/>
    <cellStyle name="Обычный 18 3 2 9 4 2 4" xfId="16047"/>
    <cellStyle name="Обычный 18 3 2 9 4 2 5" xfId="16048"/>
    <cellStyle name="Обычный 18 3 2 9 4 3" xfId="16049"/>
    <cellStyle name="Обычный 18 3 2 9 4 4" xfId="16050"/>
    <cellStyle name="Обычный 18 3 2 9 4 5" xfId="16051"/>
    <cellStyle name="Обычный 18 3 2 9 4 6" xfId="16052"/>
    <cellStyle name="Обычный 18 3 2 9 4 7" xfId="16053"/>
    <cellStyle name="Обычный 18 3 2 9 4 8" xfId="16054"/>
    <cellStyle name="Обычный 18 3 2 9 4 9" xfId="16055"/>
    <cellStyle name="Обычный 18 3 2 9 5" xfId="16056"/>
    <cellStyle name="Обычный 18 3 2 9 5 2" xfId="16057"/>
    <cellStyle name="Обычный 18 3 2 9 5 2 2" xfId="16058"/>
    <cellStyle name="Обычный 18 3 2 9 5 2 3" xfId="16059"/>
    <cellStyle name="Обычный 18 3 2 9 5 2 4" xfId="16060"/>
    <cellStyle name="Обычный 18 3 2 9 5 2 5" xfId="16061"/>
    <cellStyle name="Обычный 18 3 2 9 5 3" xfId="16062"/>
    <cellStyle name="Обычный 18 3 2 9 5 4" xfId="16063"/>
    <cellStyle name="Обычный 18 3 2 9 5 5" xfId="16064"/>
    <cellStyle name="Обычный 18 3 2 9 5 6" xfId="16065"/>
    <cellStyle name="Обычный 18 3 2 9 5 7" xfId="16066"/>
    <cellStyle name="Обычный 18 3 2 9 5 8" xfId="16067"/>
    <cellStyle name="Обычный 18 3 2 9 6" xfId="16068"/>
    <cellStyle name="Обычный 18 3 2 9 6 2" xfId="16069"/>
    <cellStyle name="Обычный 18 3 2 9 6 3" xfId="16070"/>
    <cellStyle name="Обычный 18 3 2 9 6 4" xfId="16071"/>
    <cellStyle name="Обычный 18 3 2 9 6 5" xfId="16072"/>
    <cellStyle name="Обычный 18 3 2 9 7" xfId="16073"/>
    <cellStyle name="Обычный 18 3 2 9 7 2" xfId="16074"/>
    <cellStyle name="Обычный 18 3 2 9 7 3" xfId="16075"/>
    <cellStyle name="Обычный 18 3 2 9 7 4" xfId="16076"/>
    <cellStyle name="Обычный 18 3 2 9 7 5" xfId="16077"/>
    <cellStyle name="Обычный 18 3 2 9 8" xfId="16078"/>
    <cellStyle name="Обычный 18 3 2 9 9" xfId="16079"/>
    <cellStyle name="Обычный 18 3 20" xfId="16080"/>
    <cellStyle name="Обычный 18 3 20 2" xfId="16081"/>
    <cellStyle name="Обычный 18 3 20 3" xfId="16082"/>
    <cellStyle name="Обычный 18 3 20 4" xfId="16083"/>
    <cellStyle name="Обычный 18 3 20 5" xfId="16084"/>
    <cellStyle name="Обычный 18 3 21" xfId="16085"/>
    <cellStyle name="Обычный 18 3 22" xfId="16086"/>
    <cellStyle name="Обычный 18 3 23" xfId="16087"/>
    <cellStyle name="Обычный 18 3 24" xfId="16088"/>
    <cellStyle name="Обычный 18 3 25" xfId="16089"/>
    <cellStyle name="Обычный 18 3 26" xfId="16090"/>
    <cellStyle name="Обычный 18 3 27" xfId="16091"/>
    <cellStyle name="Обычный 18 3 28" xfId="16092"/>
    <cellStyle name="Обычный 18 3 3" xfId="16093"/>
    <cellStyle name="Обычный 18 3 3 10" xfId="16094"/>
    <cellStyle name="Обычный 18 3 3 11" xfId="16095"/>
    <cellStyle name="Обычный 18 3 3 12" xfId="16096"/>
    <cellStyle name="Обычный 18 3 3 13" xfId="16097"/>
    <cellStyle name="Обычный 18 3 3 14" xfId="16098"/>
    <cellStyle name="Обычный 18 3 3 15" xfId="16099"/>
    <cellStyle name="Обычный 18 3 3 16" xfId="16100"/>
    <cellStyle name="Обычный 18 3 3 17" xfId="16101"/>
    <cellStyle name="Обычный 18 3 3 2" xfId="16102"/>
    <cellStyle name="Обычный 18 3 3 2 10" xfId="16103"/>
    <cellStyle name="Обычный 18 3 3 2 11" xfId="16104"/>
    <cellStyle name="Обычный 18 3 3 2 12" xfId="16105"/>
    <cellStyle name="Обычный 18 3 3 2 13" xfId="16106"/>
    <cellStyle name="Обычный 18 3 3 2 14" xfId="16107"/>
    <cellStyle name="Обычный 18 3 3 2 15" xfId="16108"/>
    <cellStyle name="Обычный 18 3 3 2 16" xfId="16109"/>
    <cellStyle name="Обычный 18 3 3 2 2" xfId="16110"/>
    <cellStyle name="Обычный 18 3 3 2 2 10" xfId="16111"/>
    <cellStyle name="Обычный 18 3 3 2 2 11" xfId="16112"/>
    <cellStyle name="Обычный 18 3 3 2 2 12" xfId="16113"/>
    <cellStyle name="Обычный 18 3 3 2 2 13" xfId="16114"/>
    <cellStyle name="Обычный 18 3 3 2 2 14" xfId="16115"/>
    <cellStyle name="Обычный 18 3 3 2 2 2" xfId="16116"/>
    <cellStyle name="Обычный 18 3 3 2 2 2 10" xfId="16117"/>
    <cellStyle name="Обычный 18 3 3 2 2 2 11" xfId="16118"/>
    <cellStyle name="Обычный 18 3 3 2 2 2 12" xfId="16119"/>
    <cellStyle name="Обычный 18 3 3 2 2 2 13" xfId="16120"/>
    <cellStyle name="Обычный 18 3 3 2 2 2 2" xfId="16121"/>
    <cellStyle name="Обычный 18 3 3 2 2 2 2 2" xfId="16122"/>
    <cellStyle name="Обычный 18 3 3 2 2 2 2 2 2" xfId="16123"/>
    <cellStyle name="Обычный 18 3 3 2 2 2 2 2 3" xfId="16124"/>
    <cellStyle name="Обычный 18 3 3 2 2 2 2 2 4" xfId="16125"/>
    <cellStyle name="Обычный 18 3 3 2 2 2 2 2 5" xfId="16126"/>
    <cellStyle name="Обычный 18 3 3 2 2 2 2 3" xfId="16127"/>
    <cellStyle name="Обычный 18 3 3 2 2 2 2 4" xfId="16128"/>
    <cellStyle name="Обычный 18 3 3 2 2 2 2 5" xfId="16129"/>
    <cellStyle name="Обычный 18 3 3 2 2 2 2 6" xfId="16130"/>
    <cellStyle name="Обычный 18 3 3 2 2 2 2 7" xfId="16131"/>
    <cellStyle name="Обычный 18 3 3 2 2 2 2 8" xfId="16132"/>
    <cellStyle name="Обычный 18 3 3 2 2 2 2 9" xfId="16133"/>
    <cellStyle name="Обычный 18 3 3 2 2 2 3" xfId="16134"/>
    <cellStyle name="Обычный 18 3 3 2 2 2 3 2" xfId="16135"/>
    <cellStyle name="Обычный 18 3 3 2 2 2 3 2 2" xfId="16136"/>
    <cellStyle name="Обычный 18 3 3 2 2 2 3 2 3" xfId="16137"/>
    <cellStyle name="Обычный 18 3 3 2 2 2 3 2 4" xfId="16138"/>
    <cellStyle name="Обычный 18 3 3 2 2 2 3 2 5" xfId="16139"/>
    <cellStyle name="Обычный 18 3 3 2 2 2 3 3" xfId="16140"/>
    <cellStyle name="Обычный 18 3 3 2 2 2 3 4" xfId="16141"/>
    <cellStyle name="Обычный 18 3 3 2 2 2 3 5" xfId="16142"/>
    <cellStyle name="Обычный 18 3 3 2 2 2 3 6" xfId="16143"/>
    <cellStyle name="Обычный 18 3 3 2 2 2 3 7" xfId="16144"/>
    <cellStyle name="Обычный 18 3 3 2 2 2 3 8" xfId="16145"/>
    <cellStyle name="Обычный 18 3 3 2 2 2 4" xfId="16146"/>
    <cellStyle name="Обычный 18 3 3 2 2 2 4 2" xfId="16147"/>
    <cellStyle name="Обычный 18 3 3 2 2 2 4 3" xfId="16148"/>
    <cellStyle name="Обычный 18 3 3 2 2 2 4 4" xfId="16149"/>
    <cellStyle name="Обычный 18 3 3 2 2 2 4 5" xfId="16150"/>
    <cellStyle name="Обычный 18 3 3 2 2 2 5" xfId="16151"/>
    <cellStyle name="Обычный 18 3 3 2 2 2 5 2" xfId="16152"/>
    <cellStyle name="Обычный 18 3 3 2 2 2 5 3" xfId="16153"/>
    <cellStyle name="Обычный 18 3 3 2 2 2 5 4" xfId="16154"/>
    <cellStyle name="Обычный 18 3 3 2 2 2 5 5" xfId="16155"/>
    <cellStyle name="Обычный 18 3 3 2 2 2 6" xfId="16156"/>
    <cellStyle name="Обычный 18 3 3 2 2 2 7" xfId="16157"/>
    <cellStyle name="Обычный 18 3 3 2 2 2 8" xfId="16158"/>
    <cellStyle name="Обычный 18 3 3 2 2 2 9" xfId="16159"/>
    <cellStyle name="Обычный 18 3 3 2 2 3" xfId="16160"/>
    <cellStyle name="Обычный 18 3 3 2 2 3 2" xfId="16161"/>
    <cellStyle name="Обычный 18 3 3 2 2 3 2 2" xfId="16162"/>
    <cellStyle name="Обычный 18 3 3 2 2 3 2 3" xfId="16163"/>
    <cellStyle name="Обычный 18 3 3 2 2 3 2 4" xfId="16164"/>
    <cellStyle name="Обычный 18 3 3 2 2 3 2 5" xfId="16165"/>
    <cellStyle name="Обычный 18 3 3 2 2 3 3" xfId="16166"/>
    <cellStyle name="Обычный 18 3 3 2 2 3 4" xfId="16167"/>
    <cellStyle name="Обычный 18 3 3 2 2 3 5" xfId="16168"/>
    <cellStyle name="Обычный 18 3 3 2 2 3 6" xfId="16169"/>
    <cellStyle name="Обычный 18 3 3 2 2 3 7" xfId="16170"/>
    <cellStyle name="Обычный 18 3 3 2 2 3 8" xfId="16171"/>
    <cellStyle name="Обычный 18 3 3 2 2 3 9" xfId="16172"/>
    <cellStyle name="Обычный 18 3 3 2 2 4" xfId="16173"/>
    <cellStyle name="Обычный 18 3 3 2 2 4 2" xfId="16174"/>
    <cellStyle name="Обычный 18 3 3 2 2 4 2 2" xfId="16175"/>
    <cellStyle name="Обычный 18 3 3 2 2 4 2 3" xfId="16176"/>
    <cellStyle name="Обычный 18 3 3 2 2 4 2 4" xfId="16177"/>
    <cellStyle name="Обычный 18 3 3 2 2 4 2 5" xfId="16178"/>
    <cellStyle name="Обычный 18 3 3 2 2 4 3" xfId="16179"/>
    <cellStyle name="Обычный 18 3 3 2 2 4 4" xfId="16180"/>
    <cellStyle name="Обычный 18 3 3 2 2 4 5" xfId="16181"/>
    <cellStyle name="Обычный 18 3 3 2 2 4 6" xfId="16182"/>
    <cellStyle name="Обычный 18 3 3 2 2 4 7" xfId="16183"/>
    <cellStyle name="Обычный 18 3 3 2 2 4 8" xfId="16184"/>
    <cellStyle name="Обычный 18 3 3 2 2 5" xfId="16185"/>
    <cellStyle name="Обычный 18 3 3 2 2 5 2" xfId="16186"/>
    <cellStyle name="Обычный 18 3 3 2 2 5 3" xfId="16187"/>
    <cellStyle name="Обычный 18 3 3 2 2 5 4" xfId="16188"/>
    <cellStyle name="Обычный 18 3 3 2 2 5 5" xfId="16189"/>
    <cellStyle name="Обычный 18 3 3 2 2 6" xfId="16190"/>
    <cellStyle name="Обычный 18 3 3 2 2 6 2" xfId="16191"/>
    <cellStyle name="Обычный 18 3 3 2 2 6 3" xfId="16192"/>
    <cellStyle name="Обычный 18 3 3 2 2 6 4" xfId="16193"/>
    <cellStyle name="Обычный 18 3 3 2 2 6 5" xfId="16194"/>
    <cellStyle name="Обычный 18 3 3 2 2 7" xfId="16195"/>
    <cellStyle name="Обычный 18 3 3 2 2 8" xfId="16196"/>
    <cellStyle name="Обычный 18 3 3 2 2 9" xfId="16197"/>
    <cellStyle name="Обычный 18 3 3 2 3" xfId="16198"/>
    <cellStyle name="Обычный 18 3 3 2 3 10" xfId="16199"/>
    <cellStyle name="Обычный 18 3 3 2 3 11" xfId="16200"/>
    <cellStyle name="Обычный 18 3 3 2 3 12" xfId="16201"/>
    <cellStyle name="Обычный 18 3 3 2 3 13" xfId="16202"/>
    <cellStyle name="Обычный 18 3 3 2 3 2" xfId="16203"/>
    <cellStyle name="Обычный 18 3 3 2 3 2 2" xfId="16204"/>
    <cellStyle name="Обычный 18 3 3 2 3 2 2 2" xfId="16205"/>
    <cellStyle name="Обычный 18 3 3 2 3 2 2 3" xfId="16206"/>
    <cellStyle name="Обычный 18 3 3 2 3 2 2 4" xfId="16207"/>
    <cellStyle name="Обычный 18 3 3 2 3 2 2 5" xfId="16208"/>
    <cellStyle name="Обычный 18 3 3 2 3 2 3" xfId="16209"/>
    <cellStyle name="Обычный 18 3 3 2 3 2 4" xfId="16210"/>
    <cellStyle name="Обычный 18 3 3 2 3 2 5" xfId="16211"/>
    <cellStyle name="Обычный 18 3 3 2 3 2 6" xfId="16212"/>
    <cellStyle name="Обычный 18 3 3 2 3 2 7" xfId="16213"/>
    <cellStyle name="Обычный 18 3 3 2 3 2 8" xfId="16214"/>
    <cellStyle name="Обычный 18 3 3 2 3 2 9" xfId="16215"/>
    <cellStyle name="Обычный 18 3 3 2 3 3" xfId="16216"/>
    <cellStyle name="Обычный 18 3 3 2 3 3 2" xfId="16217"/>
    <cellStyle name="Обычный 18 3 3 2 3 3 2 2" xfId="16218"/>
    <cellStyle name="Обычный 18 3 3 2 3 3 2 3" xfId="16219"/>
    <cellStyle name="Обычный 18 3 3 2 3 3 2 4" xfId="16220"/>
    <cellStyle name="Обычный 18 3 3 2 3 3 2 5" xfId="16221"/>
    <cellStyle name="Обычный 18 3 3 2 3 3 3" xfId="16222"/>
    <cellStyle name="Обычный 18 3 3 2 3 3 4" xfId="16223"/>
    <cellStyle name="Обычный 18 3 3 2 3 3 5" xfId="16224"/>
    <cellStyle name="Обычный 18 3 3 2 3 3 6" xfId="16225"/>
    <cellStyle name="Обычный 18 3 3 2 3 3 7" xfId="16226"/>
    <cellStyle name="Обычный 18 3 3 2 3 3 8" xfId="16227"/>
    <cellStyle name="Обычный 18 3 3 2 3 4" xfId="16228"/>
    <cellStyle name="Обычный 18 3 3 2 3 4 2" xfId="16229"/>
    <cellStyle name="Обычный 18 3 3 2 3 4 3" xfId="16230"/>
    <cellStyle name="Обычный 18 3 3 2 3 4 4" xfId="16231"/>
    <cellStyle name="Обычный 18 3 3 2 3 4 5" xfId="16232"/>
    <cellStyle name="Обычный 18 3 3 2 3 5" xfId="16233"/>
    <cellStyle name="Обычный 18 3 3 2 3 5 2" xfId="16234"/>
    <cellStyle name="Обычный 18 3 3 2 3 5 3" xfId="16235"/>
    <cellStyle name="Обычный 18 3 3 2 3 5 4" xfId="16236"/>
    <cellStyle name="Обычный 18 3 3 2 3 5 5" xfId="16237"/>
    <cellStyle name="Обычный 18 3 3 2 3 6" xfId="16238"/>
    <cellStyle name="Обычный 18 3 3 2 3 7" xfId="16239"/>
    <cellStyle name="Обычный 18 3 3 2 3 8" xfId="16240"/>
    <cellStyle name="Обычный 18 3 3 2 3 9" xfId="16241"/>
    <cellStyle name="Обычный 18 3 3 2 4" xfId="16242"/>
    <cellStyle name="Обычный 18 3 3 2 4 10" xfId="16243"/>
    <cellStyle name="Обычный 18 3 3 2 4 2" xfId="16244"/>
    <cellStyle name="Обычный 18 3 3 2 4 2 2" xfId="16245"/>
    <cellStyle name="Обычный 18 3 3 2 4 2 2 2" xfId="16246"/>
    <cellStyle name="Обычный 18 3 3 2 4 2 2 3" xfId="16247"/>
    <cellStyle name="Обычный 18 3 3 2 4 2 2 4" xfId="16248"/>
    <cellStyle name="Обычный 18 3 3 2 4 2 2 5" xfId="16249"/>
    <cellStyle name="Обычный 18 3 3 2 4 2 3" xfId="16250"/>
    <cellStyle name="Обычный 18 3 3 2 4 2 4" xfId="16251"/>
    <cellStyle name="Обычный 18 3 3 2 4 2 5" xfId="16252"/>
    <cellStyle name="Обычный 18 3 3 2 4 2 6" xfId="16253"/>
    <cellStyle name="Обычный 18 3 3 2 4 2 7" xfId="16254"/>
    <cellStyle name="Обычный 18 3 3 2 4 2 8" xfId="16255"/>
    <cellStyle name="Обычный 18 3 3 2 4 2 9" xfId="16256"/>
    <cellStyle name="Обычный 18 3 3 2 4 3" xfId="16257"/>
    <cellStyle name="Обычный 18 3 3 2 4 3 2" xfId="16258"/>
    <cellStyle name="Обычный 18 3 3 2 4 3 3" xfId="16259"/>
    <cellStyle name="Обычный 18 3 3 2 4 3 4" xfId="16260"/>
    <cellStyle name="Обычный 18 3 3 2 4 3 5" xfId="16261"/>
    <cellStyle name="Обычный 18 3 3 2 4 4" xfId="16262"/>
    <cellStyle name="Обычный 18 3 3 2 4 5" xfId="16263"/>
    <cellStyle name="Обычный 18 3 3 2 4 6" xfId="16264"/>
    <cellStyle name="Обычный 18 3 3 2 4 7" xfId="16265"/>
    <cellStyle name="Обычный 18 3 3 2 4 8" xfId="16266"/>
    <cellStyle name="Обычный 18 3 3 2 4 9" xfId="16267"/>
    <cellStyle name="Обычный 18 3 3 2 5" xfId="16268"/>
    <cellStyle name="Обычный 18 3 3 2 5 2" xfId="16269"/>
    <cellStyle name="Обычный 18 3 3 2 5 2 2" xfId="16270"/>
    <cellStyle name="Обычный 18 3 3 2 5 2 3" xfId="16271"/>
    <cellStyle name="Обычный 18 3 3 2 5 2 4" xfId="16272"/>
    <cellStyle name="Обычный 18 3 3 2 5 2 5" xfId="16273"/>
    <cellStyle name="Обычный 18 3 3 2 5 3" xfId="16274"/>
    <cellStyle name="Обычный 18 3 3 2 5 4" xfId="16275"/>
    <cellStyle name="Обычный 18 3 3 2 5 5" xfId="16276"/>
    <cellStyle name="Обычный 18 3 3 2 5 6" xfId="16277"/>
    <cellStyle name="Обычный 18 3 3 2 5 7" xfId="16278"/>
    <cellStyle name="Обычный 18 3 3 2 5 8" xfId="16279"/>
    <cellStyle name="Обычный 18 3 3 2 5 9" xfId="16280"/>
    <cellStyle name="Обычный 18 3 3 2 6" xfId="16281"/>
    <cellStyle name="Обычный 18 3 3 2 6 2" xfId="16282"/>
    <cellStyle name="Обычный 18 3 3 2 6 2 2" xfId="16283"/>
    <cellStyle name="Обычный 18 3 3 2 6 2 3" xfId="16284"/>
    <cellStyle name="Обычный 18 3 3 2 6 2 4" xfId="16285"/>
    <cellStyle name="Обычный 18 3 3 2 6 2 5" xfId="16286"/>
    <cellStyle name="Обычный 18 3 3 2 6 3" xfId="16287"/>
    <cellStyle name="Обычный 18 3 3 2 6 4" xfId="16288"/>
    <cellStyle name="Обычный 18 3 3 2 6 5" xfId="16289"/>
    <cellStyle name="Обычный 18 3 3 2 6 6" xfId="16290"/>
    <cellStyle name="Обычный 18 3 3 2 6 7" xfId="16291"/>
    <cellStyle name="Обычный 18 3 3 2 6 8" xfId="16292"/>
    <cellStyle name="Обычный 18 3 3 2 7" xfId="16293"/>
    <cellStyle name="Обычный 18 3 3 2 7 2" xfId="16294"/>
    <cellStyle name="Обычный 18 3 3 2 7 3" xfId="16295"/>
    <cellStyle name="Обычный 18 3 3 2 7 4" xfId="16296"/>
    <cellStyle name="Обычный 18 3 3 2 7 5" xfId="16297"/>
    <cellStyle name="Обычный 18 3 3 2 8" xfId="16298"/>
    <cellStyle name="Обычный 18 3 3 2 8 2" xfId="16299"/>
    <cellStyle name="Обычный 18 3 3 2 8 3" xfId="16300"/>
    <cellStyle name="Обычный 18 3 3 2 8 4" xfId="16301"/>
    <cellStyle name="Обычный 18 3 3 2 8 5" xfId="16302"/>
    <cellStyle name="Обычный 18 3 3 2 9" xfId="16303"/>
    <cellStyle name="Обычный 18 3 3 3" xfId="16304"/>
    <cellStyle name="Обычный 18 3 3 3 10" xfId="16305"/>
    <cellStyle name="Обычный 18 3 3 3 11" xfId="16306"/>
    <cellStyle name="Обычный 18 3 3 3 12" xfId="16307"/>
    <cellStyle name="Обычный 18 3 3 3 13" xfId="16308"/>
    <cellStyle name="Обычный 18 3 3 3 14" xfId="16309"/>
    <cellStyle name="Обычный 18 3 3 3 15" xfId="16310"/>
    <cellStyle name="Обычный 18 3 3 3 2" xfId="16311"/>
    <cellStyle name="Обычный 18 3 3 3 2 10" xfId="16312"/>
    <cellStyle name="Обычный 18 3 3 3 2 11" xfId="16313"/>
    <cellStyle name="Обычный 18 3 3 3 2 12" xfId="16314"/>
    <cellStyle name="Обычный 18 3 3 3 2 13" xfId="16315"/>
    <cellStyle name="Обычный 18 3 3 3 2 2" xfId="16316"/>
    <cellStyle name="Обычный 18 3 3 3 2 2 2" xfId="16317"/>
    <cellStyle name="Обычный 18 3 3 3 2 2 2 2" xfId="16318"/>
    <cellStyle name="Обычный 18 3 3 3 2 2 2 3" xfId="16319"/>
    <cellStyle name="Обычный 18 3 3 3 2 2 2 4" xfId="16320"/>
    <cellStyle name="Обычный 18 3 3 3 2 2 2 5" xfId="16321"/>
    <cellStyle name="Обычный 18 3 3 3 2 2 3" xfId="16322"/>
    <cellStyle name="Обычный 18 3 3 3 2 2 4" xfId="16323"/>
    <cellStyle name="Обычный 18 3 3 3 2 2 5" xfId="16324"/>
    <cellStyle name="Обычный 18 3 3 3 2 2 6" xfId="16325"/>
    <cellStyle name="Обычный 18 3 3 3 2 2 7" xfId="16326"/>
    <cellStyle name="Обычный 18 3 3 3 2 2 8" xfId="16327"/>
    <cellStyle name="Обычный 18 3 3 3 2 2 9" xfId="16328"/>
    <cellStyle name="Обычный 18 3 3 3 2 3" xfId="16329"/>
    <cellStyle name="Обычный 18 3 3 3 2 3 2" xfId="16330"/>
    <cellStyle name="Обычный 18 3 3 3 2 3 2 2" xfId="16331"/>
    <cellStyle name="Обычный 18 3 3 3 2 3 2 3" xfId="16332"/>
    <cellStyle name="Обычный 18 3 3 3 2 3 2 4" xfId="16333"/>
    <cellStyle name="Обычный 18 3 3 3 2 3 2 5" xfId="16334"/>
    <cellStyle name="Обычный 18 3 3 3 2 3 3" xfId="16335"/>
    <cellStyle name="Обычный 18 3 3 3 2 3 4" xfId="16336"/>
    <cellStyle name="Обычный 18 3 3 3 2 3 5" xfId="16337"/>
    <cellStyle name="Обычный 18 3 3 3 2 3 6" xfId="16338"/>
    <cellStyle name="Обычный 18 3 3 3 2 3 7" xfId="16339"/>
    <cellStyle name="Обычный 18 3 3 3 2 3 8" xfId="16340"/>
    <cellStyle name="Обычный 18 3 3 3 2 4" xfId="16341"/>
    <cellStyle name="Обычный 18 3 3 3 2 4 2" xfId="16342"/>
    <cellStyle name="Обычный 18 3 3 3 2 4 3" xfId="16343"/>
    <cellStyle name="Обычный 18 3 3 3 2 4 4" xfId="16344"/>
    <cellStyle name="Обычный 18 3 3 3 2 4 5" xfId="16345"/>
    <cellStyle name="Обычный 18 3 3 3 2 5" xfId="16346"/>
    <cellStyle name="Обычный 18 3 3 3 2 5 2" xfId="16347"/>
    <cellStyle name="Обычный 18 3 3 3 2 5 3" xfId="16348"/>
    <cellStyle name="Обычный 18 3 3 3 2 5 4" xfId="16349"/>
    <cellStyle name="Обычный 18 3 3 3 2 5 5" xfId="16350"/>
    <cellStyle name="Обычный 18 3 3 3 2 6" xfId="16351"/>
    <cellStyle name="Обычный 18 3 3 3 2 7" xfId="16352"/>
    <cellStyle name="Обычный 18 3 3 3 2 8" xfId="16353"/>
    <cellStyle name="Обычный 18 3 3 3 2 9" xfId="16354"/>
    <cellStyle name="Обычный 18 3 3 3 3" xfId="16355"/>
    <cellStyle name="Обычный 18 3 3 3 3 10" xfId="16356"/>
    <cellStyle name="Обычный 18 3 3 3 3 2" xfId="16357"/>
    <cellStyle name="Обычный 18 3 3 3 3 2 2" xfId="16358"/>
    <cellStyle name="Обычный 18 3 3 3 3 2 2 2" xfId="16359"/>
    <cellStyle name="Обычный 18 3 3 3 3 2 2 3" xfId="16360"/>
    <cellStyle name="Обычный 18 3 3 3 3 2 2 4" xfId="16361"/>
    <cellStyle name="Обычный 18 3 3 3 3 2 2 5" xfId="16362"/>
    <cellStyle name="Обычный 18 3 3 3 3 2 3" xfId="16363"/>
    <cellStyle name="Обычный 18 3 3 3 3 2 4" xfId="16364"/>
    <cellStyle name="Обычный 18 3 3 3 3 2 5" xfId="16365"/>
    <cellStyle name="Обычный 18 3 3 3 3 2 6" xfId="16366"/>
    <cellStyle name="Обычный 18 3 3 3 3 2 7" xfId="16367"/>
    <cellStyle name="Обычный 18 3 3 3 3 2 8" xfId="16368"/>
    <cellStyle name="Обычный 18 3 3 3 3 2 9" xfId="16369"/>
    <cellStyle name="Обычный 18 3 3 3 3 3" xfId="16370"/>
    <cellStyle name="Обычный 18 3 3 3 3 3 2" xfId="16371"/>
    <cellStyle name="Обычный 18 3 3 3 3 3 3" xfId="16372"/>
    <cellStyle name="Обычный 18 3 3 3 3 3 4" xfId="16373"/>
    <cellStyle name="Обычный 18 3 3 3 3 3 5" xfId="16374"/>
    <cellStyle name="Обычный 18 3 3 3 3 4" xfId="16375"/>
    <cellStyle name="Обычный 18 3 3 3 3 5" xfId="16376"/>
    <cellStyle name="Обычный 18 3 3 3 3 6" xfId="16377"/>
    <cellStyle name="Обычный 18 3 3 3 3 7" xfId="16378"/>
    <cellStyle name="Обычный 18 3 3 3 3 8" xfId="16379"/>
    <cellStyle name="Обычный 18 3 3 3 3 9" xfId="16380"/>
    <cellStyle name="Обычный 18 3 3 3 4" xfId="16381"/>
    <cellStyle name="Обычный 18 3 3 3 4 2" xfId="16382"/>
    <cellStyle name="Обычный 18 3 3 3 4 2 2" xfId="16383"/>
    <cellStyle name="Обычный 18 3 3 3 4 2 3" xfId="16384"/>
    <cellStyle name="Обычный 18 3 3 3 4 2 4" xfId="16385"/>
    <cellStyle name="Обычный 18 3 3 3 4 2 5" xfId="16386"/>
    <cellStyle name="Обычный 18 3 3 3 4 3" xfId="16387"/>
    <cellStyle name="Обычный 18 3 3 3 4 4" xfId="16388"/>
    <cellStyle name="Обычный 18 3 3 3 4 5" xfId="16389"/>
    <cellStyle name="Обычный 18 3 3 3 4 6" xfId="16390"/>
    <cellStyle name="Обычный 18 3 3 3 4 7" xfId="16391"/>
    <cellStyle name="Обычный 18 3 3 3 4 8" xfId="16392"/>
    <cellStyle name="Обычный 18 3 3 3 4 9" xfId="16393"/>
    <cellStyle name="Обычный 18 3 3 3 5" xfId="16394"/>
    <cellStyle name="Обычный 18 3 3 3 5 2" xfId="16395"/>
    <cellStyle name="Обычный 18 3 3 3 5 2 2" xfId="16396"/>
    <cellStyle name="Обычный 18 3 3 3 5 2 3" xfId="16397"/>
    <cellStyle name="Обычный 18 3 3 3 5 2 4" xfId="16398"/>
    <cellStyle name="Обычный 18 3 3 3 5 2 5" xfId="16399"/>
    <cellStyle name="Обычный 18 3 3 3 5 3" xfId="16400"/>
    <cellStyle name="Обычный 18 3 3 3 5 4" xfId="16401"/>
    <cellStyle name="Обычный 18 3 3 3 5 5" xfId="16402"/>
    <cellStyle name="Обычный 18 3 3 3 5 6" xfId="16403"/>
    <cellStyle name="Обычный 18 3 3 3 5 7" xfId="16404"/>
    <cellStyle name="Обычный 18 3 3 3 5 8" xfId="16405"/>
    <cellStyle name="Обычный 18 3 3 3 6" xfId="16406"/>
    <cellStyle name="Обычный 18 3 3 3 6 2" xfId="16407"/>
    <cellStyle name="Обычный 18 3 3 3 6 3" xfId="16408"/>
    <cellStyle name="Обычный 18 3 3 3 6 4" xfId="16409"/>
    <cellStyle name="Обычный 18 3 3 3 6 5" xfId="16410"/>
    <cellStyle name="Обычный 18 3 3 3 7" xfId="16411"/>
    <cellStyle name="Обычный 18 3 3 3 7 2" xfId="16412"/>
    <cellStyle name="Обычный 18 3 3 3 7 3" xfId="16413"/>
    <cellStyle name="Обычный 18 3 3 3 7 4" xfId="16414"/>
    <cellStyle name="Обычный 18 3 3 3 7 5" xfId="16415"/>
    <cellStyle name="Обычный 18 3 3 3 8" xfId="16416"/>
    <cellStyle name="Обычный 18 3 3 3 9" xfId="16417"/>
    <cellStyle name="Обычный 18 3 3 4" xfId="16418"/>
    <cellStyle name="Обычный 18 3 3 4 10" xfId="16419"/>
    <cellStyle name="Обычный 18 3 3 4 11" xfId="16420"/>
    <cellStyle name="Обычный 18 3 3 4 12" xfId="16421"/>
    <cellStyle name="Обычный 18 3 3 4 13" xfId="16422"/>
    <cellStyle name="Обычный 18 3 3 4 2" xfId="16423"/>
    <cellStyle name="Обычный 18 3 3 4 2 2" xfId="16424"/>
    <cellStyle name="Обычный 18 3 3 4 2 2 2" xfId="16425"/>
    <cellStyle name="Обычный 18 3 3 4 2 2 3" xfId="16426"/>
    <cellStyle name="Обычный 18 3 3 4 2 2 4" xfId="16427"/>
    <cellStyle name="Обычный 18 3 3 4 2 2 5" xfId="16428"/>
    <cellStyle name="Обычный 18 3 3 4 2 3" xfId="16429"/>
    <cellStyle name="Обычный 18 3 3 4 2 4" xfId="16430"/>
    <cellStyle name="Обычный 18 3 3 4 2 5" xfId="16431"/>
    <cellStyle name="Обычный 18 3 3 4 2 6" xfId="16432"/>
    <cellStyle name="Обычный 18 3 3 4 2 7" xfId="16433"/>
    <cellStyle name="Обычный 18 3 3 4 2 8" xfId="16434"/>
    <cellStyle name="Обычный 18 3 3 4 2 9" xfId="16435"/>
    <cellStyle name="Обычный 18 3 3 4 3" xfId="16436"/>
    <cellStyle name="Обычный 18 3 3 4 3 2" xfId="16437"/>
    <cellStyle name="Обычный 18 3 3 4 3 2 2" xfId="16438"/>
    <cellStyle name="Обычный 18 3 3 4 3 2 3" xfId="16439"/>
    <cellStyle name="Обычный 18 3 3 4 3 2 4" xfId="16440"/>
    <cellStyle name="Обычный 18 3 3 4 3 2 5" xfId="16441"/>
    <cellStyle name="Обычный 18 3 3 4 3 3" xfId="16442"/>
    <cellStyle name="Обычный 18 3 3 4 3 4" xfId="16443"/>
    <cellStyle name="Обычный 18 3 3 4 3 5" xfId="16444"/>
    <cellStyle name="Обычный 18 3 3 4 3 6" xfId="16445"/>
    <cellStyle name="Обычный 18 3 3 4 3 7" xfId="16446"/>
    <cellStyle name="Обычный 18 3 3 4 3 8" xfId="16447"/>
    <cellStyle name="Обычный 18 3 3 4 4" xfId="16448"/>
    <cellStyle name="Обычный 18 3 3 4 4 2" xfId="16449"/>
    <cellStyle name="Обычный 18 3 3 4 4 3" xfId="16450"/>
    <cellStyle name="Обычный 18 3 3 4 4 4" xfId="16451"/>
    <cellStyle name="Обычный 18 3 3 4 4 5" xfId="16452"/>
    <cellStyle name="Обычный 18 3 3 4 5" xfId="16453"/>
    <cellStyle name="Обычный 18 3 3 4 5 2" xfId="16454"/>
    <cellStyle name="Обычный 18 3 3 4 5 3" xfId="16455"/>
    <cellStyle name="Обычный 18 3 3 4 5 4" xfId="16456"/>
    <cellStyle name="Обычный 18 3 3 4 5 5" xfId="16457"/>
    <cellStyle name="Обычный 18 3 3 4 6" xfId="16458"/>
    <cellStyle name="Обычный 18 3 3 4 7" xfId="16459"/>
    <cellStyle name="Обычный 18 3 3 4 8" xfId="16460"/>
    <cellStyle name="Обычный 18 3 3 4 9" xfId="16461"/>
    <cellStyle name="Обычный 18 3 3 5" xfId="16462"/>
    <cellStyle name="Обычный 18 3 3 5 10" xfId="16463"/>
    <cellStyle name="Обычный 18 3 3 5 2" xfId="16464"/>
    <cellStyle name="Обычный 18 3 3 5 2 2" xfId="16465"/>
    <cellStyle name="Обычный 18 3 3 5 2 2 2" xfId="16466"/>
    <cellStyle name="Обычный 18 3 3 5 2 2 3" xfId="16467"/>
    <cellStyle name="Обычный 18 3 3 5 2 2 4" xfId="16468"/>
    <cellStyle name="Обычный 18 3 3 5 2 2 5" xfId="16469"/>
    <cellStyle name="Обычный 18 3 3 5 2 3" xfId="16470"/>
    <cellStyle name="Обычный 18 3 3 5 2 4" xfId="16471"/>
    <cellStyle name="Обычный 18 3 3 5 2 5" xfId="16472"/>
    <cellStyle name="Обычный 18 3 3 5 2 6" xfId="16473"/>
    <cellStyle name="Обычный 18 3 3 5 2 7" xfId="16474"/>
    <cellStyle name="Обычный 18 3 3 5 2 8" xfId="16475"/>
    <cellStyle name="Обычный 18 3 3 5 2 9" xfId="16476"/>
    <cellStyle name="Обычный 18 3 3 5 3" xfId="16477"/>
    <cellStyle name="Обычный 18 3 3 5 3 2" xfId="16478"/>
    <cellStyle name="Обычный 18 3 3 5 3 3" xfId="16479"/>
    <cellStyle name="Обычный 18 3 3 5 3 4" xfId="16480"/>
    <cellStyle name="Обычный 18 3 3 5 3 5" xfId="16481"/>
    <cellStyle name="Обычный 18 3 3 5 4" xfId="16482"/>
    <cellStyle name="Обычный 18 3 3 5 5" xfId="16483"/>
    <cellStyle name="Обычный 18 3 3 5 6" xfId="16484"/>
    <cellStyle name="Обычный 18 3 3 5 7" xfId="16485"/>
    <cellStyle name="Обычный 18 3 3 5 8" xfId="16486"/>
    <cellStyle name="Обычный 18 3 3 5 9" xfId="16487"/>
    <cellStyle name="Обычный 18 3 3 6" xfId="16488"/>
    <cellStyle name="Обычный 18 3 3 6 2" xfId="16489"/>
    <cellStyle name="Обычный 18 3 3 6 2 2" xfId="16490"/>
    <cellStyle name="Обычный 18 3 3 6 2 3" xfId="16491"/>
    <cellStyle name="Обычный 18 3 3 6 2 4" xfId="16492"/>
    <cellStyle name="Обычный 18 3 3 6 2 5" xfId="16493"/>
    <cellStyle name="Обычный 18 3 3 6 3" xfId="16494"/>
    <cellStyle name="Обычный 18 3 3 6 4" xfId="16495"/>
    <cellStyle name="Обычный 18 3 3 6 5" xfId="16496"/>
    <cellStyle name="Обычный 18 3 3 6 6" xfId="16497"/>
    <cellStyle name="Обычный 18 3 3 6 7" xfId="16498"/>
    <cellStyle name="Обычный 18 3 3 6 8" xfId="16499"/>
    <cellStyle name="Обычный 18 3 3 6 9" xfId="16500"/>
    <cellStyle name="Обычный 18 3 3 7" xfId="16501"/>
    <cellStyle name="Обычный 18 3 3 7 2" xfId="16502"/>
    <cellStyle name="Обычный 18 3 3 7 2 2" xfId="16503"/>
    <cellStyle name="Обычный 18 3 3 7 2 3" xfId="16504"/>
    <cellStyle name="Обычный 18 3 3 7 2 4" xfId="16505"/>
    <cellStyle name="Обычный 18 3 3 7 2 5" xfId="16506"/>
    <cellStyle name="Обычный 18 3 3 7 3" xfId="16507"/>
    <cellStyle name="Обычный 18 3 3 7 4" xfId="16508"/>
    <cellStyle name="Обычный 18 3 3 7 5" xfId="16509"/>
    <cellStyle name="Обычный 18 3 3 7 6" xfId="16510"/>
    <cellStyle name="Обычный 18 3 3 7 7" xfId="16511"/>
    <cellStyle name="Обычный 18 3 3 7 8" xfId="16512"/>
    <cellStyle name="Обычный 18 3 3 8" xfId="16513"/>
    <cellStyle name="Обычный 18 3 3 8 2" xfId="16514"/>
    <cellStyle name="Обычный 18 3 3 8 3" xfId="16515"/>
    <cellStyle name="Обычный 18 3 3 8 4" xfId="16516"/>
    <cellStyle name="Обычный 18 3 3 8 5" xfId="16517"/>
    <cellStyle name="Обычный 18 3 3 9" xfId="16518"/>
    <cellStyle name="Обычный 18 3 3 9 2" xfId="16519"/>
    <cellStyle name="Обычный 18 3 3 9 3" xfId="16520"/>
    <cellStyle name="Обычный 18 3 3 9 4" xfId="16521"/>
    <cellStyle name="Обычный 18 3 3 9 5" xfId="16522"/>
    <cellStyle name="Обычный 18 3 4" xfId="16523"/>
    <cellStyle name="Обычный 18 3 4 10" xfId="16524"/>
    <cellStyle name="Обычный 18 3 4 11" xfId="16525"/>
    <cellStyle name="Обычный 18 3 4 12" xfId="16526"/>
    <cellStyle name="Обычный 18 3 4 13" xfId="16527"/>
    <cellStyle name="Обычный 18 3 4 14" xfId="16528"/>
    <cellStyle name="Обычный 18 3 4 15" xfId="16529"/>
    <cellStyle name="Обычный 18 3 4 16" xfId="16530"/>
    <cellStyle name="Обычный 18 3 4 2" xfId="16531"/>
    <cellStyle name="Обычный 18 3 4 2 10" xfId="16532"/>
    <cellStyle name="Обычный 18 3 4 2 11" xfId="16533"/>
    <cellStyle name="Обычный 18 3 4 2 12" xfId="16534"/>
    <cellStyle name="Обычный 18 3 4 2 13" xfId="16535"/>
    <cellStyle name="Обычный 18 3 4 2 14" xfId="16536"/>
    <cellStyle name="Обычный 18 3 4 2 2" xfId="16537"/>
    <cellStyle name="Обычный 18 3 4 2 2 10" xfId="16538"/>
    <cellStyle name="Обычный 18 3 4 2 2 11" xfId="16539"/>
    <cellStyle name="Обычный 18 3 4 2 2 12" xfId="16540"/>
    <cellStyle name="Обычный 18 3 4 2 2 13" xfId="16541"/>
    <cellStyle name="Обычный 18 3 4 2 2 2" xfId="16542"/>
    <cellStyle name="Обычный 18 3 4 2 2 2 2" xfId="16543"/>
    <cellStyle name="Обычный 18 3 4 2 2 2 2 2" xfId="16544"/>
    <cellStyle name="Обычный 18 3 4 2 2 2 2 3" xfId="16545"/>
    <cellStyle name="Обычный 18 3 4 2 2 2 2 4" xfId="16546"/>
    <cellStyle name="Обычный 18 3 4 2 2 2 2 5" xfId="16547"/>
    <cellStyle name="Обычный 18 3 4 2 2 2 3" xfId="16548"/>
    <cellStyle name="Обычный 18 3 4 2 2 2 4" xfId="16549"/>
    <cellStyle name="Обычный 18 3 4 2 2 2 5" xfId="16550"/>
    <cellStyle name="Обычный 18 3 4 2 2 2 6" xfId="16551"/>
    <cellStyle name="Обычный 18 3 4 2 2 2 7" xfId="16552"/>
    <cellStyle name="Обычный 18 3 4 2 2 2 8" xfId="16553"/>
    <cellStyle name="Обычный 18 3 4 2 2 2 9" xfId="16554"/>
    <cellStyle name="Обычный 18 3 4 2 2 3" xfId="16555"/>
    <cellStyle name="Обычный 18 3 4 2 2 3 2" xfId="16556"/>
    <cellStyle name="Обычный 18 3 4 2 2 3 2 2" xfId="16557"/>
    <cellStyle name="Обычный 18 3 4 2 2 3 2 3" xfId="16558"/>
    <cellStyle name="Обычный 18 3 4 2 2 3 2 4" xfId="16559"/>
    <cellStyle name="Обычный 18 3 4 2 2 3 2 5" xfId="16560"/>
    <cellStyle name="Обычный 18 3 4 2 2 3 3" xfId="16561"/>
    <cellStyle name="Обычный 18 3 4 2 2 3 4" xfId="16562"/>
    <cellStyle name="Обычный 18 3 4 2 2 3 5" xfId="16563"/>
    <cellStyle name="Обычный 18 3 4 2 2 3 6" xfId="16564"/>
    <cellStyle name="Обычный 18 3 4 2 2 3 7" xfId="16565"/>
    <cellStyle name="Обычный 18 3 4 2 2 3 8" xfId="16566"/>
    <cellStyle name="Обычный 18 3 4 2 2 4" xfId="16567"/>
    <cellStyle name="Обычный 18 3 4 2 2 4 2" xfId="16568"/>
    <cellStyle name="Обычный 18 3 4 2 2 4 3" xfId="16569"/>
    <cellStyle name="Обычный 18 3 4 2 2 4 4" xfId="16570"/>
    <cellStyle name="Обычный 18 3 4 2 2 4 5" xfId="16571"/>
    <cellStyle name="Обычный 18 3 4 2 2 5" xfId="16572"/>
    <cellStyle name="Обычный 18 3 4 2 2 5 2" xfId="16573"/>
    <cellStyle name="Обычный 18 3 4 2 2 5 3" xfId="16574"/>
    <cellStyle name="Обычный 18 3 4 2 2 5 4" xfId="16575"/>
    <cellStyle name="Обычный 18 3 4 2 2 5 5" xfId="16576"/>
    <cellStyle name="Обычный 18 3 4 2 2 6" xfId="16577"/>
    <cellStyle name="Обычный 18 3 4 2 2 7" xfId="16578"/>
    <cellStyle name="Обычный 18 3 4 2 2 8" xfId="16579"/>
    <cellStyle name="Обычный 18 3 4 2 2 9" xfId="16580"/>
    <cellStyle name="Обычный 18 3 4 2 3" xfId="16581"/>
    <cellStyle name="Обычный 18 3 4 2 3 2" xfId="16582"/>
    <cellStyle name="Обычный 18 3 4 2 3 2 2" xfId="16583"/>
    <cellStyle name="Обычный 18 3 4 2 3 2 3" xfId="16584"/>
    <cellStyle name="Обычный 18 3 4 2 3 2 4" xfId="16585"/>
    <cellStyle name="Обычный 18 3 4 2 3 2 5" xfId="16586"/>
    <cellStyle name="Обычный 18 3 4 2 3 3" xfId="16587"/>
    <cellStyle name="Обычный 18 3 4 2 3 4" xfId="16588"/>
    <cellStyle name="Обычный 18 3 4 2 3 5" xfId="16589"/>
    <cellStyle name="Обычный 18 3 4 2 3 6" xfId="16590"/>
    <cellStyle name="Обычный 18 3 4 2 3 7" xfId="16591"/>
    <cellStyle name="Обычный 18 3 4 2 3 8" xfId="16592"/>
    <cellStyle name="Обычный 18 3 4 2 3 9" xfId="16593"/>
    <cellStyle name="Обычный 18 3 4 2 4" xfId="16594"/>
    <cellStyle name="Обычный 18 3 4 2 4 2" xfId="16595"/>
    <cellStyle name="Обычный 18 3 4 2 4 2 2" xfId="16596"/>
    <cellStyle name="Обычный 18 3 4 2 4 2 3" xfId="16597"/>
    <cellStyle name="Обычный 18 3 4 2 4 2 4" xfId="16598"/>
    <cellStyle name="Обычный 18 3 4 2 4 2 5" xfId="16599"/>
    <cellStyle name="Обычный 18 3 4 2 4 3" xfId="16600"/>
    <cellStyle name="Обычный 18 3 4 2 4 4" xfId="16601"/>
    <cellStyle name="Обычный 18 3 4 2 4 5" xfId="16602"/>
    <cellStyle name="Обычный 18 3 4 2 4 6" xfId="16603"/>
    <cellStyle name="Обычный 18 3 4 2 4 7" xfId="16604"/>
    <cellStyle name="Обычный 18 3 4 2 4 8" xfId="16605"/>
    <cellStyle name="Обычный 18 3 4 2 5" xfId="16606"/>
    <cellStyle name="Обычный 18 3 4 2 5 2" xfId="16607"/>
    <cellStyle name="Обычный 18 3 4 2 5 3" xfId="16608"/>
    <cellStyle name="Обычный 18 3 4 2 5 4" xfId="16609"/>
    <cellStyle name="Обычный 18 3 4 2 5 5" xfId="16610"/>
    <cellStyle name="Обычный 18 3 4 2 6" xfId="16611"/>
    <cellStyle name="Обычный 18 3 4 2 6 2" xfId="16612"/>
    <cellStyle name="Обычный 18 3 4 2 6 3" xfId="16613"/>
    <cellStyle name="Обычный 18 3 4 2 6 4" xfId="16614"/>
    <cellStyle name="Обычный 18 3 4 2 6 5" xfId="16615"/>
    <cellStyle name="Обычный 18 3 4 2 7" xfId="16616"/>
    <cellStyle name="Обычный 18 3 4 2 8" xfId="16617"/>
    <cellStyle name="Обычный 18 3 4 2 9" xfId="16618"/>
    <cellStyle name="Обычный 18 3 4 3" xfId="16619"/>
    <cellStyle name="Обычный 18 3 4 3 10" xfId="16620"/>
    <cellStyle name="Обычный 18 3 4 3 11" xfId="16621"/>
    <cellStyle name="Обычный 18 3 4 3 12" xfId="16622"/>
    <cellStyle name="Обычный 18 3 4 3 13" xfId="16623"/>
    <cellStyle name="Обычный 18 3 4 3 2" xfId="16624"/>
    <cellStyle name="Обычный 18 3 4 3 2 2" xfId="16625"/>
    <cellStyle name="Обычный 18 3 4 3 2 2 2" xfId="16626"/>
    <cellStyle name="Обычный 18 3 4 3 2 2 3" xfId="16627"/>
    <cellStyle name="Обычный 18 3 4 3 2 2 4" xfId="16628"/>
    <cellStyle name="Обычный 18 3 4 3 2 2 5" xfId="16629"/>
    <cellStyle name="Обычный 18 3 4 3 2 3" xfId="16630"/>
    <cellStyle name="Обычный 18 3 4 3 2 4" xfId="16631"/>
    <cellStyle name="Обычный 18 3 4 3 2 5" xfId="16632"/>
    <cellStyle name="Обычный 18 3 4 3 2 6" xfId="16633"/>
    <cellStyle name="Обычный 18 3 4 3 2 7" xfId="16634"/>
    <cellStyle name="Обычный 18 3 4 3 2 8" xfId="16635"/>
    <cellStyle name="Обычный 18 3 4 3 2 9" xfId="16636"/>
    <cellStyle name="Обычный 18 3 4 3 3" xfId="16637"/>
    <cellStyle name="Обычный 18 3 4 3 3 2" xfId="16638"/>
    <cellStyle name="Обычный 18 3 4 3 3 2 2" xfId="16639"/>
    <cellStyle name="Обычный 18 3 4 3 3 2 3" xfId="16640"/>
    <cellStyle name="Обычный 18 3 4 3 3 2 4" xfId="16641"/>
    <cellStyle name="Обычный 18 3 4 3 3 2 5" xfId="16642"/>
    <cellStyle name="Обычный 18 3 4 3 3 3" xfId="16643"/>
    <cellStyle name="Обычный 18 3 4 3 3 4" xfId="16644"/>
    <cellStyle name="Обычный 18 3 4 3 3 5" xfId="16645"/>
    <cellStyle name="Обычный 18 3 4 3 3 6" xfId="16646"/>
    <cellStyle name="Обычный 18 3 4 3 3 7" xfId="16647"/>
    <cellStyle name="Обычный 18 3 4 3 3 8" xfId="16648"/>
    <cellStyle name="Обычный 18 3 4 3 4" xfId="16649"/>
    <cellStyle name="Обычный 18 3 4 3 4 2" xfId="16650"/>
    <cellStyle name="Обычный 18 3 4 3 4 3" xfId="16651"/>
    <cellStyle name="Обычный 18 3 4 3 4 4" xfId="16652"/>
    <cellStyle name="Обычный 18 3 4 3 4 5" xfId="16653"/>
    <cellStyle name="Обычный 18 3 4 3 5" xfId="16654"/>
    <cellStyle name="Обычный 18 3 4 3 5 2" xfId="16655"/>
    <cellStyle name="Обычный 18 3 4 3 5 3" xfId="16656"/>
    <cellStyle name="Обычный 18 3 4 3 5 4" xfId="16657"/>
    <cellStyle name="Обычный 18 3 4 3 5 5" xfId="16658"/>
    <cellStyle name="Обычный 18 3 4 3 6" xfId="16659"/>
    <cellStyle name="Обычный 18 3 4 3 7" xfId="16660"/>
    <cellStyle name="Обычный 18 3 4 3 8" xfId="16661"/>
    <cellStyle name="Обычный 18 3 4 3 9" xfId="16662"/>
    <cellStyle name="Обычный 18 3 4 4" xfId="16663"/>
    <cellStyle name="Обычный 18 3 4 4 10" xfId="16664"/>
    <cellStyle name="Обычный 18 3 4 4 2" xfId="16665"/>
    <cellStyle name="Обычный 18 3 4 4 2 2" xfId="16666"/>
    <cellStyle name="Обычный 18 3 4 4 2 2 2" xfId="16667"/>
    <cellStyle name="Обычный 18 3 4 4 2 2 3" xfId="16668"/>
    <cellStyle name="Обычный 18 3 4 4 2 2 4" xfId="16669"/>
    <cellStyle name="Обычный 18 3 4 4 2 2 5" xfId="16670"/>
    <cellStyle name="Обычный 18 3 4 4 2 3" xfId="16671"/>
    <cellStyle name="Обычный 18 3 4 4 2 4" xfId="16672"/>
    <cellStyle name="Обычный 18 3 4 4 2 5" xfId="16673"/>
    <cellStyle name="Обычный 18 3 4 4 2 6" xfId="16674"/>
    <cellStyle name="Обычный 18 3 4 4 2 7" xfId="16675"/>
    <cellStyle name="Обычный 18 3 4 4 2 8" xfId="16676"/>
    <cellStyle name="Обычный 18 3 4 4 2 9" xfId="16677"/>
    <cellStyle name="Обычный 18 3 4 4 3" xfId="16678"/>
    <cellStyle name="Обычный 18 3 4 4 3 2" xfId="16679"/>
    <cellStyle name="Обычный 18 3 4 4 3 3" xfId="16680"/>
    <cellStyle name="Обычный 18 3 4 4 3 4" xfId="16681"/>
    <cellStyle name="Обычный 18 3 4 4 3 5" xfId="16682"/>
    <cellStyle name="Обычный 18 3 4 4 4" xfId="16683"/>
    <cellStyle name="Обычный 18 3 4 4 5" xfId="16684"/>
    <cellStyle name="Обычный 18 3 4 4 6" xfId="16685"/>
    <cellStyle name="Обычный 18 3 4 4 7" xfId="16686"/>
    <cellStyle name="Обычный 18 3 4 4 8" xfId="16687"/>
    <cellStyle name="Обычный 18 3 4 4 9" xfId="16688"/>
    <cellStyle name="Обычный 18 3 4 5" xfId="16689"/>
    <cellStyle name="Обычный 18 3 4 5 2" xfId="16690"/>
    <cellStyle name="Обычный 18 3 4 5 2 2" xfId="16691"/>
    <cellStyle name="Обычный 18 3 4 5 2 3" xfId="16692"/>
    <cellStyle name="Обычный 18 3 4 5 2 4" xfId="16693"/>
    <cellStyle name="Обычный 18 3 4 5 2 5" xfId="16694"/>
    <cellStyle name="Обычный 18 3 4 5 3" xfId="16695"/>
    <cellStyle name="Обычный 18 3 4 5 4" xfId="16696"/>
    <cellStyle name="Обычный 18 3 4 5 5" xfId="16697"/>
    <cellStyle name="Обычный 18 3 4 5 6" xfId="16698"/>
    <cellStyle name="Обычный 18 3 4 5 7" xfId="16699"/>
    <cellStyle name="Обычный 18 3 4 5 8" xfId="16700"/>
    <cellStyle name="Обычный 18 3 4 5 9" xfId="16701"/>
    <cellStyle name="Обычный 18 3 4 6" xfId="16702"/>
    <cellStyle name="Обычный 18 3 4 6 2" xfId="16703"/>
    <cellStyle name="Обычный 18 3 4 6 2 2" xfId="16704"/>
    <cellStyle name="Обычный 18 3 4 6 2 3" xfId="16705"/>
    <cellStyle name="Обычный 18 3 4 6 2 4" xfId="16706"/>
    <cellStyle name="Обычный 18 3 4 6 2 5" xfId="16707"/>
    <cellStyle name="Обычный 18 3 4 6 3" xfId="16708"/>
    <cellStyle name="Обычный 18 3 4 6 4" xfId="16709"/>
    <cellStyle name="Обычный 18 3 4 6 5" xfId="16710"/>
    <cellStyle name="Обычный 18 3 4 6 6" xfId="16711"/>
    <cellStyle name="Обычный 18 3 4 6 7" xfId="16712"/>
    <cellStyle name="Обычный 18 3 4 6 8" xfId="16713"/>
    <cellStyle name="Обычный 18 3 4 7" xfId="16714"/>
    <cellStyle name="Обычный 18 3 4 7 2" xfId="16715"/>
    <cellStyle name="Обычный 18 3 4 7 3" xfId="16716"/>
    <cellStyle name="Обычный 18 3 4 7 4" xfId="16717"/>
    <cellStyle name="Обычный 18 3 4 7 5" xfId="16718"/>
    <cellStyle name="Обычный 18 3 4 8" xfId="16719"/>
    <cellStyle name="Обычный 18 3 4 8 2" xfId="16720"/>
    <cellStyle name="Обычный 18 3 4 8 3" xfId="16721"/>
    <cellStyle name="Обычный 18 3 4 8 4" xfId="16722"/>
    <cellStyle name="Обычный 18 3 4 8 5" xfId="16723"/>
    <cellStyle name="Обычный 18 3 4 9" xfId="16724"/>
    <cellStyle name="Обычный 18 3 5" xfId="16725"/>
    <cellStyle name="Обычный 18 3 5 10" xfId="16726"/>
    <cellStyle name="Обычный 18 3 5 11" xfId="16727"/>
    <cellStyle name="Обычный 18 3 5 12" xfId="16728"/>
    <cellStyle name="Обычный 18 3 5 13" xfId="16729"/>
    <cellStyle name="Обычный 18 3 5 14" xfId="16730"/>
    <cellStyle name="Обычный 18 3 5 15" xfId="16731"/>
    <cellStyle name="Обычный 18 3 5 16" xfId="16732"/>
    <cellStyle name="Обычный 18 3 5 2" xfId="16733"/>
    <cellStyle name="Обычный 18 3 5 2 10" xfId="16734"/>
    <cellStyle name="Обычный 18 3 5 2 11" xfId="16735"/>
    <cellStyle name="Обычный 18 3 5 2 12" xfId="16736"/>
    <cellStyle name="Обычный 18 3 5 2 13" xfId="16737"/>
    <cellStyle name="Обычный 18 3 5 2 14" xfId="16738"/>
    <cellStyle name="Обычный 18 3 5 2 2" xfId="16739"/>
    <cellStyle name="Обычный 18 3 5 2 2 10" xfId="16740"/>
    <cellStyle name="Обычный 18 3 5 2 2 11" xfId="16741"/>
    <cellStyle name="Обычный 18 3 5 2 2 12" xfId="16742"/>
    <cellStyle name="Обычный 18 3 5 2 2 13" xfId="16743"/>
    <cellStyle name="Обычный 18 3 5 2 2 2" xfId="16744"/>
    <cellStyle name="Обычный 18 3 5 2 2 2 2" xfId="16745"/>
    <cellStyle name="Обычный 18 3 5 2 2 2 2 2" xfId="16746"/>
    <cellStyle name="Обычный 18 3 5 2 2 2 2 3" xfId="16747"/>
    <cellStyle name="Обычный 18 3 5 2 2 2 2 4" xfId="16748"/>
    <cellStyle name="Обычный 18 3 5 2 2 2 2 5" xfId="16749"/>
    <cellStyle name="Обычный 18 3 5 2 2 2 3" xfId="16750"/>
    <cellStyle name="Обычный 18 3 5 2 2 2 4" xfId="16751"/>
    <cellStyle name="Обычный 18 3 5 2 2 2 5" xfId="16752"/>
    <cellStyle name="Обычный 18 3 5 2 2 2 6" xfId="16753"/>
    <cellStyle name="Обычный 18 3 5 2 2 2 7" xfId="16754"/>
    <cellStyle name="Обычный 18 3 5 2 2 2 8" xfId="16755"/>
    <cellStyle name="Обычный 18 3 5 2 2 2 9" xfId="16756"/>
    <cellStyle name="Обычный 18 3 5 2 2 3" xfId="16757"/>
    <cellStyle name="Обычный 18 3 5 2 2 3 2" xfId="16758"/>
    <cellStyle name="Обычный 18 3 5 2 2 3 2 2" xfId="16759"/>
    <cellStyle name="Обычный 18 3 5 2 2 3 2 3" xfId="16760"/>
    <cellStyle name="Обычный 18 3 5 2 2 3 2 4" xfId="16761"/>
    <cellStyle name="Обычный 18 3 5 2 2 3 2 5" xfId="16762"/>
    <cellStyle name="Обычный 18 3 5 2 2 3 3" xfId="16763"/>
    <cellStyle name="Обычный 18 3 5 2 2 3 4" xfId="16764"/>
    <cellStyle name="Обычный 18 3 5 2 2 3 5" xfId="16765"/>
    <cellStyle name="Обычный 18 3 5 2 2 3 6" xfId="16766"/>
    <cellStyle name="Обычный 18 3 5 2 2 3 7" xfId="16767"/>
    <cellStyle name="Обычный 18 3 5 2 2 3 8" xfId="16768"/>
    <cellStyle name="Обычный 18 3 5 2 2 4" xfId="16769"/>
    <cellStyle name="Обычный 18 3 5 2 2 4 2" xfId="16770"/>
    <cellStyle name="Обычный 18 3 5 2 2 4 3" xfId="16771"/>
    <cellStyle name="Обычный 18 3 5 2 2 4 4" xfId="16772"/>
    <cellStyle name="Обычный 18 3 5 2 2 4 5" xfId="16773"/>
    <cellStyle name="Обычный 18 3 5 2 2 5" xfId="16774"/>
    <cellStyle name="Обычный 18 3 5 2 2 5 2" xfId="16775"/>
    <cellStyle name="Обычный 18 3 5 2 2 5 3" xfId="16776"/>
    <cellStyle name="Обычный 18 3 5 2 2 5 4" xfId="16777"/>
    <cellStyle name="Обычный 18 3 5 2 2 5 5" xfId="16778"/>
    <cellStyle name="Обычный 18 3 5 2 2 6" xfId="16779"/>
    <cellStyle name="Обычный 18 3 5 2 2 7" xfId="16780"/>
    <cellStyle name="Обычный 18 3 5 2 2 8" xfId="16781"/>
    <cellStyle name="Обычный 18 3 5 2 2 9" xfId="16782"/>
    <cellStyle name="Обычный 18 3 5 2 3" xfId="16783"/>
    <cellStyle name="Обычный 18 3 5 2 3 2" xfId="16784"/>
    <cellStyle name="Обычный 18 3 5 2 3 2 2" xfId="16785"/>
    <cellStyle name="Обычный 18 3 5 2 3 2 3" xfId="16786"/>
    <cellStyle name="Обычный 18 3 5 2 3 2 4" xfId="16787"/>
    <cellStyle name="Обычный 18 3 5 2 3 2 5" xfId="16788"/>
    <cellStyle name="Обычный 18 3 5 2 3 3" xfId="16789"/>
    <cellStyle name="Обычный 18 3 5 2 3 4" xfId="16790"/>
    <cellStyle name="Обычный 18 3 5 2 3 5" xfId="16791"/>
    <cellStyle name="Обычный 18 3 5 2 3 6" xfId="16792"/>
    <cellStyle name="Обычный 18 3 5 2 3 7" xfId="16793"/>
    <cellStyle name="Обычный 18 3 5 2 3 8" xfId="16794"/>
    <cellStyle name="Обычный 18 3 5 2 3 9" xfId="16795"/>
    <cellStyle name="Обычный 18 3 5 2 4" xfId="16796"/>
    <cellStyle name="Обычный 18 3 5 2 4 2" xfId="16797"/>
    <cellStyle name="Обычный 18 3 5 2 4 2 2" xfId="16798"/>
    <cellStyle name="Обычный 18 3 5 2 4 2 3" xfId="16799"/>
    <cellStyle name="Обычный 18 3 5 2 4 2 4" xfId="16800"/>
    <cellStyle name="Обычный 18 3 5 2 4 2 5" xfId="16801"/>
    <cellStyle name="Обычный 18 3 5 2 4 3" xfId="16802"/>
    <cellStyle name="Обычный 18 3 5 2 4 4" xfId="16803"/>
    <cellStyle name="Обычный 18 3 5 2 4 5" xfId="16804"/>
    <cellStyle name="Обычный 18 3 5 2 4 6" xfId="16805"/>
    <cellStyle name="Обычный 18 3 5 2 4 7" xfId="16806"/>
    <cellStyle name="Обычный 18 3 5 2 4 8" xfId="16807"/>
    <cellStyle name="Обычный 18 3 5 2 5" xfId="16808"/>
    <cellStyle name="Обычный 18 3 5 2 5 2" xfId="16809"/>
    <cellStyle name="Обычный 18 3 5 2 5 3" xfId="16810"/>
    <cellStyle name="Обычный 18 3 5 2 5 4" xfId="16811"/>
    <cellStyle name="Обычный 18 3 5 2 5 5" xfId="16812"/>
    <cellStyle name="Обычный 18 3 5 2 6" xfId="16813"/>
    <cellStyle name="Обычный 18 3 5 2 6 2" xfId="16814"/>
    <cellStyle name="Обычный 18 3 5 2 6 3" xfId="16815"/>
    <cellStyle name="Обычный 18 3 5 2 6 4" xfId="16816"/>
    <cellStyle name="Обычный 18 3 5 2 6 5" xfId="16817"/>
    <cellStyle name="Обычный 18 3 5 2 7" xfId="16818"/>
    <cellStyle name="Обычный 18 3 5 2 8" xfId="16819"/>
    <cellStyle name="Обычный 18 3 5 2 9" xfId="16820"/>
    <cellStyle name="Обычный 18 3 5 3" xfId="16821"/>
    <cellStyle name="Обычный 18 3 5 3 10" xfId="16822"/>
    <cellStyle name="Обычный 18 3 5 3 11" xfId="16823"/>
    <cellStyle name="Обычный 18 3 5 3 12" xfId="16824"/>
    <cellStyle name="Обычный 18 3 5 3 13" xfId="16825"/>
    <cellStyle name="Обычный 18 3 5 3 2" xfId="16826"/>
    <cellStyle name="Обычный 18 3 5 3 2 2" xfId="16827"/>
    <cellStyle name="Обычный 18 3 5 3 2 2 2" xfId="16828"/>
    <cellStyle name="Обычный 18 3 5 3 2 2 3" xfId="16829"/>
    <cellStyle name="Обычный 18 3 5 3 2 2 4" xfId="16830"/>
    <cellStyle name="Обычный 18 3 5 3 2 2 5" xfId="16831"/>
    <cellStyle name="Обычный 18 3 5 3 2 3" xfId="16832"/>
    <cellStyle name="Обычный 18 3 5 3 2 4" xfId="16833"/>
    <cellStyle name="Обычный 18 3 5 3 2 5" xfId="16834"/>
    <cellStyle name="Обычный 18 3 5 3 2 6" xfId="16835"/>
    <cellStyle name="Обычный 18 3 5 3 2 7" xfId="16836"/>
    <cellStyle name="Обычный 18 3 5 3 2 8" xfId="16837"/>
    <cellStyle name="Обычный 18 3 5 3 2 9" xfId="16838"/>
    <cellStyle name="Обычный 18 3 5 3 3" xfId="16839"/>
    <cellStyle name="Обычный 18 3 5 3 3 2" xfId="16840"/>
    <cellStyle name="Обычный 18 3 5 3 3 2 2" xfId="16841"/>
    <cellStyle name="Обычный 18 3 5 3 3 2 3" xfId="16842"/>
    <cellStyle name="Обычный 18 3 5 3 3 2 4" xfId="16843"/>
    <cellStyle name="Обычный 18 3 5 3 3 2 5" xfId="16844"/>
    <cellStyle name="Обычный 18 3 5 3 3 3" xfId="16845"/>
    <cellStyle name="Обычный 18 3 5 3 3 4" xfId="16846"/>
    <cellStyle name="Обычный 18 3 5 3 3 5" xfId="16847"/>
    <cellStyle name="Обычный 18 3 5 3 3 6" xfId="16848"/>
    <cellStyle name="Обычный 18 3 5 3 3 7" xfId="16849"/>
    <cellStyle name="Обычный 18 3 5 3 3 8" xfId="16850"/>
    <cellStyle name="Обычный 18 3 5 3 4" xfId="16851"/>
    <cellStyle name="Обычный 18 3 5 3 4 2" xfId="16852"/>
    <cellStyle name="Обычный 18 3 5 3 4 3" xfId="16853"/>
    <cellStyle name="Обычный 18 3 5 3 4 4" xfId="16854"/>
    <cellStyle name="Обычный 18 3 5 3 4 5" xfId="16855"/>
    <cellStyle name="Обычный 18 3 5 3 5" xfId="16856"/>
    <cellStyle name="Обычный 18 3 5 3 5 2" xfId="16857"/>
    <cellStyle name="Обычный 18 3 5 3 5 3" xfId="16858"/>
    <cellStyle name="Обычный 18 3 5 3 5 4" xfId="16859"/>
    <cellStyle name="Обычный 18 3 5 3 5 5" xfId="16860"/>
    <cellStyle name="Обычный 18 3 5 3 6" xfId="16861"/>
    <cellStyle name="Обычный 18 3 5 3 7" xfId="16862"/>
    <cellStyle name="Обычный 18 3 5 3 8" xfId="16863"/>
    <cellStyle name="Обычный 18 3 5 3 9" xfId="16864"/>
    <cellStyle name="Обычный 18 3 5 4" xfId="16865"/>
    <cellStyle name="Обычный 18 3 5 4 10" xfId="16866"/>
    <cellStyle name="Обычный 18 3 5 4 2" xfId="16867"/>
    <cellStyle name="Обычный 18 3 5 4 2 2" xfId="16868"/>
    <cellStyle name="Обычный 18 3 5 4 2 2 2" xfId="16869"/>
    <cellStyle name="Обычный 18 3 5 4 2 2 3" xfId="16870"/>
    <cellStyle name="Обычный 18 3 5 4 2 2 4" xfId="16871"/>
    <cellStyle name="Обычный 18 3 5 4 2 2 5" xfId="16872"/>
    <cellStyle name="Обычный 18 3 5 4 2 3" xfId="16873"/>
    <cellStyle name="Обычный 18 3 5 4 2 4" xfId="16874"/>
    <cellStyle name="Обычный 18 3 5 4 2 5" xfId="16875"/>
    <cellStyle name="Обычный 18 3 5 4 2 6" xfId="16876"/>
    <cellStyle name="Обычный 18 3 5 4 2 7" xfId="16877"/>
    <cellStyle name="Обычный 18 3 5 4 2 8" xfId="16878"/>
    <cellStyle name="Обычный 18 3 5 4 2 9" xfId="16879"/>
    <cellStyle name="Обычный 18 3 5 4 3" xfId="16880"/>
    <cellStyle name="Обычный 18 3 5 4 3 2" xfId="16881"/>
    <cellStyle name="Обычный 18 3 5 4 3 3" xfId="16882"/>
    <cellStyle name="Обычный 18 3 5 4 3 4" xfId="16883"/>
    <cellStyle name="Обычный 18 3 5 4 3 5" xfId="16884"/>
    <cellStyle name="Обычный 18 3 5 4 4" xfId="16885"/>
    <cellStyle name="Обычный 18 3 5 4 5" xfId="16886"/>
    <cellStyle name="Обычный 18 3 5 4 6" xfId="16887"/>
    <cellStyle name="Обычный 18 3 5 4 7" xfId="16888"/>
    <cellStyle name="Обычный 18 3 5 4 8" xfId="16889"/>
    <cellStyle name="Обычный 18 3 5 4 9" xfId="16890"/>
    <cellStyle name="Обычный 18 3 5 5" xfId="16891"/>
    <cellStyle name="Обычный 18 3 5 5 2" xfId="16892"/>
    <cellStyle name="Обычный 18 3 5 5 2 2" xfId="16893"/>
    <cellStyle name="Обычный 18 3 5 5 2 3" xfId="16894"/>
    <cellStyle name="Обычный 18 3 5 5 2 4" xfId="16895"/>
    <cellStyle name="Обычный 18 3 5 5 2 5" xfId="16896"/>
    <cellStyle name="Обычный 18 3 5 5 3" xfId="16897"/>
    <cellStyle name="Обычный 18 3 5 5 4" xfId="16898"/>
    <cellStyle name="Обычный 18 3 5 5 5" xfId="16899"/>
    <cellStyle name="Обычный 18 3 5 5 6" xfId="16900"/>
    <cellStyle name="Обычный 18 3 5 5 7" xfId="16901"/>
    <cellStyle name="Обычный 18 3 5 5 8" xfId="16902"/>
    <cellStyle name="Обычный 18 3 5 5 9" xfId="16903"/>
    <cellStyle name="Обычный 18 3 5 6" xfId="16904"/>
    <cellStyle name="Обычный 18 3 5 6 2" xfId="16905"/>
    <cellStyle name="Обычный 18 3 5 6 2 2" xfId="16906"/>
    <cellStyle name="Обычный 18 3 5 6 2 3" xfId="16907"/>
    <cellStyle name="Обычный 18 3 5 6 2 4" xfId="16908"/>
    <cellStyle name="Обычный 18 3 5 6 2 5" xfId="16909"/>
    <cellStyle name="Обычный 18 3 5 6 3" xfId="16910"/>
    <cellStyle name="Обычный 18 3 5 6 4" xfId="16911"/>
    <cellStyle name="Обычный 18 3 5 6 5" xfId="16912"/>
    <cellStyle name="Обычный 18 3 5 6 6" xfId="16913"/>
    <cellStyle name="Обычный 18 3 5 6 7" xfId="16914"/>
    <cellStyle name="Обычный 18 3 5 6 8" xfId="16915"/>
    <cellStyle name="Обычный 18 3 5 7" xfId="16916"/>
    <cellStyle name="Обычный 18 3 5 7 2" xfId="16917"/>
    <cellStyle name="Обычный 18 3 5 7 3" xfId="16918"/>
    <cellStyle name="Обычный 18 3 5 7 4" xfId="16919"/>
    <cellStyle name="Обычный 18 3 5 7 5" xfId="16920"/>
    <cellStyle name="Обычный 18 3 5 8" xfId="16921"/>
    <cellStyle name="Обычный 18 3 5 8 2" xfId="16922"/>
    <cellStyle name="Обычный 18 3 5 8 3" xfId="16923"/>
    <cellStyle name="Обычный 18 3 5 8 4" xfId="16924"/>
    <cellStyle name="Обычный 18 3 5 8 5" xfId="16925"/>
    <cellStyle name="Обычный 18 3 5 9" xfId="16926"/>
    <cellStyle name="Обычный 18 3 6" xfId="16927"/>
    <cellStyle name="Обычный 18 3 6 10" xfId="16928"/>
    <cellStyle name="Обычный 18 3 6 11" xfId="16929"/>
    <cellStyle name="Обычный 18 3 6 12" xfId="16930"/>
    <cellStyle name="Обычный 18 3 6 13" xfId="16931"/>
    <cellStyle name="Обычный 18 3 6 14" xfId="16932"/>
    <cellStyle name="Обычный 18 3 6 15" xfId="16933"/>
    <cellStyle name="Обычный 18 3 6 16" xfId="16934"/>
    <cellStyle name="Обычный 18 3 6 2" xfId="16935"/>
    <cellStyle name="Обычный 18 3 6 2 10" xfId="16936"/>
    <cellStyle name="Обычный 18 3 6 2 11" xfId="16937"/>
    <cellStyle name="Обычный 18 3 6 2 12" xfId="16938"/>
    <cellStyle name="Обычный 18 3 6 2 13" xfId="16939"/>
    <cellStyle name="Обычный 18 3 6 2 14" xfId="16940"/>
    <cellStyle name="Обычный 18 3 6 2 2" xfId="16941"/>
    <cellStyle name="Обычный 18 3 6 2 2 10" xfId="16942"/>
    <cellStyle name="Обычный 18 3 6 2 2 11" xfId="16943"/>
    <cellStyle name="Обычный 18 3 6 2 2 12" xfId="16944"/>
    <cellStyle name="Обычный 18 3 6 2 2 13" xfId="16945"/>
    <cellStyle name="Обычный 18 3 6 2 2 2" xfId="16946"/>
    <cellStyle name="Обычный 18 3 6 2 2 2 2" xfId="16947"/>
    <cellStyle name="Обычный 18 3 6 2 2 2 2 2" xfId="16948"/>
    <cellStyle name="Обычный 18 3 6 2 2 2 2 3" xfId="16949"/>
    <cellStyle name="Обычный 18 3 6 2 2 2 2 4" xfId="16950"/>
    <cellStyle name="Обычный 18 3 6 2 2 2 2 5" xfId="16951"/>
    <cellStyle name="Обычный 18 3 6 2 2 2 3" xfId="16952"/>
    <cellStyle name="Обычный 18 3 6 2 2 2 4" xfId="16953"/>
    <cellStyle name="Обычный 18 3 6 2 2 2 5" xfId="16954"/>
    <cellStyle name="Обычный 18 3 6 2 2 2 6" xfId="16955"/>
    <cellStyle name="Обычный 18 3 6 2 2 2 7" xfId="16956"/>
    <cellStyle name="Обычный 18 3 6 2 2 2 8" xfId="16957"/>
    <cellStyle name="Обычный 18 3 6 2 2 2 9" xfId="16958"/>
    <cellStyle name="Обычный 18 3 6 2 2 3" xfId="16959"/>
    <cellStyle name="Обычный 18 3 6 2 2 3 2" xfId="16960"/>
    <cellStyle name="Обычный 18 3 6 2 2 3 2 2" xfId="16961"/>
    <cellStyle name="Обычный 18 3 6 2 2 3 2 3" xfId="16962"/>
    <cellStyle name="Обычный 18 3 6 2 2 3 2 4" xfId="16963"/>
    <cellStyle name="Обычный 18 3 6 2 2 3 2 5" xfId="16964"/>
    <cellStyle name="Обычный 18 3 6 2 2 3 3" xfId="16965"/>
    <cellStyle name="Обычный 18 3 6 2 2 3 4" xfId="16966"/>
    <cellStyle name="Обычный 18 3 6 2 2 3 5" xfId="16967"/>
    <cellStyle name="Обычный 18 3 6 2 2 3 6" xfId="16968"/>
    <cellStyle name="Обычный 18 3 6 2 2 3 7" xfId="16969"/>
    <cellStyle name="Обычный 18 3 6 2 2 3 8" xfId="16970"/>
    <cellStyle name="Обычный 18 3 6 2 2 4" xfId="16971"/>
    <cellStyle name="Обычный 18 3 6 2 2 4 2" xfId="16972"/>
    <cellStyle name="Обычный 18 3 6 2 2 4 3" xfId="16973"/>
    <cellStyle name="Обычный 18 3 6 2 2 4 4" xfId="16974"/>
    <cellStyle name="Обычный 18 3 6 2 2 4 5" xfId="16975"/>
    <cellStyle name="Обычный 18 3 6 2 2 5" xfId="16976"/>
    <cellStyle name="Обычный 18 3 6 2 2 5 2" xfId="16977"/>
    <cellStyle name="Обычный 18 3 6 2 2 5 3" xfId="16978"/>
    <cellStyle name="Обычный 18 3 6 2 2 5 4" xfId="16979"/>
    <cellStyle name="Обычный 18 3 6 2 2 5 5" xfId="16980"/>
    <cellStyle name="Обычный 18 3 6 2 2 6" xfId="16981"/>
    <cellStyle name="Обычный 18 3 6 2 2 7" xfId="16982"/>
    <cellStyle name="Обычный 18 3 6 2 2 8" xfId="16983"/>
    <cellStyle name="Обычный 18 3 6 2 2 9" xfId="16984"/>
    <cellStyle name="Обычный 18 3 6 2 3" xfId="16985"/>
    <cellStyle name="Обычный 18 3 6 2 3 2" xfId="16986"/>
    <cellStyle name="Обычный 18 3 6 2 3 2 2" xfId="16987"/>
    <cellStyle name="Обычный 18 3 6 2 3 2 3" xfId="16988"/>
    <cellStyle name="Обычный 18 3 6 2 3 2 4" xfId="16989"/>
    <cellStyle name="Обычный 18 3 6 2 3 2 5" xfId="16990"/>
    <cellStyle name="Обычный 18 3 6 2 3 3" xfId="16991"/>
    <cellStyle name="Обычный 18 3 6 2 3 4" xfId="16992"/>
    <cellStyle name="Обычный 18 3 6 2 3 5" xfId="16993"/>
    <cellStyle name="Обычный 18 3 6 2 3 6" xfId="16994"/>
    <cellStyle name="Обычный 18 3 6 2 3 7" xfId="16995"/>
    <cellStyle name="Обычный 18 3 6 2 3 8" xfId="16996"/>
    <cellStyle name="Обычный 18 3 6 2 3 9" xfId="16997"/>
    <cellStyle name="Обычный 18 3 6 2 4" xfId="16998"/>
    <cellStyle name="Обычный 18 3 6 2 4 2" xfId="16999"/>
    <cellStyle name="Обычный 18 3 6 2 4 2 2" xfId="17000"/>
    <cellStyle name="Обычный 18 3 6 2 4 2 3" xfId="17001"/>
    <cellStyle name="Обычный 18 3 6 2 4 2 4" xfId="17002"/>
    <cellStyle name="Обычный 18 3 6 2 4 2 5" xfId="17003"/>
    <cellStyle name="Обычный 18 3 6 2 4 3" xfId="17004"/>
    <cellStyle name="Обычный 18 3 6 2 4 4" xfId="17005"/>
    <cellStyle name="Обычный 18 3 6 2 4 5" xfId="17006"/>
    <cellStyle name="Обычный 18 3 6 2 4 6" xfId="17007"/>
    <cellStyle name="Обычный 18 3 6 2 4 7" xfId="17008"/>
    <cellStyle name="Обычный 18 3 6 2 4 8" xfId="17009"/>
    <cellStyle name="Обычный 18 3 6 2 5" xfId="17010"/>
    <cellStyle name="Обычный 18 3 6 2 5 2" xfId="17011"/>
    <cellStyle name="Обычный 18 3 6 2 5 3" xfId="17012"/>
    <cellStyle name="Обычный 18 3 6 2 5 4" xfId="17013"/>
    <cellStyle name="Обычный 18 3 6 2 5 5" xfId="17014"/>
    <cellStyle name="Обычный 18 3 6 2 6" xfId="17015"/>
    <cellStyle name="Обычный 18 3 6 2 6 2" xfId="17016"/>
    <cellStyle name="Обычный 18 3 6 2 6 3" xfId="17017"/>
    <cellStyle name="Обычный 18 3 6 2 6 4" xfId="17018"/>
    <cellStyle name="Обычный 18 3 6 2 6 5" xfId="17019"/>
    <cellStyle name="Обычный 18 3 6 2 7" xfId="17020"/>
    <cellStyle name="Обычный 18 3 6 2 8" xfId="17021"/>
    <cellStyle name="Обычный 18 3 6 2 9" xfId="17022"/>
    <cellStyle name="Обычный 18 3 6 3" xfId="17023"/>
    <cellStyle name="Обычный 18 3 6 3 10" xfId="17024"/>
    <cellStyle name="Обычный 18 3 6 3 11" xfId="17025"/>
    <cellStyle name="Обычный 18 3 6 3 12" xfId="17026"/>
    <cellStyle name="Обычный 18 3 6 3 13" xfId="17027"/>
    <cellStyle name="Обычный 18 3 6 3 2" xfId="17028"/>
    <cellStyle name="Обычный 18 3 6 3 2 2" xfId="17029"/>
    <cellStyle name="Обычный 18 3 6 3 2 2 2" xfId="17030"/>
    <cellStyle name="Обычный 18 3 6 3 2 2 3" xfId="17031"/>
    <cellStyle name="Обычный 18 3 6 3 2 2 4" xfId="17032"/>
    <cellStyle name="Обычный 18 3 6 3 2 2 5" xfId="17033"/>
    <cellStyle name="Обычный 18 3 6 3 2 3" xfId="17034"/>
    <cellStyle name="Обычный 18 3 6 3 2 4" xfId="17035"/>
    <cellStyle name="Обычный 18 3 6 3 2 5" xfId="17036"/>
    <cellStyle name="Обычный 18 3 6 3 2 6" xfId="17037"/>
    <cellStyle name="Обычный 18 3 6 3 2 7" xfId="17038"/>
    <cellStyle name="Обычный 18 3 6 3 2 8" xfId="17039"/>
    <cellStyle name="Обычный 18 3 6 3 2 9" xfId="17040"/>
    <cellStyle name="Обычный 18 3 6 3 3" xfId="17041"/>
    <cellStyle name="Обычный 18 3 6 3 3 2" xfId="17042"/>
    <cellStyle name="Обычный 18 3 6 3 3 2 2" xfId="17043"/>
    <cellStyle name="Обычный 18 3 6 3 3 2 3" xfId="17044"/>
    <cellStyle name="Обычный 18 3 6 3 3 2 4" xfId="17045"/>
    <cellStyle name="Обычный 18 3 6 3 3 2 5" xfId="17046"/>
    <cellStyle name="Обычный 18 3 6 3 3 3" xfId="17047"/>
    <cellStyle name="Обычный 18 3 6 3 3 4" xfId="17048"/>
    <cellStyle name="Обычный 18 3 6 3 3 5" xfId="17049"/>
    <cellStyle name="Обычный 18 3 6 3 3 6" xfId="17050"/>
    <cellStyle name="Обычный 18 3 6 3 3 7" xfId="17051"/>
    <cellStyle name="Обычный 18 3 6 3 3 8" xfId="17052"/>
    <cellStyle name="Обычный 18 3 6 3 4" xfId="17053"/>
    <cellStyle name="Обычный 18 3 6 3 4 2" xfId="17054"/>
    <cellStyle name="Обычный 18 3 6 3 4 3" xfId="17055"/>
    <cellStyle name="Обычный 18 3 6 3 4 4" xfId="17056"/>
    <cellStyle name="Обычный 18 3 6 3 4 5" xfId="17057"/>
    <cellStyle name="Обычный 18 3 6 3 5" xfId="17058"/>
    <cellStyle name="Обычный 18 3 6 3 5 2" xfId="17059"/>
    <cellStyle name="Обычный 18 3 6 3 5 3" xfId="17060"/>
    <cellStyle name="Обычный 18 3 6 3 5 4" xfId="17061"/>
    <cellStyle name="Обычный 18 3 6 3 5 5" xfId="17062"/>
    <cellStyle name="Обычный 18 3 6 3 6" xfId="17063"/>
    <cellStyle name="Обычный 18 3 6 3 7" xfId="17064"/>
    <cellStyle name="Обычный 18 3 6 3 8" xfId="17065"/>
    <cellStyle name="Обычный 18 3 6 3 9" xfId="17066"/>
    <cellStyle name="Обычный 18 3 6 4" xfId="17067"/>
    <cellStyle name="Обычный 18 3 6 4 10" xfId="17068"/>
    <cellStyle name="Обычный 18 3 6 4 2" xfId="17069"/>
    <cellStyle name="Обычный 18 3 6 4 2 2" xfId="17070"/>
    <cellStyle name="Обычный 18 3 6 4 2 2 2" xfId="17071"/>
    <cellStyle name="Обычный 18 3 6 4 2 2 3" xfId="17072"/>
    <cellStyle name="Обычный 18 3 6 4 2 2 4" xfId="17073"/>
    <cellStyle name="Обычный 18 3 6 4 2 2 5" xfId="17074"/>
    <cellStyle name="Обычный 18 3 6 4 2 3" xfId="17075"/>
    <cellStyle name="Обычный 18 3 6 4 2 4" xfId="17076"/>
    <cellStyle name="Обычный 18 3 6 4 2 5" xfId="17077"/>
    <cellStyle name="Обычный 18 3 6 4 2 6" xfId="17078"/>
    <cellStyle name="Обычный 18 3 6 4 2 7" xfId="17079"/>
    <cellStyle name="Обычный 18 3 6 4 2 8" xfId="17080"/>
    <cellStyle name="Обычный 18 3 6 4 2 9" xfId="17081"/>
    <cellStyle name="Обычный 18 3 6 4 3" xfId="17082"/>
    <cellStyle name="Обычный 18 3 6 4 3 2" xfId="17083"/>
    <cellStyle name="Обычный 18 3 6 4 3 3" xfId="17084"/>
    <cellStyle name="Обычный 18 3 6 4 3 4" xfId="17085"/>
    <cellStyle name="Обычный 18 3 6 4 3 5" xfId="17086"/>
    <cellStyle name="Обычный 18 3 6 4 4" xfId="17087"/>
    <cellStyle name="Обычный 18 3 6 4 5" xfId="17088"/>
    <cellStyle name="Обычный 18 3 6 4 6" xfId="17089"/>
    <cellStyle name="Обычный 18 3 6 4 7" xfId="17090"/>
    <cellStyle name="Обычный 18 3 6 4 8" xfId="17091"/>
    <cellStyle name="Обычный 18 3 6 4 9" xfId="17092"/>
    <cellStyle name="Обычный 18 3 6 5" xfId="17093"/>
    <cellStyle name="Обычный 18 3 6 5 2" xfId="17094"/>
    <cellStyle name="Обычный 18 3 6 5 2 2" xfId="17095"/>
    <cellStyle name="Обычный 18 3 6 5 2 3" xfId="17096"/>
    <cellStyle name="Обычный 18 3 6 5 2 4" xfId="17097"/>
    <cellStyle name="Обычный 18 3 6 5 2 5" xfId="17098"/>
    <cellStyle name="Обычный 18 3 6 5 3" xfId="17099"/>
    <cellStyle name="Обычный 18 3 6 5 4" xfId="17100"/>
    <cellStyle name="Обычный 18 3 6 5 5" xfId="17101"/>
    <cellStyle name="Обычный 18 3 6 5 6" xfId="17102"/>
    <cellStyle name="Обычный 18 3 6 5 7" xfId="17103"/>
    <cellStyle name="Обычный 18 3 6 5 8" xfId="17104"/>
    <cellStyle name="Обычный 18 3 6 5 9" xfId="17105"/>
    <cellStyle name="Обычный 18 3 6 6" xfId="17106"/>
    <cellStyle name="Обычный 18 3 6 6 2" xfId="17107"/>
    <cellStyle name="Обычный 18 3 6 6 2 2" xfId="17108"/>
    <cellStyle name="Обычный 18 3 6 6 2 3" xfId="17109"/>
    <cellStyle name="Обычный 18 3 6 6 2 4" xfId="17110"/>
    <cellStyle name="Обычный 18 3 6 6 2 5" xfId="17111"/>
    <cellStyle name="Обычный 18 3 6 6 3" xfId="17112"/>
    <cellStyle name="Обычный 18 3 6 6 4" xfId="17113"/>
    <cellStyle name="Обычный 18 3 6 6 5" xfId="17114"/>
    <cellStyle name="Обычный 18 3 6 6 6" xfId="17115"/>
    <cellStyle name="Обычный 18 3 6 6 7" xfId="17116"/>
    <cellStyle name="Обычный 18 3 6 6 8" xfId="17117"/>
    <cellStyle name="Обычный 18 3 6 7" xfId="17118"/>
    <cellStyle name="Обычный 18 3 6 7 2" xfId="17119"/>
    <cellStyle name="Обычный 18 3 6 7 3" xfId="17120"/>
    <cellStyle name="Обычный 18 3 6 7 4" xfId="17121"/>
    <cellStyle name="Обычный 18 3 6 7 5" xfId="17122"/>
    <cellStyle name="Обычный 18 3 6 8" xfId="17123"/>
    <cellStyle name="Обычный 18 3 6 8 2" xfId="17124"/>
    <cellStyle name="Обычный 18 3 6 8 3" xfId="17125"/>
    <cellStyle name="Обычный 18 3 6 8 4" xfId="17126"/>
    <cellStyle name="Обычный 18 3 6 8 5" xfId="17127"/>
    <cellStyle name="Обычный 18 3 6 9" xfId="17128"/>
    <cellStyle name="Обычный 18 3 7" xfId="17129"/>
    <cellStyle name="Обычный 18 3 7 10" xfId="17130"/>
    <cellStyle name="Обычный 18 3 7 11" xfId="17131"/>
    <cellStyle name="Обычный 18 3 7 12" xfId="17132"/>
    <cellStyle name="Обычный 18 3 7 13" xfId="17133"/>
    <cellStyle name="Обычный 18 3 7 14" xfId="17134"/>
    <cellStyle name="Обычный 18 3 7 15" xfId="17135"/>
    <cellStyle name="Обычный 18 3 7 2" xfId="17136"/>
    <cellStyle name="Обычный 18 3 7 2 10" xfId="17137"/>
    <cellStyle name="Обычный 18 3 7 2 11" xfId="17138"/>
    <cellStyle name="Обычный 18 3 7 2 12" xfId="17139"/>
    <cellStyle name="Обычный 18 3 7 2 13" xfId="17140"/>
    <cellStyle name="Обычный 18 3 7 2 14" xfId="17141"/>
    <cellStyle name="Обычный 18 3 7 2 2" xfId="17142"/>
    <cellStyle name="Обычный 18 3 7 2 2 10" xfId="17143"/>
    <cellStyle name="Обычный 18 3 7 2 2 11" xfId="17144"/>
    <cellStyle name="Обычный 18 3 7 2 2 12" xfId="17145"/>
    <cellStyle name="Обычный 18 3 7 2 2 13" xfId="17146"/>
    <cellStyle name="Обычный 18 3 7 2 2 2" xfId="17147"/>
    <cellStyle name="Обычный 18 3 7 2 2 2 2" xfId="17148"/>
    <cellStyle name="Обычный 18 3 7 2 2 2 2 2" xfId="17149"/>
    <cellStyle name="Обычный 18 3 7 2 2 2 2 3" xfId="17150"/>
    <cellStyle name="Обычный 18 3 7 2 2 2 2 4" xfId="17151"/>
    <cellStyle name="Обычный 18 3 7 2 2 2 2 5" xfId="17152"/>
    <cellStyle name="Обычный 18 3 7 2 2 2 3" xfId="17153"/>
    <cellStyle name="Обычный 18 3 7 2 2 2 4" xfId="17154"/>
    <cellStyle name="Обычный 18 3 7 2 2 2 5" xfId="17155"/>
    <cellStyle name="Обычный 18 3 7 2 2 2 6" xfId="17156"/>
    <cellStyle name="Обычный 18 3 7 2 2 2 7" xfId="17157"/>
    <cellStyle name="Обычный 18 3 7 2 2 2 8" xfId="17158"/>
    <cellStyle name="Обычный 18 3 7 2 2 2 9" xfId="17159"/>
    <cellStyle name="Обычный 18 3 7 2 2 3" xfId="17160"/>
    <cellStyle name="Обычный 18 3 7 2 2 3 2" xfId="17161"/>
    <cellStyle name="Обычный 18 3 7 2 2 3 2 2" xfId="17162"/>
    <cellStyle name="Обычный 18 3 7 2 2 3 2 3" xfId="17163"/>
    <cellStyle name="Обычный 18 3 7 2 2 3 2 4" xfId="17164"/>
    <cellStyle name="Обычный 18 3 7 2 2 3 2 5" xfId="17165"/>
    <cellStyle name="Обычный 18 3 7 2 2 3 3" xfId="17166"/>
    <cellStyle name="Обычный 18 3 7 2 2 3 4" xfId="17167"/>
    <cellStyle name="Обычный 18 3 7 2 2 3 5" xfId="17168"/>
    <cellStyle name="Обычный 18 3 7 2 2 3 6" xfId="17169"/>
    <cellStyle name="Обычный 18 3 7 2 2 3 7" xfId="17170"/>
    <cellStyle name="Обычный 18 3 7 2 2 3 8" xfId="17171"/>
    <cellStyle name="Обычный 18 3 7 2 2 4" xfId="17172"/>
    <cellStyle name="Обычный 18 3 7 2 2 4 2" xfId="17173"/>
    <cellStyle name="Обычный 18 3 7 2 2 4 3" xfId="17174"/>
    <cellStyle name="Обычный 18 3 7 2 2 4 4" xfId="17175"/>
    <cellStyle name="Обычный 18 3 7 2 2 4 5" xfId="17176"/>
    <cellStyle name="Обычный 18 3 7 2 2 5" xfId="17177"/>
    <cellStyle name="Обычный 18 3 7 2 2 5 2" xfId="17178"/>
    <cellStyle name="Обычный 18 3 7 2 2 5 3" xfId="17179"/>
    <cellStyle name="Обычный 18 3 7 2 2 5 4" xfId="17180"/>
    <cellStyle name="Обычный 18 3 7 2 2 5 5" xfId="17181"/>
    <cellStyle name="Обычный 18 3 7 2 2 6" xfId="17182"/>
    <cellStyle name="Обычный 18 3 7 2 2 7" xfId="17183"/>
    <cellStyle name="Обычный 18 3 7 2 2 8" xfId="17184"/>
    <cellStyle name="Обычный 18 3 7 2 2 9" xfId="17185"/>
    <cellStyle name="Обычный 18 3 7 2 3" xfId="17186"/>
    <cellStyle name="Обычный 18 3 7 2 3 2" xfId="17187"/>
    <cellStyle name="Обычный 18 3 7 2 3 2 2" xfId="17188"/>
    <cellStyle name="Обычный 18 3 7 2 3 2 3" xfId="17189"/>
    <cellStyle name="Обычный 18 3 7 2 3 2 4" xfId="17190"/>
    <cellStyle name="Обычный 18 3 7 2 3 2 5" xfId="17191"/>
    <cellStyle name="Обычный 18 3 7 2 3 3" xfId="17192"/>
    <cellStyle name="Обычный 18 3 7 2 3 4" xfId="17193"/>
    <cellStyle name="Обычный 18 3 7 2 3 5" xfId="17194"/>
    <cellStyle name="Обычный 18 3 7 2 3 6" xfId="17195"/>
    <cellStyle name="Обычный 18 3 7 2 3 7" xfId="17196"/>
    <cellStyle name="Обычный 18 3 7 2 3 8" xfId="17197"/>
    <cellStyle name="Обычный 18 3 7 2 3 9" xfId="17198"/>
    <cellStyle name="Обычный 18 3 7 2 4" xfId="17199"/>
    <cellStyle name="Обычный 18 3 7 2 4 2" xfId="17200"/>
    <cellStyle name="Обычный 18 3 7 2 4 2 2" xfId="17201"/>
    <cellStyle name="Обычный 18 3 7 2 4 2 3" xfId="17202"/>
    <cellStyle name="Обычный 18 3 7 2 4 2 4" xfId="17203"/>
    <cellStyle name="Обычный 18 3 7 2 4 2 5" xfId="17204"/>
    <cellStyle name="Обычный 18 3 7 2 4 3" xfId="17205"/>
    <cellStyle name="Обычный 18 3 7 2 4 4" xfId="17206"/>
    <cellStyle name="Обычный 18 3 7 2 4 5" xfId="17207"/>
    <cellStyle name="Обычный 18 3 7 2 4 6" xfId="17208"/>
    <cellStyle name="Обычный 18 3 7 2 4 7" xfId="17209"/>
    <cellStyle name="Обычный 18 3 7 2 4 8" xfId="17210"/>
    <cellStyle name="Обычный 18 3 7 2 5" xfId="17211"/>
    <cellStyle name="Обычный 18 3 7 2 5 2" xfId="17212"/>
    <cellStyle name="Обычный 18 3 7 2 5 3" xfId="17213"/>
    <cellStyle name="Обычный 18 3 7 2 5 4" xfId="17214"/>
    <cellStyle name="Обычный 18 3 7 2 5 5" xfId="17215"/>
    <cellStyle name="Обычный 18 3 7 2 6" xfId="17216"/>
    <cellStyle name="Обычный 18 3 7 2 6 2" xfId="17217"/>
    <cellStyle name="Обычный 18 3 7 2 6 3" xfId="17218"/>
    <cellStyle name="Обычный 18 3 7 2 6 4" xfId="17219"/>
    <cellStyle name="Обычный 18 3 7 2 6 5" xfId="17220"/>
    <cellStyle name="Обычный 18 3 7 2 7" xfId="17221"/>
    <cellStyle name="Обычный 18 3 7 2 8" xfId="17222"/>
    <cellStyle name="Обычный 18 3 7 2 9" xfId="17223"/>
    <cellStyle name="Обычный 18 3 7 3" xfId="17224"/>
    <cellStyle name="Обычный 18 3 7 3 10" xfId="17225"/>
    <cellStyle name="Обычный 18 3 7 3 11" xfId="17226"/>
    <cellStyle name="Обычный 18 3 7 3 12" xfId="17227"/>
    <cellStyle name="Обычный 18 3 7 3 13" xfId="17228"/>
    <cellStyle name="Обычный 18 3 7 3 2" xfId="17229"/>
    <cellStyle name="Обычный 18 3 7 3 2 2" xfId="17230"/>
    <cellStyle name="Обычный 18 3 7 3 2 2 2" xfId="17231"/>
    <cellStyle name="Обычный 18 3 7 3 2 2 3" xfId="17232"/>
    <cellStyle name="Обычный 18 3 7 3 2 2 4" xfId="17233"/>
    <cellStyle name="Обычный 18 3 7 3 2 2 5" xfId="17234"/>
    <cellStyle name="Обычный 18 3 7 3 2 3" xfId="17235"/>
    <cellStyle name="Обычный 18 3 7 3 2 4" xfId="17236"/>
    <cellStyle name="Обычный 18 3 7 3 2 5" xfId="17237"/>
    <cellStyle name="Обычный 18 3 7 3 2 6" xfId="17238"/>
    <cellStyle name="Обычный 18 3 7 3 2 7" xfId="17239"/>
    <cellStyle name="Обычный 18 3 7 3 2 8" xfId="17240"/>
    <cellStyle name="Обычный 18 3 7 3 2 9" xfId="17241"/>
    <cellStyle name="Обычный 18 3 7 3 3" xfId="17242"/>
    <cellStyle name="Обычный 18 3 7 3 3 2" xfId="17243"/>
    <cellStyle name="Обычный 18 3 7 3 3 2 2" xfId="17244"/>
    <cellStyle name="Обычный 18 3 7 3 3 2 3" xfId="17245"/>
    <cellStyle name="Обычный 18 3 7 3 3 2 4" xfId="17246"/>
    <cellStyle name="Обычный 18 3 7 3 3 2 5" xfId="17247"/>
    <cellStyle name="Обычный 18 3 7 3 3 3" xfId="17248"/>
    <cellStyle name="Обычный 18 3 7 3 3 4" xfId="17249"/>
    <cellStyle name="Обычный 18 3 7 3 3 5" xfId="17250"/>
    <cellStyle name="Обычный 18 3 7 3 3 6" xfId="17251"/>
    <cellStyle name="Обычный 18 3 7 3 3 7" xfId="17252"/>
    <cellStyle name="Обычный 18 3 7 3 3 8" xfId="17253"/>
    <cellStyle name="Обычный 18 3 7 3 4" xfId="17254"/>
    <cellStyle name="Обычный 18 3 7 3 4 2" xfId="17255"/>
    <cellStyle name="Обычный 18 3 7 3 4 3" xfId="17256"/>
    <cellStyle name="Обычный 18 3 7 3 4 4" xfId="17257"/>
    <cellStyle name="Обычный 18 3 7 3 4 5" xfId="17258"/>
    <cellStyle name="Обычный 18 3 7 3 5" xfId="17259"/>
    <cellStyle name="Обычный 18 3 7 3 5 2" xfId="17260"/>
    <cellStyle name="Обычный 18 3 7 3 5 3" xfId="17261"/>
    <cellStyle name="Обычный 18 3 7 3 5 4" xfId="17262"/>
    <cellStyle name="Обычный 18 3 7 3 5 5" xfId="17263"/>
    <cellStyle name="Обычный 18 3 7 3 6" xfId="17264"/>
    <cellStyle name="Обычный 18 3 7 3 7" xfId="17265"/>
    <cellStyle name="Обычный 18 3 7 3 8" xfId="17266"/>
    <cellStyle name="Обычный 18 3 7 3 9" xfId="17267"/>
    <cellStyle name="Обычный 18 3 7 4" xfId="17268"/>
    <cellStyle name="Обычный 18 3 7 4 2" xfId="17269"/>
    <cellStyle name="Обычный 18 3 7 4 2 2" xfId="17270"/>
    <cellStyle name="Обычный 18 3 7 4 2 3" xfId="17271"/>
    <cellStyle name="Обычный 18 3 7 4 2 4" xfId="17272"/>
    <cellStyle name="Обычный 18 3 7 4 2 5" xfId="17273"/>
    <cellStyle name="Обычный 18 3 7 4 3" xfId="17274"/>
    <cellStyle name="Обычный 18 3 7 4 4" xfId="17275"/>
    <cellStyle name="Обычный 18 3 7 4 5" xfId="17276"/>
    <cellStyle name="Обычный 18 3 7 4 6" xfId="17277"/>
    <cellStyle name="Обычный 18 3 7 4 7" xfId="17278"/>
    <cellStyle name="Обычный 18 3 7 4 8" xfId="17279"/>
    <cellStyle name="Обычный 18 3 7 4 9" xfId="17280"/>
    <cellStyle name="Обычный 18 3 7 5" xfId="17281"/>
    <cellStyle name="Обычный 18 3 7 5 2" xfId="17282"/>
    <cellStyle name="Обычный 18 3 7 5 2 2" xfId="17283"/>
    <cellStyle name="Обычный 18 3 7 5 2 3" xfId="17284"/>
    <cellStyle name="Обычный 18 3 7 5 2 4" xfId="17285"/>
    <cellStyle name="Обычный 18 3 7 5 2 5" xfId="17286"/>
    <cellStyle name="Обычный 18 3 7 5 3" xfId="17287"/>
    <cellStyle name="Обычный 18 3 7 5 4" xfId="17288"/>
    <cellStyle name="Обычный 18 3 7 5 5" xfId="17289"/>
    <cellStyle name="Обычный 18 3 7 5 6" xfId="17290"/>
    <cellStyle name="Обычный 18 3 7 5 7" xfId="17291"/>
    <cellStyle name="Обычный 18 3 7 5 8" xfId="17292"/>
    <cellStyle name="Обычный 18 3 7 6" xfId="17293"/>
    <cellStyle name="Обычный 18 3 7 6 2" xfId="17294"/>
    <cellStyle name="Обычный 18 3 7 6 3" xfId="17295"/>
    <cellStyle name="Обычный 18 3 7 6 4" xfId="17296"/>
    <cellStyle name="Обычный 18 3 7 6 5" xfId="17297"/>
    <cellStyle name="Обычный 18 3 7 7" xfId="17298"/>
    <cellStyle name="Обычный 18 3 7 7 2" xfId="17299"/>
    <cellStyle name="Обычный 18 3 7 7 3" xfId="17300"/>
    <cellStyle name="Обычный 18 3 7 7 4" xfId="17301"/>
    <cellStyle name="Обычный 18 3 7 7 5" xfId="17302"/>
    <cellStyle name="Обычный 18 3 7 8" xfId="17303"/>
    <cellStyle name="Обычный 18 3 7 9" xfId="17304"/>
    <cellStyle name="Обычный 18 3 8" xfId="17305"/>
    <cellStyle name="Обычный 18 3 8 10" xfId="17306"/>
    <cellStyle name="Обычный 18 3 8 11" xfId="17307"/>
    <cellStyle name="Обычный 18 3 8 12" xfId="17308"/>
    <cellStyle name="Обычный 18 3 8 13" xfId="17309"/>
    <cellStyle name="Обычный 18 3 8 14" xfId="17310"/>
    <cellStyle name="Обычный 18 3 8 15" xfId="17311"/>
    <cellStyle name="Обычный 18 3 8 2" xfId="17312"/>
    <cellStyle name="Обычный 18 3 8 2 10" xfId="17313"/>
    <cellStyle name="Обычный 18 3 8 2 11" xfId="17314"/>
    <cellStyle name="Обычный 18 3 8 2 12" xfId="17315"/>
    <cellStyle name="Обычный 18 3 8 2 13" xfId="17316"/>
    <cellStyle name="Обычный 18 3 8 2 14" xfId="17317"/>
    <cellStyle name="Обычный 18 3 8 2 2" xfId="17318"/>
    <cellStyle name="Обычный 18 3 8 2 2 10" xfId="17319"/>
    <cellStyle name="Обычный 18 3 8 2 2 11" xfId="17320"/>
    <cellStyle name="Обычный 18 3 8 2 2 12" xfId="17321"/>
    <cellStyle name="Обычный 18 3 8 2 2 13" xfId="17322"/>
    <cellStyle name="Обычный 18 3 8 2 2 2" xfId="17323"/>
    <cellStyle name="Обычный 18 3 8 2 2 2 2" xfId="17324"/>
    <cellStyle name="Обычный 18 3 8 2 2 2 2 2" xfId="17325"/>
    <cellStyle name="Обычный 18 3 8 2 2 2 2 3" xfId="17326"/>
    <cellStyle name="Обычный 18 3 8 2 2 2 2 4" xfId="17327"/>
    <cellStyle name="Обычный 18 3 8 2 2 2 2 5" xfId="17328"/>
    <cellStyle name="Обычный 18 3 8 2 2 2 3" xfId="17329"/>
    <cellStyle name="Обычный 18 3 8 2 2 2 4" xfId="17330"/>
    <cellStyle name="Обычный 18 3 8 2 2 2 5" xfId="17331"/>
    <cellStyle name="Обычный 18 3 8 2 2 2 6" xfId="17332"/>
    <cellStyle name="Обычный 18 3 8 2 2 2 7" xfId="17333"/>
    <cellStyle name="Обычный 18 3 8 2 2 2 8" xfId="17334"/>
    <cellStyle name="Обычный 18 3 8 2 2 2 9" xfId="17335"/>
    <cellStyle name="Обычный 18 3 8 2 2 3" xfId="17336"/>
    <cellStyle name="Обычный 18 3 8 2 2 3 2" xfId="17337"/>
    <cellStyle name="Обычный 18 3 8 2 2 3 2 2" xfId="17338"/>
    <cellStyle name="Обычный 18 3 8 2 2 3 2 3" xfId="17339"/>
    <cellStyle name="Обычный 18 3 8 2 2 3 2 4" xfId="17340"/>
    <cellStyle name="Обычный 18 3 8 2 2 3 2 5" xfId="17341"/>
    <cellStyle name="Обычный 18 3 8 2 2 3 3" xfId="17342"/>
    <cellStyle name="Обычный 18 3 8 2 2 3 4" xfId="17343"/>
    <cellStyle name="Обычный 18 3 8 2 2 3 5" xfId="17344"/>
    <cellStyle name="Обычный 18 3 8 2 2 3 6" xfId="17345"/>
    <cellStyle name="Обычный 18 3 8 2 2 3 7" xfId="17346"/>
    <cellStyle name="Обычный 18 3 8 2 2 3 8" xfId="17347"/>
    <cellStyle name="Обычный 18 3 8 2 2 4" xfId="17348"/>
    <cellStyle name="Обычный 18 3 8 2 2 4 2" xfId="17349"/>
    <cellStyle name="Обычный 18 3 8 2 2 4 3" xfId="17350"/>
    <cellStyle name="Обычный 18 3 8 2 2 4 4" xfId="17351"/>
    <cellStyle name="Обычный 18 3 8 2 2 4 5" xfId="17352"/>
    <cellStyle name="Обычный 18 3 8 2 2 5" xfId="17353"/>
    <cellStyle name="Обычный 18 3 8 2 2 5 2" xfId="17354"/>
    <cellStyle name="Обычный 18 3 8 2 2 5 3" xfId="17355"/>
    <cellStyle name="Обычный 18 3 8 2 2 5 4" xfId="17356"/>
    <cellStyle name="Обычный 18 3 8 2 2 5 5" xfId="17357"/>
    <cellStyle name="Обычный 18 3 8 2 2 6" xfId="17358"/>
    <cellStyle name="Обычный 18 3 8 2 2 7" xfId="17359"/>
    <cellStyle name="Обычный 18 3 8 2 2 8" xfId="17360"/>
    <cellStyle name="Обычный 18 3 8 2 2 9" xfId="17361"/>
    <cellStyle name="Обычный 18 3 8 2 3" xfId="17362"/>
    <cellStyle name="Обычный 18 3 8 2 3 2" xfId="17363"/>
    <cellStyle name="Обычный 18 3 8 2 3 2 2" xfId="17364"/>
    <cellStyle name="Обычный 18 3 8 2 3 2 3" xfId="17365"/>
    <cellStyle name="Обычный 18 3 8 2 3 2 4" xfId="17366"/>
    <cellStyle name="Обычный 18 3 8 2 3 2 5" xfId="17367"/>
    <cellStyle name="Обычный 18 3 8 2 3 3" xfId="17368"/>
    <cellStyle name="Обычный 18 3 8 2 3 4" xfId="17369"/>
    <cellStyle name="Обычный 18 3 8 2 3 5" xfId="17370"/>
    <cellStyle name="Обычный 18 3 8 2 3 6" xfId="17371"/>
    <cellStyle name="Обычный 18 3 8 2 3 7" xfId="17372"/>
    <cellStyle name="Обычный 18 3 8 2 3 8" xfId="17373"/>
    <cellStyle name="Обычный 18 3 8 2 3 9" xfId="17374"/>
    <cellStyle name="Обычный 18 3 8 2 4" xfId="17375"/>
    <cellStyle name="Обычный 18 3 8 2 4 2" xfId="17376"/>
    <cellStyle name="Обычный 18 3 8 2 4 2 2" xfId="17377"/>
    <cellStyle name="Обычный 18 3 8 2 4 2 3" xfId="17378"/>
    <cellStyle name="Обычный 18 3 8 2 4 2 4" xfId="17379"/>
    <cellStyle name="Обычный 18 3 8 2 4 2 5" xfId="17380"/>
    <cellStyle name="Обычный 18 3 8 2 4 3" xfId="17381"/>
    <cellStyle name="Обычный 18 3 8 2 4 4" xfId="17382"/>
    <cellStyle name="Обычный 18 3 8 2 4 5" xfId="17383"/>
    <cellStyle name="Обычный 18 3 8 2 4 6" xfId="17384"/>
    <cellStyle name="Обычный 18 3 8 2 4 7" xfId="17385"/>
    <cellStyle name="Обычный 18 3 8 2 4 8" xfId="17386"/>
    <cellStyle name="Обычный 18 3 8 2 5" xfId="17387"/>
    <cellStyle name="Обычный 18 3 8 2 5 2" xfId="17388"/>
    <cellStyle name="Обычный 18 3 8 2 5 3" xfId="17389"/>
    <cellStyle name="Обычный 18 3 8 2 5 4" xfId="17390"/>
    <cellStyle name="Обычный 18 3 8 2 5 5" xfId="17391"/>
    <cellStyle name="Обычный 18 3 8 2 6" xfId="17392"/>
    <cellStyle name="Обычный 18 3 8 2 6 2" xfId="17393"/>
    <cellStyle name="Обычный 18 3 8 2 6 3" xfId="17394"/>
    <cellStyle name="Обычный 18 3 8 2 6 4" xfId="17395"/>
    <cellStyle name="Обычный 18 3 8 2 6 5" xfId="17396"/>
    <cellStyle name="Обычный 18 3 8 2 7" xfId="17397"/>
    <cellStyle name="Обычный 18 3 8 2 8" xfId="17398"/>
    <cellStyle name="Обычный 18 3 8 2 9" xfId="17399"/>
    <cellStyle name="Обычный 18 3 8 3" xfId="17400"/>
    <cellStyle name="Обычный 18 3 8 3 10" xfId="17401"/>
    <cellStyle name="Обычный 18 3 8 3 11" xfId="17402"/>
    <cellStyle name="Обычный 18 3 8 3 12" xfId="17403"/>
    <cellStyle name="Обычный 18 3 8 3 13" xfId="17404"/>
    <cellStyle name="Обычный 18 3 8 3 2" xfId="17405"/>
    <cellStyle name="Обычный 18 3 8 3 2 2" xfId="17406"/>
    <cellStyle name="Обычный 18 3 8 3 2 2 2" xfId="17407"/>
    <cellStyle name="Обычный 18 3 8 3 2 2 3" xfId="17408"/>
    <cellStyle name="Обычный 18 3 8 3 2 2 4" xfId="17409"/>
    <cellStyle name="Обычный 18 3 8 3 2 2 5" xfId="17410"/>
    <cellStyle name="Обычный 18 3 8 3 2 3" xfId="17411"/>
    <cellStyle name="Обычный 18 3 8 3 2 4" xfId="17412"/>
    <cellStyle name="Обычный 18 3 8 3 2 5" xfId="17413"/>
    <cellStyle name="Обычный 18 3 8 3 2 6" xfId="17414"/>
    <cellStyle name="Обычный 18 3 8 3 2 7" xfId="17415"/>
    <cellStyle name="Обычный 18 3 8 3 2 8" xfId="17416"/>
    <cellStyle name="Обычный 18 3 8 3 2 9" xfId="17417"/>
    <cellStyle name="Обычный 18 3 8 3 3" xfId="17418"/>
    <cellStyle name="Обычный 18 3 8 3 3 2" xfId="17419"/>
    <cellStyle name="Обычный 18 3 8 3 3 2 2" xfId="17420"/>
    <cellStyle name="Обычный 18 3 8 3 3 2 3" xfId="17421"/>
    <cellStyle name="Обычный 18 3 8 3 3 2 4" xfId="17422"/>
    <cellStyle name="Обычный 18 3 8 3 3 2 5" xfId="17423"/>
    <cellStyle name="Обычный 18 3 8 3 3 3" xfId="17424"/>
    <cellStyle name="Обычный 18 3 8 3 3 4" xfId="17425"/>
    <cellStyle name="Обычный 18 3 8 3 3 5" xfId="17426"/>
    <cellStyle name="Обычный 18 3 8 3 3 6" xfId="17427"/>
    <cellStyle name="Обычный 18 3 8 3 3 7" xfId="17428"/>
    <cellStyle name="Обычный 18 3 8 3 3 8" xfId="17429"/>
    <cellStyle name="Обычный 18 3 8 3 4" xfId="17430"/>
    <cellStyle name="Обычный 18 3 8 3 4 2" xfId="17431"/>
    <cellStyle name="Обычный 18 3 8 3 4 3" xfId="17432"/>
    <cellStyle name="Обычный 18 3 8 3 4 4" xfId="17433"/>
    <cellStyle name="Обычный 18 3 8 3 4 5" xfId="17434"/>
    <cellStyle name="Обычный 18 3 8 3 5" xfId="17435"/>
    <cellStyle name="Обычный 18 3 8 3 5 2" xfId="17436"/>
    <cellStyle name="Обычный 18 3 8 3 5 3" xfId="17437"/>
    <cellStyle name="Обычный 18 3 8 3 5 4" xfId="17438"/>
    <cellStyle name="Обычный 18 3 8 3 5 5" xfId="17439"/>
    <cellStyle name="Обычный 18 3 8 3 6" xfId="17440"/>
    <cellStyle name="Обычный 18 3 8 3 7" xfId="17441"/>
    <cellStyle name="Обычный 18 3 8 3 8" xfId="17442"/>
    <cellStyle name="Обычный 18 3 8 3 9" xfId="17443"/>
    <cellStyle name="Обычный 18 3 8 4" xfId="17444"/>
    <cellStyle name="Обычный 18 3 8 4 2" xfId="17445"/>
    <cellStyle name="Обычный 18 3 8 4 2 2" xfId="17446"/>
    <cellStyle name="Обычный 18 3 8 4 2 3" xfId="17447"/>
    <cellStyle name="Обычный 18 3 8 4 2 4" xfId="17448"/>
    <cellStyle name="Обычный 18 3 8 4 2 5" xfId="17449"/>
    <cellStyle name="Обычный 18 3 8 4 3" xfId="17450"/>
    <cellStyle name="Обычный 18 3 8 4 4" xfId="17451"/>
    <cellStyle name="Обычный 18 3 8 4 5" xfId="17452"/>
    <cellStyle name="Обычный 18 3 8 4 6" xfId="17453"/>
    <cellStyle name="Обычный 18 3 8 4 7" xfId="17454"/>
    <cellStyle name="Обычный 18 3 8 4 8" xfId="17455"/>
    <cellStyle name="Обычный 18 3 8 4 9" xfId="17456"/>
    <cellStyle name="Обычный 18 3 8 5" xfId="17457"/>
    <cellStyle name="Обычный 18 3 8 5 2" xfId="17458"/>
    <cellStyle name="Обычный 18 3 8 5 2 2" xfId="17459"/>
    <cellStyle name="Обычный 18 3 8 5 2 3" xfId="17460"/>
    <cellStyle name="Обычный 18 3 8 5 2 4" xfId="17461"/>
    <cellStyle name="Обычный 18 3 8 5 2 5" xfId="17462"/>
    <cellStyle name="Обычный 18 3 8 5 3" xfId="17463"/>
    <cellStyle name="Обычный 18 3 8 5 4" xfId="17464"/>
    <cellStyle name="Обычный 18 3 8 5 5" xfId="17465"/>
    <cellStyle name="Обычный 18 3 8 5 6" xfId="17466"/>
    <cellStyle name="Обычный 18 3 8 5 7" xfId="17467"/>
    <cellStyle name="Обычный 18 3 8 5 8" xfId="17468"/>
    <cellStyle name="Обычный 18 3 8 6" xfId="17469"/>
    <cellStyle name="Обычный 18 3 8 6 2" xfId="17470"/>
    <cellStyle name="Обычный 18 3 8 6 3" xfId="17471"/>
    <cellStyle name="Обычный 18 3 8 6 4" xfId="17472"/>
    <cellStyle name="Обычный 18 3 8 6 5" xfId="17473"/>
    <cellStyle name="Обычный 18 3 8 7" xfId="17474"/>
    <cellStyle name="Обычный 18 3 8 7 2" xfId="17475"/>
    <cellStyle name="Обычный 18 3 8 7 3" xfId="17476"/>
    <cellStyle name="Обычный 18 3 8 7 4" xfId="17477"/>
    <cellStyle name="Обычный 18 3 8 7 5" xfId="17478"/>
    <cellStyle name="Обычный 18 3 8 8" xfId="17479"/>
    <cellStyle name="Обычный 18 3 8 9" xfId="17480"/>
    <cellStyle name="Обычный 18 3 9" xfId="17481"/>
    <cellStyle name="Обычный 18 3 9 10" xfId="17482"/>
    <cellStyle name="Обычный 18 3 9 11" xfId="17483"/>
    <cellStyle name="Обычный 18 3 9 12" xfId="17484"/>
    <cellStyle name="Обычный 18 3 9 13" xfId="17485"/>
    <cellStyle name="Обычный 18 3 9 14" xfId="17486"/>
    <cellStyle name="Обычный 18 3 9 15" xfId="17487"/>
    <cellStyle name="Обычный 18 3 9 2" xfId="17488"/>
    <cellStyle name="Обычный 18 3 9 2 10" xfId="17489"/>
    <cellStyle name="Обычный 18 3 9 2 11" xfId="17490"/>
    <cellStyle name="Обычный 18 3 9 2 12" xfId="17491"/>
    <cellStyle name="Обычный 18 3 9 2 13" xfId="17492"/>
    <cellStyle name="Обычный 18 3 9 2 14" xfId="17493"/>
    <cellStyle name="Обычный 18 3 9 2 2" xfId="17494"/>
    <cellStyle name="Обычный 18 3 9 2 2 10" xfId="17495"/>
    <cellStyle name="Обычный 18 3 9 2 2 11" xfId="17496"/>
    <cellStyle name="Обычный 18 3 9 2 2 12" xfId="17497"/>
    <cellStyle name="Обычный 18 3 9 2 2 13" xfId="17498"/>
    <cellStyle name="Обычный 18 3 9 2 2 2" xfId="17499"/>
    <cellStyle name="Обычный 18 3 9 2 2 2 2" xfId="17500"/>
    <cellStyle name="Обычный 18 3 9 2 2 2 2 2" xfId="17501"/>
    <cellStyle name="Обычный 18 3 9 2 2 2 2 3" xfId="17502"/>
    <cellStyle name="Обычный 18 3 9 2 2 2 2 4" xfId="17503"/>
    <cellStyle name="Обычный 18 3 9 2 2 2 2 5" xfId="17504"/>
    <cellStyle name="Обычный 18 3 9 2 2 2 3" xfId="17505"/>
    <cellStyle name="Обычный 18 3 9 2 2 2 4" xfId="17506"/>
    <cellStyle name="Обычный 18 3 9 2 2 2 5" xfId="17507"/>
    <cellStyle name="Обычный 18 3 9 2 2 2 6" xfId="17508"/>
    <cellStyle name="Обычный 18 3 9 2 2 2 7" xfId="17509"/>
    <cellStyle name="Обычный 18 3 9 2 2 2 8" xfId="17510"/>
    <cellStyle name="Обычный 18 3 9 2 2 2 9" xfId="17511"/>
    <cellStyle name="Обычный 18 3 9 2 2 3" xfId="17512"/>
    <cellStyle name="Обычный 18 3 9 2 2 3 2" xfId="17513"/>
    <cellStyle name="Обычный 18 3 9 2 2 3 2 2" xfId="17514"/>
    <cellStyle name="Обычный 18 3 9 2 2 3 2 3" xfId="17515"/>
    <cellStyle name="Обычный 18 3 9 2 2 3 2 4" xfId="17516"/>
    <cellStyle name="Обычный 18 3 9 2 2 3 2 5" xfId="17517"/>
    <cellStyle name="Обычный 18 3 9 2 2 3 3" xfId="17518"/>
    <cellStyle name="Обычный 18 3 9 2 2 3 4" xfId="17519"/>
    <cellStyle name="Обычный 18 3 9 2 2 3 5" xfId="17520"/>
    <cellStyle name="Обычный 18 3 9 2 2 3 6" xfId="17521"/>
    <cellStyle name="Обычный 18 3 9 2 2 3 7" xfId="17522"/>
    <cellStyle name="Обычный 18 3 9 2 2 3 8" xfId="17523"/>
    <cellStyle name="Обычный 18 3 9 2 2 4" xfId="17524"/>
    <cellStyle name="Обычный 18 3 9 2 2 4 2" xfId="17525"/>
    <cellStyle name="Обычный 18 3 9 2 2 4 3" xfId="17526"/>
    <cellStyle name="Обычный 18 3 9 2 2 4 4" xfId="17527"/>
    <cellStyle name="Обычный 18 3 9 2 2 4 5" xfId="17528"/>
    <cellStyle name="Обычный 18 3 9 2 2 5" xfId="17529"/>
    <cellStyle name="Обычный 18 3 9 2 2 5 2" xfId="17530"/>
    <cellStyle name="Обычный 18 3 9 2 2 5 3" xfId="17531"/>
    <cellStyle name="Обычный 18 3 9 2 2 5 4" xfId="17532"/>
    <cellStyle name="Обычный 18 3 9 2 2 5 5" xfId="17533"/>
    <cellStyle name="Обычный 18 3 9 2 2 6" xfId="17534"/>
    <cellStyle name="Обычный 18 3 9 2 2 7" xfId="17535"/>
    <cellStyle name="Обычный 18 3 9 2 2 8" xfId="17536"/>
    <cellStyle name="Обычный 18 3 9 2 2 9" xfId="17537"/>
    <cellStyle name="Обычный 18 3 9 2 3" xfId="17538"/>
    <cellStyle name="Обычный 18 3 9 2 3 2" xfId="17539"/>
    <cellStyle name="Обычный 18 3 9 2 3 2 2" xfId="17540"/>
    <cellStyle name="Обычный 18 3 9 2 3 2 3" xfId="17541"/>
    <cellStyle name="Обычный 18 3 9 2 3 2 4" xfId="17542"/>
    <cellStyle name="Обычный 18 3 9 2 3 2 5" xfId="17543"/>
    <cellStyle name="Обычный 18 3 9 2 3 3" xfId="17544"/>
    <cellStyle name="Обычный 18 3 9 2 3 4" xfId="17545"/>
    <cellStyle name="Обычный 18 3 9 2 3 5" xfId="17546"/>
    <cellStyle name="Обычный 18 3 9 2 3 6" xfId="17547"/>
    <cellStyle name="Обычный 18 3 9 2 3 7" xfId="17548"/>
    <cellStyle name="Обычный 18 3 9 2 3 8" xfId="17549"/>
    <cellStyle name="Обычный 18 3 9 2 3 9" xfId="17550"/>
    <cellStyle name="Обычный 18 3 9 2 4" xfId="17551"/>
    <cellStyle name="Обычный 18 3 9 2 4 2" xfId="17552"/>
    <cellStyle name="Обычный 18 3 9 2 4 2 2" xfId="17553"/>
    <cellStyle name="Обычный 18 3 9 2 4 2 3" xfId="17554"/>
    <cellStyle name="Обычный 18 3 9 2 4 2 4" xfId="17555"/>
    <cellStyle name="Обычный 18 3 9 2 4 2 5" xfId="17556"/>
    <cellStyle name="Обычный 18 3 9 2 4 3" xfId="17557"/>
    <cellStyle name="Обычный 18 3 9 2 4 4" xfId="17558"/>
    <cellStyle name="Обычный 18 3 9 2 4 5" xfId="17559"/>
    <cellStyle name="Обычный 18 3 9 2 4 6" xfId="17560"/>
    <cellStyle name="Обычный 18 3 9 2 4 7" xfId="17561"/>
    <cellStyle name="Обычный 18 3 9 2 4 8" xfId="17562"/>
    <cellStyle name="Обычный 18 3 9 2 5" xfId="17563"/>
    <cellStyle name="Обычный 18 3 9 2 5 2" xfId="17564"/>
    <cellStyle name="Обычный 18 3 9 2 5 3" xfId="17565"/>
    <cellStyle name="Обычный 18 3 9 2 5 4" xfId="17566"/>
    <cellStyle name="Обычный 18 3 9 2 5 5" xfId="17567"/>
    <cellStyle name="Обычный 18 3 9 2 6" xfId="17568"/>
    <cellStyle name="Обычный 18 3 9 2 6 2" xfId="17569"/>
    <cellStyle name="Обычный 18 3 9 2 6 3" xfId="17570"/>
    <cellStyle name="Обычный 18 3 9 2 6 4" xfId="17571"/>
    <cellStyle name="Обычный 18 3 9 2 6 5" xfId="17572"/>
    <cellStyle name="Обычный 18 3 9 2 7" xfId="17573"/>
    <cellStyle name="Обычный 18 3 9 2 8" xfId="17574"/>
    <cellStyle name="Обычный 18 3 9 2 9" xfId="17575"/>
    <cellStyle name="Обычный 18 3 9 3" xfId="17576"/>
    <cellStyle name="Обычный 18 3 9 3 10" xfId="17577"/>
    <cellStyle name="Обычный 18 3 9 3 11" xfId="17578"/>
    <cellStyle name="Обычный 18 3 9 3 12" xfId="17579"/>
    <cellStyle name="Обычный 18 3 9 3 13" xfId="17580"/>
    <cellStyle name="Обычный 18 3 9 3 2" xfId="17581"/>
    <cellStyle name="Обычный 18 3 9 3 2 2" xfId="17582"/>
    <cellStyle name="Обычный 18 3 9 3 2 2 2" xfId="17583"/>
    <cellStyle name="Обычный 18 3 9 3 2 2 3" xfId="17584"/>
    <cellStyle name="Обычный 18 3 9 3 2 2 4" xfId="17585"/>
    <cellStyle name="Обычный 18 3 9 3 2 2 5" xfId="17586"/>
    <cellStyle name="Обычный 18 3 9 3 2 3" xfId="17587"/>
    <cellStyle name="Обычный 18 3 9 3 2 4" xfId="17588"/>
    <cellStyle name="Обычный 18 3 9 3 2 5" xfId="17589"/>
    <cellStyle name="Обычный 18 3 9 3 2 6" xfId="17590"/>
    <cellStyle name="Обычный 18 3 9 3 2 7" xfId="17591"/>
    <cellStyle name="Обычный 18 3 9 3 2 8" xfId="17592"/>
    <cellStyle name="Обычный 18 3 9 3 2 9" xfId="17593"/>
    <cellStyle name="Обычный 18 3 9 3 3" xfId="17594"/>
    <cellStyle name="Обычный 18 3 9 3 3 2" xfId="17595"/>
    <cellStyle name="Обычный 18 3 9 3 3 2 2" xfId="17596"/>
    <cellStyle name="Обычный 18 3 9 3 3 2 3" xfId="17597"/>
    <cellStyle name="Обычный 18 3 9 3 3 2 4" xfId="17598"/>
    <cellStyle name="Обычный 18 3 9 3 3 2 5" xfId="17599"/>
    <cellStyle name="Обычный 18 3 9 3 3 3" xfId="17600"/>
    <cellStyle name="Обычный 18 3 9 3 3 4" xfId="17601"/>
    <cellStyle name="Обычный 18 3 9 3 3 5" xfId="17602"/>
    <cellStyle name="Обычный 18 3 9 3 3 6" xfId="17603"/>
    <cellStyle name="Обычный 18 3 9 3 3 7" xfId="17604"/>
    <cellStyle name="Обычный 18 3 9 3 3 8" xfId="17605"/>
    <cellStyle name="Обычный 18 3 9 3 4" xfId="17606"/>
    <cellStyle name="Обычный 18 3 9 3 4 2" xfId="17607"/>
    <cellStyle name="Обычный 18 3 9 3 4 3" xfId="17608"/>
    <cellStyle name="Обычный 18 3 9 3 4 4" xfId="17609"/>
    <cellStyle name="Обычный 18 3 9 3 4 5" xfId="17610"/>
    <cellStyle name="Обычный 18 3 9 3 5" xfId="17611"/>
    <cellStyle name="Обычный 18 3 9 3 5 2" xfId="17612"/>
    <cellStyle name="Обычный 18 3 9 3 5 3" xfId="17613"/>
    <cellStyle name="Обычный 18 3 9 3 5 4" xfId="17614"/>
    <cellStyle name="Обычный 18 3 9 3 5 5" xfId="17615"/>
    <cellStyle name="Обычный 18 3 9 3 6" xfId="17616"/>
    <cellStyle name="Обычный 18 3 9 3 7" xfId="17617"/>
    <cellStyle name="Обычный 18 3 9 3 8" xfId="17618"/>
    <cellStyle name="Обычный 18 3 9 3 9" xfId="17619"/>
    <cellStyle name="Обычный 18 3 9 4" xfId="17620"/>
    <cellStyle name="Обычный 18 3 9 4 2" xfId="17621"/>
    <cellStyle name="Обычный 18 3 9 4 2 2" xfId="17622"/>
    <cellStyle name="Обычный 18 3 9 4 2 3" xfId="17623"/>
    <cellStyle name="Обычный 18 3 9 4 2 4" xfId="17624"/>
    <cellStyle name="Обычный 18 3 9 4 2 5" xfId="17625"/>
    <cellStyle name="Обычный 18 3 9 4 3" xfId="17626"/>
    <cellStyle name="Обычный 18 3 9 4 4" xfId="17627"/>
    <cellStyle name="Обычный 18 3 9 4 5" xfId="17628"/>
    <cellStyle name="Обычный 18 3 9 4 6" xfId="17629"/>
    <cellStyle name="Обычный 18 3 9 4 7" xfId="17630"/>
    <cellStyle name="Обычный 18 3 9 4 8" xfId="17631"/>
    <cellStyle name="Обычный 18 3 9 4 9" xfId="17632"/>
    <cellStyle name="Обычный 18 3 9 5" xfId="17633"/>
    <cellStyle name="Обычный 18 3 9 5 2" xfId="17634"/>
    <cellStyle name="Обычный 18 3 9 5 2 2" xfId="17635"/>
    <cellStyle name="Обычный 18 3 9 5 2 3" xfId="17636"/>
    <cellStyle name="Обычный 18 3 9 5 2 4" xfId="17637"/>
    <cellStyle name="Обычный 18 3 9 5 2 5" xfId="17638"/>
    <cellStyle name="Обычный 18 3 9 5 3" xfId="17639"/>
    <cellStyle name="Обычный 18 3 9 5 4" xfId="17640"/>
    <cellStyle name="Обычный 18 3 9 5 5" xfId="17641"/>
    <cellStyle name="Обычный 18 3 9 5 6" xfId="17642"/>
    <cellStyle name="Обычный 18 3 9 5 7" xfId="17643"/>
    <cellStyle name="Обычный 18 3 9 5 8" xfId="17644"/>
    <cellStyle name="Обычный 18 3 9 6" xfId="17645"/>
    <cellStyle name="Обычный 18 3 9 6 2" xfId="17646"/>
    <cellStyle name="Обычный 18 3 9 6 3" xfId="17647"/>
    <cellStyle name="Обычный 18 3 9 6 4" xfId="17648"/>
    <cellStyle name="Обычный 18 3 9 6 5" xfId="17649"/>
    <cellStyle name="Обычный 18 3 9 7" xfId="17650"/>
    <cellStyle name="Обычный 18 3 9 7 2" xfId="17651"/>
    <cellStyle name="Обычный 18 3 9 7 3" xfId="17652"/>
    <cellStyle name="Обычный 18 3 9 7 4" xfId="17653"/>
    <cellStyle name="Обычный 18 3 9 7 5" xfId="17654"/>
    <cellStyle name="Обычный 18 3 9 8" xfId="17655"/>
    <cellStyle name="Обычный 18 3 9 9" xfId="17656"/>
    <cellStyle name="Обычный 18 30" xfId="17657"/>
    <cellStyle name="Обычный 18 31" xfId="17658"/>
    <cellStyle name="Обычный 18 4" xfId="17659"/>
    <cellStyle name="Обычный 18 4 10" xfId="17660"/>
    <cellStyle name="Обычный 18 4 10 10" xfId="17661"/>
    <cellStyle name="Обычный 18 4 10 11" xfId="17662"/>
    <cellStyle name="Обычный 18 4 10 12" xfId="17663"/>
    <cellStyle name="Обычный 18 4 10 13" xfId="17664"/>
    <cellStyle name="Обычный 18 4 10 14" xfId="17665"/>
    <cellStyle name="Обычный 18 4 10 15" xfId="17666"/>
    <cellStyle name="Обычный 18 4 10 2" xfId="17667"/>
    <cellStyle name="Обычный 18 4 10 2 10" xfId="17668"/>
    <cellStyle name="Обычный 18 4 10 2 11" xfId="17669"/>
    <cellStyle name="Обычный 18 4 10 2 12" xfId="17670"/>
    <cellStyle name="Обычный 18 4 10 2 13" xfId="17671"/>
    <cellStyle name="Обычный 18 4 10 2 14" xfId="17672"/>
    <cellStyle name="Обычный 18 4 10 2 2" xfId="17673"/>
    <cellStyle name="Обычный 18 4 10 2 2 10" xfId="17674"/>
    <cellStyle name="Обычный 18 4 10 2 2 11" xfId="17675"/>
    <cellStyle name="Обычный 18 4 10 2 2 12" xfId="17676"/>
    <cellStyle name="Обычный 18 4 10 2 2 13" xfId="17677"/>
    <cellStyle name="Обычный 18 4 10 2 2 2" xfId="17678"/>
    <cellStyle name="Обычный 18 4 10 2 2 2 2" xfId="17679"/>
    <cellStyle name="Обычный 18 4 10 2 2 2 2 2" xfId="17680"/>
    <cellStyle name="Обычный 18 4 10 2 2 2 2 3" xfId="17681"/>
    <cellStyle name="Обычный 18 4 10 2 2 2 2 4" xfId="17682"/>
    <cellStyle name="Обычный 18 4 10 2 2 2 2 5" xfId="17683"/>
    <cellStyle name="Обычный 18 4 10 2 2 2 3" xfId="17684"/>
    <cellStyle name="Обычный 18 4 10 2 2 2 4" xfId="17685"/>
    <cellStyle name="Обычный 18 4 10 2 2 2 5" xfId="17686"/>
    <cellStyle name="Обычный 18 4 10 2 2 2 6" xfId="17687"/>
    <cellStyle name="Обычный 18 4 10 2 2 2 7" xfId="17688"/>
    <cellStyle name="Обычный 18 4 10 2 2 2 8" xfId="17689"/>
    <cellStyle name="Обычный 18 4 10 2 2 2 9" xfId="17690"/>
    <cellStyle name="Обычный 18 4 10 2 2 3" xfId="17691"/>
    <cellStyle name="Обычный 18 4 10 2 2 3 2" xfId="17692"/>
    <cellStyle name="Обычный 18 4 10 2 2 3 2 2" xfId="17693"/>
    <cellStyle name="Обычный 18 4 10 2 2 3 2 3" xfId="17694"/>
    <cellStyle name="Обычный 18 4 10 2 2 3 2 4" xfId="17695"/>
    <cellStyle name="Обычный 18 4 10 2 2 3 2 5" xfId="17696"/>
    <cellStyle name="Обычный 18 4 10 2 2 3 3" xfId="17697"/>
    <cellStyle name="Обычный 18 4 10 2 2 3 4" xfId="17698"/>
    <cellStyle name="Обычный 18 4 10 2 2 3 5" xfId="17699"/>
    <cellStyle name="Обычный 18 4 10 2 2 3 6" xfId="17700"/>
    <cellStyle name="Обычный 18 4 10 2 2 3 7" xfId="17701"/>
    <cellStyle name="Обычный 18 4 10 2 2 3 8" xfId="17702"/>
    <cellStyle name="Обычный 18 4 10 2 2 4" xfId="17703"/>
    <cellStyle name="Обычный 18 4 10 2 2 4 2" xfId="17704"/>
    <cellStyle name="Обычный 18 4 10 2 2 4 3" xfId="17705"/>
    <cellStyle name="Обычный 18 4 10 2 2 4 4" xfId="17706"/>
    <cellStyle name="Обычный 18 4 10 2 2 4 5" xfId="17707"/>
    <cellStyle name="Обычный 18 4 10 2 2 5" xfId="17708"/>
    <cellStyle name="Обычный 18 4 10 2 2 5 2" xfId="17709"/>
    <cellStyle name="Обычный 18 4 10 2 2 5 3" xfId="17710"/>
    <cellStyle name="Обычный 18 4 10 2 2 5 4" xfId="17711"/>
    <cellStyle name="Обычный 18 4 10 2 2 5 5" xfId="17712"/>
    <cellStyle name="Обычный 18 4 10 2 2 6" xfId="17713"/>
    <cellStyle name="Обычный 18 4 10 2 2 7" xfId="17714"/>
    <cellStyle name="Обычный 18 4 10 2 2 8" xfId="17715"/>
    <cellStyle name="Обычный 18 4 10 2 2 9" xfId="17716"/>
    <cellStyle name="Обычный 18 4 10 2 3" xfId="17717"/>
    <cellStyle name="Обычный 18 4 10 2 3 2" xfId="17718"/>
    <cellStyle name="Обычный 18 4 10 2 3 2 2" xfId="17719"/>
    <cellStyle name="Обычный 18 4 10 2 3 2 3" xfId="17720"/>
    <cellStyle name="Обычный 18 4 10 2 3 2 4" xfId="17721"/>
    <cellStyle name="Обычный 18 4 10 2 3 2 5" xfId="17722"/>
    <cellStyle name="Обычный 18 4 10 2 3 3" xfId="17723"/>
    <cellStyle name="Обычный 18 4 10 2 3 4" xfId="17724"/>
    <cellStyle name="Обычный 18 4 10 2 3 5" xfId="17725"/>
    <cellStyle name="Обычный 18 4 10 2 3 6" xfId="17726"/>
    <cellStyle name="Обычный 18 4 10 2 3 7" xfId="17727"/>
    <cellStyle name="Обычный 18 4 10 2 3 8" xfId="17728"/>
    <cellStyle name="Обычный 18 4 10 2 3 9" xfId="17729"/>
    <cellStyle name="Обычный 18 4 10 2 4" xfId="17730"/>
    <cellStyle name="Обычный 18 4 10 2 4 2" xfId="17731"/>
    <cellStyle name="Обычный 18 4 10 2 4 2 2" xfId="17732"/>
    <cellStyle name="Обычный 18 4 10 2 4 2 3" xfId="17733"/>
    <cellStyle name="Обычный 18 4 10 2 4 2 4" xfId="17734"/>
    <cellStyle name="Обычный 18 4 10 2 4 2 5" xfId="17735"/>
    <cellStyle name="Обычный 18 4 10 2 4 3" xfId="17736"/>
    <cellStyle name="Обычный 18 4 10 2 4 4" xfId="17737"/>
    <cellStyle name="Обычный 18 4 10 2 4 5" xfId="17738"/>
    <cellStyle name="Обычный 18 4 10 2 4 6" xfId="17739"/>
    <cellStyle name="Обычный 18 4 10 2 4 7" xfId="17740"/>
    <cellStyle name="Обычный 18 4 10 2 4 8" xfId="17741"/>
    <cellStyle name="Обычный 18 4 10 2 5" xfId="17742"/>
    <cellStyle name="Обычный 18 4 10 2 5 2" xfId="17743"/>
    <cellStyle name="Обычный 18 4 10 2 5 3" xfId="17744"/>
    <cellStyle name="Обычный 18 4 10 2 5 4" xfId="17745"/>
    <cellStyle name="Обычный 18 4 10 2 5 5" xfId="17746"/>
    <cellStyle name="Обычный 18 4 10 2 6" xfId="17747"/>
    <cellStyle name="Обычный 18 4 10 2 6 2" xfId="17748"/>
    <cellStyle name="Обычный 18 4 10 2 6 3" xfId="17749"/>
    <cellStyle name="Обычный 18 4 10 2 6 4" xfId="17750"/>
    <cellStyle name="Обычный 18 4 10 2 6 5" xfId="17751"/>
    <cellStyle name="Обычный 18 4 10 2 7" xfId="17752"/>
    <cellStyle name="Обычный 18 4 10 2 8" xfId="17753"/>
    <cellStyle name="Обычный 18 4 10 2 9" xfId="17754"/>
    <cellStyle name="Обычный 18 4 10 3" xfId="17755"/>
    <cellStyle name="Обычный 18 4 10 3 10" xfId="17756"/>
    <cellStyle name="Обычный 18 4 10 3 11" xfId="17757"/>
    <cellStyle name="Обычный 18 4 10 3 12" xfId="17758"/>
    <cellStyle name="Обычный 18 4 10 3 13" xfId="17759"/>
    <cellStyle name="Обычный 18 4 10 3 2" xfId="17760"/>
    <cellStyle name="Обычный 18 4 10 3 2 2" xfId="17761"/>
    <cellStyle name="Обычный 18 4 10 3 2 2 2" xfId="17762"/>
    <cellStyle name="Обычный 18 4 10 3 2 2 3" xfId="17763"/>
    <cellStyle name="Обычный 18 4 10 3 2 2 4" xfId="17764"/>
    <cellStyle name="Обычный 18 4 10 3 2 2 5" xfId="17765"/>
    <cellStyle name="Обычный 18 4 10 3 2 3" xfId="17766"/>
    <cellStyle name="Обычный 18 4 10 3 2 4" xfId="17767"/>
    <cellStyle name="Обычный 18 4 10 3 2 5" xfId="17768"/>
    <cellStyle name="Обычный 18 4 10 3 2 6" xfId="17769"/>
    <cellStyle name="Обычный 18 4 10 3 2 7" xfId="17770"/>
    <cellStyle name="Обычный 18 4 10 3 2 8" xfId="17771"/>
    <cellStyle name="Обычный 18 4 10 3 2 9" xfId="17772"/>
    <cellStyle name="Обычный 18 4 10 3 3" xfId="17773"/>
    <cellStyle name="Обычный 18 4 10 3 3 2" xfId="17774"/>
    <cellStyle name="Обычный 18 4 10 3 3 2 2" xfId="17775"/>
    <cellStyle name="Обычный 18 4 10 3 3 2 3" xfId="17776"/>
    <cellStyle name="Обычный 18 4 10 3 3 2 4" xfId="17777"/>
    <cellStyle name="Обычный 18 4 10 3 3 2 5" xfId="17778"/>
    <cellStyle name="Обычный 18 4 10 3 3 3" xfId="17779"/>
    <cellStyle name="Обычный 18 4 10 3 3 4" xfId="17780"/>
    <cellStyle name="Обычный 18 4 10 3 3 5" xfId="17781"/>
    <cellStyle name="Обычный 18 4 10 3 3 6" xfId="17782"/>
    <cellStyle name="Обычный 18 4 10 3 3 7" xfId="17783"/>
    <cellStyle name="Обычный 18 4 10 3 3 8" xfId="17784"/>
    <cellStyle name="Обычный 18 4 10 3 4" xfId="17785"/>
    <cellStyle name="Обычный 18 4 10 3 4 2" xfId="17786"/>
    <cellStyle name="Обычный 18 4 10 3 4 3" xfId="17787"/>
    <cellStyle name="Обычный 18 4 10 3 4 4" xfId="17788"/>
    <cellStyle name="Обычный 18 4 10 3 4 5" xfId="17789"/>
    <cellStyle name="Обычный 18 4 10 3 5" xfId="17790"/>
    <cellStyle name="Обычный 18 4 10 3 5 2" xfId="17791"/>
    <cellStyle name="Обычный 18 4 10 3 5 3" xfId="17792"/>
    <cellStyle name="Обычный 18 4 10 3 5 4" xfId="17793"/>
    <cellStyle name="Обычный 18 4 10 3 5 5" xfId="17794"/>
    <cellStyle name="Обычный 18 4 10 3 6" xfId="17795"/>
    <cellStyle name="Обычный 18 4 10 3 7" xfId="17796"/>
    <cellStyle name="Обычный 18 4 10 3 8" xfId="17797"/>
    <cellStyle name="Обычный 18 4 10 3 9" xfId="17798"/>
    <cellStyle name="Обычный 18 4 10 4" xfId="17799"/>
    <cellStyle name="Обычный 18 4 10 4 2" xfId="17800"/>
    <cellStyle name="Обычный 18 4 10 4 2 2" xfId="17801"/>
    <cellStyle name="Обычный 18 4 10 4 2 3" xfId="17802"/>
    <cellStyle name="Обычный 18 4 10 4 2 4" xfId="17803"/>
    <cellStyle name="Обычный 18 4 10 4 2 5" xfId="17804"/>
    <cellStyle name="Обычный 18 4 10 4 3" xfId="17805"/>
    <cellStyle name="Обычный 18 4 10 4 4" xfId="17806"/>
    <cellStyle name="Обычный 18 4 10 4 5" xfId="17807"/>
    <cellStyle name="Обычный 18 4 10 4 6" xfId="17808"/>
    <cellStyle name="Обычный 18 4 10 4 7" xfId="17809"/>
    <cellStyle name="Обычный 18 4 10 4 8" xfId="17810"/>
    <cellStyle name="Обычный 18 4 10 4 9" xfId="17811"/>
    <cellStyle name="Обычный 18 4 10 5" xfId="17812"/>
    <cellStyle name="Обычный 18 4 10 5 2" xfId="17813"/>
    <cellStyle name="Обычный 18 4 10 5 2 2" xfId="17814"/>
    <cellStyle name="Обычный 18 4 10 5 2 3" xfId="17815"/>
    <cellStyle name="Обычный 18 4 10 5 2 4" xfId="17816"/>
    <cellStyle name="Обычный 18 4 10 5 2 5" xfId="17817"/>
    <cellStyle name="Обычный 18 4 10 5 3" xfId="17818"/>
    <cellStyle name="Обычный 18 4 10 5 4" xfId="17819"/>
    <cellStyle name="Обычный 18 4 10 5 5" xfId="17820"/>
    <cellStyle name="Обычный 18 4 10 5 6" xfId="17821"/>
    <cellStyle name="Обычный 18 4 10 5 7" xfId="17822"/>
    <cellStyle name="Обычный 18 4 10 5 8" xfId="17823"/>
    <cellStyle name="Обычный 18 4 10 6" xfId="17824"/>
    <cellStyle name="Обычный 18 4 10 6 2" xfId="17825"/>
    <cellStyle name="Обычный 18 4 10 6 3" xfId="17826"/>
    <cellStyle name="Обычный 18 4 10 6 4" xfId="17827"/>
    <cellStyle name="Обычный 18 4 10 6 5" xfId="17828"/>
    <cellStyle name="Обычный 18 4 10 7" xfId="17829"/>
    <cellStyle name="Обычный 18 4 10 7 2" xfId="17830"/>
    <cellStyle name="Обычный 18 4 10 7 3" xfId="17831"/>
    <cellStyle name="Обычный 18 4 10 7 4" xfId="17832"/>
    <cellStyle name="Обычный 18 4 10 7 5" xfId="17833"/>
    <cellStyle name="Обычный 18 4 10 8" xfId="17834"/>
    <cellStyle name="Обычный 18 4 10 9" xfId="17835"/>
    <cellStyle name="Обычный 18 4 11" xfId="17836"/>
    <cellStyle name="Обычный 18 4 11 10" xfId="17837"/>
    <cellStyle name="Обычный 18 4 11 11" xfId="17838"/>
    <cellStyle name="Обычный 18 4 11 12" xfId="17839"/>
    <cellStyle name="Обычный 18 4 11 13" xfId="17840"/>
    <cellStyle name="Обычный 18 4 11 14" xfId="17841"/>
    <cellStyle name="Обычный 18 4 11 15" xfId="17842"/>
    <cellStyle name="Обычный 18 4 11 2" xfId="17843"/>
    <cellStyle name="Обычный 18 4 11 2 10" xfId="17844"/>
    <cellStyle name="Обычный 18 4 11 2 11" xfId="17845"/>
    <cellStyle name="Обычный 18 4 11 2 12" xfId="17846"/>
    <cellStyle name="Обычный 18 4 11 2 13" xfId="17847"/>
    <cellStyle name="Обычный 18 4 11 2 14" xfId="17848"/>
    <cellStyle name="Обычный 18 4 11 2 2" xfId="17849"/>
    <cellStyle name="Обычный 18 4 11 2 2 10" xfId="17850"/>
    <cellStyle name="Обычный 18 4 11 2 2 11" xfId="17851"/>
    <cellStyle name="Обычный 18 4 11 2 2 12" xfId="17852"/>
    <cellStyle name="Обычный 18 4 11 2 2 13" xfId="17853"/>
    <cellStyle name="Обычный 18 4 11 2 2 2" xfId="17854"/>
    <cellStyle name="Обычный 18 4 11 2 2 2 2" xfId="17855"/>
    <cellStyle name="Обычный 18 4 11 2 2 2 2 2" xfId="17856"/>
    <cellStyle name="Обычный 18 4 11 2 2 2 2 3" xfId="17857"/>
    <cellStyle name="Обычный 18 4 11 2 2 2 2 4" xfId="17858"/>
    <cellStyle name="Обычный 18 4 11 2 2 2 2 5" xfId="17859"/>
    <cellStyle name="Обычный 18 4 11 2 2 2 3" xfId="17860"/>
    <cellStyle name="Обычный 18 4 11 2 2 2 4" xfId="17861"/>
    <cellStyle name="Обычный 18 4 11 2 2 2 5" xfId="17862"/>
    <cellStyle name="Обычный 18 4 11 2 2 2 6" xfId="17863"/>
    <cellStyle name="Обычный 18 4 11 2 2 2 7" xfId="17864"/>
    <cellStyle name="Обычный 18 4 11 2 2 2 8" xfId="17865"/>
    <cellStyle name="Обычный 18 4 11 2 2 2 9" xfId="17866"/>
    <cellStyle name="Обычный 18 4 11 2 2 3" xfId="17867"/>
    <cellStyle name="Обычный 18 4 11 2 2 3 2" xfId="17868"/>
    <cellStyle name="Обычный 18 4 11 2 2 3 2 2" xfId="17869"/>
    <cellStyle name="Обычный 18 4 11 2 2 3 2 3" xfId="17870"/>
    <cellStyle name="Обычный 18 4 11 2 2 3 2 4" xfId="17871"/>
    <cellStyle name="Обычный 18 4 11 2 2 3 2 5" xfId="17872"/>
    <cellStyle name="Обычный 18 4 11 2 2 3 3" xfId="17873"/>
    <cellStyle name="Обычный 18 4 11 2 2 3 4" xfId="17874"/>
    <cellStyle name="Обычный 18 4 11 2 2 3 5" xfId="17875"/>
    <cellStyle name="Обычный 18 4 11 2 2 3 6" xfId="17876"/>
    <cellStyle name="Обычный 18 4 11 2 2 3 7" xfId="17877"/>
    <cellStyle name="Обычный 18 4 11 2 2 3 8" xfId="17878"/>
    <cellStyle name="Обычный 18 4 11 2 2 4" xfId="17879"/>
    <cellStyle name="Обычный 18 4 11 2 2 4 2" xfId="17880"/>
    <cellStyle name="Обычный 18 4 11 2 2 4 3" xfId="17881"/>
    <cellStyle name="Обычный 18 4 11 2 2 4 4" xfId="17882"/>
    <cellStyle name="Обычный 18 4 11 2 2 4 5" xfId="17883"/>
    <cellStyle name="Обычный 18 4 11 2 2 5" xfId="17884"/>
    <cellStyle name="Обычный 18 4 11 2 2 5 2" xfId="17885"/>
    <cellStyle name="Обычный 18 4 11 2 2 5 3" xfId="17886"/>
    <cellStyle name="Обычный 18 4 11 2 2 5 4" xfId="17887"/>
    <cellStyle name="Обычный 18 4 11 2 2 5 5" xfId="17888"/>
    <cellStyle name="Обычный 18 4 11 2 2 6" xfId="17889"/>
    <cellStyle name="Обычный 18 4 11 2 2 7" xfId="17890"/>
    <cellStyle name="Обычный 18 4 11 2 2 8" xfId="17891"/>
    <cellStyle name="Обычный 18 4 11 2 2 9" xfId="17892"/>
    <cellStyle name="Обычный 18 4 11 2 3" xfId="17893"/>
    <cellStyle name="Обычный 18 4 11 2 3 2" xfId="17894"/>
    <cellStyle name="Обычный 18 4 11 2 3 2 2" xfId="17895"/>
    <cellStyle name="Обычный 18 4 11 2 3 2 3" xfId="17896"/>
    <cellStyle name="Обычный 18 4 11 2 3 2 4" xfId="17897"/>
    <cellStyle name="Обычный 18 4 11 2 3 2 5" xfId="17898"/>
    <cellStyle name="Обычный 18 4 11 2 3 3" xfId="17899"/>
    <cellStyle name="Обычный 18 4 11 2 3 4" xfId="17900"/>
    <cellStyle name="Обычный 18 4 11 2 3 5" xfId="17901"/>
    <cellStyle name="Обычный 18 4 11 2 3 6" xfId="17902"/>
    <cellStyle name="Обычный 18 4 11 2 3 7" xfId="17903"/>
    <cellStyle name="Обычный 18 4 11 2 3 8" xfId="17904"/>
    <cellStyle name="Обычный 18 4 11 2 3 9" xfId="17905"/>
    <cellStyle name="Обычный 18 4 11 2 4" xfId="17906"/>
    <cellStyle name="Обычный 18 4 11 2 4 2" xfId="17907"/>
    <cellStyle name="Обычный 18 4 11 2 4 2 2" xfId="17908"/>
    <cellStyle name="Обычный 18 4 11 2 4 2 3" xfId="17909"/>
    <cellStyle name="Обычный 18 4 11 2 4 2 4" xfId="17910"/>
    <cellStyle name="Обычный 18 4 11 2 4 2 5" xfId="17911"/>
    <cellStyle name="Обычный 18 4 11 2 4 3" xfId="17912"/>
    <cellStyle name="Обычный 18 4 11 2 4 4" xfId="17913"/>
    <cellStyle name="Обычный 18 4 11 2 4 5" xfId="17914"/>
    <cellStyle name="Обычный 18 4 11 2 4 6" xfId="17915"/>
    <cellStyle name="Обычный 18 4 11 2 4 7" xfId="17916"/>
    <cellStyle name="Обычный 18 4 11 2 4 8" xfId="17917"/>
    <cellStyle name="Обычный 18 4 11 2 5" xfId="17918"/>
    <cellStyle name="Обычный 18 4 11 2 5 2" xfId="17919"/>
    <cellStyle name="Обычный 18 4 11 2 5 3" xfId="17920"/>
    <cellStyle name="Обычный 18 4 11 2 5 4" xfId="17921"/>
    <cellStyle name="Обычный 18 4 11 2 5 5" xfId="17922"/>
    <cellStyle name="Обычный 18 4 11 2 6" xfId="17923"/>
    <cellStyle name="Обычный 18 4 11 2 6 2" xfId="17924"/>
    <cellStyle name="Обычный 18 4 11 2 6 3" xfId="17925"/>
    <cellStyle name="Обычный 18 4 11 2 6 4" xfId="17926"/>
    <cellStyle name="Обычный 18 4 11 2 6 5" xfId="17927"/>
    <cellStyle name="Обычный 18 4 11 2 7" xfId="17928"/>
    <cellStyle name="Обычный 18 4 11 2 8" xfId="17929"/>
    <cellStyle name="Обычный 18 4 11 2 9" xfId="17930"/>
    <cellStyle name="Обычный 18 4 11 3" xfId="17931"/>
    <cellStyle name="Обычный 18 4 11 3 10" xfId="17932"/>
    <cellStyle name="Обычный 18 4 11 3 11" xfId="17933"/>
    <cellStyle name="Обычный 18 4 11 3 12" xfId="17934"/>
    <cellStyle name="Обычный 18 4 11 3 13" xfId="17935"/>
    <cellStyle name="Обычный 18 4 11 3 2" xfId="17936"/>
    <cellStyle name="Обычный 18 4 11 3 2 2" xfId="17937"/>
    <cellStyle name="Обычный 18 4 11 3 2 2 2" xfId="17938"/>
    <cellStyle name="Обычный 18 4 11 3 2 2 3" xfId="17939"/>
    <cellStyle name="Обычный 18 4 11 3 2 2 4" xfId="17940"/>
    <cellStyle name="Обычный 18 4 11 3 2 2 5" xfId="17941"/>
    <cellStyle name="Обычный 18 4 11 3 2 3" xfId="17942"/>
    <cellStyle name="Обычный 18 4 11 3 2 4" xfId="17943"/>
    <cellStyle name="Обычный 18 4 11 3 2 5" xfId="17944"/>
    <cellStyle name="Обычный 18 4 11 3 2 6" xfId="17945"/>
    <cellStyle name="Обычный 18 4 11 3 2 7" xfId="17946"/>
    <cellStyle name="Обычный 18 4 11 3 2 8" xfId="17947"/>
    <cellStyle name="Обычный 18 4 11 3 2 9" xfId="17948"/>
    <cellStyle name="Обычный 18 4 11 3 3" xfId="17949"/>
    <cellStyle name="Обычный 18 4 11 3 3 2" xfId="17950"/>
    <cellStyle name="Обычный 18 4 11 3 3 2 2" xfId="17951"/>
    <cellStyle name="Обычный 18 4 11 3 3 2 3" xfId="17952"/>
    <cellStyle name="Обычный 18 4 11 3 3 2 4" xfId="17953"/>
    <cellStyle name="Обычный 18 4 11 3 3 2 5" xfId="17954"/>
    <cellStyle name="Обычный 18 4 11 3 3 3" xfId="17955"/>
    <cellStyle name="Обычный 18 4 11 3 3 4" xfId="17956"/>
    <cellStyle name="Обычный 18 4 11 3 3 5" xfId="17957"/>
    <cellStyle name="Обычный 18 4 11 3 3 6" xfId="17958"/>
    <cellStyle name="Обычный 18 4 11 3 3 7" xfId="17959"/>
    <cellStyle name="Обычный 18 4 11 3 3 8" xfId="17960"/>
    <cellStyle name="Обычный 18 4 11 3 4" xfId="17961"/>
    <cellStyle name="Обычный 18 4 11 3 4 2" xfId="17962"/>
    <cellStyle name="Обычный 18 4 11 3 4 3" xfId="17963"/>
    <cellStyle name="Обычный 18 4 11 3 4 4" xfId="17964"/>
    <cellStyle name="Обычный 18 4 11 3 4 5" xfId="17965"/>
    <cellStyle name="Обычный 18 4 11 3 5" xfId="17966"/>
    <cellStyle name="Обычный 18 4 11 3 5 2" xfId="17967"/>
    <cellStyle name="Обычный 18 4 11 3 5 3" xfId="17968"/>
    <cellStyle name="Обычный 18 4 11 3 5 4" xfId="17969"/>
    <cellStyle name="Обычный 18 4 11 3 5 5" xfId="17970"/>
    <cellStyle name="Обычный 18 4 11 3 6" xfId="17971"/>
    <cellStyle name="Обычный 18 4 11 3 7" xfId="17972"/>
    <cellStyle name="Обычный 18 4 11 3 8" xfId="17973"/>
    <cellStyle name="Обычный 18 4 11 3 9" xfId="17974"/>
    <cellStyle name="Обычный 18 4 11 4" xfId="17975"/>
    <cellStyle name="Обычный 18 4 11 4 2" xfId="17976"/>
    <cellStyle name="Обычный 18 4 11 4 2 2" xfId="17977"/>
    <cellStyle name="Обычный 18 4 11 4 2 3" xfId="17978"/>
    <cellStyle name="Обычный 18 4 11 4 2 4" xfId="17979"/>
    <cellStyle name="Обычный 18 4 11 4 2 5" xfId="17980"/>
    <cellStyle name="Обычный 18 4 11 4 3" xfId="17981"/>
    <cellStyle name="Обычный 18 4 11 4 4" xfId="17982"/>
    <cellStyle name="Обычный 18 4 11 4 5" xfId="17983"/>
    <cellStyle name="Обычный 18 4 11 4 6" xfId="17984"/>
    <cellStyle name="Обычный 18 4 11 4 7" xfId="17985"/>
    <cellStyle name="Обычный 18 4 11 4 8" xfId="17986"/>
    <cellStyle name="Обычный 18 4 11 4 9" xfId="17987"/>
    <cellStyle name="Обычный 18 4 11 5" xfId="17988"/>
    <cellStyle name="Обычный 18 4 11 5 2" xfId="17989"/>
    <cellStyle name="Обычный 18 4 11 5 2 2" xfId="17990"/>
    <cellStyle name="Обычный 18 4 11 5 2 3" xfId="17991"/>
    <cellStyle name="Обычный 18 4 11 5 2 4" xfId="17992"/>
    <cellStyle name="Обычный 18 4 11 5 2 5" xfId="17993"/>
    <cellStyle name="Обычный 18 4 11 5 3" xfId="17994"/>
    <cellStyle name="Обычный 18 4 11 5 4" xfId="17995"/>
    <cellStyle name="Обычный 18 4 11 5 5" xfId="17996"/>
    <cellStyle name="Обычный 18 4 11 5 6" xfId="17997"/>
    <cellStyle name="Обычный 18 4 11 5 7" xfId="17998"/>
    <cellStyle name="Обычный 18 4 11 5 8" xfId="17999"/>
    <cellStyle name="Обычный 18 4 11 6" xfId="18000"/>
    <cellStyle name="Обычный 18 4 11 6 2" xfId="18001"/>
    <cellStyle name="Обычный 18 4 11 6 3" xfId="18002"/>
    <cellStyle name="Обычный 18 4 11 6 4" xfId="18003"/>
    <cellStyle name="Обычный 18 4 11 6 5" xfId="18004"/>
    <cellStyle name="Обычный 18 4 11 7" xfId="18005"/>
    <cellStyle name="Обычный 18 4 11 7 2" xfId="18006"/>
    <cellStyle name="Обычный 18 4 11 7 3" xfId="18007"/>
    <cellStyle name="Обычный 18 4 11 7 4" xfId="18008"/>
    <cellStyle name="Обычный 18 4 11 7 5" xfId="18009"/>
    <cellStyle name="Обычный 18 4 11 8" xfId="18010"/>
    <cellStyle name="Обычный 18 4 11 9" xfId="18011"/>
    <cellStyle name="Обычный 18 4 12" xfId="18012"/>
    <cellStyle name="Обычный 18 4 12 10" xfId="18013"/>
    <cellStyle name="Обычный 18 4 12 11" xfId="18014"/>
    <cellStyle name="Обычный 18 4 12 12" xfId="18015"/>
    <cellStyle name="Обычный 18 4 12 13" xfId="18016"/>
    <cellStyle name="Обычный 18 4 12 14" xfId="18017"/>
    <cellStyle name="Обычный 18 4 12 15" xfId="18018"/>
    <cellStyle name="Обычный 18 4 12 2" xfId="18019"/>
    <cellStyle name="Обычный 18 4 12 2 10" xfId="18020"/>
    <cellStyle name="Обычный 18 4 12 2 11" xfId="18021"/>
    <cellStyle name="Обычный 18 4 12 2 12" xfId="18022"/>
    <cellStyle name="Обычный 18 4 12 2 13" xfId="18023"/>
    <cellStyle name="Обычный 18 4 12 2 14" xfId="18024"/>
    <cellStyle name="Обычный 18 4 12 2 2" xfId="18025"/>
    <cellStyle name="Обычный 18 4 12 2 2 10" xfId="18026"/>
    <cellStyle name="Обычный 18 4 12 2 2 11" xfId="18027"/>
    <cellStyle name="Обычный 18 4 12 2 2 12" xfId="18028"/>
    <cellStyle name="Обычный 18 4 12 2 2 13" xfId="18029"/>
    <cellStyle name="Обычный 18 4 12 2 2 2" xfId="18030"/>
    <cellStyle name="Обычный 18 4 12 2 2 2 2" xfId="18031"/>
    <cellStyle name="Обычный 18 4 12 2 2 2 2 2" xfId="18032"/>
    <cellStyle name="Обычный 18 4 12 2 2 2 2 3" xfId="18033"/>
    <cellStyle name="Обычный 18 4 12 2 2 2 2 4" xfId="18034"/>
    <cellStyle name="Обычный 18 4 12 2 2 2 2 5" xfId="18035"/>
    <cellStyle name="Обычный 18 4 12 2 2 2 3" xfId="18036"/>
    <cellStyle name="Обычный 18 4 12 2 2 2 4" xfId="18037"/>
    <cellStyle name="Обычный 18 4 12 2 2 2 5" xfId="18038"/>
    <cellStyle name="Обычный 18 4 12 2 2 2 6" xfId="18039"/>
    <cellStyle name="Обычный 18 4 12 2 2 2 7" xfId="18040"/>
    <cellStyle name="Обычный 18 4 12 2 2 2 8" xfId="18041"/>
    <cellStyle name="Обычный 18 4 12 2 2 2 9" xfId="18042"/>
    <cellStyle name="Обычный 18 4 12 2 2 3" xfId="18043"/>
    <cellStyle name="Обычный 18 4 12 2 2 3 2" xfId="18044"/>
    <cellStyle name="Обычный 18 4 12 2 2 3 2 2" xfId="18045"/>
    <cellStyle name="Обычный 18 4 12 2 2 3 2 3" xfId="18046"/>
    <cellStyle name="Обычный 18 4 12 2 2 3 2 4" xfId="18047"/>
    <cellStyle name="Обычный 18 4 12 2 2 3 2 5" xfId="18048"/>
    <cellStyle name="Обычный 18 4 12 2 2 3 3" xfId="18049"/>
    <cellStyle name="Обычный 18 4 12 2 2 3 4" xfId="18050"/>
    <cellStyle name="Обычный 18 4 12 2 2 3 5" xfId="18051"/>
    <cellStyle name="Обычный 18 4 12 2 2 3 6" xfId="18052"/>
    <cellStyle name="Обычный 18 4 12 2 2 3 7" xfId="18053"/>
    <cellStyle name="Обычный 18 4 12 2 2 3 8" xfId="18054"/>
    <cellStyle name="Обычный 18 4 12 2 2 4" xfId="18055"/>
    <cellStyle name="Обычный 18 4 12 2 2 4 2" xfId="18056"/>
    <cellStyle name="Обычный 18 4 12 2 2 4 3" xfId="18057"/>
    <cellStyle name="Обычный 18 4 12 2 2 4 4" xfId="18058"/>
    <cellStyle name="Обычный 18 4 12 2 2 4 5" xfId="18059"/>
    <cellStyle name="Обычный 18 4 12 2 2 5" xfId="18060"/>
    <cellStyle name="Обычный 18 4 12 2 2 5 2" xfId="18061"/>
    <cellStyle name="Обычный 18 4 12 2 2 5 3" xfId="18062"/>
    <cellStyle name="Обычный 18 4 12 2 2 5 4" xfId="18063"/>
    <cellStyle name="Обычный 18 4 12 2 2 5 5" xfId="18064"/>
    <cellStyle name="Обычный 18 4 12 2 2 6" xfId="18065"/>
    <cellStyle name="Обычный 18 4 12 2 2 7" xfId="18066"/>
    <cellStyle name="Обычный 18 4 12 2 2 8" xfId="18067"/>
    <cellStyle name="Обычный 18 4 12 2 2 9" xfId="18068"/>
    <cellStyle name="Обычный 18 4 12 2 3" xfId="18069"/>
    <cellStyle name="Обычный 18 4 12 2 3 2" xfId="18070"/>
    <cellStyle name="Обычный 18 4 12 2 3 2 2" xfId="18071"/>
    <cellStyle name="Обычный 18 4 12 2 3 2 3" xfId="18072"/>
    <cellStyle name="Обычный 18 4 12 2 3 2 4" xfId="18073"/>
    <cellStyle name="Обычный 18 4 12 2 3 2 5" xfId="18074"/>
    <cellStyle name="Обычный 18 4 12 2 3 3" xfId="18075"/>
    <cellStyle name="Обычный 18 4 12 2 3 4" xfId="18076"/>
    <cellStyle name="Обычный 18 4 12 2 3 5" xfId="18077"/>
    <cellStyle name="Обычный 18 4 12 2 3 6" xfId="18078"/>
    <cellStyle name="Обычный 18 4 12 2 3 7" xfId="18079"/>
    <cellStyle name="Обычный 18 4 12 2 3 8" xfId="18080"/>
    <cellStyle name="Обычный 18 4 12 2 3 9" xfId="18081"/>
    <cellStyle name="Обычный 18 4 12 2 4" xfId="18082"/>
    <cellStyle name="Обычный 18 4 12 2 4 2" xfId="18083"/>
    <cellStyle name="Обычный 18 4 12 2 4 2 2" xfId="18084"/>
    <cellStyle name="Обычный 18 4 12 2 4 2 3" xfId="18085"/>
    <cellStyle name="Обычный 18 4 12 2 4 2 4" xfId="18086"/>
    <cellStyle name="Обычный 18 4 12 2 4 2 5" xfId="18087"/>
    <cellStyle name="Обычный 18 4 12 2 4 3" xfId="18088"/>
    <cellStyle name="Обычный 18 4 12 2 4 4" xfId="18089"/>
    <cellStyle name="Обычный 18 4 12 2 4 5" xfId="18090"/>
    <cellStyle name="Обычный 18 4 12 2 4 6" xfId="18091"/>
    <cellStyle name="Обычный 18 4 12 2 4 7" xfId="18092"/>
    <cellStyle name="Обычный 18 4 12 2 4 8" xfId="18093"/>
    <cellStyle name="Обычный 18 4 12 2 5" xfId="18094"/>
    <cellStyle name="Обычный 18 4 12 2 5 2" xfId="18095"/>
    <cellStyle name="Обычный 18 4 12 2 5 3" xfId="18096"/>
    <cellStyle name="Обычный 18 4 12 2 5 4" xfId="18097"/>
    <cellStyle name="Обычный 18 4 12 2 5 5" xfId="18098"/>
    <cellStyle name="Обычный 18 4 12 2 6" xfId="18099"/>
    <cellStyle name="Обычный 18 4 12 2 6 2" xfId="18100"/>
    <cellStyle name="Обычный 18 4 12 2 6 3" xfId="18101"/>
    <cellStyle name="Обычный 18 4 12 2 6 4" xfId="18102"/>
    <cellStyle name="Обычный 18 4 12 2 6 5" xfId="18103"/>
    <cellStyle name="Обычный 18 4 12 2 7" xfId="18104"/>
    <cellStyle name="Обычный 18 4 12 2 8" xfId="18105"/>
    <cellStyle name="Обычный 18 4 12 2 9" xfId="18106"/>
    <cellStyle name="Обычный 18 4 12 3" xfId="18107"/>
    <cellStyle name="Обычный 18 4 12 3 10" xfId="18108"/>
    <cellStyle name="Обычный 18 4 12 3 11" xfId="18109"/>
    <cellStyle name="Обычный 18 4 12 3 12" xfId="18110"/>
    <cellStyle name="Обычный 18 4 12 3 13" xfId="18111"/>
    <cellStyle name="Обычный 18 4 12 3 2" xfId="18112"/>
    <cellStyle name="Обычный 18 4 12 3 2 2" xfId="18113"/>
    <cellStyle name="Обычный 18 4 12 3 2 2 2" xfId="18114"/>
    <cellStyle name="Обычный 18 4 12 3 2 2 3" xfId="18115"/>
    <cellStyle name="Обычный 18 4 12 3 2 2 4" xfId="18116"/>
    <cellStyle name="Обычный 18 4 12 3 2 2 5" xfId="18117"/>
    <cellStyle name="Обычный 18 4 12 3 2 3" xfId="18118"/>
    <cellStyle name="Обычный 18 4 12 3 2 4" xfId="18119"/>
    <cellStyle name="Обычный 18 4 12 3 2 5" xfId="18120"/>
    <cellStyle name="Обычный 18 4 12 3 2 6" xfId="18121"/>
    <cellStyle name="Обычный 18 4 12 3 2 7" xfId="18122"/>
    <cellStyle name="Обычный 18 4 12 3 2 8" xfId="18123"/>
    <cellStyle name="Обычный 18 4 12 3 2 9" xfId="18124"/>
    <cellStyle name="Обычный 18 4 12 3 3" xfId="18125"/>
    <cellStyle name="Обычный 18 4 12 3 3 2" xfId="18126"/>
    <cellStyle name="Обычный 18 4 12 3 3 2 2" xfId="18127"/>
    <cellStyle name="Обычный 18 4 12 3 3 2 3" xfId="18128"/>
    <cellStyle name="Обычный 18 4 12 3 3 2 4" xfId="18129"/>
    <cellStyle name="Обычный 18 4 12 3 3 2 5" xfId="18130"/>
    <cellStyle name="Обычный 18 4 12 3 3 3" xfId="18131"/>
    <cellStyle name="Обычный 18 4 12 3 3 4" xfId="18132"/>
    <cellStyle name="Обычный 18 4 12 3 3 5" xfId="18133"/>
    <cellStyle name="Обычный 18 4 12 3 3 6" xfId="18134"/>
    <cellStyle name="Обычный 18 4 12 3 3 7" xfId="18135"/>
    <cellStyle name="Обычный 18 4 12 3 3 8" xfId="18136"/>
    <cellStyle name="Обычный 18 4 12 3 4" xfId="18137"/>
    <cellStyle name="Обычный 18 4 12 3 4 2" xfId="18138"/>
    <cellStyle name="Обычный 18 4 12 3 4 3" xfId="18139"/>
    <cellStyle name="Обычный 18 4 12 3 4 4" xfId="18140"/>
    <cellStyle name="Обычный 18 4 12 3 4 5" xfId="18141"/>
    <cellStyle name="Обычный 18 4 12 3 5" xfId="18142"/>
    <cellStyle name="Обычный 18 4 12 3 5 2" xfId="18143"/>
    <cellStyle name="Обычный 18 4 12 3 5 3" xfId="18144"/>
    <cellStyle name="Обычный 18 4 12 3 5 4" xfId="18145"/>
    <cellStyle name="Обычный 18 4 12 3 5 5" xfId="18146"/>
    <cellStyle name="Обычный 18 4 12 3 6" xfId="18147"/>
    <cellStyle name="Обычный 18 4 12 3 7" xfId="18148"/>
    <cellStyle name="Обычный 18 4 12 3 8" xfId="18149"/>
    <cellStyle name="Обычный 18 4 12 3 9" xfId="18150"/>
    <cellStyle name="Обычный 18 4 12 4" xfId="18151"/>
    <cellStyle name="Обычный 18 4 12 4 2" xfId="18152"/>
    <cellStyle name="Обычный 18 4 12 4 2 2" xfId="18153"/>
    <cellStyle name="Обычный 18 4 12 4 2 3" xfId="18154"/>
    <cellStyle name="Обычный 18 4 12 4 2 4" xfId="18155"/>
    <cellStyle name="Обычный 18 4 12 4 2 5" xfId="18156"/>
    <cellStyle name="Обычный 18 4 12 4 3" xfId="18157"/>
    <cellStyle name="Обычный 18 4 12 4 4" xfId="18158"/>
    <cellStyle name="Обычный 18 4 12 4 5" xfId="18159"/>
    <cellStyle name="Обычный 18 4 12 4 6" xfId="18160"/>
    <cellStyle name="Обычный 18 4 12 4 7" xfId="18161"/>
    <cellStyle name="Обычный 18 4 12 4 8" xfId="18162"/>
    <cellStyle name="Обычный 18 4 12 4 9" xfId="18163"/>
    <cellStyle name="Обычный 18 4 12 5" xfId="18164"/>
    <cellStyle name="Обычный 18 4 12 5 2" xfId="18165"/>
    <cellStyle name="Обычный 18 4 12 5 2 2" xfId="18166"/>
    <cellStyle name="Обычный 18 4 12 5 2 3" xfId="18167"/>
    <cellStyle name="Обычный 18 4 12 5 2 4" xfId="18168"/>
    <cellStyle name="Обычный 18 4 12 5 2 5" xfId="18169"/>
    <cellStyle name="Обычный 18 4 12 5 3" xfId="18170"/>
    <cellStyle name="Обычный 18 4 12 5 4" xfId="18171"/>
    <cellStyle name="Обычный 18 4 12 5 5" xfId="18172"/>
    <cellStyle name="Обычный 18 4 12 5 6" xfId="18173"/>
    <cellStyle name="Обычный 18 4 12 5 7" xfId="18174"/>
    <cellStyle name="Обычный 18 4 12 5 8" xfId="18175"/>
    <cellStyle name="Обычный 18 4 12 6" xfId="18176"/>
    <cellStyle name="Обычный 18 4 12 6 2" xfId="18177"/>
    <cellStyle name="Обычный 18 4 12 6 3" xfId="18178"/>
    <cellStyle name="Обычный 18 4 12 6 4" xfId="18179"/>
    <cellStyle name="Обычный 18 4 12 6 5" xfId="18180"/>
    <cellStyle name="Обычный 18 4 12 7" xfId="18181"/>
    <cellStyle name="Обычный 18 4 12 7 2" xfId="18182"/>
    <cellStyle name="Обычный 18 4 12 7 3" xfId="18183"/>
    <cellStyle name="Обычный 18 4 12 7 4" xfId="18184"/>
    <cellStyle name="Обычный 18 4 12 7 5" xfId="18185"/>
    <cellStyle name="Обычный 18 4 12 8" xfId="18186"/>
    <cellStyle name="Обычный 18 4 12 9" xfId="18187"/>
    <cellStyle name="Обычный 18 4 13" xfId="18188"/>
    <cellStyle name="Обычный 18 4 13 10" xfId="18189"/>
    <cellStyle name="Обычный 18 4 13 11" xfId="18190"/>
    <cellStyle name="Обычный 18 4 13 12" xfId="18191"/>
    <cellStyle name="Обычный 18 4 13 13" xfId="18192"/>
    <cellStyle name="Обычный 18 4 13 14" xfId="18193"/>
    <cellStyle name="Обычный 18 4 13 2" xfId="18194"/>
    <cellStyle name="Обычный 18 4 13 2 10" xfId="18195"/>
    <cellStyle name="Обычный 18 4 13 2 11" xfId="18196"/>
    <cellStyle name="Обычный 18 4 13 2 12" xfId="18197"/>
    <cellStyle name="Обычный 18 4 13 2 13" xfId="18198"/>
    <cellStyle name="Обычный 18 4 13 2 2" xfId="18199"/>
    <cellStyle name="Обычный 18 4 13 2 2 2" xfId="18200"/>
    <cellStyle name="Обычный 18 4 13 2 2 2 2" xfId="18201"/>
    <cellStyle name="Обычный 18 4 13 2 2 2 3" xfId="18202"/>
    <cellStyle name="Обычный 18 4 13 2 2 2 4" xfId="18203"/>
    <cellStyle name="Обычный 18 4 13 2 2 2 5" xfId="18204"/>
    <cellStyle name="Обычный 18 4 13 2 2 3" xfId="18205"/>
    <cellStyle name="Обычный 18 4 13 2 2 4" xfId="18206"/>
    <cellStyle name="Обычный 18 4 13 2 2 5" xfId="18207"/>
    <cellStyle name="Обычный 18 4 13 2 2 6" xfId="18208"/>
    <cellStyle name="Обычный 18 4 13 2 2 7" xfId="18209"/>
    <cellStyle name="Обычный 18 4 13 2 2 8" xfId="18210"/>
    <cellStyle name="Обычный 18 4 13 2 2 9" xfId="18211"/>
    <cellStyle name="Обычный 18 4 13 2 3" xfId="18212"/>
    <cellStyle name="Обычный 18 4 13 2 3 2" xfId="18213"/>
    <cellStyle name="Обычный 18 4 13 2 3 2 2" xfId="18214"/>
    <cellStyle name="Обычный 18 4 13 2 3 2 3" xfId="18215"/>
    <cellStyle name="Обычный 18 4 13 2 3 2 4" xfId="18216"/>
    <cellStyle name="Обычный 18 4 13 2 3 2 5" xfId="18217"/>
    <cellStyle name="Обычный 18 4 13 2 3 3" xfId="18218"/>
    <cellStyle name="Обычный 18 4 13 2 3 4" xfId="18219"/>
    <cellStyle name="Обычный 18 4 13 2 3 5" xfId="18220"/>
    <cellStyle name="Обычный 18 4 13 2 3 6" xfId="18221"/>
    <cellStyle name="Обычный 18 4 13 2 3 7" xfId="18222"/>
    <cellStyle name="Обычный 18 4 13 2 3 8" xfId="18223"/>
    <cellStyle name="Обычный 18 4 13 2 4" xfId="18224"/>
    <cellStyle name="Обычный 18 4 13 2 4 2" xfId="18225"/>
    <cellStyle name="Обычный 18 4 13 2 4 3" xfId="18226"/>
    <cellStyle name="Обычный 18 4 13 2 4 4" xfId="18227"/>
    <cellStyle name="Обычный 18 4 13 2 4 5" xfId="18228"/>
    <cellStyle name="Обычный 18 4 13 2 5" xfId="18229"/>
    <cellStyle name="Обычный 18 4 13 2 5 2" xfId="18230"/>
    <cellStyle name="Обычный 18 4 13 2 5 3" xfId="18231"/>
    <cellStyle name="Обычный 18 4 13 2 5 4" xfId="18232"/>
    <cellStyle name="Обычный 18 4 13 2 5 5" xfId="18233"/>
    <cellStyle name="Обычный 18 4 13 2 6" xfId="18234"/>
    <cellStyle name="Обычный 18 4 13 2 7" xfId="18235"/>
    <cellStyle name="Обычный 18 4 13 2 8" xfId="18236"/>
    <cellStyle name="Обычный 18 4 13 2 9" xfId="18237"/>
    <cellStyle name="Обычный 18 4 13 3" xfId="18238"/>
    <cellStyle name="Обычный 18 4 13 3 2" xfId="18239"/>
    <cellStyle name="Обычный 18 4 13 3 2 2" xfId="18240"/>
    <cellStyle name="Обычный 18 4 13 3 2 3" xfId="18241"/>
    <cellStyle name="Обычный 18 4 13 3 2 4" xfId="18242"/>
    <cellStyle name="Обычный 18 4 13 3 2 5" xfId="18243"/>
    <cellStyle name="Обычный 18 4 13 3 3" xfId="18244"/>
    <cellStyle name="Обычный 18 4 13 3 4" xfId="18245"/>
    <cellStyle name="Обычный 18 4 13 3 5" xfId="18246"/>
    <cellStyle name="Обычный 18 4 13 3 6" xfId="18247"/>
    <cellStyle name="Обычный 18 4 13 3 7" xfId="18248"/>
    <cellStyle name="Обычный 18 4 13 3 8" xfId="18249"/>
    <cellStyle name="Обычный 18 4 13 3 9" xfId="18250"/>
    <cellStyle name="Обычный 18 4 13 4" xfId="18251"/>
    <cellStyle name="Обычный 18 4 13 4 2" xfId="18252"/>
    <cellStyle name="Обычный 18 4 13 4 2 2" xfId="18253"/>
    <cellStyle name="Обычный 18 4 13 4 2 3" xfId="18254"/>
    <cellStyle name="Обычный 18 4 13 4 2 4" xfId="18255"/>
    <cellStyle name="Обычный 18 4 13 4 2 5" xfId="18256"/>
    <cellStyle name="Обычный 18 4 13 4 3" xfId="18257"/>
    <cellStyle name="Обычный 18 4 13 4 4" xfId="18258"/>
    <cellStyle name="Обычный 18 4 13 4 5" xfId="18259"/>
    <cellStyle name="Обычный 18 4 13 4 6" xfId="18260"/>
    <cellStyle name="Обычный 18 4 13 4 7" xfId="18261"/>
    <cellStyle name="Обычный 18 4 13 4 8" xfId="18262"/>
    <cellStyle name="Обычный 18 4 13 5" xfId="18263"/>
    <cellStyle name="Обычный 18 4 13 5 2" xfId="18264"/>
    <cellStyle name="Обычный 18 4 13 5 3" xfId="18265"/>
    <cellStyle name="Обычный 18 4 13 5 4" xfId="18266"/>
    <cellStyle name="Обычный 18 4 13 5 5" xfId="18267"/>
    <cellStyle name="Обычный 18 4 13 6" xfId="18268"/>
    <cellStyle name="Обычный 18 4 13 6 2" xfId="18269"/>
    <cellStyle name="Обычный 18 4 13 6 3" xfId="18270"/>
    <cellStyle name="Обычный 18 4 13 6 4" xfId="18271"/>
    <cellStyle name="Обычный 18 4 13 6 5" xfId="18272"/>
    <cellStyle name="Обычный 18 4 13 7" xfId="18273"/>
    <cellStyle name="Обычный 18 4 13 8" xfId="18274"/>
    <cellStyle name="Обычный 18 4 13 9" xfId="18275"/>
    <cellStyle name="Обычный 18 4 14" xfId="18276"/>
    <cellStyle name="Обычный 18 4 14 10" xfId="18277"/>
    <cellStyle name="Обычный 18 4 14 11" xfId="18278"/>
    <cellStyle name="Обычный 18 4 14 12" xfId="18279"/>
    <cellStyle name="Обычный 18 4 14 13" xfId="18280"/>
    <cellStyle name="Обычный 18 4 14 2" xfId="18281"/>
    <cellStyle name="Обычный 18 4 14 2 2" xfId="18282"/>
    <cellStyle name="Обычный 18 4 14 2 2 2" xfId="18283"/>
    <cellStyle name="Обычный 18 4 14 2 2 3" xfId="18284"/>
    <cellStyle name="Обычный 18 4 14 2 2 4" xfId="18285"/>
    <cellStyle name="Обычный 18 4 14 2 2 5" xfId="18286"/>
    <cellStyle name="Обычный 18 4 14 2 3" xfId="18287"/>
    <cellStyle name="Обычный 18 4 14 2 4" xfId="18288"/>
    <cellStyle name="Обычный 18 4 14 2 5" xfId="18289"/>
    <cellStyle name="Обычный 18 4 14 2 6" xfId="18290"/>
    <cellStyle name="Обычный 18 4 14 2 7" xfId="18291"/>
    <cellStyle name="Обычный 18 4 14 2 8" xfId="18292"/>
    <cellStyle name="Обычный 18 4 14 2 9" xfId="18293"/>
    <cellStyle name="Обычный 18 4 14 3" xfId="18294"/>
    <cellStyle name="Обычный 18 4 14 3 2" xfId="18295"/>
    <cellStyle name="Обычный 18 4 14 3 2 2" xfId="18296"/>
    <cellStyle name="Обычный 18 4 14 3 2 3" xfId="18297"/>
    <cellStyle name="Обычный 18 4 14 3 2 4" xfId="18298"/>
    <cellStyle name="Обычный 18 4 14 3 2 5" xfId="18299"/>
    <cellStyle name="Обычный 18 4 14 3 3" xfId="18300"/>
    <cellStyle name="Обычный 18 4 14 3 4" xfId="18301"/>
    <cellStyle name="Обычный 18 4 14 3 5" xfId="18302"/>
    <cellStyle name="Обычный 18 4 14 3 6" xfId="18303"/>
    <cellStyle name="Обычный 18 4 14 3 7" xfId="18304"/>
    <cellStyle name="Обычный 18 4 14 3 8" xfId="18305"/>
    <cellStyle name="Обычный 18 4 14 4" xfId="18306"/>
    <cellStyle name="Обычный 18 4 14 4 2" xfId="18307"/>
    <cellStyle name="Обычный 18 4 14 4 3" xfId="18308"/>
    <cellStyle name="Обычный 18 4 14 4 4" xfId="18309"/>
    <cellStyle name="Обычный 18 4 14 4 5" xfId="18310"/>
    <cellStyle name="Обычный 18 4 14 5" xfId="18311"/>
    <cellStyle name="Обычный 18 4 14 5 2" xfId="18312"/>
    <cellStyle name="Обычный 18 4 14 5 3" xfId="18313"/>
    <cellStyle name="Обычный 18 4 14 5 4" xfId="18314"/>
    <cellStyle name="Обычный 18 4 14 5 5" xfId="18315"/>
    <cellStyle name="Обычный 18 4 14 6" xfId="18316"/>
    <cellStyle name="Обычный 18 4 14 7" xfId="18317"/>
    <cellStyle name="Обычный 18 4 14 8" xfId="18318"/>
    <cellStyle name="Обычный 18 4 14 9" xfId="18319"/>
    <cellStyle name="Обычный 18 4 15" xfId="18320"/>
    <cellStyle name="Обычный 18 4 15 10" xfId="18321"/>
    <cellStyle name="Обычный 18 4 15 2" xfId="18322"/>
    <cellStyle name="Обычный 18 4 15 2 2" xfId="18323"/>
    <cellStyle name="Обычный 18 4 15 2 2 2" xfId="18324"/>
    <cellStyle name="Обычный 18 4 15 2 2 3" xfId="18325"/>
    <cellStyle name="Обычный 18 4 15 2 2 4" xfId="18326"/>
    <cellStyle name="Обычный 18 4 15 2 2 5" xfId="18327"/>
    <cellStyle name="Обычный 18 4 15 2 3" xfId="18328"/>
    <cellStyle name="Обычный 18 4 15 2 4" xfId="18329"/>
    <cellStyle name="Обычный 18 4 15 2 5" xfId="18330"/>
    <cellStyle name="Обычный 18 4 15 2 6" xfId="18331"/>
    <cellStyle name="Обычный 18 4 15 2 7" xfId="18332"/>
    <cellStyle name="Обычный 18 4 15 2 8" xfId="18333"/>
    <cellStyle name="Обычный 18 4 15 2 9" xfId="18334"/>
    <cellStyle name="Обычный 18 4 15 3" xfId="18335"/>
    <cellStyle name="Обычный 18 4 15 3 2" xfId="18336"/>
    <cellStyle name="Обычный 18 4 15 3 3" xfId="18337"/>
    <cellStyle name="Обычный 18 4 15 3 4" xfId="18338"/>
    <cellStyle name="Обычный 18 4 15 3 5" xfId="18339"/>
    <cellStyle name="Обычный 18 4 15 4" xfId="18340"/>
    <cellStyle name="Обычный 18 4 15 5" xfId="18341"/>
    <cellStyle name="Обычный 18 4 15 6" xfId="18342"/>
    <cellStyle name="Обычный 18 4 15 7" xfId="18343"/>
    <cellStyle name="Обычный 18 4 15 8" xfId="18344"/>
    <cellStyle name="Обычный 18 4 15 9" xfId="18345"/>
    <cellStyle name="Обычный 18 4 16" xfId="18346"/>
    <cellStyle name="Обычный 18 4 16 2" xfId="18347"/>
    <cellStyle name="Обычный 18 4 16 2 2" xfId="18348"/>
    <cellStyle name="Обычный 18 4 16 2 3" xfId="18349"/>
    <cellStyle name="Обычный 18 4 16 2 4" xfId="18350"/>
    <cellStyle name="Обычный 18 4 16 2 5" xfId="18351"/>
    <cellStyle name="Обычный 18 4 16 3" xfId="18352"/>
    <cellStyle name="Обычный 18 4 16 4" xfId="18353"/>
    <cellStyle name="Обычный 18 4 16 5" xfId="18354"/>
    <cellStyle name="Обычный 18 4 16 6" xfId="18355"/>
    <cellStyle name="Обычный 18 4 16 7" xfId="18356"/>
    <cellStyle name="Обычный 18 4 16 8" xfId="18357"/>
    <cellStyle name="Обычный 18 4 16 9" xfId="18358"/>
    <cellStyle name="Обычный 18 4 17" xfId="18359"/>
    <cellStyle name="Обычный 18 4 17 2" xfId="18360"/>
    <cellStyle name="Обычный 18 4 17 2 2" xfId="18361"/>
    <cellStyle name="Обычный 18 4 17 2 3" xfId="18362"/>
    <cellStyle name="Обычный 18 4 17 2 4" xfId="18363"/>
    <cellStyle name="Обычный 18 4 17 2 5" xfId="18364"/>
    <cellStyle name="Обычный 18 4 17 3" xfId="18365"/>
    <cellStyle name="Обычный 18 4 17 4" xfId="18366"/>
    <cellStyle name="Обычный 18 4 17 5" xfId="18367"/>
    <cellStyle name="Обычный 18 4 17 6" xfId="18368"/>
    <cellStyle name="Обычный 18 4 17 7" xfId="18369"/>
    <cellStyle name="Обычный 18 4 17 8" xfId="18370"/>
    <cellStyle name="Обычный 18 4 18" xfId="18371"/>
    <cellStyle name="Обычный 18 4 18 2" xfId="18372"/>
    <cellStyle name="Обычный 18 4 18 3" xfId="18373"/>
    <cellStyle name="Обычный 18 4 18 4" xfId="18374"/>
    <cellStyle name="Обычный 18 4 18 5" xfId="18375"/>
    <cellStyle name="Обычный 18 4 19" xfId="18376"/>
    <cellStyle name="Обычный 18 4 19 2" xfId="18377"/>
    <cellStyle name="Обычный 18 4 19 3" xfId="18378"/>
    <cellStyle name="Обычный 18 4 19 4" xfId="18379"/>
    <cellStyle name="Обычный 18 4 19 5" xfId="18380"/>
    <cellStyle name="Обычный 18 4 2" xfId="18381"/>
    <cellStyle name="Обычный 18 4 2 10" xfId="18382"/>
    <cellStyle name="Обычный 18 4 2 11" xfId="18383"/>
    <cellStyle name="Обычный 18 4 2 12" xfId="18384"/>
    <cellStyle name="Обычный 18 4 2 13" xfId="18385"/>
    <cellStyle name="Обычный 18 4 2 14" xfId="18386"/>
    <cellStyle name="Обычный 18 4 2 15" xfId="18387"/>
    <cellStyle name="Обычный 18 4 2 16" xfId="18388"/>
    <cellStyle name="Обычный 18 4 2 17" xfId="18389"/>
    <cellStyle name="Обычный 18 4 2 2" xfId="18390"/>
    <cellStyle name="Обычный 18 4 2 2 10" xfId="18391"/>
    <cellStyle name="Обычный 18 4 2 2 11" xfId="18392"/>
    <cellStyle name="Обычный 18 4 2 2 12" xfId="18393"/>
    <cellStyle name="Обычный 18 4 2 2 13" xfId="18394"/>
    <cellStyle name="Обычный 18 4 2 2 14" xfId="18395"/>
    <cellStyle name="Обычный 18 4 2 2 15" xfId="18396"/>
    <cellStyle name="Обычный 18 4 2 2 16" xfId="18397"/>
    <cellStyle name="Обычный 18 4 2 2 2" xfId="18398"/>
    <cellStyle name="Обычный 18 4 2 2 2 10" xfId="18399"/>
    <cellStyle name="Обычный 18 4 2 2 2 11" xfId="18400"/>
    <cellStyle name="Обычный 18 4 2 2 2 12" xfId="18401"/>
    <cellStyle name="Обычный 18 4 2 2 2 13" xfId="18402"/>
    <cellStyle name="Обычный 18 4 2 2 2 14" xfId="18403"/>
    <cellStyle name="Обычный 18 4 2 2 2 2" xfId="18404"/>
    <cellStyle name="Обычный 18 4 2 2 2 2 10" xfId="18405"/>
    <cellStyle name="Обычный 18 4 2 2 2 2 11" xfId="18406"/>
    <cellStyle name="Обычный 18 4 2 2 2 2 12" xfId="18407"/>
    <cellStyle name="Обычный 18 4 2 2 2 2 13" xfId="18408"/>
    <cellStyle name="Обычный 18 4 2 2 2 2 2" xfId="18409"/>
    <cellStyle name="Обычный 18 4 2 2 2 2 2 2" xfId="18410"/>
    <cellStyle name="Обычный 18 4 2 2 2 2 2 2 2" xfId="18411"/>
    <cellStyle name="Обычный 18 4 2 2 2 2 2 2 3" xfId="18412"/>
    <cellStyle name="Обычный 18 4 2 2 2 2 2 2 4" xfId="18413"/>
    <cellStyle name="Обычный 18 4 2 2 2 2 2 2 5" xfId="18414"/>
    <cellStyle name="Обычный 18 4 2 2 2 2 2 3" xfId="18415"/>
    <cellStyle name="Обычный 18 4 2 2 2 2 2 4" xfId="18416"/>
    <cellStyle name="Обычный 18 4 2 2 2 2 2 5" xfId="18417"/>
    <cellStyle name="Обычный 18 4 2 2 2 2 2 6" xfId="18418"/>
    <cellStyle name="Обычный 18 4 2 2 2 2 2 7" xfId="18419"/>
    <cellStyle name="Обычный 18 4 2 2 2 2 2 8" xfId="18420"/>
    <cellStyle name="Обычный 18 4 2 2 2 2 2 9" xfId="18421"/>
    <cellStyle name="Обычный 18 4 2 2 2 2 3" xfId="18422"/>
    <cellStyle name="Обычный 18 4 2 2 2 2 3 2" xfId="18423"/>
    <cellStyle name="Обычный 18 4 2 2 2 2 3 2 2" xfId="18424"/>
    <cellStyle name="Обычный 18 4 2 2 2 2 3 2 3" xfId="18425"/>
    <cellStyle name="Обычный 18 4 2 2 2 2 3 2 4" xfId="18426"/>
    <cellStyle name="Обычный 18 4 2 2 2 2 3 2 5" xfId="18427"/>
    <cellStyle name="Обычный 18 4 2 2 2 2 3 3" xfId="18428"/>
    <cellStyle name="Обычный 18 4 2 2 2 2 3 4" xfId="18429"/>
    <cellStyle name="Обычный 18 4 2 2 2 2 3 5" xfId="18430"/>
    <cellStyle name="Обычный 18 4 2 2 2 2 3 6" xfId="18431"/>
    <cellStyle name="Обычный 18 4 2 2 2 2 3 7" xfId="18432"/>
    <cellStyle name="Обычный 18 4 2 2 2 2 3 8" xfId="18433"/>
    <cellStyle name="Обычный 18 4 2 2 2 2 4" xfId="18434"/>
    <cellStyle name="Обычный 18 4 2 2 2 2 4 2" xfId="18435"/>
    <cellStyle name="Обычный 18 4 2 2 2 2 4 3" xfId="18436"/>
    <cellStyle name="Обычный 18 4 2 2 2 2 4 4" xfId="18437"/>
    <cellStyle name="Обычный 18 4 2 2 2 2 4 5" xfId="18438"/>
    <cellStyle name="Обычный 18 4 2 2 2 2 5" xfId="18439"/>
    <cellStyle name="Обычный 18 4 2 2 2 2 5 2" xfId="18440"/>
    <cellStyle name="Обычный 18 4 2 2 2 2 5 3" xfId="18441"/>
    <cellStyle name="Обычный 18 4 2 2 2 2 5 4" xfId="18442"/>
    <cellStyle name="Обычный 18 4 2 2 2 2 5 5" xfId="18443"/>
    <cellStyle name="Обычный 18 4 2 2 2 2 6" xfId="18444"/>
    <cellStyle name="Обычный 18 4 2 2 2 2 7" xfId="18445"/>
    <cellStyle name="Обычный 18 4 2 2 2 2 8" xfId="18446"/>
    <cellStyle name="Обычный 18 4 2 2 2 2 9" xfId="18447"/>
    <cellStyle name="Обычный 18 4 2 2 2 3" xfId="18448"/>
    <cellStyle name="Обычный 18 4 2 2 2 3 2" xfId="18449"/>
    <cellStyle name="Обычный 18 4 2 2 2 3 2 2" xfId="18450"/>
    <cellStyle name="Обычный 18 4 2 2 2 3 2 3" xfId="18451"/>
    <cellStyle name="Обычный 18 4 2 2 2 3 2 4" xfId="18452"/>
    <cellStyle name="Обычный 18 4 2 2 2 3 2 5" xfId="18453"/>
    <cellStyle name="Обычный 18 4 2 2 2 3 3" xfId="18454"/>
    <cellStyle name="Обычный 18 4 2 2 2 3 4" xfId="18455"/>
    <cellStyle name="Обычный 18 4 2 2 2 3 5" xfId="18456"/>
    <cellStyle name="Обычный 18 4 2 2 2 3 6" xfId="18457"/>
    <cellStyle name="Обычный 18 4 2 2 2 3 7" xfId="18458"/>
    <cellStyle name="Обычный 18 4 2 2 2 3 8" xfId="18459"/>
    <cellStyle name="Обычный 18 4 2 2 2 3 9" xfId="18460"/>
    <cellStyle name="Обычный 18 4 2 2 2 4" xfId="18461"/>
    <cellStyle name="Обычный 18 4 2 2 2 4 2" xfId="18462"/>
    <cellStyle name="Обычный 18 4 2 2 2 4 2 2" xfId="18463"/>
    <cellStyle name="Обычный 18 4 2 2 2 4 2 3" xfId="18464"/>
    <cellStyle name="Обычный 18 4 2 2 2 4 2 4" xfId="18465"/>
    <cellStyle name="Обычный 18 4 2 2 2 4 2 5" xfId="18466"/>
    <cellStyle name="Обычный 18 4 2 2 2 4 3" xfId="18467"/>
    <cellStyle name="Обычный 18 4 2 2 2 4 4" xfId="18468"/>
    <cellStyle name="Обычный 18 4 2 2 2 4 5" xfId="18469"/>
    <cellStyle name="Обычный 18 4 2 2 2 4 6" xfId="18470"/>
    <cellStyle name="Обычный 18 4 2 2 2 4 7" xfId="18471"/>
    <cellStyle name="Обычный 18 4 2 2 2 4 8" xfId="18472"/>
    <cellStyle name="Обычный 18 4 2 2 2 5" xfId="18473"/>
    <cellStyle name="Обычный 18 4 2 2 2 5 2" xfId="18474"/>
    <cellStyle name="Обычный 18 4 2 2 2 5 3" xfId="18475"/>
    <cellStyle name="Обычный 18 4 2 2 2 5 4" xfId="18476"/>
    <cellStyle name="Обычный 18 4 2 2 2 5 5" xfId="18477"/>
    <cellStyle name="Обычный 18 4 2 2 2 6" xfId="18478"/>
    <cellStyle name="Обычный 18 4 2 2 2 6 2" xfId="18479"/>
    <cellStyle name="Обычный 18 4 2 2 2 6 3" xfId="18480"/>
    <cellStyle name="Обычный 18 4 2 2 2 6 4" xfId="18481"/>
    <cellStyle name="Обычный 18 4 2 2 2 6 5" xfId="18482"/>
    <cellStyle name="Обычный 18 4 2 2 2 7" xfId="18483"/>
    <cellStyle name="Обычный 18 4 2 2 2 8" xfId="18484"/>
    <cellStyle name="Обычный 18 4 2 2 2 9" xfId="18485"/>
    <cellStyle name="Обычный 18 4 2 2 3" xfId="18486"/>
    <cellStyle name="Обычный 18 4 2 2 3 10" xfId="18487"/>
    <cellStyle name="Обычный 18 4 2 2 3 11" xfId="18488"/>
    <cellStyle name="Обычный 18 4 2 2 3 12" xfId="18489"/>
    <cellStyle name="Обычный 18 4 2 2 3 13" xfId="18490"/>
    <cellStyle name="Обычный 18 4 2 2 3 2" xfId="18491"/>
    <cellStyle name="Обычный 18 4 2 2 3 2 2" xfId="18492"/>
    <cellStyle name="Обычный 18 4 2 2 3 2 2 2" xfId="18493"/>
    <cellStyle name="Обычный 18 4 2 2 3 2 2 3" xfId="18494"/>
    <cellStyle name="Обычный 18 4 2 2 3 2 2 4" xfId="18495"/>
    <cellStyle name="Обычный 18 4 2 2 3 2 2 5" xfId="18496"/>
    <cellStyle name="Обычный 18 4 2 2 3 2 3" xfId="18497"/>
    <cellStyle name="Обычный 18 4 2 2 3 2 4" xfId="18498"/>
    <cellStyle name="Обычный 18 4 2 2 3 2 5" xfId="18499"/>
    <cellStyle name="Обычный 18 4 2 2 3 2 6" xfId="18500"/>
    <cellStyle name="Обычный 18 4 2 2 3 2 7" xfId="18501"/>
    <cellStyle name="Обычный 18 4 2 2 3 2 8" xfId="18502"/>
    <cellStyle name="Обычный 18 4 2 2 3 2 9" xfId="18503"/>
    <cellStyle name="Обычный 18 4 2 2 3 3" xfId="18504"/>
    <cellStyle name="Обычный 18 4 2 2 3 3 2" xfId="18505"/>
    <cellStyle name="Обычный 18 4 2 2 3 3 2 2" xfId="18506"/>
    <cellStyle name="Обычный 18 4 2 2 3 3 2 3" xfId="18507"/>
    <cellStyle name="Обычный 18 4 2 2 3 3 2 4" xfId="18508"/>
    <cellStyle name="Обычный 18 4 2 2 3 3 2 5" xfId="18509"/>
    <cellStyle name="Обычный 18 4 2 2 3 3 3" xfId="18510"/>
    <cellStyle name="Обычный 18 4 2 2 3 3 4" xfId="18511"/>
    <cellStyle name="Обычный 18 4 2 2 3 3 5" xfId="18512"/>
    <cellStyle name="Обычный 18 4 2 2 3 3 6" xfId="18513"/>
    <cellStyle name="Обычный 18 4 2 2 3 3 7" xfId="18514"/>
    <cellStyle name="Обычный 18 4 2 2 3 3 8" xfId="18515"/>
    <cellStyle name="Обычный 18 4 2 2 3 4" xfId="18516"/>
    <cellStyle name="Обычный 18 4 2 2 3 4 2" xfId="18517"/>
    <cellStyle name="Обычный 18 4 2 2 3 4 3" xfId="18518"/>
    <cellStyle name="Обычный 18 4 2 2 3 4 4" xfId="18519"/>
    <cellStyle name="Обычный 18 4 2 2 3 4 5" xfId="18520"/>
    <cellStyle name="Обычный 18 4 2 2 3 5" xfId="18521"/>
    <cellStyle name="Обычный 18 4 2 2 3 5 2" xfId="18522"/>
    <cellStyle name="Обычный 18 4 2 2 3 5 3" xfId="18523"/>
    <cellStyle name="Обычный 18 4 2 2 3 5 4" xfId="18524"/>
    <cellStyle name="Обычный 18 4 2 2 3 5 5" xfId="18525"/>
    <cellStyle name="Обычный 18 4 2 2 3 6" xfId="18526"/>
    <cellStyle name="Обычный 18 4 2 2 3 7" xfId="18527"/>
    <cellStyle name="Обычный 18 4 2 2 3 8" xfId="18528"/>
    <cellStyle name="Обычный 18 4 2 2 3 9" xfId="18529"/>
    <cellStyle name="Обычный 18 4 2 2 4" xfId="18530"/>
    <cellStyle name="Обычный 18 4 2 2 4 10" xfId="18531"/>
    <cellStyle name="Обычный 18 4 2 2 4 2" xfId="18532"/>
    <cellStyle name="Обычный 18 4 2 2 4 2 2" xfId="18533"/>
    <cellStyle name="Обычный 18 4 2 2 4 2 2 2" xfId="18534"/>
    <cellStyle name="Обычный 18 4 2 2 4 2 2 3" xfId="18535"/>
    <cellStyle name="Обычный 18 4 2 2 4 2 2 4" xfId="18536"/>
    <cellStyle name="Обычный 18 4 2 2 4 2 2 5" xfId="18537"/>
    <cellStyle name="Обычный 18 4 2 2 4 2 3" xfId="18538"/>
    <cellStyle name="Обычный 18 4 2 2 4 2 4" xfId="18539"/>
    <cellStyle name="Обычный 18 4 2 2 4 2 5" xfId="18540"/>
    <cellStyle name="Обычный 18 4 2 2 4 2 6" xfId="18541"/>
    <cellStyle name="Обычный 18 4 2 2 4 2 7" xfId="18542"/>
    <cellStyle name="Обычный 18 4 2 2 4 2 8" xfId="18543"/>
    <cellStyle name="Обычный 18 4 2 2 4 2 9" xfId="18544"/>
    <cellStyle name="Обычный 18 4 2 2 4 3" xfId="18545"/>
    <cellStyle name="Обычный 18 4 2 2 4 3 2" xfId="18546"/>
    <cellStyle name="Обычный 18 4 2 2 4 3 3" xfId="18547"/>
    <cellStyle name="Обычный 18 4 2 2 4 3 4" xfId="18548"/>
    <cellStyle name="Обычный 18 4 2 2 4 3 5" xfId="18549"/>
    <cellStyle name="Обычный 18 4 2 2 4 4" xfId="18550"/>
    <cellStyle name="Обычный 18 4 2 2 4 5" xfId="18551"/>
    <cellStyle name="Обычный 18 4 2 2 4 6" xfId="18552"/>
    <cellStyle name="Обычный 18 4 2 2 4 7" xfId="18553"/>
    <cellStyle name="Обычный 18 4 2 2 4 8" xfId="18554"/>
    <cellStyle name="Обычный 18 4 2 2 4 9" xfId="18555"/>
    <cellStyle name="Обычный 18 4 2 2 5" xfId="18556"/>
    <cellStyle name="Обычный 18 4 2 2 5 2" xfId="18557"/>
    <cellStyle name="Обычный 18 4 2 2 5 2 2" xfId="18558"/>
    <cellStyle name="Обычный 18 4 2 2 5 2 3" xfId="18559"/>
    <cellStyle name="Обычный 18 4 2 2 5 2 4" xfId="18560"/>
    <cellStyle name="Обычный 18 4 2 2 5 2 5" xfId="18561"/>
    <cellStyle name="Обычный 18 4 2 2 5 3" xfId="18562"/>
    <cellStyle name="Обычный 18 4 2 2 5 4" xfId="18563"/>
    <cellStyle name="Обычный 18 4 2 2 5 5" xfId="18564"/>
    <cellStyle name="Обычный 18 4 2 2 5 6" xfId="18565"/>
    <cellStyle name="Обычный 18 4 2 2 5 7" xfId="18566"/>
    <cellStyle name="Обычный 18 4 2 2 5 8" xfId="18567"/>
    <cellStyle name="Обычный 18 4 2 2 5 9" xfId="18568"/>
    <cellStyle name="Обычный 18 4 2 2 6" xfId="18569"/>
    <cellStyle name="Обычный 18 4 2 2 6 2" xfId="18570"/>
    <cellStyle name="Обычный 18 4 2 2 6 2 2" xfId="18571"/>
    <cellStyle name="Обычный 18 4 2 2 6 2 3" xfId="18572"/>
    <cellStyle name="Обычный 18 4 2 2 6 2 4" xfId="18573"/>
    <cellStyle name="Обычный 18 4 2 2 6 2 5" xfId="18574"/>
    <cellStyle name="Обычный 18 4 2 2 6 3" xfId="18575"/>
    <cellStyle name="Обычный 18 4 2 2 6 4" xfId="18576"/>
    <cellStyle name="Обычный 18 4 2 2 6 5" xfId="18577"/>
    <cellStyle name="Обычный 18 4 2 2 6 6" xfId="18578"/>
    <cellStyle name="Обычный 18 4 2 2 6 7" xfId="18579"/>
    <cellStyle name="Обычный 18 4 2 2 6 8" xfId="18580"/>
    <cellStyle name="Обычный 18 4 2 2 7" xfId="18581"/>
    <cellStyle name="Обычный 18 4 2 2 7 2" xfId="18582"/>
    <cellStyle name="Обычный 18 4 2 2 7 3" xfId="18583"/>
    <cellStyle name="Обычный 18 4 2 2 7 4" xfId="18584"/>
    <cellStyle name="Обычный 18 4 2 2 7 5" xfId="18585"/>
    <cellStyle name="Обычный 18 4 2 2 8" xfId="18586"/>
    <cellStyle name="Обычный 18 4 2 2 8 2" xfId="18587"/>
    <cellStyle name="Обычный 18 4 2 2 8 3" xfId="18588"/>
    <cellStyle name="Обычный 18 4 2 2 8 4" xfId="18589"/>
    <cellStyle name="Обычный 18 4 2 2 8 5" xfId="18590"/>
    <cellStyle name="Обычный 18 4 2 2 9" xfId="18591"/>
    <cellStyle name="Обычный 18 4 2 3" xfId="18592"/>
    <cellStyle name="Обычный 18 4 2 3 10" xfId="18593"/>
    <cellStyle name="Обычный 18 4 2 3 11" xfId="18594"/>
    <cellStyle name="Обычный 18 4 2 3 12" xfId="18595"/>
    <cellStyle name="Обычный 18 4 2 3 13" xfId="18596"/>
    <cellStyle name="Обычный 18 4 2 3 14" xfId="18597"/>
    <cellStyle name="Обычный 18 4 2 3 2" xfId="18598"/>
    <cellStyle name="Обычный 18 4 2 3 2 10" xfId="18599"/>
    <cellStyle name="Обычный 18 4 2 3 2 11" xfId="18600"/>
    <cellStyle name="Обычный 18 4 2 3 2 12" xfId="18601"/>
    <cellStyle name="Обычный 18 4 2 3 2 13" xfId="18602"/>
    <cellStyle name="Обычный 18 4 2 3 2 2" xfId="18603"/>
    <cellStyle name="Обычный 18 4 2 3 2 2 2" xfId="18604"/>
    <cellStyle name="Обычный 18 4 2 3 2 2 2 2" xfId="18605"/>
    <cellStyle name="Обычный 18 4 2 3 2 2 2 3" xfId="18606"/>
    <cellStyle name="Обычный 18 4 2 3 2 2 2 4" xfId="18607"/>
    <cellStyle name="Обычный 18 4 2 3 2 2 2 5" xfId="18608"/>
    <cellStyle name="Обычный 18 4 2 3 2 2 3" xfId="18609"/>
    <cellStyle name="Обычный 18 4 2 3 2 2 4" xfId="18610"/>
    <cellStyle name="Обычный 18 4 2 3 2 2 5" xfId="18611"/>
    <cellStyle name="Обычный 18 4 2 3 2 2 6" xfId="18612"/>
    <cellStyle name="Обычный 18 4 2 3 2 2 7" xfId="18613"/>
    <cellStyle name="Обычный 18 4 2 3 2 2 8" xfId="18614"/>
    <cellStyle name="Обычный 18 4 2 3 2 2 9" xfId="18615"/>
    <cellStyle name="Обычный 18 4 2 3 2 3" xfId="18616"/>
    <cellStyle name="Обычный 18 4 2 3 2 3 2" xfId="18617"/>
    <cellStyle name="Обычный 18 4 2 3 2 3 2 2" xfId="18618"/>
    <cellStyle name="Обычный 18 4 2 3 2 3 2 3" xfId="18619"/>
    <cellStyle name="Обычный 18 4 2 3 2 3 2 4" xfId="18620"/>
    <cellStyle name="Обычный 18 4 2 3 2 3 2 5" xfId="18621"/>
    <cellStyle name="Обычный 18 4 2 3 2 3 3" xfId="18622"/>
    <cellStyle name="Обычный 18 4 2 3 2 3 4" xfId="18623"/>
    <cellStyle name="Обычный 18 4 2 3 2 3 5" xfId="18624"/>
    <cellStyle name="Обычный 18 4 2 3 2 3 6" xfId="18625"/>
    <cellStyle name="Обычный 18 4 2 3 2 3 7" xfId="18626"/>
    <cellStyle name="Обычный 18 4 2 3 2 3 8" xfId="18627"/>
    <cellStyle name="Обычный 18 4 2 3 2 4" xfId="18628"/>
    <cellStyle name="Обычный 18 4 2 3 2 4 2" xfId="18629"/>
    <cellStyle name="Обычный 18 4 2 3 2 4 3" xfId="18630"/>
    <cellStyle name="Обычный 18 4 2 3 2 4 4" xfId="18631"/>
    <cellStyle name="Обычный 18 4 2 3 2 4 5" xfId="18632"/>
    <cellStyle name="Обычный 18 4 2 3 2 5" xfId="18633"/>
    <cellStyle name="Обычный 18 4 2 3 2 5 2" xfId="18634"/>
    <cellStyle name="Обычный 18 4 2 3 2 5 3" xfId="18635"/>
    <cellStyle name="Обычный 18 4 2 3 2 5 4" xfId="18636"/>
    <cellStyle name="Обычный 18 4 2 3 2 5 5" xfId="18637"/>
    <cellStyle name="Обычный 18 4 2 3 2 6" xfId="18638"/>
    <cellStyle name="Обычный 18 4 2 3 2 7" xfId="18639"/>
    <cellStyle name="Обычный 18 4 2 3 2 8" xfId="18640"/>
    <cellStyle name="Обычный 18 4 2 3 2 9" xfId="18641"/>
    <cellStyle name="Обычный 18 4 2 3 3" xfId="18642"/>
    <cellStyle name="Обычный 18 4 2 3 3 2" xfId="18643"/>
    <cellStyle name="Обычный 18 4 2 3 3 2 2" xfId="18644"/>
    <cellStyle name="Обычный 18 4 2 3 3 2 3" xfId="18645"/>
    <cellStyle name="Обычный 18 4 2 3 3 2 4" xfId="18646"/>
    <cellStyle name="Обычный 18 4 2 3 3 2 5" xfId="18647"/>
    <cellStyle name="Обычный 18 4 2 3 3 3" xfId="18648"/>
    <cellStyle name="Обычный 18 4 2 3 3 4" xfId="18649"/>
    <cellStyle name="Обычный 18 4 2 3 3 5" xfId="18650"/>
    <cellStyle name="Обычный 18 4 2 3 3 6" xfId="18651"/>
    <cellStyle name="Обычный 18 4 2 3 3 7" xfId="18652"/>
    <cellStyle name="Обычный 18 4 2 3 3 8" xfId="18653"/>
    <cellStyle name="Обычный 18 4 2 3 3 9" xfId="18654"/>
    <cellStyle name="Обычный 18 4 2 3 4" xfId="18655"/>
    <cellStyle name="Обычный 18 4 2 3 4 2" xfId="18656"/>
    <cellStyle name="Обычный 18 4 2 3 4 2 2" xfId="18657"/>
    <cellStyle name="Обычный 18 4 2 3 4 2 3" xfId="18658"/>
    <cellStyle name="Обычный 18 4 2 3 4 2 4" xfId="18659"/>
    <cellStyle name="Обычный 18 4 2 3 4 2 5" xfId="18660"/>
    <cellStyle name="Обычный 18 4 2 3 4 3" xfId="18661"/>
    <cellStyle name="Обычный 18 4 2 3 4 4" xfId="18662"/>
    <cellStyle name="Обычный 18 4 2 3 4 5" xfId="18663"/>
    <cellStyle name="Обычный 18 4 2 3 4 6" xfId="18664"/>
    <cellStyle name="Обычный 18 4 2 3 4 7" xfId="18665"/>
    <cellStyle name="Обычный 18 4 2 3 4 8" xfId="18666"/>
    <cellStyle name="Обычный 18 4 2 3 5" xfId="18667"/>
    <cellStyle name="Обычный 18 4 2 3 5 2" xfId="18668"/>
    <cellStyle name="Обычный 18 4 2 3 5 3" xfId="18669"/>
    <cellStyle name="Обычный 18 4 2 3 5 4" xfId="18670"/>
    <cellStyle name="Обычный 18 4 2 3 5 5" xfId="18671"/>
    <cellStyle name="Обычный 18 4 2 3 6" xfId="18672"/>
    <cellStyle name="Обычный 18 4 2 3 6 2" xfId="18673"/>
    <cellStyle name="Обычный 18 4 2 3 6 3" xfId="18674"/>
    <cellStyle name="Обычный 18 4 2 3 6 4" xfId="18675"/>
    <cellStyle name="Обычный 18 4 2 3 6 5" xfId="18676"/>
    <cellStyle name="Обычный 18 4 2 3 7" xfId="18677"/>
    <cellStyle name="Обычный 18 4 2 3 8" xfId="18678"/>
    <cellStyle name="Обычный 18 4 2 3 9" xfId="18679"/>
    <cellStyle name="Обычный 18 4 2 4" xfId="18680"/>
    <cellStyle name="Обычный 18 4 2 4 10" xfId="18681"/>
    <cellStyle name="Обычный 18 4 2 4 11" xfId="18682"/>
    <cellStyle name="Обычный 18 4 2 4 12" xfId="18683"/>
    <cellStyle name="Обычный 18 4 2 4 13" xfId="18684"/>
    <cellStyle name="Обычный 18 4 2 4 2" xfId="18685"/>
    <cellStyle name="Обычный 18 4 2 4 2 2" xfId="18686"/>
    <cellStyle name="Обычный 18 4 2 4 2 2 2" xfId="18687"/>
    <cellStyle name="Обычный 18 4 2 4 2 2 3" xfId="18688"/>
    <cellStyle name="Обычный 18 4 2 4 2 2 4" xfId="18689"/>
    <cellStyle name="Обычный 18 4 2 4 2 2 5" xfId="18690"/>
    <cellStyle name="Обычный 18 4 2 4 2 3" xfId="18691"/>
    <cellStyle name="Обычный 18 4 2 4 2 4" xfId="18692"/>
    <cellStyle name="Обычный 18 4 2 4 2 5" xfId="18693"/>
    <cellStyle name="Обычный 18 4 2 4 2 6" xfId="18694"/>
    <cellStyle name="Обычный 18 4 2 4 2 7" xfId="18695"/>
    <cellStyle name="Обычный 18 4 2 4 2 8" xfId="18696"/>
    <cellStyle name="Обычный 18 4 2 4 2 9" xfId="18697"/>
    <cellStyle name="Обычный 18 4 2 4 3" xfId="18698"/>
    <cellStyle name="Обычный 18 4 2 4 3 2" xfId="18699"/>
    <cellStyle name="Обычный 18 4 2 4 3 2 2" xfId="18700"/>
    <cellStyle name="Обычный 18 4 2 4 3 2 3" xfId="18701"/>
    <cellStyle name="Обычный 18 4 2 4 3 2 4" xfId="18702"/>
    <cellStyle name="Обычный 18 4 2 4 3 2 5" xfId="18703"/>
    <cellStyle name="Обычный 18 4 2 4 3 3" xfId="18704"/>
    <cellStyle name="Обычный 18 4 2 4 3 4" xfId="18705"/>
    <cellStyle name="Обычный 18 4 2 4 3 5" xfId="18706"/>
    <cellStyle name="Обычный 18 4 2 4 3 6" xfId="18707"/>
    <cellStyle name="Обычный 18 4 2 4 3 7" xfId="18708"/>
    <cellStyle name="Обычный 18 4 2 4 3 8" xfId="18709"/>
    <cellStyle name="Обычный 18 4 2 4 4" xfId="18710"/>
    <cellStyle name="Обычный 18 4 2 4 4 2" xfId="18711"/>
    <cellStyle name="Обычный 18 4 2 4 4 3" xfId="18712"/>
    <cellStyle name="Обычный 18 4 2 4 4 4" xfId="18713"/>
    <cellStyle name="Обычный 18 4 2 4 4 5" xfId="18714"/>
    <cellStyle name="Обычный 18 4 2 4 5" xfId="18715"/>
    <cellStyle name="Обычный 18 4 2 4 5 2" xfId="18716"/>
    <cellStyle name="Обычный 18 4 2 4 5 3" xfId="18717"/>
    <cellStyle name="Обычный 18 4 2 4 5 4" xfId="18718"/>
    <cellStyle name="Обычный 18 4 2 4 5 5" xfId="18719"/>
    <cellStyle name="Обычный 18 4 2 4 6" xfId="18720"/>
    <cellStyle name="Обычный 18 4 2 4 7" xfId="18721"/>
    <cellStyle name="Обычный 18 4 2 4 8" xfId="18722"/>
    <cellStyle name="Обычный 18 4 2 4 9" xfId="18723"/>
    <cellStyle name="Обычный 18 4 2 5" xfId="18724"/>
    <cellStyle name="Обычный 18 4 2 5 10" xfId="18725"/>
    <cellStyle name="Обычный 18 4 2 5 2" xfId="18726"/>
    <cellStyle name="Обычный 18 4 2 5 2 2" xfId="18727"/>
    <cellStyle name="Обычный 18 4 2 5 2 2 2" xfId="18728"/>
    <cellStyle name="Обычный 18 4 2 5 2 2 3" xfId="18729"/>
    <cellStyle name="Обычный 18 4 2 5 2 2 4" xfId="18730"/>
    <cellStyle name="Обычный 18 4 2 5 2 2 5" xfId="18731"/>
    <cellStyle name="Обычный 18 4 2 5 2 3" xfId="18732"/>
    <cellStyle name="Обычный 18 4 2 5 2 4" xfId="18733"/>
    <cellStyle name="Обычный 18 4 2 5 2 5" xfId="18734"/>
    <cellStyle name="Обычный 18 4 2 5 2 6" xfId="18735"/>
    <cellStyle name="Обычный 18 4 2 5 2 7" xfId="18736"/>
    <cellStyle name="Обычный 18 4 2 5 2 8" xfId="18737"/>
    <cellStyle name="Обычный 18 4 2 5 2 9" xfId="18738"/>
    <cellStyle name="Обычный 18 4 2 5 3" xfId="18739"/>
    <cellStyle name="Обычный 18 4 2 5 3 2" xfId="18740"/>
    <cellStyle name="Обычный 18 4 2 5 3 3" xfId="18741"/>
    <cellStyle name="Обычный 18 4 2 5 3 4" xfId="18742"/>
    <cellStyle name="Обычный 18 4 2 5 3 5" xfId="18743"/>
    <cellStyle name="Обычный 18 4 2 5 4" xfId="18744"/>
    <cellStyle name="Обычный 18 4 2 5 5" xfId="18745"/>
    <cellStyle name="Обычный 18 4 2 5 6" xfId="18746"/>
    <cellStyle name="Обычный 18 4 2 5 7" xfId="18747"/>
    <cellStyle name="Обычный 18 4 2 5 8" xfId="18748"/>
    <cellStyle name="Обычный 18 4 2 5 9" xfId="18749"/>
    <cellStyle name="Обычный 18 4 2 6" xfId="18750"/>
    <cellStyle name="Обычный 18 4 2 6 2" xfId="18751"/>
    <cellStyle name="Обычный 18 4 2 6 2 2" xfId="18752"/>
    <cellStyle name="Обычный 18 4 2 6 2 3" xfId="18753"/>
    <cellStyle name="Обычный 18 4 2 6 2 4" xfId="18754"/>
    <cellStyle name="Обычный 18 4 2 6 2 5" xfId="18755"/>
    <cellStyle name="Обычный 18 4 2 6 3" xfId="18756"/>
    <cellStyle name="Обычный 18 4 2 6 4" xfId="18757"/>
    <cellStyle name="Обычный 18 4 2 6 5" xfId="18758"/>
    <cellStyle name="Обычный 18 4 2 6 6" xfId="18759"/>
    <cellStyle name="Обычный 18 4 2 6 7" xfId="18760"/>
    <cellStyle name="Обычный 18 4 2 6 8" xfId="18761"/>
    <cellStyle name="Обычный 18 4 2 6 9" xfId="18762"/>
    <cellStyle name="Обычный 18 4 2 7" xfId="18763"/>
    <cellStyle name="Обычный 18 4 2 7 2" xfId="18764"/>
    <cellStyle name="Обычный 18 4 2 7 2 2" xfId="18765"/>
    <cellStyle name="Обычный 18 4 2 7 2 3" xfId="18766"/>
    <cellStyle name="Обычный 18 4 2 7 2 4" xfId="18767"/>
    <cellStyle name="Обычный 18 4 2 7 2 5" xfId="18768"/>
    <cellStyle name="Обычный 18 4 2 7 3" xfId="18769"/>
    <cellStyle name="Обычный 18 4 2 7 4" xfId="18770"/>
    <cellStyle name="Обычный 18 4 2 7 5" xfId="18771"/>
    <cellStyle name="Обычный 18 4 2 7 6" xfId="18772"/>
    <cellStyle name="Обычный 18 4 2 7 7" xfId="18773"/>
    <cellStyle name="Обычный 18 4 2 7 8" xfId="18774"/>
    <cellStyle name="Обычный 18 4 2 8" xfId="18775"/>
    <cellStyle name="Обычный 18 4 2 8 2" xfId="18776"/>
    <cellStyle name="Обычный 18 4 2 8 3" xfId="18777"/>
    <cellStyle name="Обычный 18 4 2 8 4" xfId="18778"/>
    <cellStyle name="Обычный 18 4 2 8 5" xfId="18779"/>
    <cellStyle name="Обычный 18 4 2 9" xfId="18780"/>
    <cellStyle name="Обычный 18 4 2 9 2" xfId="18781"/>
    <cellStyle name="Обычный 18 4 2 9 3" xfId="18782"/>
    <cellStyle name="Обычный 18 4 2 9 4" xfId="18783"/>
    <cellStyle name="Обычный 18 4 2 9 5" xfId="18784"/>
    <cellStyle name="Обычный 18 4 20" xfId="18785"/>
    <cellStyle name="Обычный 18 4 21" xfId="18786"/>
    <cellStyle name="Обычный 18 4 22" xfId="18787"/>
    <cellStyle name="Обычный 18 4 23" xfId="18788"/>
    <cellStyle name="Обычный 18 4 24" xfId="18789"/>
    <cellStyle name="Обычный 18 4 25" xfId="18790"/>
    <cellStyle name="Обычный 18 4 26" xfId="18791"/>
    <cellStyle name="Обычный 18 4 27" xfId="18792"/>
    <cellStyle name="Обычный 18 4 3" xfId="18793"/>
    <cellStyle name="Обычный 18 4 3 10" xfId="18794"/>
    <cellStyle name="Обычный 18 4 3 11" xfId="18795"/>
    <cellStyle name="Обычный 18 4 3 12" xfId="18796"/>
    <cellStyle name="Обычный 18 4 3 13" xfId="18797"/>
    <cellStyle name="Обычный 18 4 3 14" xfId="18798"/>
    <cellStyle name="Обычный 18 4 3 15" xfId="18799"/>
    <cellStyle name="Обычный 18 4 3 16" xfId="18800"/>
    <cellStyle name="Обычный 18 4 3 2" xfId="18801"/>
    <cellStyle name="Обычный 18 4 3 2 10" xfId="18802"/>
    <cellStyle name="Обычный 18 4 3 2 11" xfId="18803"/>
    <cellStyle name="Обычный 18 4 3 2 12" xfId="18804"/>
    <cellStyle name="Обычный 18 4 3 2 13" xfId="18805"/>
    <cellStyle name="Обычный 18 4 3 2 14" xfId="18806"/>
    <cellStyle name="Обычный 18 4 3 2 2" xfId="18807"/>
    <cellStyle name="Обычный 18 4 3 2 2 10" xfId="18808"/>
    <cellStyle name="Обычный 18 4 3 2 2 11" xfId="18809"/>
    <cellStyle name="Обычный 18 4 3 2 2 12" xfId="18810"/>
    <cellStyle name="Обычный 18 4 3 2 2 13" xfId="18811"/>
    <cellStyle name="Обычный 18 4 3 2 2 2" xfId="18812"/>
    <cellStyle name="Обычный 18 4 3 2 2 2 2" xfId="18813"/>
    <cellStyle name="Обычный 18 4 3 2 2 2 2 2" xfId="18814"/>
    <cellStyle name="Обычный 18 4 3 2 2 2 2 3" xfId="18815"/>
    <cellStyle name="Обычный 18 4 3 2 2 2 2 4" xfId="18816"/>
    <cellStyle name="Обычный 18 4 3 2 2 2 2 5" xfId="18817"/>
    <cellStyle name="Обычный 18 4 3 2 2 2 3" xfId="18818"/>
    <cellStyle name="Обычный 18 4 3 2 2 2 4" xfId="18819"/>
    <cellStyle name="Обычный 18 4 3 2 2 2 5" xfId="18820"/>
    <cellStyle name="Обычный 18 4 3 2 2 2 6" xfId="18821"/>
    <cellStyle name="Обычный 18 4 3 2 2 2 7" xfId="18822"/>
    <cellStyle name="Обычный 18 4 3 2 2 2 8" xfId="18823"/>
    <cellStyle name="Обычный 18 4 3 2 2 2 9" xfId="18824"/>
    <cellStyle name="Обычный 18 4 3 2 2 3" xfId="18825"/>
    <cellStyle name="Обычный 18 4 3 2 2 3 2" xfId="18826"/>
    <cellStyle name="Обычный 18 4 3 2 2 3 2 2" xfId="18827"/>
    <cellStyle name="Обычный 18 4 3 2 2 3 2 3" xfId="18828"/>
    <cellStyle name="Обычный 18 4 3 2 2 3 2 4" xfId="18829"/>
    <cellStyle name="Обычный 18 4 3 2 2 3 2 5" xfId="18830"/>
    <cellStyle name="Обычный 18 4 3 2 2 3 3" xfId="18831"/>
    <cellStyle name="Обычный 18 4 3 2 2 3 4" xfId="18832"/>
    <cellStyle name="Обычный 18 4 3 2 2 3 5" xfId="18833"/>
    <cellStyle name="Обычный 18 4 3 2 2 3 6" xfId="18834"/>
    <cellStyle name="Обычный 18 4 3 2 2 3 7" xfId="18835"/>
    <cellStyle name="Обычный 18 4 3 2 2 3 8" xfId="18836"/>
    <cellStyle name="Обычный 18 4 3 2 2 4" xfId="18837"/>
    <cellStyle name="Обычный 18 4 3 2 2 4 2" xfId="18838"/>
    <cellStyle name="Обычный 18 4 3 2 2 4 3" xfId="18839"/>
    <cellStyle name="Обычный 18 4 3 2 2 4 4" xfId="18840"/>
    <cellStyle name="Обычный 18 4 3 2 2 4 5" xfId="18841"/>
    <cellStyle name="Обычный 18 4 3 2 2 5" xfId="18842"/>
    <cellStyle name="Обычный 18 4 3 2 2 5 2" xfId="18843"/>
    <cellStyle name="Обычный 18 4 3 2 2 5 3" xfId="18844"/>
    <cellStyle name="Обычный 18 4 3 2 2 5 4" xfId="18845"/>
    <cellStyle name="Обычный 18 4 3 2 2 5 5" xfId="18846"/>
    <cellStyle name="Обычный 18 4 3 2 2 6" xfId="18847"/>
    <cellStyle name="Обычный 18 4 3 2 2 7" xfId="18848"/>
    <cellStyle name="Обычный 18 4 3 2 2 8" xfId="18849"/>
    <cellStyle name="Обычный 18 4 3 2 2 9" xfId="18850"/>
    <cellStyle name="Обычный 18 4 3 2 3" xfId="18851"/>
    <cellStyle name="Обычный 18 4 3 2 3 2" xfId="18852"/>
    <cellStyle name="Обычный 18 4 3 2 3 2 2" xfId="18853"/>
    <cellStyle name="Обычный 18 4 3 2 3 2 3" xfId="18854"/>
    <cellStyle name="Обычный 18 4 3 2 3 2 4" xfId="18855"/>
    <cellStyle name="Обычный 18 4 3 2 3 2 5" xfId="18856"/>
    <cellStyle name="Обычный 18 4 3 2 3 3" xfId="18857"/>
    <cellStyle name="Обычный 18 4 3 2 3 4" xfId="18858"/>
    <cellStyle name="Обычный 18 4 3 2 3 5" xfId="18859"/>
    <cellStyle name="Обычный 18 4 3 2 3 6" xfId="18860"/>
    <cellStyle name="Обычный 18 4 3 2 3 7" xfId="18861"/>
    <cellStyle name="Обычный 18 4 3 2 3 8" xfId="18862"/>
    <cellStyle name="Обычный 18 4 3 2 3 9" xfId="18863"/>
    <cellStyle name="Обычный 18 4 3 2 4" xfId="18864"/>
    <cellStyle name="Обычный 18 4 3 2 4 2" xfId="18865"/>
    <cellStyle name="Обычный 18 4 3 2 4 2 2" xfId="18866"/>
    <cellStyle name="Обычный 18 4 3 2 4 2 3" xfId="18867"/>
    <cellStyle name="Обычный 18 4 3 2 4 2 4" xfId="18868"/>
    <cellStyle name="Обычный 18 4 3 2 4 2 5" xfId="18869"/>
    <cellStyle name="Обычный 18 4 3 2 4 3" xfId="18870"/>
    <cellStyle name="Обычный 18 4 3 2 4 4" xfId="18871"/>
    <cellStyle name="Обычный 18 4 3 2 4 5" xfId="18872"/>
    <cellStyle name="Обычный 18 4 3 2 4 6" xfId="18873"/>
    <cellStyle name="Обычный 18 4 3 2 4 7" xfId="18874"/>
    <cellStyle name="Обычный 18 4 3 2 4 8" xfId="18875"/>
    <cellStyle name="Обычный 18 4 3 2 5" xfId="18876"/>
    <cellStyle name="Обычный 18 4 3 2 5 2" xfId="18877"/>
    <cellStyle name="Обычный 18 4 3 2 5 3" xfId="18878"/>
    <cellStyle name="Обычный 18 4 3 2 5 4" xfId="18879"/>
    <cellStyle name="Обычный 18 4 3 2 5 5" xfId="18880"/>
    <cellStyle name="Обычный 18 4 3 2 6" xfId="18881"/>
    <cellStyle name="Обычный 18 4 3 2 6 2" xfId="18882"/>
    <cellStyle name="Обычный 18 4 3 2 6 3" xfId="18883"/>
    <cellStyle name="Обычный 18 4 3 2 6 4" xfId="18884"/>
    <cellStyle name="Обычный 18 4 3 2 6 5" xfId="18885"/>
    <cellStyle name="Обычный 18 4 3 2 7" xfId="18886"/>
    <cellStyle name="Обычный 18 4 3 2 8" xfId="18887"/>
    <cellStyle name="Обычный 18 4 3 2 9" xfId="18888"/>
    <cellStyle name="Обычный 18 4 3 3" xfId="18889"/>
    <cellStyle name="Обычный 18 4 3 3 10" xfId="18890"/>
    <cellStyle name="Обычный 18 4 3 3 11" xfId="18891"/>
    <cellStyle name="Обычный 18 4 3 3 12" xfId="18892"/>
    <cellStyle name="Обычный 18 4 3 3 13" xfId="18893"/>
    <cellStyle name="Обычный 18 4 3 3 2" xfId="18894"/>
    <cellStyle name="Обычный 18 4 3 3 2 2" xfId="18895"/>
    <cellStyle name="Обычный 18 4 3 3 2 2 2" xfId="18896"/>
    <cellStyle name="Обычный 18 4 3 3 2 2 3" xfId="18897"/>
    <cellStyle name="Обычный 18 4 3 3 2 2 4" xfId="18898"/>
    <cellStyle name="Обычный 18 4 3 3 2 2 5" xfId="18899"/>
    <cellStyle name="Обычный 18 4 3 3 2 3" xfId="18900"/>
    <cellStyle name="Обычный 18 4 3 3 2 4" xfId="18901"/>
    <cellStyle name="Обычный 18 4 3 3 2 5" xfId="18902"/>
    <cellStyle name="Обычный 18 4 3 3 2 6" xfId="18903"/>
    <cellStyle name="Обычный 18 4 3 3 2 7" xfId="18904"/>
    <cellStyle name="Обычный 18 4 3 3 2 8" xfId="18905"/>
    <cellStyle name="Обычный 18 4 3 3 2 9" xfId="18906"/>
    <cellStyle name="Обычный 18 4 3 3 3" xfId="18907"/>
    <cellStyle name="Обычный 18 4 3 3 3 2" xfId="18908"/>
    <cellStyle name="Обычный 18 4 3 3 3 2 2" xfId="18909"/>
    <cellStyle name="Обычный 18 4 3 3 3 2 3" xfId="18910"/>
    <cellStyle name="Обычный 18 4 3 3 3 2 4" xfId="18911"/>
    <cellStyle name="Обычный 18 4 3 3 3 2 5" xfId="18912"/>
    <cellStyle name="Обычный 18 4 3 3 3 3" xfId="18913"/>
    <cellStyle name="Обычный 18 4 3 3 3 4" xfId="18914"/>
    <cellStyle name="Обычный 18 4 3 3 3 5" xfId="18915"/>
    <cellStyle name="Обычный 18 4 3 3 3 6" xfId="18916"/>
    <cellStyle name="Обычный 18 4 3 3 3 7" xfId="18917"/>
    <cellStyle name="Обычный 18 4 3 3 3 8" xfId="18918"/>
    <cellStyle name="Обычный 18 4 3 3 4" xfId="18919"/>
    <cellStyle name="Обычный 18 4 3 3 4 2" xfId="18920"/>
    <cellStyle name="Обычный 18 4 3 3 4 3" xfId="18921"/>
    <cellStyle name="Обычный 18 4 3 3 4 4" xfId="18922"/>
    <cellStyle name="Обычный 18 4 3 3 4 5" xfId="18923"/>
    <cellStyle name="Обычный 18 4 3 3 5" xfId="18924"/>
    <cellStyle name="Обычный 18 4 3 3 5 2" xfId="18925"/>
    <cellStyle name="Обычный 18 4 3 3 5 3" xfId="18926"/>
    <cellStyle name="Обычный 18 4 3 3 5 4" xfId="18927"/>
    <cellStyle name="Обычный 18 4 3 3 5 5" xfId="18928"/>
    <cellStyle name="Обычный 18 4 3 3 6" xfId="18929"/>
    <cellStyle name="Обычный 18 4 3 3 7" xfId="18930"/>
    <cellStyle name="Обычный 18 4 3 3 8" xfId="18931"/>
    <cellStyle name="Обычный 18 4 3 3 9" xfId="18932"/>
    <cellStyle name="Обычный 18 4 3 4" xfId="18933"/>
    <cellStyle name="Обычный 18 4 3 4 10" xfId="18934"/>
    <cellStyle name="Обычный 18 4 3 4 2" xfId="18935"/>
    <cellStyle name="Обычный 18 4 3 4 2 2" xfId="18936"/>
    <cellStyle name="Обычный 18 4 3 4 2 2 2" xfId="18937"/>
    <cellStyle name="Обычный 18 4 3 4 2 2 3" xfId="18938"/>
    <cellStyle name="Обычный 18 4 3 4 2 2 4" xfId="18939"/>
    <cellStyle name="Обычный 18 4 3 4 2 2 5" xfId="18940"/>
    <cellStyle name="Обычный 18 4 3 4 2 3" xfId="18941"/>
    <cellStyle name="Обычный 18 4 3 4 2 4" xfId="18942"/>
    <cellStyle name="Обычный 18 4 3 4 2 5" xfId="18943"/>
    <cellStyle name="Обычный 18 4 3 4 2 6" xfId="18944"/>
    <cellStyle name="Обычный 18 4 3 4 2 7" xfId="18945"/>
    <cellStyle name="Обычный 18 4 3 4 2 8" xfId="18946"/>
    <cellStyle name="Обычный 18 4 3 4 2 9" xfId="18947"/>
    <cellStyle name="Обычный 18 4 3 4 3" xfId="18948"/>
    <cellStyle name="Обычный 18 4 3 4 3 2" xfId="18949"/>
    <cellStyle name="Обычный 18 4 3 4 3 3" xfId="18950"/>
    <cellStyle name="Обычный 18 4 3 4 3 4" xfId="18951"/>
    <cellStyle name="Обычный 18 4 3 4 3 5" xfId="18952"/>
    <cellStyle name="Обычный 18 4 3 4 4" xfId="18953"/>
    <cellStyle name="Обычный 18 4 3 4 5" xfId="18954"/>
    <cellStyle name="Обычный 18 4 3 4 6" xfId="18955"/>
    <cellStyle name="Обычный 18 4 3 4 7" xfId="18956"/>
    <cellStyle name="Обычный 18 4 3 4 8" xfId="18957"/>
    <cellStyle name="Обычный 18 4 3 4 9" xfId="18958"/>
    <cellStyle name="Обычный 18 4 3 5" xfId="18959"/>
    <cellStyle name="Обычный 18 4 3 5 2" xfId="18960"/>
    <cellStyle name="Обычный 18 4 3 5 2 2" xfId="18961"/>
    <cellStyle name="Обычный 18 4 3 5 2 3" xfId="18962"/>
    <cellStyle name="Обычный 18 4 3 5 2 4" xfId="18963"/>
    <cellStyle name="Обычный 18 4 3 5 2 5" xfId="18964"/>
    <cellStyle name="Обычный 18 4 3 5 3" xfId="18965"/>
    <cellStyle name="Обычный 18 4 3 5 4" xfId="18966"/>
    <cellStyle name="Обычный 18 4 3 5 5" xfId="18967"/>
    <cellStyle name="Обычный 18 4 3 5 6" xfId="18968"/>
    <cellStyle name="Обычный 18 4 3 5 7" xfId="18969"/>
    <cellStyle name="Обычный 18 4 3 5 8" xfId="18970"/>
    <cellStyle name="Обычный 18 4 3 5 9" xfId="18971"/>
    <cellStyle name="Обычный 18 4 3 6" xfId="18972"/>
    <cellStyle name="Обычный 18 4 3 6 2" xfId="18973"/>
    <cellStyle name="Обычный 18 4 3 6 2 2" xfId="18974"/>
    <cellStyle name="Обычный 18 4 3 6 2 3" xfId="18975"/>
    <cellStyle name="Обычный 18 4 3 6 2 4" xfId="18976"/>
    <cellStyle name="Обычный 18 4 3 6 2 5" xfId="18977"/>
    <cellStyle name="Обычный 18 4 3 6 3" xfId="18978"/>
    <cellStyle name="Обычный 18 4 3 6 4" xfId="18979"/>
    <cellStyle name="Обычный 18 4 3 6 5" xfId="18980"/>
    <cellStyle name="Обычный 18 4 3 6 6" xfId="18981"/>
    <cellStyle name="Обычный 18 4 3 6 7" xfId="18982"/>
    <cellStyle name="Обычный 18 4 3 6 8" xfId="18983"/>
    <cellStyle name="Обычный 18 4 3 7" xfId="18984"/>
    <cellStyle name="Обычный 18 4 3 7 2" xfId="18985"/>
    <cellStyle name="Обычный 18 4 3 7 3" xfId="18986"/>
    <cellStyle name="Обычный 18 4 3 7 4" xfId="18987"/>
    <cellStyle name="Обычный 18 4 3 7 5" xfId="18988"/>
    <cellStyle name="Обычный 18 4 3 8" xfId="18989"/>
    <cellStyle name="Обычный 18 4 3 8 2" xfId="18990"/>
    <cellStyle name="Обычный 18 4 3 8 3" xfId="18991"/>
    <cellStyle name="Обычный 18 4 3 8 4" xfId="18992"/>
    <cellStyle name="Обычный 18 4 3 8 5" xfId="18993"/>
    <cellStyle name="Обычный 18 4 3 9" xfId="18994"/>
    <cellStyle name="Обычный 18 4 4" xfId="18995"/>
    <cellStyle name="Обычный 18 4 4 10" xfId="18996"/>
    <cellStyle name="Обычный 18 4 4 11" xfId="18997"/>
    <cellStyle name="Обычный 18 4 4 12" xfId="18998"/>
    <cellStyle name="Обычный 18 4 4 13" xfId="18999"/>
    <cellStyle name="Обычный 18 4 4 14" xfId="19000"/>
    <cellStyle name="Обычный 18 4 4 15" xfId="19001"/>
    <cellStyle name="Обычный 18 4 4 16" xfId="19002"/>
    <cellStyle name="Обычный 18 4 4 2" xfId="19003"/>
    <cellStyle name="Обычный 18 4 4 2 10" xfId="19004"/>
    <cellStyle name="Обычный 18 4 4 2 11" xfId="19005"/>
    <cellStyle name="Обычный 18 4 4 2 12" xfId="19006"/>
    <cellStyle name="Обычный 18 4 4 2 13" xfId="19007"/>
    <cellStyle name="Обычный 18 4 4 2 14" xfId="19008"/>
    <cellStyle name="Обычный 18 4 4 2 2" xfId="19009"/>
    <cellStyle name="Обычный 18 4 4 2 2 10" xfId="19010"/>
    <cellStyle name="Обычный 18 4 4 2 2 11" xfId="19011"/>
    <cellStyle name="Обычный 18 4 4 2 2 12" xfId="19012"/>
    <cellStyle name="Обычный 18 4 4 2 2 13" xfId="19013"/>
    <cellStyle name="Обычный 18 4 4 2 2 2" xfId="19014"/>
    <cellStyle name="Обычный 18 4 4 2 2 2 2" xfId="19015"/>
    <cellStyle name="Обычный 18 4 4 2 2 2 2 2" xfId="19016"/>
    <cellStyle name="Обычный 18 4 4 2 2 2 2 3" xfId="19017"/>
    <cellStyle name="Обычный 18 4 4 2 2 2 2 4" xfId="19018"/>
    <cellStyle name="Обычный 18 4 4 2 2 2 2 5" xfId="19019"/>
    <cellStyle name="Обычный 18 4 4 2 2 2 3" xfId="19020"/>
    <cellStyle name="Обычный 18 4 4 2 2 2 4" xfId="19021"/>
    <cellStyle name="Обычный 18 4 4 2 2 2 5" xfId="19022"/>
    <cellStyle name="Обычный 18 4 4 2 2 2 6" xfId="19023"/>
    <cellStyle name="Обычный 18 4 4 2 2 2 7" xfId="19024"/>
    <cellStyle name="Обычный 18 4 4 2 2 2 8" xfId="19025"/>
    <cellStyle name="Обычный 18 4 4 2 2 2 9" xfId="19026"/>
    <cellStyle name="Обычный 18 4 4 2 2 3" xfId="19027"/>
    <cellStyle name="Обычный 18 4 4 2 2 3 2" xfId="19028"/>
    <cellStyle name="Обычный 18 4 4 2 2 3 2 2" xfId="19029"/>
    <cellStyle name="Обычный 18 4 4 2 2 3 2 3" xfId="19030"/>
    <cellStyle name="Обычный 18 4 4 2 2 3 2 4" xfId="19031"/>
    <cellStyle name="Обычный 18 4 4 2 2 3 2 5" xfId="19032"/>
    <cellStyle name="Обычный 18 4 4 2 2 3 3" xfId="19033"/>
    <cellStyle name="Обычный 18 4 4 2 2 3 4" xfId="19034"/>
    <cellStyle name="Обычный 18 4 4 2 2 3 5" xfId="19035"/>
    <cellStyle name="Обычный 18 4 4 2 2 3 6" xfId="19036"/>
    <cellStyle name="Обычный 18 4 4 2 2 3 7" xfId="19037"/>
    <cellStyle name="Обычный 18 4 4 2 2 3 8" xfId="19038"/>
    <cellStyle name="Обычный 18 4 4 2 2 4" xfId="19039"/>
    <cellStyle name="Обычный 18 4 4 2 2 4 2" xfId="19040"/>
    <cellStyle name="Обычный 18 4 4 2 2 4 3" xfId="19041"/>
    <cellStyle name="Обычный 18 4 4 2 2 4 4" xfId="19042"/>
    <cellStyle name="Обычный 18 4 4 2 2 4 5" xfId="19043"/>
    <cellStyle name="Обычный 18 4 4 2 2 5" xfId="19044"/>
    <cellStyle name="Обычный 18 4 4 2 2 5 2" xfId="19045"/>
    <cellStyle name="Обычный 18 4 4 2 2 5 3" xfId="19046"/>
    <cellStyle name="Обычный 18 4 4 2 2 5 4" xfId="19047"/>
    <cellStyle name="Обычный 18 4 4 2 2 5 5" xfId="19048"/>
    <cellStyle name="Обычный 18 4 4 2 2 6" xfId="19049"/>
    <cellStyle name="Обычный 18 4 4 2 2 7" xfId="19050"/>
    <cellStyle name="Обычный 18 4 4 2 2 8" xfId="19051"/>
    <cellStyle name="Обычный 18 4 4 2 2 9" xfId="19052"/>
    <cellStyle name="Обычный 18 4 4 2 3" xfId="19053"/>
    <cellStyle name="Обычный 18 4 4 2 3 2" xfId="19054"/>
    <cellStyle name="Обычный 18 4 4 2 3 2 2" xfId="19055"/>
    <cellStyle name="Обычный 18 4 4 2 3 2 3" xfId="19056"/>
    <cellStyle name="Обычный 18 4 4 2 3 2 4" xfId="19057"/>
    <cellStyle name="Обычный 18 4 4 2 3 2 5" xfId="19058"/>
    <cellStyle name="Обычный 18 4 4 2 3 3" xfId="19059"/>
    <cellStyle name="Обычный 18 4 4 2 3 4" xfId="19060"/>
    <cellStyle name="Обычный 18 4 4 2 3 5" xfId="19061"/>
    <cellStyle name="Обычный 18 4 4 2 3 6" xfId="19062"/>
    <cellStyle name="Обычный 18 4 4 2 3 7" xfId="19063"/>
    <cellStyle name="Обычный 18 4 4 2 3 8" xfId="19064"/>
    <cellStyle name="Обычный 18 4 4 2 3 9" xfId="19065"/>
    <cellStyle name="Обычный 18 4 4 2 4" xfId="19066"/>
    <cellStyle name="Обычный 18 4 4 2 4 2" xfId="19067"/>
    <cellStyle name="Обычный 18 4 4 2 4 2 2" xfId="19068"/>
    <cellStyle name="Обычный 18 4 4 2 4 2 3" xfId="19069"/>
    <cellStyle name="Обычный 18 4 4 2 4 2 4" xfId="19070"/>
    <cellStyle name="Обычный 18 4 4 2 4 2 5" xfId="19071"/>
    <cellStyle name="Обычный 18 4 4 2 4 3" xfId="19072"/>
    <cellStyle name="Обычный 18 4 4 2 4 4" xfId="19073"/>
    <cellStyle name="Обычный 18 4 4 2 4 5" xfId="19074"/>
    <cellStyle name="Обычный 18 4 4 2 4 6" xfId="19075"/>
    <cellStyle name="Обычный 18 4 4 2 4 7" xfId="19076"/>
    <cellStyle name="Обычный 18 4 4 2 4 8" xfId="19077"/>
    <cellStyle name="Обычный 18 4 4 2 5" xfId="19078"/>
    <cellStyle name="Обычный 18 4 4 2 5 2" xfId="19079"/>
    <cellStyle name="Обычный 18 4 4 2 5 3" xfId="19080"/>
    <cellStyle name="Обычный 18 4 4 2 5 4" xfId="19081"/>
    <cellStyle name="Обычный 18 4 4 2 5 5" xfId="19082"/>
    <cellStyle name="Обычный 18 4 4 2 6" xfId="19083"/>
    <cellStyle name="Обычный 18 4 4 2 6 2" xfId="19084"/>
    <cellStyle name="Обычный 18 4 4 2 6 3" xfId="19085"/>
    <cellStyle name="Обычный 18 4 4 2 6 4" xfId="19086"/>
    <cellStyle name="Обычный 18 4 4 2 6 5" xfId="19087"/>
    <cellStyle name="Обычный 18 4 4 2 7" xfId="19088"/>
    <cellStyle name="Обычный 18 4 4 2 8" xfId="19089"/>
    <cellStyle name="Обычный 18 4 4 2 9" xfId="19090"/>
    <cellStyle name="Обычный 18 4 4 3" xfId="19091"/>
    <cellStyle name="Обычный 18 4 4 3 10" xfId="19092"/>
    <cellStyle name="Обычный 18 4 4 3 11" xfId="19093"/>
    <cellStyle name="Обычный 18 4 4 3 12" xfId="19094"/>
    <cellStyle name="Обычный 18 4 4 3 13" xfId="19095"/>
    <cellStyle name="Обычный 18 4 4 3 2" xfId="19096"/>
    <cellStyle name="Обычный 18 4 4 3 2 2" xfId="19097"/>
    <cellStyle name="Обычный 18 4 4 3 2 2 2" xfId="19098"/>
    <cellStyle name="Обычный 18 4 4 3 2 2 3" xfId="19099"/>
    <cellStyle name="Обычный 18 4 4 3 2 2 4" xfId="19100"/>
    <cellStyle name="Обычный 18 4 4 3 2 2 5" xfId="19101"/>
    <cellStyle name="Обычный 18 4 4 3 2 3" xfId="19102"/>
    <cellStyle name="Обычный 18 4 4 3 2 4" xfId="19103"/>
    <cellStyle name="Обычный 18 4 4 3 2 5" xfId="19104"/>
    <cellStyle name="Обычный 18 4 4 3 2 6" xfId="19105"/>
    <cellStyle name="Обычный 18 4 4 3 2 7" xfId="19106"/>
    <cellStyle name="Обычный 18 4 4 3 2 8" xfId="19107"/>
    <cellStyle name="Обычный 18 4 4 3 2 9" xfId="19108"/>
    <cellStyle name="Обычный 18 4 4 3 3" xfId="19109"/>
    <cellStyle name="Обычный 18 4 4 3 3 2" xfId="19110"/>
    <cellStyle name="Обычный 18 4 4 3 3 2 2" xfId="19111"/>
    <cellStyle name="Обычный 18 4 4 3 3 2 3" xfId="19112"/>
    <cellStyle name="Обычный 18 4 4 3 3 2 4" xfId="19113"/>
    <cellStyle name="Обычный 18 4 4 3 3 2 5" xfId="19114"/>
    <cellStyle name="Обычный 18 4 4 3 3 3" xfId="19115"/>
    <cellStyle name="Обычный 18 4 4 3 3 4" xfId="19116"/>
    <cellStyle name="Обычный 18 4 4 3 3 5" xfId="19117"/>
    <cellStyle name="Обычный 18 4 4 3 3 6" xfId="19118"/>
    <cellStyle name="Обычный 18 4 4 3 3 7" xfId="19119"/>
    <cellStyle name="Обычный 18 4 4 3 3 8" xfId="19120"/>
    <cellStyle name="Обычный 18 4 4 3 4" xfId="19121"/>
    <cellStyle name="Обычный 18 4 4 3 4 2" xfId="19122"/>
    <cellStyle name="Обычный 18 4 4 3 4 3" xfId="19123"/>
    <cellStyle name="Обычный 18 4 4 3 4 4" xfId="19124"/>
    <cellStyle name="Обычный 18 4 4 3 4 5" xfId="19125"/>
    <cellStyle name="Обычный 18 4 4 3 5" xfId="19126"/>
    <cellStyle name="Обычный 18 4 4 3 5 2" xfId="19127"/>
    <cellStyle name="Обычный 18 4 4 3 5 3" xfId="19128"/>
    <cellStyle name="Обычный 18 4 4 3 5 4" xfId="19129"/>
    <cellStyle name="Обычный 18 4 4 3 5 5" xfId="19130"/>
    <cellStyle name="Обычный 18 4 4 3 6" xfId="19131"/>
    <cellStyle name="Обычный 18 4 4 3 7" xfId="19132"/>
    <cellStyle name="Обычный 18 4 4 3 8" xfId="19133"/>
    <cellStyle name="Обычный 18 4 4 3 9" xfId="19134"/>
    <cellStyle name="Обычный 18 4 4 4" xfId="19135"/>
    <cellStyle name="Обычный 18 4 4 4 10" xfId="19136"/>
    <cellStyle name="Обычный 18 4 4 4 2" xfId="19137"/>
    <cellStyle name="Обычный 18 4 4 4 2 2" xfId="19138"/>
    <cellStyle name="Обычный 18 4 4 4 2 2 2" xfId="19139"/>
    <cellStyle name="Обычный 18 4 4 4 2 2 3" xfId="19140"/>
    <cellStyle name="Обычный 18 4 4 4 2 2 4" xfId="19141"/>
    <cellStyle name="Обычный 18 4 4 4 2 2 5" xfId="19142"/>
    <cellStyle name="Обычный 18 4 4 4 2 3" xfId="19143"/>
    <cellStyle name="Обычный 18 4 4 4 2 4" xfId="19144"/>
    <cellStyle name="Обычный 18 4 4 4 2 5" xfId="19145"/>
    <cellStyle name="Обычный 18 4 4 4 2 6" xfId="19146"/>
    <cellStyle name="Обычный 18 4 4 4 2 7" xfId="19147"/>
    <cellStyle name="Обычный 18 4 4 4 2 8" xfId="19148"/>
    <cellStyle name="Обычный 18 4 4 4 2 9" xfId="19149"/>
    <cellStyle name="Обычный 18 4 4 4 3" xfId="19150"/>
    <cellStyle name="Обычный 18 4 4 4 3 2" xfId="19151"/>
    <cellStyle name="Обычный 18 4 4 4 3 3" xfId="19152"/>
    <cellStyle name="Обычный 18 4 4 4 3 4" xfId="19153"/>
    <cellStyle name="Обычный 18 4 4 4 3 5" xfId="19154"/>
    <cellStyle name="Обычный 18 4 4 4 4" xfId="19155"/>
    <cellStyle name="Обычный 18 4 4 4 5" xfId="19156"/>
    <cellStyle name="Обычный 18 4 4 4 6" xfId="19157"/>
    <cellStyle name="Обычный 18 4 4 4 7" xfId="19158"/>
    <cellStyle name="Обычный 18 4 4 4 8" xfId="19159"/>
    <cellStyle name="Обычный 18 4 4 4 9" xfId="19160"/>
    <cellStyle name="Обычный 18 4 4 5" xfId="19161"/>
    <cellStyle name="Обычный 18 4 4 5 2" xfId="19162"/>
    <cellStyle name="Обычный 18 4 4 5 2 2" xfId="19163"/>
    <cellStyle name="Обычный 18 4 4 5 2 3" xfId="19164"/>
    <cellStyle name="Обычный 18 4 4 5 2 4" xfId="19165"/>
    <cellStyle name="Обычный 18 4 4 5 2 5" xfId="19166"/>
    <cellStyle name="Обычный 18 4 4 5 3" xfId="19167"/>
    <cellStyle name="Обычный 18 4 4 5 4" xfId="19168"/>
    <cellStyle name="Обычный 18 4 4 5 5" xfId="19169"/>
    <cellStyle name="Обычный 18 4 4 5 6" xfId="19170"/>
    <cellStyle name="Обычный 18 4 4 5 7" xfId="19171"/>
    <cellStyle name="Обычный 18 4 4 5 8" xfId="19172"/>
    <cellStyle name="Обычный 18 4 4 5 9" xfId="19173"/>
    <cellStyle name="Обычный 18 4 4 6" xfId="19174"/>
    <cellStyle name="Обычный 18 4 4 6 2" xfId="19175"/>
    <cellStyle name="Обычный 18 4 4 6 2 2" xfId="19176"/>
    <cellStyle name="Обычный 18 4 4 6 2 3" xfId="19177"/>
    <cellStyle name="Обычный 18 4 4 6 2 4" xfId="19178"/>
    <cellStyle name="Обычный 18 4 4 6 2 5" xfId="19179"/>
    <cellStyle name="Обычный 18 4 4 6 3" xfId="19180"/>
    <cellStyle name="Обычный 18 4 4 6 4" xfId="19181"/>
    <cellStyle name="Обычный 18 4 4 6 5" xfId="19182"/>
    <cellStyle name="Обычный 18 4 4 6 6" xfId="19183"/>
    <cellStyle name="Обычный 18 4 4 6 7" xfId="19184"/>
    <cellStyle name="Обычный 18 4 4 6 8" xfId="19185"/>
    <cellStyle name="Обычный 18 4 4 7" xfId="19186"/>
    <cellStyle name="Обычный 18 4 4 7 2" xfId="19187"/>
    <cellStyle name="Обычный 18 4 4 7 3" xfId="19188"/>
    <cellStyle name="Обычный 18 4 4 7 4" xfId="19189"/>
    <cellStyle name="Обычный 18 4 4 7 5" xfId="19190"/>
    <cellStyle name="Обычный 18 4 4 8" xfId="19191"/>
    <cellStyle name="Обычный 18 4 4 8 2" xfId="19192"/>
    <cellStyle name="Обычный 18 4 4 8 3" xfId="19193"/>
    <cellStyle name="Обычный 18 4 4 8 4" xfId="19194"/>
    <cellStyle name="Обычный 18 4 4 8 5" xfId="19195"/>
    <cellStyle name="Обычный 18 4 4 9" xfId="19196"/>
    <cellStyle name="Обычный 18 4 5" xfId="19197"/>
    <cellStyle name="Обычный 18 4 5 10" xfId="19198"/>
    <cellStyle name="Обычный 18 4 5 11" xfId="19199"/>
    <cellStyle name="Обычный 18 4 5 12" xfId="19200"/>
    <cellStyle name="Обычный 18 4 5 13" xfId="19201"/>
    <cellStyle name="Обычный 18 4 5 14" xfId="19202"/>
    <cellStyle name="Обычный 18 4 5 15" xfId="19203"/>
    <cellStyle name="Обычный 18 4 5 2" xfId="19204"/>
    <cellStyle name="Обычный 18 4 5 2 10" xfId="19205"/>
    <cellStyle name="Обычный 18 4 5 2 11" xfId="19206"/>
    <cellStyle name="Обычный 18 4 5 2 12" xfId="19207"/>
    <cellStyle name="Обычный 18 4 5 2 13" xfId="19208"/>
    <cellStyle name="Обычный 18 4 5 2 14" xfId="19209"/>
    <cellStyle name="Обычный 18 4 5 2 2" xfId="19210"/>
    <cellStyle name="Обычный 18 4 5 2 2 10" xfId="19211"/>
    <cellStyle name="Обычный 18 4 5 2 2 11" xfId="19212"/>
    <cellStyle name="Обычный 18 4 5 2 2 12" xfId="19213"/>
    <cellStyle name="Обычный 18 4 5 2 2 13" xfId="19214"/>
    <cellStyle name="Обычный 18 4 5 2 2 2" xfId="19215"/>
    <cellStyle name="Обычный 18 4 5 2 2 2 2" xfId="19216"/>
    <cellStyle name="Обычный 18 4 5 2 2 2 2 2" xfId="19217"/>
    <cellStyle name="Обычный 18 4 5 2 2 2 2 3" xfId="19218"/>
    <cellStyle name="Обычный 18 4 5 2 2 2 2 4" xfId="19219"/>
    <cellStyle name="Обычный 18 4 5 2 2 2 2 5" xfId="19220"/>
    <cellStyle name="Обычный 18 4 5 2 2 2 3" xfId="19221"/>
    <cellStyle name="Обычный 18 4 5 2 2 2 4" xfId="19222"/>
    <cellStyle name="Обычный 18 4 5 2 2 2 5" xfId="19223"/>
    <cellStyle name="Обычный 18 4 5 2 2 2 6" xfId="19224"/>
    <cellStyle name="Обычный 18 4 5 2 2 2 7" xfId="19225"/>
    <cellStyle name="Обычный 18 4 5 2 2 2 8" xfId="19226"/>
    <cellStyle name="Обычный 18 4 5 2 2 2 9" xfId="19227"/>
    <cellStyle name="Обычный 18 4 5 2 2 3" xfId="19228"/>
    <cellStyle name="Обычный 18 4 5 2 2 3 2" xfId="19229"/>
    <cellStyle name="Обычный 18 4 5 2 2 3 2 2" xfId="19230"/>
    <cellStyle name="Обычный 18 4 5 2 2 3 2 3" xfId="19231"/>
    <cellStyle name="Обычный 18 4 5 2 2 3 2 4" xfId="19232"/>
    <cellStyle name="Обычный 18 4 5 2 2 3 2 5" xfId="19233"/>
    <cellStyle name="Обычный 18 4 5 2 2 3 3" xfId="19234"/>
    <cellStyle name="Обычный 18 4 5 2 2 3 4" xfId="19235"/>
    <cellStyle name="Обычный 18 4 5 2 2 3 5" xfId="19236"/>
    <cellStyle name="Обычный 18 4 5 2 2 3 6" xfId="19237"/>
    <cellStyle name="Обычный 18 4 5 2 2 3 7" xfId="19238"/>
    <cellStyle name="Обычный 18 4 5 2 2 3 8" xfId="19239"/>
    <cellStyle name="Обычный 18 4 5 2 2 4" xfId="19240"/>
    <cellStyle name="Обычный 18 4 5 2 2 4 2" xfId="19241"/>
    <cellStyle name="Обычный 18 4 5 2 2 4 3" xfId="19242"/>
    <cellStyle name="Обычный 18 4 5 2 2 4 4" xfId="19243"/>
    <cellStyle name="Обычный 18 4 5 2 2 4 5" xfId="19244"/>
    <cellStyle name="Обычный 18 4 5 2 2 5" xfId="19245"/>
    <cellStyle name="Обычный 18 4 5 2 2 5 2" xfId="19246"/>
    <cellStyle name="Обычный 18 4 5 2 2 5 3" xfId="19247"/>
    <cellStyle name="Обычный 18 4 5 2 2 5 4" xfId="19248"/>
    <cellStyle name="Обычный 18 4 5 2 2 5 5" xfId="19249"/>
    <cellStyle name="Обычный 18 4 5 2 2 6" xfId="19250"/>
    <cellStyle name="Обычный 18 4 5 2 2 7" xfId="19251"/>
    <cellStyle name="Обычный 18 4 5 2 2 8" xfId="19252"/>
    <cellStyle name="Обычный 18 4 5 2 2 9" xfId="19253"/>
    <cellStyle name="Обычный 18 4 5 2 3" xfId="19254"/>
    <cellStyle name="Обычный 18 4 5 2 3 2" xfId="19255"/>
    <cellStyle name="Обычный 18 4 5 2 3 2 2" xfId="19256"/>
    <cellStyle name="Обычный 18 4 5 2 3 2 3" xfId="19257"/>
    <cellStyle name="Обычный 18 4 5 2 3 2 4" xfId="19258"/>
    <cellStyle name="Обычный 18 4 5 2 3 2 5" xfId="19259"/>
    <cellStyle name="Обычный 18 4 5 2 3 3" xfId="19260"/>
    <cellStyle name="Обычный 18 4 5 2 3 4" xfId="19261"/>
    <cellStyle name="Обычный 18 4 5 2 3 5" xfId="19262"/>
    <cellStyle name="Обычный 18 4 5 2 3 6" xfId="19263"/>
    <cellStyle name="Обычный 18 4 5 2 3 7" xfId="19264"/>
    <cellStyle name="Обычный 18 4 5 2 3 8" xfId="19265"/>
    <cellStyle name="Обычный 18 4 5 2 3 9" xfId="19266"/>
    <cellStyle name="Обычный 18 4 5 2 4" xfId="19267"/>
    <cellStyle name="Обычный 18 4 5 2 4 2" xfId="19268"/>
    <cellStyle name="Обычный 18 4 5 2 4 2 2" xfId="19269"/>
    <cellStyle name="Обычный 18 4 5 2 4 2 3" xfId="19270"/>
    <cellStyle name="Обычный 18 4 5 2 4 2 4" xfId="19271"/>
    <cellStyle name="Обычный 18 4 5 2 4 2 5" xfId="19272"/>
    <cellStyle name="Обычный 18 4 5 2 4 3" xfId="19273"/>
    <cellStyle name="Обычный 18 4 5 2 4 4" xfId="19274"/>
    <cellStyle name="Обычный 18 4 5 2 4 5" xfId="19275"/>
    <cellStyle name="Обычный 18 4 5 2 4 6" xfId="19276"/>
    <cellStyle name="Обычный 18 4 5 2 4 7" xfId="19277"/>
    <cellStyle name="Обычный 18 4 5 2 4 8" xfId="19278"/>
    <cellStyle name="Обычный 18 4 5 2 5" xfId="19279"/>
    <cellStyle name="Обычный 18 4 5 2 5 2" xfId="19280"/>
    <cellStyle name="Обычный 18 4 5 2 5 3" xfId="19281"/>
    <cellStyle name="Обычный 18 4 5 2 5 4" xfId="19282"/>
    <cellStyle name="Обычный 18 4 5 2 5 5" xfId="19283"/>
    <cellStyle name="Обычный 18 4 5 2 6" xfId="19284"/>
    <cellStyle name="Обычный 18 4 5 2 6 2" xfId="19285"/>
    <cellStyle name="Обычный 18 4 5 2 6 3" xfId="19286"/>
    <cellStyle name="Обычный 18 4 5 2 6 4" xfId="19287"/>
    <cellStyle name="Обычный 18 4 5 2 6 5" xfId="19288"/>
    <cellStyle name="Обычный 18 4 5 2 7" xfId="19289"/>
    <cellStyle name="Обычный 18 4 5 2 8" xfId="19290"/>
    <cellStyle name="Обычный 18 4 5 2 9" xfId="19291"/>
    <cellStyle name="Обычный 18 4 5 3" xfId="19292"/>
    <cellStyle name="Обычный 18 4 5 3 10" xfId="19293"/>
    <cellStyle name="Обычный 18 4 5 3 11" xfId="19294"/>
    <cellStyle name="Обычный 18 4 5 3 12" xfId="19295"/>
    <cellStyle name="Обычный 18 4 5 3 13" xfId="19296"/>
    <cellStyle name="Обычный 18 4 5 3 2" xfId="19297"/>
    <cellStyle name="Обычный 18 4 5 3 2 2" xfId="19298"/>
    <cellStyle name="Обычный 18 4 5 3 2 2 2" xfId="19299"/>
    <cellStyle name="Обычный 18 4 5 3 2 2 3" xfId="19300"/>
    <cellStyle name="Обычный 18 4 5 3 2 2 4" xfId="19301"/>
    <cellStyle name="Обычный 18 4 5 3 2 2 5" xfId="19302"/>
    <cellStyle name="Обычный 18 4 5 3 2 3" xfId="19303"/>
    <cellStyle name="Обычный 18 4 5 3 2 4" xfId="19304"/>
    <cellStyle name="Обычный 18 4 5 3 2 5" xfId="19305"/>
    <cellStyle name="Обычный 18 4 5 3 2 6" xfId="19306"/>
    <cellStyle name="Обычный 18 4 5 3 2 7" xfId="19307"/>
    <cellStyle name="Обычный 18 4 5 3 2 8" xfId="19308"/>
    <cellStyle name="Обычный 18 4 5 3 2 9" xfId="19309"/>
    <cellStyle name="Обычный 18 4 5 3 3" xfId="19310"/>
    <cellStyle name="Обычный 18 4 5 3 3 2" xfId="19311"/>
    <cellStyle name="Обычный 18 4 5 3 3 2 2" xfId="19312"/>
    <cellStyle name="Обычный 18 4 5 3 3 2 3" xfId="19313"/>
    <cellStyle name="Обычный 18 4 5 3 3 2 4" xfId="19314"/>
    <cellStyle name="Обычный 18 4 5 3 3 2 5" xfId="19315"/>
    <cellStyle name="Обычный 18 4 5 3 3 3" xfId="19316"/>
    <cellStyle name="Обычный 18 4 5 3 3 4" xfId="19317"/>
    <cellStyle name="Обычный 18 4 5 3 3 5" xfId="19318"/>
    <cellStyle name="Обычный 18 4 5 3 3 6" xfId="19319"/>
    <cellStyle name="Обычный 18 4 5 3 3 7" xfId="19320"/>
    <cellStyle name="Обычный 18 4 5 3 3 8" xfId="19321"/>
    <cellStyle name="Обычный 18 4 5 3 4" xfId="19322"/>
    <cellStyle name="Обычный 18 4 5 3 4 2" xfId="19323"/>
    <cellStyle name="Обычный 18 4 5 3 4 3" xfId="19324"/>
    <cellStyle name="Обычный 18 4 5 3 4 4" xfId="19325"/>
    <cellStyle name="Обычный 18 4 5 3 4 5" xfId="19326"/>
    <cellStyle name="Обычный 18 4 5 3 5" xfId="19327"/>
    <cellStyle name="Обычный 18 4 5 3 5 2" xfId="19328"/>
    <cellStyle name="Обычный 18 4 5 3 5 3" xfId="19329"/>
    <cellStyle name="Обычный 18 4 5 3 5 4" xfId="19330"/>
    <cellStyle name="Обычный 18 4 5 3 5 5" xfId="19331"/>
    <cellStyle name="Обычный 18 4 5 3 6" xfId="19332"/>
    <cellStyle name="Обычный 18 4 5 3 7" xfId="19333"/>
    <cellStyle name="Обычный 18 4 5 3 8" xfId="19334"/>
    <cellStyle name="Обычный 18 4 5 3 9" xfId="19335"/>
    <cellStyle name="Обычный 18 4 5 4" xfId="19336"/>
    <cellStyle name="Обычный 18 4 5 4 2" xfId="19337"/>
    <cellStyle name="Обычный 18 4 5 4 2 2" xfId="19338"/>
    <cellStyle name="Обычный 18 4 5 4 2 3" xfId="19339"/>
    <cellStyle name="Обычный 18 4 5 4 2 4" xfId="19340"/>
    <cellStyle name="Обычный 18 4 5 4 2 5" xfId="19341"/>
    <cellStyle name="Обычный 18 4 5 4 3" xfId="19342"/>
    <cellStyle name="Обычный 18 4 5 4 4" xfId="19343"/>
    <cellStyle name="Обычный 18 4 5 4 5" xfId="19344"/>
    <cellStyle name="Обычный 18 4 5 4 6" xfId="19345"/>
    <cellStyle name="Обычный 18 4 5 4 7" xfId="19346"/>
    <cellStyle name="Обычный 18 4 5 4 8" xfId="19347"/>
    <cellStyle name="Обычный 18 4 5 4 9" xfId="19348"/>
    <cellStyle name="Обычный 18 4 5 5" xfId="19349"/>
    <cellStyle name="Обычный 18 4 5 5 2" xfId="19350"/>
    <cellStyle name="Обычный 18 4 5 5 2 2" xfId="19351"/>
    <cellStyle name="Обычный 18 4 5 5 2 3" xfId="19352"/>
    <cellStyle name="Обычный 18 4 5 5 2 4" xfId="19353"/>
    <cellStyle name="Обычный 18 4 5 5 2 5" xfId="19354"/>
    <cellStyle name="Обычный 18 4 5 5 3" xfId="19355"/>
    <cellStyle name="Обычный 18 4 5 5 4" xfId="19356"/>
    <cellStyle name="Обычный 18 4 5 5 5" xfId="19357"/>
    <cellStyle name="Обычный 18 4 5 5 6" xfId="19358"/>
    <cellStyle name="Обычный 18 4 5 5 7" xfId="19359"/>
    <cellStyle name="Обычный 18 4 5 5 8" xfId="19360"/>
    <cellStyle name="Обычный 18 4 5 6" xfId="19361"/>
    <cellStyle name="Обычный 18 4 5 6 2" xfId="19362"/>
    <cellStyle name="Обычный 18 4 5 6 3" xfId="19363"/>
    <cellStyle name="Обычный 18 4 5 6 4" xfId="19364"/>
    <cellStyle name="Обычный 18 4 5 6 5" xfId="19365"/>
    <cellStyle name="Обычный 18 4 5 7" xfId="19366"/>
    <cellStyle name="Обычный 18 4 5 7 2" xfId="19367"/>
    <cellStyle name="Обычный 18 4 5 7 3" xfId="19368"/>
    <cellStyle name="Обычный 18 4 5 7 4" xfId="19369"/>
    <cellStyle name="Обычный 18 4 5 7 5" xfId="19370"/>
    <cellStyle name="Обычный 18 4 5 8" xfId="19371"/>
    <cellStyle name="Обычный 18 4 5 9" xfId="19372"/>
    <cellStyle name="Обычный 18 4 6" xfId="19373"/>
    <cellStyle name="Обычный 18 4 6 10" xfId="19374"/>
    <cellStyle name="Обычный 18 4 6 11" xfId="19375"/>
    <cellStyle name="Обычный 18 4 6 12" xfId="19376"/>
    <cellStyle name="Обычный 18 4 6 13" xfId="19377"/>
    <cellStyle name="Обычный 18 4 6 14" xfId="19378"/>
    <cellStyle name="Обычный 18 4 6 15" xfId="19379"/>
    <cellStyle name="Обычный 18 4 6 2" xfId="19380"/>
    <cellStyle name="Обычный 18 4 6 2 10" xfId="19381"/>
    <cellStyle name="Обычный 18 4 6 2 11" xfId="19382"/>
    <cellStyle name="Обычный 18 4 6 2 12" xfId="19383"/>
    <cellStyle name="Обычный 18 4 6 2 13" xfId="19384"/>
    <cellStyle name="Обычный 18 4 6 2 14" xfId="19385"/>
    <cellStyle name="Обычный 18 4 6 2 2" xfId="19386"/>
    <cellStyle name="Обычный 18 4 6 2 2 10" xfId="19387"/>
    <cellStyle name="Обычный 18 4 6 2 2 11" xfId="19388"/>
    <cellStyle name="Обычный 18 4 6 2 2 12" xfId="19389"/>
    <cellStyle name="Обычный 18 4 6 2 2 13" xfId="19390"/>
    <cellStyle name="Обычный 18 4 6 2 2 2" xfId="19391"/>
    <cellStyle name="Обычный 18 4 6 2 2 2 2" xfId="19392"/>
    <cellStyle name="Обычный 18 4 6 2 2 2 2 2" xfId="19393"/>
    <cellStyle name="Обычный 18 4 6 2 2 2 2 3" xfId="19394"/>
    <cellStyle name="Обычный 18 4 6 2 2 2 2 4" xfId="19395"/>
    <cellStyle name="Обычный 18 4 6 2 2 2 2 5" xfId="19396"/>
    <cellStyle name="Обычный 18 4 6 2 2 2 3" xfId="19397"/>
    <cellStyle name="Обычный 18 4 6 2 2 2 4" xfId="19398"/>
    <cellStyle name="Обычный 18 4 6 2 2 2 5" xfId="19399"/>
    <cellStyle name="Обычный 18 4 6 2 2 2 6" xfId="19400"/>
    <cellStyle name="Обычный 18 4 6 2 2 2 7" xfId="19401"/>
    <cellStyle name="Обычный 18 4 6 2 2 2 8" xfId="19402"/>
    <cellStyle name="Обычный 18 4 6 2 2 2 9" xfId="19403"/>
    <cellStyle name="Обычный 18 4 6 2 2 3" xfId="19404"/>
    <cellStyle name="Обычный 18 4 6 2 2 3 2" xfId="19405"/>
    <cellStyle name="Обычный 18 4 6 2 2 3 2 2" xfId="19406"/>
    <cellStyle name="Обычный 18 4 6 2 2 3 2 3" xfId="19407"/>
    <cellStyle name="Обычный 18 4 6 2 2 3 2 4" xfId="19408"/>
    <cellStyle name="Обычный 18 4 6 2 2 3 2 5" xfId="19409"/>
    <cellStyle name="Обычный 18 4 6 2 2 3 3" xfId="19410"/>
    <cellStyle name="Обычный 18 4 6 2 2 3 4" xfId="19411"/>
    <cellStyle name="Обычный 18 4 6 2 2 3 5" xfId="19412"/>
    <cellStyle name="Обычный 18 4 6 2 2 3 6" xfId="19413"/>
    <cellStyle name="Обычный 18 4 6 2 2 3 7" xfId="19414"/>
    <cellStyle name="Обычный 18 4 6 2 2 3 8" xfId="19415"/>
    <cellStyle name="Обычный 18 4 6 2 2 4" xfId="19416"/>
    <cellStyle name="Обычный 18 4 6 2 2 4 2" xfId="19417"/>
    <cellStyle name="Обычный 18 4 6 2 2 4 3" xfId="19418"/>
    <cellStyle name="Обычный 18 4 6 2 2 4 4" xfId="19419"/>
    <cellStyle name="Обычный 18 4 6 2 2 4 5" xfId="19420"/>
    <cellStyle name="Обычный 18 4 6 2 2 5" xfId="19421"/>
    <cellStyle name="Обычный 18 4 6 2 2 5 2" xfId="19422"/>
    <cellStyle name="Обычный 18 4 6 2 2 5 3" xfId="19423"/>
    <cellStyle name="Обычный 18 4 6 2 2 5 4" xfId="19424"/>
    <cellStyle name="Обычный 18 4 6 2 2 5 5" xfId="19425"/>
    <cellStyle name="Обычный 18 4 6 2 2 6" xfId="19426"/>
    <cellStyle name="Обычный 18 4 6 2 2 7" xfId="19427"/>
    <cellStyle name="Обычный 18 4 6 2 2 8" xfId="19428"/>
    <cellStyle name="Обычный 18 4 6 2 2 9" xfId="19429"/>
    <cellStyle name="Обычный 18 4 6 2 3" xfId="19430"/>
    <cellStyle name="Обычный 18 4 6 2 3 2" xfId="19431"/>
    <cellStyle name="Обычный 18 4 6 2 3 2 2" xfId="19432"/>
    <cellStyle name="Обычный 18 4 6 2 3 2 3" xfId="19433"/>
    <cellStyle name="Обычный 18 4 6 2 3 2 4" xfId="19434"/>
    <cellStyle name="Обычный 18 4 6 2 3 2 5" xfId="19435"/>
    <cellStyle name="Обычный 18 4 6 2 3 3" xfId="19436"/>
    <cellStyle name="Обычный 18 4 6 2 3 4" xfId="19437"/>
    <cellStyle name="Обычный 18 4 6 2 3 5" xfId="19438"/>
    <cellStyle name="Обычный 18 4 6 2 3 6" xfId="19439"/>
    <cellStyle name="Обычный 18 4 6 2 3 7" xfId="19440"/>
    <cellStyle name="Обычный 18 4 6 2 3 8" xfId="19441"/>
    <cellStyle name="Обычный 18 4 6 2 3 9" xfId="19442"/>
    <cellStyle name="Обычный 18 4 6 2 4" xfId="19443"/>
    <cellStyle name="Обычный 18 4 6 2 4 2" xfId="19444"/>
    <cellStyle name="Обычный 18 4 6 2 4 2 2" xfId="19445"/>
    <cellStyle name="Обычный 18 4 6 2 4 2 3" xfId="19446"/>
    <cellStyle name="Обычный 18 4 6 2 4 2 4" xfId="19447"/>
    <cellStyle name="Обычный 18 4 6 2 4 2 5" xfId="19448"/>
    <cellStyle name="Обычный 18 4 6 2 4 3" xfId="19449"/>
    <cellStyle name="Обычный 18 4 6 2 4 4" xfId="19450"/>
    <cellStyle name="Обычный 18 4 6 2 4 5" xfId="19451"/>
    <cellStyle name="Обычный 18 4 6 2 4 6" xfId="19452"/>
    <cellStyle name="Обычный 18 4 6 2 4 7" xfId="19453"/>
    <cellStyle name="Обычный 18 4 6 2 4 8" xfId="19454"/>
    <cellStyle name="Обычный 18 4 6 2 5" xfId="19455"/>
    <cellStyle name="Обычный 18 4 6 2 5 2" xfId="19456"/>
    <cellStyle name="Обычный 18 4 6 2 5 3" xfId="19457"/>
    <cellStyle name="Обычный 18 4 6 2 5 4" xfId="19458"/>
    <cellStyle name="Обычный 18 4 6 2 5 5" xfId="19459"/>
    <cellStyle name="Обычный 18 4 6 2 6" xfId="19460"/>
    <cellStyle name="Обычный 18 4 6 2 6 2" xfId="19461"/>
    <cellStyle name="Обычный 18 4 6 2 6 3" xfId="19462"/>
    <cellStyle name="Обычный 18 4 6 2 6 4" xfId="19463"/>
    <cellStyle name="Обычный 18 4 6 2 6 5" xfId="19464"/>
    <cellStyle name="Обычный 18 4 6 2 7" xfId="19465"/>
    <cellStyle name="Обычный 18 4 6 2 8" xfId="19466"/>
    <cellStyle name="Обычный 18 4 6 2 9" xfId="19467"/>
    <cellStyle name="Обычный 18 4 6 3" xfId="19468"/>
    <cellStyle name="Обычный 18 4 6 3 10" xfId="19469"/>
    <cellStyle name="Обычный 18 4 6 3 11" xfId="19470"/>
    <cellStyle name="Обычный 18 4 6 3 12" xfId="19471"/>
    <cellStyle name="Обычный 18 4 6 3 13" xfId="19472"/>
    <cellStyle name="Обычный 18 4 6 3 2" xfId="19473"/>
    <cellStyle name="Обычный 18 4 6 3 2 2" xfId="19474"/>
    <cellStyle name="Обычный 18 4 6 3 2 2 2" xfId="19475"/>
    <cellStyle name="Обычный 18 4 6 3 2 2 3" xfId="19476"/>
    <cellStyle name="Обычный 18 4 6 3 2 2 4" xfId="19477"/>
    <cellStyle name="Обычный 18 4 6 3 2 2 5" xfId="19478"/>
    <cellStyle name="Обычный 18 4 6 3 2 3" xfId="19479"/>
    <cellStyle name="Обычный 18 4 6 3 2 4" xfId="19480"/>
    <cellStyle name="Обычный 18 4 6 3 2 5" xfId="19481"/>
    <cellStyle name="Обычный 18 4 6 3 2 6" xfId="19482"/>
    <cellStyle name="Обычный 18 4 6 3 2 7" xfId="19483"/>
    <cellStyle name="Обычный 18 4 6 3 2 8" xfId="19484"/>
    <cellStyle name="Обычный 18 4 6 3 2 9" xfId="19485"/>
    <cellStyle name="Обычный 18 4 6 3 3" xfId="19486"/>
    <cellStyle name="Обычный 18 4 6 3 3 2" xfId="19487"/>
    <cellStyle name="Обычный 18 4 6 3 3 2 2" xfId="19488"/>
    <cellStyle name="Обычный 18 4 6 3 3 2 3" xfId="19489"/>
    <cellStyle name="Обычный 18 4 6 3 3 2 4" xfId="19490"/>
    <cellStyle name="Обычный 18 4 6 3 3 2 5" xfId="19491"/>
    <cellStyle name="Обычный 18 4 6 3 3 3" xfId="19492"/>
    <cellStyle name="Обычный 18 4 6 3 3 4" xfId="19493"/>
    <cellStyle name="Обычный 18 4 6 3 3 5" xfId="19494"/>
    <cellStyle name="Обычный 18 4 6 3 3 6" xfId="19495"/>
    <cellStyle name="Обычный 18 4 6 3 3 7" xfId="19496"/>
    <cellStyle name="Обычный 18 4 6 3 3 8" xfId="19497"/>
    <cellStyle name="Обычный 18 4 6 3 4" xfId="19498"/>
    <cellStyle name="Обычный 18 4 6 3 4 2" xfId="19499"/>
    <cellStyle name="Обычный 18 4 6 3 4 3" xfId="19500"/>
    <cellStyle name="Обычный 18 4 6 3 4 4" xfId="19501"/>
    <cellStyle name="Обычный 18 4 6 3 4 5" xfId="19502"/>
    <cellStyle name="Обычный 18 4 6 3 5" xfId="19503"/>
    <cellStyle name="Обычный 18 4 6 3 5 2" xfId="19504"/>
    <cellStyle name="Обычный 18 4 6 3 5 3" xfId="19505"/>
    <cellStyle name="Обычный 18 4 6 3 5 4" xfId="19506"/>
    <cellStyle name="Обычный 18 4 6 3 5 5" xfId="19507"/>
    <cellStyle name="Обычный 18 4 6 3 6" xfId="19508"/>
    <cellStyle name="Обычный 18 4 6 3 7" xfId="19509"/>
    <cellStyle name="Обычный 18 4 6 3 8" xfId="19510"/>
    <cellStyle name="Обычный 18 4 6 3 9" xfId="19511"/>
    <cellStyle name="Обычный 18 4 6 4" xfId="19512"/>
    <cellStyle name="Обычный 18 4 6 4 2" xfId="19513"/>
    <cellStyle name="Обычный 18 4 6 4 2 2" xfId="19514"/>
    <cellStyle name="Обычный 18 4 6 4 2 3" xfId="19515"/>
    <cellStyle name="Обычный 18 4 6 4 2 4" xfId="19516"/>
    <cellStyle name="Обычный 18 4 6 4 2 5" xfId="19517"/>
    <cellStyle name="Обычный 18 4 6 4 3" xfId="19518"/>
    <cellStyle name="Обычный 18 4 6 4 4" xfId="19519"/>
    <cellStyle name="Обычный 18 4 6 4 5" xfId="19520"/>
    <cellStyle name="Обычный 18 4 6 4 6" xfId="19521"/>
    <cellStyle name="Обычный 18 4 6 4 7" xfId="19522"/>
    <cellStyle name="Обычный 18 4 6 4 8" xfId="19523"/>
    <cellStyle name="Обычный 18 4 6 4 9" xfId="19524"/>
    <cellStyle name="Обычный 18 4 6 5" xfId="19525"/>
    <cellStyle name="Обычный 18 4 6 5 2" xfId="19526"/>
    <cellStyle name="Обычный 18 4 6 5 2 2" xfId="19527"/>
    <cellStyle name="Обычный 18 4 6 5 2 3" xfId="19528"/>
    <cellStyle name="Обычный 18 4 6 5 2 4" xfId="19529"/>
    <cellStyle name="Обычный 18 4 6 5 2 5" xfId="19530"/>
    <cellStyle name="Обычный 18 4 6 5 3" xfId="19531"/>
    <cellStyle name="Обычный 18 4 6 5 4" xfId="19532"/>
    <cellStyle name="Обычный 18 4 6 5 5" xfId="19533"/>
    <cellStyle name="Обычный 18 4 6 5 6" xfId="19534"/>
    <cellStyle name="Обычный 18 4 6 5 7" xfId="19535"/>
    <cellStyle name="Обычный 18 4 6 5 8" xfId="19536"/>
    <cellStyle name="Обычный 18 4 6 6" xfId="19537"/>
    <cellStyle name="Обычный 18 4 6 6 2" xfId="19538"/>
    <cellStyle name="Обычный 18 4 6 6 3" xfId="19539"/>
    <cellStyle name="Обычный 18 4 6 6 4" xfId="19540"/>
    <cellStyle name="Обычный 18 4 6 6 5" xfId="19541"/>
    <cellStyle name="Обычный 18 4 6 7" xfId="19542"/>
    <cellStyle name="Обычный 18 4 6 7 2" xfId="19543"/>
    <cellStyle name="Обычный 18 4 6 7 3" xfId="19544"/>
    <cellStyle name="Обычный 18 4 6 7 4" xfId="19545"/>
    <cellStyle name="Обычный 18 4 6 7 5" xfId="19546"/>
    <cellStyle name="Обычный 18 4 6 8" xfId="19547"/>
    <cellStyle name="Обычный 18 4 6 9" xfId="19548"/>
    <cellStyle name="Обычный 18 4 7" xfId="19549"/>
    <cellStyle name="Обычный 18 4 7 10" xfId="19550"/>
    <cellStyle name="Обычный 18 4 7 11" xfId="19551"/>
    <cellStyle name="Обычный 18 4 7 12" xfId="19552"/>
    <cellStyle name="Обычный 18 4 7 13" xfId="19553"/>
    <cellStyle name="Обычный 18 4 7 14" xfId="19554"/>
    <cellStyle name="Обычный 18 4 7 15" xfId="19555"/>
    <cellStyle name="Обычный 18 4 7 2" xfId="19556"/>
    <cellStyle name="Обычный 18 4 7 2 10" xfId="19557"/>
    <cellStyle name="Обычный 18 4 7 2 11" xfId="19558"/>
    <cellStyle name="Обычный 18 4 7 2 12" xfId="19559"/>
    <cellStyle name="Обычный 18 4 7 2 13" xfId="19560"/>
    <cellStyle name="Обычный 18 4 7 2 14" xfId="19561"/>
    <cellStyle name="Обычный 18 4 7 2 2" xfId="19562"/>
    <cellStyle name="Обычный 18 4 7 2 2 10" xfId="19563"/>
    <cellStyle name="Обычный 18 4 7 2 2 11" xfId="19564"/>
    <cellStyle name="Обычный 18 4 7 2 2 12" xfId="19565"/>
    <cellStyle name="Обычный 18 4 7 2 2 13" xfId="19566"/>
    <cellStyle name="Обычный 18 4 7 2 2 2" xfId="19567"/>
    <cellStyle name="Обычный 18 4 7 2 2 2 2" xfId="19568"/>
    <cellStyle name="Обычный 18 4 7 2 2 2 2 2" xfId="19569"/>
    <cellStyle name="Обычный 18 4 7 2 2 2 2 3" xfId="19570"/>
    <cellStyle name="Обычный 18 4 7 2 2 2 2 4" xfId="19571"/>
    <cellStyle name="Обычный 18 4 7 2 2 2 2 5" xfId="19572"/>
    <cellStyle name="Обычный 18 4 7 2 2 2 3" xfId="19573"/>
    <cellStyle name="Обычный 18 4 7 2 2 2 4" xfId="19574"/>
    <cellStyle name="Обычный 18 4 7 2 2 2 5" xfId="19575"/>
    <cellStyle name="Обычный 18 4 7 2 2 2 6" xfId="19576"/>
    <cellStyle name="Обычный 18 4 7 2 2 2 7" xfId="19577"/>
    <cellStyle name="Обычный 18 4 7 2 2 2 8" xfId="19578"/>
    <cellStyle name="Обычный 18 4 7 2 2 2 9" xfId="19579"/>
    <cellStyle name="Обычный 18 4 7 2 2 3" xfId="19580"/>
    <cellStyle name="Обычный 18 4 7 2 2 3 2" xfId="19581"/>
    <cellStyle name="Обычный 18 4 7 2 2 3 2 2" xfId="19582"/>
    <cellStyle name="Обычный 18 4 7 2 2 3 2 3" xfId="19583"/>
    <cellStyle name="Обычный 18 4 7 2 2 3 2 4" xfId="19584"/>
    <cellStyle name="Обычный 18 4 7 2 2 3 2 5" xfId="19585"/>
    <cellStyle name="Обычный 18 4 7 2 2 3 3" xfId="19586"/>
    <cellStyle name="Обычный 18 4 7 2 2 3 4" xfId="19587"/>
    <cellStyle name="Обычный 18 4 7 2 2 3 5" xfId="19588"/>
    <cellStyle name="Обычный 18 4 7 2 2 3 6" xfId="19589"/>
    <cellStyle name="Обычный 18 4 7 2 2 3 7" xfId="19590"/>
    <cellStyle name="Обычный 18 4 7 2 2 3 8" xfId="19591"/>
    <cellStyle name="Обычный 18 4 7 2 2 4" xfId="19592"/>
    <cellStyle name="Обычный 18 4 7 2 2 4 2" xfId="19593"/>
    <cellStyle name="Обычный 18 4 7 2 2 4 3" xfId="19594"/>
    <cellStyle name="Обычный 18 4 7 2 2 4 4" xfId="19595"/>
    <cellStyle name="Обычный 18 4 7 2 2 4 5" xfId="19596"/>
    <cellStyle name="Обычный 18 4 7 2 2 5" xfId="19597"/>
    <cellStyle name="Обычный 18 4 7 2 2 5 2" xfId="19598"/>
    <cellStyle name="Обычный 18 4 7 2 2 5 3" xfId="19599"/>
    <cellStyle name="Обычный 18 4 7 2 2 5 4" xfId="19600"/>
    <cellStyle name="Обычный 18 4 7 2 2 5 5" xfId="19601"/>
    <cellStyle name="Обычный 18 4 7 2 2 6" xfId="19602"/>
    <cellStyle name="Обычный 18 4 7 2 2 7" xfId="19603"/>
    <cellStyle name="Обычный 18 4 7 2 2 8" xfId="19604"/>
    <cellStyle name="Обычный 18 4 7 2 2 9" xfId="19605"/>
    <cellStyle name="Обычный 18 4 7 2 3" xfId="19606"/>
    <cellStyle name="Обычный 18 4 7 2 3 2" xfId="19607"/>
    <cellStyle name="Обычный 18 4 7 2 3 2 2" xfId="19608"/>
    <cellStyle name="Обычный 18 4 7 2 3 2 3" xfId="19609"/>
    <cellStyle name="Обычный 18 4 7 2 3 2 4" xfId="19610"/>
    <cellStyle name="Обычный 18 4 7 2 3 2 5" xfId="19611"/>
    <cellStyle name="Обычный 18 4 7 2 3 3" xfId="19612"/>
    <cellStyle name="Обычный 18 4 7 2 3 4" xfId="19613"/>
    <cellStyle name="Обычный 18 4 7 2 3 5" xfId="19614"/>
    <cellStyle name="Обычный 18 4 7 2 3 6" xfId="19615"/>
    <cellStyle name="Обычный 18 4 7 2 3 7" xfId="19616"/>
    <cellStyle name="Обычный 18 4 7 2 3 8" xfId="19617"/>
    <cellStyle name="Обычный 18 4 7 2 3 9" xfId="19618"/>
    <cellStyle name="Обычный 18 4 7 2 4" xfId="19619"/>
    <cellStyle name="Обычный 18 4 7 2 4 2" xfId="19620"/>
    <cellStyle name="Обычный 18 4 7 2 4 2 2" xfId="19621"/>
    <cellStyle name="Обычный 18 4 7 2 4 2 3" xfId="19622"/>
    <cellStyle name="Обычный 18 4 7 2 4 2 4" xfId="19623"/>
    <cellStyle name="Обычный 18 4 7 2 4 2 5" xfId="19624"/>
    <cellStyle name="Обычный 18 4 7 2 4 3" xfId="19625"/>
    <cellStyle name="Обычный 18 4 7 2 4 4" xfId="19626"/>
    <cellStyle name="Обычный 18 4 7 2 4 5" xfId="19627"/>
    <cellStyle name="Обычный 18 4 7 2 4 6" xfId="19628"/>
    <cellStyle name="Обычный 18 4 7 2 4 7" xfId="19629"/>
    <cellStyle name="Обычный 18 4 7 2 4 8" xfId="19630"/>
    <cellStyle name="Обычный 18 4 7 2 5" xfId="19631"/>
    <cellStyle name="Обычный 18 4 7 2 5 2" xfId="19632"/>
    <cellStyle name="Обычный 18 4 7 2 5 3" xfId="19633"/>
    <cellStyle name="Обычный 18 4 7 2 5 4" xfId="19634"/>
    <cellStyle name="Обычный 18 4 7 2 5 5" xfId="19635"/>
    <cellStyle name="Обычный 18 4 7 2 6" xfId="19636"/>
    <cellStyle name="Обычный 18 4 7 2 6 2" xfId="19637"/>
    <cellStyle name="Обычный 18 4 7 2 6 3" xfId="19638"/>
    <cellStyle name="Обычный 18 4 7 2 6 4" xfId="19639"/>
    <cellStyle name="Обычный 18 4 7 2 6 5" xfId="19640"/>
    <cellStyle name="Обычный 18 4 7 2 7" xfId="19641"/>
    <cellStyle name="Обычный 18 4 7 2 8" xfId="19642"/>
    <cellStyle name="Обычный 18 4 7 2 9" xfId="19643"/>
    <cellStyle name="Обычный 18 4 7 3" xfId="19644"/>
    <cellStyle name="Обычный 18 4 7 3 10" xfId="19645"/>
    <cellStyle name="Обычный 18 4 7 3 11" xfId="19646"/>
    <cellStyle name="Обычный 18 4 7 3 12" xfId="19647"/>
    <cellStyle name="Обычный 18 4 7 3 13" xfId="19648"/>
    <cellStyle name="Обычный 18 4 7 3 2" xfId="19649"/>
    <cellStyle name="Обычный 18 4 7 3 2 2" xfId="19650"/>
    <cellStyle name="Обычный 18 4 7 3 2 2 2" xfId="19651"/>
    <cellStyle name="Обычный 18 4 7 3 2 2 3" xfId="19652"/>
    <cellStyle name="Обычный 18 4 7 3 2 2 4" xfId="19653"/>
    <cellStyle name="Обычный 18 4 7 3 2 2 5" xfId="19654"/>
    <cellStyle name="Обычный 18 4 7 3 2 3" xfId="19655"/>
    <cellStyle name="Обычный 18 4 7 3 2 4" xfId="19656"/>
    <cellStyle name="Обычный 18 4 7 3 2 5" xfId="19657"/>
    <cellStyle name="Обычный 18 4 7 3 2 6" xfId="19658"/>
    <cellStyle name="Обычный 18 4 7 3 2 7" xfId="19659"/>
    <cellStyle name="Обычный 18 4 7 3 2 8" xfId="19660"/>
    <cellStyle name="Обычный 18 4 7 3 2 9" xfId="19661"/>
    <cellStyle name="Обычный 18 4 7 3 3" xfId="19662"/>
    <cellStyle name="Обычный 18 4 7 3 3 2" xfId="19663"/>
    <cellStyle name="Обычный 18 4 7 3 3 2 2" xfId="19664"/>
    <cellStyle name="Обычный 18 4 7 3 3 2 3" xfId="19665"/>
    <cellStyle name="Обычный 18 4 7 3 3 2 4" xfId="19666"/>
    <cellStyle name="Обычный 18 4 7 3 3 2 5" xfId="19667"/>
    <cellStyle name="Обычный 18 4 7 3 3 3" xfId="19668"/>
    <cellStyle name="Обычный 18 4 7 3 3 4" xfId="19669"/>
    <cellStyle name="Обычный 18 4 7 3 3 5" xfId="19670"/>
    <cellStyle name="Обычный 18 4 7 3 3 6" xfId="19671"/>
    <cellStyle name="Обычный 18 4 7 3 3 7" xfId="19672"/>
    <cellStyle name="Обычный 18 4 7 3 3 8" xfId="19673"/>
    <cellStyle name="Обычный 18 4 7 3 4" xfId="19674"/>
    <cellStyle name="Обычный 18 4 7 3 4 2" xfId="19675"/>
    <cellStyle name="Обычный 18 4 7 3 4 3" xfId="19676"/>
    <cellStyle name="Обычный 18 4 7 3 4 4" xfId="19677"/>
    <cellStyle name="Обычный 18 4 7 3 4 5" xfId="19678"/>
    <cellStyle name="Обычный 18 4 7 3 5" xfId="19679"/>
    <cellStyle name="Обычный 18 4 7 3 5 2" xfId="19680"/>
    <cellStyle name="Обычный 18 4 7 3 5 3" xfId="19681"/>
    <cellStyle name="Обычный 18 4 7 3 5 4" xfId="19682"/>
    <cellStyle name="Обычный 18 4 7 3 5 5" xfId="19683"/>
    <cellStyle name="Обычный 18 4 7 3 6" xfId="19684"/>
    <cellStyle name="Обычный 18 4 7 3 7" xfId="19685"/>
    <cellStyle name="Обычный 18 4 7 3 8" xfId="19686"/>
    <cellStyle name="Обычный 18 4 7 3 9" xfId="19687"/>
    <cellStyle name="Обычный 18 4 7 4" xfId="19688"/>
    <cellStyle name="Обычный 18 4 7 4 2" xfId="19689"/>
    <cellStyle name="Обычный 18 4 7 4 2 2" xfId="19690"/>
    <cellStyle name="Обычный 18 4 7 4 2 3" xfId="19691"/>
    <cellStyle name="Обычный 18 4 7 4 2 4" xfId="19692"/>
    <cellStyle name="Обычный 18 4 7 4 2 5" xfId="19693"/>
    <cellStyle name="Обычный 18 4 7 4 3" xfId="19694"/>
    <cellStyle name="Обычный 18 4 7 4 4" xfId="19695"/>
    <cellStyle name="Обычный 18 4 7 4 5" xfId="19696"/>
    <cellStyle name="Обычный 18 4 7 4 6" xfId="19697"/>
    <cellStyle name="Обычный 18 4 7 4 7" xfId="19698"/>
    <cellStyle name="Обычный 18 4 7 4 8" xfId="19699"/>
    <cellStyle name="Обычный 18 4 7 4 9" xfId="19700"/>
    <cellStyle name="Обычный 18 4 7 5" xfId="19701"/>
    <cellStyle name="Обычный 18 4 7 5 2" xfId="19702"/>
    <cellStyle name="Обычный 18 4 7 5 2 2" xfId="19703"/>
    <cellStyle name="Обычный 18 4 7 5 2 3" xfId="19704"/>
    <cellStyle name="Обычный 18 4 7 5 2 4" xfId="19705"/>
    <cellStyle name="Обычный 18 4 7 5 2 5" xfId="19706"/>
    <cellStyle name="Обычный 18 4 7 5 3" xfId="19707"/>
    <cellStyle name="Обычный 18 4 7 5 4" xfId="19708"/>
    <cellStyle name="Обычный 18 4 7 5 5" xfId="19709"/>
    <cellStyle name="Обычный 18 4 7 5 6" xfId="19710"/>
    <cellStyle name="Обычный 18 4 7 5 7" xfId="19711"/>
    <cellStyle name="Обычный 18 4 7 5 8" xfId="19712"/>
    <cellStyle name="Обычный 18 4 7 6" xfId="19713"/>
    <cellStyle name="Обычный 18 4 7 6 2" xfId="19714"/>
    <cellStyle name="Обычный 18 4 7 6 3" xfId="19715"/>
    <cellStyle name="Обычный 18 4 7 6 4" xfId="19716"/>
    <cellStyle name="Обычный 18 4 7 6 5" xfId="19717"/>
    <cellStyle name="Обычный 18 4 7 7" xfId="19718"/>
    <cellStyle name="Обычный 18 4 7 7 2" xfId="19719"/>
    <cellStyle name="Обычный 18 4 7 7 3" xfId="19720"/>
    <cellStyle name="Обычный 18 4 7 7 4" xfId="19721"/>
    <cellStyle name="Обычный 18 4 7 7 5" xfId="19722"/>
    <cellStyle name="Обычный 18 4 7 8" xfId="19723"/>
    <cellStyle name="Обычный 18 4 7 9" xfId="19724"/>
    <cellStyle name="Обычный 18 4 8" xfId="19725"/>
    <cellStyle name="Обычный 18 4 8 10" xfId="19726"/>
    <cellStyle name="Обычный 18 4 8 11" xfId="19727"/>
    <cellStyle name="Обычный 18 4 8 12" xfId="19728"/>
    <cellStyle name="Обычный 18 4 8 13" xfId="19729"/>
    <cellStyle name="Обычный 18 4 8 14" xfId="19730"/>
    <cellStyle name="Обычный 18 4 8 15" xfId="19731"/>
    <cellStyle name="Обычный 18 4 8 2" xfId="19732"/>
    <cellStyle name="Обычный 18 4 8 2 10" xfId="19733"/>
    <cellStyle name="Обычный 18 4 8 2 11" xfId="19734"/>
    <cellStyle name="Обычный 18 4 8 2 12" xfId="19735"/>
    <cellStyle name="Обычный 18 4 8 2 13" xfId="19736"/>
    <cellStyle name="Обычный 18 4 8 2 14" xfId="19737"/>
    <cellStyle name="Обычный 18 4 8 2 2" xfId="19738"/>
    <cellStyle name="Обычный 18 4 8 2 2 10" xfId="19739"/>
    <cellStyle name="Обычный 18 4 8 2 2 11" xfId="19740"/>
    <cellStyle name="Обычный 18 4 8 2 2 12" xfId="19741"/>
    <cellStyle name="Обычный 18 4 8 2 2 13" xfId="19742"/>
    <cellStyle name="Обычный 18 4 8 2 2 2" xfId="19743"/>
    <cellStyle name="Обычный 18 4 8 2 2 2 2" xfId="19744"/>
    <cellStyle name="Обычный 18 4 8 2 2 2 2 2" xfId="19745"/>
    <cellStyle name="Обычный 18 4 8 2 2 2 2 3" xfId="19746"/>
    <cellStyle name="Обычный 18 4 8 2 2 2 2 4" xfId="19747"/>
    <cellStyle name="Обычный 18 4 8 2 2 2 2 5" xfId="19748"/>
    <cellStyle name="Обычный 18 4 8 2 2 2 3" xfId="19749"/>
    <cellStyle name="Обычный 18 4 8 2 2 2 4" xfId="19750"/>
    <cellStyle name="Обычный 18 4 8 2 2 2 5" xfId="19751"/>
    <cellStyle name="Обычный 18 4 8 2 2 2 6" xfId="19752"/>
    <cellStyle name="Обычный 18 4 8 2 2 2 7" xfId="19753"/>
    <cellStyle name="Обычный 18 4 8 2 2 2 8" xfId="19754"/>
    <cellStyle name="Обычный 18 4 8 2 2 2 9" xfId="19755"/>
    <cellStyle name="Обычный 18 4 8 2 2 3" xfId="19756"/>
    <cellStyle name="Обычный 18 4 8 2 2 3 2" xfId="19757"/>
    <cellStyle name="Обычный 18 4 8 2 2 3 2 2" xfId="19758"/>
    <cellStyle name="Обычный 18 4 8 2 2 3 2 3" xfId="19759"/>
    <cellStyle name="Обычный 18 4 8 2 2 3 2 4" xfId="19760"/>
    <cellStyle name="Обычный 18 4 8 2 2 3 2 5" xfId="19761"/>
    <cellStyle name="Обычный 18 4 8 2 2 3 3" xfId="19762"/>
    <cellStyle name="Обычный 18 4 8 2 2 3 4" xfId="19763"/>
    <cellStyle name="Обычный 18 4 8 2 2 3 5" xfId="19764"/>
    <cellStyle name="Обычный 18 4 8 2 2 3 6" xfId="19765"/>
    <cellStyle name="Обычный 18 4 8 2 2 3 7" xfId="19766"/>
    <cellStyle name="Обычный 18 4 8 2 2 3 8" xfId="19767"/>
    <cellStyle name="Обычный 18 4 8 2 2 4" xfId="19768"/>
    <cellStyle name="Обычный 18 4 8 2 2 4 2" xfId="19769"/>
    <cellStyle name="Обычный 18 4 8 2 2 4 3" xfId="19770"/>
    <cellStyle name="Обычный 18 4 8 2 2 4 4" xfId="19771"/>
    <cellStyle name="Обычный 18 4 8 2 2 4 5" xfId="19772"/>
    <cellStyle name="Обычный 18 4 8 2 2 5" xfId="19773"/>
    <cellStyle name="Обычный 18 4 8 2 2 5 2" xfId="19774"/>
    <cellStyle name="Обычный 18 4 8 2 2 5 3" xfId="19775"/>
    <cellStyle name="Обычный 18 4 8 2 2 5 4" xfId="19776"/>
    <cellStyle name="Обычный 18 4 8 2 2 5 5" xfId="19777"/>
    <cellStyle name="Обычный 18 4 8 2 2 6" xfId="19778"/>
    <cellStyle name="Обычный 18 4 8 2 2 7" xfId="19779"/>
    <cellStyle name="Обычный 18 4 8 2 2 8" xfId="19780"/>
    <cellStyle name="Обычный 18 4 8 2 2 9" xfId="19781"/>
    <cellStyle name="Обычный 18 4 8 2 3" xfId="19782"/>
    <cellStyle name="Обычный 18 4 8 2 3 2" xfId="19783"/>
    <cellStyle name="Обычный 18 4 8 2 3 2 2" xfId="19784"/>
    <cellStyle name="Обычный 18 4 8 2 3 2 3" xfId="19785"/>
    <cellStyle name="Обычный 18 4 8 2 3 2 4" xfId="19786"/>
    <cellStyle name="Обычный 18 4 8 2 3 2 5" xfId="19787"/>
    <cellStyle name="Обычный 18 4 8 2 3 3" xfId="19788"/>
    <cellStyle name="Обычный 18 4 8 2 3 4" xfId="19789"/>
    <cellStyle name="Обычный 18 4 8 2 3 5" xfId="19790"/>
    <cellStyle name="Обычный 18 4 8 2 3 6" xfId="19791"/>
    <cellStyle name="Обычный 18 4 8 2 3 7" xfId="19792"/>
    <cellStyle name="Обычный 18 4 8 2 3 8" xfId="19793"/>
    <cellStyle name="Обычный 18 4 8 2 3 9" xfId="19794"/>
    <cellStyle name="Обычный 18 4 8 2 4" xfId="19795"/>
    <cellStyle name="Обычный 18 4 8 2 4 2" xfId="19796"/>
    <cellStyle name="Обычный 18 4 8 2 4 2 2" xfId="19797"/>
    <cellStyle name="Обычный 18 4 8 2 4 2 3" xfId="19798"/>
    <cellStyle name="Обычный 18 4 8 2 4 2 4" xfId="19799"/>
    <cellStyle name="Обычный 18 4 8 2 4 2 5" xfId="19800"/>
    <cellStyle name="Обычный 18 4 8 2 4 3" xfId="19801"/>
    <cellStyle name="Обычный 18 4 8 2 4 4" xfId="19802"/>
    <cellStyle name="Обычный 18 4 8 2 4 5" xfId="19803"/>
    <cellStyle name="Обычный 18 4 8 2 4 6" xfId="19804"/>
    <cellStyle name="Обычный 18 4 8 2 4 7" xfId="19805"/>
    <cellStyle name="Обычный 18 4 8 2 4 8" xfId="19806"/>
    <cellStyle name="Обычный 18 4 8 2 5" xfId="19807"/>
    <cellStyle name="Обычный 18 4 8 2 5 2" xfId="19808"/>
    <cellStyle name="Обычный 18 4 8 2 5 3" xfId="19809"/>
    <cellStyle name="Обычный 18 4 8 2 5 4" xfId="19810"/>
    <cellStyle name="Обычный 18 4 8 2 5 5" xfId="19811"/>
    <cellStyle name="Обычный 18 4 8 2 6" xfId="19812"/>
    <cellStyle name="Обычный 18 4 8 2 6 2" xfId="19813"/>
    <cellStyle name="Обычный 18 4 8 2 6 3" xfId="19814"/>
    <cellStyle name="Обычный 18 4 8 2 6 4" xfId="19815"/>
    <cellStyle name="Обычный 18 4 8 2 6 5" xfId="19816"/>
    <cellStyle name="Обычный 18 4 8 2 7" xfId="19817"/>
    <cellStyle name="Обычный 18 4 8 2 8" xfId="19818"/>
    <cellStyle name="Обычный 18 4 8 2 9" xfId="19819"/>
    <cellStyle name="Обычный 18 4 8 3" xfId="19820"/>
    <cellStyle name="Обычный 18 4 8 3 10" xfId="19821"/>
    <cellStyle name="Обычный 18 4 8 3 11" xfId="19822"/>
    <cellStyle name="Обычный 18 4 8 3 12" xfId="19823"/>
    <cellStyle name="Обычный 18 4 8 3 13" xfId="19824"/>
    <cellStyle name="Обычный 18 4 8 3 2" xfId="19825"/>
    <cellStyle name="Обычный 18 4 8 3 2 2" xfId="19826"/>
    <cellStyle name="Обычный 18 4 8 3 2 2 2" xfId="19827"/>
    <cellStyle name="Обычный 18 4 8 3 2 2 3" xfId="19828"/>
    <cellStyle name="Обычный 18 4 8 3 2 2 4" xfId="19829"/>
    <cellStyle name="Обычный 18 4 8 3 2 2 5" xfId="19830"/>
    <cellStyle name="Обычный 18 4 8 3 2 3" xfId="19831"/>
    <cellStyle name="Обычный 18 4 8 3 2 4" xfId="19832"/>
    <cellStyle name="Обычный 18 4 8 3 2 5" xfId="19833"/>
    <cellStyle name="Обычный 18 4 8 3 2 6" xfId="19834"/>
    <cellStyle name="Обычный 18 4 8 3 2 7" xfId="19835"/>
    <cellStyle name="Обычный 18 4 8 3 2 8" xfId="19836"/>
    <cellStyle name="Обычный 18 4 8 3 2 9" xfId="19837"/>
    <cellStyle name="Обычный 18 4 8 3 3" xfId="19838"/>
    <cellStyle name="Обычный 18 4 8 3 3 2" xfId="19839"/>
    <cellStyle name="Обычный 18 4 8 3 3 2 2" xfId="19840"/>
    <cellStyle name="Обычный 18 4 8 3 3 2 3" xfId="19841"/>
    <cellStyle name="Обычный 18 4 8 3 3 2 4" xfId="19842"/>
    <cellStyle name="Обычный 18 4 8 3 3 2 5" xfId="19843"/>
    <cellStyle name="Обычный 18 4 8 3 3 3" xfId="19844"/>
    <cellStyle name="Обычный 18 4 8 3 3 4" xfId="19845"/>
    <cellStyle name="Обычный 18 4 8 3 3 5" xfId="19846"/>
    <cellStyle name="Обычный 18 4 8 3 3 6" xfId="19847"/>
    <cellStyle name="Обычный 18 4 8 3 3 7" xfId="19848"/>
    <cellStyle name="Обычный 18 4 8 3 3 8" xfId="19849"/>
    <cellStyle name="Обычный 18 4 8 3 4" xfId="19850"/>
    <cellStyle name="Обычный 18 4 8 3 4 2" xfId="19851"/>
    <cellStyle name="Обычный 18 4 8 3 4 3" xfId="19852"/>
    <cellStyle name="Обычный 18 4 8 3 4 4" xfId="19853"/>
    <cellStyle name="Обычный 18 4 8 3 4 5" xfId="19854"/>
    <cellStyle name="Обычный 18 4 8 3 5" xfId="19855"/>
    <cellStyle name="Обычный 18 4 8 3 5 2" xfId="19856"/>
    <cellStyle name="Обычный 18 4 8 3 5 3" xfId="19857"/>
    <cellStyle name="Обычный 18 4 8 3 5 4" xfId="19858"/>
    <cellStyle name="Обычный 18 4 8 3 5 5" xfId="19859"/>
    <cellStyle name="Обычный 18 4 8 3 6" xfId="19860"/>
    <cellStyle name="Обычный 18 4 8 3 7" xfId="19861"/>
    <cellStyle name="Обычный 18 4 8 3 8" xfId="19862"/>
    <cellStyle name="Обычный 18 4 8 3 9" xfId="19863"/>
    <cellStyle name="Обычный 18 4 8 4" xfId="19864"/>
    <cellStyle name="Обычный 18 4 8 4 2" xfId="19865"/>
    <cellStyle name="Обычный 18 4 8 4 2 2" xfId="19866"/>
    <cellStyle name="Обычный 18 4 8 4 2 3" xfId="19867"/>
    <cellStyle name="Обычный 18 4 8 4 2 4" xfId="19868"/>
    <cellStyle name="Обычный 18 4 8 4 2 5" xfId="19869"/>
    <cellStyle name="Обычный 18 4 8 4 3" xfId="19870"/>
    <cellStyle name="Обычный 18 4 8 4 4" xfId="19871"/>
    <cellStyle name="Обычный 18 4 8 4 5" xfId="19872"/>
    <cellStyle name="Обычный 18 4 8 4 6" xfId="19873"/>
    <cellStyle name="Обычный 18 4 8 4 7" xfId="19874"/>
    <cellStyle name="Обычный 18 4 8 4 8" xfId="19875"/>
    <cellStyle name="Обычный 18 4 8 4 9" xfId="19876"/>
    <cellStyle name="Обычный 18 4 8 5" xfId="19877"/>
    <cellStyle name="Обычный 18 4 8 5 2" xfId="19878"/>
    <cellStyle name="Обычный 18 4 8 5 2 2" xfId="19879"/>
    <cellStyle name="Обычный 18 4 8 5 2 3" xfId="19880"/>
    <cellStyle name="Обычный 18 4 8 5 2 4" xfId="19881"/>
    <cellStyle name="Обычный 18 4 8 5 2 5" xfId="19882"/>
    <cellStyle name="Обычный 18 4 8 5 3" xfId="19883"/>
    <cellStyle name="Обычный 18 4 8 5 4" xfId="19884"/>
    <cellStyle name="Обычный 18 4 8 5 5" xfId="19885"/>
    <cellStyle name="Обычный 18 4 8 5 6" xfId="19886"/>
    <cellStyle name="Обычный 18 4 8 5 7" xfId="19887"/>
    <cellStyle name="Обычный 18 4 8 5 8" xfId="19888"/>
    <cellStyle name="Обычный 18 4 8 6" xfId="19889"/>
    <cellStyle name="Обычный 18 4 8 6 2" xfId="19890"/>
    <cellStyle name="Обычный 18 4 8 6 3" xfId="19891"/>
    <cellStyle name="Обычный 18 4 8 6 4" xfId="19892"/>
    <cellStyle name="Обычный 18 4 8 6 5" xfId="19893"/>
    <cellStyle name="Обычный 18 4 8 7" xfId="19894"/>
    <cellStyle name="Обычный 18 4 8 7 2" xfId="19895"/>
    <cellStyle name="Обычный 18 4 8 7 3" xfId="19896"/>
    <cellStyle name="Обычный 18 4 8 7 4" xfId="19897"/>
    <cellStyle name="Обычный 18 4 8 7 5" xfId="19898"/>
    <cellStyle name="Обычный 18 4 8 8" xfId="19899"/>
    <cellStyle name="Обычный 18 4 8 9" xfId="19900"/>
    <cellStyle name="Обычный 18 4 9" xfId="19901"/>
    <cellStyle name="Обычный 18 4 9 10" xfId="19902"/>
    <cellStyle name="Обычный 18 4 9 11" xfId="19903"/>
    <cellStyle name="Обычный 18 4 9 12" xfId="19904"/>
    <cellStyle name="Обычный 18 4 9 13" xfId="19905"/>
    <cellStyle name="Обычный 18 4 9 14" xfId="19906"/>
    <cellStyle name="Обычный 18 4 9 15" xfId="19907"/>
    <cellStyle name="Обычный 18 4 9 2" xfId="19908"/>
    <cellStyle name="Обычный 18 4 9 2 10" xfId="19909"/>
    <cellStyle name="Обычный 18 4 9 2 11" xfId="19910"/>
    <cellStyle name="Обычный 18 4 9 2 12" xfId="19911"/>
    <cellStyle name="Обычный 18 4 9 2 13" xfId="19912"/>
    <cellStyle name="Обычный 18 4 9 2 14" xfId="19913"/>
    <cellStyle name="Обычный 18 4 9 2 2" xfId="19914"/>
    <cellStyle name="Обычный 18 4 9 2 2 10" xfId="19915"/>
    <cellStyle name="Обычный 18 4 9 2 2 11" xfId="19916"/>
    <cellStyle name="Обычный 18 4 9 2 2 12" xfId="19917"/>
    <cellStyle name="Обычный 18 4 9 2 2 13" xfId="19918"/>
    <cellStyle name="Обычный 18 4 9 2 2 2" xfId="19919"/>
    <cellStyle name="Обычный 18 4 9 2 2 2 2" xfId="19920"/>
    <cellStyle name="Обычный 18 4 9 2 2 2 2 2" xfId="19921"/>
    <cellStyle name="Обычный 18 4 9 2 2 2 2 3" xfId="19922"/>
    <cellStyle name="Обычный 18 4 9 2 2 2 2 4" xfId="19923"/>
    <cellStyle name="Обычный 18 4 9 2 2 2 2 5" xfId="19924"/>
    <cellStyle name="Обычный 18 4 9 2 2 2 3" xfId="19925"/>
    <cellStyle name="Обычный 18 4 9 2 2 2 4" xfId="19926"/>
    <cellStyle name="Обычный 18 4 9 2 2 2 5" xfId="19927"/>
    <cellStyle name="Обычный 18 4 9 2 2 2 6" xfId="19928"/>
    <cellStyle name="Обычный 18 4 9 2 2 2 7" xfId="19929"/>
    <cellStyle name="Обычный 18 4 9 2 2 2 8" xfId="19930"/>
    <cellStyle name="Обычный 18 4 9 2 2 2 9" xfId="19931"/>
    <cellStyle name="Обычный 18 4 9 2 2 3" xfId="19932"/>
    <cellStyle name="Обычный 18 4 9 2 2 3 2" xfId="19933"/>
    <cellStyle name="Обычный 18 4 9 2 2 3 2 2" xfId="19934"/>
    <cellStyle name="Обычный 18 4 9 2 2 3 2 3" xfId="19935"/>
    <cellStyle name="Обычный 18 4 9 2 2 3 2 4" xfId="19936"/>
    <cellStyle name="Обычный 18 4 9 2 2 3 2 5" xfId="19937"/>
    <cellStyle name="Обычный 18 4 9 2 2 3 3" xfId="19938"/>
    <cellStyle name="Обычный 18 4 9 2 2 3 4" xfId="19939"/>
    <cellStyle name="Обычный 18 4 9 2 2 3 5" xfId="19940"/>
    <cellStyle name="Обычный 18 4 9 2 2 3 6" xfId="19941"/>
    <cellStyle name="Обычный 18 4 9 2 2 3 7" xfId="19942"/>
    <cellStyle name="Обычный 18 4 9 2 2 3 8" xfId="19943"/>
    <cellStyle name="Обычный 18 4 9 2 2 4" xfId="19944"/>
    <cellStyle name="Обычный 18 4 9 2 2 4 2" xfId="19945"/>
    <cellStyle name="Обычный 18 4 9 2 2 4 3" xfId="19946"/>
    <cellStyle name="Обычный 18 4 9 2 2 4 4" xfId="19947"/>
    <cellStyle name="Обычный 18 4 9 2 2 4 5" xfId="19948"/>
    <cellStyle name="Обычный 18 4 9 2 2 5" xfId="19949"/>
    <cellStyle name="Обычный 18 4 9 2 2 5 2" xfId="19950"/>
    <cellStyle name="Обычный 18 4 9 2 2 5 3" xfId="19951"/>
    <cellStyle name="Обычный 18 4 9 2 2 5 4" xfId="19952"/>
    <cellStyle name="Обычный 18 4 9 2 2 5 5" xfId="19953"/>
    <cellStyle name="Обычный 18 4 9 2 2 6" xfId="19954"/>
    <cellStyle name="Обычный 18 4 9 2 2 7" xfId="19955"/>
    <cellStyle name="Обычный 18 4 9 2 2 8" xfId="19956"/>
    <cellStyle name="Обычный 18 4 9 2 2 9" xfId="19957"/>
    <cellStyle name="Обычный 18 4 9 2 3" xfId="19958"/>
    <cellStyle name="Обычный 18 4 9 2 3 2" xfId="19959"/>
    <cellStyle name="Обычный 18 4 9 2 3 2 2" xfId="19960"/>
    <cellStyle name="Обычный 18 4 9 2 3 2 3" xfId="19961"/>
    <cellStyle name="Обычный 18 4 9 2 3 2 4" xfId="19962"/>
    <cellStyle name="Обычный 18 4 9 2 3 2 5" xfId="19963"/>
    <cellStyle name="Обычный 18 4 9 2 3 3" xfId="19964"/>
    <cellStyle name="Обычный 18 4 9 2 3 4" xfId="19965"/>
    <cellStyle name="Обычный 18 4 9 2 3 5" xfId="19966"/>
    <cellStyle name="Обычный 18 4 9 2 3 6" xfId="19967"/>
    <cellStyle name="Обычный 18 4 9 2 3 7" xfId="19968"/>
    <cellStyle name="Обычный 18 4 9 2 3 8" xfId="19969"/>
    <cellStyle name="Обычный 18 4 9 2 3 9" xfId="19970"/>
    <cellStyle name="Обычный 18 4 9 2 4" xfId="19971"/>
    <cellStyle name="Обычный 18 4 9 2 4 2" xfId="19972"/>
    <cellStyle name="Обычный 18 4 9 2 4 2 2" xfId="19973"/>
    <cellStyle name="Обычный 18 4 9 2 4 2 3" xfId="19974"/>
    <cellStyle name="Обычный 18 4 9 2 4 2 4" xfId="19975"/>
    <cellStyle name="Обычный 18 4 9 2 4 2 5" xfId="19976"/>
    <cellStyle name="Обычный 18 4 9 2 4 3" xfId="19977"/>
    <cellStyle name="Обычный 18 4 9 2 4 4" xfId="19978"/>
    <cellStyle name="Обычный 18 4 9 2 4 5" xfId="19979"/>
    <cellStyle name="Обычный 18 4 9 2 4 6" xfId="19980"/>
    <cellStyle name="Обычный 18 4 9 2 4 7" xfId="19981"/>
    <cellStyle name="Обычный 18 4 9 2 4 8" xfId="19982"/>
    <cellStyle name="Обычный 18 4 9 2 5" xfId="19983"/>
    <cellStyle name="Обычный 18 4 9 2 5 2" xfId="19984"/>
    <cellStyle name="Обычный 18 4 9 2 5 3" xfId="19985"/>
    <cellStyle name="Обычный 18 4 9 2 5 4" xfId="19986"/>
    <cellStyle name="Обычный 18 4 9 2 5 5" xfId="19987"/>
    <cellStyle name="Обычный 18 4 9 2 6" xfId="19988"/>
    <cellStyle name="Обычный 18 4 9 2 6 2" xfId="19989"/>
    <cellStyle name="Обычный 18 4 9 2 6 3" xfId="19990"/>
    <cellStyle name="Обычный 18 4 9 2 6 4" xfId="19991"/>
    <cellStyle name="Обычный 18 4 9 2 6 5" xfId="19992"/>
    <cellStyle name="Обычный 18 4 9 2 7" xfId="19993"/>
    <cellStyle name="Обычный 18 4 9 2 8" xfId="19994"/>
    <cellStyle name="Обычный 18 4 9 2 9" xfId="19995"/>
    <cellStyle name="Обычный 18 4 9 3" xfId="19996"/>
    <cellStyle name="Обычный 18 4 9 3 10" xfId="19997"/>
    <cellStyle name="Обычный 18 4 9 3 11" xfId="19998"/>
    <cellStyle name="Обычный 18 4 9 3 12" xfId="19999"/>
    <cellStyle name="Обычный 18 4 9 3 13" xfId="20000"/>
    <cellStyle name="Обычный 18 4 9 3 2" xfId="20001"/>
    <cellStyle name="Обычный 18 4 9 3 2 2" xfId="20002"/>
    <cellStyle name="Обычный 18 4 9 3 2 2 2" xfId="20003"/>
    <cellStyle name="Обычный 18 4 9 3 2 2 3" xfId="20004"/>
    <cellStyle name="Обычный 18 4 9 3 2 2 4" xfId="20005"/>
    <cellStyle name="Обычный 18 4 9 3 2 2 5" xfId="20006"/>
    <cellStyle name="Обычный 18 4 9 3 2 3" xfId="20007"/>
    <cellStyle name="Обычный 18 4 9 3 2 4" xfId="20008"/>
    <cellStyle name="Обычный 18 4 9 3 2 5" xfId="20009"/>
    <cellStyle name="Обычный 18 4 9 3 2 6" xfId="20010"/>
    <cellStyle name="Обычный 18 4 9 3 2 7" xfId="20011"/>
    <cellStyle name="Обычный 18 4 9 3 2 8" xfId="20012"/>
    <cellStyle name="Обычный 18 4 9 3 2 9" xfId="20013"/>
    <cellStyle name="Обычный 18 4 9 3 3" xfId="20014"/>
    <cellStyle name="Обычный 18 4 9 3 3 2" xfId="20015"/>
    <cellStyle name="Обычный 18 4 9 3 3 2 2" xfId="20016"/>
    <cellStyle name="Обычный 18 4 9 3 3 2 3" xfId="20017"/>
    <cellStyle name="Обычный 18 4 9 3 3 2 4" xfId="20018"/>
    <cellStyle name="Обычный 18 4 9 3 3 2 5" xfId="20019"/>
    <cellStyle name="Обычный 18 4 9 3 3 3" xfId="20020"/>
    <cellStyle name="Обычный 18 4 9 3 3 4" xfId="20021"/>
    <cellStyle name="Обычный 18 4 9 3 3 5" xfId="20022"/>
    <cellStyle name="Обычный 18 4 9 3 3 6" xfId="20023"/>
    <cellStyle name="Обычный 18 4 9 3 3 7" xfId="20024"/>
    <cellStyle name="Обычный 18 4 9 3 3 8" xfId="20025"/>
    <cellStyle name="Обычный 18 4 9 3 4" xfId="20026"/>
    <cellStyle name="Обычный 18 4 9 3 4 2" xfId="20027"/>
    <cellStyle name="Обычный 18 4 9 3 4 3" xfId="20028"/>
    <cellStyle name="Обычный 18 4 9 3 4 4" xfId="20029"/>
    <cellStyle name="Обычный 18 4 9 3 4 5" xfId="20030"/>
    <cellStyle name="Обычный 18 4 9 3 5" xfId="20031"/>
    <cellStyle name="Обычный 18 4 9 3 5 2" xfId="20032"/>
    <cellStyle name="Обычный 18 4 9 3 5 3" xfId="20033"/>
    <cellStyle name="Обычный 18 4 9 3 5 4" xfId="20034"/>
    <cellStyle name="Обычный 18 4 9 3 5 5" xfId="20035"/>
    <cellStyle name="Обычный 18 4 9 3 6" xfId="20036"/>
    <cellStyle name="Обычный 18 4 9 3 7" xfId="20037"/>
    <cellStyle name="Обычный 18 4 9 3 8" xfId="20038"/>
    <cellStyle name="Обычный 18 4 9 3 9" xfId="20039"/>
    <cellStyle name="Обычный 18 4 9 4" xfId="20040"/>
    <cellStyle name="Обычный 18 4 9 4 2" xfId="20041"/>
    <cellStyle name="Обычный 18 4 9 4 2 2" xfId="20042"/>
    <cellStyle name="Обычный 18 4 9 4 2 3" xfId="20043"/>
    <cellStyle name="Обычный 18 4 9 4 2 4" xfId="20044"/>
    <cellStyle name="Обычный 18 4 9 4 2 5" xfId="20045"/>
    <cellStyle name="Обычный 18 4 9 4 3" xfId="20046"/>
    <cellStyle name="Обычный 18 4 9 4 4" xfId="20047"/>
    <cellStyle name="Обычный 18 4 9 4 5" xfId="20048"/>
    <cellStyle name="Обычный 18 4 9 4 6" xfId="20049"/>
    <cellStyle name="Обычный 18 4 9 4 7" xfId="20050"/>
    <cellStyle name="Обычный 18 4 9 4 8" xfId="20051"/>
    <cellStyle name="Обычный 18 4 9 4 9" xfId="20052"/>
    <cellStyle name="Обычный 18 4 9 5" xfId="20053"/>
    <cellStyle name="Обычный 18 4 9 5 2" xfId="20054"/>
    <cellStyle name="Обычный 18 4 9 5 2 2" xfId="20055"/>
    <cellStyle name="Обычный 18 4 9 5 2 3" xfId="20056"/>
    <cellStyle name="Обычный 18 4 9 5 2 4" xfId="20057"/>
    <cellStyle name="Обычный 18 4 9 5 2 5" xfId="20058"/>
    <cellStyle name="Обычный 18 4 9 5 3" xfId="20059"/>
    <cellStyle name="Обычный 18 4 9 5 4" xfId="20060"/>
    <cellStyle name="Обычный 18 4 9 5 5" xfId="20061"/>
    <cellStyle name="Обычный 18 4 9 5 6" xfId="20062"/>
    <cellStyle name="Обычный 18 4 9 5 7" xfId="20063"/>
    <cellStyle name="Обычный 18 4 9 5 8" xfId="20064"/>
    <cellStyle name="Обычный 18 4 9 6" xfId="20065"/>
    <cellStyle name="Обычный 18 4 9 6 2" xfId="20066"/>
    <cellStyle name="Обычный 18 4 9 6 3" xfId="20067"/>
    <cellStyle name="Обычный 18 4 9 6 4" xfId="20068"/>
    <cellStyle name="Обычный 18 4 9 6 5" xfId="20069"/>
    <cellStyle name="Обычный 18 4 9 7" xfId="20070"/>
    <cellStyle name="Обычный 18 4 9 7 2" xfId="20071"/>
    <cellStyle name="Обычный 18 4 9 7 3" xfId="20072"/>
    <cellStyle name="Обычный 18 4 9 7 4" xfId="20073"/>
    <cellStyle name="Обычный 18 4 9 7 5" xfId="20074"/>
    <cellStyle name="Обычный 18 4 9 8" xfId="20075"/>
    <cellStyle name="Обычный 18 4 9 9" xfId="20076"/>
    <cellStyle name="Обычный 18 5" xfId="20077"/>
    <cellStyle name="Обычный 18 5 2" xfId="20078"/>
    <cellStyle name="Обычный 18 5 2 10" xfId="20079"/>
    <cellStyle name="Обычный 18 5 2 11" xfId="20080"/>
    <cellStyle name="Обычный 18 5 2 12" xfId="20081"/>
    <cellStyle name="Обычный 18 5 2 13" xfId="20082"/>
    <cellStyle name="Обычный 18 5 2 14" xfId="20083"/>
    <cellStyle name="Обычный 18 5 2 15" xfId="20084"/>
    <cellStyle name="Обычный 18 5 2 16" xfId="20085"/>
    <cellStyle name="Обычный 18 5 2 2" xfId="20086"/>
    <cellStyle name="Обычный 18 5 2 2 10" xfId="20087"/>
    <cellStyle name="Обычный 18 5 2 2 11" xfId="20088"/>
    <cellStyle name="Обычный 18 5 2 2 12" xfId="20089"/>
    <cellStyle name="Обычный 18 5 2 2 13" xfId="20090"/>
    <cellStyle name="Обычный 18 5 2 2 14" xfId="20091"/>
    <cellStyle name="Обычный 18 5 2 2 2" xfId="20092"/>
    <cellStyle name="Обычный 18 5 2 2 2 10" xfId="20093"/>
    <cellStyle name="Обычный 18 5 2 2 2 11" xfId="20094"/>
    <cellStyle name="Обычный 18 5 2 2 2 12" xfId="20095"/>
    <cellStyle name="Обычный 18 5 2 2 2 13" xfId="20096"/>
    <cellStyle name="Обычный 18 5 2 2 2 2" xfId="20097"/>
    <cellStyle name="Обычный 18 5 2 2 2 2 2" xfId="20098"/>
    <cellStyle name="Обычный 18 5 2 2 2 2 2 2" xfId="20099"/>
    <cellStyle name="Обычный 18 5 2 2 2 2 2 3" xfId="20100"/>
    <cellStyle name="Обычный 18 5 2 2 2 2 2 4" xfId="20101"/>
    <cellStyle name="Обычный 18 5 2 2 2 2 2 5" xfId="20102"/>
    <cellStyle name="Обычный 18 5 2 2 2 2 3" xfId="20103"/>
    <cellStyle name="Обычный 18 5 2 2 2 2 4" xfId="20104"/>
    <cellStyle name="Обычный 18 5 2 2 2 2 5" xfId="20105"/>
    <cellStyle name="Обычный 18 5 2 2 2 2 6" xfId="20106"/>
    <cellStyle name="Обычный 18 5 2 2 2 2 7" xfId="20107"/>
    <cellStyle name="Обычный 18 5 2 2 2 2 8" xfId="20108"/>
    <cellStyle name="Обычный 18 5 2 2 2 2 9" xfId="20109"/>
    <cellStyle name="Обычный 18 5 2 2 2 3" xfId="20110"/>
    <cellStyle name="Обычный 18 5 2 2 2 3 2" xfId="20111"/>
    <cellStyle name="Обычный 18 5 2 2 2 3 2 2" xfId="20112"/>
    <cellStyle name="Обычный 18 5 2 2 2 3 2 3" xfId="20113"/>
    <cellStyle name="Обычный 18 5 2 2 2 3 2 4" xfId="20114"/>
    <cellStyle name="Обычный 18 5 2 2 2 3 2 5" xfId="20115"/>
    <cellStyle name="Обычный 18 5 2 2 2 3 3" xfId="20116"/>
    <cellStyle name="Обычный 18 5 2 2 2 3 4" xfId="20117"/>
    <cellStyle name="Обычный 18 5 2 2 2 3 5" xfId="20118"/>
    <cellStyle name="Обычный 18 5 2 2 2 3 6" xfId="20119"/>
    <cellStyle name="Обычный 18 5 2 2 2 3 7" xfId="20120"/>
    <cellStyle name="Обычный 18 5 2 2 2 3 8" xfId="20121"/>
    <cellStyle name="Обычный 18 5 2 2 2 4" xfId="20122"/>
    <cellStyle name="Обычный 18 5 2 2 2 4 2" xfId="20123"/>
    <cellStyle name="Обычный 18 5 2 2 2 4 3" xfId="20124"/>
    <cellStyle name="Обычный 18 5 2 2 2 4 4" xfId="20125"/>
    <cellStyle name="Обычный 18 5 2 2 2 4 5" xfId="20126"/>
    <cellStyle name="Обычный 18 5 2 2 2 5" xfId="20127"/>
    <cellStyle name="Обычный 18 5 2 2 2 5 2" xfId="20128"/>
    <cellStyle name="Обычный 18 5 2 2 2 5 3" xfId="20129"/>
    <cellStyle name="Обычный 18 5 2 2 2 5 4" xfId="20130"/>
    <cellStyle name="Обычный 18 5 2 2 2 5 5" xfId="20131"/>
    <cellStyle name="Обычный 18 5 2 2 2 6" xfId="20132"/>
    <cellStyle name="Обычный 18 5 2 2 2 7" xfId="20133"/>
    <cellStyle name="Обычный 18 5 2 2 2 8" xfId="20134"/>
    <cellStyle name="Обычный 18 5 2 2 2 9" xfId="20135"/>
    <cellStyle name="Обычный 18 5 2 2 3" xfId="20136"/>
    <cellStyle name="Обычный 18 5 2 2 3 2" xfId="20137"/>
    <cellStyle name="Обычный 18 5 2 2 3 2 2" xfId="20138"/>
    <cellStyle name="Обычный 18 5 2 2 3 2 3" xfId="20139"/>
    <cellStyle name="Обычный 18 5 2 2 3 2 4" xfId="20140"/>
    <cellStyle name="Обычный 18 5 2 2 3 2 5" xfId="20141"/>
    <cellStyle name="Обычный 18 5 2 2 3 3" xfId="20142"/>
    <cellStyle name="Обычный 18 5 2 2 3 4" xfId="20143"/>
    <cellStyle name="Обычный 18 5 2 2 3 5" xfId="20144"/>
    <cellStyle name="Обычный 18 5 2 2 3 6" xfId="20145"/>
    <cellStyle name="Обычный 18 5 2 2 3 7" xfId="20146"/>
    <cellStyle name="Обычный 18 5 2 2 3 8" xfId="20147"/>
    <cellStyle name="Обычный 18 5 2 2 3 9" xfId="20148"/>
    <cellStyle name="Обычный 18 5 2 2 4" xfId="20149"/>
    <cellStyle name="Обычный 18 5 2 2 4 2" xfId="20150"/>
    <cellStyle name="Обычный 18 5 2 2 4 2 2" xfId="20151"/>
    <cellStyle name="Обычный 18 5 2 2 4 2 3" xfId="20152"/>
    <cellStyle name="Обычный 18 5 2 2 4 2 4" xfId="20153"/>
    <cellStyle name="Обычный 18 5 2 2 4 2 5" xfId="20154"/>
    <cellStyle name="Обычный 18 5 2 2 4 3" xfId="20155"/>
    <cellStyle name="Обычный 18 5 2 2 4 4" xfId="20156"/>
    <cellStyle name="Обычный 18 5 2 2 4 5" xfId="20157"/>
    <cellStyle name="Обычный 18 5 2 2 4 6" xfId="20158"/>
    <cellStyle name="Обычный 18 5 2 2 4 7" xfId="20159"/>
    <cellStyle name="Обычный 18 5 2 2 4 8" xfId="20160"/>
    <cellStyle name="Обычный 18 5 2 2 5" xfId="20161"/>
    <cellStyle name="Обычный 18 5 2 2 5 2" xfId="20162"/>
    <cellStyle name="Обычный 18 5 2 2 5 3" xfId="20163"/>
    <cellStyle name="Обычный 18 5 2 2 5 4" xfId="20164"/>
    <cellStyle name="Обычный 18 5 2 2 5 5" xfId="20165"/>
    <cellStyle name="Обычный 18 5 2 2 6" xfId="20166"/>
    <cellStyle name="Обычный 18 5 2 2 6 2" xfId="20167"/>
    <cellStyle name="Обычный 18 5 2 2 6 3" xfId="20168"/>
    <cellStyle name="Обычный 18 5 2 2 6 4" xfId="20169"/>
    <cellStyle name="Обычный 18 5 2 2 6 5" xfId="20170"/>
    <cellStyle name="Обычный 18 5 2 2 7" xfId="20171"/>
    <cellStyle name="Обычный 18 5 2 2 8" xfId="20172"/>
    <cellStyle name="Обычный 18 5 2 2 9" xfId="20173"/>
    <cellStyle name="Обычный 18 5 2 3" xfId="20174"/>
    <cellStyle name="Обычный 18 5 2 3 10" xfId="20175"/>
    <cellStyle name="Обычный 18 5 2 3 11" xfId="20176"/>
    <cellStyle name="Обычный 18 5 2 3 12" xfId="20177"/>
    <cellStyle name="Обычный 18 5 2 3 13" xfId="20178"/>
    <cellStyle name="Обычный 18 5 2 3 2" xfId="20179"/>
    <cellStyle name="Обычный 18 5 2 3 2 2" xfId="20180"/>
    <cellStyle name="Обычный 18 5 2 3 2 2 2" xfId="20181"/>
    <cellStyle name="Обычный 18 5 2 3 2 2 3" xfId="20182"/>
    <cellStyle name="Обычный 18 5 2 3 2 2 4" xfId="20183"/>
    <cellStyle name="Обычный 18 5 2 3 2 2 5" xfId="20184"/>
    <cellStyle name="Обычный 18 5 2 3 2 3" xfId="20185"/>
    <cellStyle name="Обычный 18 5 2 3 2 4" xfId="20186"/>
    <cellStyle name="Обычный 18 5 2 3 2 5" xfId="20187"/>
    <cellStyle name="Обычный 18 5 2 3 2 6" xfId="20188"/>
    <cellStyle name="Обычный 18 5 2 3 2 7" xfId="20189"/>
    <cellStyle name="Обычный 18 5 2 3 2 8" xfId="20190"/>
    <cellStyle name="Обычный 18 5 2 3 2 9" xfId="20191"/>
    <cellStyle name="Обычный 18 5 2 3 3" xfId="20192"/>
    <cellStyle name="Обычный 18 5 2 3 3 2" xfId="20193"/>
    <cellStyle name="Обычный 18 5 2 3 3 2 2" xfId="20194"/>
    <cellStyle name="Обычный 18 5 2 3 3 2 3" xfId="20195"/>
    <cellStyle name="Обычный 18 5 2 3 3 2 4" xfId="20196"/>
    <cellStyle name="Обычный 18 5 2 3 3 2 5" xfId="20197"/>
    <cellStyle name="Обычный 18 5 2 3 3 3" xfId="20198"/>
    <cellStyle name="Обычный 18 5 2 3 3 4" xfId="20199"/>
    <cellStyle name="Обычный 18 5 2 3 3 5" xfId="20200"/>
    <cellStyle name="Обычный 18 5 2 3 3 6" xfId="20201"/>
    <cellStyle name="Обычный 18 5 2 3 3 7" xfId="20202"/>
    <cellStyle name="Обычный 18 5 2 3 3 8" xfId="20203"/>
    <cellStyle name="Обычный 18 5 2 3 4" xfId="20204"/>
    <cellStyle name="Обычный 18 5 2 3 4 2" xfId="20205"/>
    <cellStyle name="Обычный 18 5 2 3 4 3" xfId="20206"/>
    <cellStyle name="Обычный 18 5 2 3 4 4" xfId="20207"/>
    <cellStyle name="Обычный 18 5 2 3 4 5" xfId="20208"/>
    <cellStyle name="Обычный 18 5 2 3 5" xfId="20209"/>
    <cellStyle name="Обычный 18 5 2 3 5 2" xfId="20210"/>
    <cellStyle name="Обычный 18 5 2 3 5 3" xfId="20211"/>
    <cellStyle name="Обычный 18 5 2 3 5 4" xfId="20212"/>
    <cellStyle name="Обычный 18 5 2 3 5 5" xfId="20213"/>
    <cellStyle name="Обычный 18 5 2 3 6" xfId="20214"/>
    <cellStyle name="Обычный 18 5 2 3 7" xfId="20215"/>
    <cellStyle name="Обычный 18 5 2 3 8" xfId="20216"/>
    <cellStyle name="Обычный 18 5 2 3 9" xfId="20217"/>
    <cellStyle name="Обычный 18 5 2 4" xfId="20218"/>
    <cellStyle name="Обычный 18 5 2 4 10" xfId="20219"/>
    <cellStyle name="Обычный 18 5 2 4 2" xfId="20220"/>
    <cellStyle name="Обычный 18 5 2 4 2 2" xfId="20221"/>
    <cellStyle name="Обычный 18 5 2 4 2 2 2" xfId="20222"/>
    <cellStyle name="Обычный 18 5 2 4 2 2 3" xfId="20223"/>
    <cellStyle name="Обычный 18 5 2 4 2 2 4" xfId="20224"/>
    <cellStyle name="Обычный 18 5 2 4 2 2 5" xfId="20225"/>
    <cellStyle name="Обычный 18 5 2 4 2 3" xfId="20226"/>
    <cellStyle name="Обычный 18 5 2 4 2 4" xfId="20227"/>
    <cellStyle name="Обычный 18 5 2 4 2 5" xfId="20228"/>
    <cellStyle name="Обычный 18 5 2 4 2 6" xfId="20229"/>
    <cellStyle name="Обычный 18 5 2 4 2 7" xfId="20230"/>
    <cellStyle name="Обычный 18 5 2 4 2 8" xfId="20231"/>
    <cellStyle name="Обычный 18 5 2 4 2 9" xfId="20232"/>
    <cellStyle name="Обычный 18 5 2 4 3" xfId="20233"/>
    <cellStyle name="Обычный 18 5 2 4 3 2" xfId="20234"/>
    <cellStyle name="Обычный 18 5 2 4 3 3" xfId="20235"/>
    <cellStyle name="Обычный 18 5 2 4 3 4" xfId="20236"/>
    <cellStyle name="Обычный 18 5 2 4 3 5" xfId="20237"/>
    <cellStyle name="Обычный 18 5 2 4 4" xfId="20238"/>
    <cellStyle name="Обычный 18 5 2 4 5" xfId="20239"/>
    <cellStyle name="Обычный 18 5 2 4 6" xfId="20240"/>
    <cellStyle name="Обычный 18 5 2 4 7" xfId="20241"/>
    <cellStyle name="Обычный 18 5 2 4 8" xfId="20242"/>
    <cellStyle name="Обычный 18 5 2 4 9" xfId="20243"/>
    <cellStyle name="Обычный 18 5 2 5" xfId="20244"/>
    <cellStyle name="Обычный 18 5 2 5 2" xfId="20245"/>
    <cellStyle name="Обычный 18 5 2 5 2 2" xfId="20246"/>
    <cellStyle name="Обычный 18 5 2 5 2 3" xfId="20247"/>
    <cellStyle name="Обычный 18 5 2 5 2 4" xfId="20248"/>
    <cellStyle name="Обычный 18 5 2 5 2 5" xfId="20249"/>
    <cellStyle name="Обычный 18 5 2 5 3" xfId="20250"/>
    <cellStyle name="Обычный 18 5 2 5 4" xfId="20251"/>
    <cellStyle name="Обычный 18 5 2 5 5" xfId="20252"/>
    <cellStyle name="Обычный 18 5 2 5 6" xfId="20253"/>
    <cellStyle name="Обычный 18 5 2 5 7" xfId="20254"/>
    <cellStyle name="Обычный 18 5 2 5 8" xfId="20255"/>
    <cellStyle name="Обычный 18 5 2 5 9" xfId="20256"/>
    <cellStyle name="Обычный 18 5 2 6" xfId="20257"/>
    <cellStyle name="Обычный 18 5 2 6 2" xfId="20258"/>
    <cellStyle name="Обычный 18 5 2 6 2 2" xfId="20259"/>
    <cellStyle name="Обычный 18 5 2 6 2 3" xfId="20260"/>
    <cellStyle name="Обычный 18 5 2 6 2 4" xfId="20261"/>
    <cellStyle name="Обычный 18 5 2 6 2 5" xfId="20262"/>
    <cellStyle name="Обычный 18 5 2 6 3" xfId="20263"/>
    <cellStyle name="Обычный 18 5 2 6 4" xfId="20264"/>
    <cellStyle name="Обычный 18 5 2 6 5" xfId="20265"/>
    <cellStyle name="Обычный 18 5 2 6 6" xfId="20266"/>
    <cellStyle name="Обычный 18 5 2 6 7" xfId="20267"/>
    <cellStyle name="Обычный 18 5 2 6 8" xfId="20268"/>
    <cellStyle name="Обычный 18 5 2 7" xfId="20269"/>
    <cellStyle name="Обычный 18 5 2 7 2" xfId="20270"/>
    <cellStyle name="Обычный 18 5 2 7 3" xfId="20271"/>
    <cellStyle name="Обычный 18 5 2 7 4" xfId="20272"/>
    <cellStyle name="Обычный 18 5 2 7 5" xfId="20273"/>
    <cellStyle name="Обычный 18 5 2 8" xfId="20274"/>
    <cellStyle name="Обычный 18 5 2 8 2" xfId="20275"/>
    <cellStyle name="Обычный 18 5 2 8 3" xfId="20276"/>
    <cellStyle name="Обычный 18 5 2 8 4" xfId="20277"/>
    <cellStyle name="Обычный 18 5 2 8 5" xfId="20278"/>
    <cellStyle name="Обычный 18 5 2 9" xfId="20279"/>
    <cellStyle name="Обычный 18 5 3" xfId="20280"/>
    <cellStyle name="Обычный 18 5 3 10" xfId="20281"/>
    <cellStyle name="Обычный 18 5 3 11" xfId="20282"/>
    <cellStyle name="Обычный 18 5 3 2" xfId="20283"/>
    <cellStyle name="Обычный 18 5 3 2 2" xfId="20284"/>
    <cellStyle name="Обычный 18 5 3 2 2 2" xfId="20285"/>
    <cellStyle name="Обычный 18 5 3 2 2 3" xfId="20286"/>
    <cellStyle name="Обычный 18 5 3 2 2 4" xfId="20287"/>
    <cellStyle name="Обычный 18 5 3 2 2 5" xfId="20288"/>
    <cellStyle name="Обычный 18 5 3 2 3" xfId="20289"/>
    <cellStyle name="Обычный 18 5 3 2 4" xfId="20290"/>
    <cellStyle name="Обычный 18 5 3 2 5" xfId="20291"/>
    <cellStyle name="Обычный 18 5 3 2 6" xfId="20292"/>
    <cellStyle name="Обычный 18 5 3 2 7" xfId="20293"/>
    <cellStyle name="Обычный 18 5 3 2 8" xfId="20294"/>
    <cellStyle name="Обычный 18 5 3 2 9" xfId="20295"/>
    <cellStyle name="Обычный 18 5 3 3" xfId="20296"/>
    <cellStyle name="Обычный 18 5 3 3 2" xfId="20297"/>
    <cellStyle name="Обычный 18 5 3 3 3" xfId="20298"/>
    <cellStyle name="Обычный 18 5 3 3 4" xfId="20299"/>
    <cellStyle name="Обычный 18 5 3 3 5" xfId="20300"/>
    <cellStyle name="Обычный 18 5 3 4" xfId="20301"/>
    <cellStyle name="Обычный 18 5 3 5" xfId="20302"/>
    <cellStyle name="Обычный 18 5 3 6" xfId="20303"/>
    <cellStyle name="Обычный 18 5 3 7" xfId="20304"/>
    <cellStyle name="Обычный 18 5 3 8" xfId="20305"/>
    <cellStyle name="Обычный 18 5 3 9" xfId="20306"/>
    <cellStyle name="Обычный 18 5 4" xfId="20307"/>
    <cellStyle name="Обычный 18 5 5" xfId="20308"/>
    <cellStyle name="Обычный 18 5 5 2" xfId="20309"/>
    <cellStyle name="Обычный 18 5 5 2 2" xfId="20310"/>
    <cellStyle name="Обычный 18 5 5 2 3" xfId="20311"/>
    <cellStyle name="Обычный 18 5 5 2 4" xfId="20312"/>
    <cellStyle name="Обычный 18 5 5 2 5" xfId="20313"/>
    <cellStyle name="Обычный 18 5 5 3" xfId="20314"/>
    <cellStyle name="Обычный 18 5 5 4" xfId="20315"/>
    <cellStyle name="Обычный 18 5 5 5" xfId="20316"/>
    <cellStyle name="Обычный 18 5 5 6" xfId="20317"/>
    <cellStyle name="Обычный 18 5 5 7" xfId="20318"/>
    <cellStyle name="Обычный 18 5 5 8" xfId="20319"/>
    <cellStyle name="Обычный 18 5 5 9" xfId="20320"/>
    <cellStyle name="Обычный 18 5 6" xfId="20321"/>
    <cellStyle name="Обычный 18 5 6 2" xfId="20322"/>
    <cellStyle name="Обычный 18 5 6 2 2" xfId="20323"/>
    <cellStyle name="Обычный 18 5 6 2 3" xfId="20324"/>
    <cellStyle name="Обычный 18 5 6 2 4" xfId="20325"/>
    <cellStyle name="Обычный 18 5 6 2 5" xfId="20326"/>
    <cellStyle name="Обычный 18 5 6 3" xfId="20327"/>
    <cellStyle name="Обычный 18 5 6 4" xfId="20328"/>
    <cellStyle name="Обычный 18 5 6 5" xfId="20329"/>
    <cellStyle name="Обычный 18 5 6 6" xfId="20330"/>
    <cellStyle name="Обычный 18 5 6 7" xfId="20331"/>
    <cellStyle name="Обычный 18 5 6 8" xfId="20332"/>
    <cellStyle name="Обычный 18 5 7" xfId="20333"/>
    <cellStyle name="Обычный 18 6" xfId="20334"/>
    <cellStyle name="Обычный 18 6 10" xfId="20335"/>
    <cellStyle name="Обычный 18 6 11" xfId="20336"/>
    <cellStyle name="Обычный 18 6 12" xfId="20337"/>
    <cellStyle name="Обычный 18 6 13" xfId="20338"/>
    <cellStyle name="Обычный 18 6 14" xfId="20339"/>
    <cellStyle name="Обычный 18 6 15" xfId="20340"/>
    <cellStyle name="Обычный 18 6 16" xfId="20341"/>
    <cellStyle name="Обычный 18 6 2" xfId="20342"/>
    <cellStyle name="Обычный 18 6 2 10" xfId="20343"/>
    <cellStyle name="Обычный 18 6 2 11" xfId="20344"/>
    <cellStyle name="Обычный 18 6 2 12" xfId="20345"/>
    <cellStyle name="Обычный 18 6 2 13" xfId="20346"/>
    <cellStyle name="Обычный 18 6 2 14" xfId="20347"/>
    <cellStyle name="Обычный 18 6 2 2" xfId="20348"/>
    <cellStyle name="Обычный 18 6 2 2 10" xfId="20349"/>
    <cellStyle name="Обычный 18 6 2 2 11" xfId="20350"/>
    <cellStyle name="Обычный 18 6 2 2 12" xfId="20351"/>
    <cellStyle name="Обычный 18 6 2 2 13" xfId="20352"/>
    <cellStyle name="Обычный 18 6 2 2 2" xfId="20353"/>
    <cellStyle name="Обычный 18 6 2 2 2 2" xfId="20354"/>
    <cellStyle name="Обычный 18 6 2 2 2 2 2" xfId="20355"/>
    <cellStyle name="Обычный 18 6 2 2 2 2 3" xfId="20356"/>
    <cellStyle name="Обычный 18 6 2 2 2 2 4" xfId="20357"/>
    <cellStyle name="Обычный 18 6 2 2 2 2 5" xfId="20358"/>
    <cellStyle name="Обычный 18 6 2 2 2 3" xfId="20359"/>
    <cellStyle name="Обычный 18 6 2 2 2 4" xfId="20360"/>
    <cellStyle name="Обычный 18 6 2 2 2 5" xfId="20361"/>
    <cellStyle name="Обычный 18 6 2 2 2 6" xfId="20362"/>
    <cellStyle name="Обычный 18 6 2 2 2 7" xfId="20363"/>
    <cellStyle name="Обычный 18 6 2 2 2 8" xfId="20364"/>
    <cellStyle name="Обычный 18 6 2 2 2 9" xfId="20365"/>
    <cellStyle name="Обычный 18 6 2 2 3" xfId="20366"/>
    <cellStyle name="Обычный 18 6 2 2 3 2" xfId="20367"/>
    <cellStyle name="Обычный 18 6 2 2 3 2 2" xfId="20368"/>
    <cellStyle name="Обычный 18 6 2 2 3 2 3" xfId="20369"/>
    <cellStyle name="Обычный 18 6 2 2 3 2 4" xfId="20370"/>
    <cellStyle name="Обычный 18 6 2 2 3 2 5" xfId="20371"/>
    <cellStyle name="Обычный 18 6 2 2 3 3" xfId="20372"/>
    <cellStyle name="Обычный 18 6 2 2 3 4" xfId="20373"/>
    <cellStyle name="Обычный 18 6 2 2 3 5" xfId="20374"/>
    <cellStyle name="Обычный 18 6 2 2 3 6" xfId="20375"/>
    <cellStyle name="Обычный 18 6 2 2 3 7" xfId="20376"/>
    <cellStyle name="Обычный 18 6 2 2 3 8" xfId="20377"/>
    <cellStyle name="Обычный 18 6 2 2 4" xfId="20378"/>
    <cellStyle name="Обычный 18 6 2 2 4 2" xfId="20379"/>
    <cellStyle name="Обычный 18 6 2 2 4 3" xfId="20380"/>
    <cellStyle name="Обычный 18 6 2 2 4 4" xfId="20381"/>
    <cellStyle name="Обычный 18 6 2 2 4 5" xfId="20382"/>
    <cellStyle name="Обычный 18 6 2 2 5" xfId="20383"/>
    <cellStyle name="Обычный 18 6 2 2 5 2" xfId="20384"/>
    <cellStyle name="Обычный 18 6 2 2 5 3" xfId="20385"/>
    <cellStyle name="Обычный 18 6 2 2 5 4" xfId="20386"/>
    <cellStyle name="Обычный 18 6 2 2 5 5" xfId="20387"/>
    <cellStyle name="Обычный 18 6 2 2 6" xfId="20388"/>
    <cellStyle name="Обычный 18 6 2 2 7" xfId="20389"/>
    <cellStyle name="Обычный 18 6 2 2 8" xfId="20390"/>
    <cellStyle name="Обычный 18 6 2 2 9" xfId="20391"/>
    <cellStyle name="Обычный 18 6 2 3" xfId="20392"/>
    <cellStyle name="Обычный 18 6 2 3 2" xfId="20393"/>
    <cellStyle name="Обычный 18 6 2 3 2 2" xfId="20394"/>
    <cellStyle name="Обычный 18 6 2 3 2 3" xfId="20395"/>
    <cellStyle name="Обычный 18 6 2 3 2 4" xfId="20396"/>
    <cellStyle name="Обычный 18 6 2 3 2 5" xfId="20397"/>
    <cellStyle name="Обычный 18 6 2 3 3" xfId="20398"/>
    <cellStyle name="Обычный 18 6 2 3 4" xfId="20399"/>
    <cellStyle name="Обычный 18 6 2 3 5" xfId="20400"/>
    <cellStyle name="Обычный 18 6 2 3 6" xfId="20401"/>
    <cellStyle name="Обычный 18 6 2 3 7" xfId="20402"/>
    <cellStyle name="Обычный 18 6 2 3 8" xfId="20403"/>
    <cellStyle name="Обычный 18 6 2 3 9" xfId="20404"/>
    <cellStyle name="Обычный 18 6 2 4" xfId="20405"/>
    <cellStyle name="Обычный 18 6 2 4 2" xfId="20406"/>
    <cellStyle name="Обычный 18 6 2 4 2 2" xfId="20407"/>
    <cellStyle name="Обычный 18 6 2 4 2 3" xfId="20408"/>
    <cellStyle name="Обычный 18 6 2 4 2 4" xfId="20409"/>
    <cellStyle name="Обычный 18 6 2 4 2 5" xfId="20410"/>
    <cellStyle name="Обычный 18 6 2 4 3" xfId="20411"/>
    <cellStyle name="Обычный 18 6 2 4 4" xfId="20412"/>
    <cellStyle name="Обычный 18 6 2 4 5" xfId="20413"/>
    <cellStyle name="Обычный 18 6 2 4 6" xfId="20414"/>
    <cellStyle name="Обычный 18 6 2 4 7" xfId="20415"/>
    <cellStyle name="Обычный 18 6 2 4 8" xfId="20416"/>
    <cellStyle name="Обычный 18 6 2 5" xfId="20417"/>
    <cellStyle name="Обычный 18 6 2 5 2" xfId="20418"/>
    <cellStyle name="Обычный 18 6 2 5 3" xfId="20419"/>
    <cellStyle name="Обычный 18 6 2 5 4" xfId="20420"/>
    <cellStyle name="Обычный 18 6 2 5 5" xfId="20421"/>
    <cellStyle name="Обычный 18 6 2 6" xfId="20422"/>
    <cellStyle name="Обычный 18 6 2 6 2" xfId="20423"/>
    <cellStyle name="Обычный 18 6 2 6 3" xfId="20424"/>
    <cellStyle name="Обычный 18 6 2 6 4" xfId="20425"/>
    <cellStyle name="Обычный 18 6 2 6 5" xfId="20426"/>
    <cellStyle name="Обычный 18 6 2 7" xfId="20427"/>
    <cellStyle name="Обычный 18 6 2 8" xfId="20428"/>
    <cellStyle name="Обычный 18 6 2 9" xfId="20429"/>
    <cellStyle name="Обычный 18 6 3" xfId="20430"/>
    <cellStyle name="Обычный 18 6 3 10" xfId="20431"/>
    <cellStyle name="Обычный 18 6 3 11" xfId="20432"/>
    <cellStyle name="Обычный 18 6 3 12" xfId="20433"/>
    <cellStyle name="Обычный 18 6 3 13" xfId="20434"/>
    <cellStyle name="Обычный 18 6 3 2" xfId="20435"/>
    <cellStyle name="Обычный 18 6 3 2 2" xfId="20436"/>
    <cellStyle name="Обычный 18 6 3 2 2 2" xfId="20437"/>
    <cellStyle name="Обычный 18 6 3 2 2 3" xfId="20438"/>
    <cellStyle name="Обычный 18 6 3 2 2 4" xfId="20439"/>
    <cellStyle name="Обычный 18 6 3 2 2 5" xfId="20440"/>
    <cellStyle name="Обычный 18 6 3 2 3" xfId="20441"/>
    <cellStyle name="Обычный 18 6 3 2 4" xfId="20442"/>
    <cellStyle name="Обычный 18 6 3 2 5" xfId="20443"/>
    <cellStyle name="Обычный 18 6 3 2 6" xfId="20444"/>
    <cellStyle name="Обычный 18 6 3 2 7" xfId="20445"/>
    <cellStyle name="Обычный 18 6 3 2 8" xfId="20446"/>
    <cellStyle name="Обычный 18 6 3 2 9" xfId="20447"/>
    <cellStyle name="Обычный 18 6 3 3" xfId="20448"/>
    <cellStyle name="Обычный 18 6 3 3 2" xfId="20449"/>
    <cellStyle name="Обычный 18 6 3 3 2 2" xfId="20450"/>
    <cellStyle name="Обычный 18 6 3 3 2 3" xfId="20451"/>
    <cellStyle name="Обычный 18 6 3 3 2 4" xfId="20452"/>
    <cellStyle name="Обычный 18 6 3 3 2 5" xfId="20453"/>
    <cellStyle name="Обычный 18 6 3 3 3" xfId="20454"/>
    <cellStyle name="Обычный 18 6 3 3 4" xfId="20455"/>
    <cellStyle name="Обычный 18 6 3 3 5" xfId="20456"/>
    <cellStyle name="Обычный 18 6 3 3 6" xfId="20457"/>
    <cellStyle name="Обычный 18 6 3 3 7" xfId="20458"/>
    <cellStyle name="Обычный 18 6 3 3 8" xfId="20459"/>
    <cellStyle name="Обычный 18 6 3 4" xfId="20460"/>
    <cellStyle name="Обычный 18 6 3 4 2" xfId="20461"/>
    <cellStyle name="Обычный 18 6 3 4 3" xfId="20462"/>
    <cellStyle name="Обычный 18 6 3 4 4" xfId="20463"/>
    <cellStyle name="Обычный 18 6 3 4 5" xfId="20464"/>
    <cellStyle name="Обычный 18 6 3 5" xfId="20465"/>
    <cellStyle name="Обычный 18 6 3 5 2" xfId="20466"/>
    <cellStyle name="Обычный 18 6 3 5 3" xfId="20467"/>
    <cellStyle name="Обычный 18 6 3 5 4" xfId="20468"/>
    <cellStyle name="Обычный 18 6 3 5 5" xfId="20469"/>
    <cellStyle name="Обычный 18 6 3 6" xfId="20470"/>
    <cellStyle name="Обычный 18 6 3 7" xfId="20471"/>
    <cellStyle name="Обычный 18 6 3 8" xfId="20472"/>
    <cellStyle name="Обычный 18 6 3 9" xfId="20473"/>
    <cellStyle name="Обычный 18 6 4" xfId="20474"/>
    <cellStyle name="Обычный 18 6 4 10" xfId="20475"/>
    <cellStyle name="Обычный 18 6 4 2" xfId="20476"/>
    <cellStyle name="Обычный 18 6 4 2 2" xfId="20477"/>
    <cellStyle name="Обычный 18 6 4 2 2 2" xfId="20478"/>
    <cellStyle name="Обычный 18 6 4 2 2 3" xfId="20479"/>
    <cellStyle name="Обычный 18 6 4 2 2 4" xfId="20480"/>
    <cellStyle name="Обычный 18 6 4 2 2 5" xfId="20481"/>
    <cellStyle name="Обычный 18 6 4 2 3" xfId="20482"/>
    <cellStyle name="Обычный 18 6 4 2 4" xfId="20483"/>
    <cellStyle name="Обычный 18 6 4 2 5" xfId="20484"/>
    <cellStyle name="Обычный 18 6 4 2 6" xfId="20485"/>
    <cellStyle name="Обычный 18 6 4 2 7" xfId="20486"/>
    <cellStyle name="Обычный 18 6 4 2 8" xfId="20487"/>
    <cellStyle name="Обычный 18 6 4 2 9" xfId="20488"/>
    <cellStyle name="Обычный 18 6 4 3" xfId="20489"/>
    <cellStyle name="Обычный 18 6 4 3 2" xfId="20490"/>
    <cellStyle name="Обычный 18 6 4 3 3" xfId="20491"/>
    <cellStyle name="Обычный 18 6 4 3 4" xfId="20492"/>
    <cellStyle name="Обычный 18 6 4 3 5" xfId="20493"/>
    <cellStyle name="Обычный 18 6 4 4" xfId="20494"/>
    <cellStyle name="Обычный 18 6 4 5" xfId="20495"/>
    <cellStyle name="Обычный 18 6 4 6" xfId="20496"/>
    <cellStyle name="Обычный 18 6 4 7" xfId="20497"/>
    <cellStyle name="Обычный 18 6 4 8" xfId="20498"/>
    <cellStyle name="Обычный 18 6 4 9" xfId="20499"/>
    <cellStyle name="Обычный 18 6 5" xfId="20500"/>
    <cellStyle name="Обычный 18 6 5 2" xfId="20501"/>
    <cellStyle name="Обычный 18 6 5 2 2" xfId="20502"/>
    <cellStyle name="Обычный 18 6 5 2 3" xfId="20503"/>
    <cellStyle name="Обычный 18 6 5 2 4" xfId="20504"/>
    <cellStyle name="Обычный 18 6 5 2 5" xfId="20505"/>
    <cellStyle name="Обычный 18 6 5 3" xfId="20506"/>
    <cellStyle name="Обычный 18 6 5 4" xfId="20507"/>
    <cellStyle name="Обычный 18 6 5 5" xfId="20508"/>
    <cellStyle name="Обычный 18 6 5 6" xfId="20509"/>
    <cellStyle name="Обычный 18 6 5 7" xfId="20510"/>
    <cellStyle name="Обычный 18 6 5 8" xfId="20511"/>
    <cellStyle name="Обычный 18 6 5 9" xfId="20512"/>
    <cellStyle name="Обычный 18 6 6" xfId="20513"/>
    <cellStyle name="Обычный 18 6 6 2" xfId="20514"/>
    <cellStyle name="Обычный 18 6 6 2 2" xfId="20515"/>
    <cellStyle name="Обычный 18 6 6 2 3" xfId="20516"/>
    <cellStyle name="Обычный 18 6 6 2 4" xfId="20517"/>
    <cellStyle name="Обычный 18 6 6 2 5" xfId="20518"/>
    <cellStyle name="Обычный 18 6 6 3" xfId="20519"/>
    <cellStyle name="Обычный 18 6 6 4" xfId="20520"/>
    <cellStyle name="Обычный 18 6 6 5" xfId="20521"/>
    <cellStyle name="Обычный 18 6 6 6" xfId="20522"/>
    <cellStyle name="Обычный 18 6 6 7" xfId="20523"/>
    <cellStyle name="Обычный 18 6 6 8" xfId="20524"/>
    <cellStyle name="Обычный 18 6 7" xfId="20525"/>
    <cellStyle name="Обычный 18 6 7 2" xfId="20526"/>
    <cellStyle name="Обычный 18 6 7 3" xfId="20527"/>
    <cellStyle name="Обычный 18 6 7 4" xfId="20528"/>
    <cellStyle name="Обычный 18 6 7 5" xfId="20529"/>
    <cellStyle name="Обычный 18 6 8" xfId="20530"/>
    <cellStyle name="Обычный 18 6 8 2" xfId="20531"/>
    <cellStyle name="Обычный 18 6 8 3" xfId="20532"/>
    <cellStyle name="Обычный 18 6 8 4" xfId="20533"/>
    <cellStyle name="Обычный 18 6 8 5" xfId="20534"/>
    <cellStyle name="Обычный 18 6 9" xfId="20535"/>
    <cellStyle name="Обычный 18 7" xfId="20536"/>
    <cellStyle name="Обычный 18 7 10" xfId="20537"/>
    <cellStyle name="Обычный 18 7 11" xfId="20538"/>
    <cellStyle name="Обычный 18 7 12" xfId="20539"/>
    <cellStyle name="Обычный 18 7 13" xfId="20540"/>
    <cellStyle name="Обычный 18 7 14" xfId="20541"/>
    <cellStyle name="Обычный 18 7 15" xfId="20542"/>
    <cellStyle name="Обычный 18 7 16" xfId="20543"/>
    <cellStyle name="Обычный 18 7 2" xfId="20544"/>
    <cellStyle name="Обычный 18 7 2 10" xfId="20545"/>
    <cellStyle name="Обычный 18 7 2 11" xfId="20546"/>
    <cellStyle name="Обычный 18 7 2 12" xfId="20547"/>
    <cellStyle name="Обычный 18 7 2 13" xfId="20548"/>
    <cellStyle name="Обычный 18 7 2 14" xfId="20549"/>
    <cellStyle name="Обычный 18 7 2 2" xfId="20550"/>
    <cellStyle name="Обычный 18 7 2 2 10" xfId="20551"/>
    <cellStyle name="Обычный 18 7 2 2 11" xfId="20552"/>
    <cellStyle name="Обычный 18 7 2 2 12" xfId="20553"/>
    <cellStyle name="Обычный 18 7 2 2 13" xfId="20554"/>
    <cellStyle name="Обычный 18 7 2 2 2" xfId="20555"/>
    <cellStyle name="Обычный 18 7 2 2 2 2" xfId="20556"/>
    <cellStyle name="Обычный 18 7 2 2 2 2 2" xfId="20557"/>
    <cellStyle name="Обычный 18 7 2 2 2 2 3" xfId="20558"/>
    <cellStyle name="Обычный 18 7 2 2 2 2 4" xfId="20559"/>
    <cellStyle name="Обычный 18 7 2 2 2 2 5" xfId="20560"/>
    <cellStyle name="Обычный 18 7 2 2 2 3" xfId="20561"/>
    <cellStyle name="Обычный 18 7 2 2 2 4" xfId="20562"/>
    <cellStyle name="Обычный 18 7 2 2 2 5" xfId="20563"/>
    <cellStyle name="Обычный 18 7 2 2 2 6" xfId="20564"/>
    <cellStyle name="Обычный 18 7 2 2 2 7" xfId="20565"/>
    <cellStyle name="Обычный 18 7 2 2 2 8" xfId="20566"/>
    <cellStyle name="Обычный 18 7 2 2 2 9" xfId="20567"/>
    <cellStyle name="Обычный 18 7 2 2 3" xfId="20568"/>
    <cellStyle name="Обычный 18 7 2 2 3 2" xfId="20569"/>
    <cellStyle name="Обычный 18 7 2 2 3 2 2" xfId="20570"/>
    <cellStyle name="Обычный 18 7 2 2 3 2 3" xfId="20571"/>
    <cellStyle name="Обычный 18 7 2 2 3 2 4" xfId="20572"/>
    <cellStyle name="Обычный 18 7 2 2 3 2 5" xfId="20573"/>
    <cellStyle name="Обычный 18 7 2 2 3 3" xfId="20574"/>
    <cellStyle name="Обычный 18 7 2 2 3 4" xfId="20575"/>
    <cellStyle name="Обычный 18 7 2 2 3 5" xfId="20576"/>
    <cellStyle name="Обычный 18 7 2 2 3 6" xfId="20577"/>
    <cellStyle name="Обычный 18 7 2 2 3 7" xfId="20578"/>
    <cellStyle name="Обычный 18 7 2 2 3 8" xfId="20579"/>
    <cellStyle name="Обычный 18 7 2 2 4" xfId="20580"/>
    <cellStyle name="Обычный 18 7 2 2 4 2" xfId="20581"/>
    <cellStyle name="Обычный 18 7 2 2 4 3" xfId="20582"/>
    <cellStyle name="Обычный 18 7 2 2 4 4" xfId="20583"/>
    <cellStyle name="Обычный 18 7 2 2 4 5" xfId="20584"/>
    <cellStyle name="Обычный 18 7 2 2 5" xfId="20585"/>
    <cellStyle name="Обычный 18 7 2 2 5 2" xfId="20586"/>
    <cellStyle name="Обычный 18 7 2 2 5 3" xfId="20587"/>
    <cellStyle name="Обычный 18 7 2 2 5 4" xfId="20588"/>
    <cellStyle name="Обычный 18 7 2 2 5 5" xfId="20589"/>
    <cellStyle name="Обычный 18 7 2 2 6" xfId="20590"/>
    <cellStyle name="Обычный 18 7 2 2 7" xfId="20591"/>
    <cellStyle name="Обычный 18 7 2 2 8" xfId="20592"/>
    <cellStyle name="Обычный 18 7 2 2 9" xfId="20593"/>
    <cellStyle name="Обычный 18 7 2 3" xfId="20594"/>
    <cellStyle name="Обычный 18 7 2 3 2" xfId="20595"/>
    <cellStyle name="Обычный 18 7 2 3 2 2" xfId="20596"/>
    <cellStyle name="Обычный 18 7 2 3 2 3" xfId="20597"/>
    <cellStyle name="Обычный 18 7 2 3 2 4" xfId="20598"/>
    <cellStyle name="Обычный 18 7 2 3 2 5" xfId="20599"/>
    <cellStyle name="Обычный 18 7 2 3 3" xfId="20600"/>
    <cellStyle name="Обычный 18 7 2 3 4" xfId="20601"/>
    <cellStyle name="Обычный 18 7 2 3 5" xfId="20602"/>
    <cellStyle name="Обычный 18 7 2 3 6" xfId="20603"/>
    <cellStyle name="Обычный 18 7 2 3 7" xfId="20604"/>
    <cellStyle name="Обычный 18 7 2 3 8" xfId="20605"/>
    <cellStyle name="Обычный 18 7 2 3 9" xfId="20606"/>
    <cellStyle name="Обычный 18 7 2 4" xfId="20607"/>
    <cellStyle name="Обычный 18 7 2 4 2" xfId="20608"/>
    <cellStyle name="Обычный 18 7 2 4 2 2" xfId="20609"/>
    <cellStyle name="Обычный 18 7 2 4 2 3" xfId="20610"/>
    <cellStyle name="Обычный 18 7 2 4 2 4" xfId="20611"/>
    <cellStyle name="Обычный 18 7 2 4 2 5" xfId="20612"/>
    <cellStyle name="Обычный 18 7 2 4 3" xfId="20613"/>
    <cellStyle name="Обычный 18 7 2 4 4" xfId="20614"/>
    <cellStyle name="Обычный 18 7 2 4 5" xfId="20615"/>
    <cellStyle name="Обычный 18 7 2 4 6" xfId="20616"/>
    <cellStyle name="Обычный 18 7 2 4 7" xfId="20617"/>
    <cellStyle name="Обычный 18 7 2 4 8" xfId="20618"/>
    <cellStyle name="Обычный 18 7 2 5" xfId="20619"/>
    <cellStyle name="Обычный 18 7 2 5 2" xfId="20620"/>
    <cellStyle name="Обычный 18 7 2 5 3" xfId="20621"/>
    <cellStyle name="Обычный 18 7 2 5 4" xfId="20622"/>
    <cellStyle name="Обычный 18 7 2 5 5" xfId="20623"/>
    <cellStyle name="Обычный 18 7 2 6" xfId="20624"/>
    <cellStyle name="Обычный 18 7 2 6 2" xfId="20625"/>
    <cellStyle name="Обычный 18 7 2 6 3" xfId="20626"/>
    <cellStyle name="Обычный 18 7 2 6 4" xfId="20627"/>
    <cellStyle name="Обычный 18 7 2 6 5" xfId="20628"/>
    <cellStyle name="Обычный 18 7 2 7" xfId="20629"/>
    <cellStyle name="Обычный 18 7 2 8" xfId="20630"/>
    <cellStyle name="Обычный 18 7 2 9" xfId="20631"/>
    <cellStyle name="Обычный 18 7 3" xfId="20632"/>
    <cellStyle name="Обычный 18 7 3 10" xfId="20633"/>
    <cellStyle name="Обычный 18 7 3 11" xfId="20634"/>
    <cellStyle name="Обычный 18 7 3 12" xfId="20635"/>
    <cellStyle name="Обычный 18 7 3 13" xfId="20636"/>
    <cellStyle name="Обычный 18 7 3 2" xfId="20637"/>
    <cellStyle name="Обычный 18 7 3 2 2" xfId="20638"/>
    <cellStyle name="Обычный 18 7 3 2 2 2" xfId="20639"/>
    <cellStyle name="Обычный 18 7 3 2 2 3" xfId="20640"/>
    <cellStyle name="Обычный 18 7 3 2 2 4" xfId="20641"/>
    <cellStyle name="Обычный 18 7 3 2 2 5" xfId="20642"/>
    <cellStyle name="Обычный 18 7 3 2 3" xfId="20643"/>
    <cellStyle name="Обычный 18 7 3 2 4" xfId="20644"/>
    <cellStyle name="Обычный 18 7 3 2 5" xfId="20645"/>
    <cellStyle name="Обычный 18 7 3 2 6" xfId="20646"/>
    <cellStyle name="Обычный 18 7 3 2 7" xfId="20647"/>
    <cellStyle name="Обычный 18 7 3 2 8" xfId="20648"/>
    <cellStyle name="Обычный 18 7 3 2 9" xfId="20649"/>
    <cellStyle name="Обычный 18 7 3 3" xfId="20650"/>
    <cellStyle name="Обычный 18 7 3 3 2" xfId="20651"/>
    <cellStyle name="Обычный 18 7 3 3 2 2" xfId="20652"/>
    <cellStyle name="Обычный 18 7 3 3 2 3" xfId="20653"/>
    <cellStyle name="Обычный 18 7 3 3 2 4" xfId="20654"/>
    <cellStyle name="Обычный 18 7 3 3 2 5" xfId="20655"/>
    <cellStyle name="Обычный 18 7 3 3 3" xfId="20656"/>
    <cellStyle name="Обычный 18 7 3 3 4" xfId="20657"/>
    <cellStyle name="Обычный 18 7 3 3 5" xfId="20658"/>
    <cellStyle name="Обычный 18 7 3 3 6" xfId="20659"/>
    <cellStyle name="Обычный 18 7 3 3 7" xfId="20660"/>
    <cellStyle name="Обычный 18 7 3 3 8" xfId="20661"/>
    <cellStyle name="Обычный 18 7 3 4" xfId="20662"/>
    <cellStyle name="Обычный 18 7 3 4 2" xfId="20663"/>
    <cellStyle name="Обычный 18 7 3 4 3" xfId="20664"/>
    <cellStyle name="Обычный 18 7 3 4 4" xfId="20665"/>
    <cellStyle name="Обычный 18 7 3 4 5" xfId="20666"/>
    <cellStyle name="Обычный 18 7 3 5" xfId="20667"/>
    <cellStyle name="Обычный 18 7 3 5 2" xfId="20668"/>
    <cellStyle name="Обычный 18 7 3 5 3" xfId="20669"/>
    <cellStyle name="Обычный 18 7 3 5 4" xfId="20670"/>
    <cellStyle name="Обычный 18 7 3 5 5" xfId="20671"/>
    <cellStyle name="Обычный 18 7 3 6" xfId="20672"/>
    <cellStyle name="Обычный 18 7 3 7" xfId="20673"/>
    <cellStyle name="Обычный 18 7 3 8" xfId="20674"/>
    <cellStyle name="Обычный 18 7 3 9" xfId="20675"/>
    <cellStyle name="Обычный 18 7 4" xfId="20676"/>
    <cellStyle name="Обычный 18 7 4 10" xfId="20677"/>
    <cellStyle name="Обычный 18 7 4 2" xfId="20678"/>
    <cellStyle name="Обычный 18 7 4 2 2" xfId="20679"/>
    <cellStyle name="Обычный 18 7 4 2 2 2" xfId="20680"/>
    <cellStyle name="Обычный 18 7 4 2 2 3" xfId="20681"/>
    <cellStyle name="Обычный 18 7 4 2 2 4" xfId="20682"/>
    <cellStyle name="Обычный 18 7 4 2 2 5" xfId="20683"/>
    <cellStyle name="Обычный 18 7 4 2 3" xfId="20684"/>
    <cellStyle name="Обычный 18 7 4 2 4" xfId="20685"/>
    <cellStyle name="Обычный 18 7 4 2 5" xfId="20686"/>
    <cellStyle name="Обычный 18 7 4 2 6" xfId="20687"/>
    <cellStyle name="Обычный 18 7 4 2 7" xfId="20688"/>
    <cellStyle name="Обычный 18 7 4 2 8" xfId="20689"/>
    <cellStyle name="Обычный 18 7 4 2 9" xfId="20690"/>
    <cellStyle name="Обычный 18 7 4 3" xfId="20691"/>
    <cellStyle name="Обычный 18 7 4 3 2" xfId="20692"/>
    <cellStyle name="Обычный 18 7 4 3 3" xfId="20693"/>
    <cellStyle name="Обычный 18 7 4 3 4" xfId="20694"/>
    <cellStyle name="Обычный 18 7 4 3 5" xfId="20695"/>
    <cellStyle name="Обычный 18 7 4 4" xfId="20696"/>
    <cellStyle name="Обычный 18 7 4 5" xfId="20697"/>
    <cellStyle name="Обычный 18 7 4 6" xfId="20698"/>
    <cellStyle name="Обычный 18 7 4 7" xfId="20699"/>
    <cellStyle name="Обычный 18 7 4 8" xfId="20700"/>
    <cellStyle name="Обычный 18 7 4 9" xfId="20701"/>
    <cellStyle name="Обычный 18 7 5" xfId="20702"/>
    <cellStyle name="Обычный 18 7 5 2" xfId="20703"/>
    <cellStyle name="Обычный 18 7 5 2 2" xfId="20704"/>
    <cellStyle name="Обычный 18 7 5 2 3" xfId="20705"/>
    <cellStyle name="Обычный 18 7 5 2 4" xfId="20706"/>
    <cellStyle name="Обычный 18 7 5 2 5" xfId="20707"/>
    <cellStyle name="Обычный 18 7 5 3" xfId="20708"/>
    <cellStyle name="Обычный 18 7 5 4" xfId="20709"/>
    <cellStyle name="Обычный 18 7 5 5" xfId="20710"/>
    <cellStyle name="Обычный 18 7 5 6" xfId="20711"/>
    <cellStyle name="Обычный 18 7 5 7" xfId="20712"/>
    <cellStyle name="Обычный 18 7 5 8" xfId="20713"/>
    <cellStyle name="Обычный 18 7 5 9" xfId="20714"/>
    <cellStyle name="Обычный 18 7 6" xfId="20715"/>
    <cellStyle name="Обычный 18 7 6 2" xfId="20716"/>
    <cellStyle name="Обычный 18 7 6 2 2" xfId="20717"/>
    <cellStyle name="Обычный 18 7 6 2 3" xfId="20718"/>
    <cellStyle name="Обычный 18 7 6 2 4" xfId="20719"/>
    <cellStyle name="Обычный 18 7 6 2 5" xfId="20720"/>
    <cellStyle name="Обычный 18 7 6 3" xfId="20721"/>
    <cellStyle name="Обычный 18 7 6 4" xfId="20722"/>
    <cellStyle name="Обычный 18 7 6 5" xfId="20723"/>
    <cellStyle name="Обычный 18 7 6 6" xfId="20724"/>
    <cellStyle name="Обычный 18 7 6 7" xfId="20725"/>
    <cellStyle name="Обычный 18 7 6 8" xfId="20726"/>
    <cellStyle name="Обычный 18 7 7" xfId="20727"/>
    <cellStyle name="Обычный 18 7 7 2" xfId="20728"/>
    <cellStyle name="Обычный 18 7 7 3" xfId="20729"/>
    <cellStyle name="Обычный 18 7 7 4" xfId="20730"/>
    <cellStyle name="Обычный 18 7 7 5" xfId="20731"/>
    <cellStyle name="Обычный 18 7 8" xfId="20732"/>
    <cellStyle name="Обычный 18 7 8 2" xfId="20733"/>
    <cellStyle name="Обычный 18 7 8 3" xfId="20734"/>
    <cellStyle name="Обычный 18 7 8 4" xfId="20735"/>
    <cellStyle name="Обычный 18 7 8 5" xfId="20736"/>
    <cellStyle name="Обычный 18 7 9" xfId="20737"/>
    <cellStyle name="Обычный 18 8" xfId="20738"/>
    <cellStyle name="Обычный 18 8 10" xfId="20739"/>
    <cellStyle name="Обычный 18 8 11" xfId="20740"/>
    <cellStyle name="Обычный 18 8 12" xfId="20741"/>
    <cellStyle name="Обычный 18 8 13" xfId="20742"/>
    <cellStyle name="Обычный 18 8 14" xfId="20743"/>
    <cellStyle name="Обычный 18 8 15" xfId="20744"/>
    <cellStyle name="Обычный 18 8 16" xfId="20745"/>
    <cellStyle name="Обычный 18 8 2" xfId="20746"/>
    <cellStyle name="Обычный 18 8 2 10" xfId="20747"/>
    <cellStyle name="Обычный 18 8 2 11" xfId="20748"/>
    <cellStyle name="Обычный 18 8 2 12" xfId="20749"/>
    <cellStyle name="Обычный 18 8 2 13" xfId="20750"/>
    <cellStyle name="Обычный 18 8 2 14" xfId="20751"/>
    <cellStyle name="Обычный 18 8 2 2" xfId="20752"/>
    <cellStyle name="Обычный 18 8 2 2 10" xfId="20753"/>
    <cellStyle name="Обычный 18 8 2 2 11" xfId="20754"/>
    <cellStyle name="Обычный 18 8 2 2 12" xfId="20755"/>
    <cellStyle name="Обычный 18 8 2 2 13" xfId="20756"/>
    <cellStyle name="Обычный 18 8 2 2 2" xfId="20757"/>
    <cellStyle name="Обычный 18 8 2 2 2 2" xfId="20758"/>
    <cellStyle name="Обычный 18 8 2 2 2 2 2" xfId="20759"/>
    <cellStyle name="Обычный 18 8 2 2 2 2 3" xfId="20760"/>
    <cellStyle name="Обычный 18 8 2 2 2 2 4" xfId="20761"/>
    <cellStyle name="Обычный 18 8 2 2 2 2 5" xfId="20762"/>
    <cellStyle name="Обычный 18 8 2 2 2 3" xfId="20763"/>
    <cellStyle name="Обычный 18 8 2 2 2 4" xfId="20764"/>
    <cellStyle name="Обычный 18 8 2 2 2 5" xfId="20765"/>
    <cellStyle name="Обычный 18 8 2 2 2 6" xfId="20766"/>
    <cellStyle name="Обычный 18 8 2 2 2 7" xfId="20767"/>
    <cellStyle name="Обычный 18 8 2 2 2 8" xfId="20768"/>
    <cellStyle name="Обычный 18 8 2 2 2 9" xfId="20769"/>
    <cellStyle name="Обычный 18 8 2 2 3" xfId="20770"/>
    <cellStyle name="Обычный 18 8 2 2 3 2" xfId="20771"/>
    <cellStyle name="Обычный 18 8 2 2 3 2 2" xfId="20772"/>
    <cellStyle name="Обычный 18 8 2 2 3 2 3" xfId="20773"/>
    <cellStyle name="Обычный 18 8 2 2 3 2 4" xfId="20774"/>
    <cellStyle name="Обычный 18 8 2 2 3 2 5" xfId="20775"/>
    <cellStyle name="Обычный 18 8 2 2 3 3" xfId="20776"/>
    <cellStyle name="Обычный 18 8 2 2 3 4" xfId="20777"/>
    <cellStyle name="Обычный 18 8 2 2 3 5" xfId="20778"/>
    <cellStyle name="Обычный 18 8 2 2 3 6" xfId="20779"/>
    <cellStyle name="Обычный 18 8 2 2 3 7" xfId="20780"/>
    <cellStyle name="Обычный 18 8 2 2 3 8" xfId="20781"/>
    <cellStyle name="Обычный 18 8 2 2 4" xfId="20782"/>
    <cellStyle name="Обычный 18 8 2 2 4 2" xfId="20783"/>
    <cellStyle name="Обычный 18 8 2 2 4 3" xfId="20784"/>
    <cellStyle name="Обычный 18 8 2 2 4 4" xfId="20785"/>
    <cellStyle name="Обычный 18 8 2 2 4 5" xfId="20786"/>
    <cellStyle name="Обычный 18 8 2 2 5" xfId="20787"/>
    <cellStyle name="Обычный 18 8 2 2 5 2" xfId="20788"/>
    <cellStyle name="Обычный 18 8 2 2 5 3" xfId="20789"/>
    <cellStyle name="Обычный 18 8 2 2 5 4" xfId="20790"/>
    <cellStyle name="Обычный 18 8 2 2 5 5" xfId="20791"/>
    <cellStyle name="Обычный 18 8 2 2 6" xfId="20792"/>
    <cellStyle name="Обычный 18 8 2 2 7" xfId="20793"/>
    <cellStyle name="Обычный 18 8 2 2 8" xfId="20794"/>
    <cellStyle name="Обычный 18 8 2 2 9" xfId="20795"/>
    <cellStyle name="Обычный 18 8 2 3" xfId="20796"/>
    <cellStyle name="Обычный 18 8 2 3 2" xfId="20797"/>
    <cellStyle name="Обычный 18 8 2 3 2 2" xfId="20798"/>
    <cellStyle name="Обычный 18 8 2 3 2 3" xfId="20799"/>
    <cellStyle name="Обычный 18 8 2 3 2 4" xfId="20800"/>
    <cellStyle name="Обычный 18 8 2 3 2 5" xfId="20801"/>
    <cellStyle name="Обычный 18 8 2 3 3" xfId="20802"/>
    <cellStyle name="Обычный 18 8 2 3 4" xfId="20803"/>
    <cellStyle name="Обычный 18 8 2 3 5" xfId="20804"/>
    <cellStyle name="Обычный 18 8 2 3 6" xfId="20805"/>
    <cellStyle name="Обычный 18 8 2 3 7" xfId="20806"/>
    <cellStyle name="Обычный 18 8 2 3 8" xfId="20807"/>
    <cellStyle name="Обычный 18 8 2 3 9" xfId="20808"/>
    <cellStyle name="Обычный 18 8 2 4" xfId="20809"/>
    <cellStyle name="Обычный 18 8 2 4 2" xfId="20810"/>
    <cellStyle name="Обычный 18 8 2 4 2 2" xfId="20811"/>
    <cellStyle name="Обычный 18 8 2 4 2 3" xfId="20812"/>
    <cellStyle name="Обычный 18 8 2 4 2 4" xfId="20813"/>
    <cellStyle name="Обычный 18 8 2 4 2 5" xfId="20814"/>
    <cellStyle name="Обычный 18 8 2 4 3" xfId="20815"/>
    <cellStyle name="Обычный 18 8 2 4 4" xfId="20816"/>
    <cellStyle name="Обычный 18 8 2 4 5" xfId="20817"/>
    <cellStyle name="Обычный 18 8 2 4 6" xfId="20818"/>
    <cellStyle name="Обычный 18 8 2 4 7" xfId="20819"/>
    <cellStyle name="Обычный 18 8 2 4 8" xfId="20820"/>
    <cellStyle name="Обычный 18 8 2 5" xfId="20821"/>
    <cellStyle name="Обычный 18 8 2 5 2" xfId="20822"/>
    <cellStyle name="Обычный 18 8 2 5 3" xfId="20823"/>
    <cellStyle name="Обычный 18 8 2 5 4" xfId="20824"/>
    <cellStyle name="Обычный 18 8 2 5 5" xfId="20825"/>
    <cellStyle name="Обычный 18 8 2 6" xfId="20826"/>
    <cellStyle name="Обычный 18 8 2 6 2" xfId="20827"/>
    <cellStyle name="Обычный 18 8 2 6 3" xfId="20828"/>
    <cellStyle name="Обычный 18 8 2 6 4" xfId="20829"/>
    <cellStyle name="Обычный 18 8 2 6 5" xfId="20830"/>
    <cellStyle name="Обычный 18 8 2 7" xfId="20831"/>
    <cellStyle name="Обычный 18 8 2 8" xfId="20832"/>
    <cellStyle name="Обычный 18 8 2 9" xfId="20833"/>
    <cellStyle name="Обычный 18 8 3" xfId="20834"/>
    <cellStyle name="Обычный 18 8 3 10" xfId="20835"/>
    <cellStyle name="Обычный 18 8 3 11" xfId="20836"/>
    <cellStyle name="Обычный 18 8 3 12" xfId="20837"/>
    <cellStyle name="Обычный 18 8 3 13" xfId="20838"/>
    <cellStyle name="Обычный 18 8 3 2" xfId="20839"/>
    <cellStyle name="Обычный 18 8 3 2 2" xfId="20840"/>
    <cellStyle name="Обычный 18 8 3 2 2 2" xfId="20841"/>
    <cellStyle name="Обычный 18 8 3 2 2 3" xfId="20842"/>
    <cellStyle name="Обычный 18 8 3 2 2 4" xfId="20843"/>
    <cellStyle name="Обычный 18 8 3 2 2 5" xfId="20844"/>
    <cellStyle name="Обычный 18 8 3 2 3" xfId="20845"/>
    <cellStyle name="Обычный 18 8 3 2 4" xfId="20846"/>
    <cellStyle name="Обычный 18 8 3 2 5" xfId="20847"/>
    <cellStyle name="Обычный 18 8 3 2 6" xfId="20848"/>
    <cellStyle name="Обычный 18 8 3 2 7" xfId="20849"/>
    <cellStyle name="Обычный 18 8 3 2 8" xfId="20850"/>
    <cellStyle name="Обычный 18 8 3 2 9" xfId="20851"/>
    <cellStyle name="Обычный 18 8 3 3" xfId="20852"/>
    <cellStyle name="Обычный 18 8 3 3 2" xfId="20853"/>
    <cellStyle name="Обычный 18 8 3 3 2 2" xfId="20854"/>
    <cellStyle name="Обычный 18 8 3 3 2 3" xfId="20855"/>
    <cellStyle name="Обычный 18 8 3 3 2 4" xfId="20856"/>
    <cellStyle name="Обычный 18 8 3 3 2 5" xfId="20857"/>
    <cellStyle name="Обычный 18 8 3 3 3" xfId="20858"/>
    <cellStyle name="Обычный 18 8 3 3 4" xfId="20859"/>
    <cellStyle name="Обычный 18 8 3 3 5" xfId="20860"/>
    <cellStyle name="Обычный 18 8 3 3 6" xfId="20861"/>
    <cellStyle name="Обычный 18 8 3 3 7" xfId="20862"/>
    <cellStyle name="Обычный 18 8 3 3 8" xfId="20863"/>
    <cellStyle name="Обычный 18 8 3 4" xfId="20864"/>
    <cellStyle name="Обычный 18 8 3 4 2" xfId="20865"/>
    <cellStyle name="Обычный 18 8 3 4 3" xfId="20866"/>
    <cellStyle name="Обычный 18 8 3 4 4" xfId="20867"/>
    <cellStyle name="Обычный 18 8 3 4 5" xfId="20868"/>
    <cellStyle name="Обычный 18 8 3 5" xfId="20869"/>
    <cellStyle name="Обычный 18 8 3 5 2" xfId="20870"/>
    <cellStyle name="Обычный 18 8 3 5 3" xfId="20871"/>
    <cellStyle name="Обычный 18 8 3 5 4" xfId="20872"/>
    <cellStyle name="Обычный 18 8 3 5 5" xfId="20873"/>
    <cellStyle name="Обычный 18 8 3 6" xfId="20874"/>
    <cellStyle name="Обычный 18 8 3 7" xfId="20875"/>
    <cellStyle name="Обычный 18 8 3 8" xfId="20876"/>
    <cellStyle name="Обычный 18 8 3 9" xfId="20877"/>
    <cellStyle name="Обычный 18 8 4" xfId="20878"/>
    <cellStyle name="Обычный 18 8 4 10" xfId="20879"/>
    <cellStyle name="Обычный 18 8 4 2" xfId="20880"/>
    <cellStyle name="Обычный 18 8 4 2 2" xfId="20881"/>
    <cellStyle name="Обычный 18 8 4 2 2 2" xfId="20882"/>
    <cellStyle name="Обычный 18 8 4 2 2 3" xfId="20883"/>
    <cellStyle name="Обычный 18 8 4 2 2 4" xfId="20884"/>
    <cellStyle name="Обычный 18 8 4 2 2 5" xfId="20885"/>
    <cellStyle name="Обычный 18 8 4 2 3" xfId="20886"/>
    <cellStyle name="Обычный 18 8 4 2 4" xfId="20887"/>
    <cellStyle name="Обычный 18 8 4 2 5" xfId="20888"/>
    <cellStyle name="Обычный 18 8 4 2 6" xfId="20889"/>
    <cellStyle name="Обычный 18 8 4 2 7" xfId="20890"/>
    <cellStyle name="Обычный 18 8 4 2 8" xfId="20891"/>
    <cellStyle name="Обычный 18 8 4 2 9" xfId="20892"/>
    <cellStyle name="Обычный 18 8 4 3" xfId="20893"/>
    <cellStyle name="Обычный 18 8 4 3 2" xfId="20894"/>
    <cellStyle name="Обычный 18 8 4 3 3" xfId="20895"/>
    <cellStyle name="Обычный 18 8 4 3 4" xfId="20896"/>
    <cellStyle name="Обычный 18 8 4 3 5" xfId="20897"/>
    <cellStyle name="Обычный 18 8 4 4" xfId="20898"/>
    <cellStyle name="Обычный 18 8 4 5" xfId="20899"/>
    <cellStyle name="Обычный 18 8 4 6" xfId="20900"/>
    <cellStyle name="Обычный 18 8 4 7" xfId="20901"/>
    <cellStyle name="Обычный 18 8 4 8" xfId="20902"/>
    <cellStyle name="Обычный 18 8 4 9" xfId="20903"/>
    <cellStyle name="Обычный 18 8 5" xfId="20904"/>
    <cellStyle name="Обычный 18 8 5 2" xfId="20905"/>
    <cellStyle name="Обычный 18 8 5 2 2" xfId="20906"/>
    <cellStyle name="Обычный 18 8 5 2 3" xfId="20907"/>
    <cellStyle name="Обычный 18 8 5 2 4" xfId="20908"/>
    <cellStyle name="Обычный 18 8 5 2 5" xfId="20909"/>
    <cellStyle name="Обычный 18 8 5 3" xfId="20910"/>
    <cellStyle name="Обычный 18 8 5 4" xfId="20911"/>
    <cellStyle name="Обычный 18 8 5 5" xfId="20912"/>
    <cellStyle name="Обычный 18 8 5 6" xfId="20913"/>
    <cellStyle name="Обычный 18 8 5 7" xfId="20914"/>
    <cellStyle name="Обычный 18 8 5 8" xfId="20915"/>
    <cellStyle name="Обычный 18 8 5 9" xfId="20916"/>
    <cellStyle name="Обычный 18 8 6" xfId="20917"/>
    <cellStyle name="Обычный 18 8 6 2" xfId="20918"/>
    <cellStyle name="Обычный 18 8 6 2 2" xfId="20919"/>
    <cellStyle name="Обычный 18 8 6 2 3" xfId="20920"/>
    <cellStyle name="Обычный 18 8 6 2 4" xfId="20921"/>
    <cellStyle name="Обычный 18 8 6 2 5" xfId="20922"/>
    <cellStyle name="Обычный 18 8 6 3" xfId="20923"/>
    <cellStyle name="Обычный 18 8 6 4" xfId="20924"/>
    <cellStyle name="Обычный 18 8 6 5" xfId="20925"/>
    <cellStyle name="Обычный 18 8 6 6" xfId="20926"/>
    <cellStyle name="Обычный 18 8 6 7" xfId="20927"/>
    <cellStyle name="Обычный 18 8 6 8" xfId="20928"/>
    <cellStyle name="Обычный 18 8 7" xfId="20929"/>
    <cellStyle name="Обычный 18 8 7 2" xfId="20930"/>
    <cellStyle name="Обычный 18 8 7 3" xfId="20931"/>
    <cellStyle name="Обычный 18 8 7 4" xfId="20932"/>
    <cellStyle name="Обычный 18 8 7 5" xfId="20933"/>
    <cellStyle name="Обычный 18 8 8" xfId="20934"/>
    <cellStyle name="Обычный 18 8 8 2" xfId="20935"/>
    <cellStyle name="Обычный 18 8 8 3" xfId="20936"/>
    <cellStyle name="Обычный 18 8 8 4" xfId="20937"/>
    <cellStyle name="Обычный 18 8 8 5" xfId="20938"/>
    <cellStyle name="Обычный 18 8 9" xfId="20939"/>
    <cellStyle name="Обычный 18 9" xfId="20940"/>
    <cellStyle name="Обычный 18 9 10" xfId="20941"/>
    <cellStyle name="Обычный 18 9 11" xfId="20942"/>
    <cellStyle name="Обычный 18 9 12" xfId="20943"/>
    <cellStyle name="Обычный 18 9 13" xfId="20944"/>
    <cellStyle name="Обычный 18 9 14" xfId="20945"/>
    <cellStyle name="Обычный 18 9 15" xfId="20946"/>
    <cellStyle name="Обычный 18 9 2" xfId="20947"/>
    <cellStyle name="Обычный 18 9 2 10" xfId="20948"/>
    <cellStyle name="Обычный 18 9 2 11" xfId="20949"/>
    <cellStyle name="Обычный 18 9 2 12" xfId="20950"/>
    <cellStyle name="Обычный 18 9 2 13" xfId="20951"/>
    <cellStyle name="Обычный 18 9 2 14" xfId="20952"/>
    <cellStyle name="Обычный 18 9 2 2" xfId="20953"/>
    <cellStyle name="Обычный 18 9 2 2 10" xfId="20954"/>
    <cellStyle name="Обычный 18 9 2 2 11" xfId="20955"/>
    <cellStyle name="Обычный 18 9 2 2 12" xfId="20956"/>
    <cellStyle name="Обычный 18 9 2 2 13" xfId="20957"/>
    <cellStyle name="Обычный 18 9 2 2 2" xfId="20958"/>
    <cellStyle name="Обычный 18 9 2 2 2 2" xfId="20959"/>
    <cellStyle name="Обычный 18 9 2 2 2 2 2" xfId="20960"/>
    <cellStyle name="Обычный 18 9 2 2 2 2 3" xfId="20961"/>
    <cellStyle name="Обычный 18 9 2 2 2 2 4" xfId="20962"/>
    <cellStyle name="Обычный 18 9 2 2 2 2 5" xfId="20963"/>
    <cellStyle name="Обычный 18 9 2 2 2 3" xfId="20964"/>
    <cellStyle name="Обычный 18 9 2 2 2 4" xfId="20965"/>
    <cellStyle name="Обычный 18 9 2 2 2 5" xfId="20966"/>
    <cellStyle name="Обычный 18 9 2 2 2 6" xfId="20967"/>
    <cellStyle name="Обычный 18 9 2 2 2 7" xfId="20968"/>
    <cellStyle name="Обычный 18 9 2 2 2 8" xfId="20969"/>
    <cellStyle name="Обычный 18 9 2 2 2 9" xfId="20970"/>
    <cellStyle name="Обычный 18 9 2 2 3" xfId="20971"/>
    <cellStyle name="Обычный 18 9 2 2 3 2" xfId="20972"/>
    <cellStyle name="Обычный 18 9 2 2 3 2 2" xfId="20973"/>
    <cellStyle name="Обычный 18 9 2 2 3 2 3" xfId="20974"/>
    <cellStyle name="Обычный 18 9 2 2 3 2 4" xfId="20975"/>
    <cellStyle name="Обычный 18 9 2 2 3 2 5" xfId="20976"/>
    <cellStyle name="Обычный 18 9 2 2 3 3" xfId="20977"/>
    <cellStyle name="Обычный 18 9 2 2 3 4" xfId="20978"/>
    <cellStyle name="Обычный 18 9 2 2 3 5" xfId="20979"/>
    <cellStyle name="Обычный 18 9 2 2 3 6" xfId="20980"/>
    <cellStyle name="Обычный 18 9 2 2 3 7" xfId="20981"/>
    <cellStyle name="Обычный 18 9 2 2 3 8" xfId="20982"/>
    <cellStyle name="Обычный 18 9 2 2 4" xfId="20983"/>
    <cellStyle name="Обычный 18 9 2 2 4 2" xfId="20984"/>
    <cellStyle name="Обычный 18 9 2 2 4 3" xfId="20985"/>
    <cellStyle name="Обычный 18 9 2 2 4 4" xfId="20986"/>
    <cellStyle name="Обычный 18 9 2 2 4 5" xfId="20987"/>
    <cellStyle name="Обычный 18 9 2 2 5" xfId="20988"/>
    <cellStyle name="Обычный 18 9 2 2 5 2" xfId="20989"/>
    <cellStyle name="Обычный 18 9 2 2 5 3" xfId="20990"/>
    <cellStyle name="Обычный 18 9 2 2 5 4" xfId="20991"/>
    <cellStyle name="Обычный 18 9 2 2 5 5" xfId="20992"/>
    <cellStyle name="Обычный 18 9 2 2 6" xfId="20993"/>
    <cellStyle name="Обычный 18 9 2 2 7" xfId="20994"/>
    <cellStyle name="Обычный 18 9 2 2 8" xfId="20995"/>
    <cellStyle name="Обычный 18 9 2 2 9" xfId="20996"/>
    <cellStyle name="Обычный 18 9 2 3" xfId="20997"/>
    <cellStyle name="Обычный 18 9 2 3 2" xfId="20998"/>
    <cellStyle name="Обычный 18 9 2 3 2 2" xfId="20999"/>
    <cellStyle name="Обычный 18 9 2 3 2 3" xfId="21000"/>
    <cellStyle name="Обычный 18 9 2 3 2 4" xfId="21001"/>
    <cellStyle name="Обычный 18 9 2 3 2 5" xfId="21002"/>
    <cellStyle name="Обычный 18 9 2 3 3" xfId="21003"/>
    <cellStyle name="Обычный 18 9 2 3 4" xfId="21004"/>
    <cellStyle name="Обычный 18 9 2 3 5" xfId="21005"/>
    <cellStyle name="Обычный 18 9 2 3 6" xfId="21006"/>
    <cellStyle name="Обычный 18 9 2 3 7" xfId="21007"/>
    <cellStyle name="Обычный 18 9 2 3 8" xfId="21008"/>
    <cellStyle name="Обычный 18 9 2 3 9" xfId="21009"/>
    <cellStyle name="Обычный 18 9 2 4" xfId="21010"/>
    <cellStyle name="Обычный 18 9 2 4 2" xfId="21011"/>
    <cellStyle name="Обычный 18 9 2 4 2 2" xfId="21012"/>
    <cellStyle name="Обычный 18 9 2 4 2 3" xfId="21013"/>
    <cellStyle name="Обычный 18 9 2 4 2 4" xfId="21014"/>
    <cellStyle name="Обычный 18 9 2 4 2 5" xfId="21015"/>
    <cellStyle name="Обычный 18 9 2 4 3" xfId="21016"/>
    <cellStyle name="Обычный 18 9 2 4 4" xfId="21017"/>
    <cellStyle name="Обычный 18 9 2 4 5" xfId="21018"/>
    <cellStyle name="Обычный 18 9 2 4 6" xfId="21019"/>
    <cellStyle name="Обычный 18 9 2 4 7" xfId="21020"/>
    <cellStyle name="Обычный 18 9 2 4 8" xfId="21021"/>
    <cellStyle name="Обычный 18 9 2 5" xfId="21022"/>
    <cellStyle name="Обычный 18 9 2 5 2" xfId="21023"/>
    <cellStyle name="Обычный 18 9 2 5 3" xfId="21024"/>
    <cellStyle name="Обычный 18 9 2 5 4" xfId="21025"/>
    <cellStyle name="Обычный 18 9 2 5 5" xfId="21026"/>
    <cellStyle name="Обычный 18 9 2 6" xfId="21027"/>
    <cellStyle name="Обычный 18 9 2 6 2" xfId="21028"/>
    <cellStyle name="Обычный 18 9 2 6 3" xfId="21029"/>
    <cellStyle name="Обычный 18 9 2 6 4" xfId="21030"/>
    <cellStyle name="Обычный 18 9 2 6 5" xfId="21031"/>
    <cellStyle name="Обычный 18 9 2 7" xfId="21032"/>
    <cellStyle name="Обычный 18 9 2 8" xfId="21033"/>
    <cellStyle name="Обычный 18 9 2 9" xfId="21034"/>
    <cellStyle name="Обычный 18 9 3" xfId="21035"/>
    <cellStyle name="Обычный 18 9 3 10" xfId="21036"/>
    <cellStyle name="Обычный 18 9 3 11" xfId="21037"/>
    <cellStyle name="Обычный 18 9 3 12" xfId="21038"/>
    <cellStyle name="Обычный 18 9 3 13" xfId="21039"/>
    <cellStyle name="Обычный 18 9 3 2" xfId="21040"/>
    <cellStyle name="Обычный 18 9 3 2 2" xfId="21041"/>
    <cellStyle name="Обычный 18 9 3 2 2 2" xfId="21042"/>
    <cellStyle name="Обычный 18 9 3 2 2 3" xfId="21043"/>
    <cellStyle name="Обычный 18 9 3 2 2 4" xfId="21044"/>
    <cellStyle name="Обычный 18 9 3 2 2 5" xfId="21045"/>
    <cellStyle name="Обычный 18 9 3 2 3" xfId="21046"/>
    <cellStyle name="Обычный 18 9 3 2 4" xfId="21047"/>
    <cellStyle name="Обычный 18 9 3 2 5" xfId="21048"/>
    <cellStyle name="Обычный 18 9 3 2 6" xfId="21049"/>
    <cellStyle name="Обычный 18 9 3 2 7" xfId="21050"/>
    <cellStyle name="Обычный 18 9 3 2 8" xfId="21051"/>
    <cellStyle name="Обычный 18 9 3 2 9" xfId="21052"/>
    <cellStyle name="Обычный 18 9 3 3" xfId="21053"/>
    <cellStyle name="Обычный 18 9 3 3 2" xfId="21054"/>
    <cellStyle name="Обычный 18 9 3 3 2 2" xfId="21055"/>
    <cellStyle name="Обычный 18 9 3 3 2 3" xfId="21056"/>
    <cellStyle name="Обычный 18 9 3 3 2 4" xfId="21057"/>
    <cellStyle name="Обычный 18 9 3 3 2 5" xfId="21058"/>
    <cellStyle name="Обычный 18 9 3 3 3" xfId="21059"/>
    <cellStyle name="Обычный 18 9 3 3 4" xfId="21060"/>
    <cellStyle name="Обычный 18 9 3 3 5" xfId="21061"/>
    <cellStyle name="Обычный 18 9 3 3 6" xfId="21062"/>
    <cellStyle name="Обычный 18 9 3 3 7" xfId="21063"/>
    <cellStyle name="Обычный 18 9 3 3 8" xfId="21064"/>
    <cellStyle name="Обычный 18 9 3 4" xfId="21065"/>
    <cellStyle name="Обычный 18 9 3 4 2" xfId="21066"/>
    <cellStyle name="Обычный 18 9 3 4 3" xfId="21067"/>
    <cellStyle name="Обычный 18 9 3 4 4" xfId="21068"/>
    <cellStyle name="Обычный 18 9 3 4 5" xfId="21069"/>
    <cellStyle name="Обычный 18 9 3 5" xfId="21070"/>
    <cellStyle name="Обычный 18 9 3 5 2" xfId="21071"/>
    <cellStyle name="Обычный 18 9 3 5 3" xfId="21072"/>
    <cellStyle name="Обычный 18 9 3 5 4" xfId="21073"/>
    <cellStyle name="Обычный 18 9 3 5 5" xfId="21074"/>
    <cellStyle name="Обычный 18 9 3 6" xfId="21075"/>
    <cellStyle name="Обычный 18 9 3 7" xfId="21076"/>
    <cellStyle name="Обычный 18 9 3 8" xfId="21077"/>
    <cellStyle name="Обычный 18 9 3 9" xfId="21078"/>
    <cellStyle name="Обычный 18 9 4" xfId="21079"/>
    <cellStyle name="Обычный 18 9 4 2" xfId="21080"/>
    <cellStyle name="Обычный 18 9 4 2 2" xfId="21081"/>
    <cellStyle name="Обычный 18 9 4 2 3" xfId="21082"/>
    <cellStyle name="Обычный 18 9 4 2 4" xfId="21083"/>
    <cellStyle name="Обычный 18 9 4 2 5" xfId="21084"/>
    <cellStyle name="Обычный 18 9 4 3" xfId="21085"/>
    <cellStyle name="Обычный 18 9 4 4" xfId="21086"/>
    <cellStyle name="Обычный 18 9 4 5" xfId="21087"/>
    <cellStyle name="Обычный 18 9 4 6" xfId="21088"/>
    <cellStyle name="Обычный 18 9 4 7" xfId="21089"/>
    <cellStyle name="Обычный 18 9 4 8" xfId="21090"/>
    <cellStyle name="Обычный 18 9 4 9" xfId="21091"/>
    <cellStyle name="Обычный 18 9 5" xfId="21092"/>
    <cellStyle name="Обычный 18 9 5 2" xfId="21093"/>
    <cellStyle name="Обычный 18 9 5 2 2" xfId="21094"/>
    <cellStyle name="Обычный 18 9 5 2 3" xfId="21095"/>
    <cellStyle name="Обычный 18 9 5 2 4" xfId="21096"/>
    <cellStyle name="Обычный 18 9 5 2 5" xfId="21097"/>
    <cellStyle name="Обычный 18 9 5 3" xfId="21098"/>
    <cellStyle name="Обычный 18 9 5 4" xfId="21099"/>
    <cellStyle name="Обычный 18 9 5 5" xfId="21100"/>
    <cellStyle name="Обычный 18 9 5 6" xfId="21101"/>
    <cellStyle name="Обычный 18 9 5 7" xfId="21102"/>
    <cellStyle name="Обычный 18 9 5 8" xfId="21103"/>
    <cellStyle name="Обычный 18 9 6" xfId="21104"/>
    <cellStyle name="Обычный 18 9 6 2" xfId="21105"/>
    <cellStyle name="Обычный 18 9 6 3" xfId="21106"/>
    <cellStyle name="Обычный 18 9 6 4" xfId="21107"/>
    <cellStyle name="Обычный 18 9 6 5" xfId="21108"/>
    <cellStyle name="Обычный 18 9 7" xfId="21109"/>
    <cellStyle name="Обычный 18 9 7 2" xfId="21110"/>
    <cellStyle name="Обычный 18 9 7 3" xfId="21111"/>
    <cellStyle name="Обычный 18 9 7 4" xfId="21112"/>
    <cellStyle name="Обычный 18 9 7 5" xfId="21113"/>
    <cellStyle name="Обычный 18 9 8" xfId="21114"/>
    <cellStyle name="Обычный 18 9 9" xfId="21115"/>
    <cellStyle name="Обычный 19" xfId="21116"/>
    <cellStyle name="Обычный 19 2" xfId="21117"/>
    <cellStyle name="Обычный 19 2 2" xfId="21118"/>
    <cellStyle name="Обычный 2" xfId="21119"/>
    <cellStyle name="Обычный 2 10" xfId="21120"/>
    <cellStyle name="Обычный 2 11" xfId="21121"/>
    <cellStyle name="Обычный 2 12" xfId="21122"/>
    <cellStyle name="Обычный 2 13" xfId="21123"/>
    <cellStyle name="Обычный 2 14" xfId="21124"/>
    <cellStyle name="Обычный 2 15" xfId="21125"/>
    <cellStyle name="Обычный 2 16" xfId="21126"/>
    <cellStyle name="Обычный 2 17" xfId="21127"/>
    <cellStyle name="Обычный 2 18" xfId="21128"/>
    <cellStyle name="Обычный 2 19" xfId="21129"/>
    <cellStyle name="Обычный 2 2" xfId="21130"/>
    <cellStyle name="Обычный 2 2 10" xfId="21131"/>
    <cellStyle name="Обычный 2 2 11" xfId="21132"/>
    <cellStyle name="Обычный 2 2 12" xfId="21133"/>
    <cellStyle name="Обычный 2 2 13" xfId="21134"/>
    <cellStyle name="Обычный 2 2 14" xfId="21135"/>
    <cellStyle name="Обычный 2 2 15" xfId="21136"/>
    <cellStyle name="Обычный 2 2 16" xfId="21137"/>
    <cellStyle name="Обычный 2 2 17" xfId="21138"/>
    <cellStyle name="Обычный 2 2 18" xfId="21139"/>
    <cellStyle name="Обычный 2 2 19" xfId="21140"/>
    <cellStyle name="Обычный 2 2 2" xfId="21141"/>
    <cellStyle name="Обычный 2 2 2 10" xfId="21142"/>
    <cellStyle name="Обычный 2 2 2 11" xfId="21143"/>
    <cellStyle name="Обычный 2 2 2 12" xfId="21144"/>
    <cellStyle name="Обычный 2 2 2 13" xfId="21145"/>
    <cellStyle name="Обычный 2 2 2 14" xfId="21146"/>
    <cellStyle name="Обычный 2 2 2 15" xfId="21147"/>
    <cellStyle name="Обычный 2 2 2 16" xfId="21148"/>
    <cellStyle name="Обычный 2 2 2 17" xfId="21149"/>
    <cellStyle name="Обычный 2 2 2 18" xfId="21150"/>
    <cellStyle name="Обычный 2 2 2 2" xfId="21151"/>
    <cellStyle name="Обычный 2 2 2 3" xfId="21152"/>
    <cellStyle name="Обычный 2 2 2 4" xfId="21153"/>
    <cellStyle name="Обычный 2 2 2 5" xfId="21154"/>
    <cellStyle name="Обычный 2 2 2 6" xfId="21155"/>
    <cellStyle name="Обычный 2 2 2 7" xfId="21156"/>
    <cellStyle name="Обычный 2 2 2 8" xfId="21157"/>
    <cellStyle name="Обычный 2 2 2 9" xfId="21158"/>
    <cellStyle name="Обычный 2 2 3" xfId="21159"/>
    <cellStyle name="Обычный 2 2 4" xfId="21160"/>
    <cellStyle name="Обычный 2 2 5" xfId="21161"/>
    <cellStyle name="Обычный 2 2 6" xfId="21162"/>
    <cellStyle name="Обычный 2 2 7" xfId="21163"/>
    <cellStyle name="Обычный 2 2 8" xfId="21164"/>
    <cellStyle name="Обычный 2 2 9" xfId="21165"/>
    <cellStyle name="Обычный 2 20" xfId="21166"/>
    <cellStyle name="Обычный 2 21" xfId="21167"/>
    <cellStyle name="Обычный 2 22" xfId="21168"/>
    <cellStyle name="Обычный 2 23" xfId="21169"/>
    <cellStyle name="Обычный 2 24" xfId="21170"/>
    <cellStyle name="Обычный 2 25" xfId="21171"/>
    <cellStyle name="Обычный 2 26" xfId="21172"/>
    <cellStyle name="Обычный 2 26 2" xfId="21173"/>
    <cellStyle name="Обычный 2 27" xfId="21174"/>
    <cellStyle name="Обычный 2 28" xfId="21175"/>
    <cellStyle name="Обычный 2 3" xfId="21176"/>
    <cellStyle name="Обычный 2 3 2" xfId="21177"/>
    <cellStyle name="Обычный 2 3 3" xfId="21178"/>
    <cellStyle name="Обычный 2 3 3 2" xfId="21179"/>
    <cellStyle name="Обычный 2 4" xfId="21180"/>
    <cellStyle name="Обычный 2 5" xfId="21181"/>
    <cellStyle name="Обычный 2 6" xfId="21182"/>
    <cellStyle name="Обычный 2 7" xfId="21183"/>
    <cellStyle name="Обычный 2 8" xfId="21184"/>
    <cellStyle name="Обычный 2 9" xfId="21185"/>
    <cellStyle name="Обычный 20" xfId="21186"/>
    <cellStyle name="Обычный 20 2" xfId="21187"/>
    <cellStyle name="Обычный 20 3" xfId="21188"/>
    <cellStyle name="Обычный 20 3 2" xfId="21189"/>
    <cellStyle name="Обычный 20 3 2 10" xfId="21190"/>
    <cellStyle name="Обычный 20 3 2 11" xfId="21191"/>
    <cellStyle name="Обычный 20 3 2 12" xfId="21192"/>
    <cellStyle name="Обычный 20 3 2 13" xfId="21193"/>
    <cellStyle name="Обычный 20 3 2 14" xfId="21194"/>
    <cellStyle name="Обычный 20 3 2 15" xfId="21195"/>
    <cellStyle name="Обычный 20 3 2 2" xfId="21196"/>
    <cellStyle name="Обычный 20 3 2 2 10" xfId="21197"/>
    <cellStyle name="Обычный 20 3 2 2 11" xfId="21198"/>
    <cellStyle name="Обычный 20 3 2 2 12" xfId="21199"/>
    <cellStyle name="Обычный 20 3 2 2 13" xfId="21200"/>
    <cellStyle name="Обычный 20 3 2 2 14" xfId="21201"/>
    <cellStyle name="Обычный 20 3 2 2 2" xfId="21202"/>
    <cellStyle name="Обычный 20 3 2 2 2 10" xfId="21203"/>
    <cellStyle name="Обычный 20 3 2 2 2 11" xfId="21204"/>
    <cellStyle name="Обычный 20 3 2 2 2 12" xfId="21205"/>
    <cellStyle name="Обычный 20 3 2 2 2 13" xfId="21206"/>
    <cellStyle name="Обычный 20 3 2 2 2 2" xfId="21207"/>
    <cellStyle name="Обычный 20 3 2 2 2 2 2" xfId="21208"/>
    <cellStyle name="Обычный 20 3 2 2 2 2 2 2" xfId="21209"/>
    <cellStyle name="Обычный 20 3 2 2 2 2 2 3" xfId="21210"/>
    <cellStyle name="Обычный 20 3 2 2 2 2 2 4" xfId="21211"/>
    <cellStyle name="Обычный 20 3 2 2 2 2 2 5" xfId="21212"/>
    <cellStyle name="Обычный 20 3 2 2 2 2 3" xfId="21213"/>
    <cellStyle name="Обычный 20 3 2 2 2 2 4" xfId="21214"/>
    <cellStyle name="Обычный 20 3 2 2 2 2 5" xfId="21215"/>
    <cellStyle name="Обычный 20 3 2 2 2 2 6" xfId="21216"/>
    <cellStyle name="Обычный 20 3 2 2 2 2 7" xfId="21217"/>
    <cellStyle name="Обычный 20 3 2 2 2 2 8" xfId="21218"/>
    <cellStyle name="Обычный 20 3 2 2 2 2 9" xfId="21219"/>
    <cellStyle name="Обычный 20 3 2 2 2 3" xfId="21220"/>
    <cellStyle name="Обычный 20 3 2 2 2 3 2" xfId="21221"/>
    <cellStyle name="Обычный 20 3 2 2 2 3 2 2" xfId="21222"/>
    <cellStyle name="Обычный 20 3 2 2 2 3 2 3" xfId="21223"/>
    <cellStyle name="Обычный 20 3 2 2 2 3 2 4" xfId="21224"/>
    <cellStyle name="Обычный 20 3 2 2 2 3 2 5" xfId="21225"/>
    <cellStyle name="Обычный 20 3 2 2 2 3 3" xfId="21226"/>
    <cellStyle name="Обычный 20 3 2 2 2 3 4" xfId="21227"/>
    <cellStyle name="Обычный 20 3 2 2 2 3 5" xfId="21228"/>
    <cellStyle name="Обычный 20 3 2 2 2 3 6" xfId="21229"/>
    <cellStyle name="Обычный 20 3 2 2 2 3 7" xfId="21230"/>
    <cellStyle name="Обычный 20 3 2 2 2 3 8" xfId="21231"/>
    <cellStyle name="Обычный 20 3 2 2 2 4" xfId="21232"/>
    <cellStyle name="Обычный 20 3 2 2 2 4 2" xfId="21233"/>
    <cellStyle name="Обычный 20 3 2 2 2 4 3" xfId="21234"/>
    <cellStyle name="Обычный 20 3 2 2 2 4 4" xfId="21235"/>
    <cellStyle name="Обычный 20 3 2 2 2 4 5" xfId="21236"/>
    <cellStyle name="Обычный 20 3 2 2 2 5" xfId="21237"/>
    <cellStyle name="Обычный 20 3 2 2 2 5 2" xfId="21238"/>
    <cellStyle name="Обычный 20 3 2 2 2 5 3" xfId="21239"/>
    <cellStyle name="Обычный 20 3 2 2 2 5 4" xfId="21240"/>
    <cellStyle name="Обычный 20 3 2 2 2 5 5" xfId="21241"/>
    <cellStyle name="Обычный 20 3 2 2 2 6" xfId="21242"/>
    <cellStyle name="Обычный 20 3 2 2 2 7" xfId="21243"/>
    <cellStyle name="Обычный 20 3 2 2 2 8" xfId="21244"/>
    <cellStyle name="Обычный 20 3 2 2 2 9" xfId="21245"/>
    <cellStyle name="Обычный 20 3 2 2 3" xfId="21246"/>
    <cellStyle name="Обычный 20 3 2 2 3 2" xfId="21247"/>
    <cellStyle name="Обычный 20 3 2 2 3 2 2" xfId="21248"/>
    <cellStyle name="Обычный 20 3 2 2 3 2 3" xfId="21249"/>
    <cellStyle name="Обычный 20 3 2 2 3 2 4" xfId="21250"/>
    <cellStyle name="Обычный 20 3 2 2 3 2 5" xfId="21251"/>
    <cellStyle name="Обычный 20 3 2 2 3 3" xfId="21252"/>
    <cellStyle name="Обычный 20 3 2 2 3 4" xfId="21253"/>
    <cellStyle name="Обычный 20 3 2 2 3 5" xfId="21254"/>
    <cellStyle name="Обычный 20 3 2 2 3 6" xfId="21255"/>
    <cellStyle name="Обычный 20 3 2 2 3 7" xfId="21256"/>
    <cellStyle name="Обычный 20 3 2 2 3 8" xfId="21257"/>
    <cellStyle name="Обычный 20 3 2 2 3 9" xfId="21258"/>
    <cellStyle name="Обычный 20 3 2 2 4" xfId="21259"/>
    <cellStyle name="Обычный 20 3 2 2 4 2" xfId="21260"/>
    <cellStyle name="Обычный 20 3 2 2 4 2 2" xfId="21261"/>
    <cellStyle name="Обычный 20 3 2 2 4 2 3" xfId="21262"/>
    <cellStyle name="Обычный 20 3 2 2 4 2 4" xfId="21263"/>
    <cellStyle name="Обычный 20 3 2 2 4 2 5" xfId="21264"/>
    <cellStyle name="Обычный 20 3 2 2 4 3" xfId="21265"/>
    <cellStyle name="Обычный 20 3 2 2 4 4" xfId="21266"/>
    <cellStyle name="Обычный 20 3 2 2 4 5" xfId="21267"/>
    <cellStyle name="Обычный 20 3 2 2 4 6" xfId="21268"/>
    <cellStyle name="Обычный 20 3 2 2 4 7" xfId="21269"/>
    <cellStyle name="Обычный 20 3 2 2 4 8" xfId="21270"/>
    <cellStyle name="Обычный 20 3 2 2 5" xfId="21271"/>
    <cellStyle name="Обычный 20 3 2 2 5 2" xfId="21272"/>
    <cellStyle name="Обычный 20 3 2 2 5 3" xfId="21273"/>
    <cellStyle name="Обычный 20 3 2 2 5 4" xfId="21274"/>
    <cellStyle name="Обычный 20 3 2 2 5 5" xfId="21275"/>
    <cellStyle name="Обычный 20 3 2 2 6" xfId="21276"/>
    <cellStyle name="Обычный 20 3 2 2 6 2" xfId="21277"/>
    <cellStyle name="Обычный 20 3 2 2 6 3" xfId="21278"/>
    <cellStyle name="Обычный 20 3 2 2 6 4" xfId="21279"/>
    <cellStyle name="Обычный 20 3 2 2 6 5" xfId="21280"/>
    <cellStyle name="Обычный 20 3 2 2 7" xfId="21281"/>
    <cellStyle name="Обычный 20 3 2 2 8" xfId="21282"/>
    <cellStyle name="Обычный 20 3 2 2 9" xfId="21283"/>
    <cellStyle name="Обычный 20 3 2 3" xfId="21284"/>
    <cellStyle name="Обычный 20 3 2 3 10" xfId="21285"/>
    <cellStyle name="Обычный 20 3 2 3 11" xfId="21286"/>
    <cellStyle name="Обычный 20 3 2 3 12" xfId="21287"/>
    <cellStyle name="Обычный 20 3 2 3 13" xfId="21288"/>
    <cellStyle name="Обычный 20 3 2 3 2" xfId="21289"/>
    <cellStyle name="Обычный 20 3 2 3 2 2" xfId="21290"/>
    <cellStyle name="Обычный 20 3 2 3 2 2 2" xfId="21291"/>
    <cellStyle name="Обычный 20 3 2 3 2 2 3" xfId="21292"/>
    <cellStyle name="Обычный 20 3 2 3 2 2 4" xfId="21293"/>
    <cellStyle name="Обычный 20 3 2 3 2 2 5" xfId="21294"/>
    <cellStyle name="Обычный 20 3 2 3 2 3" xfId="21295"/>
    <cellStyle name="Обычный 20 3 2 3 2 4" xfId="21296"/>
    <cellStyle name="Обычный 20 3 2 3 2 5" xfId="21297"/>
    <cellStyle name="Обычный 20 3 2 3 2 6" xfId="21298"/>
    <cellStyle name="Обычный 20 3 2 3 2 7" xfId="21299"/>
    <cellStyle name="Обычный 20 3 2 3 2 8" xfId="21300"/>
    <cellStyle name="Обычный 20 3 2 3 2 9" xfId="21301"/>
    <cellStyle name="Обычный 20 3 2 3 3" xfId="21302"/>
    <cellStyle name="Обычный 20 3 2 3 3 2" xfId="21303"/>
    <cellStyle name="Обычный 20 3 2 3 3 2 2" xfId="21304"/>
    <cellStyle name="Обычный 20 3 2 3 3 2 3" xfId="21305"/>
    <cellStyle name="Обычный 20 3 2 3 3 2 4" xfId="21306"/>
    <cellStyle name="Обычный 20 3 2 3 3 2 5" xfId="21307"/>
    <cellStyle name="Обычный 20 3 2 3 3 3" xfId="21308"/>
    <cellStyle name="Обычный 20 3 2 3 3 4" xfId="21309"/>
    <cellStyle name="Обычный 20 3 2 3 3 5" xfId="21310"/>
    <cellStyle name="Обычный 20 3 2 3 3 6" xfId="21311"/>
    <cellStyle name="Обычный 20 3 2 3 3 7" xfId="21312"/>
    <cellStyle name="Обычный 20 3 2 3 3 8" xfId="21313"/>
    <cellStyle name="Обычный 20 3 2 3 4" xfId="21314"/>
    <cellStyle name="Обычный 20 3 2 3 4 2" xfId="21315"/>
    <cellStyle name="Обычный 20 3 2 3 4 3" xfId="21316"/>
    <cellStyle name="Обычный 20 3 2 3 4 4" xfId="21317"/>
    <cellStyle name="Обычный 20 3 2 3 4 5" xfId="21318"/>
    <cellStyle name="Обычный 20 3 2 3 5" xfId="21319"/>
    <cellStyle name="Обычный 20 3 2 3 5 2" xfId="21320"/>
    <cellStyle name="Обычный 20 3 2 3 5 3" xfId="21321"/>
    <cellStyle name="Обычный 20 3 2 3 5 4" xfId="21322"/>
    <cellStyle name="Обычный 20 3 2 3 5 5" xfId="21323"/>
    <cellStyle name="Обычный 20 3 2 3 6" xfId="21324"/>
    <cellStyle name="Обычный 20 3 2 3 7" xfId="21325"/>
    <cellStyle name="Обычный 20 3 2 3 8" xfId="21326"/>
    <cellStyle name="Обычный 20 3 2 3 9" xfId="21327"/>
    <cellStyle name="Обычный 20 3 2 4" xfId="21328"/>
    <cellStyle name="Обычный 20 3 2 4 2" xfId="21329"/>
    <cellStyle name="Обычный 20 3 2 4 2 2" xfId="21330"/>
    <cellStyle name="Обычный 20 3 2 4 2 3" xfId="21331"/>
    <cellStyle name="Обычный 20 3 2 4 2 4" xfId="21332"/>
    <cellStyle name="Обычный 20 3 2 4 2 5" xfId="21333"/>
    <cellStyle name="Обычный 20 3 2 4 3" xfId="21334"/>
    <cellStyle name="Обычный 20 3 2 4 4" xfId="21335"/>
    <cellStyle name="Обычный 20 3 2 4 5" xfId="21336"/>
    <cellStyle name="Обычный 20 3 2 4 6" xfId="21337"/>
    <cellStyle name="Обычный 20 3 2 4 7" xfId="21338"/>
    <cellStyle name="Обычный 20 3 2 4 8" xfId="21339"/>
    <cellStyle name="Обычный 20 3 2 4 9" xfId="21340"/>
    <cellStyle name="Обычный 20 3 2 5" xfId="21341"/>
    <cellStyle name="Обычный 20 3 2 5 2" xfId="21342"/>
    <cellStyle name="Обычный 20 3 2 5 2 2" xfId="21343"/>
    <cellStyle name="Обычный 20 3 2 5 2 3" xfId="21344"/>
    <cellStyle name="Обычный 20 3 2 5 2 4" xfId="21345"/>
    <cellStyle name="Обычный 20 3 2 5 2 5" xfId="21346"/>
    <cellStyle name="Обычный 20 3 2 5 3" xfId="21347"/>
    <cellStyle name="Обычный 20 3 2 5 4" xfId="21348"/>
    <cellStyle name="Обычный 20 3 2 5 5" xfId="21349"/>
    <cellStyle name="Обычный 20 3 2 5 6" xfId="21350"/>
    <cellStyle name="Обычный 20 3 2 5 7" xfId="21351"/>
    <cellStyle name="Обычный 20 3 2 5 8" xfId="21352"/>
    <cellStyle name="Обычный 20 3 2 6" xfId="21353"/>
    <cellStyle name="Обычный 20 3 2 6 2" xfId="21354"/>
    <cellStyle name="Обычный 20 3 2 6 3" xfId="21355"/>
    <cellStyle name="Обычный 20 3 2 6 4" xfId="21356"/>
    <cellStyle name="Обычный 20 3 2 6 5" xfId="21357"/>
    <cellStyle name="Обычный 20 3 2 7" xfId="21358"/>
    <cellStyle name="Обычный 20 3 2 7 2" xfId="21359"/>
    <cellStyle name="Обычный 20 3 2 7 3" xfId="21360"/>
    <cellStyle name="Обычный 20 3 2 7 4" xfId="21361"/>
    <cellStyle name="Обычный 20 3 2 7 5" xfId="21362"/>
    <cellStyle name="Обычный 20 3 2 8" xfId="21363"/>
    <cellStyle name="Обычный 20 3 2 9" xfId="21364"/>
    <cellStyle name="Обычный 20 4" xfId="21365"/>
    <cellStyle name="Обычный 21" xfId="21366"/>
    <cellStyle name="Обычный 21 2" xfId="21367"/>
    <cellStyle name="Обычный 21 3" xfId="21368"/>
    <cellStyle name="Обычный 21 3 2" xfId="21369"/>
    <cellStyle name="Обычный 21 3 2 2" xfId="21370"/>
    <cellStyle name="Обычный 21 3 2 3" xfId="21371"/>
    <cellStyle name="Обычный 21 3 2 4" xfId="21372"/>
    <cellStyle name="Обычный 21 3 2 5" xfId="21373"/>
    <cellStyle name="Обычный 21 3 3" xfId="21374"/>
    <cellStyle name="Обычный 21 3 4" xfId="21375"/>
    <cellStyle name="Обычный 21 3 5" xfId="21376"/>
    <cellStyle name="Обычный 21 3 6" xfId="21377"/>
    <cellStyle name="Обычный 21 3 7" xfId="21378"/>
    <cellStyle name="Обычный 21 3 8" xfId="21379"/>
    <cellStyle name="Обычный 21 3 9" xfId="21380"/>
    <cellStyle name="Обычный 21 4" xfId="21381"/>
    <cellStyle name="Обычный 21 4 2" xfId="21382"/>
    <cellStyle name="Обычный 21 4 2 2" xfId="21383"/>
    <cellStyle name="Обычный 21 4 2 3" xfId="21384"/>
    <cellStyle name="Обычный 21 4 2 4" xfId="21385"/>
    <cellStyle name="Обычный 21 4 2 5" xfId="21386"/>
    <cellStyle name="Обычный 21 4 3" xfId="21387"/>
    <cellStyle name="Обычный 21 4 4" xfId="21388"/>
    <cellStyle name="Обычный 21 4 5" xfId="21389"/>
    <cellStyle name="Обычный 21 4 6" xfId="21390"/>
    <cellStyle name="Обычный 21 4 7" xfId="21391"/>
    <cellStyle name="Обычный 21 4 8" xfId="21392"/>
    <cellStyle name="Обычный 21 5" xfId="21393"/>
    <cellStyle name="Обычный 22" xfId="21394"/>
    <cellStyle name="Обычный 22 2" xfId="21395"/>
    <cellStyle name="Обычный 22 3" xfId="21396"/>
    <cellStyle name="Обычный 22 3 2" xfId="21397"/>
    <cellStyle name="Обычный 22 3 2 2" xfId="21398"/>
    <cellStyle name="Обычный 22 3 2 3" xfId="21399"/>
    <cellStyle name="Обычный 22 3 2 4" xfId="21400"/>
    <cellStyle name="Обычный 22 3 2 5" xfId="21401"/>
    <cellStyle name="Обычный 22 3 3" xfId="21402"/>
    <cellStyle name="Обычный 22 3 4" xfId="21403"/>
    <cellStyle name="Обычный 22 3 5" xfId="21404"/>
    <cellStyle name="Обычный 22 3 6" xfId="21405"/>
    <cellStyle name="Обычный 22 3 7" xfId="21406"/>
    <cellStyle name="Обычный 22 3 8" xfId="21407"/>
    <cellStyle name="Обычный 22 3 9" xfId="21408"/>
    <cellStyle name="Обычный 22 4" xfId="21409"/>
    <cellStyle name="Обычный 22 4 2" xfId="21410"/>
    <cellStyle name="Обычный 22 4 2 2" xfId="21411"/>
    <cellStyle name="Обычный 22 4 2 3" xfId="21412"/>
    <cellStyle name="Обычный 22 4 2 4" xfId="21413"/>
    <cellStyle name="Обычный 22 4 2 5" xfId="21414"/>
    <cellStyle name="Обычный 22 4 3" xfId="21415"/>
    <cellStyle name="Обычный 22 4 4" xfId="21416"/>
    <cellStyle name="Обычный 22 4 5" xfId="21417"/>
    <cellStyle name="Обычный 22 4 6" xfId="21418"/>
    <cellStyle name="Обычный 22 4 7" xfId="21419"/>
    <cellStyle name="Обычный 22 4 8" xfId="21420"/>
    <cellStyle name="Обычный 22 5" xfId="21421"/>
    <cellStyle name="Обычный 23" xfId="21422"/>
    <cellStyle name="Обычный 24" xfId="21423"/>
    <cellStyle name="Обычный 24 10" xfId="21424"/>
    <cellStyle name="Обычный 24 11" xfId="21425"/>
    <cellStyle name="Обычный 24 12" xfId="21426"/>
    <cellStyle name="Обычный 24 13" xfId="21427"/>
    <cellStyle name="Обычный 24 14" xfId="21428"/>
    <cellStyle name="Обычный 24 15" xfId="21429"/>
    <cellStyle name="Обычный 24 2" xfId="21430"/>
    <cellStyle name="Обычный 24 2 10" xfId="21431"/>
    <cellStyle name="Обычный 24 2 11" xfId="21432"/>
    <cellStyle name="Обычный 24 2 12" xfId="21433"/>
    <cellStyle name="Обычный 24 2 13" xfId="21434"/>
    <cellStyle name="Обычный 24 2 14" xfId="21435"/>
    <cellStyle name="Обычный 24 2 2" xfId="21436"/>
    <cellStyle name="Обычный 24 2 2 10" xfId="21437"/>
    <cellStyle name="Обычный 24 2 2 11" xfId="21438"/>
    <cellStyle name="Обычный 24 2 2 12" xfId="21439"/>
    <cellStyle name="Обычный 24 2 2 13" xfId="21440"/>
    <cellStyle name="Обычный 24 2 2 2" xfId="21441"/>
    <cellStyle name="Обычный 24 2 2 2 2" xfId="21442"/>
    <cellStyle name="Обычный 24 2 2 2 2 2" xfId="21443"/>
    <cellStyle name="Обычный 24 2 2 2 2 3" xfId="21444"/>
    <cellStyle name="Обычный 24 2 2 2 2 4" xfId="21445"/>
    <cellStyle name="Обычный 24 2 2 2 2 5" xfId="21446"/>
    <cellStyle name="Обычный 24 2 2 2 3" xfId="21447"/>
    <cellStyle name="Обычный 24 2 2 2 4" xfId="21448"/>
    <cellStyle name="Обычный 24 2 2 2 5" xfId="21449"/>
    <cellStyle name="Обычный 24 2 2 2 6" xfId="21450"/>
    <cellStyle name="Обычный 24 2 2 2 7" xfId="21451"/>
    <cellStyle name="Обычный 24 2 2 2 8" xfId="21452"/>
    <cellStyle name="Обычный 24 2 2 2 9" xfId="21453"/>
    <cellStyle name="Обычный 24 2 2 3" xfId="21454"/>
    <cellStyle name="Обычный 24 2 2 3 2" xfId="21455"/>
    <cellStyle name="Обычный 24 2 2 3 2 2" xfId="21456"/>
    <cellStyle name="Обычный 24 2 2 3 2 3" xfId="21457"/>
    <cellStyle name="Обычный 24 2 2 3 2 4" xfId="21458"/>
    <cellStyle name="Обычный 24 2 2 3 2 5" xfId="21459"/>
    <cellStyle name="Обычный 24 2 2 3 3" xfId="21460"/>
    <cellStyle name="Обычный 24 2 2 3 4" xfId="21461"/>
    <cellStyle name="Обычный 24 2 2 3 5" xfId="21462"/>
    <cellStyle name="Обычный 24 2 2 3 6" xfId="21463"/>
    <cellStyle name="Обычный 24 2 2 3 7" xfId="21464"/>
    <cellStyle name="Обычный 24 2 2 3 8" xfId="21465"/>
    <cellStyle name="Обычный 24 2 2 4" xfId="21466"/>
    <cellStyle name="Обычный 24 2 2 4 2" xfId="21467"/>
    <cellStyle name="Обычный 24 2 2 4 3" xfId="21468"/>
    <cellStyle name="Обычный 24 2 2 4 4" xfId="21469"/>
    <cellStyle name="Обычный 24 2 2 4 5" xfId="21470"/>
    <cellStyle name="Обычный 24 2 2 5" xfId="21471"/>
    <cellStyle name="Обычный 24 2 2 5 2" xfId="21472"/>
    <cellStyle name="Обычный 24 2 2 5 3" xfId="21473"/>
    <cellStyle name="Обычный 24 2 2 5 4" xfId="21474"/>
    <cellStyle name="Обычный 24 2 2 5 5" xfId="21475"/>
    <cellStyle name="Обычный 24 2 2 6" xfId="21476"/>
    <cellStyle name="Обычный 24 2 2 7" xfId="21477"/>
    <cellStyle name="Обычный 24 2 2 8" xfId="21478"/>
    <cellStyle name="Обычный 24 2 2 9" xfId="21479"/>
    <cellStyle name="Обычный 24 2 3" xfId="21480"/>
    <cellStyle name="Обычный 24 2 3 2" xfId="21481"/>
    <cellStyle name="Обычный 24 2 3 2 2" xfId="21482"/>
    <cellStyle name="Обычный 24 2 3 2 3" xfId="21483"/>
    <cellStyle name="Обычный 24 2 3 2 4" xfId="21484"/>
    <cellStyle name="Обычный 24 2 3 2 5" xfId="21485"/>
    <cellStyle name="Обычный 24 2 3 3" xfId="21486"/>
    <cellStyle name="Обычный 24 2 3 4" xfId="21487"/>
    <cellStyle name="Обычный 24 2 3 5" xfId="21488"/>
    <cellStyle name="Обычный 24 2 3 6" xfId="21489"/>
    <cellStyle name="Обычный 24 2 3 7" xfId="21490"/>
    <cellStyle name="Обычный 24 2 3 8" xfId="21491"/>
    <cellStyle name="Обычный 24 2 3 9" xfId="21492"/>
    <cellStyle name="Обычный 24 2 4" xfId="21493"/>
    <cellStyle name="Обычный 24 2 4 2" xfId="21494"/>
    <cellStyle name="Обычный 24 2 4 2 2" xfId="21495"/>
    <cellStyle name="Обычный 24 2 4 2 3" xfId="21496"/>
    <cellStyle name="Обычный 24 2 4 2 4" xfId="21497"/>
    <cellStyle name="Обычный 24 2 4 2 5" xfId="21498"/>
    <cellStyle name="Обычный 24 2 4 3" xfId="21499"/>
    <cellStyle name="Обычный 24 2 4 4" xfId="21500"/>
    <cellStyle name="Обычный 24 2 4 5" xfId="21501"/>
    <cellStyle name="Обычный 24 2 4 6" xfId="21502"/>
    <cellStyle name="Обычный 24 2 4 7" xfId="21503"/>
    <cellStyle name="Обычный 24 2 4 8" xfId="21504"/>
    <cellStyle name="Обычный 24 2 5" xfId="21505"/>
    <cellStyle name="Обычный 24 2 5 2" xfId="21506"/>
    <cellStyle name="Обычный 24 2 5 3" xfId="21507"/>
    <cellStyle name="Обычный 24 2 5 4" xfId="21508"/>
    <cellStyle name="Обычный 24 2 5 5" xfId="21509"/>
    <cellStyle name="Обычный 24 2 6" xfId="21510"/>
    <cellStyle name="Обычный 24 2 6 2" xfId="21511"/>
    <cellStyle name="Обычный 24 2 6 3" xfId="21512"/>
    <cellStyle name="Обычный 24 2 6 4" xfId="21513"/>
    <cellStyle name="Обычный 24 2 6 5" xfId="21514"/>
    <cellStyle name="Обычный 24 2 7" xfId="21515"/>
    <cellStyle name="Обычный 24 2 8" xfId="21516"/>
    <cellStyle name="Обычный 24 2 9" xfId="21517"/>
    <cellStyle name="Обычный 24 3" xfId="21518"/>
    <cellStyle name="Обычный 24 3 10" xfId="21519"/>
    <cellStyle name="Обычный 24 3 11" xfId="21520"/>
    <cellStyle name="Обычный 24 3 12" xfId="21521"/>
    <cellStyle name="Обычный 24 3 13" xfId="21522"/>
    <cellStyle name="Обычный 24 3 2" xfId="21523"/>
    <cellStyle name="Обычный 24 3 2 2" xfId="21524"/>
    <cellStyle name="Обычный 24 3 2 2 2" xfId="21525"/>
    <cellStyle name="Обычный 24 3 2 2 3" xfId="21526"/>
    <cellStyle name="Обычный 24 3 2 2 4" xfId="21527"/>
    <cellStyle name="Обычный 24 3 2 2 5" xfId="21528"/>
    <cellStyle name="Обычный 24 3 2 3" xfId="21529"/>
    <cellStyle name="Обычный 24 3 2 4" xfId="21530"/>
    <cellStyle name="Обычный 24 3 2 5" xfId="21531"/>
    <cellStyle name="Обычный 24 3 2 6" xfId="21532"/>
    <cellStyle name="Обычный 24 3 2 7" xfId="21533"/>
    <cellStyle name="Обычный 24 3 2 8" xfId="21534"/>
    <cellStyle name="Обычный 24 3 2 9" xfId="21535"/>
    <cellStyle name="Обычный 24 3 3" xfId="21536"/>
    <cellStyle name="Обычный 24 3 3 2" xfId="21537"/>
    <cellStyle name="Обычный 24 3 3 2 2" xfId="21538"/>
    <cellStyle name="Обычный 24 3 3 2 3" xfId="21539"/>
    <cellStyle name="Обычный 24 3 3 2 4" xfId="21540"/>
    <cellStyle name="Обычный 24 3 3 2 5" xfId="21541"/>
    <cellStyle name="Обычный 24 3 3 3" xfId="21542"/>
    <cellStyle name="Обычный 24 3 3 4" xfId="21543"/>
    <cellStyle name="Обычный 24 3 3 5" xfId="21544"/>
    <cellStyle name="Обычный 24 3 3 6" xfId="21545"/>
    <cellStyle name="Обычный 24 3 3 7" xfId="21546"/>
    <cellStyle name="Обычный 24 3 3 8" xfId="21547"/>
    <cellStyle name="Обычный 24 3 4" xfId="21548"/>
    <cellStyle name="Обычный 24 3 4 2" xfId="21549"/>
    <cellStyle name="Обычный 24 3 4 3" xfId="21550"/>
    <cellStyle name="Обычный 24 3 4 4" xfId="21551"/>
    <cellStyle name="Обычный 24 3 4 5" xfId="21552"/>
    <cellStyle name="Обычный 24 3 5" xfId="21553"/>
    <cellStyle name="Обычный 24 3 5 2" xfId="21554"/>
    <cellStyle name="Обычный 24 3 5 3" xfId="21555"/>
    <cellStyle name="Обычный 24 3 5 4" xfId="21556"/>
    <cellStyle name="Обычный 24 3 5 5" xfId="21557"/>
    <cellStyle name="Обычный 24 3 6" xfId="21558"/>
    <cellStyle name="Обычный 24 3 7" xfId="21559"/>
    <cellStyle name="Обычный 24 3 8" xfId="21560"/>
    <cellStyle name="Обычный 24 3 9" xfId="21561"/>
    <cellStyle name="Обычный 24 4" xfId="21562"/>
    <cellStyle name="Обычный 24 4 2" xfId="21563"/>
    <cellStyle name="Обычный 24 4 2 2" xfId="21564"/>
    <cellStyle name="Обычный 24 4 2 3" xfId="21565"/>
    <cellStyle name="Обычный 24 4 2 4" xfId="21566"/>
    <cellStyle name="Обычный 24 4 2 5" xfId="21567"/>
    <cellStyle name="Обычный 24 4 3" xfId="21568"/>
    <cellStyle name="Обычный 24 4 4" xfId="21569"/>
    <cellStyle name="Обычный 24 4 5" xfId="21570"/>
    <cellStyle name="Обычный 24 4 6" xfId="21571"/>
    <cellStyle name="Обычный 24 4 7" xfId="21572"/>
    <cellStyle name="Обычный 24 4 8" xfId="21573"/>
    <cellStyle name="Обычный 24 4 9" xfId="21574"/>
    <cellStyle name="Обычный 24 5" xfId="21575"/>
    <cellStyle name="Обычный 24 5 2" xfId="21576"/>
    <cellStyle name="Обычный 24 5 2 2" xfId="21577"/>
    <cellStyle name="Обычный 24 5 2 3" xfId="21578"/>
    <cellStyle name="Обычный 24 5 2 4" xfId="21579"/>
    <cellStyle name="Обычный 24 5 2 5" xfId="21580"/>
    <cellStyle name="Обычный 24 5 3" xfId="21581"/>
    <cellStyle name="Обычный 24 5 4" xfId="21582"/>
    <cellStyle name="Обычный 24 5 5" xfId="21583"/>
    <cellStyle name="Обычный 24 5 6" xfId="21584"/>
    <cellStyle name="Обычный 24 5 7" xfId="21585"/>
    <cellStyle name="Обычный 24 5 8" xfId="21586"/>
    <cellStyle name="Обычный 24 6" xfId="21587"/>
    <cellStyle name="Обычный 24 6 2" xfId="21588"/>
    <cellStyle name="Обычный 24 6 3" xfId="21589"/>
    <cellStyle name="Обычный 24 6 4" xfId="21590"/>
    <cellStyle name="Обычный 24 6 5" xfId="21591"/>
    <cellStyle name="Обычный 24 7" xfId="21592"/>
    <cellStyle name="Обычный 24 7 2" xfId="21593"/>
    <cellStyle name="Обычный 24 7 3" xfId="21594"/>
    <cellStyle name="Обычный 24 7 4" xfId="21595"/>
    <cellStyle name="Обычный 24 7 5" xfId="21596"/>
    <cellStyle name="Обычный 24 8" xfId="21597"/>
    <cellStyle name="Обычный 24 9" xfId="21598"/>
    <cellStyle name="Обычный 25" xfId="21599"/>
    <cellStyle name="Обычный 25 10" xfId="21600"/>
    <cellStyle name="Обычный 25 11" xfId="21601"/>
    <cellStyle name="Обычный 25 12" xfId="21602"/>
    <cellStyle name="Обычный 25 13" xfId="21603"/>
    <cellStyle name="Обычный 25 2" xfId="21604"/>
    <cellStyle name="Обычный 25 2 10" xfId="21605"/>
    <cellStyle name="Обычный 25 2 2" xfId="21606"/>
    <cellStyle name="Обычный 25 2 2 2" xfId="21607"/>
    <cellStyle name="Обычный 25 2 2 3" xfId="21608"/>
    <cellStyle name="Обычный 25 2 2 4" xfId="21609"/>
    <cellStyle name="Обычный 25 2 2 5" xfId="21610"/>
    <cellStyle name="Обычный 25 2 3" xfId="21611"/>
    <cellStyle name="Обычный 25 2 3 2" xfId="21612"/>
    <cellStyle name="Обычный 25 2 3 3" xfId="21613"/>
    <cellStyle name="Обычный 25 2 3 4" xfId="21614"/>
    <cellStyle name="Обычный 25 2 3 5" xfId="21615"/>
    <cellStyle name="Обычный 25 2 4" xfId="21616"/>
    <cellStyle name="Обычный 25 2 5" xfId="21617"/>
    <cellStyle name="Обычный 25 2 6" xfId="21618"/>
    <cellStyle name="Обычный 25 2 7" xfId="21619"/>
    <cellStyle name="Обычный 25 2 8" xfId="21620"/>
    <cellStyle name="Обычный 25 2 9" xfId="21621"/>
    <cellStyle name="Обычный 25 3" xfId="21622"/>
    <cellStyle name="Обычный 25 3 2" xfId="21623"/>
    <cellStyle name="Обычный 25 3 2 2" xfId="21624"/>
    <cellStyle name="Обычный 25 3 2 3" xfId="21625"/>
    <cellStyle name="Обычный 25 3 2 4" xfId="21626"/>
    <cellStyle name="Обычный 25 3 2 5" xfId="21627"/>
    <cellStyle name="Обычный 25 3 3" xfId="21628"/>
    <cellStyle name="Обычный 25 3 4" xfId="21629"/>
    <cellStyle name="Обычный 25 3 5" xfId="21630"/>
    <cellStyle name="Обычный 25 3 6" xfId="21631"/>
    <cellStyle name="Обычный 25 3 7" xfId="21632"/>
    <cellStyle name="Обычный 25 3 8" xfId="21633"/>
    <cellStyle name="Обычный 25 4" xfId="21634"/>
    <cellStyle name="Обычный 25 4 2" xfId="21635"/>
    <cellStyle name="Обычный 25 4 3" xfId="21636"/>
    <cellStyle name="Обычный 25 4 4" xfId="21637"/>
    <cellStyle name="Обычный 25 4 5" xfId="21638"/>
    <cellStyle name="Обычный 25 5" xfId="21639"/>
    <cellStyle name="Обычный 25 5 2" xfId="21640"/>
    <cellStyle name="Обычный 25 5 3" xfId="21641"/>
    <cellStyle name="Обычный 25 5 4" xfId="21642"/>
    <cellStyle name="Обычный 25 5 5" xfId="21643"/>
    <cellStyle name="Обычный 25 6" xfId="21644"/>
    <cellStyle name="Обычный 25 7" xfId="21645"/>
    <cellStyle name="Обычный 25 8" xfId="21646"/>
    <cellStyle name="Обычный 25 9" xfId="21647"/>
    <cellStyle name="Обычный 26" xfId="21648"/>
    <cellStyle name="Обычный 26 10" xfId="21649"/>
    <cellStyle name="Обычный 26 11" xfId="21650"/>
    <cellStyle name="Обычный 26 12" xfId="21651"/>
    <cellStyle name="Обычный 26 2" xfId="21652"/>
    <cellStyle name="Обычный 26 2 2" xfId="21653"/>
    <cellStyle name="Обычный 26 3" xfId="21654"/>
    <cellStyle name="Обычный 26 3 2" xfId="21655"/>
    <cellStyle name="Обычный 26 3 3" xfId="21656"/>
    <cellStyle name="Обычный 26 3 4" xfId="21657"/>
    <cellStyle name="Обычный 26 3 5" xfId="21658"/>
    <cellStyle name="Обычный 26 4" xfId="21659"/>
    <cellStyle name="Обычный 26 4 2" xfId="21660"/>
    <cellStyle name="Обычный 26 4 3" xfId="21661"/>
    <cellStyle name="Обычный 26 4 4" xfId="21662"/>
    <cellStyle name="Обычный 26 4 5" xfId="21663"/>
    <cellStyle name="Обычный 26 5" xfId="21664"/>
    <cellStyle name="Обычный 26 6" xfId="21665"/>
    <cellStyle name="Обычный 26 7" xfId="21666"/>
    <cellStyle name="Обычный 26 8" xfId="21667"/>
    <cellStyle name="Обычный 26 9" xfId="21668"/>
    <cellStyle name="Обычный 27" xfId="21669"/>
    <cellStyle name="Обычный 27 2" xfId="21670"/>
    <cellStyle name="Обычный 27 3" xfId="21671"/>
    <cellStyle name="Обычный 27 4" xfId="21672"/>
    <cellStyle name="Обычный 28" xfId="21673"/>
    <cellStyle name="Обычный 28 2" xfId="21674"/>
    <cellStyle name="Обычный 29" xfId="21675"/>
    <cellStyle name="Обычный 3" xfId="2"/>
    <cellStyle name="Обычный 3 10" xfId="21676"/>
    <cellStyle name="Обычный 3 11" xfId="21677"/>
    <cellStyle name="Обычный 3 12" xfId="21678"/>
    <cellStyle name="Обычный 3 13" xfId="21679"/>
    <cellStyle name="Обычный 3 14" xfId="21680"/>
    <cellStyle name="Обычный 3 15" xfId="21681"/>
    <cellStyle name="Обычный 3 16" xfId="21682"/>
    <cellStyle name="Обычный 3 17" xfId="21683"/>
    <cellStyle name="Обычный 3 18" xfId="21684"/>
    <cellStyle name="Обычный 3 19" xfId="21685"/>
    <cellStyle name="Обычный 3 2" xfId="21686"/>
    <cellStyle name="Обычный 3 2 2" xfId="21687"/>
    <cellStyle name="Обычный 3 2 2 2" xfId="21688"/>
    <cellStyle name="Обычный 3 2 2 2 2" xfId="21689"/>
    <cellStyle name="Обычный 3 2 2 3" xfId="21690"/>
    <cellStyle name="Обычный 3 2 2 4" xfId="21691"/>
    <cellStyle name="Обычный 3 2 3" xfId="21692"/>
    <cellStyle name="Обычный 3 2 4" xfId="21693"/>
    <cellStyle name="Обычный 3 20" xfId="21694"/>
    <cellStyle name="Обычный 3 21" xfId="21695"/>
    <cellStyle name="Обычный 3 3" xfId="21696"/>
    <cellStyle name="Обычный 3 3 2" xfId="21697"/>
    <cellStyle name="Обычный 3 4" xfId="21698"/>
    <cellStyle name="Обычный 3 4 2" xfId="21699"/>
    <cellStyle name="Обычный 3 5" xfId="21700"/>
    <cellStyle name="Обычный 3 5 2" xfId="21701"/>
    <cellStyle name="Обычный 3 5 3" xfId="21702"/>
    <cellStyle name="Обычный 3 5 4" xfId="21703"/>
    <cellStyle name="Обычный 3 6" xfId="21704"/>
    <cellStyle name="Обычный 3 7" xfId="21705"/>
    <cellStyle name="Обычный 3 8" xfId="21706"/>
    <cellStyle name="Обычный 3 9" xfId="21707"/>
    <cellStyle name="Обычный 4" xfId="21708"/>
    <cellStyle name="Обычный 4 10" xfId="21709"/>
    <cellStyle name="Обычный 4 11" xfId="21710"/>
    <cellStyle name="Обычный 4 12" xfId="21711"/>
    <cellStyle name="Обычный 4 13" xfId="21712"/>
    <cellStyle name="Обычный 4 14" xfId="21713"/>
    <cellStyle name="Обычный 4 15" xfId="21714"/>
    <cellStyle name="Обычный 4 16" xfId="21715"/>
    <cellStyle name="Обычный 4 17" xfId="21716"/>
    <cellStyle name="Обычный 4 18" xfId="21717"/>
    <cellStyle name="Обычный 4 19" xfId="21718"/>
    <cellStyle name="Обычный 4 2" xfId="21719"/>
    <cellStyle name="Обычный 4 2 2" xfId="21720"/>
    <cellStyle name="Обычный 4 2 3" xfId="21721"/>
    <cellStyle name="Обычный 4 20" xfId="21722"/>
    <cellStyle name="Обычный 4 21" xfId="21723"/>
    <cellStyle name="Обычный 4 22" xfId="21724"/>
    <cellStyle name="Обычный 4 23" xfId="21725"/>
    <cellStyle name="Обычный 4 3" xfId="21726"/>
    <cellStyle name="Обычный 4 4" xfId="21727"/>
    <cellStyle name="Обычный 4 5" xfId="21728"/>
    <cellStyle name="Обычный 4 6" xfId="21729"/>
    <cellStyle name="Обычный 4 7" xfId="21730"/>
    <cellStyle name="Обычный 4 8" xfId="21731"/>
    <cellStyle name="Обычный 4 9" xfId="21732"/>
    <cellStyle name="Обычный 5" xfId="21733"/>
    <cellStyle name="Обычный 5 10" xfId="21734"/>
    <cellStyle name="Обычный 5 10 10" xfId="21735"/>
    <cellStyle name="Обычный 5 10 11" xfId="21736"/>
    <cellStyle name="Обычный 5 10 12" xfId="21737"/>
    <cellStyle name="Обычный 5 10 13" xfId="21738"/>
    <cellStyle name="Обычный 5 10 14" xfId="21739"/>
    <cellStyle name="Обычный 5 10 15" xfId="21740"/>
    <cellStyle name="Обычный 5 10 2" xfId="21741"/>
    <cellStyle name="Обычный 5 10 2 10" xfId="21742"/>
    <cellStyle name="Обычный 5 10 2 11" xfId="21743"/>
    <cellStyle name="Обычный 5 10 2 12" xfId="21744"/>
    <cellStyle name="Обычный 5 10 2 13" xfId="21745"/>
    <cellStyle name="Обычный 5 10 2 14" xfId="21746"/>
    <cellStyle name="Обычный 5 10 2 2" xfId="21747"/>
    <cellStyle name="Обычный 5 10 2 2 10" xfId="21748"/>
    <cellStyle name="Обычный 5 10 2 2 11" xfId="21749"/>
    <cellStyle name="Обычный 5 10 2 2 12" xfId="21750"/>
    <cellStyle name="Обычный 5 10 2 2 13" xfId="21751"/>
    <cellStyle name="Обычный 5 10 2 2 2" xfId="21752"/>
    <cellStyle name="Обычный 5 10 2 2 2 2" xfId="21753"/>
    <cellStyle name="Обычный 5 10 2 2 2 2 2" xfId="21754"/>
    <cellStyle name="Обычный 5 10 2 2 2 2 3" xfId="21755"/>
    <cellStyle name="Обычный 5 10 2 2 2 2 4" xfId="21756"/>
    <cellStyle name="Обычный 5 10 2 2 2 2 5" xfId="21757"/>
    <cellStyle name="Обычный 5 10 2 2 2 3" xfId="21758"/>
    <cellStyle name="Обычный 5 10 2 2 2 4" xfId="21759"/>
    <cellStyle name="Обычный 5 10 2 2 2 5" xfId="21760"/>
    <cellStyle name="Обычный 5 10 2 2 2 6" xfId="21761"/>
    <cellStyle name="Обычный 5 10 2 2 2 7" xfId="21762"/>
    <cellStyle name="Обычный 5 10 2 2 2 8" xfId="21763"/>
    <cellStyle name="Обычный 5 10 2 2 2 9" xfId="21764"/>
    <cellStyle name="Обычный 5 10 2 2 3" xfId="21765"/>
    <cellStyle name="Обычный 5 10 2 2 3 2" xfId="21766"/>
    <cellStyle name="Обычный 5 10 2 2 3 2 2" xfId="21767"/>
    <cellStyle name="Обычный 5 10 2 2 3 2 3" xfId="21768"/>
    <cellStyle name="Обычный 5 10 2 2 3 2 4" xfId="21769"/>
    <cellStyle name="Обычный 5 10 2 2 3 2 5" xfId="21770"/>
    <cellStyle name="Обычный 5 10 2 2 3 3" xfId="21771"/>
    <cellStyle name="Обычный 5 10 2 2 3 4" xfId="21772"/>
    <cellStyle name="Обычный 5 10 2 2 3 5" xfId="21773"/>
    <cellStyle name="Обычный 5 10 2 2 3 6" xfId="21774"/>
    <cellStyle name="Обычный 5 10 2 2 3 7" xfId="21775"/>
    <cellStyle name="Обычный 5 10 2 2 3 8" xfId="21776"/>
    <cellStyle name="Обычный 5 10 2 2 4" xfId="21777"/>
    <cellStyle name="Обычный 5 10 2 2 4 2" xfId="21778"/>
    <cellStyle name="Обычный 5 10 2 2 4 3" xfId="21779"/>
    <cellStyle name="Обычный 5 10 2 2 4 4" xfId="21780"/>
    <cellStyle name="Обычный 5 10 2 2 4 5" xfId="21781"/>
    <cellStyle name="Обычный 5 10 2 2 5" xfId="21782"/>
    <cellStyle name="Обычный 5 10 2 2 5 2" xfId="21783"/>
    <cellStyle name="Обычный 5 10 2 2 5 3" xfId="21784"/>
    <cellStyle name="Обычный 5 10 2 2 5 4" xfId="21785"/>
    <cellStyle name="Обычный 5 10 2 2 5 5" xfId="21786"/>
    <cellStyle name="Обычный 5 10 2 2 6" xfId="21787"/>
    <cellStyle name="Обычный 5 10 2 2 7" xfId="21788"/>
    <cellStyle name="Обычный 5 10 2 2 8" xfId="21789"/>
    <cellStyle name="Обычный 5 10 2 2 9" xfId="21790"/>
    <cellStyle name="Обычный 5 10 2 3" xfId="21791"/>
    <cellStyle name="Обычный 5 10 2 3 2" xfId="21792"/>
    <cellStyle name="Обычный 5 10 2 3 2 2" xfId="21793"/>
    <cellStyle name="Обычный 5 10 2 3 2 3" xfId="21794"/>
    <cellStyle name="Обычный 5 10 2 3 2 4" xfId="21795"/>
    <cellStyle name="Обычный 5 10 2 3 2 5" xfId="21796"/>
    <cellStyle name="Обычный 5 10 2 3 3" xfId="21797"/>
    <cellStyle name="Обычный 5 10 2 3 4" xfId="21798"/>
    <cellStyle name="Обычный 5 10 2 3 5" xfId="21799"/>
    <cellStyle name="Обычный 5 10 2 3 6" xfId="21800"/>
    <cellStyle name="Обычный 5 10 2 3 7" xfId="21801"/>
    <cellStyle name="Обычный 5 10 2 3 8" xfId="21802"/>
    <cellStyle name="Обычный 5 10 2 3 9" xfId="21803"/>
    <cellStyle name="Обычный 5 10 2 4" xfId="21804"/>
    <cellStyle name="Обычный 5 10 2 4 2" xfId="21805"/>
    <cellStyle name="Обычный 5 10 2 4 2 2" xfId="21806"/>
    <cellStyle name="Обычный 5 10 2 4 2 3" xfId="21807"/>
    <cellStyle name="Обычный 5 10 2 4 2 4" xfId="21808"/>
    <cellStyle name="Обычный 5 10 2 4 2 5" xfId="21809"/>
    <cellStyle name="Обычный 5 10 2 4 3" xfId="21810"/>
    <cellStyle name="Обычный 5 10 2 4 4" xfId="21811"/>
    <cellStyle name="Обычный 5 10 2 4 5" xfId="21812"/>
    <cellStyle name="Обычный 5 10 2 4 6" xfId="21813"/>
    <cellStyle name="Обычный 5 10 2 4 7" xfId="21814"/>
    <cellStyle name="Обычный 5 10 2 4 8" xfId="21815"/>
    <cellStyle name="Обычный 5 10 2 5" xfId="21816"/>
    <cellStyle name="Обычный 5 10 2 5 2" xfId="21817"/>
    <cellStyle name="Обычный 5 10 2 5 3" xfId="21818"/>
    <cellStyle name="Обычный 5 10 2 5 4" xfId="21819"/>
    <cellStyle name="Обычный 5 10 2 5 5" xfId="21820"/>
    <cellStyle name="Обычный 5 10 2 6" xfId="21821"/>
    <cellStyle name="Обычный 5 10 2 6 2" xfId="21822"/>
    <cellStyle name="Обычный 5 10 2 6 3" xfId="21823"/>
    <cellStyle name="Обычный 5 10 2 6 4" xfId="21824"/>
    <cellStyle name="Обычный 5 10 2 6 5" xfId="21825"/>
    <cellStyle name="Обычный 5 10 2 7" xfId="21826"/>
    <cellStyle name="Обычный 5 10 2 8" xfId="21827"/>
    <cellStyle name="Обычный 5 10 2 9" xfId="21828"/>
    <cellStyle name="Обычный 5 10 3" xfId="21829"/>
    <cellStyle name="Обычный 5 10 3 10" xfId="21830"/>
    <cellStyle name="Обычный 5 10 3 11" xfId="21831"/>
    <cellStyle name="Обычный 5 10 3 12" xfId="21832"/>
    <cellStyle name="Обычный 5 10 3 13" xfId="21833"/>
    <cellStyle name="Обычный 5 10 3 2" xfId="21834"/>
    <cellStyle name="Обычный 5 10 3 2 2" xfId="21835"/>
    <cellStyle name="Обычный 5 10 3 2 2 2" xfId="21836"/>
    <cellStyle name="Обычный 5 10 3 2 2 3" xfId="21837"/>
    <cellStyle name="Обычный 5 10 3 2 2 4" xfId="21838"/>
    <cellStyle name="Обычный 5 10 3 2 2 5" xfId="21839"/>
    <cellStyle name="Обычный 5 10 3 2 3" xfId="21840"/>
    <cellStyle name="Обычный 5 10 3 2 4" xfId="21841"/>
    <cellStyle name="Обычный 5 10 3 2 5" xfId="21842"/>
    <cellStyle name="Обычный 5 10 3 2 6" xfId="21843"/>
    <cellStyle name="Обычный 5 10 3 2 7" xfId="21844"/>
    <cellStyle name="Обычный 5 10 3 2 8" xfId="21845"/>
    <cellStyle name="Обычный 5 10 3 2 9" xfId="21846"/>
    <cellStyle name="Обычный 5 10 3 3" xfId="21847"/>
    <cellStyle name="Обычный 5 10 3 3 2" xfId="21848"/>
    <cellStyle name="Обычный 5 10 3 3 2 2" xfId="21849"/>
    <cellStyle name="Обычный 5 10 3 3 2 3" xfId="21850"/>
    <cellStyle name="Обычный 5 10 3 3 2 4" xfId="21851"/>
    <cellStyle name="Обычный 5 10 3 3 2 5" xfId="21852"/>
    <cellStyle name="Обычный 5 10 3 3 3" xfId="21853"/>
    <cellStyle name="Обычный 5 10 3 3 4" xfId="21854"/>
    <cellStyle name="Обычный 5 10 3 3 5" xfId="21855"/>
    <cellStyle name="Обычный 5 10 3 3 6" xfId="21856"/>
    <cellStyle name="Обычный 5 10 3 3 7" xfId="21857"/>
    <cellStyle name="Обычный 5 10 3 3 8" xfId="21858"/>
    <cellStyle name="Обычный 5 10 3 4" xfId="21859"/>
    <cellStyle name="Обычный 5 10 3 4 2" xfId="21860"/>
    <cellStyle name="Обычный 5 10 3 4 3" xfId="21861"/>
    <cellStyle name="Обычный 5 10 3 4 4" xfId="21862"/>
    <cellStyle name="Обычный 5 10 3 4 5" xfId="21863"/>
    <cellStyle name="Обычный 5 10 3 5" xfId="21864"/>
    <cellStyle name="Обычный 5 10 3 5 2" xfId="21865"/>
    <cellStyle name="Обычный 5 10 3 5 3" xfId="21866"/>
    <cellStyle name="Обычный 5 10 3 5 4" xfId="21867"/>
    <cellStyle name="Обычный 5 10 3 5 5" xfId="21868"/>
    <cellStyle name="Обычный 5 10 3 6" xfId="21869"/>
    <cellStyle name="Обычный 5 10 3 7" xfId="21870"/>
    <cellStyle name="Обычный 5 10 3 8" xfId="21871"/>
    <cellStyle name="Обычный 5 10 3 9" xfId="21872"/>
    <cellStyle name="Обычный 5 10 4" xfId="21873"/>
    <cellStyle name="Обычный 5 10 4 2" xfId="21874"/>
    <cellStyle name="Обычный 5 10 4 2 2" xfId="21875"/>
    <cellStyle name="Обычный 5 10 4 2 3" xfId="21876"/>
    <cellStyle name="Обычный 5 10 4 2 4" xfId="21877"/>
    <cellStyle name="Обычный 5 10 4 2 5" xfId="21878"/>
    <cellStyle name="Обычный 5 10 4 3" xfId="21879"/>
    <cellStyle name="Обычный 5 10 4 4" xfId="21880"/>
    <cellStyle name="Обычный 5 10 4 5" xfId="21881"/>
    <cellStyle name="Обычный 5 10 4 6" xfId="21882"/>
    <cellStyle name="Обычный 5 10 4 7" xfId="21883"/>
    <cellStyle name="Обычный 5 10 4 8" xfId="21884"/>
    <cellStyle name="Обычный 5 10 4 9" xfId="21885"/>
    <cellStyle name="Обычный 5 10 5" xfId="21886"/>
    <cellStyle name="Обычный 5 10 5 2" xfId="21887"/>
    <cellStyle name="Обычный 5 10 5 2 2" xfId="21888"/>
    <cellStyle name="Обычный 5 10 5 2 3" xfId="21889"/>
    <cellStyle name="Обычный 5 10 5 2 4" xfId="21890"/>
    <cellStyle name="Обычный 5 10 5 2 5" xfId="21891"/>
    <cellStyle name="Обычный 5 10 5 3" xfId="21892"/>
    <cellStyle name="Обычный 5 10 5 4" xfId="21893"/>
    <cellStyle name="Обычный 5 10 5 5" xfId="21894"/>
    <cellStyle name="Обычный 5 10 5 6" xfId="21895"/>
    <cellStyle name="Обычный 5 10 5 7" xfId="21896"/>
    <cellStyle name="Обычный 5 10 5 8" xfId="21897"/>
    <cellStyle name="Обычный 5 10 6" xfId="21898"/>
    <cellStyle name="Обычный 5 10 6 2" xfId="21899"/>
    <cellStyle name="Обычный 5 10 6 3" xfId="21900"/>
    <cellStyle name="Обычный 5 10 6 4" xfId="21901"/>
    <cellStyle name="Обычный 5 10 6 5" xfId="21902"/>
    <cellStyle name="Обычный 5 10 7" xfId="21903"/>
    <cellStyle name="Обычный 5 10 7 2" xfId="21904"/>
    <cellStyle name="Обычный 5 10 7 3" xfId="21905"/>
    <cellStyle name="Обычный 5 10 7 4" xfId="21906"/>
    <cellStyle name="Обычный 5 10 7 5" xfId="21907"/>
    <cellStyle name="Обычный 5 10 8" xfId="21908"/>
    <cellStyle name="Обычный 5 10 9" xfId="21909"/>
    <cellStyle name="Обычный 5 11" xfId="21910"/>
    <cellStyle name="Обычный 5 11 10" xfId="21911"/>
    <cellStyle name="Обычный 5 11 11" xfId="21912"/>
    <cellStyle name="Обычный 5 11 12" xfId="21913"/>
    <cellStyle name="Обычный 5 11 13" xfId="21914"/>
    <cellStyle name="Обычный 5 11 14" xfId="21915"/>
    <cellStyle name="Обычный 5 11 15" xfId="21916"/>
    <cellStyle name="Обычный 5 11 2" xfId="21917"/>
    <cellStyle name="Обычный 5 11 2 10" xfId="21918"/>
    <cellStyle name="Обычный 5 11 2 11" xfId="21919"/>
    <cellStyle name="Обычный 5 11 2 12" xfId="21920"/>
    <cellStyle name="Обычный 5 11 2 13" xfId="21921"/>
    <cellStyle name="Обычный 5 11 2 14" xfId="21922"/>
    <cellStyle name="Обычный 5 11 2 2" xfId="21923"/>
    <cellStyle name="Обычный 5 11 2 2 10" xfId="21924"/>
    <cellStyle name="Обычный 5 11 2 2 11" xfId="21925"/>
    <cellStyle name="Обычный 5 11 2 2 12" xfId="21926"/>
    <cellStyle name="Обычный 5 11 2 2 13" xfId="21927"/>
    <cellStyle name="Обычный 5 11 2 2 2" xfId="21928"/>
    <cellStyle name="Обычный 5 11 2 2 2 2" xfId="21929"/>
    <cellStyle name="Обычный 5 11 2 2 2 2 2" xfId="21930"/>
    <cellStyle name="Обычный 5 11 2 2 2 2 3" xfId="21931"/>
    <cellStyle name="Обычный 5 11 2 2 2 2 4" xfId="21932"/>
    <cellStyle name="Обычный 5 11 2 2 2 2 5" xfId="21933"/>
    <cellStyle name="Обычный 5 11 2 2 2 3" xfId="21934"/>
    <cellStyle name="Обычный 5 11 2 2 2 4" xfId="21935"/>
    <cellStyle name="Обычный 5 11 2 2 2 5" xfId="21936"/>
    <cellStyle name="Обычный 5 11 2 2 2 6" xfId="21937"/>
    <cellStyle name="Обычный 5 11 2 2 2 7" xfId="21938"/>
    <cellStyle name="Обычный 5 11 2 2 2 8" xfId="21939"/>
    <cellStyle name="Обычный 5 11 2 2 2 9" xfId="21940"/>
    <cellStyle name="Обычный 5 11 2 2 3" xfId="21941"/>
    <cellStyle name="Обычный 5 11 2 2 3 2" xfId="21942"/>
    <cellStyle name="Обычный 5 11 2 2 3 2 2" xfId="21943"/>
    <cellStyle name="Обычный 5 11 2 2 3 2 3" xfId="21944"/>
    <cellStyle name="Обычный 5 11 2 2 3 2 4" xfId="21945"/>
    <cellStyle name="Обычный 5 11 2 2 3 2 5" xfId="21946"/>
    <cellStyle name="Обычный 5 11 2 2 3 3" xfId="21947"/>
    <cellStyle name="Обычный 5 11 2 2 3 4" xfId="21948"/>
    <cellStyle name="Обычный 5 11 2 2 3 5" xfId="21949"/>
    <cellStyle name="Обычный 5 11 2 2 3 6" xfId="21950"/>
    <cellStyle name="Обычный 5 11 2 2 3 7" xfId="21951"/>
    <cellStyle name="Обычный 5 11 2 2 3 8" xfId="21952"/>
    <cellStyle name="Обычный 5 11 2 2 4" xfId="21953"/>
    <cellStyle name="Обычный 5 11 2 2 4 2" xfId="21954"/>
    <cellStyle name="Обычный 5 11 2 2 4 3" xfId="21955"/>
    <cellStyle name="Обычный 5 11 2 2 4 4" xfId="21956"/>
    <cellStyle name="Обычный 5 11 2 2 4 5" xfId="21957"/>
    <cellStyle name="Обычный 5 11 2 2 5" xfId="21958"/>
    <cellStyle name="Обычный 5 11 2 2 5 2" xfId="21959"/>
    <cellStyle name="Обычный 5 11 2 2 5 3" xfId="21960"/>
    <cellStyle name="Обычный 5 11 2 2 5 4" xfId="21961"/>
    <cellStyle name="Обычный 5 11 2 2 5 5" xfId="21962"/>
    <cellStyle name="Обычный 5 11 2 2 6" xfId="21963"/>
    <cellStyle name="Обычный 5 11 2 2 7" xfId="21964"/>
    <cellStyle name="Обычный 5 11 2 2 8" xfId="21965"/>
    <cellStyle name="Обычный 5 11 2 2 9" xfId="21966"/>
    <cellStyle name="Обычный 5 11 2 3" xfId="21967"/>
    <cellStyle name="Обычный 5 11 2 3 2" xfId="21968"/>
    <cellStyle name="Обычный 5 11 2 3 2 2" xfId="21969"/>
    <cellStyle name="Обычный 5 11 2 3 2 3" xfId="21970"/>
    <cellStyle name="Обычный 5 11 2 3 2 4" xfId="21971"/>
    <cellStyle name="Обычный 5 11 2 3 2 5" xfId="21972"/>
    <cellStyle name="Обычный 5 11 2 3 3" xfId="21973"/>
    <cellStyle name="Обычный 5 11 2 3 4" xfId="21974"/>
    <cellStyle name="Обычный 5 11 2 3 5" xfId="21975"/>
    <cellStyle name="Обычный 5 11 2 3 6" xfId="21976"/>
    <cellStyle name="Обычный 5 11 2 3 7" xfId="21977"/>
    <cellStyle name="Обычный 5 11 2 3 8" xfId="21978"/>
    <cellStyle name="Обычный 5 11 2 3 9" xfId="21979"/>
    <cellStyle name="Обычный 5 11 2 4" xfId="21980"/>
    <cellStyle name="Обычный 5 11 2 4 2" xfId="21981"/>
    <cellStyle name="Обычный 5 11 2 4 2 2" xfId="21982"/>
    <cellStyle name="Обычный 5 11 2 4 2 3" xfId="21983"/>
    <cellStyle name="Обычный 5 11 2 4 2 4" xfId="21984"/>
    <cellStyle name="Обычный 5 11 2 4 2 5" xfId="21985"/>
    <cellStyle name="Обычный 5 11 2 4 3" xfId="21986"/>
    <cellStyle name="Обычный 5 11 2 4 4" xfId="21987"/>
    <cellStyle name="Обычный 5 11 2 4 5" xfId="21988"/>
    <cellStyle name="Обычный 5 11 2 4 6" xfId="21989"/>
    <cellStyle name="Обычный 5 11 2 4 7" xfId="21990"/>
    <cellStyle name="Обычный 5 11 2 4 8" xfId="21991"/>
    <cellStyle name="Обычный 5 11 2 5" xfId="21992"/>
    <cellStyle name="Обычный 5 11 2 5 2" xfId="21993"/>
    <cellStyle name="Обычный 5 11 2 5 3" xfId="21994"/>
    <cellStyle name="Обычный 5 11 2 5 4" xfId="21995"/>
    <cellStyle name="Обычный 5 11 2 5 5" xfId="21996"/>
    <cellStyle name="Обычный 5 11 2 6" xfId="21997"/>
    <cellStyle name="Обычный 5 11 2 6 2" xfId="21998"/>
    <cellStyle name="Обычный 5 11 2 6 3" xfId="21999"/>
    <cellStyle name="Обычный 5 11 2 6 4" xfId="22000"/>
    <cellStyle name="Обычный 5 11 2 6 5" xfId="22001"/>
    <cellStyle name="Обычный 5 11 2 7" xfId="22002"/>
    <cellStyle name="Обычный 5 11 2 8" xfId="22003"/>
    <cellStyle name="Обычный 5 11 2 9" xfId="22004"/>
    <cellStyle name="Обычный 5 11 3" xfId="22005"/>
    <cellStyle name="Обычный 5 11 3 10" xfId="22006"/>
    <cellStyle name="Обычный 5 11 3 11" xfId="22007"/>
    <cellStyle name="Обычный 5 11 3 12" xfId="22008"/>
    <cellStyle name="Обычный 5 11 3 13" xfId="22009"/>
    <cellStyle name="Обычный 5 11 3 2" xfId="22010"/>
    <cellStyle name="Обычный 5 11 3 2 2" xfId="22011"/>
    <cellStyle name="Обычный 5 11 3 2 2 2" xfId="22012"/>
    <cellStyle name="Обычный 5 11 3 2 2 3" xfId="22013"/>
    <cellStyle name="Обычный 5 11 3 2 2 4" xfId="22014"/>
    <cellStyle name="Обычный 5 11 3 2 2 5" xfId="22015"/>
    <cellStyle name="Обычный 5 11 3 2 3" xfId="22016"/>
    <cellStyle name="Обычный 5 11 3 2 4" xfId="22017"/>
    <cellStyle name="Обычный 5 11 3 2 5" xfId="22018"/>
    <cellStyle name="Обычный 5 11 3 2 6" xfId="22019"/>
    <cellStyle name="Обычный 5 11 3 2 7" xfId="22020"/>
    <cellStyle name="Обычный 5 11 3 2 8" xfId="22021"/>
    <cellStyle name="Обычный 5 11 3 2 9" xfId="22022"/>
    <cellStyle name="Обычный 5 11 3 3" xfId="22023"/>
    <cellStyle name="Обычный 5 11 3 3 2" xfId="22024"/>
    <cellStyle name="Обычный 5 11 3 3 2 2" xfId="22025"/>
    <cellStyle name="Обычный 5 11 3 3 2 3" xfId="22026"/>
    <cellStyle name="Обычный 5 11 3 3 2 4" xfId="22027"/>
    <cellStyle name="Обычный 5 11 3 3 2 5" xfId="22028"/>
    <cellStyle name="Обычный 5 11 3 3 3" xfId="22029"/>
    <cellStyle name="Обычный 5 11 3 3 4" xfId="22030"/>
    <cellStyle name="Обычный 5 11 3 3 5" xfId="22031"/>
    <cellStyle name="Обычный 5 11 3 3 6" xfId="22032"/>
    <cellStyle name="Обычный 5 11 3 3 7" xfId="22033"/>
    <cellStyle name="Обычный 5 11 3 3 8" xfId="22034"/>
    <cellStyle name="Обычный 5 11 3 4" xfId="22035"/>
    <cellStyle name="Обычный 5 11 3 4 2" xfId="22036"/>
    <cellStyle name="Обычный 5 11 3 4 3" xfId="22037"/>
    <cellStyle name="Обычный 5 11 3 4 4" xfId="22038"/>
    <cellStyle name="Обычный 5 11 3 4 5" xfId="22039"/>
    <cellStyle name="Обычный 5 11 3 5" xfId="22040"/>
    <cellStyle name="Обычный 5 11 3 5 2" xfId="22041"/>
    <cellStyle name="Обычный 5 11 3 5 3" xfId="22042"/>
    <cellStyle name="Обычный 5 11 3 5 4" xfId="22043"/>
    <cellStyle name="Обычный 5 11 3 5 5" xfId="22044"/>
    <cellStyle name="Обычный 5 11 3 6" xfId="22045"/>
    <cellStyle name="Обычный 5 11 3 7" xfId="22046"/>
    <cellStyle name="Обычный 5 11 3 8" xfId="22047"/>
    <cellStyle name="Обычный 5 11 3 9" xfId="22048"/>
    <cellStyle name="Обычный 5 11 4" xfId="22049"/>
    <cellStyle name="Обычный 5 11 4 2" xfId="22050"/>
    <cellStyle name="Обычный 5 11 4 2 2" xfId="22051"/>
    <cellStyle name="Обычный 5 11 4 2 3" xfId="22052"/>
    <cellStyle name="Обычный 5 11 4 2 4" xfId="22053"/>
    <cellStyle name="Обычный 5 11 4 2 5" xfId="22054"/>
    <cellStyle name="Обычный 5 11 4 3" xfId="22055"/>
    <cellStyle name="Обычный 5 11 4 4" xfId="22056"/>
    <cellStyle name="Обычный 5 11 4 5" xfId="22057"/>
    <cellStyle name="Обычный 5 11 4 6" xfId="22058"/>
    <cellStyle name="Обычный 5 11 4 7" xfId="22059"/>
    <cellStyle name="Обычный 5 11 4 8" xfId="22060"/>
    <cellStyle name="Обычный 5 11 4 9" xfId="22061"/>
    <cellStyle name="Обычный 5 11 5" xfId="22062"/>
    <cellStyle name="Обычный 5 11 5 2" xfId="22063"/>
    <cellStyle name="Обычный 5 11 5 2 2" xfId="22064"/>
    <cellStyle name="Обычный 5 11 5 2 3" xfId="22065"/>
    <cellStyle name="Обычный 5 11 5 2 4" xfId="22066"/>
    <cellStyle name="Обычный 5 11 5 2 5" xfId="22067"/>
    <cellStyle name="Обычный 5 11 5 3" xfId="22068"/>
    <cellStyle name="Обычный 5 11 5 4" xfId="22069"/>
    <cellStyle name="Обычный 5 11 5 5" xfId="22070"/>
    <cellStyle name="Обычный 5 11 5 6" xfId="22071"/>
    <cellStyle name="Обычный 5 11 5 7" xfId="22072"/>
    <cellStyle name="Обычный 5 11 5 8" xfId="22073"/>
    <cellStyle name="Обычный 5 11 6" xfId="22074"/>
    <cellStyle name="Обычный 5 11 6 2" xfId="22075"/>
    <cellStyle name="Обычный 5 11 6 3" xfId="22076"/>
    <cellStyle name="Обычный 5 11 6 4" xfId="22077"/>
    <cellStyle name="Обычный 5 11 6 5" xfId="22078"/>
    <cellStyle name="Обычный 5 11 7" xfId="22079"/>
    <cellStyle name="Обычный 5 11 7 2" xfId="22080"/>
    <cellStyle name="Обычный 5 11 7 3" xfId="22081"/>
    <cellStyle name="Обычный 5 11 7 4" xfId="22082"/>
    <cellStyle name="Обычный 5 11 7 5" xfId="22083"/>
    <cellStyle name="Обычный 5 11 8" xfId="22084"/>
    <cellStyle name="Обычный 5 11 9" xfId="22085"/>
    <cellStyle name="Обычный 5 12" xfId="22086"/>
    <cellStyle name="Обычный 5 12 10" xfId="22087"/>
    <cellStyle name="Обычный 5 12 11" xfId="22088"/>
    <cellStyle name="Обычный 5 12 12" xfId="22089"/>
    <cellStyle name="Обычный 5 12 13" xfId="22090"/>
    <cellStyle name="Обычный 5 12 14" xfId="22091"/>
    <cellStyle name="Обычный 5 12 15" xfId="22092"/>
    <cellStyle name="Обычный 5 12 2" xfId="22093"/>
    <cellStyle name="Обычный 5 12 2 10" xfId="22094"/>
    <cellStyle name="Обычный 5 12 2 11" xfId="22095"/>
    <cellStyle name="Обычный 5 12 2 12" xfId="22096"/>
    <cellStyle name="Обычный 5 12 2 13" xfId="22097"/>
    <cellStyle name="Обычный 5 12 2 14" xfId="22098"/>
    <cellStyle name="Обычный 5 12 2 2" xfId="22099"/>
    <cellStyle name="Обычный 5 12 2 2 10" xfId="22100"/>
    <cellStyle name="Обычный 5 12 2 2 11" xfId="22101"/>
    <cellStyle name="Обычный 5 12 2 2 12" xfId="22102"/>
    <cellStyle name="Обычный 5 12 2 2 13" xfId="22103"/>
    <cellStyle name="Обычный 5 12 2 2 2" xfId="22104"/>
    <cellStyle name="Обычный 5 12 2 2 2 2" xfId="22105"/>
    <cellStyle name="Обычный 5 12 2 2 2 2 2" xfId="22106"/>
    <cellStyle name="Обычный 5 12 2 2 2 2 3" xfId="22107"/>
    <cellStyle name="Обычный 5 12 2 2 2 2 4" xfId="22108"/>
    <cellStyle name="Обычный 5 12 2 2 2 2 5" xfId="22109"/>
    <cellStyle name="Обычный 5 12 2 2 2 3" xfId="22110"/>
    <cellStyle name="Обычный 5 12 2 2 2 4" xfId="22111"/>
    <cellStyle name="Обычный 5 12 2 2 2 5" xfId="22112"/>
    <cellStyle name="Обычный 5 12 2 2 2 6" xfId="22113"/>
    <cellStyle name="Обычный 5 12 2 2 2 7" xfId="22114"/>
    <cellStyle name="Обычный 5 12 2 2 2 8" xfId="22115"/>
    <cellStyle name="Обычный 5 12 2 2 2 9" xfId="22116"/>
    <cellStyle name="Обычный 5 12 2 2 3" xfId="22117"/>
    <cellStyle name="Обычный 5 12 2 2 3 2" xfId="22118"/>
    <cellStyle name="Обычный 5 12 2 2 3 2 2" xfId="22119"/>
    <cellStyle name="Обычный 5 12 2 2 3 2 3" xfId="22120"/>
    <cellStyle name="Обычный 5 12 2 2 3 2 4" xfId="22121"/>
    <cellStyle name="Обычный 5 12 2 2 3 2 5" xfId="22122"/>
    <cellStyle name="Обычный 5 12 2 2 3 3" xfId="22123"/>
    <cellStyle name="Обычный 5 12 2 2 3 4" xfId="22124"/>
    <cellStyle name="Обычный 5 12 2 2 3 5" xfId="22125"/>
    <cellStyle name="Обычный 5 12 2 2 3 6" xfId="22126"/>
    <cellStyle name="Обычный 5 12 2 2 3 7" xfId="22127"/>
    <cellStyle name="Обычный 5 12 2 2 3 8" xfId="22128"/>
    <cellStyle name="Обычный 5 12 2 2 4" xfId="22129"/>
    <cellStyle name="Обычный 5 12 2 2 4 2" xfId="22130"/>
    <cellStyle name="Обычный 5 12 2 2 4 3" xfId="22131"/>
    <cellStyle name="Обычный 5 12 2 2 4 4" xfId="22132"/>
    <cellStyle name="Обычный 5 12 2 2 4 5" xfId="22133"/>
    <cellStyle name="Обычный 5 12 2 2 5" xfId="22134"/>
    <cellStyle name="Обычный 5 12 2 2 5 2" xfId="22135"/>
    <cellStyle name="Обычный 5 12 2 2 5 3" xfId="22136"/>
    <cellStyle name="Обычный 5 12 2 2 5 4" xfId="22137"/>
    <cellStyle name="Обычный 5 12 2 2 5 5" xfId="22138"/>
    <cellStyle name="Обычный 5 12 2 2 6" xfId="22139"/>
    <cellStyle name="Обычный 5 12 2 2 7" xfId="22140"/>
    <cellStyle name="Обычный 5 12 2 2 8" xfId="22141"/>
    <cellStyle name="Обычный 5 12 2 2 9" xfId="22142"/>
    <cellStyle name="Обычный 5 12 2 3" xfId="22143"/>
    <cellStyle name="Обычный 5 12 2 3 2" xfId="22144"/>
    <cellStyle name="Обычный 5 12 2 3 2 2" xfId="22145"/>
    <cellStyle name="Обычный 5 12 2 3 2 3" xfId="22146"/>
    <cellStyle name="Обычный 5 12 2 3 2 4" xfId="22147"/>
    <cellStyle name="Обычный 5 12 2 3 2 5" xfId="22148"/>
    <cellStyle name="Обычный 5 12 2 3 3" xfId="22149"/>
    <cellStyle name="Обычный 5 12 2 3 4" xfId="22150"/>
    <cellStyle name="Обычный 5 12 2 3 5" xfId="22151"/>
    <cellStyle name="Обычный 5 12 2 3 6" xfId="22152"/>
    <cellStyle name="Обычный 5 12 2 3 7" xfId="22153"/>
    <cellStyle name="Обычный 5 12 2 3 8" xfId="22154"/>
    <cellStyle name="Обычный 5 12 2 3 9" xfId="22155"/>
    <cellStyle name="Обычный 5 12 2 4" xfId="22156"/>
    <cellStyle name="Обычный 5 12 2 4 2" xfId="22157"/>
    <cellStyle name="Обычный 5 12 2 4 2 2" xfId="22158"/>
    <cellStyle name="Обычный 5 12 2 4 2 3" xfId="22159"/>
    <cellStyle name="Обычный 5 12 2 4 2 4" xfId="22160"/>
    <cellStyle name="Обычный 5 12 2 4 2 5" xfId="22161"/>
    <cellStyle name="Обычный 5 12 2 4 3" xfId="22162"/>
    <cellStyle name="Обычный 5 12 2 4 4" xfId="22163"/>
    <cellStyle name="Обычный 5 12 2 4 5" xfId="22164"/>
    <cellStyle name="Обычный 5 12 2 4 6" xfId="22165"/>
    <cellStyle name="Обычный 5 12 2 4 7" xfId="22166"/>
    <cellStyle name="Обычный 5 12 2 4 8" xfId="22167"/>
    <cellStyle name="Обычный 5 12 2 5" xfId="22168"/>
    <cellStyle name="Обычный 5 12 2 5 2" xfId="22169"/>
    <cellStyle name="Обычный 5 12 2 5 3" xfId="22170"/>
    <cellStyle name="Обычный 5 12 2 5 4" xfId="22171"/>
    <cellStyle name="Обычный 5 12 2 5 5" xfId="22172"/>
    <cellStyle name="Обычный 5 12 2 6" xfId="22173"/>
    <cellStyle name="Обычный 5 12 2 6 2" xfId="22174"/>
    <cellStyle name="Обычный 5 12 2 6 3" xfId="22175"/>
    <cellStyle name="Обычный 5 12 2 6 4" xfId="22176"/>
    <cellStyle name="Обычный 5 12 2 6 5" xfId="22177"/>
    <cellStyle name="Обычный 5 12 2 7" xfId="22178"/>
    <cellStyle name="Обычный 5 12 2 8" xfId="22179"/>
    <cellStyle name="Обычный 5 12 2 9" xfId="22180"/>
    <cellStyle name="Обычный 5 12 3" xfId="22181"/>
    <cellStyle name="Обычный 5 12 3 10" xfId="22182"/>
    <cellStyle name="Обычный 5 12 3 11" xfId="22183"/>
    <cellStyle name="Обычный 5 12 3 12" xfId="22184"/>
    <cellStyle name="Обычный 5 12 3 13" xfId="22185"/>
    <cellStyle name="Обычный 5 12 3 2" xfId="22186"/>
    <cellStyle name="Обычный 5 12 3 2 2" xfId="22187"/>
    <cellStyle name="Обычный 5 12 3 2 2 2" xfId="22188"/>
    <cellStyle name="Обычный 5 12 3 2 2 3" xfId="22189"/>
    <cellStyle name="Обычный 5 12 3 2 2 4" xfId="22190"/>
    <cellStyle name="Обычный 5 12 3 2 2 5" xfId="22191"/>
    <cellStyle name="Обычный 5 12 3 2 3" xfId="22192"/>
    <cellStyle name="Обычный 5 12 3 2 4" xfId="22193"/>
    <cellStyle name="Обычный 5 12 3 2 5" xfId="22194"/>
    <cellStyle name="Обычный 5 12 3 2 6" xfId="22195"/>
    <cellStyle name="Обычный 5 12 3 2 7" xfId="22196"/>
    <cellStyle name="Обычный 5 12 3 2 8" xfId="22197"/>
    <cellStyle name="Обычный 5 12 3 2 9" xfId="22198"/>
    <cellStyle name="Обычный 5 12 3 3" xfId="22199"/>
    <cellStyle name="Обычный 5 12 3 3 2" xfId="22200"/>
    <cellStyle name="Обычный 5 12 3 3 2 2" xfId="22201"/>
    <cellStyle name="Обычный 5 12 3 3 2 3" xfId="22202"/>
    <cellStyle name="Обычный 5 12 3 3 2 4" xfId="22203"/>
    <cellStyle name="Обычный 5 12 3 3 2 5" xfId="22204"/>
    <cellStyle name="Обычный 5 12 3 3 3" xfId="22205"/>
    <cellStyle name="Обычный 5 12 3 3 4" xfId="22206"/>
    <cellStyle name="Обычный 5 12 3 3 5" xfId="22207"/>
    <cellStyle name="Обычный 5 12 3 3 6" xfId="22208"/>
    <cellStyle name="Обычный 5 12 3 3 7" xfId="22209"/>
    <cellStyle name="Обычный 5 12 3 3 8" xfId="22210"/>
    <cellStyle name="Обычный 5 12 3 4" xfId="22211"/>
    <cellStyle name="Обычный 5 12 3 4 2" xfId="22212"/>
    <cellStyle name="Обычный 5 12 3 4 3" xfId="22213"/>
    <cellStyle name="Обычный 5 12 3 4 4" xfId="22214"/>
    <cellStyle name="Обычный 5 12 3 4 5" xfId="22215"/>
    <cellStyle name="Обычный 5 12 3 5" xfId="22216"/>
    <cellStyle name="Обычный 5 12 3 5 2" xfId="22217"/>
    <cellStyle name="Обычный 5 12 3 5 3" xfId="22218"/>
    <cellStyle name="Обычный 5 12 3 5 4" xfId="22219"/>
    <cellStyle name="Обычный 5 12 3 5 5" xfId="22220"/>
    <cellStyle name="Обычный 5 12 3 6" xfId="22221"/>
    <cellStyle name="Обычный 5 12 3 7" xfId="22222"/>
    <cellStyle name="Обычный 5 12 3 8" xfId="22223"/>
    <cellStyle name="Обычный 5 12 3 9" xfId="22224"/>
    <cellStyle name="Обычный 5 12 4" xfId="22225"/>
    <cellStyle name="Обычный 5 12 4 2" xfId="22226"/>
    <cellStyle name="Обычный 5 12 4 2 2" xfId="22227"/>
    <cellStyle name="Обычный 5 12 4 2 3" xfId="22228"/>
    <cellStyle name="Обычный 5 12 4 2 4" xfId="22229"/>
    <cellStyle name="Обычный 5 12 4 2 5" xfId="22230"/>
    <cellStyle name="Обычный 5 12 4 3" xfId="22231"/>
    <cellStyle name="Обычный 5 12 4 4" xfId="22232"/>
    <cellStyle name="Обычный 5 12 4 5" xfId="22233"/>
    <cellStyle name="Обычный 5 12 4 6" xfId="22234"/>
    <cellStyle name="Обычный 5 12 4 7" xfId="22235"/>
    <cellStyle name="Обычный 5 12 4 8" xfId="22236"/>
    <cellStyle name="Обычный 5 12 4 9" xfId="22237"/>
    <cellStyle name="Обычный 5 12 5" xfId="22238"/>
    <cellStyle name="Обычный 5 12 5 2" xfId="22239"/>
    <cellStyle name="Обычный 5 12 5 2 2" xfId="22240"/>
    <cellStyle name="Обычный 5 12 5 2 3" xfId="22241"/>
    <cellStyle name="Обычный 5 12 5 2 4" xfId="22242"/>
    <cellStyle name="Обычный 5 12 5 2 5" xfId="22243"/>
    <cellStyle name="Обычный 5 12 5 3" xfId="22244"/>
    <cellStyle name="Обычный 5 12 5 4" xfId="22245"/>
    <cellStyle name="Обычный 5 12 5 5" xfId="22246"/>
    <cellStyle name="Обычный 5 12 5 6" xfId="22247"/>
    <cellStyle name="Обычный 5 12 5 7" xfId="22248"/>
    <cellStyle name="Обычный 5 12 5 8" xfId="22249"/>
    <cellStyle name="Обычный 5 12 6" xfId="22250"/>
    <cellStyle name="Обычный 5 12 6 2" xfId="22251"/>
    <cellStyle name="Обычный 5 12 6 3" xfId="22252"/>
    <cellStyle name="Обычный 5 12 6 4" xfId="22253"/>
    <cellStyle name="Обычный 5 12 6 5" xfId="22254"/>
    <cellStyle name="Обычный 5 12 7" xfId="22255"/>
    <cellStyle name="Обычный 5 12 7 2" xfId="22256"/>
    <cellStyle name="Обычный 5 12 7 3" xfId="22257"/>
    <cellStyle name="Обычный 5 12 7 4" xfId="22258"/>
    <cellStyle name="Обычный 5 12 7 5" xfId="22259"/>
    <cellStyle name="Обычный 5 12 8" xfId="22260"/>
    <cellStyle name="Обычный 5 12 9" xfId="22261"/>
    <cellStyle name="Обычный 5 13" xfId="22262"/>
    <cellStyle name="Обычный 5 13 10" xfId="22263"/>
    <cellStyle name="Обычный 5 13 11" xfId="22264"/>
    <cellStyle name="Обычный 5 13 12" xfId="22265"/>
    <cellStyle name="Обычный 5 13 13" xfId="22266"/>
    <cellStyle name="Обычный 5 13 14" xfId="22267"/>
    <cellStyle name="Обычный 5 13 15" xfId="22268"/>
    <cellStyle name="Обычный 5 13 2" xfId="22269"/>
    <cellStyle name="Обычный 5 13 2 10" xfId="22270"/>
    <cellStyle name="Обычный 5 13 2 11" xfId="22271"/>
    <cellStyle name="Обычный 5 13 2 12" xfId="22272"/>
    <cellStyle name="Обычный 5 13 2 13" xfId="22273"/>
    <cellStyle name="Обычный 5 13 2 14" xfId="22274"/>
    <cellStyle name="Обычный 5 13 2 2" xfId="22275"/>
    <cellStyle name="Обычный 5 13 2 2 10" xfId="22276"/>
    <cellStyle name="Обычный 5 13 2 2 11" xfId="22277"/>
    <cellStyle name="Обычный 5 13 2 2 12" xfId="22278"/>
    <cellStyle name="Обычный 5 13 2 2 13" xfId="22279"/>
    <cellStyle name="Обычный 5 13 2 2 2" xfId="22280"/>
    <cellStyle name="Обычный 5 13 2 2 2 2" xfId="22281"/>
    <cellStyle name="Обычный 5 13 2 2 2 2 2" xfId="22282"/>
    <cellStyle name="Обычный 5 13 2 2 2 2 3" xfId="22283"/>
    <cellStyle name="Обычный 5 13 2 2 2 2 4" xfId="22284"/>
    <cellStyle name="Обычный 5 13 2 2 2 2 5" xfId="22285"/>
    <cellStyle name="Обычный 5 13 2 2 2 3" xfId="22286"/>
    <cellStyle name="Обычный 5 13 2 2 2 4" xfId="22287"/>
    <cellStyle name="Обычный 5 13 2 2 2 5" xfId="22288"/>
    <cellStyle name="Обычный 5 13 2 2 2 6" xfId="22289"/>
    <cellStyle name="Обычный 5 13 2 2 2 7" xfId="22290"/>
    <cellStyle name="Обычный 5 13 2 2 2 8" xfId="22291"/>
    <cellStyle name="Обычный 5 13 2 2 2 9" xfId="22292"/>
    <cellStyle name="Обычный 5 13 2 2 3" xfId="22293"/>
    <cellStyle name="Обычный 5 13 2 2 3 2" xfId="22294"/>
    <cellStyle name="Обычный 5 13 2 2 3 2 2" xfId="22295"/>
    <cellStyle name="Обычный 5 13 2 2 3 2 3" xfId="22296"/>
    <cellStyle name="Обычный 5 13 2 2 3 2 4" xfId="22297"/>
    <cellStyle name="Обычный 5 13 2 2 3 2 5" xfId="22298"/>
    <cellStyle name="Обычный 5 13 2 2 3 3" xfId="22299"/>
    <cellStyle name="Обычный 5 13 2 2 3 4" xfId="22300"/>
    <cellStyle name="Обычный 5 13 2 2 3 5" xfId="22301"/>
    <cellStyle name="Обычный 5 13 2 2 3 6" xfId="22302"/>
    <cellStyle name="Обычный 5 13 2 2 3 7" xfId="22303"/>
    <cellStyle name="Обычный 5 13 2 2 3 8" xfId="22304"/>
    <cellStyle name="Обычный 5 13 2 2 4" xfId="22305"/>
    <cellStyle name="Обычный 5 13 2 2 4 2" xfId="22306"/>
    <cellStyle name="Обычный 5 13 2 2 4 3" xfId="22307"/>
    <cellStyle name="Обычный 5 13 2 2 4 4" xfId="22308"/>
    <cellStyle name="Обычный 5 13 2 2 4 5" xfId="22309"/>
    <cellStyle name="Обычный 5 13 2 2 5" xfId="22310"/>
    <cellStyle name="Обычный 5 13 2 2 5 2" xfId="22311"/>
    <cellStyle name="Обычный 5 13 2 2 5 3" xfId="22312"/>
    <cellStyle name="Обычный 5 13 2 2 5 4" xfId="22313"/>
    <cellStyle name="Обычный 5 13 2 2 5 5" xfId="22314"/>
    <cellStyle name="Обычный 5 13 2 2 6" xfId="22315"/>
    <cellStyle name="Обычный 5 13 2 2 7" xfId="22316"/>
    <cellStyle name="Обычный 5 13 2 2 8" xfId="22317"/>
    <cellStyle name="Обычный 5 13 2 2 9" xfId="22318"/>
    <cellStyle name="Обычный 5 13 2 3" xfId="22319"/>
    <cellStyle name="Обычный 5 13 2 3 2" xfId="22320"/>
    <cellStyle name="Обычный 5 13 2 3 2 2" xfId="22321"/>
    <cellStyle name="Обычный 5 13 2 3 2 3" xfId="22322"/>
    <cellStyle name="Обычный 5 13 2 3 2 4" xfId="22323"/>
    <cellStyle name="Обычный 5 13 2 3 2 5" xfId="22324"/>
    <cellStyle name="Обычный 5 13 2 3 3" xfId="22325"/>
    <cellStyle name="Обычный 5 13 2 3 4" xfId="22326"/>
    <cellStyle name="Обычный 5 13 2 3 5" xfId="22327"/>
    <cellStyle name="Обычный 5 13 2 3 6" xfId="22328"/>
    <cellStyle name="Обычный 5 13 2 3 7" xfId="22329"/>
    <cellStyle name="Обычный 5 13 2 3 8" xfId="22330"/>
    <cellStyle name="Обычный 5 13 2 3 9" xfId="22331"/>
    <cellStyle name="Обычный 5 13 2 4" xfId="22332"/>
    <cellStyle name="Обычный 5 13 2 4 2" xfId="22333"/>
    <cellStyle name="Обычный 5 13 2 4 2 2" xfId="22334"/>
    <cellStyle name="Обычный 5 13 2 4 2 3" xfId="22335"/>
    <cellStyle name="Обычный 5 13 2 4 2 4" xfId="22336"/>
    <cellStyle name="Обычный 5 13 2 4 2 5" xfId="22337"/>
    <cellStyle name="Обычный 5 13 2 4 3" xfId="22338"/>
    <cellStyle name="Обычный 5 13 2 4 4" xfId="22339"/>
    <cellStyle name="Обычный 5 13 2 4 5" xfId="22340"/>
    <cellStyle name="Обычный 5 13 2 4 6" xfId="22341"/>
    <cellStyle name="Обычный 5 13 2 4 7" xfId="22342"/>
    <cellStyle name="Обычный 5 13 2 4 8" xfId="22343"/>
    <cellStyle name="Обычный 5 13 2 5" xfId="22344"/>
    <cellStyle name="Обычный 5 13 2 5 2" xfId="22345"/>
    <cellStyle name="Обычный 5 13 2 5 3" xfId="22346"/>
    <cellStyle name="Обычный 5 13 2 5 4" xfId="22347"/>
    <cellStyle name="Обычный 5 13 2 5 5" xfId="22348"/>
    <cellStyle name="Обычный 5 13 2 6" xfId="22349"/>
    <cellStyle name="Обычный 5 13 2 6 2" xfId="22350"/>
    <cellStyle name="Обычный 5 13 2 6 3" xfId="22351"/>
    <cellStyle name="Обычный 5 13 2 6 4" xfId="22352"/>
    <cellStyle name="Обычный 5 13 2 6 5" xfId="22353"/>
    <cellStyle name="Обычный 5 13 2 7" xfId="22354"/>
    <cellStyle name="Обычный 5 13 2 8" xfId="22355"/>
    <cellStyle name="Обычный 5 13 2 9" xfId="22356"/>
    <cellStyle name="Обычный 5 13 3" xfId="22357"/>
    <cellStyle name="Обычный 5 13 3 10" xfId="22358"/>
    <cellStyle name="Обычный 5 13 3 11" xfId="22359"/>
    <cellStyle name="Обычный 5 13 3 12" xfId="22360"/>
    <cellStyle name="Обычный 5 13 3 13" xfId="22361"/>
    <cellStyle name="Обычный 5 13 3 2" xfId="22362"/>
    <cellStyle name="Обычный 5 13 3 2 2" xfId="22363"/>
    <cellStyle name="Обычный 5 13 3 2 2 2" xfId="22364"/>
    <cellStyle name="Обычный 5 13 3 2 2 3" xfId="22365"/>
    <cellStyle name="Обычный 5 13 3 2 2 4" xfId="22366"/>
    <cellStyle name="Обычный 5 13 3 2 2 5" xfId="22367"/>
    <cellStyle name="Обычный 5 13 3 2 3" xfId="22368"/>
    <cellStyle name="Обычный 5 13 3 2 4" xfId="22369"/>
    <cellStyle name="Обычный 5 13 3 2 5" xfId="22370"/>
    <cellStyle name="Обычный 5 13 3 2 6" xfId="22371"/>
    <cellStyle name="Обычный 5 13 3 2 7" xfId="22372"/>
    <cellStyle name="Обычный 5 13 3 2 8" xfId="22373"/>
    <cellStyle name="Обычный 5 13 3 2 9" xfId="22374"/>
    <cellStyle name="Обычный 5 13 3 3" xfId="22375"/>
    <cellStyle name="Обычный 5 13 3 3 2" xfId="22376"/>
    <cellStyle name="Обычный 5 13 3 3 2 2" xfId="22377"/>
    <cellStyle name="Обычный 5 13 3 3 2 3" xfId="22378"/>
    <cellStyle name="Обычный 5 13 3 3 2 4" xfId="22379"/>
    <cellStyle name="Обычный 5 13 3 3 2 5" xfId="22380"/>
    <cellStyle name="Обычный 5 13 3 3 3" xfId="22381"/>
    <cellStyle name="Обычный 5 13 3 3 4" xfId="22382"/>
    <cellStyle name="Обычный 5 13 3 3 5" xfId="22383"/>
    <cellStyle name="Обычный 5 13 3 3 6" xfId="22384"/>
    <cellStyle name="Обычный 5 13 3 3 7" xfId="22385"/>
    <cellStyle name="Обычный 5 13 3 3 8" xfId="22386"/>
    <cellStyle name="Обычный 5 13 3 4" xfId="22387"/>
    <cellStyle name="Обычный 5 13 3 4 2" xfId="22388"/>
    <cellStyle name="Обычный 5 13 3 4 3" xfId="22389"/>
    <cellStyle name="Обычный 5 13 3 4 4" xfId="22390"/>
    <cellStyle name="Обычный 5 13 3 4 5" xfId="22391"/>
    <cellStyle name="Обычный 5 13 3 5" xfId="22392"/>
    <cellStyle name="Обычный 5 13 3 5 2" xfId="22393"/>
    <cellStyle name="Обычный 5 13 3 5 3" xfId="22394"/>
    <cellStyle name="Обычный 5 13 3 5 4" xfId="22395"/>
    <cellStyle name="Обычный 5 13 3 5 5" xfId="22396"/>
    <cellStyle name="Обычный 5 13 3 6" xfId="22397"/>
    <cellStyle name="Обычный 5 13 3 7" xfId="22398"/>
    <cellStyle name="Обычный 5 13 3 8" xfId="22399"/>
    <cellStyle name="Обычный 5 13 3 9" xfId="22400"/>
    <cellStyle name="Обычный 5 13 4" xfId="22401"/>
    <cellStyle name="Обычный 5 13 4 2" xfId="22402"/>
    <cellStyle name="Обычный 5 13 4 2 2" xfId="22403"/>
    <cellStyle name="Обычный 5 13 4 2 3" xfId="22404"/>
    <cellStyle name="Обычный 5 13 4 2 4" xfId="22405"/>
    <cellStyle name="Обычный 5 13 4 2 5" xfId="22406"/>
    <cellStyle name="Обычный 5 13 4 3" xfId="22407"/>
    <cellStyle name="Обычный 5 13 4 4" xfId="22408"/>
    <cellStyle name="Обычный 5 13 4 5" xfId="22409"/>
    <cellStyle name="Обычный 5 13 4 6" xfId="22410"/>
    <cellStyle name="Обычный 5 13 4 7" xfId="22411"/>
    <cellStyle name="Обычный 5 13 4 8" xfId="22412"/>
    <cellStyle name="Обычный 5 13 4 9" xfId="22413"/>
    <cellStyle name="Обычный 5 13 5" xfId="22414"/>
    <cellStyle name="Обычный 5 13 5 2" xfId="22415"/>
    <cellStyle name="Обычный 5 13 5 2 2" xfId="22416"/>
    <cellStyle name="Обычный 5 13 5 2 3" xfId="22417"/>
    <cellStyle name="Обычный 5 13 5 2 4" xfId="22418"/>
    <cellStyle name="Обычный 5 13 5 2 5" xfId="22419"/>
    <cellStyle name="Обычный 5 13 5 3" xfId="22420"/>
    <cellStyle name="Обычный 5 13 5 4" xfId="22421"/>
    <cellStyle name="Обычный 5 13 5 5" xfId="22422"/>
    <cellStyle name="Обычный 5 13 5 6" xfId="22423"/>
    <cellStyle name="Обычный 5 13 5 7" xfId="22424"/>
    <cellStyle name="Обычный 5 13 5 8" xfId="22425"/>
    <cellStyle name="Обычный 5 13 6" xfId="22426"/>
    <cellStyle name="Обычный 5 13 6 2" xfId="22427"/>
    <cellStyle name="Обычный 5 13 6 3" xfId="22428"/>
    <cellStyle name="Обычный 5 13 6 4" xfId="22429"/>
    <cellStyle name="Обычный 5 13 6 5" xfId="22430"/>
    <cellStyle name="Обычный 5 13 7" xfId="22431"/>
    <cellStyle name="Обычный 5 13 7 2" xfId="22432"/>
    <cellStyle name="Обычный 5 13 7 3" xfId="22433"/>
    <cellStyle name="Обычный 5 13 7 4" xfId="22434"/>
    <cellStyle name="Обычный 5 13 7 5" xfId="22435"/>
    <cellStyle name="Обычный 5 13 8" xfId="22436"/>
    <cellStyle name="Обычный 5 13 9" xfId="22437"/>
    <cellStyle name="Обычный 5 14" xfId="22438"/>
    <cellStyle name="Обычный 5 14 10" xfId="22439"/>
    <cellStyle name="Обычный 5 14 11" xfId="22440"/>
    <cellStyle name="Обычный 5 14 12" xfId="22441"/>
    <cellStyle name="Обычный 5 14 13" xfId="22442"/>
    <cellStyle name="Обычный 5 14 14" xfId="22443"/>
    <cellStyle name="Обычный 5 14 15" xfId="22444"/>
    <cellStyle name="Обычный 5 14 2" xfId="22445"/>
    <cellStyle name="Обычный 5 14 2 10" xfId="22446"/>
    <cellStyle name="Обычный 5 14 2 11" xfId="22447"/>
    <cellStyle name="Обычный 5 14 2 12" xfId="22448"/>
    <cellStyle name="Обычный 5 14 2 13" xfId="22449"/>
    <cellStyle name="Обычный 5 14 2 14" xfId="22450"/>
    <cellStyle name="Обычный 5 14 2 2" xfId="22451"/>
    <cellStyle name="Обычный 5 14 2 2 10" xfId="22452"/>
    <cellStyle name="Обычный 5 14 2 2 11" xfId="22453"/>
    <cellStyle name="Обычный 5 14 2 2 12" xfId="22454"/>
    <cellStyle name="Обычный 5 14 2 2 13" xfId="22455"/>
    <cellStyle name="Обычный 5 14 2 2 2" xfId="22456"/>
    <cellStyle name="Обычный 5 14 2 2 2 2" xfId="22457"/>
    <cellStyle name="Обычный 5 14 2 2 2 2 2" xfId="22458"/>
    <cellStyle name="Обычный 5 14 2 2 2 2 3" xfId="22459"/>
    <cellStyle name="Обычный 5 14 2 2 2 2 4" xfId="22460"/>
    <cellStyle name="Обычный 5 14 2 2 2 2 5" xfId="22461"/>
    <cellStyle name="Обычный 5 14 2 2 2 3" xfId="22462"/>
    <cellStyle name="Обычный 5 14 2 2 2 4" xfId="22463"/>
    <cellStyle name="Обычный 5 14 2 2 2 5" xfId="22464"/>
    <cellStyle name="Обычный 5 14 2 2 2 6" xfId="22465"/>
    <cellStyle name="Обычный 5 14 2 2 2 7" xfId="22466"/>
    <cellStyle name="Обычный 5 14 2 2 2 8" xfId="22467"/>
    <cellStyle name="Обычный 5 14 2 2 2 9" xfId="22468"/>
    <cellStyle name="Обычный 5 14 2 2 3" xfId="22469"/>
    <cellStyle name="Обычный 5 14 2 2 3 2" xfId="22470"/>
    <cellStyle name="Обычный 5 14 2 2 3 2 2" xfId="22471"/>
    <cellStyle name="Обычный 5 14 2 2 3 2 3" xfId="22472"/>
    <cellStyle name="Обычный 5 14 2 2 3 2 4" xfId="22473"/>
    <cellStyle name="Обычный 5 14 2 2 3 2 5" xfId="22474"/>
    <cellStyle name="Обычный 5 14 2 2 3 3" xfId="22475"/>
    <cellStyle name="Обычный 5 14 2 2 3 4" xfId="22476"/>
    <cellStyle name="Обычный 5 14 2 2 3 5" xfId="22477"/>
    <cellStyle name="Обычный 5 14 2 2 3 6" xfId="22478"/>
    <cellStyle name="Обычный 5 14 2 2 3 7" xfId="22479"/>
    <cellStyle name="Обычный 5 14 2 2 3 8" xfId="22480"/>
    <cellStyle name="Обычный 5 14 2 2 4" xfId="22481"/>
    <cellStyle name="Обычный 5 14 2 2 4 2" xfId="22482"/>
    <cellStyle name="Обычный 5 14 2 2 4 3" xfId="22483"/>
    <cellStyle name="Обычный 5 14 2 2 4 4" xfId="22484"/>
    <cellStyle name="Обычный 5 14 2 2 4 5" xfId="22485"/>
    <cellStyle name="Обычный 5 14 2 2 5" xfId="22486"/>
    <cellStyle name="Обычный 5 14 2 2 5 2" xfId="22487"/>
    <cellStyle name="Обычный 5 14 2 2 5 3" xfId="22488"/>
    <cellStyle name="Обычный 5 14 2 2 5 4" xfId="22489"/>
    <cellStyle name="Обычный 5 14 2 2 5 5" xfId="22490"/>
    <cellStyle name="Обычный 5 14 2 2 6" xfId="22491"/>
    <cellStyle name="Обычный 5 14 2 2 7" xfId="22492"/>
    <cellStyle name="Обычный 5 14 2 2 8" xfId="22493"/>
    <cellStyle name="Обычный 5 14 2 2 9" xfId="22494"/>
    <cellStyle name="Обычный 5 14 2 3" xfId="22495"/>
    <cellStyle name="Обычный 5 14 2 3 2" xfId="22496"/>
    <cellStyle name="Обычный 5 14 2 3 2 2" xfId="22497"/>
    <cellStyle name="Обычный 5 14 2 3 2 3" xfId="22498"/>
    <cellStyle name="Обычный 5 14 2 3 2 4" xfId="22499"/>
    <cellStyle name="Обычный 5 14 2 3 2 5" xfId="22500"/>
    <cellStyle name="Обычный 5 14 2 3 3" xfId="22501"/>
    <cellStyle name="Обычный 5 14 2 3 4" xfId="22502"/>
    <cellStyle name="Обычный 5 14 2 3 5" xfId="22503"/>
    <cellStyle name="Обычный 5 14 2 3 6" xfId="22504"/>
    <cellStyle name="Обычный 5 14 2 3 7" xfId="22505"/>
    <cellStyle name="Обычный 5 14 2 3 8" xfId="22506"/>
    <cellStyle name="Обычный 5 14 2 3 9" xfId="22507"/>
    <cellStyle name="Обычный 5 14 2 4" xfId="22508"/>
    <cellStyle name="Обычный 5 14 2 4 2" xfId="22509"/>
    <cellStyle name="Обычный 5 14 2 4 2 2" xfId="22510"/>
    <cellStyle name="Обычный 5 14 2 4 2 3" xfId="22511"/>
    <cellStyle name="Обычный 5 14 2 4 2 4" xfId="22512"/>
    <cellStyle name="Обычный 5 14 2 4 2 5" xfId="22513"/>
    <cellStyle name="Обычный 5 14 2 4 3" xfId="22514"/>
    <cellStyle name="Обычный 5 14 2 4 4" xfId="22515"/>
    <cellStyle name="Обычный 5 14 2 4 5" xfId="22516"/>
    <cellStyle name="Обычный 5 14 2 4 6" xfId="22517"/>
    <cellStyle name="Обычный 5 14 2 4 7" xfId="22518"/>
    <cellStyle name="Обычный 5 14 2 4 8" xfId="22519"/>
    <cellStyle name="Обычный 5 14 2 5" xfId="22520"/>
    <cellStyle name="Обычный 5 14 2 5 2" xfId="22521"/>
    <cellStyle name="Обычный 5 14 2 5 3" xfId="22522"/>
    <cellStyle name="Обычный 5 14 2 5 4" xfId="22523"/>
    <cellStyle name="Обычный 5 14 2 5 5" xfId="22524"/>
    <cellStyle name="Обычный 5 14 2 6" xfId="22525"/>
    <cellStyle name="Обычный 5 14 2 6 2" xfId="22526"/>
    <cellStyle name="Обычный 5 14 2 6 3" xfId="22527"/>
    <cellStyle name="Обычный 5 14 2 6 4" xfId="22528"/>
    <cellStyle name="Обычный 5 14 2 6 5" xfId="22529"/>
    <cellStyle name="Обычный 5 14 2 7" xfId="22530"/>
    <cellStyle name="Обычный 5 14 2 8" xfId="22531"/>
    <cellStyle name="Обычный 5 14 2 9" xfId="22532"/>
    <cellStyle name="Обычный 5 14 3" xfId="22533"/>
    <cellStyle name="Обычный 5 14 3 10" xfId="22534"/>
    <cellStyle name="Обычный 5 14 3 11" xfId="22535"/>
    <cellStyle name="Обычный 5 14 3 12" xfId="22536"/>
    <cellStyle name="Обычный 5 14 3 13" xfId="22537"/>
    <cellStyle name="Обычный 5 14 3 2" xfId="22538"/>
    <cellStyle name="Обычный 5 14 3 2 2" xfId="22539"/>
    <cellStyle name="Обычный 5 14 3 2 2 2" xfId="22540"/>
    <cellStyle name="Обычный 5 14 3 2 2 3" xfId="22541"/>
    <cellStyle name="Обычный 5 14 3 2 2 4" xfId="22542"/>
    <cellStyle name="Обычный 5 14 3 2 2 5" xfId="22543"/>
    <cellStyle name="Обычный 5 14 3 2 3" xfId="22544"/>
    <cellStyle name="Обычный 5 14 3 2 4" xfId="22545"/>
    <cellStyle name="Обычный 5 14 3 2 5" xfId="22546"/>
    <cellStyle name="Обычный 5 14 3 2 6" xfId="22547"/>
    <cellStyle name="Обычный 5 14 3 2 7" xfId="22548"/>
    <cellStyle name="Обычный 5 14 3 2 8" xfId="22549"/>
    <cellStyle name="Обычный 5 14 3 2 9" xfId="22550"/>
    <cellStyle name="Обычный 5 14 3 3" xfId="22551"/>
    <cellStyle name="Обычный 5 14 3 3 2" xfId="22552"/>
    <cellStyle name="Обычный 5 14 3 3 2 2" xfId="22553"/>
    <cellStyle name="Обычный 5 14 3 3 2 3" xfId="22554"/>
    <cellStyle name="Обычный 5 14 3 3 2 4" xfId="22555"/>
    <cellStyle name="Обычный 5 14 3 3 2 5" xfId="22556"/>
    <cellStyle name="Обычный 5 14 3 3 3" xfId="22557"/>
    <cellStyle name="Обычный 5 14 3 3 4" xfId="22558"/>
    <cellStyle name="Обычный 5 14 3 3 5" xfId="22559"/>
    <cellStyle name="Обычный 5 14 3 3 6" xfId="22560"/>
    <cellStyle name="Обычный 5 14 3 3 7" xfId="22561"/>
    <cellStyle name="Обычный 5 14 3 3 8" xfId="22562"/>
    <cellStyle name="Обычный 5 14 3 4" xfId="22563"/>
    <cellStyle name="Обычный 5 14 3 4 2" xfId="22564"/>
    <cellStyle name="Обычный 5 14 3 4 3" xfId="22565"/>
    <cellStyle name="Обычный 5 14 3 4 4" xfId="22566"/>
    <cellStyle name="Обычный 5 14 3 4 5" xfId="22567"/>
    <cellStyle name="Обычный 5 14 3 5" xfId="22568"/>
    <cellStyle name="Обычный 5 14 3 5 2" xfId="22569"/>
    <cellStyle name="Обычный 5 14 3 5 3" xfId="22570"/>
    <cellStyle name="Обычный 5 14 3 5 4" xfId="22571"/>
    <cellStyle name="Обычный 5 14 3 5 5" xfId="22572"/>
    <cellStyle name="Обычный 5 14 3 6" xfId="22573"/>
    <cellStyle name="Обычный 5 14 3 7" xfId="22574"/>
    <cellStyle name="Обычный 5 14 3 8" xfId="22575"/>
    <cellStyle name="Обычный 5 14 3 9" xfId="22576"/>
    <cellStyle name="Обычный 5 14 4" xfId="22577"/>
    <cellStyle name="Обычный 5 14 4 2" xfId="22578"/>
    <cellStyle name="Обычный 5 14 4 2 2" xfId="22579"/>
    <cellStyle name="Обычный 5 14 4 2 3" xfId="22580"/>
    <cellStyle name="Обычный 5 14 4 2 4" xfId="22581"/>
    <cellStyle name="Обычный 5 14 4 2 5" xfId="22582"/>
    <cellStyle name="Обычный 5 14 4 3" xfId="22583"/>
    <cellStyle name="Обычный 5 14 4 4" xfId="22584"/>
    <cellStyle name="Обычный 5 14 4 5" xfId="22585"/>
    <cellStyle name="Обычный 5 14 4 6" xfId="22586"/>
    <cellStyle name="Обычный 5 14 4 7" xfId="22587"/>
    <cellStyle name="Обычный 5 14 4 8" xfId="22588"/>
    <cellStyle name="Обычный 5 14 4 9" xfId="22589"/>
    <cellStyle name="Обычный 5 14 5" xfId="22590"/>
    <cellStyle name="Обычный 5 14 5 2" xfId="22591"/>
    <cellStyle name="Обычный 5 14 5 2 2" xfId="22592"/>
    <cellStyle name="Обычный 5 14 5 2 3" xfId="22593"/>
    <cellStyle name="Обычный 5 14 5 2 4" xfId="22594"/>
    <cellStyle name="Обычный 5 14 5 2 5" xfId="22595"/>
    <cellStyle name="Обычный 5 14 5 3" xfId="22596"/>
    <cellStyle name="Обычный 5 14 5 4" xfId="22597"/>
    <cellStyle name="Обычный 5 14 5 5" xfId="22598"/>
    <cellStyle name="Обычный 5 14 5 6" xfId="22599"/>
    <cellStyle name="Обычный 5 14 5 7" xfId="22600"/>
    <cellStyle name="Обычный 5 14 5 8" xfId="22601"/>
    <cellStyle name="Обычный 5 14 6" xfId="22602"/>
    <cellStyle name="Обычный 5 14 6 2" xfId="22603"/>
    <cellStyle name="Обычный 5 14 6 3" xfId="22604"/>
    <cellStyle name="Обычный 5 14 6 4" xfId="22605"/>
    <cellStyle name="Обычный 5 14 6 5" xfId="22606"/>
    <cellStyle name="Обычный 5 14 7" xfId="22607"/>
    <cellStyle name="Обычный 5 14 7 2" xfId="22608"/>
    <cellStyle name="Обычный 5 14 7 3" xfId="22609"/>
    <cellStyle name="Обычный 5 14 7 4" xfId="22610"/>
    <cellStyle name="Обычный 5 14 7 5" xfId="22611"/>
    <cellStyle name="Обычный 5 14 8" xfId="22612"/>
    <cellStyle name="Обычный 5 14 9" xfId="22613"/>
    <cellStyle name="Обычный 5 15" xfId="22614"/>
    <cellStyle name="Обычный 5 15 10" xfId="22615"/>
    <cellStyle name="Обычный 5 15 11" xfId="22616"/>
    <cellStyle name="Обычный 5 15 12" xfId="22617"/>
    <cellStyle name="Обычный 5 15 13" xfId="22618"/>
    <cellStyle name="Обычный 5 15 14" xfId="22619"/>
    <cellStyle name="Обычный 5 15 15" xfId="22620"/>
    <cellStyle name="Обычный 5 15 2" xfId="22621"/>
    <cellStyle name="Обычный 5 15 2 10" xfId="22622"/>
    <cellStyle name="Обычный 5 15 2 11" xfId="22623"/>
    <cellStyle name="Обычный 5 15 2 12" xfId="22624"/>
    <cellStyle name="Обычный 5 15 2 13" xfId="22625"/>
    <cellStyle name="Обычный 5 15 2 14" xfId="22626"/>
    <cellStyle name="Обычный 5 15 2 2" xfId="22627"/>
    <cellStyle name="Обычный 5 15 2 2 10" xfId="22628"/>
    <cellStyle name="Обычный 5 15 2 2 11" xfId="22629"/>
    <cellStyle name="Обычный 5 15 2 2 12" xfId="22630"/>
    <cellStyle name="Обычный 5 15 2 2 13" xfId="22631"/>
    <cellStyle name="Обычный 5 15 2 2 2" xfId="22632"/>
    <cellStyle name="Обычный 5 15 2 2 2 2" xfId="22633"/>
    <cellStyle name="Обычный 5 15 2 2 2 2 2" xfId="22634"/>
    <cellStyle name="Обычный 5 15 2 2 2 2 3" xfId="22635"/>
    <cellStyle name="Обычный 5 15 2 2 2 2 4" xfId="22636"/>
    <cellStyle name="Обычный 5 15 2 2 2 2 5" xfId="22637"/>
    <cellStyle name="Обычный 5 15 2 2 2 3" xfId="22638"/>
    <cellStyle name="Обычный 5 15 2 2 2 4" xfId="22639"/>
    <cellStyle name="Обычный 5 15 2 2 2 5" xfId="22640"/>
    <cellStyle name="Обычный 5 15 2 2 2 6" xfId="22641"/>
    <cellStyle name="Обычный 5 15 2 2 2 7" xfId="22642"/>
    <cellStyle name="Обычный 5 15 2 2 2 8" xfId="22643"/>
    <cellStyle name="Обычный 5 15 2 2 2 9" xfId="22644"/>
    <cellStyle name="Обычный 5 15 2 2 3" xfId="22645"/>
    <cellStyle name="Обычный 5 15 2 2 3 2" xfId="22646"/>
    <cellStyle name="Обычный 5 15 2 2 3 2 2" xfId="22647"/>
    <cellStyle name="Обычный 5 15 2 2 3 2 3" xfId="22648"/>
    <cellStyle name="Обычный 5 15 2 2 3 2 4" xfId="22649"/>
    <cellStyle name="Обычный 5 15 2 2 3 2 5" xfId="22650"/>
    <cellStyle name="Обычный 5 15 2 2 3 3" xfId="22651"/>
    <cellStyle name="Обычный 5 15 2 2 3 4" xfId="22652"/>
    <cellStyle name="Обычный 5 15 2 2 3 5" xfId="22653"/>
    <cellStyle name="Обычный 5 15 2 2 3 6" xfId="22654"/>
    <cellStyle name="Обычный 5 15 2 2 3 7" xfId="22655"/>
    <cellStyle name="Обычный 5 15 2 2 3 8" xfId="22656"/>
    <cellStyle name="Обычный 5 15 2 2 4" xfId="22657"/>
    <cellStyle name="Обычный 5 15 2 2 4 2" xfId="22658"/>
    <cellStyle name="Обычный 5 15 2 2 4 3" xfId="22659"/>
    <cellStyle name="Обычный 5 15 2 2 4 4" xfId="22660"/>
    <cellStyle name="Обычный 5 15 2 2 4 5" xfId="22661"/>
    <cellStyle name="Обычный 5 15 2 2 5" xfId="22662"/>
    <cellStyle name="Обычный 5 15 2 2 5 2" xfId="22663"/>
    <cellStyle name="Обычный 5 15 2 2 5 3" xfId="22664"/>
    <cellStyle name="Обычный 5 15 2 2 5 4" xfId="22665"/>
    <cellStyle name="Обычный 5 15 2 2 5 5" xfId="22666"/>
    <cellStyle name="Обычный 5 15 2 2 6" xfId="22667"/>
    <cellStyle name="Обычный 5 15 2 2 7" xfId="22668"/>
    <cellStyle name="Обычный 5 15 2 2 8" xfId="22669"/>
    <cellStyle name="Обычный 5 15 2 2 9" xfId="22670"/>
    <cellStyle name="Обычный 5 15 2 3" xfId="22671"/>
    <cellStyle name="Обычный 5 15 2 3 2" xfId="22672"/>
    <cellStyle name="Обычный 5 15 2 3 2 2" xfId="22673"/>
    <cellStyle name="Обычный 5 15 2 3 2 3" xfId="22674"/>
    <cellStyle name="Обычный 5 15 2 3 2 4" xfId="22675"/>
    <cellStyle name="Обычный 5 15 2 3 2 5" xfId="22676"/>
    <cellStyle name="Обычный 5 15 2 3 3" xfId="22677"/>
    <cellStyle name="Обычный 5 15 2 3 4" xfId="22678"/>
    <cellStyle name="Обычный 5 15 2 3 5" xfId="22679"/>
    <cellStyle name="Обычный 5 15 2 3 6" xfId="22680"/>
    <cellStyle name="Обычный 5 15 2 3 7" xfId="22681"/>
    <cellStyle name="Обычный 5 15 2 3 8" xfId="22682"/>
    <cellStyle name="Обычный 5 15 2 3 9" xfId="22683"/>
    <cellStyle name="Обычный 5 15 2 4" xfId="22684"/>
    <cellStyle name="Обычный 5 15 2 4 2" xfId="22685"/>
    <cellStyle name="Обычный 5 15 2 4 2 2" xfId="22686"/>
    <cellStyle name="Обычный 5 15 2 4 2 3" xfId="22687"/>
    <cellStyle name="Обычный 5 15 2 4 2 4" xfId="22688"/>
    <cellStyle name="Обычный 5 15 2 4 2 5" xfId="22689"/>
    <cellStyle name="Обычный 5 15 2 4 3" xfId="22690"/>
    <cellStyle name="Обычный 5 15 2 4 4" xfId="22691"/>
    <cellStyle name="Обычный 5 15 2 4 5" xfId="22692"/>
    <cellStyle name="Обычный 5 15 2 4 6" xfId="22693"/>
    <cellStyle name="Обычный 5 15 2 4 7" xfId="22694"/>
    <cellStyle name="Обычный 5 15 2 4 8" xfId="22695"/>
    <cellStyle name="Обычный 5 15 2 5" xfId="22696"/>
    <cellStyle name="Обычный 5 15 2 5 2" xfId="22697"/>
    <cellStyle name="Обычный 5 15 2 5 3" xfId="22698"/>
    <cellStyle name="Обычный 5 15 2 5 4" xfId="22699"/>
    <cellStyle name="Обычный 5 15 2 5 5" xfId="22700"/>
    <cellStyle name="Обычный 5 15 2 6" xfId="22701"/>
    <cellStyle name="Обычный 5 15 2 6 2" xfId="22702"/>
    <cellStyle name="Обычный 5 15 2 6 3" xfId="22703"/>
    <cellStyle name="Обычный 5 15 2 6 4" xfId="22704"/>
    <cellStyle name="Обычный 5 15 2 6 5" xfId="22705"/>
    <cellStyle name="Обычный 5 15 2 7" xfId="22706"/>
    <cellStyle name="Обычный 5 15 2 8" xfId="22707"/>
    <cellStyle name="Обычный 5 15 2 9" xfId="22708"/>
    <cellStyle name="Обычный 5 15 3" xfId="22709"/>
    <cellStyle name="Обычный 5 15 3 10" xfId="22710"/>
    <cellStyle name="Обычный 5 15 3 11" xfId="22711"/>
    <cellStyle name="Обычный 5 15 3 12" xfId="22712"/>
    <cellStyle name="Обычный 5 15 3 13" xfId="22713"/>
    <cellStyle name="Обычный 5 15 3 2" xfId="22714"/>
    <cellStyle name="Обычный 5 15 3 2 2" xfId="22715"/>
    <cellStyle name="Обычный 5 15 3 2 2 2" xfId="22716"/>
    <cellStyle name="Обычный 5 15 3 2 2 3" xfId="22717"/>
    <cellStyle name="Обычный 5 15 3 2 2 4" xfId="22718"/>
    <cellStyle name="Обычный 5 15 3 2 2 5" xfId="22719"/>
    <cellStyle name="Обычный 5 15 3 2 3" xfId="22720"/>
    <cellStyle name="Обычный 5 15 3 2 4" xfId="22721"/>
    <cellStyle name="Обычный 5 15 3 2 5" xfId="22722"/>
    <cellStyle name="Обычный 5 15 3 2 6" xfId="22723"/>
    <cellStyle name="Обычный 5 15 3 2 7" xfId="22724"/>
    <cellStyle name="Обычный 5 15 3 2 8" xfId="22725"/>
    <cellStyle name="Обычный 5 15 3 2 9" xfId="22726"/>
    <cellStyle name="Обычный 5 15 3 3" xfId="22727"/>
    <cellStyle name="Обычный 5 15 3 3 2" xfId="22728"/>
    <cellStyle name="Обычный 5 15 3 3 2 2" xfId="22729"/>
    <cellStyle name="Обычный 5 15 3 3 2 3" xfId="22730"/>
    <cellStyle name="Обычный 5 15 3 3 2 4" xfId="22731"/>
    <cellStyle name="Обычный 5 15 3 3 2 5" xfId="22732"/>
    <cellStyle name="Обычный 5 15 3 3 3" xfId="22733"/>
    <cellStyle name="Обычный 5 15 3 3 4" xfId="22734"/>
    <cellStyle name="Обычный 5 15 3 3 5" xfId="22735"/>
    <cellStyle name="Обычный 5 15 3 3 6" xfId="22736"/>
    <cellStyle name="Обычный 5 15 3 3 7" xfId="22737"/>
    <cellStyle name="Обычный 5 15 3 3 8" xfId="22738"/>
    <cellStyle name="Обычный 5 15 3 4" xfId="22739"/>
    <cellStyle name="Обычный 5 15 3 4 2" xfId="22740"/>
    <cellStyle name="Обычный 5 15 3 4 3" xfId="22741"/>
    <cellStyle name="Обычный 5 15 3 4 4" xfId="22742"/>
    <cellStyle name="Обычный 5 15 3 4 5" xfId="22743"/>
    <cellStyle name="Обычный 5 15 3 5" xfId="22744"/>
    <cellStyle name="Обычный 5 15 3 5 2" xfId="22745"/>
    <cellStyle name="Обычный 5 15 3 5 3" xfId="22746"/>
    <cellStyle name="Обычный 5 15 3 5 4" xfId="22747"/>
    <cellStyle name="Обычный 5 15 3 5 5" xfId="22748"/>
    <cellStyle name="Обычный 5 15 3 6" xfId="22749"/>
    <cellStyle name="Обычный 5 15 3 7" xfId="22750"/>
    <cellStyle name="Обычный 5 15 3 8" xfId="22751"/>
    <cellStyle name="Обычный 5 15 3 9" xfId="22752"/>
    <cellStyle name="Обычный 5 15 4" xfId="22753"/>
    <cellStyle name="Обычный 5 15 4 2" xfId="22754"/>
    <cellStyle name="Обычный 5 15 4 2 2" xfId="22755"/>
    <cellStyle name="Обычный 5 15 4 2 3" xfId="22756"/>
    <cellStyle name="Обычный 5 15 4 2 4" xfId="22757"/>
    <cellStyle name="Обычный 5 15 4 2 5" xfId="22758"/>
    <cellStyle name="Обычный 5 15 4 3" xfId="22759"/>
    <cellStyle name="Обычный 5 15 4 4" xfId="22760"/>
    <cellStyle name="Обычный 5 15 4 5" xfId="22761"/>
    <cellStyle name="Обычный 5 15 4 6" xfId="22762"/>
    <cellStyle name="Обычный 5 15 4 7" xfId="22763"/>
    <cellStyle name="Обычный 5 15 4 8" xfId="22764"/>
    <cellStyle name="Обычный 5 15 4 9" xfId="22765"/>
    <cellStyle name="Обычный 5 15 5" xfId="22766"/>
    <cellStyle name="Обычный 5 15 5 2" xfId="22767"/>
    <cellStyle name="Обычный 5 15 5 2 2" xfId="22768"/>
    <cellStyle name="Обычный 5 15 5 2 3" xfId="22769"/>
    <cellStyle name="Обычный 5 15 5 2 4" xfId="22770"/>
    <cellStyle name="Обычный 5 15 5 2 5" xfId="22771"/>
    <cellStyle name="Обычный 5 15 5 3" xfId="22772"/>
    <cellStyle name="Обычный 5 15 5 4" xfId="22773"/>
    <cellStyle name="Обычный 5 15 5 5" xfId="22774"/>
    <cellStyle name="Обычный 5 15 5 6" xfId="22775"/>
    <cellStyle name="Обычный 5 15 5 7" xfId="22776"/>
    <cellStyle name="Обычный 5 15 5 8" xfId="22777"/>
    <cellStyle name="Обычный 5 15 6" xfId="22778"/>
    <cellStyle name="Обычный 5 15 6 2" xfId="22779"/>
    <cellStyle name="Обычный 5 15 6 3" xfId="22780"/>
    <cellStyle name="Обычный 5 15 6 4" xfId="22781"/>
    <cellStyle name="Обычный 5 15 6 5" xfId="22782"/>
    <cellStyle name="Обычный 5 15 7" xfId="22783"/>
    <cellStyle name="Обычный 5 15 7 2" xfId="22784"/>
    <cellStyle name="Обычный 5 15 7 3" xfId="22785"/>
    <cellStyle name="Обычный 5 15 7 4" xfId="22786"/>
    <cellStyle name="Обычный 5 15 7 5" xfId="22787"/>
    <cellStyle name="Обычный 5 15 8" xfId="22788"/>
    <cellStyle name="Обычный 5 15 9" xfId="22789"/>
    <cellStyle name="Обычный 5 16" xfId="22790"/>
    <cellStyle name="Обычный 5 16 10" xfId="22791"/>
    <cellStyle name="Обычный 5 16 11" xfId="22792"/>
    <cellStyle name="Обычный 5 16 12" xfId="22793"/>
    <cellStyle name="Обычный 5 16 13" xfId="22794"/>
    <cellStyle name="Обычный 5 16 14" xfId="22795"/>
    <cellStyle name="Обычный 5 16 15" xfId="22796"/>
    <cellStyle name="Обычный 5 16 2" xfId="22797"/>
    <cellStyle name="Обычный 5 16 2 10" xfId="22798"/>
    <cellStyle name="Обычный 5 16 2 11" xfId="22799"/>
    <cellStyle name="Обычный 5 16 2 12" xfId="22800"/>
    <cellStyle name="Обычный 5 16 2 13" xfId="22801"/>
    <cellStyle name="Обычный 5 16 2 14" xfId="22802"/>
    <cellStyle name="Обычный 5 16 2 2" xfId="22803"/>
    <cellStyle name="Обычный 5 16 2 2 10" xfId="22804"/>
    <cellStyle name="Обычный 5 16 2 2 11" xfId="22805"/>
    <cellStyle name="Обычный 5 16 2 2 12" xfId="22806"/>
    <cellStyle name="Обычный 5 16 2 2 13" xfId="22807"/>
    <cellStyle name="Обычный 5 16 2 2 2" xfId="22808"/>
    <cellStyle name="Обычный 5 16 2 2 2 2" xfId="22809"/>
    <cellStyle name="Обычный 5 16 2 2 2 2 2" xfId="22810"/>
    <cellStyle name="Обычный 5 16 2 2 2 2 3" xfId="22811"/>
    <cellStyle name="Обычный 5 16 2 2 2 2 4" xfId="22812"/>
    <cellStyle name="Обычный 5 16 2 2 2 2 5" xfId="22813"/>
    <cellStyle name="Обычный 5 16 2 2 2 3" xfId="22814"/>
    <cellStyle name="Обычный 5 16 2 2 2 4" xfId="22815"/>
    <cellStyle name="Обычный 5 16 2 2 2 5" xfId="22816"/>
    <cellStyle name="Обычный 5 16 2 2 2 6" xfId="22817"/>
    <cellStyle name="Обычный 5 16 2 2 2 7" xfId="22818"/>
    <cellStyle name="Обычный 5 16 2 2 2 8" xfId="22819"/>
    <cellStyle name="Обычный 5 16 2 2 2 9" xfId="22820"/>
    <cellStyle name="Обычный 5 16 2 2 3" xfId="22821"/>
    <cellStyle name="Обычный 5 16 2 2 3 2" xfId="22822"/>
    <cellStyle name="Обычный 5 16 2 2 3 2 2" xfId="22823"/>
    <cellStyle name="Обычный 5 16 2 2 3 2 3" xfId="22824"/>
    <cellStyle name="Обычный 5 16 2 2 3 2 4" xfId="22825"/>
    <cellStyle name="Обычный 5 16 2 2 3 2 5" xfId="22826"/>
    <cellStyle name="Обычный 5 16 2 2 3 3" xfId="22827"/>
    <cellStyle name="Обычный 5 16 2 2 3 4" xfId="22828"/>
    <cellStyle name="Обычный 5 16 2 2 3 5" xfId="22829"/>
    <cellStyle name="Обычный 5 16 2 2 3 6" xfId="22830"/>
    <cellStyle name="Обычный 5 16 2 2 3 7" xfId="22831"/>
    <cellStyle name="Обычный 5 16 2 2 3 8" xfId="22832"/>
    <cellStyle name="Обычный 5 16 2 2 4" xfId="22833"/>
    <cellStyle name="Обычный 5 16 2 2 4 2" xfId="22834"/>
    <cellStyle name="Обычный 5 16 2 2 4 3" xfId="22835"/>
    <cellStyle name="Обычный 5 16 2 2 4 4" xfId="22836"/>
    <cellStyle name="Обычный 5 16 2 2 4 5" xfId="22837"/>
    <cellStyle name="Обычный 5 16 2 2 5" xfId="22838"/>
    <cellStyle name="Обычный 5 16 2 2 5 2" xfId="22839"/>
    <cellStyle name="Обычный 5 16 2 2 5 3" xfId="22840"/>
    <cellStyle name="Обычный 5 16 2 2 5 4" xfId="22841"/>
    <cellStyle name="Обычный 5 16 2 2 5 5" xfId="22842"/>
    <cellStyle name="Обычный 5 16 2 2 6" xfId="22843"/>
    <cellStyle name="Обычный 5 16 2 2 7" xfId="22844"/>
    <cellStyle name="Обычный 5 16 2 2 8" xfId="22845"/>
    <cellStyle name="Обычный 5 16 2 2 9" xfId="22846"/>
    <cellStyle name="Обычный 5 16 2 3" xfId="22847"/>
    <cellStyle name="Обычный 5 16 2 3 2" xfId="22848"/>
    <cellStyle name="Обычный 5 16 2 3 2 2" xfId="22849"/>
    <cellStyle name="Обычный 5 16 2 3 2 3" xfId="22850"/>
    <cellStyle name="Обычный 5 16 2 3 2 4" xfId="22851"/>
    <cellStyle name="Обычный 5 16 2 3 2 5" xfId="22852"/>
    <cellStyle name="Обычный 5 16 2 3 3" xfId="22853"/>
    <cellStyle name="Обычный 5 16 2 3 4" xfId="22854"/>
    <cellStyle name="Обычный 5 16 2 3 5" xfId="22855"/>
    <cellStyle name="Обычный 5 16 2 3 6" xfId="22856"/>
    <cellStyle name="Обычный 5 16 2 3 7" xfId="22857"/>
    <cellStyle name="Обычный 5 16 2 3 8" xfId="22858"/>
    <cellStyle name="Обычный 5 16 2 3 9" xfId="22859"/>
    <cellStyle name="Обычный 5 16 2 4" xfId="22860"/>
    <cellStyle name="Обычный 5 16 2 4 2" xfId="22861"/>
    <cellStyle name="Обычный 5 16 2 4 2 2" xfId="22862"/>
    <cellStyle name="Обычный 5 16 2 4 2 3" xfId="22863"/>
    <cellStyle name="Обычный 5 16 2 4 2 4" xfId="22864"/>
    <cellStyle name="Обычный 5 16 2 4 2 5" xfId="22865"/>
    <cellStyle name="Обычный 5 16 2 4 3" xfId="22866"/>
    <cellStyle name="Обычный 5 16 2 4 4" xfId="22867"/>
    <cellStyle name="Обычный 5 16 2 4 5" xfId="22868"/>
    <cellStyle name="Обычный 5 16 2 4 6" xfId="22869"/>
    <cellStyle name="Обычный 5 16 2 4 7" xfId="22870"/>
    <cellStyle name="Обычный 5 16 2 4 8" xfId="22871"/>
    <cellStyle name="Обычный 5 16 2 5" xfId="22872"/>
    <cellStyle name="Обычный 5 16 2 5 2" xfId="22873"/>
    <cellStyle name="Обычный 5 16 2 5 3" xfId="22874"/>
    <cellStyle name="Обычный 5 16 2 5 4" xfId="22875"/>
    <cellStyle name="Обычный 5 16 2 5 5" xfId="22876"/>
    <cellStyle name="Обычный 5 16 2 6" xfId="22877"/>
    <cellStyle name="Обычный 5 16 2 6 2" xfId="22878"/>
    <cellStyle name="Обычный 5 16 2 6 3" xfId="22879"/>
    <cellStyle name="Обычный 5 16 2 6 4" xfId="22880"/>
    <cellStyle name="Обычный 5 16 2 6 5" xfId="22881"/>
    <cellStyle name="Обычный 5 16 2 7" xfId="22882"/>
    <cellStyle name="Обычный 5 16 2 8" xfId="22883"/>
    <cellStyle name="Обычный 5 16 2 9" xfId="22884"/>
    <cellStyle name="Обычный 5 16 3" xfId="22885"/>
    <cellStyle name="Обычный 5 16 3 10" xfId="22886"/>
    <cellStyle name="Обычный 5 16 3 11" xfId="22887"/>
    <cellStyle name="Обычный 5 16 3 12" xfId="22888"/>
    <cellStyle name="Обычный 5 16 3 13" xfId="22889"/>
    <cellStyle name="Обычный 5 16 3 2" xfId="22890"/>
    <cellStyle name="Обычный 5 16 3 2 2" xfId="22891"/>
    <cellStyle name="Обычный 5 16 3 2 2 2" xfId="22892"/>
    <cellStyle name="Обычный 5 16 3 2 2 3" xfId="22893"/>
    <cellStyle name="Обычный 5 16 3 2 2 4" xfId="22894"/>
    <cellStyle name="Обычный 5 16 3 2 2 5" xfId="22895"/>
    <cellStyle name="Обычный 5 16 3 2 3" xfId="22896"/>
    <cellStyle name="Обычный 5 16 3 2 4" xfId="22897"/>
    <cellStyle name="Обычный 5 16 3 2 5" xfId="22898"/>
    <cellStyle name="Обычный 5 16 3 2 6" xfId="22899"/>
    <cellStyle name="Обычный 5 16 3 2 7" xfId="22900"/>
    <cellStyle name="Обычный 5 16 3 2 8" xfId="22901"/>
    <cellStyle name="Обычный 5 16 3 2 9" xfId="22902"/>
    <cellStyle name="Обычный 5 16 3 3" xfId="22903"/>
    <cellStyle name="Обычный 5 16 3 3 2" xfId="22904"/>
    <cellStyle name="Обычный 5 16 3 3 2 2" xfId="22905"/>
    <cellStyle name="Обычный 5 16 3 3 2 3" xfId="22906"/>
    <cellStyle name="Обычный 5 16 3 3 2 4" xfId="22907"/>
    <cellStyle name="Обычный 5 16 3 3 2 5" xfId="22908"/>
    <cellStyle name="Обычный 5 16 3 3 3" xfId="22909"/>
    <cellStyle name="Обычный 5 16 3 3 4" xfId="22910"/>
    <cellStyle name="Обычный 5 16 3 3 5" xfId="22911"/>
    <cellStyle name="Обычный 5 16 3 3 6" xfId="22912"/>
    <cellStyle name="Обычный 5 16 3 3 7" xfId="22913"/>
    <cellStyle name="Обычный 5 16 3 3 8" xfId="22914"/>
    <cellStyle name="Обычный 5 16 3 4" xfId="22915"/>
    <cellStyle name="Обычный 5 16 3 4 2" xfId="22916"/>
    <cellStyle name="Обычный 5 16 3 4 3" xfId="22917"/>
    <cellStyle name="Обычный 5 16 3 4 4" xfId="22918"/>
    <cellStyle name="Обычный 5 16 3 4 5" xfId="22919"/>
    <cellStyle name="Обычный 5 16 3 5" xfId="22920"/>
    <cellStyle name="Обычный 5 16 3 5 2" xfId="22921"/>
    <cellStyle name="Обычный 5 16 3 5 3" xfId="22922"/>
    <cellStyle name="Обычный 5 16 3 5 4" xfId="22923"/>
    <cellStyle name="Обычный 5 16 3 5 5" xfId="22924"/>
    <cellStyle name="Обычный 5 16 3 6" xfId="22925"/>
    <cellStyle name="Обычный 5 16 3 7" xfId="22926"/>
    <cellStyle name="Обычный 5 16 3 8" xfId="22927"/>
    <cellStyle name="Обычный 5 16 3 9" xfId="22928"/>
    <cellStyle name="Обычный 5 16 4" xfId="22929"/>
    <cellStyle name="Обычный 5 16 4 2" xfId="22930"/>
    <cellStyle name="Обычный 5 16 4 2 2" xfId="22931"/>
    <cellStyle name="Обычный 5 16 4 2 3" xfId="22932"/>
    <cellStyle name="Обычный 5 16 4 2 4" xfId="22933"/>
    <cellStyle name="Обычный 5 16 4 2 5" xfId="22934"/>
    <cellStyle name="Обычный 5 16 4 3" xfId="22935"/>
    <cellStyle name="Обычный 5 16 4 4" xfId="22936"/>
    <cellStyle name="Обычный 5 16 4 5" xfId="22937"/>
    <cellStyle name="Обычный 5 16 4 6" xfId="22938"/>
    <cellStyle name="Обычный 5 16 4 7" xfId="22939"/>
    <cellStyle name="Обычный 5 16 4 8" xfId="22940"/>
    <cellStyle name="Обычный 5 16 4 9" xfId="22941"/>
    <cellStyle name="Обычный 5 16 5" xfId="22942"/>
    <cellStyle name="Обычный 5 16 5 2" xfId="22943"/>
    <cellStyle name="Обычный 5 16 5 2 2" xfId="22944"/>
    <cellStyle name="Обычный 5 16 5 2 3" xfId="22945"/>
    <cellStyle name="Обычный 5 16 5 2 4" xfId="22946"/>
    <cellStyle name="Обычный 5 16 5 2 5" xfId="22947"/>
    <cellStyle name="Обычный 5 16 5 3" xfId="22948"/>
    <cellStyle name="Обычный 5 16 5 4" xfId="22949"/>
    <cellStyle name="Обычный 5 16 5 5" xfId="22950"/>
    <cellStyle name="Обычный 5 16 5 6" xfId="22951"/>
    <cellStyle name="Обычный 5 16 5 7" xfId="22952"/>
    <cellStyle name="Обычный 5 16 5 8" xfId="22953"/>
    <cellStyle name="Обычный 5 16 6" xfId="22954"/>
    <cellStyle name="Обычный 5 16 6 2" xfId="22955"/>
    <cellStyle name="Обычный 5 16 6 3" xfId="22956"/>
    <cellStyle name="Обычный 5 16 6 4" xfId="22957"/>
    <cellStyle name="Обычный 5 16 6 5" xfId="22958"/>
    <cellStyle name="Обычный 5 16 7" xfId="22959"/>
    <cellStyle name="Обычный 5 16 7 2" xfId="22960"/>
    <cellStyle name="Обычный 5 16 7 3" xfId="22961"/>
    <cellStyle name="Обычный 5 16 7 4" xfId="22962"/>
    <cellStyle name="Обычный 5 16 7 5" xfId="22963"/>
    <cellStyle name="Обычный 5 16 8" xfId="22964"/>
    <cellStyle name="Обычный 5 16 9" xfId="22965"/>
    <cellStyle name="Обычный 5 17" xfId="22966"/>
    <cellStyle name="Обычный 5 17 10" xfId="22967"/>
    <cellStyle name="Обычный 5 17 11" xfId="22968"/>
    <cellStyle name="Обычный 5 17 12" xfId="22969"/>
    <cellStyle name="Обычный 5 17 13" xfId="22970"/>
    <cellStyle name="Обычный 5 17 14" xfId="22971"/>
    <cellStyle name="Обычный 5 17 15" xfId="22972"/>
    <cellStyle name="Обычный 5 17 2" xfId="22973"/>
    <cellStyle name="Обычный 5 17 2 10" xfId="22974"/>
    <cellStyle name="Обычный 5 17 2 11" xfId="22975"/>
    <cellStyle name="Обычный 5 17 2 12" xfId="22976"/>
    <cellStyle name="Обычный 5 17 2 13" xfId="22977"/>
    <cellStyle name="Обычный 5 17 2 14" xfId="22978"/>
    <cellStyle name="Обычный 5 17 2 2" xfId="22979"/>
    <cellStyle name="Обычный 5 17 2 2 10" xfId="22980"/>
    <cellStyle name="Обычный 5 17 2 2 11" xfId="22981"/>
    <cellStyle name="Обычный 5 17 2 2 12" xfId="22982"/>
    <cellStyle name="Обычный 5 17 2 2 13" xfId="22983"/>
    <cellStyle name="Обычный 5 17 2 2 2" xfId="22984"/>
    <cellStyle name="Обычный 5 17 2 2 2 2" xfId="22985"/>
    <cellStyle name="Обычный 5 17 2 2 2 2 2" xfId="22986"/>
    <cellStyle name="Обычный 5 17 2 2 2 2 3" xfId="22987"/>
    <cellStyle name="Обычный 5 17 2 2 2 2 4" xfId="22988"/>
    <cellStyle name="Обычный 5 17 2 2 2 2 5" xfId="22989"/>
    <cellStyle name="Обычный 5 17 2 2 2 3" xfId="22990"/>
    <cellStyle name="Обычный 5 17 2 2 2 4" xfId="22991"/>
    <cellStyle name="Обычный 5 17 2 2 2 5" xfId="22992"/>
    <cellStyle name="Обычный 5 17 2 2 2 6" xfId="22993"/>
    <cellStyle name="Обычный 5 17 2 2 2 7" xfId="22994"/>
    <cellStyle name="Обычный 5 17 2 2 2 8" xfId="22995"/>
    <cellStyle name="Обычный 5 17 2 2 2 9" xfId="22996"/>
    <cellStyle name="Обычный 5 17 2 2 3" xfId="22997"/>
    <cellStyle name="Обычный 5 17 2 2 3 2" xfId="22998"/>
    <cellStyle name="Обычный 5 17 2 2 3 2 2" xfId="22999"/>
    <cellStyle name="Обычный 5 17 2 2 3 2 3" xfId="23000"/>
    <cellStyle name="Обычный 5 17 2 2 3 2 4" xfId="23001"/>
    <cellStyle name="Обычный 5 17 2 2 3 2 5" xfId="23002"/>
    <cellStyle name="Обычный 5 17 2 2 3 3" xfId="23003"/>
    <cellStyle name="Обычный 5 17 2 2 3 4" xfId="23004"/>
    <cellStyle name="Обычный 5 17 2 2 3 5" xfId="23005"/>
    <cellStyle name="Обычный 5 17 2 2 3 6" xfId="23006"/>
    <cellStyle name="Обычный 5 17 2 2 3 7" xfId="23007"/>
    <cellStyle name="Обычный 5 17 2 2 3 8" xfId="23008"/>
    <cellStyle name="Обычный 5 17 2 2 4" xfId="23009"/>
    <cellStyle name="Обычный 5 17 2 2 4 2" xfId="23010"/>
    <cellStyle name="Обычный 5 17 2 2 4 3" xfId="23011"/>
    <cellStyle name="Обычный 5 17 2 2 4 4" xfId="23012"/>
    <cellStyle name="Обычный 5 17 2 2 4 5" xfId="23013"/>
    <cellStyle name="Обычный 5 17 2 2 5" xfId="23014"/>
    <cellStyle name="Обычный 5 17 2 2 5 2" xfId="23015"/>
    <cellStyle name="Обычный 5 17 2 2 5 3" xfId="23016"/>
    <cellStyle name="Обычный 5 17 2 2 5 4" xfId="23017"/>
    <cellStyle name="Обычный 5 17 2 2 5 5" xfId="23018"/>
    <cellStyle name="Обычный 5 17 2 2 6" xfId="23019"/>
    <cellStyle name="Обычный 5 17 2 2 7" xfId="23020"/>
    <cellStyle name="Обычный 5 17 2 2 8" xfId="23021"/>
    <cellStyle name="Обычный 5 17 2 2 9" xfId="23022"/>
    <cellStyle name="Обычный 5 17 2 3" xfId="23023"/>
    <cellStyle name="Обычный 5 17 2 3 2" xfId="23024"/>
    <cellStyle name="Обычный 5 17 2 3 2 2" xfId="23025"/>
    <cellStyle name="Обычный 5 17 2 3 2 3" xfId="23026"/>
    <cellStyle name="Обычный 5 17 2 3 2 4" xfId="23027"/>
    <cellStyle name="Обычный 5 17 2 3 2 5" xfId="23028"/>
    <cellStyle name="Обычный 5 17 2 3 3" xfId="23029"/>
    <cellStyle name="Обычный 5 17 2 3 4" xfId="23030"/>
    <cellStyle name="Обычный 5 17 2 3 5" xfId="23031"/>
    <cellStyle name="Обычный 5 17 2 3 6" xfId="23032"/>
    <cellStyle name="Обычный 5 17 2 3 7" xfId="23033"/>
    <cellStyle name="Обычный 5 17 2 3 8" xfId="23034"/>
    <cellStyle name="Обычный 5 17 2 3 9" xfId="23035"/>
    <cellStyle name="Обычный 5 17 2 4" xfId="23036"/>
    <cellStyle name="Обычный 5 17 2 4 2" xfId="23037"/>
    <cellStyle name="Обычный 5 17 2 4 2 2" xfId="23038"/>
    <cellStyle name="Обычный 5 17 2 4 2 3" xfId="23039"/>
    <cellStyle name="Обычный 5 17 2 4 2 4" xfId="23040"/>
    <cellStyle name="Обычный 5 17 2 4 2 5" xfId="23041"/>
    <cellStyle name="Обычный 5 17 2 4 3" xfId="23042"/>
    <cellStyle name="Обычный 5 17 2 4 4" xfId="23043"/>
    <cellStyle name="Обычный 5 17 2 4 5" xfId="23044"/>
    <cellStyle name="Обычный 5 17 2 4 6" xfId="23045"/>
    <cellStyle name="Обычный 5 17 2 4 7" xfId="23046"/>
    <cellStyle name="Обычный 5 17 2 4 8" xfId="23047"/>
    <cellStyle name="Обычный 5 17 2 5" xfId="23048"/>
    <cellStyle name="Обычный 5 17 2 5 2" xfId="23049"/>
    <cellStyle name="Обычный 5 17 2 5 3" xfId="23050"/>
    <cellStyle name="Обычный 5 17 2 5 4" xfId="23051"/>
    <cellStyle name="Обычный 5 17 2 5 5" xfId="23052"/>
    <cellStyle name="Обычный 5 17 2 6" xfId="23053"/>
    <cellStyle name="Обычный 5 17 2 6 2" xfId="23054"/>
    <cellStyle name="Обычный 5 17 2 6 3" xfId="23055"/>
    <cellStyle name="Обычный 5 17 2 6 4" xfId="23056"/>
    <cellStyle name="Обычный 5 17 2 6 5" xfId="23057"/>
    <cellStyle name="Обычный 5 17 2 7" xfId="23058"/>
    <cellStyle name="Обычный 5 17 2 8" xfId="23059"/>
    <cellStyle name="Обычный 5 17 2 9" xfId="23060"/>
    <cellStyle name="Обычный 5 17 3" xfId="23061"/>
    <cellStyle name="Обычный 5 17 3 10" xfId="23062"/>
    <cellStyle name="Обычный 5 17 3 11" xfId="23063"/>
    <cellStyle name="Обычный 5 17 3 12" xfId="23064"/>
    <cellStyle name="Обычный 5 17 3 13" xfId="23065"/>
    <cellStyle name="Обычный 5 17 3 2" xfId="23066"/>
    <cellStyle name="Обычный 5 17 3 2 2" xfId="23067"/>
    <cellStyle name="Обычный 5 17 3 2 2 2" xfId="23068"/>
    <cellStyle name="Обычный 5 17 3 2 2 3" xfId="23069"/>
    <cellStyle name="Обычный 5 17 3 2 2 4" xfId="23070"/>
    <cellStyle name="Обычный 5 17 3 2 2 5" xfId="23071"/>
    <cellStyle name="Обычный 5 17 3 2 3" xfId="23072"/>
    <cellStyle name="Обычный 5 17 3 2 4" xfId="23073"/>
    <cellStyle name="Обычный 5 17 3 2 5" xfId="23074"/>
    <cellStyle name="Обычный 5 17 3 2 6" xfId="23075"/>
    <cellStyle name="Обычный 5 17 3 2 7" xfId="23076"/>
    <cellStyle name="Обычный 5 17 3 2 8" xfId="23077"/>
    <cellStyle name="Обычный 5 17 3 2 9" xfId="23078"/>
    <cellStyle name="Обычный 5 17 3 3" xfId="23079"/>
    <cellStyle name="Обычный 5 17 3 3 2" xfId="23080"/>
    <cellStyle name="Обычный 5 17 3 3 2 2" xfId="23081"/>
    <cellStyle name="Обычный 5 17 3 3 2 3" xfId="23082"/>
    <cellStyle name="Обычный 5 17 3 3 2 4" xfId="23083"/>
    <cellStyle name="Обычный 5 17 3 3 2 5" xfId="23084"/>
    <cellStyle name="Обычный 5 17 3 3 3" xfId="23085"/>
    <cellStyle name="Обычный 5 17 3 3 4" xfId="23086"/>
    <cellStyle name="Обычный 5 17 3 3 5" xfId="23087"/>
    <cellStyle name="Обычный 5 17 3 3 6" xfId="23088"/>
    <cellStyle name="Обычный 5 17 3 3 7" xfId="23089"/>
    <cellStyle name="Обычный 5 17 3 3 8" xfId="23090"/>
    <cellStyle name="Обычный 5 17 3 4" xfId="23091"/>
    <cellStyle name="Обычный 5 17 3 4 2" xfId="23092"/>
    <cellStyle name="Обычный 5 17 3 4 3" xfId="23093"/>
    <cellStyle name="Обычный 5 17 3 4 4" xfId="23094"/>
    <cellStyle name="Обычный 5 17 3 4 5" xfId="23095"/>
    <cellStyle name="Обычный 5 17 3 5" xfId="23096"/>
    <cellStyle name="Обычный 5 17 3 5 2" xfId="23097"/>
    <cellStyle name="Обычный 5 17 3 5 3" xfId="23098"/>
    <cellStyle name="Обычный 5 17 3 5 4" xfId="23099"/>
    <cellStyle name="Обычный 5 17 3 5 5" xfId="23100"/>
    <cellStyle name="Обычный 5 17 3 6" xfId="23101"/>
    <cellStyle name="Обычный 5 17 3 7" xfId="23102"/>
    <cellStyle name="Обычный 5 17 3 8" xfId="23103"/>
    <cellStyle name="Обычный 5 17 3 9" xfId="23104"/>
    <cellStyle name="Обычный 5 17 4" xfId="23105"/>
    <cellStyle name="Обычный 5 17 4 2" xfId="23106"/>
    <cellStyle name="Обычный 5 17 4 2 2" xfId="23107"/>
    <cellStyle name="Обычный 5 17 4 2 3" xfId="23108"/>
    <cellStyle name="Обычный 5 17 4 2 4" xfId="23109"/>
    <cellStyle name="Обычный 5 17 4 2 5" xfId="23110"/>
    <cellStyle name="Обычный 5 17 4 3" xfId="23111"/>
    <cellStyle name="Обычный 5 17 4 4" xfId="23112"/>
    <cellStyle name="Обычный 5 17 4 5" xfId="23113"/>
    <cellStyle name="Обычный 5 17 4 6" xfId="23114"/>
    <cellStyle name="Обычный 5 17 4 7" xfId="23115"/>
    <cellStyle name="Обычный 5 17 4 8" xfId="23116"/>
    <cellStyle name="Обычный 5 17 4 9" xfId="23117"/>
    <cellStyle name="Обычный 5 17 5" xfId="23118"/>
    <cellStyle name="Обычный 5 17 5 2" xfId="23119"/>
    <cellStyle name="Обычный 5 17 5 2 2" xfId="23120"/>
    <cellStyle name="Обычный 5 17 5 2 3" xfId="23121"/>
    <cellStyle name="Обычный 5 17 5 2 4" xfId="23122"/>
    <cellStyle name="Обычный 5 17 5 2 5" xfId="23123"/>
    <cellStyle name="Обычный 5 17 5 3" xfId="23124"/>
    <cellStyle name="Обычный 5 17 5 4" xfId="23125"/>
    <cellStyle name="Обычный 5 17 5 5" xfId="23126"/>
    <cellStyle name="Обычный 5 17 5 6" xfId="23127"/>
    <cellStyle name="Обычный 5 17 5 7" xfId="23128"/>
    <cellStyle name="Обычный 5 17 5 8" xfId="23129"/>
    <cellStyle name="Обычный 5 17 6" xfId="23130"/>
    <cellStyle name="Обычный 5 17 6 2" xfId="23131"/>
    <cellStyle name="Обычный 5 17 6 3" xfId="23132"/>
    <cellStyle name="Обычный 5 17 6 4" xfId="23133"/>
    <cellStyle name="Обычный 5 17 6 5" xfId="23134"/>
    <cellStyle name="Обычный 5 17 7" xfId="23135"/>
    <cellStyle name="Обычный 5 17 7 2" xfId="23136"/>
    <cellStyle name="Обычный 5 17 7 3" xfId="23137"/>
    <cellStyle name="Обычный 5 17 7 4" xfId="23138"/>
    <cellStyle name="Обычный 5 17 7 5" xfId="23139"/>
    <cellStyle name="Обычный 5 17 8" xfId="23140"/>
    <cellStyle name="Обычный 5 17 9" xfId="23141"/>
    <cellStyle name="Обычный 5 18" xfId="23142"/>
    <cellStyle name="Обычный 5 18 10" xfId="23143"/>
    <cellStyle name="Обычный 5 18 11" xfId="23144"/>
    <cellStyle name="Обычный 5 18 12" xfId="23145"/>
    <cellStyle name="Обычный 5 18 13" xfId="23146"/>
    <cellStyle name="Обычный 5 18 14" xfId="23147"/>
    <cellStyle name="Обычный 5 18 15" xfId="23148"/>
    <cellStyle name="Обычный 5 18 2" xfId="23149"/>
    <cellStyle name="Обычный 5 18 2 10" xfId="23150"/>
    <cellStyle name="Обычный 5 18 2 11" xfId="23151"/>
    <cellStyle name="Обычный 5 18 2 12" xfId="23152"/>
    <cellStyle name="Обычный 5 18 2 13" xfId="23153"/>
    <cellStyle name="Обычный 5 18 2 14" xfId="23154"/>
    <cellStyle name="Обычный 5 18 2 2" xfId="23155"/>
    <cellStyle name="Обычный 5 18 2 2 10" xfId="23156"/>
    <cellStyle name="Обычный 5 18 2 2 11" xfId="23157"/>
    <cellStyle name="Обычный 5 18 2 2 12" xfId="23158"/>
    <cellStyle name="Обычный 5 18 2 2 13" xfId="23159"/>
    <cellStyle name="Обычный 5 18 2 2 2" xfId="23160"/>
    <cellStyle name="Обычный 5 18 2 2 2 2" xfId="23161"/>
    <cellStyle name="Обычный 5 18 2 2 2 2 2" xfId="23162"/>
    <cellStyle name="Обычный 5 18 2 2 2 2 3" xfId="23163"/>
    <cellStyle name="Обычный 5 18 2 2 2 2 4" xfId="23164"/>
    <cellStyle name="Обычный 5 18 2 2 2 2 5" xfId="23165"/>
    <cellStyle name="Обычный 5 18 2 2 2 3" xfId="23166"/>
    <cellStyle name="Обычный 5 18 2 2 2 4" xfId="23167"/>
    <cellStyle name="Обычный 5 18 2 2 2 5" xfId="23168"/>
    <cellStyle name="Обычный 5 18 2 2 2 6" xfId="23169"/>
    <cellStyle name="Обычный 5 18 2 2 2 7" xfId="23170"/>
    <cellStyle name="Обычный 5 18 2 2 2 8" xfId="23171"/>
    <cellStyle name="Обычный 5 18 2 2 2 9" xfId="23172"/>
    <cellStyle name="Обычный 5 18 2 2 3" xfId="23173"/>
    <cellStyle name="Обычный 5 18 2 2 3 2" xfId="23174"/>
    <cellStyle name="Обычный 5 18 2 2 3 2 2" xfId="23175"/>
    <cellStyle name="Обычный 5 18 2 2 3 2 3" xfId="23176"/>
    <cellStyle name="Обычный 5 18 2 2 3 2 4" xfId="23177"/>
    <cellStyle name="Обычный 5 18 2 2 3 2 5" xfId="23178"/>
    <cellStyle name="Обычный 5 18 2 2 3 3" xfId="23179"/>
    <cellStyle name="Обычный 5 18 2 2 3 4" xfId="23180"/>
    <cellStyle name="Обычный 5 18 2 2 3 5" xfId="23181"/>
    <cellStyle name="Обычный 5 18 2 2 3 6" xfId="23182"/>
    <cellStyle name="Обычный 5 18 2 2 3 7" xfId="23183"/>
    <cellStyle name="Обычный 5 18 2 2 3 8" xfId="23184"/>
    <cellStyle name="Обычный 5 18 2 2 4" xfId="23185"/>
    <cellStyle name="Обычный 5 18 2 2 4 2" xfId="23186"/>
    <cellStyle name="Обычный 5 18 2 2 4 3" xfId="23187"/>
    <cellStyle name="Обычный 5 18 2 2 4 4" xfId="23188"/>
    <cellStyle name="Обычный 5 18 2 2 4 5" xfId="23189"/>
    <cellStyle name="Обычный 5 18 2 2 5" xfId="23190"/>
    <cellStyle name="Обычный 5 18 2 2 5 2" xfId="23191"/>
    <cellStyle name="Обычный 5 18 2 2 5 3" xfId="23192"/>
    <cellStyle name="Обычный 5 18 2 2 5 4" xfId="23193"/>
    <cellStyle name="Обычный 5 18 2 2 5 5" xfId="23194"/>
    <cellStyle name="Обычный 5 18 2 2 6" xfId="23195"/>
    <cellStyle name="Обычный 5 18 2 2 7" xfId="23196"/>
    <cellStyle name="Обычный 5 18 2 2 8" xfId="23197"/>
    <cellStyle name="Обычный 5 18 2 2 9" xfId="23198"/>
    <cellStyle name="Обычный 5 18 2 3" xfId="23199"/>
    <cellStyle name="Обычный 5 18 2 3 2" xfId="23200"/>
    <cellStyle name="Обычный 5 18 2 3 2 2" xfId="23201"/>
    <cellStyle name="Обычный 5 18 2 3 2 3" xfId="23202"/>
    <cellStyle name="Обычный 5 18 2 3 2 4" xfId="23203"/>
    <cellStyle name="Обычный 5 18 2 3 2 5" xfId="23204"/>
    <cellStyle name="Обычный 5 18 2 3 3" xfId="23205"/>
    <cellStyle name="Обычный 5 18 2 3 4" xfId="23206"/>
    <cellStyle name="Обычный 5 18 2 3 5" xfId="23207"/>
    <cellStyle name="Обычный 5 18 2 3 6" xfId="23208"/>
    <cellStyle name="Обычный 5 18 2 3 7" xfId="23209"/>
    <cellStyle name="Обычный 5 18 2 3 8" xfId="23210"/>
    <cellStyle name="Обычный 5 18 2 3 9" xfId="23211"/>
    <cellStyle name="Обычный 5 18 2 4" xfId="23212"/>
    <cellStyle name="Обычный 5 18 2 4 2" xfId="23213"/>
    <cellStyle name="Обычный 5 18 2 4 2 2" xfId="23214"/>
    <cellStyle name="Обычный 5 18 2 4 2 3" xfId="23215"/>
    <cellStyle name="Обычный 5 18 2 4 2 4" xfId="23216"/>
    <cellStyle name="Обычный 5 18 2 4 2 5" xfId="23217"/>
    <cellStyle name="Обычный 5 18 2 4 3" xfId="23218"/>
    <cellStyle name="Обычный 5 18 2 4 4" xfId="23219"/>
    <cellStyle name="Обычный 5 18 2 4 5" xfId="23220"/>
    <cellStyle name="Обычный 5 18 2 4 6" xfId="23221"/>
    <cellStyle name="Обычный 5 18 2 4 7" xfId="23222"/>
    <cellStyle name="Обычный 5 18 2 4 8" xfId="23223"/>
    <cellStyle name="Обычный 5 18 2 5" xfId="23224"/>
    <cellStyle name="Обычный 5 18 2 5 2" xfId="23225"/>
    <cellStyle name="Обычный 5 18 2 5 3" xfId="23226"/>
    <cellStyle name="Обычный 5 18 2 5 4" xfId="23227"/>
    <cellStyle name="Обычный 5 18 2 5 5" xfId="23228"/>
    <cellStyle name="Обычный 5 18 2 6" xfId="23229"/>
    <cellStyle name="Обычный 5 18 2 6 2" xfId="23230"/>
    <cellStyle name="Обычный 5 18 2 6 3" xfId="23231"/>
    <cellStyle name="Обычный 5 18 2 6 4" xfId="23232"/>
    <cellStyle name="Обычный 5 18 2 6 5" xfId="23233"/>
    <cellStyle name="Обычный 5 18 2 7" xfId="23234"/>
    <cellStyle name="Обычный 5 18 2 8" xfId="23235"/>
    <cellStyle name="Обычный 5 18 2 9" xfId="23236"/>
    <cellStyle name="Обычный 5 18 3" xfId="23237"/>
    <cellStyle name="Обычный 5 18 3 10" xfId="23238"/>
    <cellStyle name="Обычный 5 18 3 11" xfId="23239"/>
    <cellStyle name="Обычный 5 18 3 12" xfId="23240"/>
    <cellStyle name="Обычный 5 18 3 13" xfId="23241"/>
    <cellStyle name="Обычный 5 18 3 2" xfId="23242"/>
    <cellStyle name="Обычный 5 18 3 2 2" xfId="23243"/>
    <cellStyle name="Обычный 5 18 3 2 2 2" xfId="23244"/>
    <cellStyle name="Обычный 5 18 3 2 2 3" xfId="23245"/>
    <cellStyle name="Обычный 5 18 3 2 2 4" xfId="23246"/>
    <cellStyle name="Обычный 5 18 3 2 2 5" xfId="23247"/>
    <cellStyle name="Обычный 5 18 3 2 3" xfId="23248"/>
    <cellStyle name="Обычный 5 18 3 2 4" xfId="23249"/>
    <cellStyle name="Обычный 5 18 3 2 5" xfId="23250"/>
    <cellStyle name="Обычный 5 18 3 2 6" xfId="23251"/>
    <cellStyle name="Обычный 5 18 3 2 7" xfId="23252"/>
    <cellStyle name="Обычный 5 18 3 2 8" xfId="23253"/>
    <cellStyle name="Обычный 5 18 3 2 9" xfId="23254"/>
    <cellStyle name="Обычный 5 18 3 3" xfId="23255"/>
    <cellStyle name="Обычный 5 18 3 3 2" xfId="23256"/>
    <cellStyle name="Обычный 5 18 3 3 2 2" xfId="23257"/>
    <cellStyle name="Обычный 5 18 3 3 2 3" xfId="23258"/>
    <cellStyle name="Обычный 5 18 3 3 2 4" xfId="23259"/>
    <cellStyle name="Обычный 5 18 3 3 2 5" xfId="23260"/>
    <cellStyle name="Обычный 5 18 3 3 3" xfId="23261"/>
    <cellStyle name="Обычный 5 18 3 3 4" xfId="23262"/>
    <cellStyle name="Обычный 5 18 3 3 5" xfId="23263"/>
    <cellStyle name="Обычный 5 18 3 3 6" xfId="23264"/>
    <cellStyle name="Обычный 5 18 3 3 7" xfId="23265"/>
    <cellStyle name="Обычный 5 18 3 3 8" xfId="23266"/>
    <cellStyle name="Обычный 5 18 3 4" xfId="23267"/>
    <cellStyle name="Обычный 5 18 3 4 2" xfId="23268"/>
    <cellStyle name="Обычный 5 18 3 4 3" xfId="23269"/>
    <cellStyle name="Обычный 5 18 3 4 4" xfId="23270"/>
    <cellStyle name="Обычный 5 18 3 4 5" xfId="23271"/>
    <cellStyle name="Обычный 5 18 3 5" xfId="23272"/>
    <cellStyle name="Обычный 5 18 3 5 2" xfId="23273"/>
    <cellStyle name="Обычный 5 18 3 5 3" xfId="23274"/>
    <cellStyle name="Обычный 5 18 3 5 4" xfId="23275"/>
    <cellStyle name="Обычный 5 18 3 5 5" xfId="23276"/>
    <cellStyle name="Обычный 5 18 3 6" xfId="23277"/>
    <cellStyle name="Обычный 5 18 3 7" xfId="23278"/>
    <cellStyle name="Обычный 5 18 3 8" xfId="23279"/>
    <cellStyle name="Обычный 5 18 3 9" xfId="23280"/>
    <cellStyle name="Обычный 5 18 4" xfId="23281"/>
    <cellStyle name="Обычный 5 18 4 2" xfId="23282"/>
    <cellStyle name="Обычный 5 18 4 2 2" xfId="23283"/>
    <cellStyle name="Обычный 5 18 4 2 3" xfId="23284"/>
    <cellStyle name="Обычный 5 18 4 2 4" xfId="23285"/>
    <cellStyle name="Обычный 5 18 4 2 5" xfId="23286"/>
    <cellStyle name="Обычный 5 18 4 3" xfId="23287"/>
    <cellStyle name="Обычный 5 18 4 4" xfId="23288"/>
    <cellStyle name="Обычный 5 18 4 5" xfId="23289"/>
    <cellStyle name="Обычный 5 18 4 6" xfId="23290"/>
    <cellStyle name="Обычный 5 18 4 7" xfId="23291"/>
    <cellStyle name="Обычный 5 18 4 8" xfId="23292"/>
    <cellStyle name="Обычный 5 18 4 9" xfId="23293"/>
    <cellStyle name="Обычный 5 18 5" xfId="23294"/>
    <cellStyle name="Обычный 5 18 5 2" xfId="23295"/>
    <cellStyle name="Обычный 5 18 5 2 2" xfId="23296"/>
    <cellStyle name="Обычный 5 18 5 2 3" xfId="23297"/>
    <cellStyle name="Обычный 5 18 5 2 4" xfId="23298"/>
    <cellStyle name="Обычный 5 18 5 2 5" xfId="23299"/>
    <cellStyle name="Обычный 5 18 5 3" xfId="23300"/>
    <cellStyle name="Обычный 5 18 5 4" xfId="23301"/>
    <cellStyle name="Обычный 5 18 5 5" xfId="23302"/>
    <cellStyle name="Обычный 5 18 5 6" xfId="23303"/>
    <cellStyle name="Обычный 5 18 5 7" xfId="23304"/>
    <cellStyle name="Обычный 5 18 5 8" xfId="23305"/>
    <cellStyle name="Обычный 5 18 6" xfId="23306"/>
    <cellStyle name="Обычный 5 18 6 2" xfId="23307"/>
    <cellStyle name="Обычный 5 18 6 3" xfId="23308"/>
    <cellStyle name="Обычный 5 18 6 4" xfId="23309"/>
    <cellStyle name="Обычный 5 18 6 5" xfId="23310"/>
    <cellStyle name="Обычный 5 18 7" xfId="23311"/>
    <cellStyle name="Обычный 5 18 7 2" xfId="23312"/>
    <cellStyle name="Обычный 5 18 7 3" xfId="23313"/>
    <cellStyle name="Обычный 5 18 7 4" xfId="23314"/>
    <cellStyle name="Обычный 5 18 7 5" xfId="23315"/>
    <cellStyle name="Обычный 5 18 8" xfId="23316"/>
    <cellStyle name="Обычный 5 18 9" xfId="23317"/>
    <cellStyle name="Обычный 5 19" xfId="23318"/>
    <cellStyle name="Обычный 5 19 10" xfId="23319"/>
    <cellStyle name="Обычный 5 19 11" xfId="23320"/>
    <cellStyle name="Обычный 5 19 12" xfId="23321"/>
    <cellStyle name="Обычный 5 19 13" xfId="23322"/>
    <cellStyle name="Обычный 5 19 14" xfId="23323"/>
    <cellStyle name="Обычный 5 19 15" xfId="23324"/>
    <cellStyle name="Обычный 5 19 2" xfId="23325"/>
    <cellStyle name="Обычный 5 19 2 10" xfId="23326"/>
    <cellStyle name="Обычный 5 19 2 11" xfId="23327"/>
    <cellStyle name="Обычный 5 19 2 12" xfId="23328"/>
    <cellStyle name="Обычный 5 19 2 13" xfId="23329"/>
    <cellStyle name="Обычный 5 19 2 14" xfId="23330"/>
    <cellStyle name="Обычный 5 19 2 2" xfId="23331"/>
    <cellStyle name="Обычный 5 19 2 2 10" xfId="23332"/>
    <cellStyle name="Обычный 5 19 2 2 11" xfId="23333"/>
    <cellStyle name="Обычный 5 19 2 2 12" xfId="23334"/>
    <cellStyle name="Обычный 5 19 2 2 13" xfId="23335"/>
    <cellStyle name="Обычный 5 19 2 2 2" xfId="23336"/>
    <cellStyle name="Обычный 5 19 2 2 2 2" xfId="23337"/>
    <cellStyle name="Обычный 5 19 2 2 2 2 2" xfId="23338"/>
    <cellStyle name="Обычный 5 19 2 2 2 2 3" xfId="23339"/>
    <cellStyle name="Обычный 5 19 2 2 2 2 4" xfId="23340"/>
    <cellStyle name="Обычный 5 19 2 2 2 2 5" xfId="23341"/>
    <cellStyle name="Обычный 5 19 2 2 2 3" xfId="23342"/>
    <cellStyle name="Обычный 5 19 2 2 2 4" xfId="23343"/>
    <cellStyle name="Обычный 5 19 2 2 2 5" xfId="23344"/>
    <cellStyle name="Обычный 5 19 2 2 2 6" xfId="23345"/>
    <cellStyle name="Обычный 5 19 2 2 2 7" xfId="23346"/>
    <cellStyle name="Обычный 5 19 2 2 2 8" xfId="23347"/>
    <cellStyle name="Обычный 5 19 2 2 2 9" xfId="23348"/>
    <cellStyle name="Обычный 5 19 2 2 3" xfId="23349"/>
    <cellStyle name="Обычный 5 19 2 2 3 2" xfId="23350"/>
    <cellStyle name="Обычный 5 19 2 2 3 2 2" xfId="23351"/>
    <cellStyle name="Обычный 5 19 2 2 3 2 3" xfId="23352"/>
    <cellStyle name="Обычный 5 19 2 2 3 2 4" xfId="23353"/>
    <cellStyle name="Обычный 5 19 2 2 3 2 5" xfId="23354"/>
    <cellStyle name="Обычный 5 19 2 2 3 3" xfId="23355"/>
    <cellStyle name="Обычный 5 19 2 2 3 4" xfId="23356"/>
    <cellStyle name="Обычный 5 19 2 2 3 5" xfId="23357"/>
    <cellStyle name="Обычный 5 19 2 2 3 6" xfId="23358"/>
    <cellStyle name="Обычный 5 19 2 2 3 7" xfId="23359"/>
    <cellStyle name="Обычный 5 19 2 2 3 8" xfId="23360"/>
    <cellStyle name="Обычный 5 19 2 2 4" xfId="23361"/>
    <cellStyle name="Обычный 5 19 2 2 4 2" xfId="23362"/>
    <cellStyle name="Обычный 5 19 2 2 4 3" xfId="23363"/>
    <cellStyle name="Обычный 5 19 2 2 4 4" xfId="23364"/>
    <cellStyle name="Обычный 5 19 2 2 4 5" xfId="23365"/>
    <cellStyle name="Обычный 5 19 2 2 5" xfId="23366"/>
    <cellStyle name="Обычный 5 19 2 2 5 2" xfId="23367"/>
    <cellStyle name="Обычный 5 19 2 2 5 3" xfId="23368"/>
    <cellStyle name="Обычный 5 19 2 2 5 4" xfId="23369"/>
    <cellStyle name="Обычный 5 19 2 2 5 5" xfId="23370"/>
    <cellStyle name="Обычный 5 19 2 2 6" xfId="23371"/>
    <cellStyle name="Обычный 5 19 2 2 7" xfId="23372"/>
    <cellStyle name="Обычный 5 19 2 2 8" xfId="23373"/>
    <cellStyle name="Обычный 5 19 2 2 9" xfId="23374"/>
    <cellStyle name="Обычный 5 19 2 3" xfId="23375"/>
    <cellStyle name="Обычный 5 19 2 3 2" xfId="23376"/>
    <cellStyle name="Обычный 5 19 2 3 2 2" xfId="23377"/>
    <cellStyle name="Обычный 5 19 2 3 2 3" xfId="23378"/>
    <cellStyle name="Обычный 5 19 2 3 2 4" xfId="23379"/>
    <cellStyle name="Обычный 5 19 2 3 2 5" xfId="23380"/>
    <cellStyle name="Обычный 5 19 2 3 3" xfId="23381"/>
    <cellStyle name="Обычный 5 19 2 3 4" xfId="23382"/>
    <cellStyle name="Обычный 5 19 2 3 5" xfId="23383"/>
    <cellStyle name="Обычный 5 19 2 3 6" xfId="23384"/>
    <cellStyle name="Обычный 5 19 2 3 7" xfId="23385"/>
    <cellStyle name="Обычный 5 19 2 3 8" xfId="23386"/>
    <cellStyle name="Обычный 5 19 2 3 9" xfId="23387"/>
    <cellStyle name="Обычный 5 19 2 4" xfId="23388"/>
    <cellStyle name="Обычный 5 19 2 4 2" xfId="23389"/>
    <cellStyle name="Обычный 5 19 2 4 2 2" xfId="23390"/>
    <cellStyle name="Обычный 5 19 2 4 2 3" xfId="23391"/>
    <cellStyle name="Обычный 5 19 2 4 2 4" xfId="23392"/>
    <cellStyle name="Обычный 5 19 2 4 2 5" xfId="23393"/>
    <cellStyle name="Обычный 5 19 2 4 3" xfId="23394"/>
    <cellStyle name="Обычный 5 19 2 4 4" xfId="23395"/>
    <cellStyle name="Обычный 5 19 2 4 5" xfId="23396"/>
    <cellStyle name="Обычный 5 19 2 4 6" xfId="23397"/>
    <cellStyle name="Обычный 5 19 2 4 7" xfId="23398"/>
    <cellStyle name="Обычный 5 19 2 4 8" xfId="23399"/>
    <cellStyle name="Обычный 5 19 2 5" xfId="23400"/>
    <cellStyle name="Обычный 5 19 2 5 2" xfId="23401"/>
    <cellStyle name="Обычный 5 19 2 5 3" xfId="23402"/>
    <cellStyle name="Обычный 5 19 2 5 4" xfId="23403"/>
    <cellStyle name="Обычный 5 19 2 5 5" xfId="23404"/>
    <cellStyle name="Обычный 5 19 2 6" xfId="23405"/>
    <cellStyle name="Обычный 5 19 2 6 2" xfId="23406"/>
    <cellStyle name="Обычный 5 19 2 6 3" xfId="23407"/>
    <cellStyle name="Обычный 5 19 2 6 4" xfId="23408"/>
    <cellStyle name="Обычный 5 19 2 6 5" xfId="23409"/>
    <cellStyle name="Обычный 5 19 2 7" xfId="23410"/>
    <cellStyle name="Обычный 5 19 2 8" xfId="23411"/>
    <cellStyle name="Обычный 5 19 2 9" xfId="23412"/>
    <cellStyle name="Обычный 5 19 3" xfId="23413"/>
    <cellStyle name="Обычный 5 19 3 10" xfId="23414"/>
    <cellStyle name="Обычный 5 19 3 11" xfId="23415"/>
    <cellStyle name="Обычный 5 19 3 12" xfId="23416"/>
    <cellStyle name="Обычный 5 19 3 13" xfId="23417"/>
    <cellStyle name="Обычный 5 19 3 2" xfId="23418"/>
    <cellStyle name="Обычный 5 19 3 2 2" xfId="23419"/>
    <cellStyle name="Обычный 5 19 3 2 2 2" xfId="23420"/>
    <cellStyle name="Обычный 5 19 3 2 2 3" xfId="23421"/>
    <cellStyle name="Обычный 5 19 3 2 2 4" xfId="23422"/>
    <cellStyle name="Обычный 5 19 3 2 2 5" xfId="23423"/>
    <cellStyle name="Обычный 5 19 3 2 3" xfId="23424"/>
    <cellStyle name="Обычный 5 19 3 2 4" xfId="23425"/>
    <cellStyle name="Обычный 5 19 3 2 5" xfId="23426"/>
    <cellStyle name="Обычный 5 19 3 2 6" xfId="23427"/>
    <cellStyle name="Обычный 5 19 3 2 7" xfId="23428"/>
    <cellStyle name="Обычный 5 19 3 2 8" xfId="23429"/>
    <cellStyle name="Обычный 5 19 3 2 9" xfId="23430"/>
    <cellStyle name="Обычный 5 19 3 3" xfId="23431"/>
    <cellStyle name="Обычный 5 19 3 3 2" xfId="23432"/>
    <cellStyle name="Обычный 5 19 3 3 2 2" xfId="23433"/>
    <cellStyle name="Обычный 5 19 3 3 2 3" xfId="23434"/>
    <cellStyle name="Обычный 5 19 3 3 2 4" xfId="23435"/>
    <cellStyle name="Обычный 5 19 3 3 2 5" xfId="23436"/>
    <cellStyle name="Обычный 5 19 3 3 3" xfId="23437"/>
    <cellStyle name="Обычный 5 19 3 3 4" xfId="23438"/>
    <cellStyle name="Обычный 5 19 3 3 5" xfId="23439"/>
    <cellStyle name="Обычный 5 19 3 3 6" xfId="23440"/>
    <cellStyle name="Обычный 5 19 3 3 7" xfId="23441"/>
    <cellStyle name="Обычный 5 19 3 3 8" xfId="23442"/>
    <cellStyle name="Обычный 5 19 3 4" xfId="23443"/>
    <cellStyle name="Обычный 5 19 3 4 2" xfId="23444"/>
    <cellStyle name="Обычный 5 19 3 4 3" xfId="23445"/>
    <cellStyle name="Обычный 5 19 3 4 4" xfId="23446"/>
    <cellStyle name="Обычный 5 19 3 4 5" xfId="23447"/>
    <cellStyle name="Обычный 5 19 3 5" xfId="23448"/>
    <cellStyle name="Обычный 5 19 3 5 2" xfId="23449"/>
    <cellStyle name="Обычный 5 19 3 5 3" xfId="23450"/>
    <cellStyle name="Обычный 5 19 3 5 4" xfId="23451"/>
    <cellStyle name="Обычный 5 19 3 5 5" xfId="23452"/>
    <cellStyle name="Обычный 5 19 3 6" xfId="23453"/>
    <cellStyle name="Обычный 5 19 3 7" xfId="23454"/>
    <cellStyle name="Обычный 5 19 3 8" xfId="23455"/>
    <cellStyle name="Обычный 5 19 3 9" xfId="23456"/>
    <cellStyle name="Обычный 5 19 4" xfId="23457"/>
    <cellStyle name="Обычный 5 19 4 2" xfId="23458"/>
    <cellStyle name="Обычный 5 19 4 2 2" xfId="23459"/>
    <cellStyle name="Обычный 5 19 4 2 3" xfId="23460"/>
    <cellStyle name="Обычный 5 19 4 2 4" xfId="23461"/>
    <cellStyle name="Обычный 5 19 4 2 5" xfId="23462"/>
    <cellStyle name="Обычный 5 19 4 3" xfId="23463"/>
    <cellStyle name="Обычный 5 19 4 4" xfId="23464"/>
    <cellStyle name="Обычный 5 19 4 5" xfId="23465"/>
    <cellStyle name="Обычный 5 19 4 6" xfId="23466"/>
    <cellStyle name="Обычный 5 19 4 7" xfId="23467"/>
    <cellStyle name="Обычный 5 19 4 8" xfId="23468"/>
    <cellStyle name="Обычный 5 19 4 9" xfId="23469"/>
    <cellStyle name="Обычный 5 19 5" xfId="23470"/>
    <cellStyle name="Обычный 5 19 5 2" xfId="23471"/>
    <cellStyle name="Обычный 5 19 5 2 2" xfId="23472"/>
    <cellStyle name="Обычный 5 19 5 2 3" xfId="23473"/>
    <cellStyle name="Обычный 5 19 5 2 4" xfId="23474"/>
    <cellStyle name="Обычный 5 19 5 2 5" xfId="23475"/>
    <cellStyle name="Обычный 5 19 5 3" xfId="23476"/>
    <cellStyle name="Обычный 5 19 5 4" xfId="23477"/>
    <cellStyle name="Обычный 5 19 5 5" xfId="23478"/>
    <cellStyle name="Обычный 5 19 5 6" xfId="23479"/>
    <cellStyle name="Обычный 5 19 5 7" xfId="23480"/>
    <cellStyle name="Обычный 5 19 5 8" xfId="23481"/>
    <cellStyle name="Обычный 5 19 6" xfId="23482"/>
    <cellStyle name="Обычный 5 19 6 2" xfId="23483"/>
    <cellStyle name="Обычный 5 19 6 3" xfId="23484"/>
    <cellStyle name="Обычный 5 19 6 4" xfId="23485"/>
    <cellStyle name="Обычный 5 19 6 5" xfId="23486"/>
    <cellStyle name="Обычный 5 19 7" xfId="23487"/>
    <cellStyle name="Обычный 5 19 7 2" xfId="23488"/>
    <cellStyle name="Обычный 5 19 7 3" xfId="23489"/>
    <cellStyle name="Обычный 5 19 7 4" xfId="23490"/>
    <cellStyle name="Обычный 5 19 7 5" xfId="23491"/>
    <cellStyle name="Обычный 5 19 8" xfId="23492"/>
    <cellStyle name="Обычный 5 19 9" xfId="23493"/>
    <cellStyle name="Обычный 5 2" xfId="23494"/>
    <cellStyle name="Обычный 5 2 10" xfId="23495"/>
    <cellStyle name="Обычный 5 2 10 10" xfId="23496"/>
    <cellStyle name="Обычный 5 2 10 11" xfId="23497"/>
    <cellStyle name="Обычный 5 2 10 12" xfId="23498"/>
    <cellStyle name="Обычный 5 2 10 13" xfId="23499"/>
    <cellStyle name="Обычный 5 2 10 14" xfId="23500"/>
    <cellStyle name="Обычный 5 2 10 15" xfId="23501"/>
    <cellStyle name="Обычный 5 2 10 2" xfId="23502"/>
    <cellStyle name="Обычный 5 2 10 2 10" xfId="23503"/>
    <cellStyle name="Обычный 5 2 10 2 11" xfId="23504"/>
    <cellStyle name="Обычный 5 2 10 2 12" xfId="23505"/>
    <cellStyle name="Обычный 5 2 10 2 13" xfId="23506"/>
    <cellStyle name="Обычный 5 2 10 2 14" xfId="23507"/>
    <cellStyle name="Обычный 5 2 10 2 2" xfId="23508"/>
    <cellStyle name="Обычный 5 2 10 2 2 10" xfId="23509"/>
    <cellStyle name="Обычный 5 2 10 2 2 11" xfId="23510"/>
    <cellStyle name="Обычный 5 2 10 2 2 12" xfId="23511"/>
    <cellStyle name="Обычный 5 2 10 2 2 13" xfId="23512"/>
    <cellStyle name="Обычный 5 2 10 2 2 2" xfId="23513"/>
    <cellStyle name="Обычный 5 2 10 2 2 2 2" xfId="23514"/>
    <cellStyle name="Обычный 5 2 10 2 2 2 2 2" xfId="23515"/>
    <cellStyle name="Обычный 5 2 10 2 2 2 2 3" xfId="23516"/>
    <cellStyle name="Обычный 5 2 10 2 2 2 2 4" xfId="23517"/>
    <cellStyle name="Обычный 5 2 10 2 2 2 2 5" xfId="23518"/>
    <cellStyle name="Обычный 5 2 10 2 2 2 3" xfId="23519"/>
    <cellStyle name="Обычный 5 2 10 2 2 2 4" xfId="23520"/>
    <cellStyle name="Обычный 5 2 10 2 2 2 5" xfId="23521"/>
    <cellStyle name="Обычный 5 2 10 2 2 2 6" xfId="23522"/>
    <cellStyle name="Обычный 5 2 10 2 2 2 7" xfId="23523"/>
    <cellStyle name="Обычный 5 2 10 2 2 2 8" xfId="23524"/>
    <cellStyle name="Обычный 5 2 10 2 2 2 9" xfId="23525"/>
    <cellStyle name="Обычный 5 2 10 2 2 3" xfId="23526"/>
    <cellStyle name="Обычный 5 2 10 2 2 3 2" xfId="23527"/>
    <cellStyle name="Обычный 5 2 10 2 2 3 2 2" xfId="23528"/>
    <cellStyle name="Обычный 5 2 10 2 2 3 2 3" xfId="23529"/>
    <cellStyle name="Обычный 5 2 10 2 2 3 2 4" xfId="23530"/>
    <cellStyle name="Обычный 5 2 10 2 2 3 2 5" xfId="23531"/>
    <cellStyle name="Обычный 5 2 10 2 2 3 3" xfId="23532"/>
    <cellStyle name="Обычный 5 2 10 2 2 3 4" xfId="23533"/>
    <cellStyle name="Обычный 5 2 10 2 2 3 5" xfId="23534"/>
    <cellStyle name="Обычный 5 2 10 2 2 3 6" xfId="23535"/>
    <cellStyle name="Обычный 5 2 10 2 2 3 7" xfId="23536"/>
    <cellStyle name="Обычный 5 2 10 2 2 3 8" xfId="23537"/>
    <cellStyle name="Обычный 5 2 10 2 2 4" xfId="23538"/>
    <cellStyle name="Обычный 5 2 10 2 2 4 2" xfId="23539"/>
    <cellStyle name="Обычный 5 2 10 2 2 4 3" xfId="23540"/>
    <cellStyle name="Обычный 5 2 10 2 2 4 4" xfId="23541"/>
    <cellStyle name="Обычный 5 2 10 2 2 4 5" xfId="23542"/>
    <cellStyle name="Обычный 5 2 10 2 2 5" xfId="23543"/>
    <cellStyle name="Обычный 5 2 10 2 2 5 2" xfId="23544"/>
    <cellStyle name="Обычный 5 2 10 2 2 5 3" xfId="23545"/>
    <cellStyle name="Обычный 5 2 10 2 2 5 4" xfId="23546"/>
    <cellStyle name="Обычный 5 2 10 2 2 5 5" xfId="23547"/>
    <cellStyle name="Обычный 5 2 10 2 2 6" xfId="23548"/>
    <cellStyle name="Обычный 5 2 10 2 2 7" xfId="23549"/>
    <cellStyle name="Обычный 5 2 10 2 2 8" xfId="23550"/>
    <cellStyle name="Обычный 5 2 10 2 2 9" xfId="23551"/>
    <cellStyle name="Обычный 5 2 10 2 3" xfId="23552"/>
    <cellStyle name="Обычный 5 2 10 2 3 2" xfId="23553"/>
    <cellStyle name="Обычный 5 2 10 2 3 2 2" xfId="23554"/>
    <cellStyle name="Обычный 5 2 10 2 3 2 3" xfId="23555"/>
    <cellStyle name="Обычный 5 2 10 2 3 2 4" xfId="23556"/>
    <cellStyle name="Обычный 5 2 10 2 3 2 5" xfId="23557"/>
    <cellStyle name="Обычный 5 2 10 2 3 3" xfId="23558"/>
    <cellStyle name="Обычный 5 2 10 2 3 4" xfId="23559"/>
    <cellStyle name="Обычный 5 2 10 2 3 5" xfId="23560"/>
    <cellStyle name="Обычный 5 2 10 2 3 6" xfId="23561"/>
    <cellStyle name="Обычный 5 2 10 2 3 7" xfId="23562"/>
    <cellStyle name="Обычный 5 2 10 2 3 8" xfId="23563"/>
    <cellStyle name="Обычный 5 2 10 2 3 9" xfId="23564"/>
    <cellStyle name="Обычный 5 2 10 2 4" xfId="23565"/>
    <cellStyle name="Обычный 5 2 10 2 4 2" xfId="23566"/>
    <cellStyle name="Обычный 5 2 10 2 4 2 2" xfId="23567"/>
    <cellStyle name="Обычный 5 2 10 2 4 2 3" xfId="23568"/>
    <cellStyle name="Обычный 5 2 10 2 4 2 4" xfId="23569"/>
    <cellStyle name="Обычный 5 2 10 2 4 2 5" xfId="23570"/>
    <cellStyle name="Обычный 5 2 10 2 4 3" xfId="23571"/>
    <cellStyle name="Обычный 5 2 10 2 4 4" xfId="23572"/>
    <cellStyle name="Обычный 5 2 10 2 4 5" xfId="23573"/>
    <cellStyle name="Обычный 5 2 10 2 4 6" xfId="23574"/>
    <cellStyle name="Обычный 5 2 10 2 4 7" xfId="23575"/>
    <cellStyle name="Обычный 5 2 10 2 4 8" xfId="23576"/>
    <cellStyle name="Обычный 5 2 10 2 5" xfId="23577"/>
    <cellStyle name="Обычный 5 2 10 2 5 2" xfId="23578"/>
    <cellStyle name="Обычный 5 2 10 2 5 3" xfId="23579"/>
    <cellStyle name="Обычный 5 2 10 2 5 4" xfId="23580"/>
    <cellStyle name="Обычный 5 2 10 2 5 5" xfId="23581"/>
    <cellStyle name="Обычный 5 2 10 2 6" xfId="23582"/>
    <cellStyle name="Обычный 5 2 10 2 6 2" xfId="23583"/>
    <cellStyle name="Обычный 5 2 10 2 6 3" xfId="23584"/>
    <cellStyle name="Обычный 5 2 10 2 6 4" xfId="23585"/>
    <cellStyle name="Обычный 5 2 10 2 6 5" xfId="23586"/>
    <cellStyle name="Обычный 5 2 10 2 7" xfId="23587"/>
    <cellStyle name="Обычный 5 2 10 2 8" xfId="23588"/>
    <cellStyle name="Обычный 5 2 10 2 9" xfId="23589"/>
    <cellStyle name="Обычный 5 2 10 3" xfId="23590"/>
    <cellStyle name="Обычный 5 2 10 3 10" xfId="23591"/>
    <cellStyle name="Обычный 5 2 10 3 11" xfId="23592"/>
    <cellStyle name="Обычный 5 2 10 3 12" xfId="23593"/>
    <cellStyle name="Обычный 5 2 10 3 13" xfId="23594"/>
    <cellStyle name="Обычный 5 2 10 3 2" xfId="23595"/>
    <cellStyle name="Обычный 5 2 10 3 2 2" xfId="23596"/>
    <cellStyle name="Обычный 5 2 10 3 2 2 2" xfId="23597"/>
    <cellStyle name="Обычный 5 2 10 3 2 2 3" xfId="23598"/>
    <cellStyle name="Обычный 5 2 10 3 2 2 4" xfId="23599"/>
    <cellStyle name="Обычный 5 2 10 3 2 2 5" xfId="23600"/>
    <cellStyle name="Обычный 5 2 10 3 2 3" xfId="23601"/>
    <cellStyle name="Обычный 5 2 10 3 2 4" xfId="23602"/>
    <cellStyle name="Обычный 5 2 10 3 2 5" xfId="23603"/>
    <cellStyle name="Обычный 5 2 10 3 2 6" xfId="23604"/>
    <cellStyle name="Обычный 5 2 10 3 2 7" xfId="23605"/>
    <cellStyle name="Обычный 5 2 10 3 2 8" xfId="23606"/>
    <cellStyle name="Обычный 5 2 10 3 2 9" xfId="23607"/>
    <cellStyle name="Обычный 5 2 10 3 3" xfId="23608"/>
    <cellStyle name="Обычный 5 2 10 3 3 2" xfId="23609"/>
    <cellStyle name="Обычный 5 2 10 3 3 2 2" xfId="23610"/>
    <cellStyle name="Обычный 5 2 10 3 3 2 3" xfId="23611"/>
    <cellStyle name="Обычный 5 2 10 3 3 2 4" xfId="23612"/>
    <cellStyle name="Обычный 5 2 10 3 3 2 5" xfId="23613"/>
    <cellStyle name="Обычный 5 2 10 3 3 3" xfId="23614"/>
    <cellStyle name="Обычный 5 2 10 3 3 4" xfId="23615"/>
    <cellStyle name="Обычный 5 2 10 3 3 5" xfId="23616"/>
    <cellStyle name="Обычный 5 2 10 3 3 6" xfId="23617"/>
    <cellStyle name="Обычный 5 2 10 3 3 7" xfId="23618"/>
    <cellStyle name="Обычный 5 2 10 3 3 8" xfId="23619"/>
    <cellStyle name="Обычный 5 2 10 3 4" xfId="23620"/>
    <cellStyle name="Обычный 5 2 10 3 4 2" xfId="23621"/>
    <cellStyle name="Обычный 5 2 10 3 4 3" xfId="23622"/>
    <cellStyle name="Обычный 5 2 10 3 4 4" xfId="23623"/>
    <cellStyle name="Обычный 5 2 10 3 4 5" xfId="23624"/>
    <cellStyle name="Обычный 5 2 10 3 5" xfId="23625"/>
    <cellStyle name="Обычный 5 2 10 3 5 2" xfId="23626"/>
    <cellStyle name="Обычный 5 2 10 3 5 3" xfId="23627"/>
    <cellStyle name="Обычный 5 2 10 3 5 4" xfId="23628"/>
    <cellStyle name="Обычный 5 2 10 3 5 5" xfId="23629"/>
    <cellStyle name="Обычный 5 2 10 3 6" xfId="23630"/>
    <cellStyle name="Обычный 5 2 10 3 7" xfId="23631"/>
    <cellStyle name="Обычный 5 2 10 3 8" xfId="23632"/>
    <cellStyle name="Обычный 5 2 10 3 9" xfId="23633"/>
    <cellStyle name="Обычный 5 2 10 4" xfId="23634"/>
    <cellStyle name="Обычный 5 2 10 4 2" xfId="23635"/>
    <cellStyle name="Обычный 5 2 10 4 2 2" xfId="23636"/>
    <cellStyle name="Обычный 5 2 10 4 2 3" xfId="23637"/>
    <cellStyle name="Обычный 5 2 10 4 2 4" xfId="23638"/>
    <cellStyle name="Обычный 5 2 10 4 2 5" xfId="23639"/>
    <cellStyle name="Обычный 5 2 10 4 3" xfId="23640"/>
    <cellStyle name="Обычный 5 2 10 4 4" xfId="23641"/>
    <cellStyle name="Обычный 5 2 10 4 5" xfId="23642"/>
    <cellStyle name="Обычный 5 2 10 4 6" xfId="23643"/>
    <cellStyle name="Обычный 5 2 10 4 7" xfId="23644"/>
    <cellStyle name="Обычный 5 2 10 4 8" xfId="23645"/>
    <cellStyle name="Обычный 5 2 10 4 9" xfId="23646"/>
    <cellStyle name="Обычный 5 2 10 5" xfId="23647"/>
    <cellStyle name="Обычный 5 2 10 5 2" xfId="23648"/>
    <cellStyle name="Обычный 5 2 10 5 2 2" xfId="23649"/>
    <cellStyle name="Обычный 5 2 10 5 2 3" xfId="23650"/>
    <cellStyle name="Обычный 5 2 10 5 2 4" xfId="23651"/>
    <cellStyle name="Обычный 5 2 10 5 2 5" xfId="23652"/>
    <cellStyle name="Обычный 5 2 10 5 3" xfId="23653"/>
    <cellStyle name="Обычный 5 2 10 5 4" xfId="23654"/>
    <cellStyle name="Обычный 5 2 10 5 5" xfId="23655"/>
    <cellStyle name="Обычный 5 2 10 5 6" xfId="23656"/>
    <cellStyle name="Обычный 5 2 10 5 7" xfId="23657"/>
    <cellStyle name="Обычный 5 2 10 5 8" xfId="23658"/>
    <cellStyle name="Обычный 5 2 10 6" xfId="23659"/>
    <cellStyle name="Обычный 5 2 10 6 2" xfId="23660"/>
    <cellStyle name="Обычный 5 2 10 6 3" xfId="23661"/>
    <cellStyle name="Обычный 5 2 10 6 4" xfId="23662"/>
    <cellStyle name="Обычный 5 2 10 6 5" xfId="23663"/>
    <cellStyle name="Обычный 5 2 10 7" xfId="23664"/>
    <cellStyle name="Обычный 5 2 10 7 2" xfId="23665"/>
    <cellStyle name="Обычный 5 2 10 7 3" xfId="23666"/>
    <cellStyle name="Обычный 5 2 10 7 4" xfId="23667"/>
    <cellStyle name="Обычный 5 2 10 7 5" xfId="23668"/>
    <cellStyle name="Обычный 5 2 10 8" xfId="23669"/>
    <cellStyle name="Обычный 5 2 10 9" xfId="23670"/>
    <cellStyle name="Обычный 5 2 11" xfId="23671"/>
    <cellStyle name="Обычный 5 2 11 10" xfId="23672"/>
    <cellStyle name="Обычный 5 2 11 11" xfId="23673"/>
    <cellStyle name="Обычный 5 2 11 12" xfId="23674"/>
    <cellStyle name="Обычный 5 2 11 13" xfId="23675"/>
    <cellStyle name="Обычный 5 2 11 14" xfId="23676"/>
    <cellStyle name="Обычный 5 2 11 15" xfId="23677"/>
    <cellStyle name="Обычный 5 2 11 2" xfId="23678"/>
    <cellStyle name="Обычный 5 2 11 2 10" xfId="23679"/>
    <cellStyle name="Обычный 5 2 11 2 11" xfId="23680"/>
    <cellStyle name="Обычный 5 2 11 2 12" xfId="23681"/>
    <cellStyle name="Обычный 5 2 11 2 13" xfId="23682"/>
    <cellStyle name="Обычный 5 2 11 2 14" xfId="23683"/>
    <cellStyle name="Обычный 5 2 11 2 2" xfId="23684"/>
    <cellStyle name="Обычный 5 2 11 2 2 10" xfId="23685"/>
    <cellStyle name="Обычный 5 2 11 2 2 11" xfId="23686"/>
    <cellStyle name="Обычный 5 2 11 2 2 12" xfId="23687"/>
    <cellStyle name="Обычный 5 2 11 2 2 13" xfId="23688"/>
    <cellStyle name="Обычный 5 2 11 2 2 2" xfId="23689"/>
    <cellStyle name="Обычный 5 2 11 2 2 2 2" xfId="23690"/>
    <cellStyle name="Обычный 5 2 11 2 2 2 2 2" xfId="23691"/>
    <cellStyle name="Обычный 5 2 11 2 2 2 2 3" xfId="23692"/>
    <cellStyle name="Обычный 5 2 11 2 2 2 2 4" xfId="23693"/>
    <cellStyle name="Обычный 5 2 11 2 2 2 2 5" xfId="23694"/>
    <cellStyle name="Обычный 5 2 11 2 2 2 3" xfId="23695"/>
    <cellStyle name="Обычный 5 2 11 2 2 2 4" xfId="23696"/>
    <cellStyle name="Обычный 5 2 11 2 2 2 5" xfId="23697"/>
    <cellStyle name="Обычный 5 2 11 2 2 2 6" xfId="23698"/>
    <cellStyle name="Обычный 5 2 11 2 2 2 7" xfId="23699"/>
    <cellStyle name="Обычный 5 2 11 2 2 2 8" xfId="23700"/>
    <cellStyle name="Обычный 5 2 11 2 2 2 9" xfId="23701"/>
    <cellStyle name="Обычный 5 2 11 2 2 3" xfId="23702"/>
    <cellStyle name="Обычный 5 2 11 2 2 3 2" xfId="23703"/>
    <cellStyle name="Обычный 5 2 11 2 2 3 2 2" xfId="23704"/>
    <cellStyle name="Обычный 5 2 11 2 2 3 2 3" xfId="23705"/>
    <cellStyle name="Обычный 5 2 11 2 2 3 2 4" xfId="23706"/>
    <cellStyle name="Обычный 5 2 11 2 2 3 2 5" xfId="23707"/>
    <cellStyle name="Обычный 5 2 11 2 2 3 3" xfId="23708"/>
    <cellStyle name="Обычный 5 2 11 2 2 3 4" xfId="23709"/>
    <cellStyle name="Обычный 5 2 11 2 2 3 5" xfId="23710"/>
    <cellStyle name="Обычный 5 2 11 2 2 3 6" xfId="23711"/>
    <cellStyle name="Обычный 5 2 11 2 2 3 7" xfId="23712"/>
    <cellStyle name="Обычный 5 2 11 2 2 3 8" xfId="23713"/>
    <cellStyle name="Обычный 5 2 11 2 2 4" xfId="23714"/>
    <cellStyle name="Обычный 5 2 11 2 2 4 2" xfId="23715"/>
    <cellStyle name="Обычный 5 2 11 2 2 4 3" xfId="23716"/>
    <cellStyle name="Обычный 5 2 11 2 2 4 4" xfId="23717"/>
    <cellStyle name="Обычный 5 2 11 2 2 4 5" xfId="23718"/>
    <cellStyle name="Обычный 5 2 11 2 2 5" xfId="23719"/>
    <cellStyle name="Обычный 5 2 11 2 2 5 2" xfId="23720"/>
    <cellStyle name="Обычный 5 2 11 2 2 5 3" xfId="23721"/>
    <cellStyle name="Обычный 5 2 11 2 2 5 4" xfId="23722"/>
    <cellStyle name="Обычный 5 2 11 2 2 5 5" xfId="23723"/>
    <cellStyle name="Обычный 5 2 11 2 2 6" xfId="23724"/>
    <cellStyle name="Обычный 5 2 11 2 2 7" xfId="23725"/>
    <cellStyle name="Обычный 5 2 11 2 2 8" xfId="23726"/>
    <cellStyle name="Обычный 5 2 11 2 2 9" xfId="23727"/>
    <cellStyle name="Обычный 5 2 11 2 3" xfId="23728"/>
    <cellStyle name="Обычный 5 2 11 2 3 2" xfId="23729"/>
    <cellStyle name="Обычный 5 2 11 2 3 2 2" xfId="23730"/>
    <cellStyle name="Обычный 5 2 11 2 3 2 3" xfId="23731"/>
    <cellStyle name="Обычный 5 2 11 2 3 2 4" xfId="23732"/>
    <cellStyle name="Обычный 5 2 11 2 3 2 5" xfId="23733"/>
    <cellStyle name="Обычный 5 2 11 2 3 3" xfId="23734"/>
    <cellStyle name="Обычный 5 2 11 2 3 4" xfId="23735"/>
    <cellStyle name="Обычный 5 2 11 2 3 5" xfId="23736"/>
    <cellStyle name="Обычный 5 2 11 2 3 6" xfId="23737"/>
    <cellStyle name="Обычный 5 2 11 2 3 7" xfId="23738"/>
    <cellStyle name="Обычный 5 2 11 2 3 8" xfId="23739"/>
    <cellStyle name="Обычный 5 2 11 2 3 9" xfId="23740"/>
    <cellStyle name="Обычный 5 2 11 2 4" xfId="23741"/>
    <cellStyle name="Обычный 5 2 11 2 4 2" xfId="23742"/>
    <cellStyle name="Обычный 5 2 11 2 4 2 2" xfId="23743"/>
    <cellStyle name="Обычный 5 2 11 2 4 2 3" xfId="23744"/>
    <cellStyle name="Обычный 5 2 11 2 4 2 4" xfId="23745"/>
    <cellStyle name="Обычный 5 2 11 2 4 2 5" xfId="23746"/>
    <cellStyle name="Обычный 5 2 11 2 4 3" xfId="23747"/>
    <cellStyle name="Обычный 5 2 11 2 4 4" xfId="23748"/>
    <cellStyle name="Обычный 5 2 11 2 4 5" xfId="23749"/>
    <cellStyle name="Обычный 5 2 11 2 4 6" xfId="23750"/>
    <cellStyle name="Обычный 5 2 11 2 4 7" xfId="23751"/>
    <cellStyle name="Обычный 5 2 11 2 4 8" xfId="23752"/>
    <cellStyle name="Обычный 5 2 11 2 5" xfId="23753"/>
    <cellStyle name="Обычный 5 2 11 2 5 2" xfId="23754"/>
    <cellStyle name="Обычный 5 2 11 2 5 3" xfId="23755"/>
    <cellStyle name="Обычный 5 2 11 2 5 4" xfId="23756"/>
    <cellStyle name="Обычный 5 2 11 2 5 5" xfId="23757"/>
    <cellStyle name="Обычный 5 2 11 2 6" xfId="23758"/>
    <cellStyle name="Обычный 5 2 11 2 6 2" xfId="23759"/>
    <cellStyle name="Обычный 5 2 11 2 6 3" xfId="23760"/>
    <cellStyle name="Обычный 5 2 11 2 6 4" xfId="23761"/>
    <cellStyle name="Обычный 5 2 11 2 6 5" xfId="23762"/>
    <cellStyle name="Обычный 5 2 11 2 7" xfId="23763"/>
    <cellStyle name="Обычный 5 2 11 2 8" xfId="23764"/>
    <cellStyle name="Обычный 5 2 11 2 9" xfId="23765"/>
    <cellStyle name="Обычный 5 2 11 3" xfId="23766"/>
    <cellStyle name="Обычный 5 2 11 3 10" xfId="23767"/>
    <cellStyle name="Обычный 5 2 11 3 11" xfId="23768"/>
    <cellStyle name="Обычный 5 2 11 3 12" xfId="23769"/>
    <cellStyle name="Обычный 5 2 11 3 13" xfId="23770"/>
    <cellStyle name="Обычный 5 2 11 3 2" xfId="23771"/>
    <cellStyle name="Обычный 5 2 11 3 2 2" xfId="23772"/>
    <cellStyle name="Обычный 5 2 11 3 2 2 2" xfId="23773"/>
    <cellStyle name="Обычный 5 2 11 3 2 2 3" xfId="23774"/>
    <cellStyle name="Обычный 5 2 11 3 2 2 4" xfId="23775"/>
    <cellStyle name="Обычный 5 2 11 3 2 2 5" xfId="23776"/>
    <cellStyle name="Обычный 5 2 11 3 2 3" xfId="23777"/>
    <cellStyle name="Обычный 5 2 11 3 2 4" xfId="23778"/>
    <cellStyle name="Обычный 5 2 11 3 2 5" xfId="23779"/>
    <cellStyle name="Обычный 5 2 11 3 2 6" xfId="23780"/>
    <cellStyle name="Обычный 5 2 11 3 2 7" xfId="23781"/>
    <cellStyle name="Обычный 5 2 11 3 2 8" xfId="23782"/>
    <cellStyle name="Обычный 5 2 11 3 2 9" xfId="23783"/>
    <cellStyle name="Обычный 5 2 11 3 3" xfId="23784"/>
    <cellStyle name="Обычный 5 2 11 3 3 2" xfId="23785"/>
    <cellStyle name="Обычный 5 2 11 3 3 2 2" xfId="23786"/>
    <cellStyle name="Обычный 5 2 11 3 3 2 3" xfId="23787"/>
    <cellStyle name="Обычный 5 2 11 3 3 2 4" xfId="23788"/>
    <cellStyle name="Обычный 5 2 11 3 3 2 5" xfId="23789"/>
    <cellStyle name="Обычный 5 2 11 3 3 3" xfId="23790"/>
    <cellStyle name="Обычный 5 2 11 3 3 4" xfId="23791"/>
    <cellStyle name="Обычный 5 2 11 3 3 5" xfId="23792"/>
    <cellStyle name="Обычный 5 2 11 3 3 6" xfId="23793"/>
    <cellStyle name="Обычный 5 2 11 3 3 7" xfId="23794"/>
    <cellStyle name="Обычный 5 2 11 3 3 8" xfId="23795"/>
    <cellStyle name="Обычный 5 2 11 3 4" xfId="23796"/>
    <cellStyle name="Обычный 5 2 11 3 4 2" xfId="23797"/>
    <cellStyle name="Обычный 5 2 11 3 4 3" xfId="23798"/>
    <cellStyle name="Обычный 5 2 11 3 4 4" xfId="23799"/>
    <cellStyle name="Обычный 5 2 11 3 4 5" xfId="23800"/>
    <cellStyle name="Обычный 5 2 11 3 5" xfId="23801"/>
    <cellStyle name="Обычный 5 2 11 3 5 2" xfId="23802"/>
    <cellStyle name="Обычный 5 2 11 3 5 3" xfId="23803"/>
    <cellStyle name="Обычный 5 2 11 3 5 4" xfId="23804"/>
    <cellStyle name="Обычный 5 2 11 3 5 5" xfId="23805"/>
    <cellStyle name="Обычный 5 2 11 3 6" xfId="23806"/>
    <cellStyle name="Обычный 5 2 11 3 7" xfId="23807"/>
    <cellStyle name="Обычный 5 2 11 3 8" xfId="23808"/>
    <cellStyle name="Обычный 5 2 11 3 9" xfId="23809"/>
    <cellStyle name="Обычный 5 2 11 4" xfId="23810"/>
    <cellStyle name="Обычный 5 2 11 4 2" xfId="23811"/>
    <cellStyle name="Обычный 5 2 11 4 2 2" xfId="23812"/>
    <cellStyle name="Обычный 5 2 11 4 2 3" xfId="23813"/>
    <cellStyle name="Обычный 5 2 11 4 2 4" xfId="23814"/>
    <cellStyle name="Обычный 5 2 11 4 2 5" xfId="23815"/>
    <cellStyle name="Обычный 5 2 11 4 3" xfId="23816"/>
    <cellStyle name="Обычный 5 2 11 4 4" xfId="23817"/>
    <cellStyle name="Обычный 5 2 11 4 5" xfId="23818"/>
    <cellStyle name="Обычный 5 2 11 4 6" xfId="23819"/>
    <cellStyle name="Обычный 5 2 11 4 7" xfId="23820"/>
    <cellStyle name="Обычный 5 2 11 4 8" xfId="23821"/>
    <cellStyle name="Обычный 5 2 11 4 9" xfId="23822"/>
    <cellStyle name="Обычный 5 2 11 5" xfId="23823"/>
    <cellStyle name="Обычный 5 2 11 5 2" xfId="23824"/>
    <cellStyle name="Обычный 5 2 11 5 2 2" xfId="23825"/>
    <cellStyle name="Обычный 5 2 11 5 2 3" xfId="23826"/>
    <cellStyle name="Обычный 5 2 11 5 2 4" xfId="23827"/>
    <cellStyle name="Обычный 5 2 11 5 2 5" xfId="23828"/>
    <cellStyle name="Обычный 5 2 11 5 3" xfId="23829"/>
    <cellStyle name="Обычный 5 2 11 5 4" xfId="23830"/>
    <cellStyle name="Обычный 5 2 11 5 5" xfId="23831"/>
    <cellStyle name="Обычный 5 2 11 5 6" xfId="23832"/>
    <cellStyle name="Обычный 5 2 11 5 7" xfId="23833"/>
    <cellStyle name="Обычный 5 2 11 5 8" xfId="23834"/>
    <cellStyle name="Обычный 5 2 11 6" xfId="23835"/>
    <cellStyle name="Обычный 5 2 11 6 2" xfId="23836"/>
    <cellStyle name="Обычный 5 2 11 6 3" xfId="23837"/>
    <cellStyle name="Обычный 5 2 11 6 4" xfId="23838"/>
    <cellStyle name="Обычный 5 2 11 6 5" xfId="23839"/>
    <cellStyle name="Обычный 5 2 11 7" xfId="23840"/>
    <cellStyle name="Обычный 5 2 11 7 2" xfId="23841"/>
    <cellStyle name="Обычный 5 2 11 7 3" xfId="23842"/>
    <cellStyle name="Обычный 5 2 11 7 4" xfId="23843"/>
    <cellStyle name="Обычный 5 2 11 7 5" xfId="23844"/>
    <cellStyle name="Обычный 5 2 11 8" xfId="23845"/>
    <cellStyle name="Обычный 5 2 11 9" xfId="23846"/>
    <cellStyle name="Обычный 5 2 12" xfId="23847"/>
    <cellStyle name="Обычный 5 2 12 10" xfId="23848"/>
    <cellStyle name="Обычный 5 2 12 11" xfId="23849"/>
    <cellStyle name="Обычный 5 2 12 12" xfId="23850"/>
    <cellStyle name="Обычный 5 2 12 13" xfId="23851"/>
    <cellStyle name="Обычный 5 2 12 14" xfId="23852"/>
    <cellStyle name="Обычный 5 2 12 15" xfId="23853"/>
    <cellStyle name="Обычный 5 2 12 2" xfId="23854"/>
    <cellStyle name="Обычный 5 2 12 2 10" xfId="23855"/>
    <cellStyle name="Обычный 5 2 12 2 11" xfId="23856"/>
    <cellStyle name="Обычный 5 2 12 2 12" xfId="23857"/>
    <cellStyle name="Обычный 5 2 12 2 13" xfId="23858"/>
    <cellStyle name="Обычный 5 2 12 2 14" xfId="23859"/>
    <cellStyle name="Обычный 5 2 12 2 2" xfId="23860"/>
    <cellStyle name="Обычный 5 2 12 2 2 10" xfId="23861"/>
    <cellStyle name="Обычный 5 2 12 2 2 11" xfId="23862"/>
    <cellStyle name="Обычный 5 2 12 2 2 12" xfId="23863"/>
    <cellStyle name="Обычный 5 2 12 2 2 13" xfId="23864"/>
    <cellStyle name="Обычный 5 2 12 2 2 2" xfId="23865"/>
    <cellStyle name="Обычный 5 2 12 2 2 2 2" xfId="23866"/>
    <cellStyle name="Обычный 5 2 12 2 2 2 2 2" xfId="23867"/>
    <cellStyle name="Обычный 5 2 12 2 2 2 2 3" xfId="23868"/>
    <cellStyle name="Обычный 5 2 12 2 2 2 2 4" xfId="23869"/>
    <cellStyle name="Обычный 5 2 12 2 2 2 2 5" xfId="23870"/>
    <cellStyle name="Обычный 5 2 12 2 2 2 3" xfId="23871"/>
    <cellStyle name="Обычный 5 2 12 2 2 2 4" xfId="23872"/>
    <cellStyle name="Обычный 5 2 12 2 2 2 5" xfId="23873"/>
    <cellStyle name="Обычный 5 2 12 2 2 2 6" xfId="23874"/>
    <cellStyle name="Обычный 5 2 12 2 2 2 7" xfId="23875"/>
    <cellStyle name="Обычный 5 2 12 2 2 2 8" xfId="23876"/>
    <cellStyle name="Обычный 5 2 12 2 2 2 9" xfId="23877"/>
    <cellStyle name="Обычный 5 2 12 2 2 3" xfId="23878"/>
    <cellStyle name="Обычный 5 2 12 2 2 3 2" xfId="23879"/>
    <cellStyle name="Обычный 5 2 12 2 2 3 2 2" xfId="23880"/>
    <cellStyle name="Обычный 5 2 12 2 2 3 2 3" xfId="23881"/>
    <cellStyle name="Обычный 5 2 12 2 2 3 2 4" xfId="23882"/>
    <cellStyle name="Обычный 5 2 12 2 2 3 2 5" xfId="23883"/>
    <cellStyle name="Обычный 5 2 12 2 2 3 3" xfId="23884"/>
    <cellStyle name="Обычный 5 2 12 2 2 3 4" xfId="23885"/>
    <cellStyle name="Обычный 5 2 12 2 2 3 5" xfId="23886"/>
    <cellStyle name="Обычный 5 2 12 2 2 3 6" xfId="23887"/>
    <cellStyle name="Обычный 5 2 12 2 2 3 7" xfId="23888"/>
    <cellStyle name="Обычный 5 2 12 2 2 3 8" xfId="23889"/>
    <cellStyle name="Обычный 5 2 12 2 2 4" xfId="23890"/>
    <cellStyle name="Обычный 5 2 12 2 2 4 2" xfId="23891"/>
    <cellStyle name="Обычный 5 2 12 2 2 4 3" xfId="23892"/>
    <cellStyle name="Обычный 5 2 12 2 2 4 4" xfId="23893"/>
    <cellStyle name="Обычный 5 2 12 2 2 4 5" xfId="23894"/>
    <cellStyle name="Обычный 5 2 12 2 2 5" xfId="23895"/>
    <cellStyle name="Обычный 5 2 12 2 2 5 2" xfId="23896"/>
    <cellStyle name="Обычный 5 2 12 2 2 5 3" xfId="23897"/>
    <cellStyle name="Обычный 5 2 12 2 2 5 4" xfId="23898"/>
    <cellStyle name="Обычный 5 2 12 2 2 5 5" xfId="23899"/>
    <cellStyle name="Обычный 5 2 12 2 2 6" xfId="23900"/>
    <cellStyle name="Обычный 5 2 12 2 2 7" xfId="23901"/>
    <cellStyle name="Обычный 5 2 12 2 2 8" xfId="23902"/>
    <cellStyle name="Обычный 5 2 12 2 2 9" xfId="23903"/>
    <cellStyle name="Обычный 5 2 12 2 3" xfId="23904"/>
    <cellStyle name="Обычный 5 2 12 2 3 2" xfId="23905"/>
    <cellStyle name="Обычный 5 2 12 2 3 2 2" xfId="23906"/>
    <cellStyle name="Обычный 5 2 12 2 3 2 3" xfId="23907"/>
    <cellStyle name="Обычный 5 2 12 2 3 2 4" xfId="23908"/>
    <cellStyle name="Обычный 5 2 12 2 3 2 5" xfId="23909"/>
    <cellStyle name="Обычный 5 2 12 2 3 3" xfId="23910"/>
    <cellStyle name="Обычный 5 2 12 2 3 4" xfId="23911"/>
    <cellStyle name="Обычный 5 2 12 2 3 5" xfId="23912"/>
    <cellStyle name="Обычный 5 2 12 2 3 6" xfId="23913"/>
    <cellStyle name="Обычный 5 2 12 2 3 7" xfId="23914"/>
    <cellStyle name="Обычный 5 2 12 2 3 8" xfId="23915"/>
    <cellStyle name="Обычный 5 2 12 2 3 9" xfId="23916"/>
    <cellStyle name="Обычный 5 2 12 2 4" xfId="23917"/>
    <cellStyle name="Обычный 5 2 12 2 4 2" xfId="23918"/>
    <cellStyle name="Обычный 5 2 12 2 4 2 2" xfId="23919"/>
    <cellStyle name="Обычный 5 2 12 2 4 2 3" xfId="23920"/>
    <cellStyle name="Обычный 5 2 12 2 4 2 4" xfId="23921"/>
    <cellStyle name="Обычный 5 2 12 2 4 2 5" xfId="23922"/>
    <cellStyle name="Обычный 5 2 12 2 4 3" xfId="23923"/>
    <cellStyle name="Обычный 5 2 12 2 4 4" xfId="23924"/>
    <cellStyle name="Обычный 5 2 12 2 4 5" xfId="23925"/>
    <cellStyle name="Обычный 5 2 12 2 4 6" xfId="23926"/>
    <cellStyle name="Обычный 5 2 12 2 4 7" xfId="23927"/>
    <cellStyle name="Обычный 5 2 12 2 4 8" xfId="23928"/>
    <cellStyle name="Обычный 5 2 12 2 5" xfId="23929"/>
    <cellStyle name="Обычный 5 2 12 2 5 2" xfId="23930"/>
    <cellStyle name="Обычный 5 2 12 2 5 3" xfId="23931"/>
    <cellStyle name="Обычный 5 2 12 2 5 4" xfId="23932"/>
    <cellStyle name="Обычный 5 2 12 2 5 5" xfId="23933"/>
    <cellStyle name="Обычный 5 2 12 2 6" xfId="23934"/>
    <cellStyle name="Обычный 5 2 12 2 6 2" xfId="23935"/>
    <cellStyle name="Обычный 5 2 12 2 6 3" xfId="23936"/>
    <cellStyle name="Обычный 5 2 12 2 6 4" xfId="23937"/>
    <cellStyle name="Обычный 5 2 12 2 6 5" xfId="23938"/>
    <cellStyle name="Обычный 5 2 12 2 7" xfId="23939"/>
    <cellStyle name="Обычный 5 2 12 2 8" xfId="23940"/>
    <cellStyle name="Обычный 5 2 12 2 9" xfId="23941"/>
    <cellStyle name="Обычный 5 2 12 3" xfId="23942"/>
    <cellStyle name="Обычный 5 2 12 3 10" xfId="23943"/>
    <cellStyle name="Обычный 5 2 12 3 11" xfId="23944"/>
    <cellStyle name="Обычный 5 2 12 3 12" xfId="23945"/>
    <cellStyle name="Обычный 5 2 12 3 13" xfId="23946"/>
    <cellStyle name="Обычный 5 2 12 3 2" xfId="23947"/>
    <cellStyle name="Обычный 5 2 12 3 2 2" xfId="23948"/>
    <cellStyle name="Обычный 5 2 12 3 2 2 2" xfId="23949"/>
    <cellStyle name="Обычный 5 2 12 3 2 2 3" xfId="23950"/>
    <cellStyle name="Обычный 5 2 12 3 2 2 4" xfId="23951"/>
    <cellStyle name="Обычный 5 2 12 3 2 2 5" xfId="23952"/>
    <cellStyle name="Обычный 5 2 12 3 2 3" xfId="23953"/>
    <cellStyle name="Обычный 5 2 12 3 2 4" xfId="23954"/>
    <cellStyle name="Обычный 5 2 12 3 2 5" xfId="23955"/>
    <cellStyle name="Обычный 5 2 12 3 2 6" xfId="23956"/>
    <cellStyle name="Обычный 5 2 12 3 2 7" xfId="23957"/>
    <cellStyle name="Обычный 5 2 12 3 2 8" xfId="23958"/>
    <cellStyle name="Обычный 5 2 12 3 2 9" xfId="23959"/>
    <cellStyle name="Обычный 5 2 12 3 3" xfId="23960"/>
    <cellStyle name="Обычный 5 2 12 3 3 2" xfId="23961"/>
    <cellStyle name="Обычный 5 2 12 3 3 2 2" xfId="23962"/>
    <cellStyle name="Обычный 5 2 12 3 3 2 3" xfId="23963"/>
    <cellStyle name="Обычный 5 2 12 3 3 2 4" xfId="23964"/>
    <cellStyle name="Обычный 5 2 12 3 3 2 5" xfId="23965"/>
    <cellStyle name="Обычный 5 2 12 3 3 3" xfId="23966"/>
    <cellStyle name="Обычный 5 2 12 3 3 4" xfId="23967"/>
    <cellStyle name="Обычный 5 2 12 3 3 5" xfId="23968"/>
    <cellStyle name="Обычный 5 2 12 3 3 6" xfId="23969"/>
    <cellStyle name="Обычный 5 2 12 3 3 7" xfId="23970"/>
    <cellStyle name="Обычный 5 2 12 3 3 8" xfId="23971"/>
    <cellStyle name="Обычный 5 2 12 3 4" xfId="23972"/>
    <cellStyle name="Обычный 5 2 12 3 4 2" xfId="23973"/>
    <cellStyle name="Обычный 5 2 12 3 4 3" xfId="23974"/>
    <cellStyle name="Обычный 5 2 12 3 4 4" xfId="23975"/>
    <cellStyle name="Обычный 5 2 12 3 4 5" xfId="23976"/>
    <cellStyle name="Обычный 5 2 12 3 5" xfId="23977"/>
    <cellStyle name="Обычный 5 2 12 3 5 2" xfId="23978"/>
    <cellStyle name="Обычный 5 2 12 3 5 3" xfId="23979"/>
    <cellStyle name="Обычный 5 2 12 3 5 4" xfId="23980"/>
    <cellStyle name="Обычный 5 2 12 3 5 5" xfId="23981"/>
    <cellStyle name="Обычный 5 2 12 3 6" xfId="23982"/>
    <cellStyle name="Обычный 5 2 12 3 7" xfId="23983"/>
    <cellStyle name="Обычный 5 2 12 3 8" xfId="23984"/>
    <cellStyle name="Обычный 5 2 12 3 9" xfId="23985"/>
    <cellStyle name="Обычный 5 2 12 4" xfId="23986"/>
    <cellStyle name="Обычный 5 2 12 4 2" xfId="23987"/>
    <cellStyle name="Обычный 5 2 12 4 2 2" xfId="23988"/>
    <cellStyle name="Обычный 5 2 12 4 2 3" xfId="23989"/>
    <cellStyle name="Обычный 5 2 12 4 2 4" xfId="23990"/>
    <cellStyle name="Обычный 5 2 12 4 2 5" xfId="23991"/>
    <cellStyle name="Обычный 5 2 12 4 3" xfId="23992"/>
    <cellStyle name="Обычный 5 2 12 4 4" xfId="23993"/>
    <cellStyle name="Обычный 5 2 12 4 5" xfId="23994"/>
    <cellStyle name="Обычный 5 2 12 4 6" xfId="23995"/>
    <cellStyle name="Обычный 5 2 12 4 7" xfId="23996"/>
    <cellStyle name="Обычный 5 2 12 4 8" xfId="23997"/>
    <cellStyle name="Обычный 5 2 12 4 9" xfId="23998"/>
    <cellStyle name="Обычный 5 2 12 5" xfId="23999"/>
    <cellStyle name="Обычный 5 2 12 5 2" xfId="24000"/>
    <cellStyle name="Обычный 5 2 12 5 2 2" xfId="24001"/>
    <cellStyle name="Обычный 5 2 12 5 2 3" xfId="24002"/>
    <cellStyle name="Обычный 5 2 12 5 2 4" xfId="24003"/>
    <cellStyle name="Обычный 5 2 12 5 2 5" xfId="24004"/>
    <cellStyle name="Обычный 5 2 12 5 3" xfId="24005"/>
    <cellStyle name="Обычный 5 2 12 5 4" xfId="24006"/>
    <cellStyle name="Обычный 5 2 12 5 5" xfId="24007"/>
    <cellStyle name="Обычный 5 2 12 5 6" xfId="24008"/>
    <cellStyle name="Обычный 5 2 12 5 7" xfId="24009"/>
    <cellStyle name="Обычный 5 2 12 5 8" xfId="24010"/>
    <cellStyle name="Обычный 5 2 12 6" xfId="24011"/>
    <cellStyle name="Обычный 5 2 12 6 2" xfId="24012"/>
    <cellStyle name="Обычный 5 2 12 6 3" xfId="24013"/>
    <cellStyle name="Обычный 5 2 12 6 4" xfId="24014"/>
    <cellStyle name="Обычный 5 2 12 6 5" xfId="24015"/>
    <cellStyle name="Обычный 5 2 12 7" xfId="24016"/>
    <cellStyle name="Обычный 5 2 12 7 2" xfId="24017"/>
    <cellStyle name="Обычный 5 2 12 7 3" xfId="24018"/>
    <cellStyle name="Обычный 5 2 12 7 4" xfId="24019"/>
    <cellStyle name="Обычный 5 2 12 7 5" xfId="24020"/>
    <cellStyle name="Обычный 5 2 12 8" xfId="24021"/>
    <cellStyle name="Обычный 5 2 12 9" xfId="24022"/>
    <cellStyle name="Обычный 5 2 13" xfId="24023"/>
    <cellStyle name="Обычный 5 2 13 10" xfId="24024"/>
    <cellStyle name="Обычный 5 2 13 11" xfId="24025"/>
    <cellStyle name="Обычный 5 2 13 12" xfId="24026"/>
    <cellStyle name="Обычный 5 2 13 13" xfId="24027"/>
    <cellStyle name="Обычный 5 2 13 14" xfId="24028"/>
    <cellStyle name="Обычный 5 2 13 15" xfId="24029"/>
    <cellStyle name="Обычный 5 2 13 2" xfId="24030"/>
    <cellStyle name="Обычный 5 2 13 2 10" xfId="24031"/>
    <cellStyle name="Обычный 5 2 13 2 11" xfId="24032"/>
    <cellStyle name="Обычный 5 2 13 2 12" xfId="24033"/>
    <cellStyle name="Обычный 5 2 13 2 13" xfId="24034"/>
    <cellStyle name="Обычный 5 2 13 2 14" xfId="24035"/>
    <cellStyle name="Обычный 5 2 13 2 2" xfId="24036"/>
    <cellStyle name="Обычный 5 2 13 2 2 10" xfId="24037"/>
    <cellStyle name="Обычный 5 2 13 2 2 11" xfId="24038"/>
    <cellStyle name="Обычный 5 2 13 2 2 12" xfId="24039"/>
    <cellStyle name="Обычный 5 2 13 2 2 13" xfId="24040"/>
    <cellStyle name="Обычный 5 2 13 2 2 2" xfId="24041"/>
    <cellStyle name="Обычный 5 2 13 2 2 2 2" xfId="24042"/>
    <cellStyle name="Обычный 5 2 13 2 2 2 2 2" xfId="24043"/>
    <cellStyle name="Обычный 5 2 13 2 2 2 2 3" xfId="24044"/>
    <cellStyle name="Обычный 5 2 13 2 2 2 2 4" xfId="24045"/>
    <cellStyle name="Обычный 5 2 13 2 2 2 2 5" xfId="24046"/>
    <cellStyle name="Обычный 5 2 13 2 2 2 3" xfId="24047"/>
    <cellStyle name="Обычный 5 2 13 2 2 2 4" xfId="24048"/>
    <cellStyle name="Обычный 5 2 13 2 2 2 5" xfId="24049"/>
    <cellStyle name="Обычный 5 2 13 2 2 2 6" xfId="24050"/>
    <cellStyle name="Обычный 5 2 13 2 2 2 7" xfId="24051"/>
    <cellStyle name="Обычный 5 2 13 2 2 2 8" xfId="24052"/>
    <cellStyle name="Обычный 5 2 13 2 2 2 9" xfId="24053"/>
    <cellStyle name="Обычный 5 2 13 2 2 3" xfId="24054"/>
    <cellStyle name="Обычный 5 2 13 2 2 3 2" xfId="24055"/>
    <cellStyle name="Обычный 5 2 13 2 2 3 2 2" xfId="24056"/>
    <cellStyle name="Обычный 5 2 13 2 2 3 2 3" xfId="24057"/>
    <cellStyle name="Обычный 5 2 13 2 2 3 2 4" xfId="24058"/>
    <cellStyle name="Обычный 5 2 13 2 2 3 2 5" xfId="24059"/>
    <cellStyle name="Обычный 5 2 13 2 2 3 3" xfId="24060"/>
    <cellStyle name="Обычный 5 2 13 2 2 3 4" xfId="24061"/>
    <cellStyle name="Обычный 5 2 13 2 2 3 5" xfId="24062"/>
    <cellStyle name="Обычный 5 2 13 2 2 3 6" xfId="24063"/>
    <cellStyle name="Обычный 5 2 13 2 2 3 7" xfId="24064"/>
    <cellStyle name="Обычный 5 2 13 2 2 3 8" xfId="24065"/>
    <cellStyle name="Обычный 5 2 13 2 2 4" xfId="24066"/>
    <cellStyle name="Обычный 5 2 13 2 2 4 2" xfId="24067"/>
    <cellStyle name="Обычный 5 2 13 2 2 4 3" xfId="24068"/>
    <cellStyle name="Обычный 5 2 13 2 2 4 4" xfId="24069"/>
    <cellStyle name="Обычный 5 2 13 2 2 4 5" xfId="24070"/>
    <cellStyle name="Обычный 5 2 13 2 2 5" xfId="24071"/>
    <cellStyle name="Обычный 5 2 13 2 2 5 2" xfId="24072"/>
    <cellStyle name="Обычный 5 2 13 2 2 5 3" xfId="24073"/>
    <cellStyle name="Обычный 5 2 13 2 2 5 4" xfId="24074"/>
    <cellStyle name="Обычный 5 2 13 2 2 5 5" xfId="24075"/>
    <cellStyle name="Обычный 5 2 13 2 2 6" xfId="24076"/>
    <cellStyle name="Обычный 5 2 13 2 2 7" xfId="24077"/>
    <cellStyle name="Обычный 5 2 13 2 2 8" xfId="24078"/>
    <cellStyle name="Обычный 5 2 13 2 2 9" xfId="24079"/>
    <cellStyle name="Обычный 5 2 13 2 3" xfId="24080"/>
    <cellStyle name="Обычный 5 2 13 2 3 2" xfId="24081"/>
    <cellStyle name="Обычный 5 2 13 2 3 2 2" xfId="24082"/>
    <cellStyle name="Обычный 5 2 13 2 3 2 3" xfId="24083"/>
    <cellStyle name="Обычный 5 2 13 2 3 2 4" xfId="24084"/>
    <cellStyle name="Обычный 5 2 13 2 3 2 5" xfId="24085"/>
    <cellStyle name="Обычный 5 2 13 2 3 3" xfId="24086"/>
    <cellStyle name="Обычный 5 2 13 2 3 4" xfId="24087"/>
    <cellStyle name="Обычный 5 2 13 2 3 5" xfId="24088"/>
    <cellStyle name="Обычный 5 2 13 2 3 6" xfId="24089"/>
    <cellStyle name="Обычный 5 2 13 2 3 7" xfId="24090"/>
    <cellStyle name="Обычный 5 2 13 2 3 8" xfId="24091"/>
    <cellStyle name="Обычный 5 2 13 2 3 9" xfId="24092"/>
    <cellStyle name="Обычный 5 2 13 2 4" xfId="24093"/>
    <cellStyle name="Обычный 5 2 13 2 4 2" xfId="24094"/>
    <cellStyle name="Обычный 5 2 13 2 4 2 2" xfId="24095"/>
    <cellStyle name="Обычный 5 2 13 2 4 2 3" xfId="24096"/>
    <cellStyle name="Обычный 5 2 13 2 4 2 4" xfId="24097"/>
    <cellStyle name="Обычный 5 2 13 2 4 2 5" xfId="24098"/>
    <cellStyle name="Обычный 5 2 13 2 4 3" xfId="24099"/>
    <cellStyle name="Обычный 5 2 13 2 4 4" xfId="24100"/>
    <cellStyle name="Обычный 5 2 13 2 4 5" xfId="24101"/>
    <cellStyle name="Обычный 5 2 13 2 4 6" xfId="24102"/>
    <cellStyle name="Обычный 5 2 13 2 4 7" xfId="24103"/>
    <cellStyle name="Обычный 5 2 13 2 4 8" xfId="24104"/>
    <cellStyle name="Обычный 5 2 13 2 5" xfId="24105"/>
    <cellStyle name="Обычный 5 2 13 2 5 2" xfId="24106"/>
    <cellStyle name="Обычный 5 2 13 2 5 3" xfId="24107"/>
    <cellStyle name="Обычный 5 2 13 2 5 4" xfId="24108"/>
    <cellStyle name="Обычный 5 2 13 2 5 5" xfId="24109"/>
    <cellStyle name="Обычный 5 2 13 2 6" xfId="24110"/>
    <cellStyle name="Обычный 5 2 13 2 6 2" xfId="24111"/>
    <cellStyle name="Обычный 5 2 13 2 6 3" xfId="24112"/>
    <cellStyle name="Обычный 5 2 13 2 6 4" xfId="24113"/>
    <cellStyle name="Обычный 5 2 13 2 6 5" xfId="24114"/>
    <cellStyle name="Обычный 5 2 13 2 7" xfId="24115"/>
    <cellStyle name="Обычный 5 2 13 2 8" xfId="24116"/>
    <cellStyle name="Обычный 5 2 13 2 9" xfId="24117"/>
    <cellStyle name="Обычный 5 2 13 3" xfId="24118"/>
    <cellStyle name="Обычный 5 2 13 3 10" xfId="24119"/>
    <cellStyle name="Обычный 5 2 13 3 11" xfId="24120"/>
    <cellStyle name="Обычный 5 2 13 3 12" xfId="24121"/>
    <cellStyle name="Обычный 5 2 13 3 13" xfId="24122"/>
    <cellStyle name="Обычный 5 2 13 3 2" xfId="24123"/>
    <cellStyle name="Обычный 5 2 13 3 2 2" xfId="24124"/>
    <cellStyle name="Обычный 5 2 13 3 2 2 2" xfId="24125"/>
    <cellStyle name="Обычный 5 2 13 3 2 2 3" xfId="24126"/>
    <cellStyle name="Обычный 5 2 13 3 2 2 4" xfId="24127"/>
    <cellStyle name="Обычный 5 2 13 3 2 2 5" xfId="24128"/>
    <cellStyle name="Обычный 5 2 13 3 2 3" xfId="24129"/>
    <cellStyle name="Обычный 5 2 13 3 2 4" xfId="24130"/>
    <cellStyle name="Обычный 5 2 13 3 2 5" xfId="24131"/>
    <cellStyle name="Обычный 5 2 13 3 2 6" xfId="24132"/>
    <cellStyle name="Обычный 5 2 13 3 2 7" xfId="24133"/>
    <cellStyle name="Обычный 5 2 13 3 2 8" xfId="24134"/>
    <cellStyle name="Обычный 5 2 13 3 2 9" xfId="24135"/>
    <cellStyle name="Обычный 5 2 13 3 3" xfId="24136"/>
    <cellStyle name="Обычный 5 2 13 3 3 2" xfId="24137"/>
    <cellStyle name="Обычный 5 2 13 3 3 2 2" xfId="24138"/>
    <cellStyle name="Обычный 5 2 13 3 3 2 3" xfId="24139"/>
    <cellStyle name="Обычный 5 2 13 3 3 2 4" xfId="24140"/>
    <cellStyle name="Обычный 5 2 13 3 3 2 5" xfId="24141"/>
    <cellStyle name="Обычный 5 2 13 3 3 3" xfId="24142"/>
    <cellStyle name="Обычный 5 2 13 3 3 4" xfId="24143"/>
    <cellStyle name="Обычный 5 2 13 3 3 5" xfId="24144"/>
    <cellStyle name="Обычный 5 2 13 3 3 6" xfId="24145"/>
    <cellStyle name="Обычный 5 2 13 3 3 7" xfId="24146"/>
    <cellStyle name="Обычный 5 2 13 3 3 8" xfId="24147"/>
    <cellStyle name="Обычный 5 2 13 3 4" xfId="24148"/>
    <cellStyle name="Обычный 5 2 13 3 4 2" xfId="24149"/>
    <cellStyle name="Обычный 5 2 13 3 4 3" xfId="24150"/>
    <cellStyle name="Обычный 5 2 13 3 4 4" xfId="24151"/>
    <cellStyle name="Обычный 5 2 13 3 4 5" xfId="24152"/>
    <cellStyle name="Обычный 5 2 13 3 5" xfId="24153"/>
    <cellStyle name="Обычный 5 2 13 3 5 2" xfId="24154"/>
    <cellStyle name="Обычный 5 2 13 3 5 3" xfId="24155"/>
    <cellStyle name="Обычный 5 2 13 3 5 4" xfId="24156"/>
    <cellStyle name="Обычный 5 2 13 3 5 5" xfId="24157"/>
    <cellStyle name="Обычный 5 2 13 3 6" xfId="24158"/>
    <cellStyle name="Обычный 5 2 13 3 7" xfId="24159"/>
    <cellStyle name="Обычный 5 2 13 3 8" xfId="24160"/>
    <cellStyle name="Обычный 5 2 13 3 9" xfId="24161"/>
    <cellStyle name="Обычный 5 2 13 4" xfId="24162"/>
    <cellStyle name="Обычный 5 2 13 4 2" xfId="24163"/>
    <cellStyle name="Обычный 5 2 13 4 2 2" xfId="24164"/>
    <cellStyle name="Обычный 5 2 13 4 2 3" xfId="24165"/>
    <cellStyle name="Обычный 5 2 13 4 2 4" xfId="24166"/>
    <cellStyle name="Обычный 5 2 13 4 2 5" xfId="24167"/>
    <cellStyle name="Обычный 5 2 13 4 3" xfId="24168"/>
    <cellStyle name="Обычный 5 2 13 4 4" xfId="24169"/>
    <cellStyle name="Обычный 5 2 13 4 5" xfId="24170"/>
    <cellStyle name="Обычный 5 2 13 4 6" xfId="24171"/>
    <cellStyle name="Обычный 5 2 13 4 7" xfId="24172"/>
    <cellStyle name="Обычный 5 2 13 4 8" xfId="24173"/>
    <cellStyle name="Обычный 5 2 13 4 9" xfId="24174"/>
    <cellStyle name="Обычный 5 2 13 5" xfId="24175"/>
    <cellStyle name="Обычный 5 2 13 5 2" xfId="24176"/>
    <cellStyle name="Обычный 5 2 13 5 2 2" xfId="24177"/>
    <cellStyle name="Обычный 5 2 13 5 2 3" xfId="24178"/>
    <cellStyle name="Обычный 5 2 13 5 2 4" xfId="24179"/>
    <cellStyle name="Обычный 5 2 13 5 2 5" xfId="24180"/>
    <cellStyle name="Обычный 5 2 13 5 3" xfId="24181"/>
    <cellStyle name="Обычный 5 2 13 5 4" xfId="24182"/>
    <cellStyle name="Обычный 5 2 13 5 5" xfId="24183"/>
    <cellStyle name="Обычный 5 2 13 5 6" xfId="24184"/>
    <cellStyle name="Обычный 5 2 13 5 7" xfId="24185"/>
    <cellStyle name="Обычный 5 2 13 5 8" xfId="24186"/>
    <cellStyle name="Обычный 5 2 13 6" xfId="24187"/>
    <cellStyle name="Обычный 5 2 13 6 2" xfId="24188"/>
    <cellStyle name="Обычный 5 2 13 6 3" xfId="24189"/>
    <cellStyle name="Обычный 5 2 13 6 4" xfId="24190"/>
    <cellStyle name="Обычный 5 2 13 6 5" xfId="24191"/>
    <cellStyle name="Обычный 5 2 13 7" xfId="24192"/>
    <cellStyle name="Обычный 5 2 13 7 2" xfId="24193"/>
    <cellStyle name="Обычный 5 2 13 7 3" xfId="24194"/>
    <cellStyle name="Обычный 5 2 13 7 4" xfId="24195"/>
    <cellStyle name="Обычный 5 2 13 7 5" xfId="24196"/>
    <cellStyle name="Обычный 5 2 13 8" xfId="24197"/>
    <cellStyle name="Обычный 5 2 13 9" xfId="24198"/>
    <cellStyle name="Обычный 5 2 14" xfId="24199"/>
    <cellStyle name="Обычный 5 2 14 10" xfId="24200"/>
    <cellStyle name="Обычный 5 2 14 11" xfId="24201"/>
    <cellStyle name="Обычный 5 2 14 12" xfId="24202"/>
    <cellStyle name="Обычный 5 2 14 13" xfId="24203"/>
    <cellStyle name="Обычный 5 2 14 14" xfId="24204"/>
    <cellStyle name="Обычный 5 2 14 15" xfId="24205"/>
    <cellStyle name="Обычный 5 2 14 2" xfId="24206"/>
    <cellStyle name="Обычный 5 2 14 2 10" xfId="24207"/>
    <cellStyle name="Обычный 5 2 14 2 11" xfId="24208"/>
    <cellStyle name="Обычный 5 2 14 2 12" xfId="24209"/>
    <cellStyle name="Обычный 5 2 14 2 13" xfId="24210"/>
    <cellStyle name="Обычный 5 2 14 2 14" xfId="24211"/>
    <cellStyle name="Обычный 5 2 14 2 2" xfId="24212"/>
    <cellStyle name="Обычный 5 2 14 2 2 10" xfId="24213"/>
    <cellStyle name="Обычный 5 2 14 2 2 11" xfId="24214"/>
    <cellStyle name="Обычный 5 2 14 2 2 12" xfId="24215"/>
    <cellStyle name="Обычный 5 2 14 2 2 13" xfId="24216"/>
    <cellStyle name="Обычный 5 2 14 2 2 2" xfId="24217"/>
    <cellStyle name="Обычный 5 2 14 2 2 2 2" xfId="24218"/>
    <cellStyle name="Обычный 5 2 14 2 2 2 2 2" xfId="24219"/>
    <cellStyle name="Обычный 5 2 14 2 2 2 2 3" xfId="24220"/>
    <cellStyle name="Обычный 5 2 14 2 2 2 2 4" xfId="24221"/>
    <cellStyle name="Обычный 5 2 14 2 2 2 2 5" xfId="24222"/>
    <cellStyle name="Обычный 5 2 14 2 2 2 3" xfId="24223"/>
    <cellStyle name="Обычный 5 2 14 2 2 2 4" xfId="24224"/>
    <cellStyle name="Обычный 5 2 14 2 2 2 5" xfId="24225"/>
    <cellStyle name="Обычный 5 2 14 2 2 2 6" xfId="24226"/>
    <cellStyle name="Обычный 5 2 14 2 2 2 7" xfId="24227"/>
    <cellStyle name="Обычный 5 2 14 2 2 2 8" xfId="24228"/>
    <cellStyle name="Обычный 5 2 14 2 2 2 9" xfId="24229"/>
    <cellStyle name="Обычный 5 2 14 2 2 3" xfId="24230"/>
    <cellStyle name="Обычный 5 2 14 2 2 3 2" xfId="24231"/>
    <cellStyle name="Обычный 5 2 14 2 2 3 2 2" xfId="24232"/>
    <cellStyle name="Обычный 5 2 14 2 2 3 2 3" xfId="24233"/>
    <cellStyle name="Обычный 5 2 14 2 2 3 2 4" xfId="24234"/>
    <cellStyle name="Обычный 5 2 14 2 2 3 2 5" xfId="24235"/>
    <cellStyle name="Обычный 5 2 14 2 2 3 3" xfId="24236"/>
    <cellStyle name="Обычный 5 2 14 2 2 3 4" xfId="24237"/>
    <cellStyle name="Обычный 5 2 14 2 2 3 5" xfId="24238"/>
    <cellStyle name="Обычный 5 2 14 2 2 3 6" xfId="24239"/>
    <cellStyle name="Обычный 5 2 14 2 2 3 7" xfId="24240"/>
    <cellStyle name="Обычный 5 2 14 2 2 3 8" xfId="24241"/>
    <cellStyle name="Обычный 5 2 14 2 2 4" xfId="24242"/>
    <cellStyle name="Обычный 5 2 14 2 2 4 2" xfId="24243"/>
    <cellStyle name="Обычный 5 2 14 2 2 4 3" xfId="24244"/>
    <cellStyle name="Обычный 5 2 14 2 2 4 4" xfId="24245"/>
    <cellStyle name="Обычный 5 2 14 2 2 4 5" xfId="24246"/>
    <cellStyle name="Обычный 5 2 14 2 2 5" xfId="24247"/>
    <cellStyle name="Обычный 5 2 14 2 2 5 2" xfId="24248"/>
    <cellStyle name="Обычный 5 2 14 2 2 5 3" xfId="24249"/>
    <cellStyle name="Обычный 5 2 14 2 2 5 4" xfId="24250"/>
    <cellStyle name="Обычный 5 2 14 2 2 5 5" xfId="24251"/>
    <cellStyle name="Обычный 5 2 14 2 2 6" xfId="24252"/>
    <cellStyle name="Обычный 5 2 14 2 2 7" xfId="24253"/>
    <cellStyle name="Обычный 5 2 14 2 2 8" xfId="24254"/>
    <cellStyle name="Обычный 5 2 14 2 2 9" xfId="24255"/>
    <cellStyle name="Обычный 5 2 14 2 3" xfId="24256"/>
    <cellStyle name="Обычный 5 2 14 2 3 2" xfId="24257"/>
    <cellStyle name="Обычный 5 2 14 2 3 2 2" xfId="24258"/>
    <cellStyle name="Обычный 5 2 14 2 3 2 3" xfId="24259"/>
    <cellStyle name="Обычный 5 2 14 2 3 2 4" xfId="24260"/>
    <cellStyle name="Обычный 5 2 14 2 3 2 5" xfId="24261"/>
    <cellStyle name="Обычный 5 2 14 2 3 3" xfId="24262"/>
    <cellStyle name="Обычный 5 2 14 2 3 4" xfId="24263"/>
    <cellStyle name="Обычный 5 2 14 2 3 5" xfId="24264"/>
    <cellStyle name="Обычный 5 2 14 2 3 6" xfId="24265"/>
    <cellStyle name="Обычный 5 2 14 2 3 7" xfId="24266"/>
    <cellStyle name="Обычный 5 2 14 2 3 8" xfId="24267"/>
    <cellStyle name="Обычный 5 2 14 2 3 9" xfId="24268"/>
    <cellStyle name="Обычный 5 2 14 2 4" xfId="24269"/>
    <cellStyle name="Обычный 5 2 14 2 4 2" xfId="24270"/>
    <cellStyle name="Обычный 5 2 14 2 4 2 2" xfId="24271"/>
    <cellStyle name="Обычный 5 2 14 2 4 2 3" xfId="24272"/>
    <cellStyle name="Обычный 5 2 14 2 4 2 4" xfId="24273"/>
    <cellStyle name="Обычный 5 2 14 2 4 2 5" xfId="24274"/>
    <cellStyle name="Обычный 5 2 14 2 4 3" xfId="24275"/>
    <cellStyle name="Обычный 5 2 14 2 4 4" xfId="24276"/>
    <cellStyle name="Обычный 5 2 14 2 4 5" xfId="24277"/>
    <cellStyle name="Обычный 5 2 14 2 4 6" xfId="24278"/>
    <cellStyle name="Обычный 5 2 14 2 4 7" xfId="24279"/>
    <cellStyle name="Обычный 5 2 14 2 4 8" xfId="24280"/>
    <cellStyle name="Обычный 5 2 14 2 5" xfId="24281"/>
    <cellStyle name="Обычный 5 2 14 2 5 2" xfId="24282"/>
    <cellStyle name="Обычный 5 2 14 2 5 3" xfId="24283"/>
    <cellStyle name="Обычный 5 2 14 2 5 4" xfId="24284"/>
    <cellStyle name="Обычный 5 2 14 2 5 5" xfId="24285"/>
    <cellStyle name="Обычный 5 2 14 2 6" xfId="24286"/>
    <cellStyle name="Обычный 5 2 14 2 6 2" xfId="24287"/>
    <cellStyle name="Обычный 5 2 14 2 6 3" xfId="24288"/>
    <cellStyle name="Обычный 5 2 14 2 6 4" xfId="24289"/>
    <cellStyle name="Обычный 5 2 14 2 6 5" xfId="24290"/>
    <cellStyle name="Обычный 5 2 14 2 7" xfId="24291"/>
    <cellStyle name="Обычный 5 2 14 2 8" xfId="24292"/>
    <cellStyle name="Обычный 5 2 14 2 9" xfId="24293"/>
    <cellStyle name="Обычный 5 2 14 3" xfId="24294"/>
    <cellStyle name="Обычный 5 2 14 3 10" xfId="24295"/>
    <cellStyle name="Обычный 5 2 14 3 11" xfId="24296"/>
    <cellStyle name="Обычный 5 2 14 3 12" xfId="24297"/>
    <cellStyle name="Обычный 5 2 14 3 13" xfId="24298"/>
    <cellStyle name="Обычный 5 2 14 3 2" xfId="24299"/>
    <cellStyle name="Обычный 5 2 14 3 2 2" xfId="24300"/>
    <cellStyle name="Обычный 5 2 14 3 2 2 2" xfId="24301"/>
    <cellStyle name="Обычный 5 2 14 3 2 2 3" xfId="24302"/>
    <cellStyle name="Обычный 5 2 14 3 2 2 4" xfId="24303"/>
    <cellStyle name="Обычный 5 2 14 3 2 2 5" xfId="24304"/>
    <cellStyle name="Обычный 5 2 14 3 2 3" xfId="24305"/>
    <cellStyle name="Обычный 5 2 14 3 2 4" xfId="24306"/>
    <cellStyle name="Обычный 5 2 14 3 2 5" xfId="24307"/>
    <cellStyle name="Обычный 5 2 14 3 2 6" xfId="24308"/>
    <cellStyle name="Обычный 5 2 14 3 2 7" xfId="24309"/>
    <cellStyle name="Обычный 5 2 14 3 2 8" xfId="24310"/>
    <cellStyle name="Обычный 5 2 14 3 2 9" xfId="24311"/>
    <cellStyle name="Обычный 5 2 14 3 3" xfId="24312"/>
    <cellStyle name="Обычный 5 2 14 3 3 2" xfId="24313"/>
    <cellStyle name="Обычный 5 2 14 3 3 2 2" xfId="24314"/>
    <cellStyle name="Обычный 5 2 14 3 3 2 3" xfId="24315"/>
    <cellStyle name="Обычный 5 2 14 3 3 2 4" xfId="24316"/>
    <cellStyle name="Обычный 5 2 14 3 3 2 5" xfId="24317"/>
    <cellStyle name="Обычный 5 2 14 3 3 3" xfId="24318"/>
    <cellStyle name="Обычный 5 2 14 3 3 4" xfId="24319"/>
    <cellStyle name="Обычный 5 2 14 3 3 5" xfId="24320"/>
    <cellStyle name="Обычный 5 2 14 3 3 6" xfId="24321"/>
    <cellStyle name="Обычный 5 2 14 3 3 7" xfId="24322"/>
    <cellStyle name="Обычный 5 2 14 3 3 8" xfId="24323"/>
    <cellStyle name="Обычный 5 2 14 3 4" xfId="24324"/>
    <cellStyle name="Обычный 5 2 14 3 4 2" xfId="24325"/>
    <cellStyle name="Обычный 5 2 14 3 4 3" xfId="24326"/>
    <cellStyle name="Обычный 5 2 14 3 4 4" xfId="24327"/>
    <cellStyle name="Обычный 5 2 14 3 4 5" xfId="24328"/>
    <cellStyle name="Обычный 5 2 14 3 5" xfId="24329"/>
    <cellStyle name="Обычный 5 2 14 3 5 2" xfId="24330"/>
    <cellStyle name="Обычный 5 2 14 3 5 3" xfId="24331"/>
    <cellStyle name="Обычный 5 2 14 3 5 4" xfId="24332"/>
    <cellStyle name="Обычный 5 2 14 3 5 5" xfId="24333"/>
    <cellStyle name="Обычный 5 2 14 3 6" xfId="24334"/>
    <cellStyle name="Обычный 5 2 14 3 7" xfId="24335"/>
    <cellStyle name="Обычный 5 2 14 3 8" xfId="24336"/>
    <cellStyle name="Обычный 5 2 14 3 9" xfId="24337"/>
    <cellStyle name="Обычный 5 2 14 4" xfId="24338"/>
    <cellStyle name="Обычный 5 2 14 4 2" xfId="24339"/>
    <cellStyle name="Обычный 5 2 14 4 2 2" xfId="24340"/>
    <cellStyle name="Обычный 5 2 14 4 2 3" xfId="24341"/>
    <cellStyle name="Обычный 5 2 14 4 2 4" xfId="24342"/>
    <cellStyle name="Обычный 5 2 14 4 2 5" xfId="24343"/>
    <cellStyle name="Обычный 5 2 14 4 3" xfId="24344"/>
    <cellStyle name="Обычный 5 2 14 4 4" xfId="24345"/>
    <cellStyle name="Обычный 5 2 14 4 5" xfId="24346"/>
    <cellStyle name="Обычный 5 2 14 4 6" xfId="24347"/>
    <cellStyle name="Обычный 5 2 14 4 7" xfId="24348"/>
    <cellStyle name="Обычный 5 2 14 4 8" xfId="24349"/>
    <cellStyle name="Обычный 5 2 14 4 9" xfId="24350"/>
    <cellStyle name="Обычный 5 2 14 5" xfId="24351"/>
    <cellStyle name="Обычный 5 2 14 5 2" xfId="24352"/>
    <cellStyle name="Обычный 5 2 14 5 2 2" xfId="24353"/>
    <cellStyle name="Обычный 5 2 14 5 2 3" xfId="24354"/>
    <cellStyle name="Обычный 5 2 14 5 2 4" xfId="24355"/>
    <cellStyle name="Обычный 5 2 14 5 2 5" xfId="24356"/>
    <cellStyle name="Обычный 5 2 14 5 3" xfId="24357"/>
    <cellStyle name="Обычный 5 2 14 5 4" xfId="24358"/>
    <cellStyle name="Обычный 5 2 14 5 5" xfId="24359"/>
    <cellStyle name="Обычный 5 2 14 5 6" xfId="24360"/>
    <cellStyle name="Обычный 5 2 14 5 7" xfId="24361"/>
    <cellStyle name="Обычный 5 2 14 5 8" xfId="24362"/>
    <cellStyle name="Обычный 5 2 14 6" xfId="24363"/>
    <cellStyle name="Обычный 5 2 14 6 2" xfId="24364"/>
    <cellStyle name="Обычный 5 2 14 6 3" xfId="24365"/>
    <cellStyle name="Обычный 5 2 14 6 4" xfId="24366"/>
    <cellStyle name="Обычный 5 2 14 6 5" xfId="24367"/>
    <cellStyle name="Обычный 5 2 14 7" xfId="24368"/>
    <cellStyle name="Обычный 5 2 14 7 2" xfId="24369"/>
    <cellStyle name="Обычный 5 2 14 7 3" xfId="24370"/>
    <cellStyle name="Обычный 5 2 14 7 4" xfId="24371"/>
    <cellStyle name="Обычный 5 2 14 7 5" xfId="24372"/>
    <cellStyle name="Обычный 5 2 14 8" xfId="24373"/>
    <cellStyle name="Обычный 5 2 14 9" xfId="24374"/>
    <cellStyle name="Обычный 5 2 15" xfId="24375"/>
    <cellStyle name="Обычный 5 2 15 10" xfId="24376"/>
    <cellStyle name="Обычный 5 2 15 11" xfId="24377"/>
    <cellStyle name="Обычный 5 2 15 12" xfId="24378"/>
    <cellStyle name="Обычный 5 2 15 13" xfId="24379"/>
    <cellStyle name="Обычный 5 2 15 14" xfId="24380"/>
    <cellStyle name="Обычный 5 2 15 15" xfId="24381"/>
    <cellStyle name="Обычный 5 2 15 2" xfId="24382"/>
    <cellStyle name="Обычный 5 2 15 2 10" xfId="24383"/>
    <cellStyle name="Обычный 5 2 15 2 11" xfId="24384"/>
    <cellStyle name="Обычный 5 2 15 2 12" xfId="24385"/>
    <cellStyle name="Обычный 5 2 15 2 13" xfId="24386"/>
    <cellStyle name="Обычный 5 2 15 2 14" xfId="24387"/>
    <cellStyle name="Обычный 5 2 15 2 2" xfId="24388"/>
    <cellStyle name="Обычный 5 2 15 2 2 10" xfId="24389"/>
    <cellStyle name="Обычный 5 2 15 2 2 11" xfId="24390"/>
    <cellStyle name="Обычный 5 2 15 2 2 12" xfId="24391"/>
    <cellStyle name="Обычный 5 2 15 2 2 13" xfId="24392"/>
    <cellStyle name="Обычный 5 2 15 2 2 2" xfId="24393"/>
    <cellStyle name="Обычный 5 2 15 2 2 2 2" xfId="24394"/>
    <cellStyle name="Обычный 5 2 15 2 2 2 2 2" xfId="24395"/>
    <cellStyle name="Обычный 5 2 15 2 2 2 2 3" xfId="24396"/>
    <cellStyle name="Обычный 5 2 15 2 2 2 2 4" xfId="24397"/>
    <cellStyle name="Обычный 5 2 15 2 2 2 2 5" xfId="24398"/>
    <cellStyle name="Обычный 5 2 15 2 2 2 3" xfId="24399"/>
    <cellStyle name="Обычный 5 2 15 2 2 2 4" xfId="24400"/>
    <cellStyle name="Обычный 5 2 15 2 2 2 5" xfId="24401"/>
    <cellStyle name="Обычный 5 2 15 2 2 2 6" xfId="24402"/>
    <cellStyle name="Обычный 5 2 15 2 2 2 7" xfId="24403"/>
    <cellStyle name="Обычный 5 2 15 2 2 2 8" xfId="24404"/>
    <cellStyle name="Обычный 5 2 15 2 2 2 9" xfId="24405"/>
    <cellStyle name="Обычный 5 2 15 2 2 3" xfId="24406"/>
    <cellStyle name="Обычный 5 2 15 2 2 3 2" xfId="24407"/>
    <cellStyle name="Обычный 5 2 15 2 2 3 2 2" xfId="24408"/>
    <cellStyle name="Обычный 5 2 15 2 2 3 2 3" xfId="24409"/>
    <cellStyle name="Обычный 5 2 15 2 2 3 2 4" xfId="24410"/>
    <cellStyle name="Обычный 5 2 15 2 2 3 2 5" xfId="24411"/>
    <cellStyle name="Обычный 5 2 15 2 2 3 3" xfId="24412"/>
    <cellStyle name="Обычный 5 2 15 2 2 3 4" xfId="24413"/>
    <cellStyle name="Обычный 5 2 15 2 2 3 5" xfId="24414"/>
    <cellStyle name="Обычный 5 2 15 2 2 3 6" xfId="24415"/>
    <cellStyle name="Обычный 5 2 15 2 2 3 7" xfId="24416"/>
    <cellStyle name="Обычный 5 2 15 2 2 3 8" xfId="24417"/>
    <cellStyle name="Обычный 5 2 15 2 2 4" xfId="24418"/>
    <cellStyle name="Обычный 5 2 15 2 2 4 2" xfId="24419"/>
    <cellStyle name="Обычный 5 2 15 2 2 4 3" xfId="24420"/>
    <cellStyle name="Обычный 5 2 15 2 2 4 4" xfId="24421"/>
    <cellStyle name="Обычный 5 2 15 2 2 4 5" xfId="24422"/>
    <cellStyle name="Обычный 5 2 15 2 2 5" xfId="24423"/>
    <cellStyle name="Обычный 5 2 15 2 2 5 2" xfId="24424"/>
    <cellStyle name="Обычный 5 2 15 2 2 5 3" xfId="24425"/>
    <cellStyle name="Обычный 5 2 15 2 2 5 4" xfId="24426"/>
    <cellStyle name="Обычный 5 2 15 2 2 5 5" xfId="24427"/>
    <cellStyle name="Обычный 5 2 15 2 2 6" xfId="24428"/>
    <cellStyle name="Обычный 5 2 15 2 2 7" xfId="24429"/>
    <cellStyle name="Обычный 5 2 15 2 2 8" xfId="24430"/>
    <cellStyle name="Обычный 5 2 15 2 2 9" xfId="24431"/>
    <cellStyle name="Обычный 5 2 15 2 3" xfId="24432"/>
    <cellStyle name="Обычный 5 2 15 2 3 2" xfId="24433"/>
    <cellStyle name="Обычный 5 2 15 2 3 2 2" xfId="24434"/>
    <cellStyle name="Обычный 5 2 15 2 3 2 3" xfId="24435"/>
    <cellStyle name="Обычный 5 2 15 2 3 2 4" xfId="24436"/>
    <cellStyle name="Обычный 5 2 15 2 3 2 5" xfId="24437"/>
    <cellStyle name="Обычный 5 2 15 2 3 3" xfId="24438"/>
    <cellStyle name="Обычный 5 2 15 2 3 4" xfId="24439"/>
    <cellStyle name="Обычный 5 2 15 2 3 5" xfId="24440"/>
    <cellStyle name="Обычный 5 2 15 2 3 6" xfId="24441"/>
    <cellStyle name="Обычный 5 2 15 2 3 7" xfId="24442"/>
    <cellStyle name="Обычный 5 2 15 2 3 8" xfId="24443"/>
    <cellStyle name="Обычный 5 2 15 2 3 9" xfId="24444"/>
    <cellStyle name="Обычный 5 2 15 2 4" xfId="24445"/>
    <cellStyle name="Обычный 5 2 15 2 4 2" xfId="24446"/>
    <cellStyle name="Обычный 5 2 15 2 4 2 2" xfId="24447"/>
    <cellStyle name="Обычный 5 2 15 2 4 2 3" xfId="24448"/>
    <cellStyle name="Обычный 5 2 15 2 4 2 4" xfId="24449"/>
    <cellStyle name="Обычный 5 2 15 2 4 2 5" xfId="24450"/>
    <cellStyle name="Обычный 5 2 15 2 4 3" xfId="24451"/>
    <cellStyle name="Обычный 5 2 15 2 4 4" xfId="24452"/>
    <cellStyle name="Обычный 5 2 15 2 4 5" xfId="24453"/>
    <cellStyle name="Обычный 5 2 15 2 4 6" xfId="24454"/>
    <cellStyle name="Обычный 5 2 15 2 4 7" xfId="24455"/>
    <cellStyle name="Обычный 5 2 15 2 4 8" xfId="24456"/>
    <cellStyle name="Обычный 5 2 15 2 5" xfId="24457"/>
    <cellStyle name="Обычный 5 2 15 2 5 2" xfId="24458"/>
    <cellStyle name="Обычный 5 2 15 2 5 3" xfId="24459"/>
    <cellStyle name="Обычный 5 2 15 2 5 4" xfId="24460"/>
    <cellStyle name="Обычный 5 2 15 2 5 5" xfId="24461"/>
    <cellStyle name="Обычный 5 2 15 2 6" xfId="24462"/>
    <cellStyle name="Обычный 5 2 15 2 6 2" xfId="24463"/>
    <cellStyle name="Обычный 5 2 15 2 6 3" xfId="24464"/>
    <cellStyle name="Обычный 5 2 15 2 6 4" xfId="24465"/>
    <cellStyle name="Обычный 5 2 15 2 6 5" xfId="24466"/>
    <cellStyle name="Обычный 5 2 15 2 7" xfId="24467"/>
    <cellStyle name="Обычный 5 2 15 2 8" xfId="24468"/>
    <cellStyle name="Обычный 5 2 15 2 9" xfId="24469"/>
    <cellStyle name="Обычный 5 2 15 3" xfId="24470"/>
    <cellStyle name="Обычный 5 2 15 3 10" xfId="24471"/>
    <cellStyle name="Обычный 5 2 15 3 11" xfId="24472"/>
    <cellStyle name="Обычный 5 2 15 3 12" xfId="24473"/>
    <cellStyle name="Обычный 5 2 15 3 13" xfId="24474"/>
    <cellStyle name="Обычный 5 2 15 3 2" xfId="24475"/>
    <cellStyle name="Обычный 5 2 15 3 2 2" xfId="24476"/>
    <cellStyle name="Обычный 5 2 15 3 2 2 2" xfId="24477"/>
    <cellStyle name="Обычный 5 2 15 3 2 2 3" xfId="24478"/>
    <cellStyle name="Обычный 5 2 15 3 2 2 4" xfId="24479"/>
    <cellStyle name="Обычный 5 2 15 3 2 2 5" xfId="24480"/>
    <cellStyle name="Обычный 5 2 15 3 2 3" xfId="24481"/>
    <cellStyle name="Обычный 5 2 15 3 2 4" xfId="24482"/>
    <cellStyle name="Обычный 5 2 15 3 2 5" xfId="24483"/>
    <cellStyle name="Обычный 5 2 15 3 2 6" xfId="24484"/>
    <cellStyle name="Обычный 5 2 15 3 2 7" xfId="24485"/>
    <cellStyle name="Обычный 5 2 15 3 2 8" xfId="24486"/>
    <cellStyle name="Обычный 5 2 15 3 2 9" xfId="24487"/>
    <cellStyle name="Обычный 5 2 15 3 3" xfId="24488"/>
    <cellStyle name="Обычный 5 2 15 3 3 2" xfId="24489"/>
    <cellStyle name="Обычный 5 2 15 3 3 2 2" xfId="24490"/>
    <cellStyle name="Обычный 5 2 15 3 3 2 3" xfId="24491"/>
    <cellStyle name="Обычный 5 2 15 3 3 2 4" xfId="24492"/>
    <cellStyle name="Обычный 5 2 15 3 3 2 5" xfId="24493"/>
    <cellStyle name="Обычный 5 2 15 3 3 3" xfId="24494"/>
    <cellStyle name="Обычный 5 2 15 3 3 4" xfId="24495"/>
    <cellStyle name="Обычный 5 2 15 3 3 5" xfId="24496"/>
    <cellStyle name="Обычный 5 2 15 3 3 6" xfId="24497"/>
    <cellStyle name="Обычный 5 2 15 3 3 7" xfId="24498"/>
    <cellStyle name="Обычный 5 2 15 3 3 8" xfId="24499"/>
    <cellStyle name="Обычный 5 2 15 3 4" xfId="24500"/>
    <cellStyle name="Обычный 5 2 15 3 4 2" xfId="24501"/>
    <cellStyle name="Обычный 5 2 15 3 4 3" xfId="24502"/>
    <cellStyle name="Обычный 5 2 15 3 4 4" xfId="24503"/>
    <cellStyle name="Обычный 5 2 15 3 4 5" xfId="24504"/>
    <cellStyle name="Обычный 5 2 15 3 5" xfId="24505"/>
    <cellStyle name="Обычный 5 2 15 3 5 2" xfId="24506"/>
    <cellStyle name="Обычный 5 2 15 3 5 3" xfId="24507"/>
    <cellStyle name="Обычный 5 2 15 3 5 4" xfId="24508"/>
    <cellStyle name="Обычный 5 2 15 3 5 5" xfId="24509"/>
    <cellStyle name="Обычный 5 2 15 3 6" xfId="24510"/>
    <cellStyle name="Обычный 5 2 15 3 7" xfId="24511"/>
    <cellStyle name="Обычный 5 2 15 3 8" xfId="24512"/>
    <cellStyle name="Обычный 5 2 15 3 9" xfId="24513"/>
    <cellStyle name="Обычный 5 2 15 4" xfId="24514"/>
    <cellStyle name="Обычный 5 2 15 4 2" xfId="24515"/>
    <cellStyle name="Обычный 5 2 15 4 2 2" xfId="24516"/>
    <cellStyle name="Обычный 5 2 15 4 2 3" xfId="24517"/>
    <cellStyle name="Обычный 5 2 15 4 2 4" xfId="24518"/>
    <cellStyle name="Обычный 5 2 15 4 2 5" xfId="24519"/>
    <cellStyle name="Обычный 5 2 15 4 3" xfId="24520"/>
    <cellStyle name="Обычный 5 2 15 4 4" xfId="24521"/>
    <cellStyle name="Обычный 5 2 15 4 5" xfId="24522"/>
    <cellStyle name="Обычный 5 2 15 4 6" xfId="24523"/>
    <cellStyle name="Обычный 5 2 15 4 7" xfId="24524"/>
    <cellStyle name="Обычный 5 2 15 4 8" xfId="24525"/>
    <cellStyle name="Обычный 5 2 15 4 9" xfId="24526"/>
    <cellStyle name="Обычный 5 2 15 5" xfId="24527"/>
    <cellStyle name="Обычный 5 2 15 5 2" xfId="24528"/>
    <cellStyle name="Обычный 5 2 15 5 2 2" xfId="24529"/>
    <cellStyle name="Обычный 5 2 15 5 2 3" xfId="24530"/>
    <cellStyle name="Обычный 5 2 15 5 2 4" xfId="24531"/>
    <cellStyle name="Обычный 5 2 15 5 2 5" xfId="24532"/>
    <cellStyle name="Обычный 5 2 15 5 3" xfId="24533"/>
    <cellStyle name="Обычный 5 2 15 5 4" xfId="24534"/>
    <cellStyle name="Обычный 5 2 15 5 5" xfId="24535"/>
    <cellStyle name="Обычный 5 2 15 5 6" xfId="24536"/>
    <cellStyle name="Обычный 5 2 15 5 7" xfId="24537"/>
    <cellStyle name="Обычный 5 2 15 5 8" xfId="24538"/>
    <cellStyle name="Обычный 5 2 15 6" xfId="24539"/>
    <cellStyle name="Обычный 5 2 15 6 2" xfId="24540"/>
    <cellStyle name="Обычный 5 2 15 6 3" xfId="24541"/>
    <cellStyle name="Обычный 5 2 15 6 4" xfId="24542"/>
    <cellStyle name="Обычный 5 2 15 6 5" xfId="24543"/>
    <cellStyle name="Обычный 5 2 15 7" xfId="24544"/>
    <cellStyle name="Обычный 5 2 15 7 2" xfId="24545"/>
    <cellStyle name="Обычный 5 2 15 7 3" xfId="24546"/>
    <cellStyle name="Обычный 5 2 15 7 4" xfId="24547"/>
    <cellStyle name="Обычный 5 2 15 7 5" xfId="24548"/>
    <cellStyle name="Обычный 5 2 15 8" xfId="24549"/>
    <cellStyle name="Обычный 5 2 15 9" xfId="24550"/>
    <cellStyle name="Обычный 5 2 16" xfId="24551"/>
    <cellStyle name="Обычный 5 2 16 10" xfId="24552"/>
    <cellStyle name="Обычный 5 2 16 11" xfId="24553"/>
    <cellStyle name="Обычный 5 2 16 12" xfId="24554"/>
    <cellStyle name="Обычный 5 2 16 13" xfId="24555"/>
    <cellStyle name="Обычный 5 2 16 14" xfId="24556"/>
    <cellStyle name="Обычный 5 2 16 15" xfId="24557"/>
    <cellStyle name="Обычный 5 2 16 2" xfId="24558"/>
    <cellStyle name="Обычный 5 2 16 2 10" xfId="24559"/>
    <cellStyle name="Обычный 5 2 16 2 11" xfId="24560"/>
    <cellStyle name="Обычный 5 2 16 2 12" xfId="24561"/>
    <cellStyle name="Обычный 5 2 16 2 13" xfId="24562"/>
    <cellStyle name="Обычный 5 2 16 2 14" xfId="24563"/>
    <cellStyle name="Обычный 5 2 16 2 2" xfId="24564"/>
    <cellStyle name="Обычный 5 2 16 2 2 10" xfId="24565"/>
    <cellStyle name="Обычный 5 2 16 2 2 11" xfId="24566"/>
    <cellStyle name="Обычный 5 2 16 2 2 12" xfId="24567"/>
    <cellStyle name="Обычный 5 2 16 2 2 13" xfId="24568"/>
    <cellStyle name="Обычный 5 2 16 2 2 2" xfId="24569"/>
    <cellStyle name="Обычный 5 2 16 2 2 2 2" xfId="24570"/>
    <cellStyle name="Обычный 5 2 16 2 2 2 2 2" xfId="24571"/>
    <cellStyle name="Обычный 5 2 16 2 2 2 2 3" xfId="24572"/>
    <cellStyle name="Обычный 5 2 16 2 2 2 2 4" xfId="24573"/>
    <cellStyle name="Обычный 5 2 16 2 2 2 2 5" xfId="24574"/>
    <cellStyle name="Обычный 5 2 16 2 2 2 3" xfId="24575"/>
    <cellStyle name="Обычный 5 2 16 2 2 2 4" xfId="24576"/>
    <cellStyle name="Обычный 5 2 16 2 2 2 5" xfId="24577"/>
    <cellStyle name="Обычный 5 2 16 2 2 2 6" xfId="24578"/>
    <cellStyle name="Обычный 5 2 16 2 2 2 7" xfId="24579"/>
    <cellStyle name="Обычный 5 2 16 2 2 2 8" xfId="24580"/>
    <cellStyle name="Обычный 5 2 16 2 2 2 9" xfId="24581"/>
    <cellStyle name="Обычный 5 2 16 2 2 3" xfId="24582"/>
    <cellStyle name="Обычный 5 2 16 2 2 3 2" xfId="24583"/>
    <cellStyle name="Обычный 5 2 16 2 2 3 2 2" xfId="24584"/>
    <cellStyle name="Обычный 5 2 16 2 2 3 2 3" xfId="24585"/>
    <cellStyle name="Обычный 5 2 16 2 2 3 2 4" xfId="24586"/>
    <cellStyle name="Обычный 5 2 16 2 2 3 2 5" xfId="24587"/>
    <cellStyle name="Обычный 5 2 16 2 2 3 3" xfId="24588"/>
    <cellStyle name="Обычный 5 2 16 2 2 3 4" xfId="24589"/>
    <cellStyle name="Обычный 5 2 16 2 2 3 5" xfId="24590"/>
    <cellStyle name="Обычный 5 2 16 2 2 3 6" xfId="24591"/>
    <cellStyle name="Обычный 5 2 16 2 2 3 7" xfId="24592"/>
    <cellStyle name="Обычный 5 2 16 2 2 3 8" xfId="24593"/>
    <cellStyle name="Обычный 5 2 16 2 2 4" xfId="24594"/>
    <cellStyle name="Обычный 5 2 16 2 2 4 2" xfId="24595"/>
    <cellStyle name="Обычный 5 2 16 2 2 4 3" xfId="24596"/>
    <cellStyle name="Обычный 5 2 16 2 2 4 4" xfId="24597"/>
    <cellStyle name="Обычный 5 2 16 2 2 4 5" xfId="24598"/>
    <cellStyle name="Обычный 5 2 16 2 2 5" xfId="24599"/>
    <cellStyle name="Обычный 5 2 16 2 2 5 2" xfId="24600"/>
    <cellStyle name="Обычный 5 2 16 2 2 5 3" xfId="24601"/>
    <cellStyle name="Обычный 5 2 16 2 2 5 4" xfId="24602"/>
    <cellStyle name="Обычный 5 2 16 2 2 5 5" xfId="24603"/>
    <cellStyle name="Обычный 5 2 16 2 2 6" xfId="24604"/>
    <cellStyle name="Обычный 5 2 16 2 2 7" xfId="24605"/>
    <cellStyle name="Обычный 5 2 16 2 2 8" xfId="24606"/>
    <cellStyle name="Обычный 5 2 16 2 2 9" xfId="24607"/>
    <cellStyle name="Обычный 5 2 16 2 3" xfId="24608"/>
    <cellStyle name="Обычный 5 2 16 2 3 2" xfId="24609"/>
    <cellStyle name="Обычный 5 2 16 2 3 2 2" xfId="24610"/>
    <cellStyle name="Обычный 5 2 16 2 3 2 3" xfId="24611"/>
    <cellStyle name="Обычный 5 2 16 2 3 2 4" xfId="24612"/>
    <cellStyle name="Обычный 5 2 16 2 3 2 5" xfId="24613"/>
    <cellStyle name="Обычный 5 2 16 2 3 3" xfId="24614"/>
    <cellStyle name="Обычный 5 2 16 2 3 4" xfId="24615"/>
    <cellStyle name="Обычный 5 2 16 2 3 5" xfId="24616"/>
    <cellStyle name="Обычный 5 2 16 2 3 6" xfId="24617"/>
    <cellStyle name="Обычный 5 2 16 2 3 7" xfId="24618"/>
    <cellStyle name="Обычный 5 2 16 2 3 8" xfId="24619"/>
    <cellStyle name="Обычный 5 2 16 2 3 9" xfId="24620"/>
    <cellStyle name="Обычный 5 2 16 2 4" xfId="24621"/>
    <cellStyle name="Обычный 5 2 16 2 4 2" xfId="24622"/>
    <cellStyle name="Обычный 5 2 16 2 4 2 2" xfId="24623"/>
    <cellStyle name="Обычный 5 2 16 2 4 2 3" xfId="24624"/>
    <cellStyle name="Обычный 5 2 16 2 4 2 4" xfId="24625"/>
    <cellStyle name="Обычный 5 2 16 2 4 2 5" xfId="24626"/>
    <cellStyle name="Обычный 5 2 16 2 4 3" xfId="24627"/>
    <cellStyle name="Обычный 5 2 16 2 4 4" xfId="24628"/>
    <cellStyle name="Обычный 5 2 16 2 4 5" xfId="24629"/>
    <cellStyle name="Обычный 5 2 16 2 4 6" xfId="24630"/>
    <cellStyle name="Обычный 5 2 16 2 4 7" xfId="24631"/>
    <cellStyle name="Обычный 5 2 16 2 4 8" xfId="24632"/>
    <cellStyle name="Обычный 5 2 16 2 5" xfId="24633"/>
    <cellStyle name="Обычный 5 2 16 2 5 2" xfId="24634"/>
    <cellStyle name="Обычный 5 2 16 2 5 3" xfId="24635"/>
    <cellStyle name="Обычный 5 2 16 2 5 4" xfId="24636"/>
    <cellStyle name="Обычный 5 2 16 2 5 5" xfId="24637"/>
    <cellStyle name="Обычный 5 2 16 2 6" xfId="24638"/>
    <cellStyle name="Обычный 5 2 16 2 6 2" xfId="24639"/>
    <cellStyle name="Обычный 5 2 16 2 6 3" xfId="24640"/>
    <cellStyle name="Обычный 5 2 16 2 6 4" xfId="24641"/>
    <cellStyle name="Обычный 5 2 16 2 6 5" xfId="24642"/>
    <cellStyle name="Обычный 5 2 16 2 7" xfId="24643"/>
    <cellStyle name="Обычный 5 2 16 2 8" xfId="24644"/>
    <cellStyle name="Обычный 5 2 16 2 9" xfId="24645"/>
    <cellStyle name="Обычный 5 2 16 3" xfId="24646"/>
    <cellStyle name="Обычный 5 2 16 3 10" xfId="24647"/>
    <cellStyle name="Обычный 5 2 16 3 11" xfId="24648"/>
    <cellStyle name="Обычный 5 2 16 3 12" xfId="24649"/>
    <cellStyle name="Обычный 5 2 16 3 13" xfId="24650"/>
    <cellStyle name="Обычный 5 2 16 3 2" xfId="24651"/>
    <cellStyle name="Обычный 5 2 16 3 2 2" xfId="24652"/>
    <cellStyle name="Обычный 5 2 16 3 2 2 2" xfId="24653"/>
    <cellStyle name="Обычный 5 2 16 3 2 2 3" xfId="24654"/>
    <cellStyle name="Обычный 5 2 16 3 2 2 4" xfId="24655"/>
    <cellStyle name="Обычный 5 2 16 3 2 2 5" xfId="24656"/>
    <cellStyle name="Обычный 5 2 16 3 2 3" xfId="24657"/>
    <cellStyle name="Обычный 5 2 16 3 2 4" xfId="24658"/>
    <cellStyle name="Обычный 5 2 16 3 2 5" xfId="24659"/>
    <cellStyle name="Обычный 5 2 16 3 2 6" xfId="24660"/>
    <cellStyle name="Обычный 5 2 16 3 2 7" xfId="24661"/>
    <cellStyle name="Обычный 5 2 16 3 2 8" xfId="24662"/>
    <cellStyle name="Обычный 5 2 16 3 2 9" xfId="24663"/>
    <cellStyle name="Обычный 5 2 16 3 3" xfId="24664"/>
    <cellStyle name="Обычный 5 2 16 3 3 2" xfId="24665"/>
    <cellStyle name="Обычный 5 2 16 3 3 2 2" xfId="24666"/>
    <cellStyle name="Обычный 5 2 16 3 3 2 3" xfId="24667"/>
    <cellStyle name="Обычный 5 2 16 3 3 2 4" xfId="24668"/>
    <cellStyle name="Обычный 5 2 16 3 3 2 5" xfId="24669"/>
    <cellStyle name="Обычный 5 2 16 3 3 3" xfId="24670"/>
    <cellStyle name="Обычный 5 2 16 3 3 4" xfId="24671"/>
    <cellStyle name="Обычный 5 2 16 3 3 5" xfId="24672"/>
    <cellStyle name="Обычный 5 2 16 3 3 6" xfId="24673"/>
    <cellStyle name="Обычный 5 2 16 3 3 7" xfId="24674"/>
    <cellStyle name="Обычный 5 2 16 3 3 8" xfId="24675"/>
    <cellStyle name="Обычный 5 2 16 3 4" xfId="24676"/>
    <cellStyle name="Обычный 5 2 16 3 4 2" xfId="24677"/>
    <cellStyle name="Обычный 5 2 16 3 4 3" xfId="24678"/>
    <cellStyle name="Обычный 5 2 16 3 4 4" xfId="24679"/>
    <cellStyle name="Обычный 5 2 16 3 4 5" xfId="24680"/>
    <cellStyle name="Обычный 5 2 16 3 5" xfId="24681"/>
    <cellStyle name="Обычный 5 2 16 3 5 2" xfId="24682"/>
    <cellStyle name="Обычный 5 2 16 3 5 3" xfId="24683"/>
    <cellStyle name="Обычный 5 2 16 3 5 4" xfId="24684"/>
    <cellStyle name="Обычный 5 2 16 3 5 5" xfId="24685"/>
    <cellStyle name="Обычный 5 2 16 3 6" xfId="24686"/>
    <cellStyle name="Обычный 5 2 16 3 7" xfId="24687"/>
    <cellStyle name="Обычный 5 2 16 3 8" xfId="24688"/>
    <cellStyle name="Обычный 5 2 16 3 9" xfId="24689"/>
    <cellStyle name="Обычный 5 2 16 4" xfId="24690"/>
    <cellStyle name="Обычный 5 2 16 4 2" xfId="24691"/>
    <cellStyle name="Обычный 5 2 16 4 2 2" xfId="24692"/>
    <cellStyle name="Обычный 5 2 16 4 2 3" xfId="24693"/>
    <cellStyle name="Обычный 5 2 16 4 2 4" xfId="24694"/>
    <cellStyle name="Обычный 5 2 16 4 2 5" xfId="24695"/>
    <cellStyle name="Обычный 5 2 16 4 3" xfId="24696"/>
    <cellStyle name="Обычный 5 2 16 4 4" xfId="24697"/>
    <cellStyle name="Обычный 5 2 16 4 5" xfId="24698"/>
    <cellStyle name="Обычный 5 2 16 4 6" xfId="24699"/>
    <cellStyle name="Обычный 5 2 16 4 7" xfId="24700"/>
    <cellStyle name="Обычный 5 2 16 4 8" xfId="24701"/>
    <cellStyle name="Обычный 5 2 16 4 9" xfId="24702"/>
    <cellStyle name="Обычный 5 2 16 5" xfId="24703"/>
    <cellStyle name="Обычный 5 2 16 5 2" xfId="24704"/>
    <cellStyle name="Обычный 5 2 16 5 2 2" xfId="24705"/>
    <cellStyle name="Обычный 5 2 16 5 2 3" xfId="24706"/>
    <cellStyle name="Обычный 5 2 16 5 2 4" xfId="24707"/>
    <cellStyle name="Обычный 5 2 16 5 2 5" xfId="24708"/>
    <cellStyle name="Обычный 5 2 16 5 3" xfId="24709"/>
    <cellStyle name="Обычный 5 2 16 5 4" xfId="24710"/>
    <cellStyle name="Обычный 5 2 16 5 5" xfId="24711"/>
    <cellStyle name="Обычный 5 2 16 5 6" xfId="24712"/>
    <cellStyle name="Обычный 5 2 16 5 7" xfId="24713"/>
    <cellStyle name="Обычный 5 2 16 5 8" xfId="24714"/>
    <cellStyle name="Обычный 5 2 16 6" xfId="24715"/>
    <cellStyle name="Обычный 5 2 16 6 2" xfId="24716"/>
    <cellStyle name="Обычный 5 2 16 6 3" xfId="24717"/>
    <cellStyle name="Обычный 5 2 16 6 4" xfId="24718"/>
    <cellStyle name="Обычный 5 2 16 6 5" xfId="24719"/>
    <cellStyle name="Обычный 5 2 16 7" xfId="24720"/>
    <cellStyle name="Обычный 5 2 16 7 2" xfId="24721"/>
    <cellStyle name="Обычный 5 2 16 7 3" xfId="24722"/>
    <cellStyle name="Обычный 5 2 16 7 4" xfId="24723"/>
    <cellStyle name="Обычный 5 2 16 7 5" xfId="24724"/>
    <cellStyle name="Обычный 5 2 16 8" xfId="24725"/>
    <cellStyle name="Обычный 5 2 16 9" xfId="24726"/>
    <cellStyle name="Обычный 5 2 17" xfId="24727"/>
    <cellStyle name="Обычный 5 2 17 10" xfId="24728"/>
    <cellStyle name="Обычный 5 2 17 11" xfId="24729"/>
    <cellStyle name="Обычный 5 2 17 12" xfId="24730"/>
    <cellStyle name="Обычный 5 2 17 13" xfId="24731"/>
    <cellStyle name="Обычный 5 2 17 14" xfId="24732"/>
    <cellStyle name="Обычный 5 2 17 15" xfId="24733"/>
    <cellStyle name="Обычный 5 2 17 2" xfId="24734"/>
    <cellStyle name="Обычный 5 2 17 2 10" xfId="24735"/>
    <cellStyle name="Обычный 5 2 17 2 11" xfId="24736"/>
    <cellStyle name="Обычный 5 2 17 2 12" xfId="24737"/>
    <cellStyle name="Обычный 5 2 17 2 13" xfId="24738"/>
    <cellStyle name="Обычный 5 2 17 2 14" xfId="24739"/>
    <cellStyle name="Обычный 5 2 17 2 2" xfId="24740"/>
    <cellStyle name="Обычный 5 2 17 2 2 10" xfId="24741"/>
    <cellStyle name="Обычный 5 2 17 2 2 11" xfId="24742"/>
    <cellStyle name="Обычный 5 2 17 2 2 12" xfId="24743"/>
    <cellStyle name="Обычный 5 2 17 2 2 13" xfId="24744"/>
    <cellStyle name="Обычный 5 2 17 2 2 2" xfId="24745"/>
    <cellStyle name="Обычный 5 2 17 2 2 2 2" xfId="24746"/>
    <cellStyle name="Обычный 5 2 17 2 2 2 2 2" xfId="24747"/>
    <cellStyle name="Обычный 5 2 17 2 2 2 2 3" xfId="24748"/>
    <cellStyle name="Обычный 5 2 17 2 2 2 2 4" xfId="24749"/>
    <cellStyle name="Обычный 5 2 17 2 2 2 2 5" xfId="24750"/>
    <cellStyle name="Обычный 5 2 17 2 2 2 3" xfId="24751"/>
    <cellStyle name="Обычный 5 2 17 2 2 2 4" xfId="24752"/>
    <cellStyle name="Обычный 5 2 17 2 2 2 5" xfId="24753"/>
    <cellStyle name="Обычный 5 2 17 2 2 2 6" xfId="24754"/>
    <cellStyle name="Обычный 5 2 17 2 2 2 7" xfId="24755"/>
    <cellStyle name="Обычный 5 2 17 2 2 2 8" xfId="24756"/>
    <cellStyle name="Обычный 5 2 17 2 2 2 9" xfId="24757"/>
    <cellStyle name="Обычный 5 2 17 2 2 3" xfId="24758"/>
    <cellStyle name="Обычный 5 2 17 2 2 3 2" xfId="24759"/>
    <cellStyle name="Обычный 5 2 17 2 2 3 2 2" xfId="24760"/>
    <cellStyle name="Обычный 5 2 17 2 2 3 2 3" xfId="24761"/>
    <cellStyle name="Обычный 5 2 17 2 2 3 2 4" xfId="24762"/>
    <cellStyle name="Обычный 5 2 17 2 2 3 2 5" xfId="24763"/>
    <cellStyle name="Обычный 5 2 17 2 2 3 3" xfId="24764"/>
    <cellStyle name="Обычный 5 2 17 2 2 3 4" xfId="24765"/>
    <cellStyle name="Обычный 5 2 17 2 2 3 5" xfId="24766"/>
    <cellStyle name="Обычный 5 2 17 2 2 3 6" xfId="24767"/>
    <cellStyle name="Обычный 5 2 17 2 2 3 7" xfId="24768"/>
    <cellStyle name="Обычный 5 2 17 2 2 3 8" xfId="24769"/>
    <cellStyle name="Обычный 5 2 17 2 2 4" xfId="24770"/>
    <cellStyle name="Обычный 5 2 17 2 2 4 2" xfId="24771"/>
    <cellStyle name="Обычный 5 2 17 2 2 4 3" xfId="24772"/>
    <cellStyle name="Обычный 5 2 17 2 2 4 4" xfId="24773"/>
    <cellStyle name="Обычный 5 2 17 2 2 4 5" xfId="24774"/>
    <cellStyle name="Обычный 5 2 17 2 2 5" xfId="24775"/>
    <cellStyle name="Обычный 5 2 17 2 2 5 2" xfId="24776"/>
    <cellStyle name="Обычный 5 2 17 2 2 5 3" xfId="24777"/>
    <cellStyle name="Обычный 5 2 17 2 2 5 4" xfId="24778"/>
    <cellStyle name="Обычный 5 2 17 2 2 5 5" xfId="24779"/>
    <cellStyle name="Обычный 5 2 17 2 2 6" xfId="24780"/>
    <cellStyle name="Обычный 5 2 17 2 2 7" xfId="24781"/>
    <cellStyle name="Обычный 5 2 17 2 2 8" xfId="24782"/>
    <cellStyle name="Обычный 5 2 17 2 2 9" xfId="24783"/>
    <cellStyle name="Обычный 5 2 17 2 3" xfId="24784"/>
    <cellStyle name="Обычный 5 2 17 2 3 2" xfId="24785"/>
    <cellStyle name="Обычный 5 2 17 2 3 2 2" xfId="24786"/>
    <cellStyle name="Обычный 5 2 17 2 3 2 3" xfId="24787"/>
    <cellStyle name="Обычный 5 2 17 2 3 2 4" xfId="24788"/>
    <cellStyle name="Обычный 5 2 17 2 3 2 5" xfId="24789"/>
    <cellStyle name="Обычный 5 2 17 2 3 3" xfId="24790"/>
    <cellStyle name="Обычный 5 2 17 2 3 4" xfId="24791"/>
    <cellStyle name="Обычный 5 2 17 2 3 5" xfId="24792"/>
    <cellStyle name="Обычный 5 2 17 2 3 6" xfId="24793"/>
    <cellStyle name="Обычный 5 2 17 2 3 7" xfId="24794"/>
    <cellStyle name="Обычный 5 2 17 2 3 8" xfId="24795"/>
    <cellStyle name="Обычный 5 2 17 2 3 9" xfId="24796"/>
    <cellStyle name="Обычный 5 2 17 2 4" xfId="24797"/>
    <cellStyle name="Обычный 5 2 17 2 4 2" xfId="24798"/>
    <cellStyle name="Обычный 5 2 17 2 4 2 2" xfId="24799"/>
    <cellStyle name="Обычный 5 2 17 2 4 2 3" xfId="24800"/>
    <cellStyle name="Обычный 5 2 17 2 4 2 4" xfId="24801"/>
    <cellStyle name="Обычный 5 2 17 2 4 2 5" xfId="24802"/>
    <cellStyle name="Обычный 5 2 17 2 4 3" xfId="24803"/>
    <cellStyle name="Обычный 5 2 17 2 4 4" xfId="24804"/>
    <cellStyle name="Обычный 5 2 17 2 4 5" xfId="24805"/>
    <cellStyle name="Обычный 5 2 17 2 4 6" xfId="24806"/>
    <cellStyle name="Обычный 5 2 17 2 4 7" xfId="24807"/>
    <cellStyle name="Обычный 5 2 17 2 4 8" xfId="24808"/>
    <cellStyle name="Обычный 5 2 17 2 5" xfId="24809"/>
    <cellStyle name="Обычный 5 2 17 2 5 2" xfId="24810"/>
    <cellStyle name="Обычный 5 2 17 2 5 3" xfId="24811"/>
    <cellStyle name="Обычный 5 2 17 2 5 4" xfId="24812"/>
    <cellStyle name="Обычный 5 2 17 2 5 5" xfId="24813"/>
    <cellStyle name="Обычный 5 2 17 2 6" xfId="24814"/>
    <cellStyle name="Обычный 5 2 17 2 6 2" xfId="24815"/>
    <cellStyle name="Обычный 5 2 17 2 6 3" xfId="24816"/>
    <cellStyle name="Обычный 5 2 17 2 6 4" xfId="24817"/>
    <cellStyle name="Обычный 5 2 17 2 6 5" xfId="24818"/>
    <cellStyle name="Обычный 5 2 17 2 7" xfId="24819"/>
    <cellStyle name="Обычный 5 2 17 2 8" xfId="24820"/>
    <cellStyle name="Обычный 5 2 17 2 9" xfId="24821"/>
    <cellStyle name="Обычный 5 2 17 3" xfId="24822"/>
    <cellStyle name="Обычный 5 2 17 3 10" xfId="24823"/>
    <cellStyle name="Обычный 5 2 17 3 11" xfId="24824"/>
    <cellStyle name="Обычный 5 2 17 3 12" xfId="24825"/>
    <cellStyle name="Обычный 5 2 17 3 13" xfId="24826"/>
    <cellStyle name="Обычный 5 2 17 3 2" xfId="24827"/>
    <cellStyle name="Обычный 5 2 17 3 2 2" xfId="24828"/>
    <cellStyle name="Обычный 5 2 17 3 2 2 2" xfId="24829"/>
    <cellStyle name="Обычный 5 2 17 3 2 2 3" xfId="24830"/>
    <cellStyle name="Обычный 5 2 17 3 2 2 4" xfId="24831"/>
    <cellStyle name="Обычный 5 2 17 3 2 2 5" xfId="24832"/>
    <cellStyle name="Обычный 5 2 17 3 2 3" xfId="24833"/>
    <cellStyle name="Обычный 5 2 17 3 2 4" xfId="24834"/>
    <cellStyle name="Обычный 5 2 17 3 2 5" xfId="24835"/>
    <cellStyle name="Обычный 5 2 17 3 2 6" xfId="24836"/>
    <cellStyle name="Обычный 5 2 17 3 2 7" xfId="24837"/>
    <cellStyle name="Обычный 5 2 17 3 2 8" xfId="24838"/>
    <cellStyle name="Обычный 5 2 17 3 2 9" xfId="24839"/>
    <cellStyle name="Обычный 5 2 17 3 3" xfId="24840"/>
    <cellStyle name="Обычный 5 2 17 3 3 2" xfId="24841"/>
    <cellStyle name="Обычный 5 2 17 3 3 2 2" xfId="24842"/>
    <cellStyle name="Обычный 5 2 17 3 3 2 3" xfId="24843"/>
    <cellStyle name="Обычный 5 2 17 3 3 2 4" xfId="24844"/>
    <cellStyle name="Обычный 5 2 17 3 3 2 5" xfId="24845"/>
    <cellStyle name="Обычный 5 2 17 3 3 3" xfId="24846"/>
    <cellStyle name="Обычный 5 2 17 3 3 4" xfId="24847"/>
    <cellStyle name="Обычный 5 2 17 3 3 5" xfId="24848"/>
    <cellStyle name="Обычный 5 2 17 3 3 6" xfId="24849"/>
    <cellStyle name="Обычный 5 2 17 3 3 7" xfId="24850"/>
    <cellStyle name="Обычный 5 2 17 3 3 8" xfId="24851"/>
    <cellStyle name="Обычный 5 2 17 3 4" xfId="24852"/>
    <cellStyle name="Обычный 5 2 17 3 4 2" xfId="24853"/>
    <cellStyle name="Обычный 5 2 17 3 4 3" xfId="24854"/>
    <cellStyle name="Обычный 5 2 17 3 4 4" xfId="24855"/>
    <cellStyle name="Обычный 5 2 17 3 4 5" xfId="24856"/>
    <cellStyle name="Обычный 5 2 17 3 5" xfId="24857"/>
    <cellStyle name="Обычный 5 2 17 3 5 2" xfId="24858"/>
    <cellStyle name="Обычный 5 2 17 3 5 3" xfId="24859"/>
    <cellStyle name="Обычный 5 2 17 3 5 4" xfId="24860"/>
    <cellStyle name="Обычный 5 2 17 3 5 5" xfId="24861"/>
    <cellStyle name="Обычный 5 2 17 3 6" xfId="24862"/>
    <cellStyle name="Обычный 5 2 17 3 7" xfId="24863"/>
    <cellStyle name="Обычный 5 2 17 3 8" xfId="24864"/>
    <cellStyle name="Обычный 5 2 17 3 9" xfId="24865"/>
    <cellStyle name="Обычный 5 2 17 4" xfId="24866"/>
    <cellStyle name="Обычный 5 2 17 4 2" xfId="24867"/>
    <cellStyle name="Обычный 5 2 17 4 2 2" xfId="24868"/>
    <cellStyle name="Обычный 5 2 17 4 2 3" xfId="24869"/>
    <cellStyle name="Обычный 5 2 17 4 2 4" xfId="24870"/>
    <cellStyle name="Обычный 5 2 17 4 2 5" xfId="24871"/>
    <cellStyle name="Обычный 5 2 17 4 3" xfId="24872"/>
    <cellStyle name="Обычный 5 2 17 4 4" xfId="24873"/>
    <cellStyle name="Обычный 5 2 17 4 5" xfId="24874"/>
    <cellStyle name="Обычный 5 2 17 4 6" xfId="24875"/>
    <cellStyle name="Обычный 5 2 17 4 7" xfId="24876"/>
    <cellStyle name="Обычный 5 2 17 4 8" xfId="24877"/>
    <cellStyle name="Обычный 5 2 17 4 9" xfId="24878"/>
    <cellStyle name="Обычный 5 2 17 5" xfId="24879"/>
    <cellStyle name="Обычный 5 2 17 5 2" xfId="24880"/>
    <cellStyle name="Обычный 5 2 17 5 2 2" xfId="24881"/>
    <cellStyle name="Обычный 5 2 17 5 2 3" xfId="24882"/>
    <cellStyle name="Обычный 5 2 17 5 2 4" xfId="24883"/>
    <cellStyle name="Обычный 5 2 17 5 2 5" xfId="24884"/>
    <cellStyle name="Обычный 5 2 17 5 3" xfId="24885"/>
    <cellStyle name="Обычный 5 2 17 5 4" xfId="24886"/>
    <cellStyle name="Обычный 5 2 17 5 5" xfId="24887"/>
    <cellStyle name="Обычный 5 2 17 5 6" xfId="24888"/>
    <cellStyle name="Обычный 5 2 17 5 7" xfId="24889"/>
    <cellStyle name="Обычный 5 2 17 5 8" xfId="24890"/>
    <cellStyle name="Обычный 5 2 17 6" xfId="24891"/>
    <cellStyle name="Обычный 5 2 17 6 2" xfId="24892"/>
    <cellStyle name="Обычный 5 2 17 6 3" xfId="24893"/>
    <cellStyle name="Обычный 5 2 17 6 4" xfId="24894"/>
    <cellStyle name="Обычный 5 2 17 6 5" xfId="24895"/>
    <cellStyle name="Обычный 5 2 17 7" xfId="24896"/>
    <cellStyle name="Обычный 5 2 17 7 2" xfId="24897"/>
    <cellStyle name="Обычный 5 2 17 7 3" xfId="24898"/>
    <cellStyle name="Обычный 5 2 17 7 4" xfId="24899"/>
    <cellStyle name="Обычный 5 2 17 7 5" xfId="24900"/>
    <cellStyle name="Обычный 5 2 17 8" xfId="24901"/>
    <cellStyle name="Обычный 5 2 17 9" xfId="24902"/>
    <cellStyle name="Обычный 5 2 18" xfId="24903"/>
    <cellStyle name="Обычный 5 2 18 10" xfId="24904"/>
    <cellStyle name="Обычный 5 2 18 11" xfId="24905"/>
    <cellStyle name="Обычный 5 2 18 12" xfId="24906"/>
    <cellStyle name="Обычный 5 2 18 13" xfId="24907"/>
    <cellStyle name="Обычный 5 2 18 14" xfId="24908"/>
    <cellStyle name="Обычный 5 2 18 2" xfId="24909"/>
    <cellStyle name="Обычный 5 2 18 2 10" xfId="24910"/>
    <cellStyle name="Обычный 5 2 18 2 11" xfId="24911"/>
    <cellStyle name="Обычный 5 2 18 2 12" xfId="24912"/>
    <cellStyle name="Обычный 5 2 18 2 13" xfId="24913"/>
    <cellStyle name="Обычный 5 2 18 2 2" xfId="24914"/>
    <cellStyle name="Обычный 5 2 18 2 2 2" xfId="24915"/>
    <cellStyle name="Обычный 5 2 18 2 2 2 2" xfId="24916"/>
    <cellStyle name="Обычный 5 2 18 2 2 2 3" xfId="24917"/>
    <cellStyle name="Обычный 5 2 18 2 2 2 4" xfId="24918"/>
    <cellStyle name="Обычный 5 2 18 2 2 2 5" xfId="24919"/>
    <cellStyle name="Обычный 5 2 18 2 2 3" xfId="24920"/>
    <cellStyle name="Обычный 5 2 18 2 2 4" xfId="24921"/>
    <cellStyle name="Обычный 5 2 18 2 2 5" xfId="24922"/>
    <cellStyle name="Обычный 5 2 18 2 2 6" xfId="24923"/>
    <cellStyle name="Обычный 5 2 18 2 2 7" xfId="24924"/>
    <cellStyle name="Обычный 5 2 18 2 2 8" xfId="24925"/>
    <cellStyle name="Обычный 5 2 18 2 2 9" xfId="24926"/>
    <cellStyle name="Обычный 5 2 18 2 3" xfId="24927"/>
    <cellStyle name="Обычный 5 2 18 2 3 2" xfId="24928"/>
    <cellStyle name="Обычный 5 2 18 2 3 2 2" xfId="24929"/>
    <cellStyle name="Обычный 5 2 18 2 3 2 3" xfId="24930"/>
    <cellStyle name="Обычный 5 2 18 2 3 2 4" xfId="24931"/>
    <cellStyle name="Обычный 5 2 18 2 3 2 5" xfId="24932"/>
    <cellStyle name="Обычный 5 2 18 2 3 3" xfId="24933"/>
    <cellStyle name="Обычный 5 2 18 2 3 4" xfId="24934"/>
    <cellStyle name="Обычный 5 2 18 2 3 5" xfId="24935"/>
    <cellStyle name="Обычный 5 2 18 2 3 6" xfId="24936"/>
    <cellStyle name="Обычный 5 2 18 2 3 7" xfId="24937"/>
    <cellStyle name="Обычный 5 2 18 2 3 8" xfId="24938"/>
    <cellStyle name="Обычный 5 2 18 2 4" xfId="24939"/>
    <cellStyle name="Обычный 5 2 18 2 4 2" xfId="24940"/>
    <cellStyle name="Обычный 5 2 18 2 4 3" xfId="24941"/>
    <cellStyle name="Обычный 5 2 18 2 4 4" xfId="24942"/>
    <cellStyle name="Обычный 5 2 18 2 4 5" xfId="24943"/>
    <cellStyle name="Обычный 5 2 18 2 5" xfId="24944"/>
    <cellStyle name="Обычный 5 2 18 2 5 2" xfId="24945"/>
    <cellStyle name="Обычный 5 2 18 2 5 3" xfId="24946"/>
    <cellStyle name="Обычный 5 2 18 2 5 4" xfId="24947"/>
    <cellStyle name="Обычный 5 2 18 2 5 5" xfId="24948"/>
    <cellStyle name="Обычный 5 2 18 2 6" xfId="24949"/>
    <cellStyle name="Обычный 5 2 18 2 7" xfId="24950"/>
    <cellStyle name="Обычный 5 2 18 2 8" xfId="24951"/>
    <cellStyle name="Обычный 5 2 18 2 9" xfId="24952"/>
    <cellStyle name="Обычный 5 2 18 3" xfId="24953"/>
    <cellStyle name="Обычный 5 2 18 3 2" xfId="24954"/>
    <cellStyle name="Обычный 5 2 18 3 2 2" xfId="24955"/>
    <cellStyle name="Обычный 5 2 18 3 2 3" xfId="24956"/>
    <cellStyle name="Обычный 5 2 18 3 2 4" xfId="24957"/>
    <cellStyle name="Обычный 5 2 18 3 2 5" xfId="24958"/>
    <cellStyle name="Обычный 5 2 18 3 3" xfId="24959"/>
    <cellStyle name="Обычный 5 2 18 3 4" xfId="24960"/>
    <cellStyle name="Обычный 5 2 18 3 5" xfId="24961"/>
    <cellStyle name="Обычный 5 2 18 3 6" xfId="24962"/>
    <cellStyle name="Обычный 5 2 18 3 7" xfId="24963"/>
    <cellStyle name="Обычный 5 2 18 3 8" xfId="24964"/>
    <cellStyle name="Обычный 5 2 18 3 9" xfId="24965"/>
    <cellStyle name="Обычный 5 2 18 4" xfId="24966"/>
    <cellStyle name="Обычный 5 2 18 4 2" xfId="24967"/>
    <cellStyle name="Обычный 5 2 18 4 2 2" xfId="24968"/>
    <cellStyle name="Обычный 5 2 18 4 2 3" xfId="24969"/>
    <cellStyle name="Обычный 5 2 18 4 2 4" xfId="24970"/>
    <cellStyle name="Обычный 5 2 18 4 2 5" xfId="24971"/>
    <cellStyle name="Обычный 5 2 18 4 3" xfId="24972"/>
    <cellStyle name="Обычный 5 2 18 4 4" xfId="24973"/>
    <cellStyle name="Обычный 5 2 18 4 5" xfId="24974"/>
    <cellStyle name="Обычный 5 2 18 4 6" xfId="24975"/>
    <cellStyle name="Обычный 5 2 18 4 7" xfId="24976"/>
    <cellStyle name="Обычный 5 2 18 4 8" xfId="24977"/>
    <cellStyle name="Обычный 5 2 18 5" xfId="24978"/>
    <cellStyle name="Обычный 5 2 18 5 2" xfId="24979"/>
    <cellStyle name="Обычный 5 2 18 5 3" xfId="24980"/>
    <cellStyle name="Обычный 5 2 18 5 4" xfId="24981"/>
    <cellStyle name="Обычный 5 2 18 5 5" xfId="24982"/>
    <cellStyle name="Обычный 5 2 18 6" xfId="24983"/>
    <cellStyle name="Обычный 5 2 18 6 2" xfId="24984"/>
    <cellStyle name="Обычный 5 2 18 6 3" xfId="24985"/>
    <cellStyle name="Обычный 5 2 18 6 4" xfId="24986"/>
    <cellStyle name="Обычный 5 2 18 6 5" xfId="24987"/>
    <cellStyle name="Обычный 5 2 18 7" xfId="24988"/>
    <cellStyle name="Обычный 5 2 18 8" xfId="24989"/>
    <cellStyle name="Обычный 5 2 18 9" xfId="24990"/>
    <cellStyle name="Обычный 5 2 19" xfId="24991"/>
    <cellStyle name="Обычный 5 2 19 10" xfId="24992"/>
    <cellStyle name="Обычный 5 2 19 11" xfId="24993"/>
    <cellStyle name="Обычный 5 2 19 12" xfId="24994"/>
    <cellStyle name="Обычный 5 2 19 13" xfId="24995"/>
    <cellStyle name="Обычный 5 2 19 2" xfId="24996"/>
    <cellStyle name="Обычный 5 2 19 2 2" xfId="24997"/>
    <cellStyle name="Обычный 5 2 19 2 2 2" xfId="24998"/>
    <cellStyle name="Обычный 5 2 19 2 2 3" xfId="24999"/>
    <cellStyle name="Обычный 5 2 19 2 2 4" xfId="25000"/>
    <cellStyle name="Обычный 5 2 19 2 2 5" xfId="25001"/>
    <cellStyle name="Обычный 5 2 19 2 3" xfId="25002"/>
    <cellStyle name="Обычный 5 2 19 2 4" xfId="25003"/>
    <cellStyle name="Обычный 5 2 19 2 5" xfId="25004"/>
    <cellStyle name="Обычный 5 2 19 2 6" xfId="25005"/>
    <cellStyle name="Обычный 5 2 19 2 7" xfId="25006"/>
    <cellStyle name="Обычный 5 2 19 2 8" xfId="25007"/>
    <cellStyle name="Обычный 5 2 19 2 9" xfId="25008"/>
    <cellStyle name="Обычный 5 2 19 3" xfId="25009"/>
    <cellStyle name="Обычный 5 2 19 3 2" xfId="25010"/>
    <cellStyle name="Обычный 5 2 19 3 2 2" xfId="25011"/>
    <cellStyle name="Обычный 5 2 19 3 2 3" xfId="25012"/>
    <cellStyle name="Обычный 5 2 19 3 2 4" xfId="25013"/>
    <cellStyle name="Обычный 5 2 19 3 2 5" xfId="25014"/>
    <cellStyle name="Обычный 5 2 19 3 3" xfId="25015"/>
    <cellStyle name="Обычный 5 2 19 3 4" xfId="25016"/>
    <cellStyle name="Обычный 5 2 19 3 5" xfId="25017"/>
    <cellStyle name="Обычный 5 2 19 3 6" xfId="25018"/>
    <cellStyle name="Обычный 5 2 19 3 7" xfId="25019"/>
    <cellStyle name="Обычный 5 2 19 3 8" xfId="25020"/>
    <cellStyle name="Обычный 5 2 19 4" xfId="25021"/>
    <cellStyle name="Обычный 5 2 19 4 2" xfId="25022"/>
    <cellStyle name="Обычный 5 2 19 4 3" xfId="25023"/>
    <cellStyle name="Обычный 5 2 19 4 4" xfId="25024"/>
    <cellStyle name="Обычный 5 2 19 4 5" xfId="25025"/>
    <cellStyle name="Обычный 5 2 19 5" xfId="25026"/>
    <cellStyle name="Обычный 5 2 19 5 2" xfId="25027"/>
    <cellStyle name="Обычный 5 2 19 5 3" xfId="25028"/>
    <cellStyle name="Обычный 5 2 19 5 4" xfId="25029"/>
    <cellStyle name="Обычный 5 2 19 5 5" xfId="25030"/>
    <cellStyle name="Обычный 5 2 19 6" xfId="25031"/>
    <cellStyle name="Обычный 5 2 19 7" xfId="25032"/>
    <cellStyle name="Обычный 5 2 19 8" xfId="25033"/>
    <cellStyle name="Обычный 5 2 19 9" xfId="25034"/>
    <cellStyle name="Обычный 5 2 2" xfId="25035"/>
    <cellStyle name="Обычный 5 2 2 10" xfId="25036"/>
    <cellStyle name="Обычный 5 2 2 10 10" xfId="25037"/>
    <cellStyle name="Обычный 5 2 2 10 11" xfId="25038"/>
    <cellStyle name="Обычный 5 2 2 10 12" xfId="25039"/>
    <cellStyle name="Обычный 5 2 2 10 13" xfId="25040"/>
    <cellStyle name="Обычный 5 2 2 10 14" xfId="25041"/>
    <cellStyle name="Обычный 5 2 2 10 15" xfId="25042"/>
    <cellStyle name="Обычный 5 2 2 10 2" xfId="25043"/>
    <cellStyle name="Обычный 5 2 2 10 2 10" xfId="25044"/>
    <cellStyle name="Обычный 5 2 2 10 2 11" xfId="25045"/>
    <cellStyle name="Обычный 5 2 2 10 2 12" xfId="25046"/>
    <cellStyle name="Обычный 5 2 2 10 2 13" xfId="25047"/>
    <cellStyle name="Обычный 5 2 2 10 2 14" xfId="25048"/>
    <cellStyle name="Обычный 5 2 2 10 2 2" xfId="25049"/>
    <cellStyle name="Обычный 5 2 2 10 2 2 10" xfId="25050"/>
    <cellStyle name="Обычный 5 2 2 10 2 2 11" xfId="25051"/>
    <cellStyle name="Обычный 5 2 2 10 2 2 12" xfId="25052"/>
    <cellStyle name="Обычный 5 2 2 10 2 2 13" xfId="25053"/>
    <cellStyle name="Обычный 5 2 2 10 2 2 2" xfId="25054"/>
    <cellStyle name="Обычный 5 2 2 10 2 2 2 2" xfId="25055"/>
    <cellStyle name="Обычный 5 2 2 10 2 2 2 2 2" xfId="25056"/>
    <cellStyle name="Обычный 5 2 2 10 2 2 2 2 3" xfId="25057"/>
    <cellStyle name="Обычный 5 2 2 10 2 2 2 2 4" xfId="25058"/>
    <cellStyle name="Обычный 5 2 2 10 2 2 2 2 5" xfId="25059"/>
    <cellStyle name="Обычный 5 2 2 10 2 2 2 3" xfId="25060"/>
    <cellStyle name="Обычный 5 2 2 10 2 2 2 4" xfId="25061"/>
    <cellStyle name="Обычный 5 2 2 10 2 2 2 5" xfId="25062"/>
    <cellStyle name="Обычный 5 2 2 10 2 2 2 6" xfId="25063"/>
    <cellStyle name="Обычный 5 2 2 10 2 2 2 7" xfId="25064"/>
    <cellStyle name="Обычный 5 2 2 10 2 2 2 8" xfId="25065"/>
    <cellStyle name="Обычный 5 2 2 10 2 2 2 9" xfId="25066"/>
    <cellStyle name="Обычный 5 2 2 10 2 2 3" xfId="25067"/>
    <cellStyle name="Обычный 5 2 2 10 2 2 3 2" xfId="25068"/>
    <cellStyle name="Обычный 5 2 2 10 2 2 3 2 2" xfId="25069"/>
    <cellStyle name="Обычный 5 2 2 10 2 2 3 2 3" xfId="25070"/>
    <cellStyle name="Обычный 5 2 2 10 2 2 3 2 4" xfId="25071"/>
    <cellStyle name="Обычный 5 2 2 10 2 2 3 2 5" xfId="25072"/>
    <cellStyle name="Обычный 5 2 2 10 2 2 3 3" xfId="25073"/>
    <cellStyle name="Обычный 5 2 2 10 2 2 3 4" xfId="25074"/>
    <cellStyle name="Обычный 5 2 2 10 2 2 3 5" xfId="25075"/>
    <cellStyle name="Обычный 5 2 2 10 2 2 3 6" xfId="25076"/>
    <cellStyle name="Обычный 5 2 2 10 2 2 3 7" xfId="25077"/>
    <cellStyle name="Обычный 5 2 2 10 2 2 3 8" xfId="25078"/>
    <cellStyle name="Обычный 5 2 2 10 2 2 4" xfId="25079"/>
    <cellStyle name="Обычный 5 2 2 10 2 2 4 2" xfId="25080"/>
    <cellStyle name="Обычный 5 2 2 10 2 2 4 3" xfId="25081"/>
    <cellStyle name="Обычный 5 2 2 10 2 2 4 4" xfId="25082"/>
    <cellStyle name="Обычный 5 2 2 10 2 2 4 5" xfId="25083"/>
    <cellStyle name="Обычный 5 2 2 10 2 2 5" xfId="25084"/>
    <cellStyle name="Обычный 5 2 2 10 2 2 5 2" xfId="25085"/>
    <cellStyle name="Обычный 5 2 2 10 2 2 5 3" xfId="25086"/>
    <cellStyle name="Обычный 5 2 2 10 2 2 5 4" xfId="25087"/>
    <cellStyle name="Обычный 5 2 2 10 2 2 5 5" xfId="25088"/>
    <cellStyle name="Обычный 5 2 2 10 2 2 6" xfId="25089"/>
    <cellStyle name="Обычный 5 2 2 10 2 2 7" xfId="25090"/>
    <cellStyle name="Обычный 5 2 2 10 2 2 8" xfId="25091"/>
    <cellStyle name="Обычный 5 2 2 10 2 2 9" xfId="25092"/>
    <cellStyle name="Обычный 5 2 2 10 2 3" xfId="25093"/>
    <cellStyle name="Обычный 5 2 2 10 2 3 2" xfId="25094"/>
    <cellStyle name="Обычный 5 2 2 10 2 3 2 2" xfId="25095"/>
    <cellStyle name="Обычный 5 2 2 10 2 3 2 3" xfId="25096"/>
    <cellStyle name="Обычный 5 2 2 10 2 3 2 4" xfId="25097"/>
    <cellStyle name="Обычный 5 2 2 10 2 3 2 5" xfId="25098"/>
    <cellStyle name="Обычный 5 2 2 10 2 3 3" xfId="25099"/>
    <cellStyle name="Обычный 5 2 2 10 2 3 4" xfId="25100"/>
    <cellStyle name="Обычный 5 2 2 10 2 3 5" xfId="25101"/>
    <cellStyle name="Обычный 5 2 2 10 2 3 6" xfId="25102"/>
    <cellStyle name="Обычный 5 2 2 10 2 3 7" xfId="25103"/>
    <cellStyle name="Обычный 5 2 2 10 2 3 8" xfId="25104"/>
    <cellStyle name="Обычный 5 2 2 10 2 3 9" xfId="25105"/>
    <cellStyle name="Обычный 5 2 2 10 2 4" xfId="25106"/>
    <cellStyle name="Обычный 5 2 2 10 2 4 2" xfId="25107"/>
    <cellStyle name="Обычный 5 2 2 10 2 4 2 2" xfId="25108"/>
    <cellStyle name="Обычный 5 2 2 10 2 4 2 3" xfId="25109"/>
    <cellStyle name="Обычный 5 2 2 10 2 4 2 4" xfId="25110"/>
    <cellStyle name="Обычный 5 2 2 10 2 4 2 5" xfId="25111"/>
    <cellStyle name="Обычный 5 2 2 10 2 4 3" xfId="25112"/>
    <cellStyle name="Обычный 5 2 2 10 2 4 4" xfId="25113"/>
    <cellStyle name="Обычный 5 2 2 10 2 4 5" xfId="25114"/>
    <cellStyle name="Обычный 5 2 2 10 2 4 6" xfId="25115"/>
    <cellStyle name="Обычный 5 2 2 10 2 4 7" xfId="25116"/>
    <cellStyle name="Обычный 5 2 2 10 2 4 8" xfId="25117"/>
    <cellStyle name="Обычный 5 2 2 10 2 5" xfId="25118"/>
    <cellStyle name="Обычный 5 2 2 10 2 5 2" xfId="25119"/>
    <cellStyle name="Обычный 5 2 2 10 2 5 3" xfId="25120"/>
    <cellStyle name="Обычный 5 2 2 10 2 5 4" xfId="25121"/>
    <cellStyle name="Обычный 5 2 2 10 2 5 5" xfId="25122"/>
    <cellStyle name="Обычный 5 2 2 10 2 6" xfId="25123"/>
    <cellStyle name="Обычный 5 2 2 10 2 6 2" xfId="25124"/>
    <cellStyle name="Обычный 5 2 2 10 2 6 3" xfId="25125"/>
    <cellStyle name="Обычный 5 2 2 10 2 6 4" xfId="25126"/>
    <cellStyle name="Обычный 5 2 2 10 2 6 5" xfId="25127"/>
    <cellStyle name="Обычный 5 2 2 10 2 7" xfId="25128"/>
    <cellStyle name="Обычный 5 2 2 10 2 8" xfId="25129"/>
    <cellStyle name="Обычный 5 2 2 10 2 9" xfId="25130"/>
    <cellStyle name="Обычный 5 2 2 10 3" xfId="25131"/>
    <cellStyle name="Обычный 5 2 2 10 3 10" xfId="25132"/>
    <cellStyle name="Обычный 5 2 2 10 3 11" xfId="25133"/>
    <cellStyle name="Обычный 5 2 2 10 3 12" xfId="25134"/>
    <cellStyle name="Обычный 5 2 2 10 3 13" xfId="25135"/>
    <cellStyle name="Обычный 5 2 2 10 3 2" xfId="25136"/>
    <cellStyle name="Обычный 5 2 2 10 3 2 2" xfId="25137"/>
    <cellStyle name="Обычный 5 2 2 10 3 2 2 2" xfId="25138"/>
    <cellStyle name="Обычный 5 2 2 10 3 2 2 3" xfId="25139"/>
    <cellStyle name="Обычный 5 2 2 10 3 2 2 4" xfId="25140"/>
    <cellStyle name="Обычный 5 2 2 10 3 2 2 5" xfId="25141"/>
    <cellStyle name="Обычный 5 2 2 10 3 2 3" xfId="25142"/>
    <cellStyle name="Обычный 5 2 2 10 3 2 4" xfId="25143"/>
    <cellStyle name="Обычный 5 2 2 10 3 2 5" xfId="25144"/>
    <cellStyle name="Обычный 5 2 2 10 3 2 6" xfId="25145"/>
    <cellStyle name="Обычный 5 2 2 10 3 2 7" xfId="25146"/>
    <cellStyle name="Обычный 5 2 2 10 3 2 8" xfId="25147"/>
    <cellStyle name="Обычный 5 2 2 10 3 2 9" xfId="25148"/>
    <cellStyle name="Обычный 5 2 2 10 3 3" xfId="25149"/>
    <cellStyle name="Обычный 5 2 2 10 3 3 2" xfId="25150"/>
    <cellStyle name="Обычный 5 2 2 10 3 3 2 2" xfId="25151"/>
    <cellStyle name="Обычный 5 2 2 10 3 3 2 3" xfId="25152"/>
    <cellStyle name="Обычный 5 2 2 10 3 3 2 4" xfId="25153"/>
    <cellStyle name="Обычный 5 2 2 10 3 3 2 5" xfId="25154"/>
    <cellStyle name="Обычный 5 2 2 10 3 3 3" xfId="25155"/>
    <cellStyle name="Обычный 5 2 2 10 3 3 4" xfId="25156"/>
    <cellStyle name="Обычный 5 2 2 10 3 3 5" xfId="25157"/>
    <cellStyle name="Обычный 5 2 2 10 3 3 6" xfId="25158"/>
    <cellStyle name="Обычный 5 2 2 10 3 3 7" xfId="25159"/>
    <cellStyle name="Обычный 5 2 2 10 3 3 8" xfId="25160"/>
    <cellStyle name="Обычный 5 2 2 10 3 4" xfId="25161"/>
    <cellStyle name="Обычный 5 2 2 10 3 4 2" xfId="25162"/>
    <cellStyle name="Обычный 5 2 2 10 3 4 3" xfId="25163"/>
    <cellStyle name="Обычный 5 2 2 10 3 4 4" xfId="25164"/>
    <cellStyle name="Обычный 5 2 2 10 3 4 5" xfId="25165"/>
    <cellStyle name="Обычный 5 2 2 10 3 5" xfId="25166"/>
    <cellStyle name="Обычный 5 2 2 10 3 5 2" xfId="25167"/>
    <cellStyle name="Обычный 5 2 2 10 3 5 3" xfId="25168"/>
    <cellStyle name="Обычный 5 2 2 10 3 5 4" xfId="25169"/>
    <cellStyle name="Обычный 5 2 2 10 3 5 5" xfId="25170"/>
    <cellStyle name="Обычный 5 2 2 10 3 6" xfId="25171"/>
    <cellStyle name="Обычный 5 2 2 10 3 7" xfId="25172"/>
    <cellStyle name="Обычный 5 2 2 10 3 8" xfId="25173"/>
    <cellStyle name="Обычный 5 2 2 10 3 9" xfId="25174"/>
    <cellStyle name="Обычный 5 2 2 10 4" xfId="25175"/>
    <cellStyle name="Обычный 5 2 2 10 4 2" xfId="25176"/>
    <cellStyle name="Обычный 5 2 2 10 4 2 2" xfId="25177"/>
    <cellStyle name="Обычный 5 2 2 10 4 2 3" xfId="25178"/>
    <cellStyle name="Обычный 5 2 2 10 4 2 4" xfId="25179"/>
    <cellStyle name="Обычный 5 2 2 10 4 2 5" xfId="25180"/>
    <cellStyle name="Обычный 5 2 2 10 4 3" xfId="25181"/>
    <cellStyle name="Обычный 5 2 2 10 4 4" xfId="25182"/>
    <cellStyle name="Обычный 5 2 2 10 4 5" xfId="25183"/>
    <cellStyle name="Обычный 5 2 2 10 4 6" xfId="25184"/>
    <cellStyle name="Обычный 5 2 2 10 4 7" xfId="25185"/>
    <cellStyle name="Обычный 5 2 2 10 4 8" xfId="25186"/>
    <cellStyle name="Обычный 5 2 2 10 4 9" xfId="25187"/>
    <cellStyle name="Обычный 5 2 2 10 5" xfId="25188"/>
    <cellStyle name="Обычный 5 2 2 10 5 2" xfId="25189"/>
    <cellStyle name="Обычный 5 2 2 10 5 2 2" xfId="25190"/>
    <cellStyle name="Обычный 5 2 2 10 5 2 3" xfId="25191"/>
    <cellStyle name="Обычный 5 2 2 10 5 2 4" xfId="25192"/>
    <cellStyle name="Обычный 5 2 2 10 5 2 5" xfId="25193"/>
    <cellStyle name="Обычный 5 2 2 10 5 3" xfId="25194"/>
    <cellStyle name="Обычный 5 2 2 10 5 4" xfId="25195"/>
    <cellStyle name="Обычный 5 2 2 10 5 5" xfId="25196"/>
    <cellStyle name="Обычный 5 2 2 10 5 6" xfId="25197"/>
    <cellStyle name="Обычный 5 2 2 10 5 7" xfId="25198"/>
    <cellStyle name="Обычный 5 2 2 10 5 8" xfId="25199"/>
    <cellStyle name="Обычный 5 2 2 10 6" xfId="25200"/>
    <cellStyle name="Обычный 5 2 2 10 6 2" xfId="25201"/>
    <cellStyle name="Обычный 5 2 2 10 6 3" xfId="25202"/>
    <cellStyle name="Обычный 5 2 2 10 6 4" xfId="25203"/>
    <cellStyle name="Обычный 5 2 2 10 6 5" xfId="25204"/>
    <cellStyle name="Обычный 5 2 2 10 7" xfId="25205"/>
    <cellStyle name="Обычный 5 2 2 10 7 2" xfId="25206"/>
    <cellStyle name="Обычный 5 2 2 10 7 3" xfId="25207"/>
    <cellStyle name="Обычный 5 2 2 10 7 4" xfId="25208"/>
    <cellStyle name="Обычный 5 2 2 10 7 5" xfId="25209"/>
    <cellStyle name="Обычный 5 2 2 10 8" xfId="25210"/>
    <cellStyle name="Обычный 5 2 2 10 9" xfId="25211"/>
    <cellStyle name="Обычный 5 2 2 11" xfId="25212"/>
    <cellStyle name="Обычный 5 2 2 11 10" xfId="25213"/>
    <cellStyle name="Обычный 5 2 2 11 11" xfId="25214"/>
    <cellStyle name="Обычный 5 2 2 11 12" xfId="25215"/>
    <cellStyle name="Обычный 5 2 2 11 13" xfId="25216"/>
    <cellStyle name="Обычный 5 2 2 11 14" xfId="25217"/>
    <cellStyle name="Обычный 5 2 2 11 15" xfId="25218"/>
    <cellStyle name="Обычный 5 2 2 11 2" xfId="25219"/>
    <cellStyle name="Обычный 5 2 2 11 2 10" xfId="25220"/>
    <cellStyle name="Обычный 5 2 2 11 2 11" xfId="25221"/>
    <cellStyle name="Обычный 5 2 2 11 2 12" xfId="25222"/>
    <cellStyle name="Обычный 5 2 2 11 2 13" xfId="25223"/>
    <cellStyle name="Обычный 5 2 2 11 2 14" xfId="25224"/>
    <cellStyle name="Обычный 5 2 2 11 2 2" xfId="25225"/>
    <cellStyle name="Обычный 5 2 2 11 2 2 10" xfId="25226"/>
    <cellStyle name="Обычный 5 2 2 11 2 2 11" xfId="25227"/>
    <cellStyle name="Обычный 5 2 2 11 2 2 12" xfId="25228"/>
    <cellStyle name="Обычный 5 2 2 11 2 2 13" xfId="25229"/>
    <cellStyle name="Обычный 5 2 2 11 2 2 2" xfId="25230"/>
    <cellStyle name="Обычный 5 2 2 11 2 2 2 2" xfId="25231"/>
    <cellStyle name="Обычный 5 2 2 11 2 2 2 2 2" xfId="25232"/>
    <cellStyle name="Обычный 5 2 2 11 2 2 2 2 3" xfId="25233"/>
    <cellStyle name="Обычный 5 2 2 11 2 2 2 2 4" xfId="25234"/>
    <cellStyle name="Обычный 5 2 2 11 2 2 2 2 5" xfId="25235"/>
    <cellStyle name="Обычный 5 2 2 11 2 2 2 3" xfId="25236"/>
    <cellStyle name="Обычный 5 2 2 11 2 2 2 4" xfId="25237"/>
    <cellStyle name="Обычный 5 2 2 11 2 2 2 5" xfId="25238"/>
    <cellStyle name="Обычный 5 2 2 11 2 2 2 6" xfId="25239"/>
    <cellStyle name="Обычный 5 2 2 11 2 2 2 7" xfId="25240"/>
    <cellStyle name="Обычный 5 2 2 11 2 2 2 8" xfId="25241"/>
    <cellStyle name="Обычный 5 2 2 11 2 2 2 9" xfId="25242"/>
    <cellStyle name="Обычный 5 2 2 11 2 2 3" xfId="25243"/>
    <cellStyle name="Обычный 5 2 2 11 2 2 3 2" xfId="25244"/>
    <cellStyle name="Обычный 5 2 2 11 2 2 3 2 2" xfId="25245"/>
    <cellStyle name="Обычный 5 2 2 11 2 2 3 2 3" xfId="25246"/>
    <cellStyle name="Обычный 5 2 2 11 2 2 3 2 4" xfId="25247"/>
    <cellStyle name="Обычный 5 2 2 11 2 2 3 2 5" xfId="25248"/>
    <cellStyle name="Обычный 5 2 2 11 2 2 3 3" xfId="25249"/>
    <cellStyle name="Обычный 5 2 2 11 2 2 3 4" xfId="25250"/>
    <cellStyle name="Обычный 5 2 2 11 2 2 3 5" xfId="25251"/>
    <cellStyle name="Обычный 5 2 2 11 2 2 3 6" xfId="25252"/>
    <cellStyle name="Обычный 5 2 2 11 2 2 3 7" xfId="25253"/>
    <cellStyle name="Обычный 5 2 2 11 2 2 3 8" xfId="25254"/>
    <cellStyle name="Обычный 5 2 2 11 2 2 4" xfId="25255"/>
    <cellStyle name="Обычный 5 2 2 11 2 2 4 2" xfId="25256"/>
    <cellStyle name="Обычный 5 2 2 11 2 2 4 3" xfId="25257"/>
    <cellStyle name="Обычный 5 2 2 11 2 2 4 4" xfId="25258"/>
    <cellStyle name="Обычный 5 2 2 11 2 2 4 5" xfId="25259"/>
    <cellStyle name="Обычный 5 2 2 11 2 2 5" xfId="25260"/>
    <cellStyle name="Обычный 5 2 2 11 2 2 5 2" xfId="25261"/>
    <cellStyle name="Обычный 5 2 2 11 2 2 5 3" xfId="25262"/>
    <cellStyle name="Обычный 5 2 2 11 2 2 5 4" xfId="25263"/>
    <cellStyle name="Обычный 5 2 2 11 2 2 5 5" xfId="25264"/>
    <cellStyle name="Обычный 5 2 2 11 2 2 6" xfId="25265"/>
    <cellStyle name="Обычный 5 2 2 11 2 2 7" xfId="25266"/>
    <cellStyle name="Обычный 5 2 2 11 2 2 8" xfId="25267"/>
    <cellStyle name="Обычный 5 2 2 11 2 2 9" xfId="25268"/>
    <cellStyle name="Обычный 5 2 2 11 2 3" xfId="25269"/>
    <cellStyle name="Обычный 5 2 2 11 2 3 2" xfId="25270"/>
    <cellStyle name="Обычный 5 2 2 11 2 3 2 2" xfId="25271"/>
    <cellStyle name="Обычный 5 2 2 11 2 3 2 3" xfId="25272"/>
    <cellStyle name="Обычный 5 2 2 11 2 3 2 4" xfId="25273"/>
    <cellStyle name="Обычный 5 2 2 11 2 3 2 5" xfId="25274"/>
    <cellStyle name="Обычный 5 2 2 11 2 3 3" xfId="25275"/>
    <cellStyle name="Обычный 5 2 2 11 2 3 4" xfId="25276"/>
    <cellStyle name="Обычный 5 2 2 11 2 3 5" xfId="25277"/>
    <cellStyle name="Обычный 5 2 2 11 2 3 6" xfId="25278"/>
    <cellStyle name="Обычный 5 2 2 11 2 3 7" xfId="25279"/>
    <cellStyle name="Обычный 5 2 2 11 2 3 8" xfId="25280"/>
    <cellStyle name="Обычный 5 2 2 11 2 3 9" xfId="25281"/>
    <cellStyle name="Обычный 5 2 2 11 2 4" xfId="25282"/>
    <cellStyle name="Обычный 5 2 2 11 2 4 2" xfId="25283"/>
    <cellStyle name="Обычный 5 2 2 11 2 4 2 2" xfId="25284"/>
    <cellStyle name="Обычный 5 2 2 11 2 4 2 3" xfId="25285"/>
    <cellStyle name="Обычный 5 2 2 11 2 4 2 4" xfId="25286"/>
    <cellStyle name="Обычный 5 2 2 11 2 4 2 5" xfId="25287"/>
    <cellStyle name="Обычный 5 2 2 11 2 4 3" xfId="25288"/>
    <cellStyle name="Обычный 5 2 2 11 2 4 4" xfId="25289"/>
    <cellStyle name="Обычный 5 2 2 11 2 4 5" xfId="25290"/>
    <cellStyle name="Обычный 5 2 2 11 2 4 6" xfId="25291"/>
    <cellStyle name="Обычный 5 2 2 11 2 4 7" xfId="25292"/>
    <cellStyle name="Обычный 5 2 2 11 2 4 8" xfId="25293"/>
    <cellStyle name="Обычный 5 2 2 11 2 5" xfId="25294"/>
    <cellStyle name="Обычный 5 2 2 11 2 5 2" xfId="25295"/>
    <cellStyle name="Обычный 5 2 2 11 2 5 3" xfId="25296"/>
    <cellStyle name="Обычный 5 2 2 11 2 5 4" xfId="25297"/>
    <cellStyle name="Обычный 5 2 2 11 2 5 5" xfId="25298"/>
    <cellStyle name="Обычный 5 2 2 11 2 6" xfId="25299"/>
    <cellStyle name="Обычный 5 2 2 11 2 6 2" xfId="25300"/>
    <cellStyle name="Обычный 5 2 2 11 2 6 3" xfId="25301"/>
    <cellStyle name="Обычный 5 2 2 11 2 6 4" xfId="25302"/>
    <cellStyle name="Обычный 5 2 2 11 2 6 5" xfId="25303"/>
    <cellStyle name="Обычный 5 2 2 11 2 7" xfId="25304"/>
    <cellStyle name="Обычный 5 2 2 11 2 8" xfId="25305"/>
    <cellStyle name="Обычный 5 2 2 11 2 9" xfId="25306"/>
    <cellStyle name="Обычный 5 2 2 11 3" xfId="25307"/>
    <cellStyle name="Обычный 5 2 2 11 3 10" xfId="25308"/>
    <cellStyle name="Обычный 5 2 2 11 3 11" xfId="25309"/>
    <cellStyle name="Обычный 5 2 2 11 3 12" xfId="25310"/>
    <cellStyle name="Обычный 5 2 2 11 3 13" xfId="25311"/>
    <cellStyle name="Обычный 5 2 2 11 3 2" xfId="25312"/>
    <cellStyle name="Обычный 5 2 2 11 3 2 2" xfId="25313"/>
    <cellStyle name="Обычный 5 2 2 11 3 2 2 2" xfId="25314"/>
    <cellStyle name="Обычный 5 2 2 11 3 2 2 3" xfId="25315"/>
    <cellStyle name="Обычный 5 2 2 11 3 2 2 4" xfId="25316"/>
    <cellStyle name="Обычный 5 2 2 11 3 2 2 5" xfId="25317"/>
    <cellStyle name="Обычный 5 2 2 11 3 2 3" xfId="25318"/>
    <cellStyle name="Обычный 5 2 2 11 3 2 4" xfId="25319"/>
    <cellStyle name="Обычный 5 2 2 11 3 2 5" xfId="25320"/>
    <cellStyle name="Обычный 5 2 2 11 3 2 6" xfId="25321"/>
    <cellStyle name="Обычный 5 2 2 11 3 2 7" xfId="25322"/>
    <cellStyle name="Обычный 5 2 2 11 3 2 8" xfId="25323"/>
    <cellStyle name="Обычный 5 2 2 11 3 2 9" xfId="25324"/>
    <cellStyle name="Обычный 5 2 2 11 3 3" xfId="25325"/>
    <cellStyle name="Обычный 5 2 2 11 3 3 2" xfId="25326"/>
    <cellStyle name="Обычный 5 2 2 11 3 3 2 2" xfId="25327"/>
    <cellStyle name="Обычный 5 2 2 11 3 3 2 3" xfId="25328"/>
    <cellStyle name="Обычный 5 2 2 11 3 3 2 4" xfId="25329"/>
    <cellStyle name="Обычный 5 2 2 11 3 3 2 5" xfId="25330"/>
    <cellStyle name="Обычный 5 2 2 11 3 3 3" xfId="25331"/>
    <cellStyle name="Обычный 5 2 2 11 3 3 4" xfId="25332"/>
    <cellStyle name="Обычный 5 2 2 11 3 3 5" xfId="25333"/>
    <cellStyle name="Обычный 5 2 2 11 3 3 6" xfId="25334"/>
    <cellStyle name="Обычный 5 2 2 11 3 3 7" xfId="25335"/>
    <cellStyle name="Обычный 5 2 2 11 3 3 8" xfId="25336"/>
    <cellStyle name="Обычный 5 2 2 11 3 4" xfId="25337"/>
    <cellStyle name="Обычный 5 2 2 11 3 4 2" xfId="25338"/>
    <cellStyle name="Обычный 5 2 2 11 3 4 3" xfId="25339"/>
    <cellStyle name="Обычный 5 2 2 11 3 4 4" xfId="25340"/>
    <cellStyle name="Обычный 5 2 2 11 3 4 5" xfId="25341"/>
    <cellStyle name="Обычный 5 2 2 11 3 5" xfId="25342"/>
    <cellStyle name="Обычный 5 2 2 11 3 5 2" xfId="25343"/>
    <cellStyle name="Обычный 5 2 2 11 3 5 3" xfId="25344"/>
    <cellStyle name="Обычный 5 2 2 11 3 5 4" xfId="25345"/>
    <cellStyle name="Обычный 5 2 2 11 3 5 5" xfId="25346"/>
    <cellStyle name="Обычный 5 2 2 11 3 6" xfId="25347"/>
    <cellStyle name="Обычный 5 2 2 11 3 7" xfId="25348"/>
    <cellStyle name="Обычный 5 2 2 11 3 8" xfId="25349"/>
    <cellStyle name="Обычный 5 2 2 11 3 9" xfId="25350"/>
    <cellStyle name="Обычный 5 2 2 11 4" xfId="25351"/>
    <cellStyle name="Обычный 5 2 2 11 4 2" xfId="25352"/>
    <cellStyle name="Обычный 5 2 2 11 4 2 2" xfId="25353"/>
    <cellStyle name="Обычный 5 2 2 11 4 2 3" xfId="25354"/>
    <cellStyle name="Обычный 5 2 2 11 4 2 4" xfId="25355"/>
    <cellStyle name="Обычный 5 2 2 11 4 2 5" xfId="25356"/>
    <cellStyle name="Обычный 5 2 2 11 4 3" xfId="25357"/>
    <cellStyle name="Обычный 5 2 2 11 4 4" xfId="25358"/>
    <cellStyle name="Обычный 5 2 2 11 4 5" xfId="25359"/>
    <cellStyle name="Обычный 5 2 2 11 4 6" xfId="25360"/>
    <cellStyle name="Обычный 5 2 2 11 4 7" xfId="25361"/>
    <cellStyle name="Обычный 5 2 2 11 4 8" xfId="25362"/>
    <cellStyle name="Обычный 5 2 2 11 4 9" xfId="25363"/>
    <cellStyle name="Обычный 5 2 2 11 5" xfId="25364"/>
    <cellStyle name="Обычный 5 2 2 11 5 2" xfId="25365"/>
    <cellStyle name="Обычный 5 2 2 11 5 2 2" xfId="25366"/>
    <cellStyle name="Обычный 5 2 2 11 5 2 3" xfId="25367"/>
    <cellStyle name="Обычный 5 2 2 11 5 2 4" xfId="25368"/>
    <cellStyle name="Обычный 5 2 2 11 5 2 5" xfId="25369"/>
    <cellStyle name="Обычный 5 2 2 11 5 3" xfId="25370"/>
    <cellStyle name="Обычный 5 2 2 11 5 4" xfId="25371"/>
    <cellStyle name="Обычный 5 2 2 11 5 5" xfId="25372"/>
    <cellStyle name="Обычный 5 2 2 11 5 6" xfId="25373"/>
    <cellStyle name="Обычный 5 2 2 11 5 7" xfId="25374"/>
    <cellStyle name="Обычный 5 2 2 11 5 8" xfId="25375"/>
    <cellStyle name="Обычный 5 2 2 11 6" xfId="25376"/>
    <cellStyle name="Обычный 5 2 2 11 6 2" xfId="25377"/>
    <cellStyle name="Обычный 5 2 2 11 6 3" xfId="25378"/>
    <cellStyle name="Обычный 5 2 2 11 6 4" xfId="25379"/>
    <cellStyle name="Обычный 5 2 2 11 6 5" xfId="25380"/>
    <cellStyle name="Обычный 5 2 2 11 7" xfId="25381"/>
    <cellStyle name="Обычный 5 2 2 11 7 2" xfId="25382"/>
    <cellStyle name="Обычный 5 2 2 11 7 3" xfId="25383"/>
    <cellStyle name="Обычный 5 2 2 11 7 4" xfId="25384"/>
    <cellStyle name="Обычный 5 2 2 11 7 5" xfId="25385"/>
    <cellStyle name="Обычный 5 2 2 11 8" xfId="25386"/>
    <cellStyle name="Обычный 5 2 2 11 9" xfId="25387"/>
    <cellStyle name="Обычный 5 2 2 12" xfId="25388"/>
    <cellStyle name="Обычный 5 2 2 12 10" xfId="25389"/>
    <cellStyle name="Обычный 5 2 2 12 11" xfId="25390"/>
    <cellStyle name="Обычный 5 2 2 12 12" xfId="25391"/>
    <cellStyle name="Обычный 5 2 2 12 13" xfId="25392"/>
    <cellStyle name="Обычный 5 2 2 12 14" xfId="25393"/>
    <cellStyle name="Обычный 5 2 2 12 15" xfId="25394"/>
    <cellStyle name="Обычный 5 2 2 12 2" xfId="25395"/>
    <cellStyle name="Обычный 5 2 2 12 2 10" xfId="25396"/>
    <cellStyle name="Обычный 5 2 2 12 2 11" xfId="25397"/>
    <cellStyle name="Обычный 5 2 2 12 2 12" xfId="25398"/>
    <cellStyle name="Обычный 5 2 2 12 2 13" xfId="25399"/>
    <cellStyle name="Обычный 5 2 2 12 2 14" xfId="25400"/>
    <cellStyle name="Обычный 5 2 2 12 2 2" xfId="25401"/>
    <cellStyle name="Обычный 5 2 2 12 2 2 10" xfId="25402"/>
    <cellStyle name="Обычный 5 2 2 12 2 2 11" xfId="25403"/>
    <cellStyle name="Обычный 5 2 2 12 2 2 12" xfId="25404"/>
    <cellStyle name="Обычный 5 2 2 12 2 2 13" xfId="25405"/>
    <cellStyle name="Обычный 5 2 2 12 2 2 2" xfId="25406"/>
    <cellStyle name="Обычный 5 2 2 12 2 2 2 2" xfId="25407"/>
    <cellStyle name="Обычный 5 2 2 12 2 2 2 2 2" xfId="25408"/>
    <cellStyle name="Обычный 5 2 2 12 2 2 2 2 3" xfId="25409"/>
    <cellStyle name="Обычный 5 2 2 12 2 2 2 2 4" xfId="25410"/>
    <cellStyle name="Обычный 5 2 2 12 2 2 2 2 5" xfId="25411"/>
    <cellStyle name="Обычный 5 2 2 12 2 2 2 3" xfId="25412"/>
    <cellStyle name="Обычный 5 2 2 12 2 2 2 4" xfId="25413"/>
    <cellStyle name="Обычный 5 2 2 12 2 2 2 5" xfId="25414"/>
    <cellStyle name="Обычный 5 2 2 12 2 2 2 6" xfId="25415"/>
    <cellStyle name="Обычный 5 2 2 12 2 2 2 7" xfId="25416"/>
    <cellStyle name="Обычный 5 2 2 12 2 2 2 8" xfId="25417"/>
    <cellStyle name="Обычный 5 2 2 12 2 2 2 9" xfId="25418"/>
    <cellStyle name="Обычный 5 2 2 12 2 2 3" xfId="25419"/>
    <cellStyle name="Обычный 5 2 2 12 2 2 3 2" xfId="25420"/>
    <cellStyle name="Обычный 5 2 2 12 2 2 3 2 2" xfId="25421"/>
    <cellStyle name="Обычный 5 2 2 12 2 2 3 2 3" xfId="25422"/>
    <cellStyle name="Обычный 5 2 2 12 2 2 3 2 4" xfId="25423"/>
    <cellStyle name="Обычный 5 2 2 12 2 2 3 2 5" xfId="25424"/>
    <cellStyle name="Обычный 5 2 2 12 2 2 3 3" xfId="25425"/>
    <cellStyle name="Обычный 5 2 2 12 2 2 3 4" xfId="25426"/>
    <cellStyle name="Обычный 5 2 2 12 2 2 3 5" xfId="25427"/>
    <cellStyle name="Обычный 5 2 2 12 2 2 3 6" xfId="25428"/>
    <cellStyle name="Обычный 5 2 2 12 2 2 3 7" xfId="25429"/>
    <cellStyle name="Обычный 5 2 2 12 2 2 3 8" xfId="25430"/>
    <cellStyle name="Обычный 5 2 2 12 2 2 4" xfId="25431"/>
    <cellStyle name="Обычный 5 2 2 12 2 2 4 2" xfId="25432"/>
    <cellStyle name="Обычный 5 2 2 12 2 2 4 3" xfId="25433"/>
    <cellStyle name="Обычный 5 2 2 12 2 2 4 4" xfId="25434"/>
    <cellStyle name="Обычный 5 2 2 12 2 2 4 5" xfId="25435"/>
    <cellStyle name="Обычный 5 2 2 12 2 2 5" xfId="25436"/>
    <cellStyle name="Обычный 5 2 2 12 2 2 5 2" xfId="25437"/>
    <cellStyle name="Обычный 5 2 2 12 2 2 5 3" xfId="25438"/>
    <cellStyle name="Обычный 5 2 2 12 2 2 5 4" xfId="25439"/>
    <cellStyle name="Обычный 5 2 2 12 2 2 5 5" xfId="25440"/>
    <cellStyle name="Обычный 5 2 2 12 2 2 6" xfId="25441"/>
    <cellStyle name="Обычный 5 2 2 12 2 2 7" xfId="25442"/>
    <cellStyle name="Обычный 5 2 2 12 2 2 8" xfId="25443"/>
    <cellStyle name="Обычный 5 2 2 12 2 2 9" xfId="25444"/>
    <cellStyle name="Обычный 5 2 2 12 2 3" xfId="25445"/>
    <cellStyle name="Обычный 5 2 2 12 2 3 2" xfId="25446"/>
    <cellStyle name="Обычный 5 2 2 12 2 3 2 2" xfId="25447"/>
    <cellStyle name="Обычный 5 2 2 12 2 3 2 3" xfId="25448"/>
    <cellStyle name="Обычный 5 2 2 12 2 3 2 4" xfId="25449"/>
    <cellStyle name="Обычный 5 2 2 12 2 3 2 5" xfId="25450"/>
    <cellStyle name="Обычный 5 2 2 12 2 3 3" xfId="25451"/>
    <cellStyle name="Обычный 5 2 2 12 2 3 4" xfId="25452"/>
    <cellStyle name="Обычный 5 2 2 12 2 3 5" xfId="25453"/>
    <cellStyle name="Обычный 5 2 2 12 2 3 6" xfId="25454"/>
    <cellStyle name="Обычный 5 2 2 12 2 3 7" xfId="25455"/>
    <cellStyle name="Обычный 5 2 2 12 2 3 8" xfId="25456"/>
    <cellStyle name="Обычный 5 2 2 12 2 3 9" xfId="25457"/>
    <cellStyle name="Обычный 5 2 2 12 2 4" xfId="25458"/>
    <cellStyle name="Обычный 5 2 2 12 2 4 2" xfId="25459"/>
    <cellStyle name="Обычный 5 2 2 12 2 4 2 2" xfId="25460"/>
    <cellStyle name="Обычный 5 2 2 12 2 4 2 3" xfId="25461"/>
    <cellStyle name="Обычный 5 2 2 12 2 4 2 4" xfId="25462"/>
    <cellStyle name="Обычный 5 2 2 12 2 4 2 5" xfId="25463"/>
    <cellStyle name="Обычный 5 2 2 12 2 4 3" xfId="25464"/>
    <cellStyle name="Обычный 5 2 2 12 2 4 4" xfId="25465"/>
    <cellStyle name="Обычный 5 2 2 12 2 4 5" xfId="25466"/>
    <cellStyle name="Обычный 5 2 2 12 2 4 6" xfId="25467"/>
    <cellStyle name="Обычный 5 2 2 12 2 4 7" xfId="25468"/>
    <cellStyle name="Обычный 5 2 2 12 2 4 8" xfId="25469"/>
    <cellStyle name="Обычный 5 2 2 12 2 5" xfId="25470"/>
    <cellStyle name="Обычный 5 2 2 12 2 5 2" xfId="25471"/>
    <cellStyle name="Обычный 5 2 2 12 2 5 3" xfId="25472"/>
    <cellStyle name="Обычный 5 2 2 12 2 5 4" xfId="25473"/>
    <cellStyle name="Обычный 5 2 2 12 2 5 5" xfId="25474"/>
    <cellStyle name="Обычный 5 2 2 12 2 6" xfId="25475"/>
    <cellStyle name="Обычный 5 2 2 12 2 6 2" xfId="25476"/>
    <cellStyle name="Обычный 5 2 2 12 2 6 3" xfId="25477"/>
    <cellStyle name="Обычный 5 2 2 12 2 6 4" xfId="25478"/>
    <cellStyle name="Обычный 5 2 2 12 2 6 5" xfId="25479"/>
    <cellStyle name="Обычный 5 2 2 12 2 7" xfId="25480"/>
    <cellStyle name="Обычный 5 2 2 12 2 8" xfId="25481"/>
    <cellStyle name="Обычный 5 2 2 12 2 9" xfId="25482"/>
    <cellStyle name="Обычный 5 2 2 12 3" xfId="25483"/>
    <cellStyle name="Обычный 5 2 2 12 3 10" xfId="25484"/>
    <cellStyle name="Обычный 5 2 2 12 3 11" xfId="25485"/>
    <cellStyle name="Обычный 5 2 2 12 3 12" xfId="25486"/>
    <cellStyle name="Обычный 5 2 2 12 3 13" xfId="25487"/>
    <cellStyle name="Обычный 5 2 2 12 3 2" xfId="25488"/>
    <cellStyle name="Обычный 5 2 2 12 3 2 2" xfId="25489"/>
    <cellStyle name="Обычный 5 2 2 12 3 2 2 2" xfId="25490"/>
    <cellStyle name="Обычный 5 2 2 12 3 2 2 3" xfId="25491"/>
    <cellStyle name="Обычный 5 2 2 12 3 2 2 4" xfId="25492"/>
    <cellStyle name="Обычный 5 2 2 12 3 2 2 5" xfId="25493"/>
    <cellStyle name="Обычный 5 2 2 12 3 2 3" xfId="25494"/>
    <cellStyle name="Обычный 5 2 2 12 3 2 4" xfId="25495"/>
    <cellStyle name="Обычный 5 2 2 12 3 2 5" xfId="25496"/>
    <cellStyle name="Обычный 5 2 2 12 3 2 6" xfId="25497"/>
    <cellStyle name="Обычный 5 2 2 12 3 2 7" xfId="25498"/>
    <cellStyle name="Обычный 5 2 2 12 3 2 8" xfId="25499"/>
    <cellStyle name="Обычный 5 2 2 12 3 2 9" xfId="25500"/>
    <cellStyle name="Обычный 5 2 2 12 3 3" xfId="25501"/>
    <cellStyle name="Обычный 5 2 2 12 3 3 2" xfId="25502"/>
    <cellStyle name="Обычный 5 2 2 12 3 3 2 2" xfId="25503"/>
    <cellStyle name="Обычный 5 2 2 12 3 3 2 3" xfId="25504"/>
    <cellStyle name="Обычный 5 2 2 12 3 3 2 4" xfId="25505"/>
    <cellStyle name="Обычный 5 2 2 12 3 3 2 5" xfId="25506"/>
    <cellStyle name="Обычный 5 2 2 12 3 3 3" xfId="25507"/>
    <cellStyle name="Обычный 5 2 2 12 3 3 4" xfId="25508"/>
    <cellStyle name="Обычный 5 2 2 12 3 3 5" xfId="25509"/>
    <cellStyle name="Обычный 5 2 2 12 3 3 6" xfId="25510"/>
    <cellStyle name="Обычный 5 2 2 12 3 3 7" xfId="25511"/>
    <cellStyle name="Обычный 5 2 2 12 3 3 8" xfId="25512"/>
    <cellStyle name="Обычный 5 2 2 12 3 4" xfId="25513"/>
    <cellStyle name="Обычный 5 2 2 12 3 4 2" xfId="25514"/>
    <cellStyle name="Обычный 5 2 2 12 3 4 3" xfId="25515"/>
    <cellStyle name="Обычный 5 2 2 12 3 4 4" xfId="25516"/>
    <cellStyle name="Обычный 5 2 2 12 3 4 5" xfId="25517"/>
    <cellStyle name="Обычный 5 2 2 12 3 5" xfId="25518"/>
    <cellStyle name="Обычный 5 2 2 12 3 5 2" xfId="25519"/>
    <cellStyle name="Обычный 5 2 2 12 3 5 3" xfId="25520"/>
    <cellStyle name="Обычный 5 2 2 12 3 5 4" xfId="25521"/>
    <cellStyle name="Обычный 5 2 2 12 3 5 5" xfId="25522"/>
    <cellStyle name="Обычный 5 2 2 12 3 6" xfId="25523"/>
    <cellStyle name="Обычный 5 2 2 12 3 7" xfId="25524"/>
    <cellStyle name="Обычный 5 2 2 12 3 8" xfId="25525"/>
    <cellStyle name="Обычный 5 2 2 12 3 9" xfId="25526"/>
    <cellStyle name="Обычный 5 2 2 12 4" xfId="25527"/>
    <cellStyle name="Обычный 5 2 2 12 4 2" xfId="25528"/>
    <cellStyle name="Обычный 5 2 2 12 4 2 2" xfId="25529"/>
    <cellStyle name="Обычный 5 2 2 12 4 2 3" xfId="25530"/>
    <cellStyle name="Обычный 5 2 2 12 4 2 4" xfId="25531"/>
    <cellStyle name="Обычный 5 2 2 12 4 2 5" xfId="25532"/>
    <cellStyle name="Обычный 5 2 2 12 4 3" xfId="25533"/>
    <cellStyle name="Обычный 5 2 2 12 4 4" xfId="25534"/>
    <cellStyle name="Обычный 5 2 2 12 4 5" xfId="25535"/>
    <cellStyle name="Обычный 5 2 2 12 4 6" xfId="25536"/>
    <cellStyle name="Обычный 5 2 2 12 4 7" xfId="25537"/>
    <cellStyle name="Обычный 5 2 2 12 4 8" xfId="25538"/>
    <cellStyle name="Обычный 5 2 2 12 4 9" xfId="25539"/>
    <cellStyle name="Обычный 5 2 2 12 5" xfId="25540"/>
    <cellStyle name="Обычный 5 2 2 12 5 2" xfId="25541"/>
    <cellStyle name="Обычный 5 2 2 12 5 2 2" xfId="25542"/>
    <cellStyle name="Обычный 5 2 2 12 5 2 3" xfId="25543"/>
    <cellStyle name="Обычный 5 2 2 12 5 2 4" xfId="25544"/>
    <cellStyle name="Обычный 5 2 2 12 5 2 5" xfId="25545"/>
    <cellStyle name="Обычный 5 2 2 12 5 3" xfId="25546"/>
    <cellStyle name="Обычный 5 2 2 12 5 4" xfId="25547"/>
    <cellStyle name="Обычный 5 2 2 12 5 5" xfId="25548"/>
    <cellStyle name="Обычный 5 2 2 12 5 6" xfId="25549"/>
    <cellStyle name="Обычный 5 2 2 12 5 7" xfId="25550"/>
    <cellStyle name="Обычный 5 2 2 12 5 8" xfId="25551"/>
    <cellStyle name="Обычный 5 2 2 12 6" xfId="25552"/>
    <cellStyle name="Обычный 5 2 2 12 6 2" xfId="25553"/>
    <cellStyle name="Обычный 5 2 2 12 6 3" xfId="25554"/>
    <cellStyle name="Обычный 5 2 2 12 6 4" xfId="25555"/>
    <cellStyle name="Обычный 5 2 2 12 6 5" xfId="25556"/>
    <cellStyle name="Обычный 5 2 2 12 7" xfId="25557"/>
    <cellStyle name="Обычный 5 2 2 12 7 2" xfId="25558"/>
    <cellStyle name="Обычный 5 2 2 12 7 3" xfId="25559"/>
    <cellStyle name="Обычный 5 2 2 12 7 4" xfId="25560"/>
    <cellStyle name="Обычный 5 2 2 12 7 5" xfId="25561"/>
    <cellStyle name="Обычный 5 2 2 12 8" xfId="25562"/>
    <cellStyle name="Обычный 5 2 2 12 9" xfId="25563"/>
    <cellStyle name="Обычный 5 2 2 13" xfId="25564"/>
    <cellStyle name="Обычный 5 2 2 13 10" xfId="25565"/>
    <cellStyle name="Обычный 5 2 2 13 11" xfId="25566"/>
    <cellStyle name="Обычный 5 2 2 13 12" xfId="25567"/>
    <cellStyle name="Обычный 5 2 2 13 13" xfId="25568"/>
    <cellStyle name="Обычный 5 2 2 13 14" xfId="25569"/>
    <cellStyle name="Обычный 5 2 2 13 15" xfId="25570"/>
    <cellStyle name="Обычный 5 2 2 13 2" xfId="25571"/>
    <cellStyle name="Обычный 5 2 2 13 2 10" xfId="25572"/>
    <cellStyle name="Обычный 5 2 2 13 2 11" xfId="25573"/>
    <cellStyle name="Обычный 5 2 2 13 2 12" xfId="25574"/>
    <cellStyle name="Обычный 5 2 2 13 2 13" xfId="25575"/>
    <cellStyle name="Обычный 5 2 2 13 2 14" xfId="25576"/>
    <cellStyle name="Обычный 5 2 2 13 2 2" xfId="25577"/>
    <cellStyle name="Обычный 5 2 2 13 2 2 10" xfId="25578"/>
    <cellStyle name="Обычный 5 2 2 13 2 2 11" xfId="25579"/>
    <cellStyle name="Обычный 5 2 2 13 2 2 12" xfId="25580"/>
    <cellStyle name="Обычный 5 2 2 13 2 2 13" xfId="25581"/>
    <cellStyle name="Обычный 5 2 2 13 2 2 2" xfId="25582"/>
    <cellStyle name="Обычный 5 2 2 13 2 2 2 2" xfId="25583"/>
    <cellStyle name="Обычный 5 2 2 13 2 2 2 2 2" xfId="25584"/>
    <cellStyle name="Обычный 5 2 2 13 2 2 2 2 3" xfId="25585"/>
    <cellStyle name="Обычный 5 2 2 13 2 2 2 2 4" xfId="25586"/>
    <cellStyle name="Обычный 5 2 2 13 2 2 2 2 5" xfId="25587"/>
    <cellStyle name="Обычный 5 2 2 13 2 2 2 3" xfId="25588"/>
    <cellStyle name="Обычный 5 2 2 13 2 2 2 4" xfId="25589"/>
    <cellStyle name="Обычный 5 2 2 13 2 2 2 5" xfId="25590"/>
    <cellStyle name="Обычный 5 2 2 13 2 2 2 6" xfId="25591"/>
    <cellStyle name="Обычный 5 2 2 13 2 2 2 7" xfId="25592"/>
    <cellStyle name="Обычный 5 2 2 13 2 2 2 8" xfId="25593"/>
    <cellStyle name="Обычный 5 2 2 13 2 2 2 9" xfId="25594"/>
    <cellStyle name="Обычный 5 2 2 13 2 2 3" xfId="25595"/>
    <cellStyle name="Обычный 5 2 2 13 2 2 3 2" xfId="25596"/>
    <cellStyle name="Обычный 5 2 2 13 2 2 3 2 2" xfId="25597"/>
    <cellStyle name="Обычный 5 2 2 13 2 2 3 2 3" xfId="25598"/>
    <cellStyle name="Обычный 5 2 2 13 2 2 3 2 4" xfId="25599"/>
    <cellStyle name="Обычный 5 2 2 13 2 2 3 2 5" xfId="25600"/>
    <cellStyle name="Обычный 5 2 2 13 2 2 3 3" xfId="25601"/>
    <cellStyle name="Обычный 5 2 2 13 2 2 3 4" xfId="25602"/>
    <cellStyle name="Обычный 5 2 2 13 2 2 3 5" xfId="25603"/>
    <cellStyle name="Обычный 5 2 2 13 2 2 3 6" xfId="25604"/>
    <cellStyle name="Обычный 5 2 2 13 2 2 3 7" xfId="25605"/>
    <cellStyle name="Обычный 5 2 2 13 2 2 3 8" xfId="25606"/>
    <cellStyle name="Обычный 5 2 2 13 2 2 4" xfId="25607"/>
    <cellStyle name="Обычный 5 2 2 13 2 2 4 2" xfId="25608"/>
    <cellStyle name="Обычный 5 2 2 13 2 2 4 3" xfId="25609"/>
    <cellStyle name="Обычный 5 2 2 13 2 2 4 4" xfId="25610"/>
    <cellStyle name="Обычный 5 2 2 13 2 2 4 5" xfId="25611"/>
    <cellStyle name="Обычный 5 2 2 13 2 2 5" xfId="25612"/>
    <cellStyle name="Обычный 5 2 2 13 2 2 5 2" xfId="25613"/>
    <cellStyle name="Обычный 5 2 2 13 2 2 5 3" xfId="25614"/>
    <cellStyle name="Обычный 5 2 2 13 2 2 5 4" xfId="25615"/>
    <cellStyle name="Обычный 5 2 2 13 2 2 5 5" xfId="25616"/>
    <cellStyle name="Обычный 5 2 2 13 2 2 6" xfId="25617"/>
    <cellStyle name="Обычный 5 2 2 13 2 2 7" xfId="25618"/>
    <cellStyle name="Обычный 5 2 2 13 2 2 8" xfId="25619"/>
    <cellStyle name="Обычный 5 2 2 13 2 2 9" xfId="25620"/>
    <cellStyle name="Обычный 5 2 2 13 2 3" xfId="25621"/>
    <cellStyle name="Обычный 5 2 2 13 2 3 2" xfId="25622"/>
    <cellStyle name="Обычный 5 2 2 13 2 3 2 2" xfId="25623"/>
    <cellStyle name="Обычный 5 2 2 13 2 3 2 3" xfId="25624"/>
    <cellStyle name="Обычный 5 2 2 13 2 3 2 4" xfId="25625"/>
    <cellStyle name="Обычный 5 2 2 13 2 3 2 5" xfId="25626"/>
    <cellStyle name="Обычный 5 2 2 13 2 3 3" xfId="25627"/>
    <cellStyle name="Обычный 5 2 2 13 2 3 4" xfId="25628"/>
    <cellStyle name="Обычный 5 2 2 13 2 3 5" xfId="25629"/>
    <cellStyle name="Обычный 5 2 2 13 2 3 6" xfId="25630"/>
    <cellStyle name="Обычный 5 2 2 13 2 3 7" xfId="25631"/>
    <cellStyle name="Обычный 5 2 2 13 2 3 8" xfId="25632"/>
    <cellStyle name="Обычный 5 2 2 13 2 3 9" xfId="25633"/>
    <cellStyle name="Обычный 5 2 2 13 2 4" xfId="25634"/>
    <cellStyle name="Обычный 5 2 2 13 2 4 2" xfId="25635"/>
    <cellStyle name="Обычный 5 2 2 13 2 4 2 2" xfId="25636"/>
    <cellStyle name="Обычный 5 2 2 13 2 4 2 3" xfId="25637"/>
    <cellStyle name="Обычный 5 2 2 13 2 4 2 4" xfId="25638"/>
    <cellStyle name="Обычный 5 2 2 13 2 4 2 5" xfId="25639"/>
    <cellStyle name="Обычный 5 2 2 13 2 4 3" xfId="25640"/>
    <cellStyle name="Обычный 5 2 2 13 2 4 4" xfId="25641"/>
    <cellStyle name="Обычный 5 2 2 13 2 4 5" xfId="25642"/>
    <cellStyle name="Обычный 5 2 2 13 2 4 6" xfId="25643"/>
    <cellStyle name="Обычный 5 2 2 13 2 4 7" xfId="25644"/>
    <cellStyle name="Обычный 5 2 2 13 2 4 8" xfId="25645"/>
    <cellStyle name="Обычный 5 2 2 13 2 5" xfId="25646"/>
    <cellStyle name="Обычный 5 2 2 13 2 5 2" xfId="25647"/>
    <cellStyle name="Обычный 5 2 2 13 2 5 3" xfId="25648"/>
    <cellStyle name="Обычный 5 2 2 13 2 5 4" xfId="25649"/>
    <cellStyle name="Обычный 5 2 2 13 2 5 5" xfId="25650"/>
    <cellStyle name="Обычный 5 2 2 13 2 6" xfId="25651"/>
    <cellStyle name="Обычный 5 2 2 13 2 6 2" xfId="25652"/>
    <cellStyle name="Обычный 5 2 2 13 2 6 3" xfId="25653"/>
    <cellStyle name="Обычный 5 2 2 13 2 6 4" xfId="25654"/>
    <cellStyle name="Обычный 5 2 2 13 2 6 5" xfId="25655"/>
    <cellStyle name="Обычный 5 2 2 13 2 7" xfId="25656"/>
    <cellStyle name="Обычный 5 2 2 13 2 8" xfId="25657"/>
    <cellStyle name="Обычный 5 2 2 13 2 9" xfId="25658"/>
    <cellStyle name="Обычный 5 2 2 13 3" xfId="25659"/>
    <cellStyle name="Обычный 5 2 2 13 3 10" xfId="25660"/>
    <cellStyle name="Обычный 5 2 2 13 3 11" xfId="25661"/>
    <cellStyle name="Обычный 5 2 2 13 3 12" xfId="25662"/>
    <cellStyle name="Обычный 5 2 2 13 3 13" xfId="25663"/>
    <cellStyle name="Обычный 5 2 2 13 3 2" xfId="25664"/>
    <cellStyle name="Обычный 5 2 2 13 3 2 2" xfId="25665"/>
    <cellStyle name="Обычный 5 2 2 13 3 2 2 2" xfId="25666"/>
    <cellStyle name="Обычный 5 2 2 13 3 2 2 3" xfId="25667"/>
    <cellStyle name="Обычный 5 2 2 13 3 2 2 4" xfId="25668"/>
    <cellStyle name="Обычный 5 2 2 13 3 2 2 5" xfId="25669"/>
    <cellStyle name="Обычный 5 2 2 13 3 2 3" xfId="25670"/>
    <cellStyle name="Обычный 5 2 2 13 3 2 4" xfId="25671"/>
    <cellStyle name="Обычный 5 2 2 13 3 2 5" xfId="25672"/>
    <cellStyle name="Обычный 5 2 2 13 3 2 6" xfId="25673"/>
    <cellStyle name="Обычный 5 2 2 13 3 2 7" xfId="25674"/>
    <cellStyle name="Обычный 5 2 2 13 3 2 8" xfId="25675"/>
    <cellStyle name="Обычный 5 2 2 13 3 2 9" xfId="25676"/>
    <cellStyle name="Обычный 5 2 2 13 3 3" xfId="25677"/>
    <cellStyle name="Обычный 5 2 2 13 3 3 2" xfId="25678"/>
    <cellStyle name="Обычный 5 2 2 13 3 3 2 2" xfId="25679"/>
    <cellStyle name="Обычный 5 2 2 13 3 3 2 3" xfId="25680"/>
    <cellStyle name="Обычный 5 2 2 13 3 3 2 4" xfId="25681"/>
    <cellStyle name="Обычный 5 2 2 13 3 3 2 5" xfId="25682"/>
    <cellStyle name="Обычный 5 2 2 13 3 3 3" xfId="25683"/>
    <cellStyle name="Обычный 5 2 2 13 3 3 4" xfId="25684"/>
    <cellStyle name="Обычный 5 2 2 13 3 3 5" xfId="25685"/>
    <cellStyle name="Обычный 5 2 2 13 3 3 6" xfId="25686"/>
    <cellStyle name="Обычный 5 2 2 13 3 3 7" xfId="25687"/>
    <cellStyle name="Обычный 5 2 2 13 3 3 8" xfId="25688"/>
    <cellStyle name="Обычный 5 2 2 13 3 4" xfId="25689"/>
    <cellStyle name="Обычный 5 2 2 13 3 4 2" xfId="25690"/>
    <cellStyle name="Обычный 5 2 2 13 3 4 3" xfId="25691"/>
    <cellStyle name="Обычный 5 2 2 13 3 4 4" xfId="25692"/>
    <cellStyle name="Обычный 5 2 2 13 3 4 5" xfId="25693"/>
    <cellStyle name="Обычный 5 2 2 13 3 5" xfId="25694"/>
    <cellStyle name="Обычный 5 2 2 13 3 5 2" xfId="25695"/>
    <cellStyle name="Обычный 5 2 2 13 3 5 3" xfId="25696"/>
    <cellStyle name="Обычный 5 2 2 13 3 5 4" xfId="25697"/>
    <cellStyle name="Обычный 5 2 2 13 3 5 5" xfId="25698"/>
    <cellStyle name="Обычный 5 2 2 13 3 6" xfId="25699"/>
    <cellStyle name="Обычный 5 2 2 13 3 7" xfId="25700"/>
    <cellStyle name="Обычный 5 2 2 13 3 8" xfId="25701"/>
    <cellStyle name="Обычный 5 2 2 13 3 9" xfId="25702"/>
    <cellStyle name="Обычный 5 2 2 13 4" xfId="25703"/>
    <cellStyle name="Обычный 5 2 2 13 4 2" xfId="25704"/>
    <cellStyle name="Обычный 5 2 2 13 4 2 2" xfId="25705"/>
    <cellStyle name="Обычный 5 2 2 13 4 2 3" xfId="25706"/>
    <cellStyle name="Обычный 5 2 2 13 4 2 4" xfId="25707"/>
    <cellStyle name="Обычный 5 2 2 13 4 2 5" xfId="25708"/>
    <cellStyle name="Обычный 5 2 2 13 4 3" xfId="25709"/>
    <cellStyle name="Обычный 5 2 2 13 4 4" xfId="25710"/>
    <cellStyle name="Обычный 5 2 2 13 4 5" xfId="25711"/>
    <cellStyle name="Обычный 5 2 2 13 4 6" xfId="25712"/>
    <cellStyle name="Обычный 5 2 2 13 4 7" xfId="25713"/>
    <cellStyle name="Обычный 5 2 2 13 4 8" xfId="25714"/>
    <cellStyle name="Обычный 5 2 2 13 4 9" xfId="25715"/>
    <cellStyle name="Обычный 5 2 2 13 5" xfId="25716"/>
    <cellStyle name="Обычный 5 2 2 13 5 2" xfId="25717"/>
    <cellStyle name="Обычный 5 2 2 13 5 2 2" xfId="25718"/>
    <cellStyle name="Обычный 5 2 2 13 5 2 3" xfId="25719"/>
    <cellStyle name="Обычный 5 2 2 13 5 2 4" xfId="25720"/>
    <cellStyle name="Обычный 5 2 2 13 5 2 5" xfId="25721"/>
    <cellStyle name="Обычный 5 2 2 13 5 3" xfId="25722"/>
    <cellStyle name="Обычный 5 2 2 13 5 4" xfId="25723"/>
    <cellStyle name="Обычный 5 2 2 13 5 5" xfId="25724"/>
    <cellStyle name="Обычный 5 2 2 13 5 6" xfId="25725"/>
    <cellStyle name="Обычный 5 2 2 13 5 7" xfId="25726"/>
    <cellStyle name="Обычный 5 2 2 13 5 8" xfId="25727"/>
    <cellStyle name="Обычный 5 2 2 13 6" xfId="25728"/>
    <cellStyle name="Обычный 5 2 2 13 6 2" xfId="25729"/>
    <cellStyle name="Обычный 5 2 2 13 6 3" xfId="25730"/>
    <cellStyle name="Обычный 5 2 2 13 6 4" xfId="25731"/>
    <cellStyle name="Обычный 5 2 2 13 6 5" xfId="25732"/>
    <cellStyle name="Обычный 5 2 2 13 7" xfId="25733"/>
    <cellStyle name="Обычный 5 2 2 13 7 2" xfId="25734"/>
    <cellStyle name="Обычный 5 2 2 13 7 3" xfId="25735"/>
    <cellStyle name="Обычный 5 2 2 13 7 4" xfId="25736"/>
    <cellStyle name="Обычный 5 2 2 13 7 5" xfId="25737"/>
    <cellStyle name="Обычный 5 2 2 13 8" xfId="25738"/>
    <cellStyle name="Обычный 5 2 2 13 9" xfId="25739"/>
    <cellStyle name="Обычный 5 2 2 14" xfId="25740"/>
    <cellStyle name="Обычный 5 2 2 14 10" xfId="25741"/>
    <cellStyle name="Обычный 5 2 2 14 11" xfId="25742"/>
    <cellStyle name="Обычный 5 2 2 14 12" xfId="25743"/>
    <cellStyle name="Обычный 5 2 2 14 13" xfId="25744"/>
    <cellStyle name="Обычный 5 2 2 14 14" xfId="25745"/>
    <cellStyle name="Обычный 5 2 2 14 2" xfId="25746"/>
    <cellStyle name="Обычный 5 2 2 14 2 10" xfId="25747"/>
    <cellStyle name="Обычный 5 2 2 14 2 11" xfId="25748"/>
    <cellStyle name="Обычный 5 2 2 14 2 12" xfId="25749"/>
    <cellStyle name="Обычный 5 2 2 14 2 13" xfId="25750"/>
    <cellStyle name="Обычный 5 2 2 14 2 2" xfId="25751"/>
    <cellStyle name="Обычный 5 2 2 14 2 2 2" xfId="25752"/>
    <cellStyle name="Обычный 5 2 2 14 2 2 2 2" xfId="25753"/>
    <cellStyle name="Обычный 5 2 2 14 2 2 2 3" xfId="25754"/>
    <cellStyle name="Обычный 5 2 2 14 2 2 2 4" xfId="25755"/>
    <cellStyle name="Обычный 5 2 2 14 2 2 2 5" xfId="25756"/>
    <cellStyle name="Обычный 5 2 2 14 2 2 3" xfId="25757"/>
    <cellStyle name="Обычный 5 2 2 14 2 2 4" xfId="25758"/>
    <cellStyle name="Обычный 5 2 2 14 2 2 5" xfId="25759"/>
    <cellStyle name="Обычный 5 2 2 14 2 2 6" xfId="25760"/>
    <cellStyle name="Обычный 5 2 2 14 2 2 7" xfId="25761"/>
    <cellStyle name="Обычный 5 2 2 14 2 2 8" xfId="25762"/>
    <cellStyle name="Обычный 5 2 2 14 2 2 9" xfId="25763"/>
    <cellStyle name="Обычный 5 2 2 14 2 3" xfId="25764"/>
    <cellStyle name="Обычный 5 2 2 14 2 3 2" xfId="25765"/>
    <cellStyle name="Обычный 5 2 2 14 2 3 2 2" xfId="25766"/>
    <cellStyle name="Обычный 5 2 2 14 2 3 2 3" xfId="25767"/>
    <cellStyle name="Обычный 5 2 2 14 2 3 2 4" xfId="25768"/>
    <cellStyle name="Обычный 5 2 2 14 2 3 2 5" xfId="25769"/>
    <cellStyle name="Обычный 5 2 2 14 2 3 3" xfId="25770"/>
    <cellStyle name="Обычный 5 2 2 14 2 3 4" xfId="25771"/>
    <cellStyle name="Обычный 5 2 2 14 2 3 5" xfId="25772"/>
    <cellStyle name="Обычный 5 2 2 14 2 3 6" xfId="25773"/>
    <cellStyle name="Обычный 5 2 2 14 2 3 7" xfId="25774"/>
    <cellStyle name="Обычный 5 2 2 14 2 3 8" xfId="25775"/>
    <cellStyle name="Обычный 5 2 2 14 2 4" xfId="25776"/>
    <cellStyle name="Обычный 5 2 2 14 2 4 2" xfId="25777"/>
    <cellStyle name="Обычный 5 2 2 14 2 4 3" xfId="25778"/>
    <cellStyle name="Обычный 5 2 2 14 2 4 4" xfId="25779"/>
    <cellStyle name="Обычный 5 2 2 14 2 4 5" xfId="25780"/>
    <cellStyle name="Обычный 5 2 2 14 2 5" xfId="25781"/>
    <cellStyle name="Обычный 5 2 2 14 2 5 2" xfId="25782"/>
    <cellStyle name="Обычный 5 2 2 14 2 5 3" xfId="25783"/>
    <cellStyle name="Обычный 5 2 2 14 2 5 4" xfId="25784"/>
    <cellStyle name="Обычный 5 2 2 14 2 5 5" xfId="25785"/>
    <cellStyle name="Обычный 5 2 2 14 2 6" xfId="25786"/>
    <cellStyle name="Обычный 5 2 2 14 2 7" xfId="25787"/>
    <cellStyle name="Обычный 5 2 2 14 2 8" xfId="25788"/>
    <cellStyle name="Обычный 5 2 2 14 2 9" xfId="25789"/>
    <cellStyle name="Обычный 5 2 2 14 3" xfId="25790"/>
    <cellStyle name="Обычный 5 2 2 14 3 2" xfId="25791"/>
    <cellStyle name="Обычный 5 2 2 14 3 2 2" xfId="25792"/>
    <cellStyle name="Обычный 5 2 2 14 3 2 3" xfId="25793"/>
    <cellStyle name="Обычный 5 2 2 14 3 2 4" xfId="25794"/>
    <cellStyle name="Обычный 5 2 2 14 3 2 5" xfId="25795"/>
    <cellStyle name="Обычный 5 2 2 14 3 3" xfId="25796"/>
    <cellStyle name="Обычный 5 2 2 14 3 4" xfId="25797"/>
    <cellStyle name="Обычный 5 2 2 14 3 5" xfId="25798"/>
    <cellStyle name="Обычный 5 2 2 14 3 6" xfId="25799"/>
    <cellStyle name="Обычный 5 2 2 14 3 7" xfId="25800"/>
    <cellStyle name="Обычный 5 2 2 14 3 8" xfId="25801"/>
    <cellStyle name="Обычный 5 2 2 14 3 9" xfId="25802"/>
    <cellStyle name="Обычный 5 2 2 14 4" xfId="25803"/>
    <cellStyle name="Обычный 5 2 2 14 4 2" xfId="25804"/>
    <cellStyle name="Обычный 5 2 2 14 4 2 2" xfId="25805"/>
    <cellStyle name="Обычный 5 2 2 14 4 2 3" xfId="25806"/>
    <cellStyle name="Обычный 5 2 2 14 4 2 4" xfId="25807"/>
    <cellStyle name="Обычный 5 2 2 14 4 2 5" xfId="25808"/>
    <cellStyle name="Обычный 5 2 2 14 4 3" xfId="25809"/>
    <cellStyle name="Обычный 5 2 2 14 4 4" xfId="25810"/>
    <cellStyle name="Обычный 5 2 2 14 4 5" xfId="25811"/>
    <cellStyle name="Обычный 5 2 2 14 4 6" xfId="25812"/>
    <cellStyle name="Обычный 5 2 2 14 4 7" xfId="25813"/>
    <cellStyle name="Обычный 5 2 2 14 4 8" xfId="25814"/>
    <cellStyle name="Обычный 5 2 2 14 5" xfId="25815"/>
    <cellStyle name="Обычный 5 2 2 14 5 2" xfId="25816"/>
    <cellStyle name="Обычный 5 2 2 14 5 3" xfId="25817"/>
    <cellStyle name="Обычный 5 2 2 14 5 4" xfId="25818"/>
    <cellStyle name="Обычный 5 2 2 14 5 5" xfId="25819"/>
    <cellStyle name="Обычный 5 2 2 14 6" xfId="25820"/>
    <cellStyle name="Обычный 5 2 2 14 6 2" xfId="25821"/>
    <cellStyle name="Обычный 5 2 2 14 6 3" xfId="25822"/>
    <cellStyle name="Обычный 5 2 2 14 6 4" xfId="25823"/>
    <cellStyle name="Обычный 5 2 2 14 6 5" xfId="25824"/>
    <cellStyle name="Обычный 5 2 2 14 7" xfId="25825"/>
    <cellStyle name="Обычный 5 2 2 14 8" xfId="25826"/>
    <cellStyle name="Обычный 5 2 2 14 9" xfId="25827"/>
    <cellStyle name="Обычный 5 2 2 15" xfId="25828"/>
    <cellStyle name="Обычный 5 2 2 15 10" xfId="25829"/>
    <cellStyle name="Обычный 5 2 2 15 11" xfId="25830"/>
    <cellStyle name="Обычный 5 2 2 15 12" xfId="25831"/>
    <cellStyle name="Обычный 5 2 2 15 13" xfId="25832"/>
    <cellStyle name="Обычный 5 2 2 15 2" xfId="25833"/>
    <cellStyle name="Обычный 5 2 2 15 2 2" xfId="25834"/>
    <cellStyle name="Обычный 5 2 2 15 2 2 2" xfId="25835"/>
    <cellStyle name="Обычный 5 2 2 15 2 2 3" xfId="25836"/>
    <cellStyle name="Обычный 5 2 2 15 2 2 4" xfId="25837"/>
    <cellStyle name="Обычный 5 2 2 15 2 2 5" xfId="25838"/>
    <cellStyle name="Обычный 5 2 2 15 2 3" xfId="25839"/>
    <cellStyle name="Обычный 5 2 2 15 2 4" xfId="25840"/>
    <cellStyle name="Обычный 5 2 2 15 2 5" xfId="25841"/>
    <cellStyle name="Обычный 5 2 2 15 2 6" xfId="25842"/>
    <cellStyle name="Обычный 5 2 2 15 2 7" xfId="25843"/>
    <cellStyle name="Обычный 5 2 2 15 2 8" xfId="25844"/>
    <cellStyle name="Обычный 5 2 2 15 2 9" xfId="25845"/>
    <cellStyle name="Обычный 5 2 2 15 3" xfId="25846"/>
    <cellStyle name="Обычный 5 2 2 15 3 2" xfId="25847"/>
    <cellStyle name="Обычный 5 2 2 15 3 2 2" xfId="25848"/>
    <cellStyle name="Обычный 5 2 2 15 3 2 3" xfId="25849"/>
    <cellStyle name="Обычный 5 2 2 15 3 2 4" xfId="25850"/>
    <cellStyle name="Обычный 5 2 2 15 3 2 5" xfId="25851"/>
    <cellStyle name="Обычный 5 2 2 15 3 3" xfId="25852"/>
    <cellStyle name="Обычный 5 2 2 15 3 4" xfId="25853"/>
    <cellStyle name="Обычный 5 2 2 15 3 5" xfId="25854"/>
    <cellStyle name="Обычный 5 2 2 15 3 6" xfId="25855"/>
    <cellStyle name="Обычный 5 2 2 15 3 7" xfId="25856"/>
    <cellStyle name="Обычный 5 2 2 15 3 8" xfId="25857"/>
    <cellStyle name="Обычный 5 2 2 15 4" xfId="25858"/>
    <cellStyle name="Обычный 5 2 2 15 4 2" xfId="25859"/>
    <cellStyle name="Обычный 5 2 2 15 4 3" xfId="25860"/>
    <cellStyle name="Обычный 5 2 2 15 4 4" xfId="25861"/>
    <cellStyle name="Обычный 5 2 2 15 4 5" xfId="25862"/>
    <cellStyle name="Обычный 5 2 2 15 5" xfId="25863"/>
    <cellStyle name="Обычный 5 2 2 15 5 2" xfId="25864"/>
    <cellStyle name="Обычный 5 2 2 15 5 3" xfId="25865"/>
    <cellStyle name="Обычный 5 2 2 15 5 4" xfId="25866"/>
    <cellStyle name="Обычный 5 2 2 15 5 5" xfId="25867"/>
    <cellStyle name="Обычный 5 2 2 15 6" xfId="25868"/>
    <cellStyle name="Обычный 5 2 2 15 7" xfId="25869"/>
    <cellStyle name="Обычный 5 2 2 15 8" xfId="25870"/>
    <cellStyle name="Обычный 5 2 2 15 9" xfId="25871"/>
    <cellStyle name="Обычный 5 2 2 16" xfId="25872"/>
    <cellStyle name="Обычный 5 2 2 16 10" xfId="25873"/>
    <cellStyle name="Обычный 5 2 2 16 2" xfId="25874"/>
    <cellStyle name="Обычный 5 2 2 16 2 2" xfId="25875"/>
    <cellStyle name="Обычный 5 2 2 16 2 2 2" xfId="25876"/>
    <cellStyle name="Обычный 5 2 2 16 2 2 3" xfId="25877"/>
    <cellStyle name="Обычный 5 2 2 16 2 2 4" xfId="25878"/>
    <cellStyle name="Обычный 5 2 2 16 2 2 5" xfId="25879"/>
    <cellStyle name="Обычный 5 2 2 16 2 3" xfId="25880"/>
    <cellStyle name="Обычный 5 2 2 16 2 4" xfId="25881"/>
    <cellStyle name="Обычный 5 2 2 16 2 5" xfId="25882"/>
    <cellStyle name="Обычный 5 2 2 16 2 6" xfId="25883"/>
    <cellStyle name="Обычный 5 2 2 16 2 7" xfId="25884"/>
    <cellStyle name="Обычный 5 2 2 16 2 8" xfId="25885"/>
    <cellStyle name="Обычный 5 2 2 16 2 9" xfId="25886"/>
    <cellStyle name="Обычный 5 2 2 16 3" xfId="25887"/>
    <cellStyle name="Обычный 5 2 2 16 3 2" xfId="25888"/>
    <cellStyle name="Обычный 5 2 2 16 3 3" xfId="25889"/>
    <cellStyle name="Обычный 5 2 2 16 3 4" xfId="25890"/>
    <cellStyle name="Обычный 5 2 2 16 3 5" xfId="25891"/>
    <cellStyle name="Обычный 5 2 2 16 4" xfId="25892"/>
    <cellStyle name="Обычный 5 2 2 16 5" xfId="25893"/>
    <cellStyle name="Обычный 5 2 2 16 6" xfId="25894"/>
    <cellStyle name="Обычный 5 2 2 16 7" xfId="25895"/>
    <cellStyle name="Обычный 5 2 2 16 8" xfId="25896"/>
    <cellStyle name="Обычный 5 2 2 16 9" xfId="25897"/>
    <cellStyle name="Обычный 5 2 2 17" xfId="25898"/>
    <cellStyle name="Обычный 5 2 2 17 2" xfId="25899"/>
    <cellStyle name="Обычный 5 2 2 17 2 2" xfId="25900"/>
    <cellStyle name="Обычный 5 2 2 17 2 3" xfId="25901"/>
    <cellStyle name="Обычный 5 2 2 17 2 4" xfId="25902"/>
    <cellStyle name="Обычный 5 2 2 17 2 5" xfId="25903"/>
    <cellStyle name="Обычный 5 2 2 17 3" xfId="25904"/>
    <cellStyle name="Обычный 5 2 2 17 4" xfId="25905"/>
    <cellStyle name="Обычный 5 2 2 17 5" xfId="25906"/>
    <cellStyle name="Обычный 5 2 2 17 6" xfId="25907"/>
    <cellStyle name="Обычный 5 2 2 17 7" xfId="25908"/>
    <cellStyle name="Обычный 5 2 2 17 8" xfId="25909"/>
    <cellStyle name="Обычный 5 2 2 17 9" xfId="25910"/>
    <cellStyle name="Обычный 5 2 2 18" xfId="25911"/>
    <cellStyle name="Обычный 5 2 2 18 2" xfId="25912"/>
    <cellStyle name="Обычный 5 2 2 18 2 2" xfId="25913"/>
    <cellStyle name="Обычный 5 2 2 18 2 3" xfId="25914"/>
    <cellStyle name="Обычный 5 2 2 18 2 4" xfId="25915"/>
    <cellStyle name="Обычный 5 2 2 18 2 5" xfId="25916"/>
    <cellStyle name="Обычный 5 2 2 18 3" xfId="25917"/>
    <cellStyle name="Обычный 5 2 2 18 4" xfId="25918"/>
    <cellStyle name="Обычный 5 2 2 18 5" xfId="25919"/>
    <cellStyle name="Обычный 5 2 2 18 6" xfId="25920"/>
    <cellStyle name="Обычный 5 2 2 18 7" xfId="25921"/>
    <cellStyle name="Обычный 5 2 2 18 8" xfId="25922"/>
    <cellStyle name="Обычный 5 2 2 19" xfId="25923"/>
    <cellStyle name="Обычный 5 2 2 19 2" xfId="25924"/>
    <cellStyle name="Обычный 5 2 2 19 3" xfId="25925"/>
    <cellStyle name="Обычный 5 2 2 19 4" xfId="25926"/>
    <cellStyle name="Обычный 5 2 2 19 5" xfId="25927"/>
    <cellStyle name="Обычный 5 2 2 2" xfId="25928"/>
    <cellStyle name="Обычный 5 2 2 2 2" xfId="25929"/>
    <cellStyle name="Обычный 5 2 2 2 2 10" xfId="25930"/>
    <cellStyle name="Обычный 5 2 2 2 2 11" xfId="25931"/>
    <cellStyle name="Обычный 5 2 2 2 2 12" xfId="25932"/>
    <cellStyle name="Обычный 5 2 2 2 2 13" xfId="25933"/>
    <cellStyle name="Обычный 5 2 2 2 2 14" xfId="25934"/>
    <cellStyle name="Обычный 5 2 2 2 2 15" xfId="25935"/>
    <cellStyle name="Обычный 5 2 2 2 2 16" xfId="25936"/>
    <cellStyle name="Обычный 5 2 2 2 2 2" xfId="25937"/>
    <cellStyle name="Обычный 5 2 2 2 2 2 10" xfId="25938"/>
    <cellStyle name="Обычный 5 2 2 2 2 2 11" xfId="25939"/>
    <cellStyle name="Обычный 5 2 2 2 2 2 12" xfId="25940"/>
    <cellStyle name="Обычный 5 2 2 2 2 2 13" xfId="25941"/>
    <cellStyle name="Обычный 5 2 2 2 2 2 14" xfId="25942"/>
    <cellStyle name="Обычный 5 2 2 2 2 2 2" xfId="25943"/>
    <cellStyle name="Обычный 5 2 2 2 2 2 2 10" xfId="25944"/>
    <cellStyle name="Обычный 5 2 2 2 2 2 2 11" xfId="25945"/>
    <cellStyle name="Обычный 5 2 2 2 2 2 2 12" xfId="25946"/>
    <cellStyle name="Обычный 5 2 2 2 2 2 2 13" xfId="25947"/>
    <cellStyle name="Обычный 5 2 2 2 2 2 2 2" xfId="25948"/>
    <cellStyle name="Обычный 5 2 2 2 2 2 2 2 2" xfId="25949"/>
    <cellStyle name="Обычный 5 2 2 2 2 2 2 2 2 2" xfId="25950"/>
    <cellStyle name="Обычный 5 2 2 2 2 2 2 2 2 3" xfId="25951"/>
    <cellStyle name="Обычный 5 2 2 2 2 2 2 2 2 4" xfId="25952"/>
    <cellStyle name="Обычный 5 2 2 2 2 2 2 2 2 5" xfId="25953"/>
    <cellStyle name="Обычный 5 2 2 2 2 2 2 2 3" xfId="25954"/>
    <cellStyle name="Обычный 5 2 2 2 2 2 2 2 4" xfId="25955"/>
    <cellStyle name="Обычный 5 2 2 2 2 2 2 2 5" xfId="25956"/>
    <cellStyle name="Обычный 5 2 2 2 2 2 2 2 6" xfId="25957"/>
    <cellStyle name="Обычный 5 2 2 2 2 2 2 2 7" xfId="25958"/>
    <cellStyle name="Обычный 5 2 2 2 2 2 2 2 8" xfId="25959"/>
    <cellStyle name="Обычный 5 2 2 2 2 2 2 2 9" xfId="25960"/>
    <cellStyle name="Обычный 5 2 2 2 2 2 2 3" xfId="25961"/>
    <cellStyle name="Обычный 5 2 2 2 2 2 2 3 2" xfId="25962"/>
    <cellStyle name="Обычный 5 2 2 2 2 2 2 3 2 2" xfId="25963"/>
    <cellStyle name="Обычный 5 2 2 2 2 2 2 3 2 3" xfId="25964"/>
    <cellStyle name="Обычный 5 2 2 2 2 2 2 3 2 4" xfId="25965"/>
    <cellStyle name="Обычный 5 2 2 2 2 2 2 3 2 5" xfId="25966"/>
    <cellStyle name="Обычный 5 2 2 2 2 2 2 3 3" xfId="25967"/>
    <cellStyle name="Обычный 5 2 2 2 2 2 2 3 4" xfId="25968"/>
    <cellStyle name="Обычный 5 2 2 2 2 2 2 3 5" xfId="25969"/>
    <cellStyle name="Обычный 5 2 2 2 2 2 2 3 6" xfId="25970"/>
    <cellStyle name="Обычный 5 2 2 2 2 2 2 3 7" xfId="25971"/>
    <cellStyle name="Обычный 5 2 2 2 2 2 2 3 8" xfId="25972"/>
    <cellStyle name="Обычный 5 2 2 2 2 2 2 4" xfId="25973"/>
    <cellStyle name="Обычный 5 2 2 2 2 2 2 4 2" xfId="25974"/>
    <cellStyle name="Обычный 5 2 2 2 2 2 2 4 3" xfId="25975"/>
    <cellStyle name="Обычный 5 2 2 2 2 2 2 4 4" xfId="25976"/>
    <cellStyle name="Обычный 5 2 2 2 2 2 2 4 5" xfId="25977"/>
    <cellStyle name="Обычный 5 2 2 2 2 2 2 5" xfId="25978"/>
    <cellStyle name="Обычный 5 2 2 2 2 2 2 5 2" xfId="25979"/>
    <cellStyle name="Обычный 5 2 2 2 2 2 2 5 3" xfId="25980"/>
    <cellStyle name="Обычный 5 2 2 2 2 2 2 5 4" xfId="25981"/>
    <cellStyle name="Обычный 5 2 2 2 2 2 2 5 5" xfId="25982"/>
    <cellStyle name="Обычный 5 2 2 2 2 2 2 6" xfId="25983"/>
    <cellStyle name="Обычный 5 2 2 2 2 2 2 7" xfId="25984"/>
    <cellStyle name="Обычный 5 2 2 2 2 2 2 8" xfId="25985"/>
    <cellStyle name="Обычный 5 2 2 2 2 2 2 9" xfId="25986"/>
    <cellStyle name="Обычный 5 2 2 2 2 2 3" xfId="25987"/>
    <cellStyle name="Обычный 5 2 2 2 2 2 3 2" xfId="25988"/>
    <cellStyle name="Обычный 5 2 2 2 2 2 3 2 2" xfId="25989"/>
    <cellStyle name="Обычный 5 2 2 2 2 2 3 2 3" xfId="25990"/>
    <cellStyle name="Обычный 5 2 2 2 2 2 3 2 4" xfId="25991"/>
    <cellStyle name="Обычный 5 2 2 2 2 2 3 2 5" xfId="25992"/>
    <cellStyle name="Обычный 5 2 2 2 2 2 3 3" xfId="25993"/>
    <cellStyle name="Обычный 5 2 2 2 2 2 3 4" xfId="25994"/>
    <cellStyle name="Обычный 5 2 2 2 2 2 3 5" xfId="25995"/>
    <cellStyle name="Обычный 5 2 2 2 2 2 3 6" xfId="25996"/>
    <cellStyle name="Обычный 5 2 2 2 2 2 3 7" xfId="25997"/>
    <cellStyle name="Обычный 5 2 2 2 2 2 3 8" xfId="25998"/>
    <cellStyle name="Обычный 5 2 2 2 2 2 3 9" xfId="25999"/>
    <cellStyle name="Обычный 5 2 2 2 2 2 4" xfId="26000"/>
    <cellStyle name="Обычный 5 2 2 2 2 2 4 2" xfId="26001"/>
    <cellStyle name="Обычный 5 2 2 2 2 2 4 2 2" xfId="26002"/>
    <cellStyle name="Обычный 5 2 2 2 2 2 4 2 3" xfId="26003"/>
    <cellStyle name="Обычный 5 2 2 2 2 2 4 2 4" xfId="26004"/>
    <cellStyle name="Обычный 5 2 2 2 2 2 4 2 5" xfId="26005"/>
    <cellStyle name="Обычный 5 2 2 2 2 2 4 3" xfId="26006"/>
    <cellStyle name="Обычный 5 2 2 2 2 2 4 4" xfId="26007"/>
    <cellStyle name="Обычный 5 2 2 2 2 2 4 5" xfId="26008"/>
    <cellStyle name="Обычный 5 2 2 2 2 2 4 6" xfId="26009"/>
    <cellStyle name="Обычный 5 2 2 2 2 2 4 7" xfId="26010"/>
    <cellStyle name="Обычный 5 2 2 2 2 2 4 8" xfId="26011"/>
    <cellStyle name="Обычный 5 2 2 2 2 2 5" xfId="26012"/>
    <cellStyle name="Обычный 5 2 2 2 2 2 5 2" xfId="26013"/>
    <cellStyle name="Обычный 5 2 2 2 2 2 5 3" xfId="26014"/>
    <cellStyle name="Обычный 5 2 2 2 2 2 5 4" xfId="26015"/>
    <cellStyle name="Обычный 5 2 2 2 2 2 5 5" xfId="26016"/>
    <cellStyle name="Обычный 5 2 2 2 2 2 6" xfId="26017"/>
    <cellStyle name="Обычный 5 2 2 2 2 2 6 2" xfId="26018"/>
    <cellStyle name="Обычный 5 2 2 2 2 2 6 3" xfId="26019"/>
    <cellStyle name="Обычный 5 2 2 2 2 2 6 4" xfId="26020"/>
    <cellStyle name="Обычный 5 2 2 2 2 2 6 5" xfId="26021"/>
    <cellStyle name="Обычный 5 2 2 2 2 2 7" xfId="26022"/>
    <cellStyle name="Обычный 5 2 2 2 2 2 8" xfId="26023"/>
    <cellStyle name="Обычный 5 2 2 2 2 2 9" xfId="26024"/>
    <cellStyle name="Обычный 5 2 2 2 2 3" xfId="26025"/>
    <cellStyle name="Обычный 5 2 2 2 2 3 10" xfId="26026"/>
    <cellStyle name="Обычный 5 2 2 2 2 3 11" xfId="26027"/>
    <cellStyle name="Обычный 5 2 2 2 2 3 12" xfId="26028"/>
    <cellStyle name="Обычный 5 2 2 2 2 3 13" xfId="26029"/>
    <cellStyle name="Обычный 5 2 2 2 2 3 2" xfId="26030"/>
    <cellStyle name="Обычный 5 2 2 2 2 3 2 2" xfId="26031"/>
    <cellStyle name="Обычный 5 2 2 2 2 3 2 2 2" xfId="26032"/>
    <cellStyle name="Обычный 5 2 2 2 2 3 2 2 3" xfId="26033"/>
    <cellStyle name="Обычный 5 2 2 2 2 3 2 2 4" xfId="26034"/>
    <cellStyle name="Обычный 5 2 2 2 2 3 2 2 5" xfId="26035"/>
    <cellStyle name="Обычный 5 2 2 2 2 3 2 3" xfId="26036"/>
    <cellStyle name="Обычный 5 2 2 2 2 3 2 4" xfId="26037"/>
    <cellStyle name="Обычный 5 2 2 2 2 3 2 5" xfId="26038"/>
    <cellStyle name="Обычный 5 2 2 2 2 3 2 6" xfId="26039"/>
    <cellStyle name="Обычный 5 2 2 2 2 3 2 7" xfId="26040"/>
    <cellStyle name="Обычный 5 2 2 2 2 3 2 8" xfId="26041"/>
    <cellStyle name="Обычный 5 2 2 2 2 3 2 9" xfId="26042"/>
    <cellStyle name="Обычный 5 2 2 2 2 3 3" xfId="26043"/>
    <cellStyle name="Обычный 5 2 2 2 2 3 3 2" xfId="26044"/>
    <cellStyle name="Обычный 5 2 2 2 2 3 3 2 2" xfId="26045"/>
    <cellStyle name="Обычный 5 2 2 2 2 3 3 2 3" xfId="26046"/>
    <cellStyle name="Обычный 5 2 2 2 2 3 3 2 4" xfId="26047"/>
    <cellStyle name="Обычный 5 2 2 2 2 3 3 2 5" xfId="26048"/>
    <cellStyle name="Обычный 5 2 2 2 2 3 3 3" xfId="26049"/>
    <cellStyle name="Обычный 5 2 2 2 2 3 3 4" xfId="26050"/>
    <cellStyle name="Обычный 5 2 2 2 2 3 3 5" xfId="26051"/>
    <cellStyle name="Обычный 5 2 2 2 2 3 3 6" xfId="26052"/>
    <cellStyle name="Обычный 5 2 2 2 2 3 3 7" xfId="26053"/>
    <cellStyle name="Обычный 5 2 2 2 2 3 3 8" xfId="26054"/>
    <cellStyle name="Обычный 5 2 2 2 2 3 4" xfId="26055"/>
    <cellStyle name="Обычный 5 2 2 2 2 3 4 2" xfId="26056"/>
    <cellStyle name="Обычный 5 2 2 2 2 3 4 3" xfId="26057"/>
    <cellStyle name="Обычный 5 2 2 2 2 3 4 4" xfId="26058"/>
    <cellStyle name="Обычный 5 2 2 2 2 3 4 5" xfId="26059"/>
    <cellStyle name="Обычный 5 2 2 2 2 3 5" xfId="26060"/>
    <cellStyle name="Обычный 5 2 2 2 2 3 5 2" xfId="26061"/>
    <cellStyle name="Обычный 5 2 2 2 2 3 5 3" xfId="26062"/>
    <cellStyle name="Обычный 5 2 2 2 2 3 5 4" xfId="26063"/>
    <cellStyle name="Обычный 5 2 2 2 2 3 5 5" xfId="26064"/>
    <cellStyle name="Обычный 5 2 2 2 2 3 6" xfId="26065"/>
    <cellStyle name="Обычный 5 2 2 2 2 3 7" xfId="26066"/>
    <cellStyle name="Обычный 5 2 2 2 2 3 8" xfId="26067"/>
    <cellStyle name="Обычный 5 2 2 2 2 3 9" xfId="26068"/>
    <cellStyle name="Обычный 5 2 2 2 2 4" xfId="26069"/>
    <cellStyle name="Обычный 5 2 2 2 2 4 10" xfId="26070"/>
    <cellStyle name="Обычный 5 2 2 2 2 4 2" xfId="26071"/>
    <cellStyle name="Обычный 5 2 2 2 2 4 2 2" xfId="26072"/>
    <cellStyle name="Обычный 5 2 2 2 2 4 2 2 2" xfId="26073"/>
    <cellStyle name="Обычный 5 2 2 2 2 4 2 2 3" xfId="26074"/>
    <cellStyle name="Обычный 5 2 2 2 2 4 2 2 4" xfId="26075"/>
    <cellStyle name="Обычный 5 2 2 2 2 4 2 2 5" xfId="26076"/>
    <cellStyle name="Обычный 5 2 2 2 2 4 2 3" xfId="26077"/>
    <cellStyle name="Обычный 5 2 2 2 2 4 2 4" xfId="26078"/>
    <cellStyle name="Обычный 5 2 2 2 2 4 2 5" xfId="26079"/>
    <cellStyle name="Обычный 5 2 2 2 2 4 2 6" xfId="26080"/>
    <cellStyle name="Обычный 5 2 2 2 2 4 2 7" xfId="26081"/>
    <cellStyle name="Обычный 5 2 2 2 2 4 2 8" xfId="26082"/>
    <cellStyle name="Обычный 5 2 2 2 2 4 2 9" xfId="26083"/>
    <cellStyle name="Обычный 5 2 2 2 2 4 3" xfId="26084"/>
    <cellStyle name="Обычный 5 2 2 2 2 4 3 2" xfId="26085"/>
    <cellStyle name="Обычный 5 2 2 2 2 4 3 3" xfId="26086"/>
    <cellStyle name="Обычный 5 2 2 2 2 4 3 4" xfId="26087"/>
    <cellStyle name="Обычный 5 2 2 2 2 4 3 5" xfId="26088"/>
    <cellStyle name="Обычный 5 2 2 2 2 4 4" xfId="26089"/>
    <cellStyle name="Обычный 5 2 2 2 2 4 5" xfId="26090"/>
    <cellStyle name="Обычный 5 2 2 2 2 4 6" xfId="26091"/>
    <cellStyle name="Обычный 5 2 2 2 2 4 7" xfId="26092"/>
    <cellStyle name="Обычный 5 2 2 2 2 4 8" xfId="26093"/>
    <cellStyle name="Обычный 5 2 2 2 2 4 9" xfId="26094"/>
    <cellStyle name="Обычный 5 2 2 2 2 5" xfId="26095"/>
    <cellStyle name="Обычный 5 2 2 2 2 5 2" xfId="26096"/>
    <cellStyle name="Обычный 5 2 2 2 2 5 2 2" xfId="26097"/>
    <cellStyle name="Обычный 5 2 2 2 2 5 2 3" xfId="26098"/>
    <cellStyle name="Обычный 5 2 2 2 2 5 2 4" xfId="26099"/>
    <cellStyle name="Обычный 5 2 2 2 2 5 2 5" xfId="26100"/>
    <cellStyle name="Обычный 5 2 2 2 2 5 3" xfId="26101"/>
    <cellStyle name="Обычный 5 2 2 2 2 5 4" xfId="26102"/>
    <cellStyle name="Обычный 5 2 2 2 2 5 5" xfId="26103"/>
    <cellStyle name="Обычный 5 2 2 2 2 5 6" xfId="26104"/>
    <cellStyle name="Обычный 5 2 2 2 2 5 7" xfId="26105"/>
    <cellStyle name="Обычный 5 2 2 2 2 5 8" xfId="26106"/>
    <cellStyle name="Обычный 5 2 2 2 2 5 9" xfId="26107"/>
    <cellStyle name="Обычный 5 2 2 2 2 6" xfId="26108"/>
    <cellStyle name="Обычный 5 2 2 2 2 6 2" xfId="26109"/>
    <cellStyle name="Обычный 5 2 2 2 2 6 2 2" xfId="26110"/>
    <cellStyle name="Обычный 5 2 2 2 2 6 2 3" xfId="26111"/>
    <cellStyle name="Обычный 5 2 2 2 2 6 2 4" xfId="26112"/>
    <cellStyle name="Обычный 5 2 2 2 2 6 2 5" xfId="26113"/>
    <cellStyle name="Обычный 5 2 2 2 2 6 3" xfId="26114"/>
    <cellStyle name="Обычный 5 2 2 2 2 6 4" xfId="26115"/>
    <cellStyle name="Обычный 5 2 2 2 2 6 5" xfId="26116"/>
    <cellStyle name="Обычный 5 2 2 2 2 6 6" xfId="26117"/>
    <cellStyle name="Обычный 5 2 2 2 2 6 7" xfId="26118"/>
    <cellStyle name="Обычный 5 2 2 2 2 6 8" xfId="26119"/>
    <cellStyle name="Обычный 5 2 2 2 2 7" xfId="26120"/>
    <cellStyle name="Обычный 5 2 2 2 2 7 2" xfId="26121"/>
    <cellStyle name="Обычный 5 2 2 2 2 7 3" xfId="26122"/>
    <cellStyle name="Обычный 5 2 2 2 2 7 4" xfId="26123"/>
    <cellStyle name="Обычный 5 2 2 2 2 7 5" xfId="26124"/>
    <cellStyle name="Обычный 5 2 2 2 2 8" xfId="26125"/>
    <cellStyle name="Обычный 5 2 2 2 2 8 2" xfId="26126"/>
    <cellStyle name="Обычный 5 2 2 2 2 8 3" xfId="26127"/>
    <cellStyle name="Обычный 5 2 2 2 2 8 4" xfId="26128"/>
    <cellStyle name="Обычный 5 2 2 2 2 8 5" xfId="26129"/>
    <cellStyle name="Обычный 5 2 2 2 2 9" xfId="26130"/>
    <cellStyle name="Обычный 5 2 2 2 3" xfId="26131"/>
    <cellStyle name="Обычный 5 2 2 2 4" xfId="26132"/>
    <cellStyle name="Обычный 5 2 2 2 4 2" xfId="26133"/>
    <cellStyle name="Обычный 5 2 2 2 4 2 2" xfId="26134"/>
    <cellStyle name="Обычный 5 2 2 2 4 2 3" xfId="26135"/>
    <cellStyle name="Обычный 5 2 2 2 4 2 4" xfId="26136"/>
    <cellStyle name="Обычный 5 2 2 2 4 2 5" xfId="26137"/>
    <cellStyle name="Обычный 5 2 2 2 4 3" xfId="26138"/>
    <cellStyle name="Обычный 5 2 2 2 4 4" xfId="26139"/>
    <cellStyle name="Обычный 5 2 2 2 4 5" xfId="26140"/>
    <cellStyle name="Обычный 5 2 2 2 4 6" xfId="26141"/>
    <cellStyle name="Обычный 5 2 2 2 4 7" xfId="26142"/>
    <cellStyle name="Обычный 5 2 2 2 4 8" xfId="26143"/>
    <cellStyle name="Обычный 5 2 2 2 4 9" xfId="26144"/>
    <cellStyle name="Обычный 5 2 2 2 5" xfId="26145"/>
    <cellStyle name="Обычный 5 2 2 2 5 2" xfId="26146"/>
    <cellStyle name="Обычный 5 2 2 2 5 2 2" xfId="26147"/>
    <cellStyle name="Обычный 5 2 2 2 5 2 3" xfId="26148"/>
    <cellStyle name="Обычный 5 2 2 2 5 2 4" xfId="26149"/>
    <cellStyle name="Обычный 5 2 2 2 5 2 5" xfId="26150"/>
    <cellStyle name="Обычный 5 2 2 2 5 3" xfId="26151"/>
    <cellStyle name="Обычный 5 2 2 2 5 4" xfId="26152"/>
    <cellStyle name="Обычный 5 2 2 2 5 5" xfId="26153"/>
    <cellStyle name="Обычный 5 2 2 2 5 6" xfId="26154"/>
    <cellStyle name="Обычный 5 2 2 2 5 7" xfId="26155"/>
    <cellStyle name="Обычный 5 2 2 2 5 8" xfId="26156"/>
    <cellStyle name="Обычный 5 2 2 2 6" xfId="26157"/>
    <cellStyle name="Обычный 5 2 2 20" xfId="26158"/>
    <cellStyle name="Обычный 5 2 2 20 2" xfId="26159"/>
    <cellStyle name="Обычный 5 2 2 20 3" xfId="26160"/>
    <cellStyle name="Обычный 5 2 2 20 4" xfId="26161"/>
    <cellStyle name="Обычный 5 2 2 20 5" xfId="26162"/>
    <cellStyle name="Обычный 5 2 2 21" xfId="26163"/>
    <cellStyle name="Обычный 5 2 2 22" xfId="26164"/>
    <cellStyle name="Обычный 5 2 2 23" xfId="26165"/>
    <cellStyle name="Обычный 5 2 2 24" xfId="26166"/>
    <cellStyle name="Обычный 5 2 2 25" xfId="26167"/>
    <cellStyle name="Обычный 5 2 2 26" xfId="26168"/>
    <cellStyle name="Обычный 5 2 2 27" xfId="26169"/>
    <cellStyle name="Обычный 5 2 2 28" xfId="26170"/>
    <cellStyle name="Обычный 5 2 2 3" xfId="26171"/>
    <cellStyle name="Обычный 5 2 2 3 10" xfId="26172"/>
    <cellStyle name="Обычный 5 2 2 3 11" xfId="26173"/>
    <cellStyle name="Обычный 5 2 2 3 12" xfId="26174"/>
    <cellStyle name="Обычный 5 2 2 3 13" xfId="26175"/>
    <cellStyle name="Обычный 5 2 2 3 14" xfId="26176"/>
    <cellStyle name="Обычный 5 2 2 3 15" xfId="26177"/>
    <cellStyle name="Обычный 5 2 2 3 16" xfId="26178"/>
    <cellStyle name="Обычный 5 2 2 3 2" xfId="26179"/>
    <cellStyle name="Обычный 5 2 2 3 2 10" xfId="26180"/>
    <cellStyle name="Обычный 5 2 2 3 2 11" xfId="26181"/>
    <cellStyle name="Обычный 5 2 2 3 2 12" xfId="26182"/>
    <cellStyle name="Обычный 5 2 2 3 2 13" xfId="26183"/>
    <cellStyle name="Обычный 5 2 2 3 2 14" xfId="26184"/>
    <cellStyle name="Обычный 5 2 2 3 2 2" xfId="26185"/>
    <cellStyle name="Обычный 5 2 2 3 2 2 10" xfId="26186"/>
    <cellStyle name="Обычный 5 2 2 3 2 2 11" xfId="26187"/>
    <cellStyle name="Обычный 5 2 2 3 2 2 12" xfId="26188"/>
    <cellStyle name="Обычный 5 2 2 3 2 2 13" xfId="26189"/>
    <cellStyle name="Обычный 5 2 2 3 2 2 2" xfId="26190"/>
    <cellStyle name="Обычный 5 2 2 3 2 2 2 2" xfId="26191"/>
    <cellStyle name="Обычный 5 2 2 3 2 2 2 2 2" xfId="26192"/>
    <cellStyle name="Обычный 5 2 2 3 2 2 2 2 3" xfId="26193"/>
    <cellStyle name="Обычный 5 2 2 3 2 2 2 2 4" xfId="26194"/>
    <cellStyle name="Обычный 5 2 2 3 2 2 2 2 5" xfId="26195"/>
    <cellStyle name="Обычный 5 2 2 3 2 2 2 3" xfId="26196"/>
    <cellStyle name="Обычный 5 2 2 3 2 2 2 4" xfId="26197"/>
    <cellStyle name="Обычный 5 2 2 3 2 2 2 5" xfId="26198"/>
    <cellStyle name="Обычный 5 2 2 3 2 2 2 6" xfId="26199"/>
    <cellStyle name="Обычный 5 2 2 3 2 2 2 7" xfId="26200"/>
    <cellStyle name="Обычный 5 2 2 3 2 2 2 8" xfId="26201"/>
    <cellStyle name="Обычный 5 2 2 3 2 2 2 9" xfId="26202"/>
    <cellStyle name="Обычный 5 2 2 3 2 2 3" xfId="26203"/>
    <cellStyle name="Обычный 5 2 2 3 2 2 3 2" xfId="26204"/>
    <cellStyle name="Обычный 5 2 2 3 2 2 3 2 2" xfId="26205"/>
    <cellStyle name="Обычный 5 2 2 3 2 2 3 2 3" xfId="26206"/>
    <cellStyle name="Обычный 5 2 2 3 2 2 3 2 4" xfId="26207"/>
    <cellStyle name="Обычный 5 2 2 3 2 2 3 2 5" xfId="26208"/>
    <cellStyle name="Обычный 5 2 2 3 2 2 3 3" xfId="26209"/>
    <cellStyle name="Обычный 5 2 2 3 2 2 3 4" xfId="26210"/>
    <cellStyle name="Обычный 5 2 2 3 2 2 3 5" xfId="26211"/>
    <cellStyle name="Обычный 5 2 2 3 2 2 3 6" xfId="26212"/>
    <cellStyle name="Обычный 5 2 2 3 2 2 3 7" xfId="26213"/>
    <cellStyle name="Обычный 5 2 2 3 2 2 3 8" xfId="26214"/>
    <cellStyle name="Обычный 5 2 2 3 2 2 4" xfId="26215"/>
    <cellStyle name="Обычный 5 2 2 3 2 2 4 2" xfId="26216"/>
    <cellStyle name="Обычный 5 2 2 3 2 2 4 3" xfId="26217"/>
    <cellStyle name="Обычный 5 2 2 3 2 2 4 4" xfId="26218"/>
    <cellStyle name="Обычный 5 2 2 3 2 2 4 5" xfId="26219"/>
    <cellStyle name="Обычный 5 2 2 3 2 2 5" xfId="26220"/>
    <cellStyle name="Обычный 5 2 2 3 2 2 5 2" xfId="26221"/>
    <cellStyle name="Обычный 5 2 2 3 2 2 5 3" xfId="26222"/>
    <cellStyle name="Обычный 5 2 2 3 2 2 5 4" xfId="26223"/>
    <cellStyle name="Обычный 5 2 2 3 2 2 5 5" xfId="26224"/>
    <cellStyle name="Обычный 5 2 2 3 2 2 6" xfId="26225"/>
    <cellStyle name="Обычный 5 2 2 3 2 2 7" xfId="26226"/>
    <cellStyle name="Обычный 5 2 2 3 2 2 8" xfId="26227"/>
    <cellStyle name="Обычный 5 2 2 3 2 2 9" xfId="26228"/>
    <cellStyle name="Обычный 5 2 2 3 2 3" xfId="26229"/>
    <cellStyle name="Обычный 5 2 2 3 2 3 2" xfId="26230"/>
    <cellStyle name="Обычный 5 2 2 3 2 3 2 2" xfId="26231"/>
    <cellStyle name="Обычный 5 2 2 3 2 3 2 3" xfId="26232"/>
    <cellStyle name="Обычный 5 2 2 3 2 3 2 4" xfId="26233"/>
    <cellStyle name="Обычный 5 2 2 3 2 3 2 5" xfId="26234"/>
    <cellStyle name="Обычный 5 2 2 3 2 3 3" xfId="26235"/>
    <cellStyle name="Обычный 5 2 2 3 2 3 4" xfId="26236"/>
    <cellStyle name="Обычный 5 2 2 3 2 3 5" xfId="26237"/>
    <cellStyle name="Обычный 5 2 2 3 2 3 6" xfId="26238"/>
    <cellStyle name="Обычный 5 2 2 3 2 3 7" xfId="26239"/>
    <cellStyle name="Обычный 5 2 2 3 2 3 8" xfId="26240"/>
    <cellStyle name="Обычный 5 2 2 3 2 3 9" xfId="26241"/>
    <cellStyle name="Обычный 5 2 2 3 2 4" xfId="26242"/>
    <cellStyle name="Обычный 5 2 2 3 2 4 2" xfId="26243"/>
    <cellStyle name="Обычный 5 2 2 3 2 4 2 2" xfId="26244"/>
    <cellStyle name="Обычный 5 2 2 3 2 4 2 3" xfId="26245"/>
    <cellStyle name="Обычный 5 2 2 3 2 4 2 4" xfId="26246"/>
    <cellStyle name="Обычный 5 2 2 3 2 4 2 5" xfId="26247"/>
    <cellStyle name="Обычный 5 2 2 3 2 4 3" xfId="26248"/>
    <cellStyle name="Обычный 5 2 2 3 2 4 4" xfId="26249"/>
    <cellStyle name="Обычный 5 2 2 3 2 4 5" xfId="26250"/>
    <cellStyle name="Обычный 5 2 2 3 2 4 6" xfId="26251"/>
    <cellStyle name="Обычный 5 2 2 3 2 4 7" xfId="26252"/>
    <cellStyle name="Обычный 5 2 2 3 2 4 8" xfId="26253"/>
    <cellStyle name="Обычный 5 2 2 3 2 5" xfId="26254"/>
    <cellStyle name="Обычный 5 2 2 3 2 5 2" xfId="26255"/>
    <cellStyle name="Обычный 5 2 2 3 2 5 3" xfId="26256"/>
    <cellStyle name="Обычный 5 2 2 3 2 5 4" xfId="26257"/>
    <cellStyle name="Обычный 5 2 2 3 2 5 5" xfId="26258"/>
    <cellStyle name="Обычный 5 2 2 3 2 6" xfId="26259"/>
    <cellStyle name="Обычный 5 2 2 3 2 6 2" xfId="26260"/>
    <cellStyle name="Обычный 5 2 2 3 2 6 3" xfId="26261"/>
    <cellStyle name="Обычный 5 2 2 3 2 6 4" xfId="26262"/>
    <cellStyle name="Обычный 5 2 2 3 2 6 5" xfId="26263"/>
    <cellStyle name="Обычный 5 2 2 3 2 7" xfId="26264"/>
    <cellStyle name="Обычный 5 2 2 3 2 8" xfId="26265"/>
    <cellStyle name="Обычный 5 2 2 3 2 9" xfId="26266"/>
    <cellStyle name="Обычный 5 2 2 3 3" xfId="26267"/>
    <cellStyle name="Обычный 5 2 2 3 3 10" xfId="26268"/>
    <cellStyle name="Обычный 5 2 2 3 3 11" xfId="26269"/>
    <cellStyle name="Обычный 5 2 2 3 3 12" xfId="26270"/>
    <cellStyle name="Обычный 5 2 2 3 3 13" xfId="26271"/>
    <cellStyle name="Обычный 5 2 2 3 3 2" xfId="26272"/>
    <cellStyle name="Обычный 5 2 2 3 3 2 2" xfId="26273"/>
    <cellStyle name="Обычный 5 2 2 3 3 2 2 2" xfId="26274"/>
    <cellStyle name="Обычный 5 2 2 3 3 2 2 3" xfId="26275"/>
    <cellStyle name="Обычный 5 2 2 3 3 2 2 4" xfId="26276"/>
    <cellStyle name="Обычный 5 2 2 3 3 2 2 5" xfId="26277"/>
    <cellStyle name="Обычный 5 2 2 3 3 2 3" xfId="26278"/>
    <cellStyle name="Обычный 5 2 2 3 3 2 4" xfId="26279"/>
    <cellStyle name="Обычный 5 2 2 3 3 2 5" xfId="26280"/>
    <cellStyle name="Обычный 5 2 2 3 3 2 6" xfId="26281"/>
    <cellStyle name="Обычный 5 2 2 3 3 2 7" xfId="26282"/>
    <cellStyle name="Обычный 5 2 2 3 3 2 8" xfId="26283"/>
    <cellStyle name="Обычный 5 2 2 3 3 2 9" xfId="26284"/>
    <cellStyle name="Обычный 5 2 2 3 3 3" xfId="26285"/>
    <cellStyle name="Обычный 5 2 2 3 3 3 2" xfId="26286"/>
    <cellStyle name="Обычный 5 2 2 3 3 3 2 2" xfId="26287"/>
    <cellStyle name="Обычный 5 2 2 3 3 3 2 3" xfId="26288"/>
    <cellStyle name="Обычный 5 2 2 3 3 3 2 4" xfId="26289"/>
    <cellStyle name="Обычный 5 2 2 3 3 3 2 5" xfId="26290"/>
    <cellStyle name="Обычный 5 2 2 3 3 3 3" xfId="26291"/>
    <cellStyle name="Обычный 5 2 2 3 3 3 4" xfId="26292"/>
    <cellStyle name="Обычный 5 2 2 3 3 3 5" xfId="26293"/>
    <cellStyle name="Обычный 5 2 2 3 3 3 6" xfId="26294"/>
    <cellStyle name="Обычный 5 2 2 3 3 3 7" xfId="26295"/>
    <cellStyle name="Обычный 5 2 2 3 3 3 8" xfId="26296"/>
    <cellStyle name="Обычный 5 2 2 3 3 4" xfId="26297"/>
    <cellStyle name="Обычный 5 2 2 3 3 4 2" xfId="26298"/>
    <cellStyle name="Обычный 5 2 2 3 3 4 3" xfId="26299"/>
    <cellStyle name="Обычный 5 2 2 3 3 4 4" xfId="26300"/>
    <cellStyle name="Обычный 5 2 2 3 3 4 5" xfId="26301"/>
    <cellStyle name="Обычный 5 2 2 3 3 5" xfId="26302"/>
    <cellStyle name="Обычный 5 2 2 3 3 5 2" xfId="26303"/>
    <cellStyle name="Обычный 5 2 2 3 3 5 3" xfId="26304"/>
    <cellStyle name="Обычный 5 2 2 3 3 5 4" xfId="26305"/>
    <cellStyle name="Обычный 5 2 2 3 3 5 5" xfId="26306"/>
    <cellStyle name="Обычный 5 2 2 3 3 6" xfId="26307"/>
    <cellStyle name="Обычный 5 2 2 3 3 7" xfId="26308"/>
    <cellStyle name="Обычный 5 2 2 3 3 8" xfId="26309"/>
    <cellStyle name="Обычный 5 2 2 3 3 9" xfId="26310"/>
    <cellStyle name="Обычный 5 2 2 3 4" xfId="26311"/>
    <cellStyle name="Обычный 5 2 2 3 4 10" xfId="26312"/>
    <cellStyle name="Обычный 5 2 2 3 4 2" xfId="26313"/>
    <cellStyle name="Обычный 5 2 2 3 4 2 2" xfId="26314"/>
    <cellStyle name="Обычный 5 2 2 3 4 2 2 2" xfId="26315"/>
    <cellStyle name="Обычный 5 2 2 3 4 2 2 3" xfId="26316"/>
    <cellStyle name="Обычный 5 2 2 3 4 2 2 4" xfId="26317"/>
    <cellStyle name="Обычный 5 2 2 3 4 2 2 5" xfId="26318"/>
    <cellStyle name="Обычный 5 2 2 3 4 2 3" xfId="26319"/>
    <cellStyle name="Обычный 5 2 2 3 4 2 4" xfId="26320"/>
    <cellStyle name="Обычный 5 2 2 3 4 2 5" xfId="26321"/>
    <cellStyle name="Обычный 5 2 2 3 4 2 6" xfId="26322"/>
    <cellStyle name="Обычный 5 2 2 3 4 2 7" xfId="26323"/>
    <cellStyle name="Обычный 5 2 2 3 4 2 8" xfId="26324"/>
    <cellStyle name="Обычный 5 2 2 3 4 2 9" xfId="26325"/>
    <cellStyle name="Обычный 5 2 2 3 4 3" xfId="26326"/>
    <cellStyle name="Обычный 5 2 2 3 4 3 2" xfId="26327"/>
    <cellStyle name="Обычный 5 2 2 3 4 3 3" xfId="26328"/>
    <cellStyle name="Обычный 5 2 2 3 4 3 4" xfId="26329"/>
    <cellStyle name="Обычный 5 2 2 3 4 3 5" xfId="26330"/>
    <cellStyle name="Обычный 5 2 2 3 4 4" xfId="26331"/>
    <cellStyle name="Обычный 5 2 2 3 4 5" xfId="26332"/>
    <cellStyle name="Обычный 5 2 2 3 4 6" xfId="26333"/>
    <cellStyle name="Обычный 5 2 2 3 4 7" xfId="26334"/>
    <cellStyle name="Обычный 5 2 2 3 4 8" xfId="26335"/>
    <cellStyle name="Обычный 5 2 2 3 4 9" xfId="26336"/>
    <cellStyle name="Обычный 5 2 2 3 5" xfId="26337"/>
    <cellStyle name="Обычный 5 2 2 3 5 2" xfId="26338"/>
    <cellStyle name="Обычный 5 2 2 3 5 2 2" xfId="26339"/>
    <cellStyle name="Обычный 5 2 2 3 5 2 3" xfId="26340"/>
    <cellStyle name="Обычный 5 2 2 3 5 2 4" xfId="26341"/>
    <cellStyle name="Обычный 5 2 2 3 5 2 5" xfId="26342"/>
    <cellStyle name="Обычный 5 2 2 3 5 3" xfId="26343"/>
    <cellStyle name="Обычный 5 2 2 3 5 4" xfId="26344"/>
    <cellStyle name="Обычный 5 2 2 3 5 5" xfId="26345"/>
    <cellStyle name="Обычный 5 2 2 3 5 6" xfId="26346"/>
    <cellStyle name="Обычный 5 2 2 3 5 7" xfId="26347"/>
    <cellStyle name="Обычный 5 2 2 3 5 8" xfId="26348"/>
    <cellStyle name="Обычный 5 2 2 3 5 9" xfId="26349"/>
    <cellStyle name="Обычный 5 2 2 3 6" xfId="26350"/>
    <cellStyle name="Обычный 5 2 2 3 6 2" xfId="26351"/>
    <cellStyle name="Обычный 5 2 2 3 6 2 2" xfId="26352"/>
    <cellStyle name="Обычный 5 2 2 3 6 2 3" xfId="26353"/>
    <cellStyle name="Обычный 5 2 2 3 6 2 4" xfId="26354"/>
    <cellStyle name="Обычный 5 2 2 3 6 2 5" xfId="26355"/>
    <cellStyle name="Обычный 5 2 2 3 6 3" xfId="26356"/>
    <cellStyle name="Обычный 5 2 2 3 6 4" xfId="26357"/>
    <cellStyle name="Обычный 5 2 2 3 6 5" xfId="26358"/>
    <cellStyle name="Обычный 5 2 2 3 6 6" xfId="26359"/>
    <cellStyle name="Обычный 5 2 2 3 6 7" xfId="26360"/>
    <cellStyle name="Обычный 5 2 2 3 6 8" xfId="26361"/>
    <cellStyle name="Обычный 5 2 2 3 7" xfId="26362"/>
    <cellStyle name="Обычный 5 2 2 3 7 2" xfId="26363"/>
    <cellStyle name="Обычный 5 2 2 3 7 3" xfId="26364"/>
    <cellStyle name="Обычный 5 2 2 3 7 4" xfId="26365"/>
    <cellStyle name="Обычный 5 2 2 3 7 5" xfId="26366"/>
    <cellStyle name="Обычный 5 2 2 3 8" xfId="26367"/>
    <cellStyle name="Обычный 5 2 2 3 8 2" xfId="26368"/>
    <cellStyle name="Обычный 5 2 2 3 8 3" xfId="26369"/>
    <cellStyle name="Обычный 5 2 2 3 8 4" xfId="26370"/>
    <cellStyle name="Обычный 5 2 2 3 8 5" xfId="26371"/>
    <cellStyle name="Обычный 5 2 2 3 9" xfId="26372"/>
    <cellStyle name="Обычный 5 2 2 4" xfId="26373"/>
    <cellStyle name="Обычный 5 2 2 4 10" xfId="26374"/>
    <cellStyle name="Обычный 5 2 2 4 11" xfId="26375"/>
    <cellStyle name="Обычный 5 2 2 4 12" xfId="26376"/>
    <cellStyle name="Обычный 5 2 2 4 13" xfId="26377"/>
    <cellStyle name="Обычный 5 2 2 4 14" xfId="26378"/>
    <cellStyle name="Обычный 5 2 2 4 15" xfId="26379"/>
    <cellStyle name="Обычный 5 2 2 4 16" xfId="26380"/>
    <cellStyle name="Обычный 5 2 2 4 2" xfId="26381"/>
    <cellStyle name="Обычный 5 2 2 4 2 10" xfId="26382"/>
    <cellStyle name="Обычный 5 2 2 4 2 11" xfId="26383"/>
    <cellStyle name="Обычный 5 2 2 4 2 12" xfId="26384"/>
    <cellStyle name="Обычный 5 2 2 4 2 13" xfId="26385"/>
    <cellStyle name="Обычный 5 2 2 4 2 14" xfId="26386"/>
    <cellStyle name="Обычный 5 2 2 4 2 2" xfId="26387"/>
    <cellStyle name="Обычный 5 2 2 4 2 2 10" xfId="26388"/>
    <cellStyle name="Обычный 5 2 2 4 2 2 11" xfId="26389"/>
    <cellStyle name="Обычный 5 2 2 4 2 2 12" xfId="26390"/>
    <cellStyle name="Обычный 5 2 2 4 2 2 13" xfId="26391"/>
    <cellStyle name="Обычный 5 2 2 4 2 2 2" xfId="26392"/>
    <cellStyle name="Обычный 5 2 2 4 2 2 2 2" xfId="26393"/>
    <cellStyle name="Обычный 5 2 2 4 2 2 2 2 2" xfId="26394"/>
    <cellStyle name="Обычный 5 2 2 4 2 2 2 2 3" xfId="26395"/>
    <cellStyle name="Обычный 5 2 2 4 2 2 2 2 4" xfId="26396"/>
    <cellStyle name="Обычный 5 2 2 4 2 2 2 2 5" xfId="26397"/>
    <cellStyle name="Обычный 5 2 2 4 2 2 2 3" xfId="26398"/>
    <cellStyle name="Обычный 5 2 2 4 2 2 2 4" xfId="26399"/>
    <cellStyle name="Обычный 5 2 2 4 2 2 2 5" xfId="26400"/>
    <cellStyle name="Обычный 5 2 2 4 2 2 2 6" xfId="26401"/>
    <cellStyle name="Обычный 5 2 2 4 2 2 2 7" xfId="26402"/>
    <cellStyle name="Обычный 5 2 2 4 2 2 2 8" xfId="26403"/>
    <cellStyle name="Обычный 5 2 2 4 2 2 2 9" xfId="26404"/>
    <cellStyle name="Обычный 5 2 2 4 2 2 3" xfId="26405"/>
    <cellStyle name="Обычный 5 2 2 4 2 2 3 2" xfId="26406"/>
    <cellStyle name="Обычный 5 2 2 4 2 2 3 2 2" xfId="26407"/>
    <cellStyle name="Обычный 5 2 2 4 2 2 3 2 3" xfId="26408"/>
    <cellStyle name="Обычный 5 2 2 4 2 2 3 2 4" xfId="26409"/>
    <cellStyle name="Обычный 5 2 2 4 2 2 3 2 5" xfId="26410"/>
    <cellStyle name="Обычный 5 2 2 4 2 2 3 3" xfId="26411"/>
    <cellStyle name="Обычный 5 2 2 4 2 2 3 4" xfId="26412"/>
    <cellStyle name="Обычный 5 2 2 4 2 2 3 5" xfId="26413"/>
    <cellStyle name="Обычный 5 2 2 4 2 2 3 6" xfId="26414"/>
    <cellStyle name="Обычный 5 2 2 4 2 2 3 7" xfId="26415"/>
    <cellStyle name="Обычный 5 2 2 4 2 2 3 8" xfId="26416"/>
    <cellStyle name="Обычный 5 2 2 4 2 2 4" xfId="26417"/>
    <cellStyle name="Обычный 5 2 2 4 2 2 4 2" xfId="26418"/>
    <cellStyle name="Обычный 5 2 2 4 2 2 4 3" xfId="26419"/>
    <cellStyle name="Обычный 5 2 2 4 2 2 4 4" xfId="26420"/>
    <cellStyle name="Обычный 5 2 2 4 2 2 4 5" xfId="26421"/>
    <cellStyle name="Обычный 5 2 2 4 2 2 5" xfId="26422"/>
    <cellStyle name="Обычный 5 2 2 4 2 2 5 2" xfId="26423"/>
    <cellStyle name="Обычный 5 2 2 4 2 2 5 3" xfId="26424"/>
    <cellStyle name="Обычный 5 2 2 4 2 2 5 4" xfId="26425"/>
    <cellStyle name="Обычный 5 2 2 4 2 2 5 5" xfId="26426"/>
    <cellStyle name="Обычный 5 2 2 4 2 2 6" xfId="26427"/>
    <cellStyle name="Обычный 5 2 2 4 2 2 7" xfId="26428"/>
    <cellStyle name="Обычный 5 2 2 4 2 2 8" xfId="26429"/>
    <cellStyle name="Обычный 5 2 2 4 2 2 9" xfId="26430"/>
    <cellStyle name="Обычный 5 2 2 4 2 3" xfId="26431"/>
    <cellStyle name="Обычный 5 2 2 4 2 3 2" xfId="26432"/>
    <cellStyle name="Обычный 5 2 2 4 2 3 2 2" xfId="26433"/>
    <cellStyle name="Обычный 5 2 2 4 2 3 2 3" xfId="26434"/>
    <cellStyle name="Обычный 5 2 2 4 2 3 2 4" xfId="26435"/>
    <cellStyle name="Обычный 5 2 2 4 2 3 2 5" xfId="26436"/>
    <cellStyle name="Обычный 5 2 2 4 2 3 3" xfId="26437"/>
    <cellStyle name="Обычный 5 2 2 4 2 3 4" xfId="26438"/>
    <cellStyle name="Обычный 5 2 2 4 2 3 5" xfId="26439"/>
    <cellStyle name="Обычный 5 2 2 4 2 3 6" xfId="26440"/>
    <cellStyle name="Обычный 5 2 2 4 2 3 7" xfId="26441"/>
    <cellStyle name="Обычный 5 2 2 4 2 3 8" xfId="26442"/>
    <cellStyle name="Обычный 5 2 2 4 2 3 9" xfId="26443"/>
    <cellStyle name="Обычный 5 2 2 4 2 4" xfId="26444"/>
    <cellStyle name="Обычный 5 2 2 4 2 4 2" xfId="26445"/>
    <cellStyle name="Обычный 5 2 2 4 2 4 2 2" xfId="26446"/>
    <cellStyle name="Обычный 5 2 2 4 2 4 2 3" xfId="26447"/>
    <cellStyle name="Обычный 5 2 2 4 2 4 2 4" xfId="26448"/>
    <cellStyle name="Обычный 5 2 2 4 2 4 2 5" xfId="26449"/>
    <cellStyle name="Обычный 5 2 2 4 2 4 3" xfId="26450"/>
    <cellStyle name="Обычный 5 2 2 4 2 4 4" xfId="26451"/>
    <cellStyle name="Обычный 5 2 2 4 2 4 5" xfId="26452"/>
    <cellStyle name="Обычный 5 2 2 4 2 4 6" xfId="26453"/>
    <cellStyle name="Обычный 5 2 2 4 2 4 7" xfId="26454"/>
    <cellStyle name="Обычный 5 2 2 4 2 4 8" xfId="26455"/>
    <cellStyle name="Обычный 5 2 2 4 2 5" xfId="26456"/>
    <cellStyle name="Обычный 5 2 2 4 2 5 2" xfId="26457"/>
    <cellStyle name="Обычный 5 2 2 4 2 5 3" xfId="26458"/>
    <cellStyle name="Обычный 5 2 2 4 2 5 4" xfId="26459"/>
    <cellStyle name="Обычный 5 2 2 4 2 5 5" xfId="26460"/>
    <cellStyle name="Обычный 5 2 2 4 2 6" xfId="26461"/>
    <cellStyle name="Обычный 5 2 2 4 2 6 2" xfId="26462"/>
    <cellStyle name="Обычный 5 2 2 4 2 6 3" xfId="26463"/>
    <cellStyle name="Обычный 5 2 2 4 2 6 4" xfId="26464"/>
    <cellStyle name="Обычный 5 2 2 4 2 6 5" xfId="26465"/>
    <cellStyle name="Обычный 5 2 2 4 2 7" xfId="26466"/>
    <cellStyle name="Обычный 5 2 2 4 2 8" xfId="26467"/>
    <cellStyle name="Обычный 5 2 2 4 2 9" xfId="26468"/>
    <cellStyle name="Обычный 5 2 2 4 3" xfId="26469"/>
    <cellStyle name="Обычный 5 2 2 4 3 10" xfId="26470"/>
    <cellStyle name="Обычный 5 2 2 4 3 11" xfId="26471"/>
    <cellStyle name="Обычный 5 2 2 4 3 12" xfId="26472"/>
    <cellStyle name="Обычный 5 2 2 4 3 13" xfId="26473"/>
    <cellStyle name="Обычный 5 2 2 4 3 2" xfId="26474"/>
    <cellStyle name="Обычный 5 2 2 4 3 2 2" xfId="26475"/>
    <cellStyle name="Обычный 5 2 2 4 3 2 2 2" xfId="26476"/>
    <cellStyle name="Обычный 5 2 2 4 3 2 2 3" xfId="26477"/>
    <cellStyle name="Обычный 5 2 2 4 3 2 2 4" xfId="26478"/>
    <cellStyle name="Обычный 5 2 2 4 3 2 2 5" xfId="26479"/>
    <cellStyle name="Обычный 5 2 2 4 3 2 3" xfId="26480"/>
    <cellStyle name="Обычный 5 2 2 4 3 2 4" xfId="26481"/>
    <cellStyle name="Обычный 5 2 2 4 3 2 5" xfId="26482"/>
    <cellStyle name="Обычный 5 2 2 4 3 2 6" xfId="26483"/>
    <cellStyle name="Обычный 5 2 2 4 3 2 7" xfId="26484"/>
    <cellStyle name="Обычный 5 2 2 4 3 2 8" xfId="26485"/>
    <cellStyle name="Обычный 5 2 2 4 3 2 9" xfId="26486"/>
    <cellStyle name="Обычный 5 2 2 4 3 3" xfId="26487"/>
    <cellStyle name="Обычный 5 2 2 4 3 3 2" xfId="26488"/>
    <cellStyle name="Обычный 5 2 2 4 3 3 2 2" xfId="26489"/>
    <cellStyle name="Обычный 5 2 2 4 3 3 2 3" xfId="26490"/>
    <cellStyle name="Обычный 5 2 2 4 3 3 2 4" xfId="26491"/>
    <cellStyle name="Обычный 5 2 2 4 3 3 2 5" xfId="26492"/>
    <cellStyle name="Обычный 5 2 2 4 3 3 3" xfId="26493"/>
    <cellStyle name="Обычный 5 2 2 4 3 3 4" xfId="26494"/>
    <cellStyle name="Обычный 5 2 2 4 3 3 5" xfId="26495"/>
    <cellStyle name="Обычный 5 2 2 4 3 3 6" xfId="26496"/>
    <cellStyle name="Обычный 5 2 2 4 3 3 7" xfId="26497"/>
    <cellStyle name="Обычный 5 2 2 4 3 3 8" xfId="26498"/>
    <cellStyle name="Обычный 5 2 2 4 3 4" xfId="26499"/>
    <cellStyle name="Обычный 5 2 2 4 3 4 2" xfId="26500"/>
    <cellStyle name="Обычный 5 2 2 4 3 4 3" xfId="26501"/>
    <cellStyle name="Обычный 5 2 2 4 3 4 4" xfId="26502"/>
    <cellStyle name="Обычный 5 2 2 4 3 4 5" xfId="26503"/>
    <cellStyle name="Обычный 5 2 2 4 3 5" xfId="26504"/>
    <cellStyle name="Обычный 5 2 2 4 3 5 2" xfId="26505"/>
    <cellStyle name="Обычный 5 2 2 4 3 5 3" xfId="26506"/>
    <cellStyle name="Обычный 5 2 2 4 3 5 4" xfId="26507"/>
    <cellStyle name="Обычный 5 2 2 4 3 5 5" xfId="26508"/>
    <cellStyle name="Обычный 5 2 2 4 3 6" xfId="26509"/>
    <cellStyle name="Обычный 5 2 2 4 3 7" xfId="26510"/>
    <cellStyle name="Обычный 5 2 2 4 3 8" xfId="26511"/>
    <cellStyle name="Обычный 5 2 2 4 3 9" xfId="26512"/>
    <cellStyle name="Обычный 5 2 2 4 4" xfId="26513"/>
    <cellStyle name="Обычный 5 2 2 4 4 10" xfId="26514"/>
    <cellStyle name="Обычный 5 2 2 4 4 2" xfId="26515"/>
    <cellStyle name="Обычный 5 2 2 4 4 2 2" xfId="26516"/>
    <cellStyle name="Обычный 5 2 2 4 4 2 2 2" xfId="26517"/>
    <cellStyle name="Обычный 5 2 2 4 4 2 2 3" xfId="26518"/>
    <cellStyle name="Обычный 5 2 2 4 4 2 2 4" xfId="26519"/>
    <cellStyle name="Обычный 5 2 2 4 4 2 2 5" xfId="26520"/>
    <cellStyle name="Обычный 5 2 2 4 4 2 3" xfId="26521"/>
    <cellStyle name="Обычный 5 2 2 4 4 2 4" xfId="26522"/>
    <cellStyle name="Обычный 5 2 2 4 4 2 5" xfId="26523"/>
    <cellStyle name="Обычный 5 2 2 4 4 2 6" xfId="26524"/>
    <cellStyle name="Обычный 5 2 2 4 4 2 7" xfId="26525"/>
    <cellStyle name="Обычный 5 2 2 4 4 2 8" xfId="26526"/>
    <cellStyle name="Обычный 5 2 2 4 4 2 9" xfId="26527"/>
    <cellStyle name="Обычный 5 2 2 4 4 3" xfId="26528"/>
    <cellStyle name="Обычный 5 2 2 4 4 3 2" xfId="26529"/>
    <cellStyle name="Обычный 5 2 2 4 4 3 3" xfId="26530"/>
    <cellStyle name="Обычный 5 2 2 4 4 3 4" xfId="26531"/>
    <cellStyle name="Обычный 5 2 2 4 4 3 5" xfId="26532"/>
    <cellStyle name="Обычный 5 2 2 4 4 4" xfId="26533"/>
    <cellStyle name="Обычный 5 2 2 4 4 5" xfId="26534"/>
    <cellStyle name="Обычный 5 2 2 4 4 6" xfId="26535"/>
    <cellStyle name="Обычный 5 2 2 4 4 7" xfId="26536"/>
    <cellStyle name="Обычный 5 2 2 4 4 8" xfId="26537"/>
    <cellStyle name="Обычный 5 2 2 4 4 9" xfId="26538"/>
    <cellStyle name="Обычный 5 2 2 4 5" xfId="26539"/>
    <cellStyle name="Обычный 5 2 2 4 5 2" xfId="26540"/>
    <cellStyle name="Обычный 5 2 2 4 5 2 2" xfId="26541"/>
    <cellStyle name="Обычный 5 2 2 4 5 2 3" xfId="26542"/>
    <cellStyle name="Обычный 5 2 2 4 5 2 4" xfId="26543"/>
    <cellStyle name="Обычный 5 2 2 4 5 2 5" xfId="26544"/>
    <cellStyle name="Обычный 5 2 2 4 5 3" xfId="26545"/>
    <cellStyle name="Обычный 5 2 2 4 5 4" xfId="26546"/>
    <cellStyle name="Обычный 5 2 2 4 5 5" xfId="26547"/>
    <cellStyle name="Обычный 5 2 2 4 5 6" xfId="26548"/>
    <cellStyle name="Обычный 5 2 2 4 5 7" xfId="26549"/>
    <cellStyle name="Обычный 5 2 2 4 5 8" xfId="26550"/>
    <cellStyle name="Обычный 5 2 2 4 5 9" xfId="26551"/>
    <cellStyle name="Обычный 5 2 2 4 6" xfId="26552"/>
    <cellStyle name="Обычный 5 2 2 4 6 2" xfId="26553"/>
    <cellStyle name="Обычный 5 2 2 4 6 2 2" xfId="26554"/>
    <cellStyle name="Обычный 5 2 2 4 6 2 3" xfId="26555"/>
    <cellStyle name="Обычный 5 2 2 4 6 2 4" xfId="26556"/>
    <cellStyle name="Обычный 5 2 2 4 6 2 5" xfId="26557"/>
    <cellStyle name="Обычный 5 2 2 4 6 3" xfId="26558"/>
    <cellStyle name="Обычный 5 2 2 4 6 4" xfId="26559"/>
    <cellStyle name="Обычный 5 2 2 4 6 5" xfId="26560"/>
    <cellStyle name="Обычный 5 2 2 4 6 6" xfId="26561"/>
    <cellStyle name="Обычный 5 2 2 4 6 7" xfId="26562"/>
    <cellStyle name="Обычный 5 2 2 4 6 8" xfId="26563"/>
    <cellStyle name="Обычный 5 2 2 4 7" xfId="26564"/>
    <cellStyle name="Обычный 5 2 2 4 7 2" xfId="26565"/>
    <cellStyle name="Обычный 5 2 2 4 7 3" xfId="26566"/>
    <cellStyle name="Обычный 5 2 2 4 7 4" xfId="26567"/>
    <cellStyle name="Обычный 5 2 2 4 7 5" xfId="26568"/>
    <cellStyle name="Обычный 5 2 2 4 8" xfId="26569"/>
    <cellStyle name="Обычный 5 2 2 4 8 2" xfId="26570"/>
    <cellStyle name="Обычный 5 2 2 4 8 3" xfId="26571"/>
    <cellStyle name="Обычный 5 2 2 4 8 4" xfId="26572"/>
    <cellStyle name="Обычный 5 2 2 4 8 5" xfId="26573"/>
    <cellStyle name="Обычный 5 2 2 4 9" xfId="26574"/>
    <cellStyle name="Обычный 5 2 2 5" xfId="26575"/>
    <cellStyle name="Обычный 5 2 2 5 10" xfId="26576"/>
    <cellStyle name="Обычный 5 2 2 5 11" xfId="26577"/>
    <cellStyle name="Обычный 5 2 2 5 12" xfId="26578"/>
    <cellStyle name="Обычный 5 2 2 5 13" xfId="26579"/>
    <cellStyle name="Обычный 5 2 2 5 14" xfId="26580"/>
    <cellStyle name="Обычный 5 2 2 5 15" xfId="26581"/>
    <cellStyle name="Обычный 5 2 2 5 2" xfId="26582"/>
    <cellStyle name="Обычный 5 2 2 5 2 10" xfId="26583"/>
    <cellStyle name="Обычный 5 2 2 5 2 11" xfId="26584"/>
    <cellStyle name="Обычный 5 2 2 5 2 12" xfId="26585"/>
    <cellStyle name="Обычный 5 2 2 5 2 13" xfId="26586"/>
    <cellStyle name="Обычный 5 2 2 5 2 14" xfId="26587"/>
    <cellStyle name="Обычный 5 2 2 5 2 2" xfId="26588"/>
    <cellStyle name="Обычный 5 2 2 5 2 2 10" xfId="26589"/>
    <cellStyle name="Обычный 5 2 2 5 2 2 11" xfId="26590"/>
    <cellStyle name="Обычный 5 2 2 5 2 2 12" xfId="26591"/>
    <cellStyle name="Обычный 5 2 2 5 2 2 13" xfId="26592"/>
    <cellStyle name="Обычный 5 2 2 5 2 2 2" xfId="26593"/>
    <cellStyle name="Обычный 5 2 2 5 2 2 2 2" xfId="26594"/>
    <cellStyle name="Обычный 5 2 2 5 2 2 2 2 2" xfId="26595"/>
    <cellStyle name="Обычный 5 2 2 5 2 2 2 2 3" xfId="26596"/>
    <cellStyle name="Обычный 5 2 2 5 2 2 2 2 4" xfId="26597"/>
    <cellStyle name="Обычный 5 2 2 5 2 2 2 2 5" xfId="26598"/>
    <cellStyle name="Обычный 5 2 2 5 2 2 2 3" xfId="26599"/>
    <cellStyle name="Обычный 5 2 2 5 2 2 2 4" xfId="26600"/>
    <cellStyle name="Обычный 5 2 2 5 2 2 2 5" xfId="26601"/>
    <cellStyle name="Обычный 5 2 2 5 2 2 2 6" xfId="26602"/>
    <cellStyle name="Обычный 5 2 2 5 2 2 2 7" xfId="26603"/>
    <cellStyle name="Обычный 5 2 2 5 2 2 2 8" xfId="26604"/>
    <cellStyle name="Обычный 5 2 2 5 2 2 2 9" xfId="26605"/>
    <cellStyle name="Обычный 5 2 2 5 2 2 3" xfId="26606"/>
    <cellStyle name="Обычный 5 2 2 5 2 2 3 2" xfId="26607"/>
    <cellStyle name="Обычный 5 2 2 5 2 2 3 2 2" xfId="26608"/>
    <cellStyle name="Обычный 5 2 2 5 2 2 3 2 3" xfId="26609"/>
    <cellStyle name="Обычный 5 2 2 5 2 2 3 2 4" xfId="26610"/>
    <cellStyle name="Обычный 5 2 2 5 2 2 3 2 5" xfId="26611"/>
    <cellStyle name="Обычный 5 2 2 5 2 2 3 3" xfId="26612"/>
    <cellStyle name="Обычный 5 2 2 5 2 2 3 4" xfId="26613"/>
    <cellStyle name="Обычный 5 2 2 5 2 2 3 5" xfId="26614"/>
    <cellStyle name="Обычный 5 2 2 5 2 2 3 6" xfId="26615"/>
    <cellStyle name="Обычный 5 2 2 5 2 2 3 7" xfId="26616"/>
    <cellStyle name="Обычный 5 2 2 5 2 2 3 8" xfId="26617"/>
    <cellStyle name="Обычный 5 2 2 5 2 2 4" xfId="26618"/>
    <cellStyle name="Обычный 5 2 2 5 2 2 4 2" xfId="26619"/>
    <cellStyle name="Обычный 5 2 2 5 2 2 4 3" xfId="26620"/>
    <cellStyle name="Обычный 5 2 2 5 2 2 4 4" xfId="26621"/>
    <cellStyle name="Обычный 5 2 2 5 2 2 4 5" xfId="26622"/>
    <cellStyle name="Обычный 5 2 2 5 2 2 5" xfId="26623"/>
    <cellStyle name="Обычный 5 2 2 5 2 2 5 2" xfId="26624"/>
    <cellStyle name="Обычный 5 2 2 5 2 2 5 3" xfId="26625"/>
    <cellStyle name="Обычный 5 2 2 5 2 2 5 4" xfId="26626"/>
    <cellStyle name="Обычный 5 2 2 5 2 2 5 5" xfId="26627"/>
    <cellStyle name="Обычный 5 2 2 5 2 2 6" xfId="26628"/>
    <cellStyle name="Обычный 5 2 2 5 2 2 7" xfId="26629"/>
    <cellStyle name="Обычный 5 2 2 5 2 2 8" xfId="26630"/>
    <cellStyle name="Обычный 5 2 2 5 2 2 9" xfId="26631"/>
    <cellStyle name="Обычный 5 2 2 5 2 3" xfId="26632"/>
    <cellStyle name="Обычный 5 2 2 5 2 3 2" xfId="26633"/>
    <cellStyle name="Обычный 5 2 2 5 2 3 2 2" xfId="26634"/>
    <cellStyle name="Обычный 5 2 2 5 2 3 2 3" xfId="26635"/>
    <cellStyle name="Обычный 5 2 2 5 2 3 2 4" xfId="26636"/>
    <cellStyle name="Обычный 5 2 2 5 2 3 2 5" xfId="26637"/>
    <cellStyle name="Обычный 5 2 2 5 2 3 3" xfId="26638"/>
    <cellStyle name="Обычный 5 2 2 5 2 3 4" xfId="26639"/>
    <cellStyle name="Обычный 5 2 2 5 2 3 5" xfId="26640"/>
    <cellStyle name="Обычный 5 2 2 5 2 3 6" xfId="26641"/>
    <cellStyle name="Обычный 5 2 2 5 2 3 7" xfId="26642"/>
    <cellStyle name="Обычный 5 2 2 5 2 3 8" xfId="26643"/>
    <cellStyle name="Обычный 5 2 2 5 2 3 9" xfId="26644"/>
    <cellStyle name="Обычный 5 2 2 5 2 4" xfId="26645"/>
    <cellStyle name="Обычный 5 2 2 5 2 4 2" xfId="26646"/>
    <cellStyle name="Обычный 5 2 2 5 2 4 2 2" xfId="26647"/>
    <cellStyle name="Обычный 5 2 2 5 2 4 2 3" xfId="26648"/>
    <cellStyle name="Обычный 5 2 2 5 2 4 2 4" xfId="26649"/>
    <cellStyle name="Обычный 5 2 2 5 2 4 2 5" xfId="26650"/>
    <cellStyle name="Обычный 5 2 2 5 2 4 3" xfId="26651"/>
    <cellStyle name="Обычный 5 2 2 5 2 4 4" xfId="26652"/>
    <cellStyle name="Обычный 5 2 2 5 2 4 5" xfId="26653"/>
    <cellStyle name="Обычный 5 2 2 5 2 4 6" xfId="26654"/>
    <cellStyle name="Обычный 5 2 2 5 2 4 7" xfId="26655"/>
    <cellStyle name="Обычный 5 2 2 5 2 4 8" xfId="26656"/>
    <cellStyle name="Обычный 5 2 2 5 2 5" xfId="26657"/>
    <cellStyle name="Обычный 5 2 2 5 2 5 2" xfId="26658"/>
    <cellStyle name="Обычный 5 2 2 5 2 5 3" xfId="26659"/>
    <cellStyle name="Обычный 5 2 2 5 2 5 4" xfId="26660"/>
    <cellStyle name="Обычный 5 2 2 5 2 5 5" xfId="26661"/>
    <cellStyle name="Обычный 5 2 2 5 2 6" xfId="26662"/>
    <cellStyle name="Обычный 5 2 2 5 2 6 2" xfId="26663"/>
    <cellStyle name="Обычный 5 2 2 5 2 6 3" xfId="26664"/>
    <cellStyle name="Обычный 5 2 2 5 2 6 4" xfId="26665"/>
    <cellStyle name="Обычный 5 2 2 5 2 6 5" xfId="26666"/>
    <cellStyle name="Обычный 5 2 2 5 2 7" xfId="26667"/>
    <cellStyle name="Обычный 5 2 2 5 2 8" xfId="26668"/>
    <cellStyle name="Обычный 5 2 2 5 2 9" xfId="26669"/>
    <cellStyle name="Обычный 5 2 2 5 3" xfId="26670"/>
    <cellStyle name="Обычный 5 2 2 5 3 10" xfId="26671"/>
    <cellStyle name="Обычный 5 2 2 5 3 11" xfId="26672"/>
    <cellStyle name="Обычный 5 2 2 5 3 12" xfId="26673"/>
    <cellStyle name="Обычный 5 2 2 5 3 13" xfId="26674"/>
    <cellStyle name="Обычный 5 2 2 5 3 2" xfId="26675"/>
    <cellStyle name="Обычный 5 2 2 5 3 2 2" xfId="26676"/>
    <cellStyle name="Обычный 5 2 2 5 3 2 2 2" xfId="26677"/>
    <cellStyle name="Обычный 5 2 2 5 3 2 2 3" xfId="26678"/>
    <cellStyle name="Обычный 5 2 2 5 3 2 2 4" xfId="26679"/>
    <cellStyle name="Обычный 5 2 2 5 3 2 2 5" xfId="26680"/>
    <cellStyle name="Обычный 5 2 2 5 3 2 3" xfId="26681"/>
    <cellStyle name="Обычный 5 2 2 5 3 2 4" xfId="26682"/>
    <cellStyle name="Обычный 5 2 2 5 3 2 5" xfId="26683"/>
    <cellStyle name="Обычный 5 2 2 5 3 2 6" xfId="26684"/>
    <cellStyle name="Обычный 5 2 2 5 3 2 7" xfId="26685"/>
    <cellStyle name="Обычный 5 2 2 5 3 2 8" xfId="26686"/>
    <cellStyle name="Обычный 5 2 2 5 3 2 9" xfId="26687"/>
    <cellStyle name="Обычный 5 2 2 5 3 3" xfId="26688"/>
    <cellStyle name="Обычный 5 2 2 5 3 3 2" xfId="26689"/>
    <cellStyle name="Обычный 5 2 2 5 3 3 2 2" xfId="26690"/>
    <cellStyle name="Обычный 5 2 2 5 3 3 2 3" xfId="26691"/>
    <cellStyle name="Обычный 5 2 2 5 3 3 2 4" xfId="26692"/>
    <cellStyle name="Обычный 5 2 2 5 3 3 2 5" xfId="26693"/>
    <cellStyle name="Обычный 5 2 2 5 3 3 3" xfId="26694"/>
    <cellStyle name="Обычный 5 2 2 5 3 3 4" xfId="26695"/>
    <cellStyle name="Обычный 5 2 2 5 3 3 5" xfId="26696"/>
    <cellStyle name="Обычный 5 2 2 5 3 3 6" xfId="26697"/>
    <cellStyle name="Обычный 5 2 2 5 3 3 7" xfId="26698"/>
    <cellStyle name="Обычный 5 2 2 5 3 3 8" xfId="26699"/>
    <cellStyle name="Обычный 5 2 2 5 3 4" xfId="26700"/>
    <cellStyle name="Обычный 5 2 2 5 3 4 2" xfId="26701"/>
    <cellStyle name="Обычный 5 2 2 5 3 4 3" xfId="26702"/>
    <cellStyle name="Обычный 5 2 2 5 3 4 4" xfId="26703"/>
    <cellStyle name="Обычный 5 2 2 5 3 4 5" xfId="26704"/>
    <cellStyle name="Обычный 5 2 2 5 3 5" xfId="26705"/>
    <cellStyle name="Обычный 5 2 2 5 3 5 2" xfId="26706"/>
    <cellStyle name="Обычный 5 2 2 5 3 5 3" xfId="26707"/>
    <cellStyle name="Обычный 5 2 2 5 3 5 4" xfId="26708"/>
    <cellStyle name="Обычный 5 2 2 5 3 5 5" xfId="26709"/>
    <cellStyle name="Обычный 5 2 2 5 3 6" xfId="26710"/>
    <cellStyle name="Обычный 5 2 2 5 3 7" xfId="26711"/>
    <cellStyle name="Обычный 5 2 2 5 3 8" xfId="26712"/>
    <cellStyle name="Обычный 5 2 2 5 3 9" xfId="26713"/>
    <cellStyle name="Обычный 5 2 2 5 4" xfId="26714"/>
    <cellStyle name="Обычный 5 2 2 5 4 2" xfId="26715"/>
    <cellStyle name="Обычный 5 2 2 5 4 2 2" xfId="26716"/>
    <cellStyle name="Обычный 5 2 2 5 4 2 3" xfId="26717"/>
    <cellStyle name="Обычный 5 2 2 5 4 2 4" xfId="26718"/>
    <cellStyle name="Обычный 5 2 2 5 4 2 5" xfId="26719"/>
    <cellStyle name="Обычный 5 2 2 5 4 3" xfId="26720"/>
    <cellStyle name="Обычный 5 2 2 5 4 4" xfId="26721"/>
    <cellStyle name="Обычный 5 2 2 5 4 5" xfId="26722"/>
    <cellStyle name="Обычный 5 2 2 5 4 6" xfId="26723"/>
    <cellStyle name="Обычный 5 2 2 5 4 7" xfId="26724"/>
    <cellStyle name="Обычный 5 2 2 5 4 8" xfId="26725"/>
    <cellStyle name="Обычный 5 2 2 5 4 9" xfId="26726"/>
    <cellStyle name="Обычный 5 2 2 5 5" xfId="26727"/>
    <cellStyle name="Обычный 5 2 2 5 5 2" xfId="26728"/>
    <cellStyle name="Обычный 5 2 2 5 5 2 2" xfId="26729"/>
    <cellStyle name="Обычный 5 2 2 5 5 2 3" xfId="26730"/>
    <cellStyle name="Обычный 5 2 2 5 5 2 4" xfId="26731"/>
    <cellStyle name="Обычный 5 2 2 5 5 2 5" xfId="26732"/>
    <cellStyle name="Обычный 5 2 2 5 5 3" xfId="26733"/>
    <cellStyle name="Обычный 5 2 2 5 5 4" xfId="26734"/>
    <cellStyle name="Обычный 5 2 2 5 5 5" xfId="26735"/>
    <cellStyle name="Обычный 5 2 2 5 5 6" xfId="26736"/>
    <cellStyle name="Обычный 5 2 2 5 5 7" xfId="26737"/>
    <cellStyle name="Обычный 5 2 2 5 5 8" xfId="26738"/>
    <cellStyle name="Обычный 5 2 2 5 6" xfId="26739"/>
    <cellStyle name="Обычный 5 2 2 5 6 2" xfId="26740"/>
    <cellStyle name="Обычный 5 2 2 5 6 3" xfId="26741"/>
    <cellStyle name="Обычный 5 2 2 5 6 4" xfId="26742"/>
    <cellStyle name="Обычный 5 2 2 5 6 5" xfId="26743"/>
    <cellStyle name="Обычный 5 2 2 5 7" xfId="26744"/>
    <cellStyle name="Обычный 5 2 2 5 7 2" xfId="26745"/>
    <cellStyle name="Обычный 5 2 2 5 7 3" xfId="26746"/>
    <cellStyle name="Обычный 5 2 2 5 7 4" xfId="26747"/>
    <cellStyle name="Обычный 5 2 2 5 7 5" xfId="26748"/>
    <cellStyle name="Обычный 5 2 2 5 8" xfId="26749"/>
    <cellStyle name="Обычный 5 2 2 5 9" xfId="26750"/>
    <cellStyle name="Обычный 5 2 2 6" xfId="26751"/>
    <cellStyle name="Обычный 5 2 2 6 10" xfId="26752"/>
    <cellStyle name="Обычный 5 2 2 6 11" xfId="26753"/>
    <cellStyle name="Обычный 5 2 2 6 12" xfId="26754"/>
    <cellStyle name="Обычный 5 2 2 6 13" xfId="26755"/>
    <cellStyle name="Обычный 5 2 2 6 14" xfId="26756"/>
    <cellStyle name="Обычный 5 2 2 6 15" xfId="26757"/>
    <cellStyle name="Обычный 5 2 2 6 2" xfId="26758"/>
    <cellStyle name="Обычный 5 2 2 6 2 10" xfId="26759"/>
    <cellStyle name="Обычный 5 2 2 6 2 11" xfId="26760"/>
    <cellStyle name="Обычный 5 2 2 6 2 12" xfId="26761"/>
    <cellStyle name="Обычный 5 2 2 6 2 13" xfId="26762"/>
    <cellStyle name="Обычный 5 2 2 6 2 14" xfId="26763"/>
    <cellStyle name="Обычный 5 2 2 6 2 2" xfId="26764"/>
    <cellStyle name="Обычный 5 2 2 6 2 2 10" xfId="26765"/>
    <cellStyle name="Обычный 5 2 2 6 2 2 11" xfId="26766"/>
    <cellStyle name="Обычный 5 2 2 6 2 2 12" xfId="26767"/>
    <cellStyle name="Обычный 5 2 2 6 2 2 13" xfId="26768"/>
    <cellStyle name="Обычный 5 2 2 6 2 2 2" xfId="26769"/>
    <cellStyle name="Обычный 5 2 2 6 2 2 2 2" xfId="26770"/>
    <cellStyle name="Обычный 5 2 2 6 2 2 2 2 2" xfId="26771"/>
    <cellStyle name="Обычный 5 2 2 6 2 2 2 2 3" xfId="26772"/>
    <cellStyle name="Обычный 5 2 2 6 2 2 2 2 4" xfId="26773"/>
    <cellStyle name="Обычный 5 2 2 6 2 2 2 2 5" xfId="26774"/>
    <cellStyle name="Обычный 5 2 2 6 2 2 2 3" xfId="26775"/>
    <cellStyle name="Обычный 5 2 2 6 2 2 2 4" xfId="26776"/>
    <cellStyle name="Обычный 5 2 2 6 2 2 2 5" xfId="26777"/>
    <cellStyle name="Обычный 5 2 2 6 2 2 2 6" xfId="26778"/>
    <cellStyle name="Обычный 5 2 2 6 2 2 2 7" xfId="26779"/>
    <cellStyle name="Обычный 5 2 2 6 2 2 2 8" xfId="26780"/>
    <cellStyle name="Обычный 5 2 2 6 2 2 2 9" xfId="26781"/>
    <cellStyle name="Обычный 5 2 2 6 2 2 3" xfId="26782"/>
    <cellStyle name="Обычный 5 2 2 6 2 2 3 2" xfId="26783"/>
    <cellStyle name="Обычный 5 2 2 6 2 2 3 2 2" xfId="26784"/>
    <cellStyle name="Обычный 5 2 2 6 2 2 3 2 3" xfId="26785"/>
    <cellStyle name="Обычный 5 2 2 6 2 2 3 2 4" xfId="26786"/>
    <cellStyle name="Обычный 5 2 2 6 2 2 3 2 5" xfId="26787"/>
    <cellStyle name="Обычный 5 2 2 6 2 2 3 3" xfId="26788"/>
    <cellStyle name="Обычный 5 2 2 6 2 2 3 4" xfId="26789"/>
    <cellStyle name="Обычный 5 2 2 6 2 2 3 5" xfId="26790"/>
    <cellStyle name="Обычный 5 2 2 6 2 2 3 6" xfId="26791"/>
    <cellStyle name="Обычный 5 2 2 6 2 2 3 7" xfId="26792"/>
    <cellStyle name="Обычный 5 2 2 6 2 2 3 8" xfId="26793"/>
    <cellStyle name="Обычный 5 2 2 6 2 2 4" xfId="26794"/>
    <cellStyle name="Обычный 5 2 2 6 2 2 4 2" xfId="26795"/>
    <cellStyle name="Обычный 5 2 2 6 2 2 4 3" xfId="26796"/>
    <cellStyle name="Обычный 5 2 2 6 2 2 4 4" xfId="26797"/>
    <cellStyle name="Обычный 5 2 2 6 2 2 4 5" xfId="26798"/>
    <cellStyle name="Обычный 5 2 2 6 2 2 5" xfId="26799"/>
    <cellStyle name="Обычный 5 2 2 6 2 2 5 2" xfId="26800"/>
    <cellStyle name="Обычный 5 2 2 6 2 2 5 3" xfId="26801"/>
    <cellStyle name="Обычный 5 2 2 6 2 2 5 4" xfId="26802"/>
    <cellStyle name="Обычный 5 2 2 6 2 2 5 5" xfId="26803"/>
    <cellStyle name="Обычный 5 2 2 6 2 2 6" xfId="26804"/>
    <cellStyle name="Обычный 5 2 2 6 2 2 7" xfId="26805"/>
    <cellStyle name="Обычный 5 2 2 6 2 2 8" xfId="26806"/>
    <cellStyle name="Обычный 5 2 2 6 2 2 9" xfId="26807"/>
    <cellStyle name="Обычный 5 2 2 6 2 3" xfId="26808"/>
    <cellStyle name="Обычный 5 2 2 6 2 3 2" xfId="26809"/>
    <cellStyle name="Обычный 5 2 2 6 2 3 2 2" xfId="26810"/>
    <cellStyle name="Обычный 5 2 2 6 2 3 2 3" xfId="26811"/>
    <cellStyle name="Обычный 5 2 2 6 2 3 2 4" xfId="26812"/>
    <cellStyle name="Обычный 5 2 2 6 2 3 2 5" xfId="26813"/>
    <cellStyle name="Обычный 5 2 2 6 2 3 3" xfId="26814"/>
    <cellStyle name="Обычный 5 2 2 6 2 3 4" xfId="26815"/>
    <cellStyle name="Обычный 5 2 2 6 2 3 5" xfId="26816"/>
    <cellStyle name="Обычный 5 2 2 6 2 3 6" xfId="26817"/>
    <cellStyle name="Обычный 5 2 2 6 2 3 7" xfId="26818"/>
    <cellStyle name="Обычный 5 2 2 6 2 3 8" xfId="26819"/>
    <cellStyle name="Обычный 5 2 2 6 2 3 9" xfId="26820"/>
    <cellStyle name="Обычный 5 2 2 6 2 4" xfId="26821"/>
    <cellStyle name="Обычный 5 2 2 6 2 4 2" xfId="26822"/>
    <cellStyle name="Обычный 5 2 2 6 2 4 2 2" xfId="26823"/>
    <cellStyle name="Обычный 5 2 2 6 2 4 2 3" xfId="26824"/>
    <cellStyle name="Обычный 5 2 2 6 2 4 2 4" xfId="26825"/>
    <cellStyle name="Обычный 5 2 2 6 2 4 2 5" xfId="26826"/>
    <cellStyle name="Обычный 5 2 2 6 2 4 3" xfId="26827"/>
    <cellStyle name="Обычный 5 2 2 6 2 4 4" xfId="26828"/>
    <cellStyle name="Обычный 5 2 2 6 2 4 5" xfId="26829"/>
    <cellStyle name="Обычный 5 2 2 6 2 4 6" xfId="26830"/>
    <cellStyle name="Обычный 5 2 2 6 2 4 7" xfId="26831"/>
    <cellStyle name="Обычный 5 2 2 6 2 4 8" xfId="26832"/>
    <cellStyle name="Обычный 5 2 2 6 2 5" xfId="26833"/>
    <cellStyle name="Обычный 5 2 2 6 2 5 2" xfId="26834"/>
    <cellStyle name="Обычный 5 2 2 6 2 5 3" xfId="26835"/>
    <cellStyle name="Обычный 5 2 2 6 2 5 4" xfId="26836"/>
    <cellStyle name="Обычный 5 2 2 6 2 5 5" xfId="26837"/>
    <cellStyle name="Обычный 5 2 2 6 2 6" xfId="26838"/>
    <cellStyle name="Обычный 5 2 2 6 2 6 2" xfId="26839"/>
    <cellStyle name="Обычный 5 2 2 6 2 6 3" xfId="26840"/>
    <cellStyle name="Обычный 5 2 2 6 2 6 4" xfId="26841"/>
    <cellStyle name="Обычный 5 2 2 6 2 6 5" xfId="26842"/>
    <cellStyle name="Обычный 5 2 2 6 2 7" xfId="26843"/>
    <cellStyle name="Обычный 5 2 2 6 2 8" xfId="26844"/>
    <cellStyle name="Обычный 5 2 2 6 2 9" xfId="26845"/>
    <cellStyle name="Обычный 5 2 2 6 3" xfId="26846"/>
    <cellStyle name="Обычный 5 2 2 6 3 10" xfId="26847"/>
    <cellStyle name="Обычный 5 2 2 6 3 11" xfId="26848"/>
    <cellStyle name="Обычный 5 2 2 6 3 12" xfId="26849"/>
    <cellStyle name="Обычный 5 2 2 6 3 13" xfId="26850"/>
    <cellStyle name="Обычный 5 2 2 6 3 2" xfId="26851"/>
    <cellStyle name="Обычный 5 2 2 6 3 2 2" xfId="26852"/>
    <cellStyle name="Обычный 5 2 2 6 3 2 2 2" xfId="26853"/>
    <cellStyle name="Обычный 5 2 2 6 3 2 2 3" xfId="26854"/>
    <cellStyle name="Обычный 5 2 2 6 3 2 2 4" xfId="26855"/>
    <cellStyle name="Обычный 5 2 2 6 3 2 2 5" xfId="26856"/>
    <cellStyle name="Обычный 5 2 2 6 3 2 3" xfId="26857"/>
    <cellStyle name="Обычный 5 2 2 6 3 2 4" xfId="26858"/>
    <cellStyle name="Обычный 5 2 2 6 3 2 5" xfId="26859"/>
    <cellStyle name="Обычный 5 2 2 6 3 2 6" xfId="26860"/>
    <cellStyle name="Обычный 5 2 2 6 3 2 7" xfId="26861"/>
    <cellStyle name="Обычный 5 2 2 6 3 2 8" xfId="26862"/>
    <cellStyle name="Обычный 5 2 2 6 3 2 9" xfId="26863"/>
    <cellStyle name="Обычный 5 2 2 6 3 3" xfId="26864"/>
    <cellStyle name="Обычный 5 2 2 6 3 3 2" xfId="26865"/>
    <cellStyle name="Обычный 5 2 2 6 3 3 2 2" xfId="26866"/>
    <cellStyle name="Обычный 5 2 2 6 3 3 2 3" xfId="26867"/>
    <cellStyle name="Обычный 5 2 2 6 3 3 2 4" xfId="26868"/>
    <cellStyle name="Обычный 5 2 2 6 3 3 2 5" xfId="26869"/>
    <cellStyle name="Обычный 5 2 2 6 3 3 3" xfId="26870"/>
    <cellStyle name="Обычный 5 2 2 6 3 3 4" xfId="26871"/>
    <cellStyle name="Обычный 5 2 2 6 3 3 5" xfId="26872"/>
    <cellStyle name="Обычный 5 2 2 6 3 3 6" xfId="26873"/>
    <cellStyle name="Обычный 5 2 2 6 3 3 7" xfId="26874"/>
    <cellStyle name="Обычный 5 2 2 6 3 3 8" xfId="26875"/>
    <cellStyle name="Обычный 5 2 2 6 3 4" xfId="26876"/>
    <cellStyle name="Обычный 5 2 2 6 3 4 2" xfId="26877"/>
    <cellStyle name="Обычный 5 2 2 6 3 4 3" xfId="26878"/>
    <cellStyle name="Обычный 5 2 2 6 3 4 4" xfId="26879"/>
    <cellStyle name="Обычный 5 2 2 6 3 4 5" xfId="26880"/>
    <cellStyle name="Обычный 5 2 2 6 3 5" xfId="26881"/>
    <cellStyle name="Обычный 5 2 2 6 3 5 2" xfId="26882"/>
    <cellStyle name="Обычный 5 2 2 6 3 5 3" xfId="26883"/>
    <cellStyle name="Обычный 5 2 2 6 3 5 4" xfId="26884"/>
    <cellStyle name="Обычный 5 2 2 6 3 5 5" xfId="26885"/>
    <cellStyle name="Обычный 5 2 2 6 3 6" xfId="26886"/>
    <cellStyle name="Обычный 5 2 2 6 3 7" xfId="26887"/>
    <cellStyle name="Обычный 5 2 2 6 3 8" xfId="26888"/>
    <cellStyle name="Обычный 5 2 2 6 3 9" xfId="26889"/>
    <cellStyle name="Обычный 5 2 2 6 4" xfId="26890"/>
    <cellStyle name="Обычный 5 2 2 6 4 2" xfId="26891"/>
    <cellStyle name="Обычный 5 2 2 6 4 2 2" xfId="26892"/>
    <cellStyle name="Обычный 5 2 2 6 4 2 3" xfId="26893"/>
    <cellStyle name="Обычный 5 2 2 6 4 2 4" xfId="26894"/>
    <cellStyle name="Обычный 5 2 2 6 4 2 5" xfId="26895"/>
    <cellStyle name="Обычный 5 2 2 6 4 3" xfId="26896"/>
    <cellStyle name="Обычный 5 2 2 6 4 4" xfId="26897"/>
    <cellStyle name="Обычный 5 2 2 6 4 5" xfId="26898"/>
    <cellStyle name="Обычный 5 2 2 6 4 6" xfId="26899"/>
    <cellStyle name="Обычный 5 2 2 6 4 7" xfId="26900"/>
    <cellStyle name="Обычный 5 2 2 6 4 8" xfId="26901"/>
    <cellStyle name="Обычный 5 2 2 6 4 9" xfId="26902"/>
    <cellStyle name="Обычный 5 2 2 6 5" xfId="26903"/>
    <cellStyle name="Обычный 5 2 2 6 5 2" xfId="26904"/>
    <cellStyle name="Обычный 5 2 2 6 5 2 2" xfId="26905"/>
    <cellStyle name="Обычный 5 2 2 6 5 2 3" xfId="26906"/>
    <cellStyle name="Обычный 5 2 2 6 5 2 4" xfId="26907"/>
    <cellStyle name="Обычный 5 2 2 6 5 2 5" xfId="26908"/>
    <cellStyle name="Обычный 5 2 2 6 5 3" xfId="26909"/>
    <cellStyle name="Обычный 5 2 2 6 5 4" xfId="26910"/>
    <cellStyle name="Обычный 5 2 2 6 5 5" xfId="26911"/>
    <cellStyle name="Обычный 5 2 2 6 5 6" xfId="26912"/>
    <cellStyle name="Обычный 5 2 2 6 5 7" xfId="26913"/>
    <cellStyle name="Обычный 5 2 2 6 5 8" xfId="26914"/>
    <cellStyle name="Обычный 5 2 2 6 6" xfId="26915"/>
    <cellStyle name="Обычный 5 2 2 6 6 2" xfId="26916"/>
    <cellStyle name="Обычный 5 2 2 6 6 3" xfId="26917"/>
    <cellStyle name="Обычный 5 2 2 6 6 4" xfId="26918"/>
    <cellStyle name="Обычный 5 2 2 6 6 5" xfId="26919"/>
    <cellStyle name="Обычный 5 2 2 6 7" xfId="26920"/>
    <cellStyle name="Обычный 5 2 2 6 7 2" xfId="26921"/>
    <cellStyle name="Обычный 5 2 2 6 7 3" xfId="26922"/>
    <cellStyle name="Обычный 5 2 2 6 7 4" xfId="26923"/>
    <cellStyle name="Обычный 5 2 2 6 7 5" xfId="26924"/>
    <cellStyle name="Обычный 5 2 2 6 8" xfId="26925"/>
    <cellStyle name="Обычный 5 2 2 6 9" xfId="26926"/>
    <cellStyle name="Обычный 5 2 2 7" xfId="26927"/>
    <cellStyle name="Обычный 5 2 2 7 10" xfId="26928"/>
    <cellStyle name="Обычный 5 2 2 7 11" xfId="26929"/>
    <cellStyle name="Обычный 5 2 2 7 12" xfId="26930"/>
    <cellStyle name="Обычный 5 2 2 7 13" xfId="26931"/>
    <cellStyle name="Обычный 5 2 2 7 14" xfId="26932"/>
    <cellStyle name="Обычный 5 2 2 7 15" xfId="26933"/>
    <cellStyle name="Обычный 5 2 2 7 2" xfId="26934"/>
    <cellStyle name="Обычный 5 2 2 7 2 10" xfId="26935"/>
    <cellStyle name="Обычный 5 2 2 7 2 11" xfId="26936"/>
    <cellStyle name="Обычный 5 2 2 7 2 12" xfId="26937"/>
    <cellStyle name="Обычный 5 2 2 7 2 13" xfId="26938"/>
    <cellStyle name="Обычный 5 2 2 7 2 14" xfId="26939"/>
    <cellStyle name="Обычный 5 2 2 7 2 2" xfId="26940"/>
    <cellStyle name="Обычный 5 2 2 7 2 2 10" xfId="26941"/>
    <cellStyle name="Обычный 5 2 2 7 2 2 11" xfId="26942"/>
    <cellStyle name="Обычный 5 2 2 7 2 2 12" xfId="26943"/>
    <cellStyle name="Обычный 5 2 2 7 2 2 13" xfId="26944"/>
    <cellStyle name="Обычный 5 2 2 7 2 2 2" xfId="26945"/>
    <cellStyle name="Обычный 5 2 2 7 2 2 2 2" xfId="26946"/>
    <cellStyle name="Обычный 5 2 2 7 2 2 2 2 2" xfId="26947"/>
    <cellStyle name="Обычный 5 2 2 7 2 2 2 2 3" xfId="26948"/>
    <cellStyle name="Обычный 5 2 2 7 2 2 2 2 4" xfId="26949"/>
    <cellStyle name="Обычный 5 2 2 7 2 2 2 2 5" xfId="26950"/>
    <cellStyle name="Обычный 5 2 2 7 2 2 2 3" xfId="26951"/>
    <cellStyle name="Обычный 5 2 2 7 2 2 2 4" xfId="26952"/>
    <cellStyle name="Обычный 5 2 2 7 2 2 2 5" xfId="26953"/>
    <cellStyle name="Обычный 5 2 2 7 2 2 2 6" xfId="26954"/>
    <cellStyle name="Обычный 5 2 2 7 2 2 2 7" xfId="26955"/>
    <cellStyle name="Обычный 5 2 2 7 2 2 2 8" xfId="26956"/>
    <cellStyle name="Обычный 5 2 2 7 2 2 2 9" xfId="26957"/>
    <cellStyle name="Обычный 5 2 2 7 2 2 3" xfId="26958"/>
    <cellStyle name="Обычный 5 2 2 7 2 2 3 2" xfId="26959"/>
    <cellStyle name="Обычный 5 2 2 7 2 2 3 2 2" xfId="26960"/>
    <cellStyle name="Обычный 5 2 2 7 2 2 3 2 3" xfId="26961"/>
    <cellStyle name="Обычный 5 2 2 7 2 2 3 2 4" xfId="26962"/>
    <cellStyle name="Обычный 5 2 2 7 2 2 3 2 5" xfId="26963"/>
    <cellStyle name="Обычный 5 2 2 7 2 2 3 3" xfId="26964"/>
    <cellStyle name="Обычный 5 2 2 7 2 2 3 4" xfId="26965"/>
    <cellStyle name="Обычный 5 2 2 7 2 2 3 5" xfId="26966"/>
    <cellStyle name="Обычный 5 2 2 7 2 2 3 6" xfId="26967"/>
    <cellStyle name="Обычный 5 2 2 7 2 2 3 7" xfId="26968"/>
    <cellStyle name="Обычный 5 2 2 7 2 2 3 8" xfId="26969"/>
    <cellStyle name="Обычный 5 2 2 7 2 2 4" xfId="26970"/>
    <cellStyle name="Обычный 5 2 2 7 2 2 4 2" xfId="26971"/>
    <cellStyle name="Обычный 5 2 2 7 2 2 4 3" xfId="26972"/>
    <cellStyle name="Обычный 5 2 2 7 2 2 4 4" xfId="26973"/>
    <cellStyle name="Обычный 5 2 2 7 2 2 4 5" xfId="26974"/>
    <cellStyle name="Обычный 5 2 2 7 2 2 5" xfId="26975"/>
    <cellStyle name="Обычный 5 2 2 7 2 2 5 2" xfId="26976"/>
    <cellStyle name="Обычный 5 2 2 7 2 2 5 3" xfId="26977"/>
    <cellStyle name="Обычный 5 2 2 7 2 2 5 4" xfId="26978"/>
    <cellStyle name="Обычный 5 2 2 7 2 2 5 5" xfId="26979"/>
    <cellStyle name="Обычный 5 2 2 7 2 2 6" xfId="26980"/>
    <cellStyle name="Обычный 5 2 2 7 2 2 7" xfId="26981"/>
    <cellStyle name="Обычный 5 2 2 7 2 2 8" xfId="26982"/>
    <cellStyle name="Обычный 5 2 2 7 2 2 9" xfId="26983"/>
    <cellStyle name="Обычный 5 2 2 7 2 3" xfId="26984"/>
    <cellStyle name="Обычный 5 2 2 7 2 3 2" xfId="26985"/>
    <cellStyle name="Обычный 5 2 2 7 2 3 2 2" xfId="26986"/>
    <cellStyle name="Обычный 5 2 2 7 2 3 2 3" xfId="26987"/>
    <cellStyle name="Обычный 5 2 2 7 2 3 2 4" xfId="26988"/>
    <cellStyle name="Обычный 5 2 2 7 2 3 2 5" xfId="26989"/>
    <cellStyle name="Обычный 5 2 2 7 2 3 3" xfId="26990"/>
    <cellStyle name="Обычный 5 2 2 7 2 3 4" xfId="26991"/>
    <cellStyle name="Обычный 5 2 2 7 2 3 5" xfId="26992"/>
    <cellStyle name="Обычный 5 2 2 7 2 3 6" xfId="26993"/>
    <cellStyle name="Обычный 5 2 2 7 2 3 7" xfId="26994"/>
    <cellStyle name="Обычный 5 2 2 7 2 3 8" xfId="26995"/>
    <cellStyle name="Обычный 5 2 2 7 2 3 9" xfId="26996"/>
    <cellStyle name="Обычный 5 2 2 7 2 4" xfId="26997"/>
    <cellStyle name="Обычный 5 2 2 7 2 4 2" xfId="26998"/>
    <cellStyle name="Обычный 5 2 2 7 2 4 2 2" xfId="26999"/>
    <cellStyle name="Обычный 5 2 2 7 2 4 2 3" xfId="27000"/>
    <cellStyle name="Обычный 5 2 2 7 2 4 2 4" xfId="27001"/>
    <cellStyle name="Обычный 5 2 2 7 2 4 2 5" xfId="27002"/>
    <cellStyle name="Обычный 5 2 2 7 2 4 3" xfId="27003"/>
    <cellStyle name="Обычный 5 2 2 7 2 4 4" xfId="27004"/>
    <cellStyle name="Обычный 5 2 2 7 2 4 5" xfId="27005"/>
    <cellStyle name="Обычный 5 2 2 7 2 4 6" xfId="27006"/>
    <cellStyle name="Обычный 5 2 2 7 2 4 7" xfId="27007"/>
    <cellStyle name="Обычный 5 2 2 7 2 4 8" xfId="27008"/>
    <cellStyle name="Обычный 5 2 2 7 2 5" xfId="27009"/>
    <cellStyle name="Обычный 5 2 2 7 2 5 2" xfId="27010"/>
    <cellStyle name="Обычный 5 2 2 7 2 5 3" xfId="27011"/>
    <cellStyle name="Обычный 5 2 2 7 2 5 4" xfId="27012"/>
    <cellStyle name="Обычный 5 2 2 7 2 5 5" xfId="27013"/>
    <cellStyle name="Обычный 5 2 2 7 2 6" xfId="27014"/>
    <cellStyle name="Обычный 5 2 2 7 2 6 2" xfId="27015"/>
    <cellStyle name="Обычный 5 2 2 7 2 6 3" xfId="27016"/>
    <cellStyle name="Обычный 5 2 2 7 2 6 4" xfId="27017"/>
    <cellStyle name="Обычный 5 2 2 7 2 6 5" xfId="27018"/>
    <cellStyle name="Обычный 5 2 2 7 2 7" xfId="27019"/>
    <cellStyle name="Обычный 5 2 2 7 2 8" xfId="27020"/>
    <cellStyle name="Обычный 5 2 2 7 2 9" xfId="27021"/>
    <cellStyle name="Обычный 5 2 2 7 3" xfId="27022"/>
    <cellStyle name="Обычный 5 2 2 7 3 10" xfId="27023"/>
    <cellStyle name="Обычный 5 2 2 7 3 11" xfId="27024"/>
    <cellStyle name="Обычный 5 2 2 7 3 12" xfId="27025"/>
    <cellStyle name="Обычный 5 2 2 7 3 13" xfId="27026"/>
    <cellStyle name="Обычный 5 2 2 7 3 2" xfId="27027"/>
    <cellStyle name="Обычный 5 2 2 7 3 2 2" xfId="27028"/>
    <cellStyle name="Обычный 5 2 2 7 3 2 2 2" xfId="27029"/>
    <cellStyle name="Обычный 5 2 2 7 3 2 2 3" xfId="27030"/>
    <cellStyle name="Обычный 5 2 2 7 3 2 2 4" xfId="27031"/>
    <cellStyle name="Обычный 5 2 2 7 3 2 2 5" xfId="27032"/>
    <cellStyle name="Обычный 5 2 2 7 3 2 3" xfId="27033"/>
    <cellStyle name="Обычный 5 2 2 7 3 2 4" xfId="27034"/>
    <cellStyle name="Обычный 5 2 2 7 3 2 5" xfId="27035"/>
    <cellStyle name="Обычный 5 2 2 7 3 2 6" xfId="27036"/>
    <cellStyle name="Обычный 5 2 2 7 3 2 7" xfId="27037"/>
    <cellStyle name="Обычный 5 2 2 7 3 2 8" xfId="27038"/>
    <cellStyle name="Обычный 5 2 2 7 3 2 9" xfId="27039"/>
    <cellStyle name="Обычный 5 2 2 7 3 3" xfId="27040"/>
    <cellStyle name="Обычный 5 2 2 7 3 3 2" xfId="27041"/>
    <cellStyle name="Обычный 5 2 2 7 3 3 2 2" xfId="27042"/>
    <cellStyle name="Обычный 5 2 2 7 3 3 2 3" xfId="27043"/>
    <cellStyle name="Обычный 5 2 2 7 3 3 2 4" xfId="27044"/>
    <cellStyle name="Обычный 5 2 2 7 3 3 2 5" xfId="27045"/>
    <cellStyle name="Обычный 5 2 2 7 3 3 3" xfId="27046"/>
    <cellStyle name="Обычный 5 2 2 7 3 3 4" xfId="27047"/>
    <cellStyle name="Обычный 5 2 2 7 3 3 5" xfId="27048"/>
    <cellStyle name="Обычный 5 2 2 7 3 3 6" xfId="27049"/>
    <cellStyle name="Обычный 5 2 2 7 3 3 7" xfId="27050"/>
    <cellStyle name="Обычный 5 2 2 7 3 3 8" xfId="27051"/>
    <cellStyle name="Обычный 5 2 2 7 3 4" xfId="27052"/>
    <cellStyle name="Обычный 5 2 2 7 3 4 2" xfId="27053"/>
    <cellStyle name="Обычный 5 2 2 7 3 4 3" xfId="27054"/>
    <cellStyle name="Обычный 5 2 2 7 3 4 4" xfId="27055"/>
    <cellStyle name="Обычный 5 2 2 7 3 4 5" xfId="27056"/>
    <cellStyle name="Обычный 5 2 2 7 3 5" xfId="27057"/>
    <cellStyle name="Обычный 5 2 2 7 3 5 2" xfId="27058"/>
    <cellStyle name="Обычный 5 2 2 7 3 5 3" xfId="27059"/>
    <cellStyle name="Обычный 5 2 2 7 3 5 4" xfId="27060"/>
    <cellStyle name="Обычный 5 2 2 7 3 5 5" xfId="27061"/>
    <cellStyle name="Обычный 5 2 2 7 3 6" xfId="27062"/>
    <cellStyle name="Обычный 5 2 2 7 3 7" xfId="27063"/>
    <cellStyle name="Обычный 5 2 2 7 3 8" xfId="27064"/>
    <cellStyle name="Обычный 5 2 2 7 3 9" xfId="27065"/>
    <cellStyle name="Обычный 5 2 2 7 4" xfId="27066"/>
    <cellStyle name="Обычный 5 2 2 7 4 2" xfId="27067"/>
    <cellStyle name="Обычный 5 2 2 7 4 2 2" xfId="27068"/>
    <cellStyle name="Обычный 5 2 2 7 4 2 3" xfId="27069"/>
    <cellStyle name="Обычный 5 2 2 7 4 2 4" xfId="27070"/>
    <cellStyle name="Обычный 5 2 2 7 4 2 5" xfId="27071"/>
    <cellStyle name="Обычный 5 2 2 7 4 3" xfId="27072"/>
    <cellStyle name="Обычный 5 2 2 7 4 4" xfId="27073"/>
    <cellStyle name="Обычный 5 2 2 7 4 5" xfId="27074"/>
    <cellStyle name="Обычный 5 2 2 7 4 6" xfId="27075"/>
    <cellStyle name="Обычный 5 2 2 7 4 7" xfId="27076"/>
    <cellStyle name="Обычный 5 2 2 7 4 8" xfId="27077"/>
    <cellStyle name="Обычный 5 2 2 7 4 9" xfId="27078"/>
    <cellStyle name="Обычный 5 2 2 7 5" xfId="27079"/>
    <cellStyle name="Обычный 5 2 2 7 5 2" xfId="27080"/>
    <cellStyle name="Обычный 5 2 2 7 5 2 2" xfId="27081"/>
    <cellStyle name="Обычный 5 2 2 7 5 2 3" xfId="27082"/>
    <cellStyle name="Обычный 5 2 2 7 5 2 4" xfId="27083"/>
    <cellStyle name="Обычный 5 2 2 7 5 2 5" xfId="27084"/>
    <cellStyle name="Обычный 5 2 2 7 5 3" xfId="27085"/>
    <cellStyle name="Обычный 5 2 2 7 5 4" xfId="27086"/>
    <cellStyle name="Обычный 5 2 2 7 5 5" xfId="27087"/>
    <cellStyle name="Обычный 5 2 2 7 5 6" xfId="27088"/>
    <cellStyle name="Обычный 5 2 2 7 5 7" xfId="27089"/>
    <cellStyle name="Обычный 5 2 2 7 5 8" xfId="27090"/>
    <cellStyle name="Обычный 5 2 2 7 6" xfId="27091"/>
    <cellStyle name="Обычный 5 2 2 7 6 2" xfId="27092"/>
    <cellStyle name="Обычный 5 2 2 7 6 3" xfId="27093"/>
    <cellStyle name="Обычный 5 2 2 7 6 4" xfId="27094"/>
    <cellStyle name="Обычный 5 2 2 7 6 5" xfId="27095"/>
    <cellStyle name="Обычный 5 2 2 7 7" xfId="27096"/>
    <cellStyle name="Обычный 5 2 2 7 7 2" xfId="27097"/>
    <cellStyle name="Обычный 5 2 2 7 7 3" xfId="27098"/>
    <cellStyle name="Обычный 5 2 2 7 7 4" xfId="27099"/>
    <cellStyle name="Обычный 5 2 2 7 7 5" xfId="27100"/>
    <cellStyle name="Обычный 5 2 2 7 8" xfId="27101"/>
    <cellStyle name="Обычный 5 2 2 7 9" xfId="27102"/>
    <cellStyle name="Обычный 5 2 2 8" xfId="27103"/>
    <cellStyle name="Обычный 5 2 2 8 10" xfId="27104"/>
    <cellStyle name="Обычный 5 2 2 8 11" xfId="27105"/>
    <cellStyle name="Обычный 5 2 2 8 12" xfId="27106"/>
    <cellStyle name="Обычный 5 2 2 8 13" xfId="27107"/>
    <cellStyle name="Обычный 5 2 2 8 14" xfId="27108"/>
    <cellStyle name="Обычный 5 2 2 8 15" xfId="27109"/>
    <cellStyle name="Обычный 5 2 2 8 2" xfId="27110"/>
    <cellStyle name="Обычный 5 2 2 8 2 10" xfId="27111"/>
    <cellStyle name="Обычный 5 2 2 8 2 11" xfId="27112"/>
    <cellStyle name="Обычный 5 2 2 8 2 12" xfId="27113"/>
    <cellStyle name="Обычный 5 2 2 8 2 13" xfId="27114"/>
    <cellStyle name="Обычный 5 2 2 8 2 14" xfId="27115"/>
    <cellStyle name="Обычный 5 2 2 8 2 2" xfId="27116"/>
    <cellStyle name="Обычный 5 2 2 8 2 2 10" xfId="27117"/>
    <cellStyle name="Обычный 5 2 2 8 2 2 11" xfId="27118"/>
    <cellStyle name="Обычный 5 2 2 8 2 2 12" xfId="27119"/>
    <cellStyle name="Обычный 5 2 2 8 2 2 13" xfId="27120"/>
    <cellStyle name="Обычный 5 2 2 8 2 2 2" xfId="27121"/>
    <cellStyle name="Обычный 5 2 2 8 2 2 2 2" xfId="27122"/>
    <cellStyle name="Обычный 5 2 2 8 2 2 2 2 2" xfId="27123"/>
    <cellStyle name="Обычный 5 2 2 8 2 2 2 2 3" xfId="27124"/>
    <cellStyle name="Обычный 5 2 2 8 2 2 2 2 4" xfId="27125"/>
    <cellStyle name="Обычный 5 2 2 8 2 2 2 2 5" xfId="27126"/>
    <cellStyle name="Обычный 5 2 2 8 2 2 2 3" xfId="27127"/>
    <cellStyle name="Обычный 5 2 2 8 2 2 2 4" xfId="27128"/>
    <cellStyle name="Обычный 5 2 2 8 2 2 2 5" xfId="27129"/>
    <cellStyle name="Обычный 5 2 2 8 2 2 2 6" xfId="27130"/>
    <cellStyle name="Обычный 5 2 2 8 2 2 2 7" xfId="27131"/>
    <cellStyle name="Обычный 5 2 2 8 2 2 2 8" xfId="27132"/>
    <cellStyle name="Обычный 5 2 2 8 2 2 2 9" xfId="27133"/>
    <cellStyle name="Обычный 5 2 2 8 2 2 3" xfId="27134"/>
    <cellStyle name="Обычный 5 2 2 8 2 2 3 2" xfId="27135"/>
    <cellStyle name="Обычный 5 2 2 8 2 2 3 2 2" xfId="27136"/>
    <cellStyle name="Обычный 5 2 2 8 2 2 3 2 3" xfId="27137"/>
    <cellStyle name="Обычный 5 2 2 8 2 2 3 2 4" xfId="27138"/>
    <cellStyle name="Обычный 5 2 2 8 2 2 3 2 5" xfId="27139"/>
    <cellStyle name="Обычный 5 2 2 8 2 2 3 3" xfId="27140"/>
    <cellStyle name="Обычный 5 2 2 8 2 2 3 4" xfId="27141"/>
    <cellStyle name="Обычный 5 2 2 8 2 2 3 5" xfId="27142"/>
    <cellStyle name="Обычный 5 2 2 8 2 2 3 6" xfId="27143"/>
    <cellStyle name="Обычный 5 2 2 8 2 2 3 7" xfId="27144"/>
    <cellStyle name="Обычный 5 2 2 8 2 2 3 8" xfId="27145"/>
    <cellStyle name="Обычный 5 2 2 8 2 2 4" xfId="27146"/>
    <cellStyle name="Обычный 5 2 2 8 2 2 4 2" xfId="27147"/>
    <cellStyle name="Обычный 5 2 2 8 2 2 4 3" xfId="27148"/>
    <cellStyle name="Обычный 5 2 2 8 2 2 4 4" xfId="27149"/>
    <cellStyle name="Обычный 5 2 2 8 2 2 4 5" xfId="27150"/>
    <cellStyle name="Обычный 5 2 2 8 2 2 5" xfId="27151"/>
    <cellStyle name="Обычный 5 2 2 8 2 2 5 2" xfId="27152"/>
    <cellStyle name="Обычный 5 2 2 8 2 2 5 3" xfId="27153"/>
    <cellStyle name="Обычный 5 2 2 8 2 2 5 4" xfId="27154"/>
    <cellStyle name="Обычный 5 2 2 8 2 2 5 5" xfId="27155"/>
    <cellStyle name="Обычный 5 2 2 8 2 2 6" xfId="27156"/>
    <cellStyle name="Обычный 5 2 2 8 2 2 7" xfId="27157"/>
    <cellStyle name="Обычный 5 2 2 8 2 2 8" xfId="27158"/>
    <cellStyle name="Обычный 5 2 2 8 2 2 9" xfId="27159"/>
    <cellStyle name="Обычный 5 2 2 8 2 3" xfId="27160"/>
    <cellStyle name="Обычный 5 2 2 8 2 3 2" xfId="27161"/>
    <cellStyle name="Обычный 5 2 2 8 2 3 2 2" xfId="27162"/>
    <cellStyle name="Обычный 5 2 2 8 2 3 2 3" xfId="27163"/>
    <cellStyle name="Обычный 5 2 2 8 2 3 2 4" xfId="27164"/>
    <cellStyle name="Обычный 5 2 2 8 2 3 2 5" xfId="27165"/>
    <cellStyle name="Обычный 5 2 2 8 2 3 3" xfId="27166"/>
    <cellStyle name="Обычный 5 2 2 8 2 3 4" xfId="27167"/>
    <cellStyle name="Обычный 5 2 2 8 2 3 5" xfId="27168"/>
    <cellStyle name="Обычный 5 2 2 8 2 3 6" xfId="27169"/>
    <cellStyle name="Обычный 5 2 2 8 2 3 7" xfId="27170"/>
    <cellStyle name="Обычный 5 2 2 8 2 3 8" xfId="27171"/>
    <cellStyle name="Обычный 5 2 2 8 2 3 9" xfId="27172"/>
    <cellStyle name="Обычный 5 2 2 8 2 4" xfId="27173"/>
    <cellStyle name="Обычный 5 2 2 8 2 4 2" xfId="27174"/>
    <cellStyle name="Обычный 5 2 2 8 2 4 2 2" xfId="27175"/>
    <cellStyle name="Обычный 5 2 2 8 2 4 2 3" xfId="27176"/>
    <cellStyle name="Обычный 5 2 2 8 2 4 2 4" xfId="27177"/>
    <cellStyle name="Обычный 5 2 2 8 2 4 2 5" xfId="27178"/>
    <cellStyle name="Обычный 5 2 2 8 2 4 3" xfId="27179"/>
    <cellStyle name="Обычный 5 2 2 8 2 4 4" xfId="27180"/>
    <cellStyle name="Обычный 5 2 2 8 2 4 5" xfId="27181"/>
    <cellStyle name="Обычный 5 2 2 8 2 4 6" xfId="27182"/>
    <cellStyle name="Обычный 5 2 2 8 2 4 7" xfId="27183"/>
    <cellStyle name="Обычный 5 2 2 8 2 4 8" xfId="27184"/>
    <cellStyle name="Обычный 5 2 2 8 2 5" xfId="27185"/>
    <cellStyle name="Обычный 5 2 2 8 2 5 2" xfId="27186"/>
    <cellStyle name="Обычный 5 2 2 8 2 5 3" xfId="27187"/>
    <cellStyle name="Обычный 5 2 2 8 2 5 4" xfId="27188"/>
    <cellStyle name="Обычный 5 2 2 8 2 5 5" xfId="27189"/>
    <cellStyle name="Обычный 5 2 2 8 2 6" xfId="27190"/>
    <cellStyle name="Обычный 5 2 2 8 2 6 2" xfId="27191"/>
    <cellStyle name="Обычный 5 2 2 8 2 6 3" xfId="27192"/>
    <cellStyle name="Обычный 5 2 2 8 2 6 4" xfId="27193"/>
    <cellStyle name="Обычный 5 2 2 8 2 6 5" xfId="27194"/>
    <cellStyle name="Обычный 5 2 2 8 2 7" xfId="27195"/>
    <cellStyle name="Обычный 5 2 2 8 2 8" xfId="27196"/>
    <cellStyle name="Обычный 5 2 2 8 2 9" xfId="27197"/>
    <cellStyle name="Обычный 5 2 2 8 3" xfId="27198"/>
    <cellStyle name="Обычный 5 2 2 8 3 10" xfId="27199"/>
    <cellStyle name="Обычный 5 2 2 8 3 11" xfId="27200"/>
    <cellStyle name="Обычный 5 2 2 8 3 12" xfId="27201"/>
    <cellStyle name="Обычный 5 2 2 8 3 13" xfId="27202"/>
    <cellStyle name="Обычный 5 2 2 8 3 2" xfId="27203"/>
    <cellStyle name="Обычный 5 2 2 8 3 2 2" xfId="27204"/>
    <cellStyle name="Обычный 5 2 2 8 3 2 2 2" xfId="27205"/>
    <cellStyle name="Обычный 5 2 2 8 3 2 2 3" xfId="27206"/>
    <cellStyle name="Обычный 5 2 2 8 3 2 2 4" xfId="27207"/>
    <cellStyle name="Обычный 5 2 2 8 3 2 2 5" xfId="27208"/>
    <cellStyle name="Обычный 5 2 2 8 3 2 3" xfId="27209"/>
    <cellStyle name="Обычный 5 2 2 8 3 2 4" xfId="27210"/>
    <cellStyle name="Обычный 5 2 2 8 3 2 5" xfId="27211"/>
    <cellStyle name="Обычный 5 2 2 8 3 2 6" xfId="27212"/>
    <cellStyle name="Обычный 5 2 2 8 3 2 7" xfId="27213"/>
    <cellStyle name="Обычный 5 2 2 8 3 2 8" xfId="27214"/>
    <cellStyle name="Обычный 5 2 2 8 3 2 9" xfId="27215"/>
    <cellStyle name="Обычный 5 2 2 8 3 3" xfId="27216"/>
    <cellStyle name="Обычный 5 2 2 8 3 3 2" xfId="27217"/>
    <cellStyle name="Обычный 5 2 2 8 3 3 2 2" xfId="27218"/>
    <cellStyle name="Обычный 5 2 2 8 3 3 2 3" xfId="27219"/>
    <cellStyle name="Обычный 5 2 2 8 3 3 2 4" xfId="27220"/>
    <cellStyle name="Обычный 5 2 2 8 3 3 2 5" xfId="27221"/>
    <cellStyle name="Обычный 5 2 2 8 3 3 3" xfId="27222"/>
    <cellStyle name="Обычный 5 2 2 8 3 3 4" xfId="27223"/>
    <cellStyle name="Обычный 5 2 2 8 3 3 5" xfId="27224"/>
    <cellStyle name="Обычный 5 2 2 8 3 3 6" xfId="27225"/>
    <cellStyle name="Обычный 5 2 2 8 3 3 7" xfId="27226"/>
    <cellStyle name="Обычный 5 2 2 8 3 3 8" xfId="27227"/>
    <cellStyle name="Обычный 5 2 2 8 3 4" xfId="27228"/>
    <cellStyle name="Обычный 5 2 2 8 3 4 2" xfId="27229"/>
    <cellStyle name="Обычный 5 2 2 8 3 4 3" xfId="27230"/>
    <cellStyle name="Обычный 5 2 2 8 3 4 4" xfId="27231"/>
    <cellStyle name="Обычный 5 2 2 8 3 4 5" xfId="27232"/>
    <cellStyle name="Обычный 5 2 2 8 3 5" xfId="27233"/>
    <cellStyle name="Обычный 5 2 2 8 3 5 2" xfId="27234"/>
    <cellStyle name="Обычный 5 2 2 8 3 5 3" xfId="27235"/>
    <cellStyle name="Обычный 5 2 2 8 3 5 4" xfId="27236"/>
    <cellStyle name="Обычный 5 2 2 8 3 5 5" xfId="27237"/>
    <cellStyle name="Обычный 5 2 2 8 3 6" xfId="27238"/>
    <cellStyle name="Обычный 5 2 2 8 3 7" xfId="27239"/>
    <cellStyle name="Обычный 5 2 2 8 3 8" xfId="27240"/>
    <cellStyle name="Обычный 5 2 2 8 3 9" xfId="27241"/>
    <cellStyle name="Обычный 5 2 2 8 4" xfId="27242"/>
    <cellStyle name="Обычный 5 2 2 8 4 2" xfId="27243"/>
    <cellStyle name="Обычный 5 2 2 8 4 2 2" xfId="27244"/>
    <cellStyle name="Обычный 5 2 2 8 4 2 3" xfId="27245"/>
    <cellStyle name="Обычный 5 2 2 8 4 2 4" xfId="27246"/>
    <cellStyle name="Обычный 5 2 2 8 4 2 5" xfId="27247"/>
    <cellStyle name="Обычный 5 2 2 8 4 3" xfId="27248"/>
    <cellStyle name="Обычный 5 2 2 8 4 4" xfId="27249"/>
    <cellStyle name="Обычный 5 2 2 8 4 5" xfId="27250"/>
    <cellStyle name="Обычный 5 2 2 8 4 6" xfId="27251"/>
    <cellStyle name="Обычный 5 2 2 8 4 7" xfId="27252"/>
    <cellStyle name="Обычный 5 2 2 8 4 8" xfId="27253"/>
    <cellStyle name="Обычный 5 2 2 8 4 9" xfId="27254"/>
    <cellStyle name="Обычный 5 2 2 8 5" xfId="27255"/>
    <cellStyle name="Обычный 5 2 2 8 5 2" xfId="27256"/>
    <cellStyle name="Обычный 5 2 2 8 5 2 2" xfId="27257"/>
    <cellStyle name="Обычный 5 2 2 8 5 2 3" xfId="27258"/>
    <cellStyle name="Обычный 5 2 2 8 5 2 4" xfId="27259"/>
    <cellStyle name="Обычный 5 2 2 8 5 2 5" xfId="27260"/>
    <cellStyle name="Обычный 5 2 2 8 5 3" xfId="27261"/>
    <cellStyle name="Обычный 5 2 2 8 5 4" xfId="27262"/>
    <cellStyle name="Обычный 5 2 2 8 5 5" xfId="27263"/>
    <cellStyle name="Обычный 5 2 2 8 5 6" xfId="27264"/>
    <cellStyle name="Обычный 5 2 2 8 5 7" xfId="27265"/>
    <cellStyle name="Обычный 5 2 2 8 5 8" xfId="27266"/>
    <cellStyle name="Обычный 5 2 2 8 6" xfId="27267"/>
    <cellStyle name="Обычный 5 2 2 8 6 2" xfId="27268"/>
    <cellStyle name="Обычный 5 2 2 8 6 3" xfId="27269"/>
    <cellStyle name="Обычный 5 2 2 8 6 4" xfId="27270"/>
    <cellStyle name="Обычный 5 2 2 8 6 5" xfId="27271"/>
    <cellStyle name="Обычный 5 2 2 8 7" xfId="27272"/>
    <cellStyle name="Обычный 5 2 2 8 7 2" xfId="27273"/>
    <cellStyle name="Обычный 5 2 2 8 7 3" xfId="27274"/>
    <cellStyle name="Обычный 5 2 2 8 7 4" xfId="27275"/>
    <cellStyle name="Обычный 5 2 2 8 7 5" xfId="27276"/>
    <cellStyle name="Обычный 5 2 2 8 8" xfId="27277"/>
    <cellStyle name="Обычный 5 2 2 8 9" xfId="27278"/>
    <cellStyle name="Обычный 5 2 2 9" xfId="27279"/>
    <cellStyle name="Обычный 5 2 2 9 10" xfId="27280"/>
    <cellStyle name="Обычный 5 2 2 9 11" xfId="27281"/>
    <cellStyle name="Обычный 5 2 2 9 12" xfId="27282"/>
    <cellStyle name="Обычный 5 2 2 9 13" xfId="27283"/>
    <cellStyle name="Обычный 5 2 2 9 14" xfId="27284"/>
    <cellStyle name="Обычный 5 2 2 9 15" xfId="27285"/>
    <cellStyle name="Обычный 5 2 2 9 2" xfId="27286"/>
    <cellStyle name="Обычный 5 2 2 9 2 10" xfId="27287"/>
    <cellStyle name="Обычный 5 2 2 9 2 11" xfId="27288"/>
    <cellStyle name="Обычный 5 2 2 9 2 12" xfId="27289"/>
    <cellStyle name="Обычный 5 2 2 9 2 13" xfId="27290"/>
    <cellStyle name="Обычный 5 2 2 9 2 14" xfId="27291"/>
    <cellStyle name="Обычный 5 2 2 9 2 2" xfId="27292"/>
    <cellStyle name="Обычный 5 2 2 9 2 2 10" xfId="27293"/>
    <cellStyle name="Обычный 5 2 2 9 2 2 11" xfId="27294"/>
    <cellStyle name="Обычный 5 2 2 9 2 2 12" xfId="27295"/>
    <cellStyle name="Обычный 5 2 2 9 2 2 13" xfId="27296"/>
    <cellStyle name="Обычный 5 2 2 9 2 2 2" xfId="27297"/>
    <cellStyle name="Обычный 5 2 2 9 2 2 2 2" xfId="27298"/>
    <cellStyle name="Обычный 5 2 2 9 2 2 2 2 2" xfId="27299"/>
    <cellStyle name="Обычный 5 2 2 9 2 2 2 2 3" xfId="27300"/>
    <cellStyle name="Обычный 5 2 2 9 2 2 2 2 4" xfId="27301"/>
    <cellStyle name="Обычный 5 2 2 9 2 2 2 2 5" xfId="27302"/>
    <cellStyle name="Обычный 5 2 2 9 2 2 2 3" xfId="27303"/>
    <cellStyle name="Обычный 5 2 2 9 2 2 2 4" xfId="27304"/>
    <cellStyle name="Обычный 5 2 2 9 2 2 2 5" xfId="27305"/>
    <cellStyle name="Обычный 5 2 2 9 2 2 2 6" xfId="27306"/>
    <cellStyle name="Обычный 5 2 2 9 2 2 2 7" xfId="27307"/>
    <cellStyle name="Обычный 5 2 2 9 2 2 2 8" xfId="27308"/>
    <cellStyle name="Обычный 5 2 2 9 2 2 2 9" xfId="27309"/>
    <cellStyle name="Обычный 5 2 2 9 2 2 3" xfId="27310"/>
    <cellStyle name="Обычный 5 2 2 9 2 2 3 2" xfId="27311"/>
    <cellStyle name="Обычный 5 2 2 9 2 2 3 2 2" xfId="27312"/>
    <cellStyle name="Обычный 5 2 2 9 2 2 3 2 3" xfId="27313"/>
    <cellStyle name="Обычный 5 2 2 9 2 2 3 2 4" xfId="27314"/>
    <cellStyle name="Обычный 5 2 2 9 2 2 3 2 5" xfId="27315"/>
    <cellStyle name="Обычный 5 2 2 9 2 2 3 3" xfId="27316"/>
    <cellStyle name="Обычный 5 2 2 9 2 2 3 4" xfId="27317"/>
    <cellStyle name="Обычный 5 2 2 9 2 2 3 5" xfId="27318"/>
    <cellStyle name="Обычный 5 2 2 9 2 2 3 6" xfId="27319"/>
    <cellStyle name="Обычный 5 2 2 9 2 2 3 7" xfId="27320"/>
    <cellStyle name="Обычный 5 2 2 9 2 2 3 8" xfId="27321"/>
    <cellStyle name="Обычный 5 2 2 9 2 2 4" xfId="27322"/>
    <cellStyle name="Обычный 5 2 2 9 2 2 4 2" xfId="27323"/>
    <cellStyle name="Обычный 5 2 2 9 2 2 4 3" xfId="27324"/>
    <cellStyle name="Обычный 5 2 2 9 2 2 4 4" xfId="27325"/>
    <cellStyle name="Обычный 5 2 2 9 2 2 4 5" xfId="27326"/>
    <cellStyle name="Обычный 5 2 2 9 2 2 5" xfId="27327"/>
    <cellStyle name="Обычный 5 2 2 9 2 2 5 2" xfId="27328"/>
    <cellStyle name="Обычный 5 2 2 9 2 2 5 3" xfId="27329"/>
    <cellStyle name="Обычный 5 2 2 9 2 2 5 4" xfId="27330"/>
    <cellStyle name="Обычный 5 2 2 9 2 2 5 5" xfId="27331"/>
    <cellStyle name="Обычный 5 2 2 9 2 2 6" xfId="27332"/>
    <cellStyle name="Обычный 5 2 2 9 2 2 7" xfId="27333"/>
    <cellStyle name="Обычный 5 2 2 9 2 2 8" xfId="27334"/>
    <cellStyle name="Обычный 5 2 2 9 2 2 9" xfId="27335"/>
    <cellStyle name="Обычный 5 2 2 9 2 3" xfId="27336"/>
    <cellStyle name="Обычный 5 2 2 9 2 3 2" xfId="27337"/>
    <cellStyle name="Обычный 5 2 2 9 2 3 2 2" xfId="27338"/>
    <cellStyle name="Обычный 5 2 2 9 2 3 2 3" xfId="27339"/>
    <cellStyle name="Обычный 5 2 2 9 2 3 2 4" xfId="27340"/>
    <cellStyle name="Обычный 5 2 2 9 2 3 2 5" xfId="27341"/>
    <cellStyle name="Обычный 5 2 2 9 2 3 3" xfId="27342"/>
    <cellStyle name="Обычный 5 2 2 9 2 3 4" xfId="27343"/>
    <cellStyle name="Обычный 5 2 2 9 2 3 5" xfId="27344"/>
    <cellStyle name="Обычный 5 2 2 9 2 3 6" xfId="27345"/>
    <cellStyle name="Обычный 5 2 2 9 2 3 7" xfId="27346"/>
    <cellStyle name="Обычный 5 2 2 9 2 3 8" xfId="27347"/>
    <cellStyle name="Обычный 5 2 2 9 2 3 9" xfId="27348"/>
    <cellStyle name="Обычный 5 2 2 9 2 4" xfId="27349"/>
    <cellStyle name="Обычный 5 2 2 9 2 4 2" xfId="27350"/>
    <cellStyle name="Обычный 5 2 2 9 2 4 2 2" xfId="27351"/>
    <cellStyle name="Обычный 5 2 2 9 2 4 2 3" xfId="27352"/>
    <cellStyle name="Обычный 5 2 2 9 2 4 2 4" xfId="27353"/>
    <cellStyle name="Обычный 5 2 2 9 2 4 2 5" xfId="27354"/>
    <cellStyle name="Обычный 5 2 2 9 2 4 3" xfId="27355"/>
    <cellStyle name="Обычный 5 2 2 9 2 4 4" xfId="27356"/>
    <cellStyle name="Обычный 5 2 2 9 2 4 5" xfId="27357"/>
    <cellStyle name="Обычный 5 2 2 9 2 4 6" xfId="27358"/>
    <cellStyle name="Обычный 5 2 2 9 2 4 7" xfId="27359"/>
    <cellStyle name="Обычный 5 2 2 9 2 4 8" xfId="27360"/>
    <cellStyle name="Обычный 5 2 2 9 2 5" xfId="27361"/>
    <cellStyle name="Обычный 5 2 2 9 2 5 2" xfId="27362"/>
    <cellStyle name="Обычный 5 2 2 9 2 5 3" xfId="27363"/>
    <cellStyle name="Обычный 5 2 2 9 2 5 4" xfId="27364"/>
    <cellStyle name="Обычный 5 2 2 9 2 5 5" xfId="27365"/>
    <cellStyle name="Обычный 5 2 2 9 2 6" xfId="27366"/>
    <cellStyle name="Обычный 5 2 2 9 2 6 2" xfId="27367"/>
    <cellStyle name="Обычный 5 2 2 9 2 6 3" xfId="27368"/>
    <cellStyle name="Обычный 5 2 2 9 2 6 4" xfId="27369"/>
    <cellStyle name="Обычный 5 2 2 9 2 6 5" xfId="27370"/>
    <cellStyle name="Обычный 5 2 2 9 2 7" xfId="27371"/>
    <cellStyle name="Обычный 5 2 2 9 2 8" xfId="27372"/>
    <cellStyle name="Обычный 5 2 2 9 2 9" xfId="27373"/>
    <cellStyle name="Обычный 5 2 2 9 3" xfId="27374"/>
    <cellStyle name="Обычный 5 2 2 9 3 10" xfId="27375"/>
    <cellStyle name="Обычный 5 2 2 9 3 11" xfId="27376"/>
    <cellStyle name="Обычный 5 2 2 9 3 12" xfId="27377"/>
    <cellStyle name="Обычный 5 2 2 9 3 13" xfId="27378"/>
    <cellStyle name="Обычный 5 2 2 9 3 2" xfId="27379"/>
    <cellStyle name="Обычный 5 2 2 9 3 2 2" xfId="27380"/>
    <cellStyle name="Обычный 5 2 2 9 3 2 2 2" xfId="27381"/>
    <cellStyle name="Обычный 5 2 2 9 3 2 2 3" xfId="27382"/>
    <cellStyle name="Обычный 5 2 2 9 3 2 2 4" xfId="27383"/>
    <cellStyle name="Обычный 5 2 2 9 3 2 2 5" xfId="27384"/>
    <cellStyle name="Обычный 5 2 2 9 3 2 3" xfId="27385"/>
    <cellStyle name="Обычный 5 2 2 9 3 2 4" xfId="27386"/>
    <cellStyle name="Обычный 5 2 2 9 3 2 5" xfId="27387"/>
    <cellStyle name="Обычный 5 2 2 9 3 2 6" xfId="27388"/>
    <cellStyle name="Обычный 5 2 2 9 3 2 7" xfId="27389"/>
    <cellStyle name="Обычный 5 2 2 9 3 2 8" xfId="27390"/>
    <cellStyle name="Обычный 5 2 2 9 3 2 9" xfId="27391"/>
    <cellStyle name="Обычный 5 2 2 9 3 3" xfId="27392"/>
    <cellStyle name="Обычный 5 2 2 9 3 3 2" xfId="27393"/>
    <cellStyle name="Обычный 5 2 2 9 3 3 2 2" xfId="27394"/>
    <cellStyle name="Обычный 5 2 2 9 3 3 2 3" xfId="27395"/>
    <cellStyle name="Обычный 5 2 2 9 3 3 2 4" xfId="27396"/>
    <cellStyle name="Обычный 5 2 2 9 3 3 2 5" xfId="27397"/>
    <cellStyle name="Обычный 5 2 2 9 3 3 3" xfId="27398"/>
    <cellStyle name="Обычный 5 2 2 9 3 3 4" xfId="27399"/>
    <cellStyle name="Обычный 5 2 2 9 3 3 5" xfId="27400"/>
    <cellStyle name="Обычный 5 2 2 9 3 3 6" xfId="27401"/>
    <cellStyle name="Обычный 5 2 2 9 3 3 7" xfId="27402"/>
    <cellStyle name="Обычный 5 2 2 9 3 3 8" xfId="27403"/>
    <cellStyle name="Обычный 5 2 2 9 3 4" xfId="27404"/>
    <cellStyle name="Обычный 5 2 2 9 3 4 2" xfId="27405"/>
    <cellStyle name="Обычный 5 2 2 9 3 4 3" xfId="27406"/>
    <cellStyle name="Обычный 5 2 2 9 3 4 4" xfId="27407"/>
    <cellStyle name="Обычный 5 2 2 9 3 4 5" xfId="27408"/>
    <cellStyle name="Обычный 5 2 2 9 3 5" xfId="27409"/>
    <cellStyle name="Обычный 5 2 2 9 3 5 2" xfId="27410"/>
    <cellStyle name="Обычный 5 2 2 9 3 5 3" xfId="27411"/>
    <cellStyle name="Обычный 5 2 2 9 3 5 4" xfId="27412"/>
    <cellStyle name="Обычный 5 2 2 9 3 5 5" xfId="27413"/>
    <cellStyle name="Обычный 5 2 2 9 3 6" xfId="27414"/>
    <cellStyle name="Обычный 5 2 2 9 3 7" xfId="27415"/>
    <cellStyle name="Обычный 5 2 2 9 3 8" xfId="27416"/>
    <cellStyle name="Обычный 5 2 2 9 3 9" xfId="27417"/>
    <cellStyle name="Обычный 5 2 2 9 4" xfId="27418"/>
    <cellStyle name="Обычный 5 2 2 9 4 2" xfId="27419"/>
    <cellStyle name="Обычный 5 2 2 9 4 2 2" xfId="27420"/>
    <cellStyle name="Обычный 5 2 2 9 4 2 3" xfId="27421"/>
    <cellStyle name="Обычный 5 2 2 9 4 2 4" xfId="27422"/>
    <cellStyle name="Обычный 5 2 2 9 4 2 5" xfId="27423"/>
    <cellStyle name="Обычный 5 2 2 9 4 3" xfId="27424"/>
    <cellStyle name="Обычный 5 2 2 9 4 4" xfId="27425"/>
    <cellStyle name="Обычный 5 2 2 9 4 5" xfId="27426"/>
    <cellStyle name="Обычный 5 2 2 9 4 6" xfId="27427"/>
    <cellStyle name="Обычный 5 2 2 9 4 7" xfId="27428"/>
    <cellStyle name="Обычный 5 2 2 9 4 8" xfId="27429"/>
    <cellStyle name="Обычный 5 2 2 9 4 9" xfId="27430"/>
    <cellStyle name="Обычный 5 2 2 9 5" xfId="27431"/>
    <cellStyle name="Обычный 5 2 2 9 5 2" xfId="27432"/>
    <cellStyle name="Обычный 5 2 2 9 5 2 2" xfId="27433"/>
    <cellStyle name="Обычный 5 2 2 9 5 2 3" xfId="27434"/>
    <cellStyle name="Обычный 5 2 2 9 5 2 4" xfId="27435"/>
    <cellStyle name="Обычный 5 2 2 9 5 2 5" xfId="27436"/>
    <cellStyle name="Обычный 5 2 2 9 5 3" xfId="27437"/>
    <cellStyle name="Обычный 5 2 2 9 5 4" xfId="27438"/>
    <cellStyle name="Обычный 5 2 2 9 5 5" xfId="27439"/>
    <cellStyle name="Обычный 5 2 2 9 5 6" xfId="27440"/>
    <cellStyle name="Обычный 5 2 2 9 5 7" xfId="27441"/>
    <cellStyle name="Обычный 5 2 2 9 5 8" xfId="27442"/>
    <cellStyle name="Обычный 5 2 2 9 6" xfId="27443"/>
    <cellStyle name="Обычный 5 2 2 9 6 2" xfId="27444"/>
    <cellStyle name="Обычный 5 2 2 9 6 3" xfId="27445"/>
    <cellStyle name="Обычный 5 2 2 9 6 4" xfId="27446"/>
    <cellStyle name="Обычный 5 2 2 9 6 5" xfId="27447"/>
    <cellStyle name="Обычный 5 2 2 9 7" xfId="27448"/>
    <cellStyle name="Обычный 5 2 2 9 7 2" xfId="27449"/>
    <cellStyle name="Обычный 5 2 2 9 7 3" xfId="27450"/>
    <cellStyle name="Обычный 5 2 2 9 7 4" xfId="27451"/>
    <cellStyle name="Обычный 5 2 2 9 7 5" xfId="27452"/>
    <cellStyle name="Обычный 5 2 2 9 8" xfId="27453"/>
    <cellStyle name="Обычный 5 2 2 9 9" xfId="27454"/>
    <cellStyle name="Обычный 5 2 20" xfId="27455"/>
    <cellStyle name="Обычный 5 2 20 10" xfId="27456"/>
    <cellStyle name="Обычный 5 2 20 2" xfId="27457"/>
    <cellStyle name="Обычный 5 2 20 2 2" xfId="27458"/>
    <cellStyle name="Обычный 5 2 20 2 2 2" xfId="27459"/>
    <cellStyle name="Обычный 5 2 20 2 2 3" xfId="27460"/>
    <cellStyle name="Обычный 5 2 20 2 2 4" xfId="27461"/>
    <cellStyle name="Обычный 5 2 20 2 2 5" xfId="27462"/>
    <cellStyle name="Обычный 5 2 20 2 3" xfId="27463"/>
    <cellStyle name="Обычный 5 2 20 2 4" xfId="27464"/>
    <cellStyle name="Обычный 5 2 20 2 5" xfId="27465"/>
    <cellStyle name="Обычный 5 2 20 2 6" xfId="27466"/>
    <cellStyle name="Обычный 5 2 20 2 7" xfId="27467"/>
    <cellStyle name="Обычный 5 2 20 2 8" xfId="27468"/>
    <cellStyle name="Обычный 5 2 20 2 9" xfId="27469"/>
    <cellStyle name="Обычный 5 2 20 3" xfId="27470"/>
    <cellStyle name="Обычный 5 2 20 3 2" xfId="27471"/>
    <cellStyle name="Обычный 5 2 20 3 3" xfId="27472"/>
    <cellStyle name="Обычный 5 2 20 3 4" xfId="27473"/>
    <cellStyle name="Обычный 5 2 20 3 5" xfId="27474"/>
    <cellStyle name="Обычный 5 2 20 4" xfId="27475"/>
    <cellStyle name="Обычный 5 2 20 5" xfId="27476"/>
    <cellStyle name="Обычный 5 2 20 6" xfId="27477"/>
    <cellStyle name="Обычный 5 2 20 7" xfId="27478"/>
    <cellStyle name="Обычный 5 2 20 8" xfId="27479"/>
    <cellStyle name="Обычный 5 2 20 9" xfId="27480"/>
    <cellStyle name="Обычный 5 2 21" xfId="27481"/>
    <cellStyle name="Обычный 5 2 21 2" xfId="27482"/>
    <cellStyle name="Обычный 5 2 21 2 2" xfId="27483"/>
    <cellStyle name="Обычный 5 2 21 2 3" xfId="27484"/>
    <cellStyle name="Обычный 5 2 21 2 4" xfId="27485"/>
    <cellStyle name="Обычный 5 2 21 2 5" xfId="27486"/>
    <cellStyle name="Обычный 5 2 21 3" xfId="27487"/>
    <cellStyle name="Обычный 5 2 21 4" xfId="27488"/>
    <cellStyle name="Обычный 5 2 21 5" xfId="27489"/>
    <cellStyle name="Обычный 5 2 21 6" xfId="27490"/>
    <cellStyle name="Обычный 5 2 21 7" xfId="27491"/>
    <cellStyle name="Обычный 5 2 21 8" xfId="27492"/>
    <cellStyle name="Обычный 5 2 21 9" xfId="27493"/>
    <cellStyle name="Обычный 5 2 22" xfId="27494"/>
    <cellStyle name="Обычный 5 2 22 2" xfId="27495"/>
    <cellStyle name="Обычный 5 2 22 2 2" xfId="27496"/>
    <cellStyle name="Обычный 5 2 22 2 3" xfId="27497"/>
    <cellStyle name="Обычный 5 2 22 2 4" xfId="27498"/>
    <cellStyle name="Обычный 5 2 22 2 5" xfId="27499"/>
    <cellStyle name="Обычный 5 2 22 3" xfId="27500"/>
    <cellStyle name="Обычный 5 2 22 4" xfId="27501"/>
    <cellStyle name="Обычный 5 2 22 5" xfId="27502"/>
    <cellStyle name="Обычный 5 2 22 6" xfId="27503"/>
    <cellStyle name="Обычный 5 2 22 7" xfId="27504"/>
    <cellStyle name="Обычный 5 2 22 8" xfId="27505"/>
    <cellStyle name="Обычный 5 2 23" xfId="27506"/>
    <cellStyle name="Обычный 5 2 23 2" xfId="27507"/>
    <cellStyle name="Обычный 5 2 23 3" xfId="27508"/>
    <cellStyle name="Обычный 5 2 23 4" xfId="27509"/>
    <cellStyle name="Обычный 5 2 23 5" xfId="27510"/>
    <cellStyle name="Обычный 5 2 24" xfId="27511"/>
    <cellStyle name="Обычный 5 2 24 2" xfId="27512"/>
    <cellStyle name="Обычный 5 2 24 3" xfId="27513"/>
    <cellStyle name="Обычный 5 2 24 4" xfId="27514"/>
    <cellStyle name="Обычный 5 2 24 5" xfId="27515"/>
    <cellStyle name="Обычный 5 2 25" xfId="27516"/>
    <cellStyle name="Обычный 5 2 26" xfId="27517"/>
    <cellStyle name="Обычный 5 2 27" xfId="27518"/>
    <cellStyle name="Обычный 5 2 28" xfId="27519"/>
    <cellStyle name="Обычный 5 2 29" xfId="27520"/>
    <cellStyle name="Обычный 5 2 3" xfId="27521"/>
    <cellStyle name="Обычный 5 2 3 2" xfId="27522"/>
    <cellStyle name="Обычный 5 2 3 2 10" xfId="27523"/>
    <cellStyle name="Обычный 5 2 3 2 11" xfId="27524"/>
    <cellStyle name="Обычный 5 2 3 2 12" xfId="27525"/>
    <cellStyle name="Обычный 5 2 3 2 13" xfId="27526"/>
    <cellStyle name="Обычный 5 2 3 2 14" xfId="27527"/>
    <cellStyle name="Обычный 5 2 3 2 15" xfId="27528"/>
    <cellStyle name="Обычный 5 2 3 2 16" xfId="27529"/>
    <cellStyle name="Обычный 5 2 3 2 2" xfId="27530"/>
    <cellStyle name="Обычный 5 2 3 2 2 10" xfId="27531"/>
    <cellStyle name="Обычный 5 2 3 2 2 11" xfId="27532"/>
    <cellStyle name="Обычный 5 2 3 2 2 12" xfId="27533"/>
    <cellStyle name="Обычный 5 2 3 2 2 13" xfId="27534"/>
    <cellStyle name="Обычный 5 2 3 2 2 14" xfId="27535"/>
    <cellStyle name="Обычный 5 2 3 2 2 2" xfId="27536"/>
    <cellStyle name="Обычный 5 2 3 2 2 2 10" xfId="27537"/>
    <cellStyle name="Обычный 5 2 3 2 2 2 11" xfId="27538"/>
    <cellStyle name="Обычный 5 2 3 2 2 2 12" xfId="27539"/>
    <cellStyle name="Обычный 5 2 3 2 2 2 13" xfId="27540"/>
    <cellStyle name="Обычный 5 2 3 2 2 2 2" xfId="27541"/>
    <cellStyle name="Обычный 5 2 3 2 2 2 2 2" xfId="27542"/>
    <cellStyle name="Обычный 5 2 3 2 2 2 2 2 2" xfId="27543"/>
    <cellStyle name="Обычный 5 2 3 2 2 2 2 2 3" xfId="27544"/>
    <cellStyle name="Обычный 5 2 3 2 2 2 2 2 4" xfId="27545"/>
    <cellStyle name="Обычный 5 2 3 2 2 2 2 2 5" xfId="27546"/>
    <cellStyle name="Обычный 5 2 3 2 2 2 2 3" xfId="27547"/>
    <cellStyle name="Обычный 5 2 3 2 2 2 2 4" xfId="27548"/>
    <cellStyle name="Обычный 5 2 3 2 2 2 2 5" xfId="27549"/>
    <cellStyle name="Обычный 5 2 3 2 2 2 2 6" xfId="27550"/>
    <cellStyle name="Обычный 5 2 3 2 2 2 2 7" xfId="27551"/>
    <cellStyle name="Обычный 5 2 3 2 2 2 2 8" xfId="27552"/>
    <cellStyle name="Обычный 5 2 3 2 2 2 2 9" xfId="27553"/>
    <cellStyle name="Обычный 5 2 3 2 2 2 3" xfId="27554"/>
    <cellStyle name="Обычный 5 2 3 2 2 2 3 2" xfId="27555"/>
    <cellStyle name="Обычный 5 2 3 2 2 2 3 2 2" xfId="27556"/>
    <cellStyle name="Обычный 5 2 3 2 2 2 3 2 3" xfId="27557"/>
    <cellStyle name="Обычный 5 2 3 2 2 2 3 2 4" xfId="27558"/>
    <cellStyle name="Обычный 5 2 3 2 2 2 3 2 5" xfId="27559"/>
    <cellStyle name="Обычный 5 2 3 2 2 2 3 3" xfId="27560"/>
    <cellStyle name="Обычный 5 2 3 2 2 2 3 4" xfId="27561"/>
    <cellStyle name="Обычный 5 2 3 2 2 2 3 5" xfId="27562"/>
    <cellStyle name="Обычный 5 2 3 2 2 2 3 6" xfId="27563"/>
    <cellStyle name="Обычный 5 2 3 2 2 2 3 7" xfId="27564"/>
    <cellStyle name="Обычный 5 2 3 2 2 2 3 8" xfId="27565"/>
    <cellStyle name="Обычный 5 2 3 2 2 2 4" xfId="27566"/>
    <cellStyle name="Обычный 5 2 3 2 2 2 4 2" xfId="27567"/>
    <cellStyle name="Обычный 5 2 3 2 2 2 4 3" xfId="27568"/>
    <cellStyle name="Обычный 5 2 3 2 2 2 4 4" xfId="27569"/>
    <cellStyle name="Обычный 5 2 3 2 2 2 4 5" xfId="27570"/>
    <cellStyle name="Обычный 5 2 3 2 2 2 5" xfId="27571"/>
    <cellStyle name="Обычный 5 2 3 2 2 2 5 2" xfId="27572"/>
    <cellStyle name="Обычный 5 2 3 2 2 2 5 3" xfId="27573"/>
    <cellStyle name="Обычный 5 2 3 2 2 2 5 4" xfId="27574"/>
    <cellStyle name="Обычный 5 2 3 2 2 2 5 5" xfId="27575"/>
    <cellStyle name="Обычный 5 2 3 2 2 2 6" xfId="27576"/>
    <cellStyle name="Обычный 5 2 3 2 2 2 7" xfId="27577"/>
    <cellStyle name="Обычный 5 2 3 2 2 2 8" xfId="27578"/>
    <cellStyle name="Обычный 5 2 3 2 2 2 9" xfId="27579"/>
    <cellStyle name="Обычный 5 2 3 2 2 3" xfId="27580"/>
    <cellStyle name="Обычный 5 2 3 2 2 3 2" xfId="27581"/>
    <cellStyle name="Обычный 5 2 3 2 2 3 2 2" xfId="27582"/>
    <cellStyle name="Обычный 5 2 3 2 2 3 2 3" xfId="27583"/>
    <cellStyle name="Обычный 5 2 3 2 2 3 2 4" xfId="27584"/>
    <cellStyle name="Обычный 5 2 3 2 2 3 2 5" xfId="27585"/>
    <cellStyle name="Обычный 5 2 3 2 2 3 3" xfId="27586"/>
    <cellStyle name="Обычный 5 2 3 2 2 3 4" xfId="27587"/>
    <cellStyle name="Обычный 5 2 3 2 2 3 5" xfId="27588"/>
    <cellStyle name="Обычный 5 2 3 2 2 3 6" xfId="27589"/>
    <cellStyle name="Обычный 5 2 3 2 2 3 7" xfId="27590"/>
    <cellStyle name="Обычный 5 2 3 2 2 3 8" xfId="27591"/>
    <cellStyle name="Обычный 5 2 3 2 2 3 9" xfId="27592"/>
    <cellStyle name="Обычный 5 2 3 2 2 4" xfId="27593"/>
    <cellStyle name="Обычный 5 2 3 2 2 4 2" xfId="27594"/>
    <cellStyle name="Обычный 5 2 3 2 2 4 2 2" xfId="27595"/>
    <cellStyle name="Обычный 5 2 3 2 2 4 2 3" xfId="27596"/>
    <cellStyle name="Обычный 5 2 3 2 2 4 2 4" xfId="27597"/>
    <cellStyle name="Обычный 5 2 3 2 2 4 2 5" xfId="27598"/>
    <cellStyle name="Обычный 5 2 3 2 2 4 3" xfId="27599"/>
    <cellStyle name="Обычный 5 2 3 2 2 4 4" xfId="27600"/>
    <cellStyle name="Обычный 5 2 3 2 2 4 5" xfId="27601"/>
    <cellStyle name="Обычный 5 2 3 2 2 4 6" xfId="27602"/>
    <cellStyle name="Обычный 5 2 3 2 2 4 7" xfId="27603"/>
    <cellStyle name="Обычный 5 2 3 2 2 4 8" xfId="27604"/>
    <cellStyle name="Обычный 5 2 3 2 2 5" xfId="27605"/>
    <cellStyle name="Обычный 5 2 3 2 2 5 2" xfId="27606"/>
    <cellStyle name="Обычный 5 2 3 2 2 5 3" xfId="27607"/>
    <cellStyle name="Обычный 5 2 3 2 2 5 4" xfId="27608"/>
    <cellStyle name="Обычный 5 2 3 2 2 5 5" xfId="27609"/>
    <cellStyle name="Обычный 5 2 3 2 2 6" xfId="27610"/>
    <cellStyle name="Обычный 5 2 3 2 2 6 2" xfId="27611"/>
    <cellStyle name="Обычный 5 2 3 2 2 6 3" xfId="27612"/>
    <cellStyle name="Обычный 5 2 3 2 2 6 4" xfId="27613"/>
    <cellStyle name="Обычный 5 2 3 2 2 6 5" xfId="27614"/>
    <cellStyle name="Обычный 5 2 3 2 2 7" xfId="27615"/>
    <cellStyle name="Обычный 5 2 3 2 2 8" xfId="27616"/>
    <cellStyle name="Обычный 5 2 3 2 2 9" xfId="27617"/>
    <cellStyle name="Обычный 5 2 3 2 3" xfId="27618"/>
    <cellStyle name="Обычный 5 2 3 2 3 10" xfId="27619"/>
    <cellStyle name="Обычный 5 2 3 2 3 11" xfId="27620"/>
    <cellStyle name="Обычный 5 2 3 2 3 12" xfId="27621"/>
    <cellStyle name="Обычный 5 2 3 2 3 13" xfId="27622"/>
    <cellStyle name="Обычный 5 2 3 2 3 2" xfId="27623"/>
    <cellStyle name="Обычный 5 2 3 2 3 2 2" xfId="27624"/>
    <cellStyle name="Обычный 5 2 3 2 3 2 2 2" xfId="27625"/>
    <cellStyle name="Обычный 5 2 3 2 3 2 2 3" xfId="27626"/>
    <cellStyle name="Обычный 5 2 3 2 3 2 2 4" xfId="27627"/>
    <cellStyle name="Обычный 5 2 3 2 3 2 2 5" xfId="27628"/>
    <cellStyle name="Обычный 5 2 3 2 3 2 3" xfId="27629"/>
    <cellStyle name="Обычный 5 2 3 2 3 2 4" xfId="27630"/>
    <cellStyle name="Обычный 5 2 3 2 3 2 5" xfId="27631"/>
    <cellStyle name="Обычный 5 2 3 2 3 2 6" xfId="27632"/>
    <cellStyle name="Обычный 5 2 3 2 3 2 7" xfId="27633"/>
    <cellStyle name="Обычный 5 2 3 2 3 2 8" xfId="27634"/>
    <cellStyle name="Обычный 5 2 3 2 3 2 9" xfId="27635"/>
    <cellStyle name="Обычный 5 2 3 2 3 3" xfId="27636"/>
    <cellStyle name="Обычный 5 2 3 2 3 3 2" xfId="27637"/>
    <cellStyle name="Обычный 5 2 3 2 3 3 2 2" xfId="27638"/>
    <cellStyle name="Обычный 5 2 3 2 3 3 2 3" xfId="27639"/>
    <cellStyle name="Обычный 5 2 3 2 3 3 2 4" xfId="27640"/>
    <cellStyle name="Обычный 5 2 3 2 3 3 2 5" xfId="27641"/>
    <cellStyle name="Обычный 5 2 3 2 3 3 3" xfId="27642"/>
    <cellStyle name="Обычный 5 2 3 2 3 3 4" xfId="27643"/>
    <cellStyle name="Обычный 5 2 3 2 3 3 5" xfId="27644"/>
    <cellStyle name="Обычный 5 2 3 2 3 3 6" xfId="27645"/>
    <cellStyle name="Обычный 5 2 3 2 3 3 7" xfId="27646"/>
    <cellStyle name="Обычный 5 2 3 2 3 3 8" xfId="27647"/>
    <cellStyle name="Обычный 5 2 3 2 3 4" xfId="27648"/>
    <cellStyle name="Обычный 5 2 3 2 3 4 2" xfId="27649"/>
    <cellStyle name="Обычный 5 2 3 2 3 4 3" xfId="27650"/>
    <cellStyle name="Обычный 5 2 3 2 3 4 4" xfId="27651"/>
    <cellStyle name="Обычный 5 2 3 2 3 4 5" xfId="27652"/>
    <cellStyle name="Обычный 5 2 3 2 3 5" xfId="27653"/>
    <cellStyle name="Обычный 5 2 3 2 3 5 2" xfId="27654"/>
    <cellStyle name="Обычный 5 2 3 2 3 5 3" xfId="27655"/>
    <cellStyle name="Обычный 5 2 3 2 3 5 4" xfId="27656"/>
    <cellStyle name="Обычный 5 2 3 2 3 5 5" xfId="27657"/>
    <cellStyle name="Обычный 5 2 3 2 3 6" xfId="27658"/>
    <cellStyle name="Обычный 5 2 3 2 3 7" xfId="27659"/>
    <cellStyle name="Обычный 5 2 3 2 3 8" xfId="27660"/>
    <cellStyle name="Обычный 5 2 3 2 3 9" xfId="27661"/>
    <cellStyle name="Обычный 5 2 3 2 4" xfId="27662"/>
    <cellStyle name="Обычный 5 2 3 2 4 10" xfId="27663"/>
    <cellStyle name="Обычный 5 2 3 2 4 2" xfId="27664"/>
    <cellStyle name="Обычный 5 2 3 2 4 2 2" xfId="27665"/>
    <cellStyle name="Обычный 5 2 3 2 4 2 2 2" xfId="27666"/>
    <cellStyle name="Обычный 5 2 3 2 4 2 2 3" xfId="27667"/>
    <cellStyle name="Обычный 5 2 3 2 4 2 2 4" xfId="27668"/>
    <cellStyle name="Обычный 5 2 3 2 4 2 2 5" xfId="27669"/>
    <cellStyle name="Обычный 5 2 3 2 4 2 3" xfId="27670"/>
    <cellStyle name="Обычный 5 2 3 2 4 2 4" xfId="27671"/>
    <cellStyle name="Обычный 5 2 3 2 4 2 5" xfId="27672"/>
    <cellStyle name="Обычный 5 2 3 2 4 2 6" xfId="27673"/>
    <cellStyle name="Обычный 5 2 3 2 4 2 7" xfId="27674"/>
    <cellStyle name="Обычный 5 2 3 2 4 2 8" xfId="27675"/>
    <cellStyle name="Обычный 5 2 3 2 4 2 9" xfId="27676"/>
    <cellStyle name="Обычный 5 2 3 2 4 3" xfId="27677"/>
    <cellStyle name="Обычный 5 2 3 2 4 3 2" xfId="27678"/>
    <cellStyle name="Обычный 5 2 3 2 4 3 3" xfId="27679"/>
    <cellStyle name="Обычный 5 2 3 2 4 3 4" xfId="27680"/>
    <cellStyle name="Обычный 5 2 3 2 4 3 5" xfId="27681"/>
    <cellStyle name="Обычный 5 2 3 2 4 4" xfId="27682"/>
    <cellStyle name="Обычный 5 2 3 2 4 5" xfId="27683"/>
    <cellStyle name="Обычный 5 2 3 2 4 6" xfId="27684"/>
    <cellStyle name="Обычный 5 2 3 2 4 7" xfId="27685"/>
    <cellStyle name="Обычный 5 2 3 2 4 8" xfId="27686"/>
    <cellStyle name="Обычный 5 2 3 2 4 9" xfId="27687"/>
    <cellStyle name="Обычный 5 2 3 2 5" xfId="27688"/>
    <cellStyle name="Обычный 5 2 3 2 5 2" xfId="27689"/>
    <cellStyle name="Обычный 5 2 3 2 5 2 2" xfId="27690"/>
    <cellStyle name="Обычный 5 2 3 2 5 2 3" xfId="27691"/>
    <cellStyle name="Обычный 5 2 3 2 5 2 4" xfId="27692"/>
    <cellStyle name="Обычный 5 2 3 2 5 2 5" xfId="27693"/>
    <cellStyle name="Обычный 5 2 3 2 5 3" xfId="27694"/>
    <cellStyle name="Обычный 5 2 3 2 5 4" xfId="27695"/>
    <cellStyle name="Обычный 5 2 3 2 5 5" xfId="27696"/>
    <cellStyle name="Обычный 5 2 3 2 5 6" xfId="27697"/>
    <cellStyle name="Обычный 5 2 3 2 5 7" xfId="27698"/>
    <cellStyle name="Обычный 5 2 3 2 5 8" xfId="27699"/>
    <cellStyle name="Обычный 5 2 3 2 5 9" xfId="27700"/>
    <cellStyle name="Обычный 5 2 3 2 6" xfId="27701"/>
    <cellStyle name="Обычный 5 2 3 2 6 2" xfId="27702"/>
    <cellStyle name="Обычный 5 2 3 2 6 2 2" xfId="27703"/>
    <cellStyle name="Обычный 5 2 3 2 6 2 3" xfId="27704"/>
    <cellStyle name="Обычный 5 2 3 2 6 2 4" xfId="27705"/>
    <cellStyle name="Обычный 5 2 3 2 6 2 5" xfId="27706"/>
    <cellStyle name="Обычный 5 2 3 2 6 3" xfId="27707"/>
    <cellStyle name="Обычный 5 2 3 2 6 4" xfId="27708"/>
    <cellStyle name="Обычный 5 2 3 2 6 5" xfId="27709"/>
    <cellStyle name="Обычный 5 2 3 2 6 6" xfId="27710"/>
    <cellStyle name="Обычный 5 2 3 2 6 7" xfId="27711"/>
    <cellStyle name="Обычный 5 2 3 2 6 8" xfId="27712"/>
    <cellStyle name="Обычный 5 2 3 2 7" xfId="27713"/>
    <cellStyle name="Обычный 5 2 3 2 7 2" xfId="27714"/>
    <cellStyle name="Обычный 5 2 3 2 7 3" xfId="27715"/>
    <cellStyle name="Обычный 5 2 3 2 7 4" xfId="27716"/>
    <cellStyle name="Обычный 5 2 3 2 7 5" xfId="27717"/>
    <cellStyle name="Обычный 5 2 3 2 8" xfId="27718"/>
    <cellStyle name="Обычный 5 2 3 2 8 2" xfId="27719"/>
    <cellStyle name="Обычный 5 2 3 2 8 3" xfId="27720"/>
    <cellStyle name="Обычный 5 2 3 2 8 4" xfId="27721"/>
    <cellStyle name="Обычный 5 2 3 2 8 5" xfId="27722"/>
    <cellStyle name="Обычный 5 2 3 2 9" xfId="27723"/>
    <cellStyle name="Обычный 5 2 3 3" xfId="27724"/>
    <cellStyle name="Обычный 5 2 3 3 10" xfId="27725"/>
    <cellStyle name="Обычный 5 2 3 3 11" xfId="27726"/>
    <cellStyle name="Обычный 5 2 3 3 2" xfId="27727"/>
    <cellStyle name="Обычный 5 2 3 3 2 2" xfId="27728"/>
    <cellStyle name="Обычный 5 2 3 3 2 2 2" xfId="27729"/>
    <cellStyle name="Обычный 5 2 3 3 2 2 3" xfId="27730"/>
    <cellStyle name="Обычный 5 2 3 3 2 2 4" xfId="27731"/>
    <cellStyle name="Обычный 5 2 3 3 2 2 5" xfId="27732"/>
    <cellStyle name="Обычный 5 2 3 3 2 3" xfId="27733"/>
    <cellStyle name="Обычный 5 2 3 3 2 4" xfId="27734"/>
    <cellStyle name="Обычный 5 2 3 3 2 5" xfId="27735"/>
    <cellStyle name="Обычный 5 2 3 3 2 6" xfId="27736"/>
    <cellStyle name="Обычный 5 2 3 3 2 7" xfId="27737"/>
    <cellStyle name="Обычный 5 2 3 3 2 8" xfId="27738"/>
    <cellStyle name="Обычный 5 2 3 3 2 9" xfId="27739"/>
    <cellStyle name="Обычный 5 2 3 3 3" xfId="27740"/>
    <cellStyle name="Обычный 5 2 3 3 3 2" xfId="27741"/>
    <cellStyle name="Обычный 5 2 3 3 3 3" xfId="27742"/>
    <cellStyle name="Обычный 5 2 3 3 3 4" xfId="27743"/>
    <cellStyle name="Обычный 5 2 3 3 3 5" xfId="27744"/>
    <cellStyle name="Обычный 5 2 3 3 4" xfId="27745"/>
    <cellStyle name="Обычный 5 2 3 3 5" xfId="27746"/>
    <cellStyle name="Обычный 5 2 3 3 6" xfId="27747"/>
    <cellStyle name="Обычный 5 2 3 3 7" xfId="27748"/>
    <cellStyle name="Обычный 5 2 3 3 8" xfId="27749"/>
    <cellStyle name="Обычный 5 2 3 3 9" xfId="27750"/>
    <cellStyle name="Обычный 5 2 3 4" xfId="27751"/>
    <cellStyle name="Обычный 5 2 3 5" xfId="27752"/>
    <cellStyle name="Обычный 5 2 3 5 2" xfId="27753"/>
    <cellStyle name="Обычный 5 2 3 5 2 2" xfId="27754"/>
    <cellStyle name="Обычный 5 2 3 5 2 3" xfId="27755"/>
    <cellStyle name="Обычный 5 2 3 5 2 4" xfId="27756"/>
    <cellStyle name="Обычный 5 2 3 5 2 5" xfId="27757"/>
    <cellStyle name="Обычный 5 2 3 5 3" xfId="27758"/>
    <cellStyle name="Обычный 5 2 3 5 4" xfId="27759"/>
    <cellStyle name="Обычный 5 2 3 5 5" xfId="27760"/>
    <cellStyle name="Обычный 5 2 3 5 6" xfId="27761"/>
    <cellStyle name="Обычный 5 2 3 5 7" xfId="27762"/>
    <cellStyle name="Обычный 5 2 3 5 8" xfId="27763"/>
    <cellStyle name="Обычный 5 2 3 5 9" xfId="27764"/>
    <cellStyle name="Обычный 5 2 3 6" xfId="27765"/>
    <cellStyle name="Обычный 5 2 3 6 2" xfId="27766"/>
    <cellStyle name="Обычный 5 2 3 6 2 2" xfId="27767"/>
    <cellStyle name="Обычный 5 2 3 6 2 3" xfId="27768"/>
    <cellStyle name="Обычный 5 2 3 6 2 4" xfId="27769"/>
    <cellStyle name="Обычный 5 2 3 6 2 5" xfId="27770"/>
    <cellStyle name="Обычный 5 2 3 6 3" xfId="27771"/>
    <cellStyle name="Обычный 5 2 3 6 4" xfId="27772"/>
    <cellStyle name="Обычный 5 2 3 6 5" xfId="27773"/>
    <cellStyle name="Обычный 5 2 3 6 6" xfId="27774"/>
    <cellStyle name="Обычный 5 2 3 6 7" xfId="27775"/>
    <cellStyle name="Обычный 5 2 3 6 8" xfId="27776"/>
    <cellStyle name="Обычный 5 2 3 7" xfId="27777"/>
    <cellStyle name="Обычный 5 2 30" xfId="27778"/>
    <cellStyle name="Обычный 5 2 31" xfId="27779"/>
    <cellStyle name="Обычный 5 2 32" xfId="27780"/>
    <cellStyle name="Обычный 5 2 4" xfId="27781"/>
    <cellStyle name="Обычный 5 2 4 2" xfId="27782"/>
    <cellStyle name="Обычный 5 2 4 3" xfId="27783"/>
    <cellStyle name="Обычный 5 2 4 3 2" xfId="27784"/>
    <cellStyle name="Обычный 5 2 4 3 2 2" xfId="27785"/>
    <cellStyle name="Обычный 5 2 4 3 2 3" xfId="27786"/>
    <cellStyle name="Обычный 5 2 4 3 2 4" xfId="27787"/>
    <cellStyle name="Обычный 5 2 4 3 2 5" xfId="27788"/>
    <cellStyle name="Обычный 5 2 4 3 3" xfId="27789"/>
    <cellStyle name="Обычный 5 2 4 3 4" xfId="27790"/>
    <cellStyle name="Обычный 5 2 4 3 5" xfId="27791"/>
    <cellStyle name="Обычный 5 2 4 3 6" xfId="27792"/>
    <cellStyle name="Обычный 5 2 4 3 7" xfId="27793"/>
    <cellStyle name="Обычный 5 2 4 3 8" xfId="27794"/>
    <cellStyle name="Обычный 5 2 4 3 9" xfId="27795"/>
    <cellStyle name="Обычный 5 2 4 4" xfId="27796"/>
    <cellStyle name="Обычный 5 2 4 4 2" xfId="27797"/>
    <cellStyle name="Обычный 5 2 4 4 2 2" xfId="27798"/>
    <cellStyle name="Обычный 5 2 4 4 2 3" xfId="27799"/>
    <cellStyle name="Обычный 5 2 4 4 2 4" xfId="27800"/>
    <cellStyle name="Обычный 5 2 4 4 2 5" xfId="27801"/>
    <cellStyle name="Обычный 5 2 4 4 3" xfId="27802"/>
    <cellStyle name="Обычный 5 2 4 4 4" xfId="27803"/>
    <cellStyle name="Обычный 5 2 4 4 5" xfId="27804"/>
    <cellStyle name="Обычный 5 2 4 4 6" xfId="27805"/>
    <cellStyle name="Обычный 5 2 4 4 7" xfId="27806"/>
    <cellStyle name="Обычный 5 2 4 4 8" xfId="27807"/>
    <cellStyle name="Обычный 5 2 4 5" xfId="27808"/>
    <cellStyle name="Обычный 5 2 5" xfId="27809"/>
    <cellStyle name="Обычный 5 2 5 2" xfId="27810"/>
    <cellStyle name="Обычный 5 2 5 3" xfId="27811"/>
    <cellStyle name="Обычный 5 2 5 3 2" xfId="27812"/>
    <cellStyle name="Обычный 5 2 5 3 2 2" xfId="27813"/>
    <cellStyle name="Обычный 5 2 5 3 2 3" xfId="27814"/>
    <cellStyle name="Обычный 5 2 5 3 2 4" xfId="27815"/>
    <cellStyle name="Обычный 5 2 5 3 2 5" xfId="27816"/>
    <cellStyle name="Обычный 5 2 5 3 3" xfId="27817"/>
    <cellStyle name="Обычный 5 2 5 3 4" xfId="27818"/>
    <cellStyle name="Обычный 5 2 5 3 5" xfId="27819"/>
    <cellStyle name="Обычный 5 2 5 3 6" xfId="27820"/>
    <cellStyle name="Обычный 5 2 5 3 7" xfId="27821"/>
    <cellStyle name="Обычный 5 2 5 3 8" xfId="27822"/>
    <cellStyle name="Обычный 5 2 5 3 9" xfId="27823"/>
    <cellStyle name="Обычный 5 2 5 4" xfId="27824"/>
    <cellStyle name="Обычный 5 2 5 4 2" xfId="27825"/>
    <cellStyle name="Обычный 5 2 5 4 2 2" xfId="27826"/>
    <cellStyle name="Обычный 5 2 5 4 2 3" xfId="27827"/>
    <cellStyle name="Обычный 5 2 5 4 2 4" xfId="27828"/>
    <cellStyle name="Обычный 5 2 5 4 2 5" xfId="27829"/>
    <cellStyle name="Обычный 5 2 5 4 3" xfId="27830"/>
    <cellStyle name="Обычный 5 2 5 4 4" xfId="27831"/>
    <cellStyle name="Обычный 5 2 5 4 5" xfId="27832"/>
    <cellStyle name="Обычный 5 2 5 4 6" xfId="27833"/>
    <cellStyle name="Обычный 5 2 5 4 7" xfId="27834"/>
    <cellStyle name="Обычный 5 2 5 4 8" xfId="27835"/>
    <cellStyle name="Обычный 5 2 5 5" xfId="27836"/>
    <cellStyle name="Обычный 5 2 6" xfId="27837"/>
    <cellStyle name="Обычный 5 2 6 2" xfId="27838"/>
    <cellStyle name="Обычный 5 2 6 3" xfId="27839"/>
    <cellStyle name="Обычный 5 2 6 3 2" xfId="27840"/>
    <cellStyle name="Обычный 5 2 6 3 2 2" xfId="27841"/>
    <cellStyle name="Обычный 5 2 6 3 2 3" xfId="27842"/>
    <cellStyle name="Обычный 5 2 6 3 2 4" xfId="27843"/>
    <cellStyle name="Обычный 5 2 6 3 2 5" xfId="27844"/>
    <cellStyle name="Обычный 5 2 6 3 3" xfId="27845"/>
    <cellStyle name="Обычный 5 2 6 3 4" xfId="27846"/>
    <cellStyle name="Обычный 5 2 6 3 5" xfId="27847"/>
    <cellStyle name="Обычный 5 2 6 3 6" xfId="27848"/>
    <cellStyle name="Обычный 5 2 6 3 7" xfId="27849"/>
    <cellStyle name="Обычный 5 2 6 3 8" xfId="27850"/>
    <cellStyle name="Обычный 5 2 6 3 9" xfId="27851"/>
    <cellStyle name="Обычный 5 2 6 4" xfId="27852"/>
    <cellStyle name="Обычный 5 2 6 4 2" xfId="27853"/>
    <cellStyle name="Обычный 5 2 6 4 2 2" xfId="27854"/>
    <cellStyle name="Обычный 5 2 6 4 2 3" xfId="27855"/>
    <cellStyle name="Обычный 5 2 6 4 2 4" xfId="27856"/>
    <cellStyle name="Обычный 5 2 6 4 2 5" xfId="27857"/>
    <cellStyle name="Обычный 5 2 6 4 3" xfId="27858"/>
    <cellStyle name="Обычный 5 2 6 4 4" xfId="27859"/>
    <cellStyle name="Обычный 5 2 6 4 5" xfId="27860"/>
    <cellStyle name="Обычный 5 2 6 4 6" xfId="27861"/>
    <cellStyle name="Обычный 5 2 6 4 7" xfId="27862"/>
    <cellStyle name="Обычный 5 2 6 4 8" xfId="27863"/>
    <cellStyle name="Обычный 5 2 7" xfId="27864"/>
    <cellStyle name="Обычный 5 2 7 10" xfId="27865"/>
    <cellStyle name="Обычный 5 2 7 11" xfId="27866"/>
    <cellStyle name="Обычный 5 2 7 12" xfId="27867"/>
    <cellStyle name="Обычный 5 2 7 13" xfId="27868"/>
    <cellStyle name="Обычный 5 2 7 14" xfId="27869"/>
    <cellStyle name="Обычный 5 2 7 15" xfId="27870"/>
    <cellStyle name="Обычный 5 2 7 2" xfId="27871"/>
    <cellStyle name="Обычный 5 2 7 2 10" xfId="27872"/>
    <cellStyle name="Обычный 5 2 7 2 11" xfId="27873"/>
    <cellStyle name="Обычный 5 2 7 2 12" xfId="27874"/>
    <cellStyle name="Обычный 5 2 7 2 13" xfId="27875"/>
    <cellStyle name="Обычный 5 2 7 2 14" xfId="27876"/>
    <cellStyle name="Обычный 5 2 7 2 2" xfId="27877"/>
    <cellStyle name="Обычный 5 2 7 2 2 10" xfId="27878"/>
    <cellStyle name="Обычный 5 2 7 2 2 11" xfId="27879"/>
    <cellStyle name="Обычный 5 2 7 2 2 12" xfId="27880"/>
    <cellStyle name="Обычный 5 2 7 2 2 13" xfId="27881"/>
    <cellStyle name="Обычный 5 2 7 2 2 2" xfId="27882"/>
    <cellStyle name="Обычный 5 2 7 2 2 2 2" xfId="27883"/>
    <cellStyle name="Обычный 5 2 7 2 2 2 2 2" xfId="27884"/>
    <cellStyle name="Обычный 5 2 7 2 2 2 2 3" xfId="27885"/>
    <cellStyle name="Обычный 5 2 7 2 2 2 2 4" xfId="27886"/>
    <cellStyle name="Обычный 5 2 7 2 2 2 2 5" xfId="27887"/>
    <cellStyle name="Обычный 5 2 7 2 2 2 3" xfId="27888"/>
    <cellStyle name="Обычный 5 2 7 2 2 2 4" xfId="27889"/>
    <cellStyle name="Обычный 5 2 7 2 2 2 5" xfId="27890"/>
    <cellStyle name="Обычный 5 2 7 2 2 2 6" xfId="27891"/>
    <cellStyle name="Обычный 5 2 7 2 2 2 7" xfId="27892"/>
    <cellStyle name="Обычный 5 2 7 2 2 2 8" xfId="27893"/>
    <cellStyle name="Обычный 5 2 7 2 2 2 9" xfId="27894"/>
    <cellStyle name="Обычный 5 2 7 2 2 3" xfId="27895"/>
    <cellStyle name="Обычный 5 2 7 2 2 3 2" xfId="27896"/>
    <cellStyle name="Обычный 5 2 7 2 2 3 2 2" xfId="27897"/>
    <cellStyle name="Обычный 5 2 7 2 2 3 2 3" xfId="27898"/>
    <cellStyle name="Обычный 5 2 7 2 2 3 2 4" xfId="27899"/>
    <cellStyle name="Обычный 5 2 7 2 2 3 2 5" xfId="27900"/>
    <cellStyle name="Обычный 5 2 7 2 2 3 3" xfId="27901"/>
    <cellStyle name="Обычный 5 2 7 2 2 3 4" xfId="27902"/>
    <cellStyle name="Обычный 5 2 7 2 2 3 5" xfId="27903"/>
    <cellStyle name="Обычный 5 2 7 2 2 3 6" xfId="27904"/>
    <cellStyle name="Обычный 5 2 7 2 2 3 7" xfId="27905"/>
    <cellStyle name="Обычный 5 2 7 2 2 3 8" xfId="27906"/>
    <cellStyle name="Обычный 5 2 7 2 2 4" xfId="27907"/>
    <cellStyle name="Обычный 5 2 7 2 2 4 2" xfId="27908"/>
    <cellStyle name="Обычный 5 2 7 2 2 4 3" xfId="27909"/>
    <cellStyle name="Обычный 5 2 7 2 2 4 4" xfId="27910"/>
    <cellStyle name="Обычный 5 2 7 2 2 4 5" xfId="27911"/>
    <cellStyle name="Обычный 5 2 7 2 2 5" xfId="27912"/>
    <cellStyle name="Обычный 5 2 7 2 2 5 2" xfId="27913"/>
    <cellStyle name="Обычный 5 2 7 2 2 5 3" xfId="27914"/>
    <cellStyle name="Обычный 5 2 7 2 2 5 4" xfId="27915"/>
    <cellStyle name="Обычный 5 2 7 2 2 5 5" xfId="27916"/>
    <cellStyle name="Обычный 5 2 7 2 2 6" xfId="27917"/>
    <cellStyle name="Обычный 5 2 7 2 2 7" xfId="27918"/>
    <cellStyle name="Обычный 5 2 7 2 2 8" xfId="27919"/>
    <cellStyle name="Обычный 5 2 7 2 2 9" xfId="27920"/>
    <cellStyle name="Обычный 5 2 7 2 3" xfId="27921"/>
    <cellStyle name="Обычный 5 2 7 2 3 2" xfId="27922"/>
    <cellStyle name="Обычный 5 2 7 2 3 2 2" xfId="27923"/>
    <cellStyle name="Обычный 5 2 7 2 3 2 3" xfId="27924"/>
    <cellStyle name="Обычный 5 2 7 2 3 2 4" xfId="27925"/>
    <cellStyle name="Обычный 5 2 7 2 3 2 5" xfId="27926"/>
    <cellStyle name="Обычный 5 2 7 2 3 3" xfId="27927"/>
    <cellStyle name="Обычный 5 2 7 2 3 4" xfId="27928"/>
    <cellStyle name="Обычный 5 2 7 2 3 5" xfId="27929"/>
    <cellStyle name="Обычный 5 2 7 2 3 6" xfId="27930"/>
    <cellStyle name="Обычный 5 2 7 2 3 7" xfId="27931"/>
    <cellStyle name="Обычный 5 2 7 2 3 8" xfId="27932"/>
    <cellStyle name="Обычный 5 2 7 2 3 9" xfId="27933"/>
    <cellStyle name="Обычный 5 2 7 2 4" xfId="27934"/>
    <cellStyle name="Обычный 5 2 7 2 4 2" xfId="27935"/>
    <cellStyle name="Обычный 5 2 7 2 4 2 2" xfId="27936"/>
    <cellStyle name="Обычный 5 2 7 2 4 2 3" xfId="27937"/>
    <cellStyle name="Обычный 5 2 7 2 4 2 4" xfId="27938"/>
    <cellStyle name="Обычный 5 2 7 2 4 2 5" xfId="27939"/>
    <cellStyle name="Обычный 5 2 7 2 4 3" xfId="27940"/>
    <cellStyle name="Обычный 5 2 7 2 4 4" xfId="27941"/>
    <cellStyle name="Обычный 5 2 7 2 4 5" xfId="27942"/>
    <cellStyle name="Обычный 5 2 7 2 4 6" xfId="27943"/>
    <cellStyle name="Обычный 5 2 7 2 4 7" xfId="27944"/>
    <cellStyle name="Обычный 5 2 7 2 4 8" xfId="27945"/>
    <cellStyle name="Обычный 5 2 7 2 5" xfId="27946"/>
    <cellStyle name="Обычный 5 2 7 2 5 2" xfId="27947"/>
    <cellStyle name="Обычный 5 2 7 2 5 3" xfId="27948"/>
    <cellStyle name="Обычный 5 2 7 2 5 4" xfId="27949"/>
    <cellStyle name="Обычный 5 2 7 2 5 5" xfId="27950"/>
    <cellStyle name="Обычный 5 2 7 2 6" xfId="27951"/>
    <cellStyle name="Обычный 5 2 7 2 6 2" xfId="27952"/>
    <cellStyle name="Обычный 5 2 7 2 6 3" xfId="27953"/>
    <cellStyle name="Обычный 5 2 7 2 6 4" xfId="27954"/>
    <cellStyle name="Обычный 5 2 7 2 6 5" xfId="27955"/>
    <cellStyle name="Обычный 5 2 7 2 7" xfId="27956"/>
    <cellStyle name="Обычный 5 2 7 2 8" xfId="27957"/>
    <cellStyle name="Обычный 5 2 7 2 9" xfId="27958"/>
    <cellStyle name="Обычный 5 2 7 3" xfId="27959"/>
    <cellStyle name="Обычный 5 2 7 3 10" xfId="27960"/>
    <cellStyle name="Обычный 5 2 7 3 11" xfId="27961"/>
    <cellStyle name="Обычный 5 2 7 3 12" xfId="27962"/>
    <cellStyle name="Обычный 5 2 7 3 13" xfId="27963"/>
    <cellStyle name="Обычный 5 2 7 3 2" xfId="27964"/>
    <cellStyle name="Обычный 5 2 7 3 2 2" xfId="27965"/>
    <cellStyle name="Обычный 5 2 7 3 2 2 2" xfId="27966"/>
    <cellStyle name="Обычный 5 2 7 3 2 2 3" xfId="27967"/>
    <cellStyle name="Обычный 5 2 7 3 2 2 4" xfId="27968"/>
    <cellStyle name="Обычный 5 2 7 3 2 2 5" xfId="27969"/>
    <cellStyle name="Обычный 5 2 7 3 2 3" xfId="27970"/>
    <cellStyle name="Обычный 5 2 7 3 2 4" xfId="27971"/>
    <cellStyle name="Обычный 5 2 7 3 2 5" xfId="27972"/>
    <cellStyle name="Обычный 5 2 7 3 2 6" xfId="27973"/>
    <cellStyle name="Обычный 5 2 7 3 2 7" xfId="27974"/>
    <cellStyle name="Обычный 5 2 7 3 2 8" xfId="27975"/>
    <cellStyle name="Обычный 5 2 7 3 2 9" xfId="27976"/>
    <cellStyle name="Обычный 5 2 7 3 3" xfId="27977"/>
    <cellStyle name="Обычный 5 2 7 3 3 2" xfId="27978"/>
    <cellStyle name="Обычный 5 2 7 3 3 2 2" xfId="27979"/>
    <cellStyle name="Обычный 5 2 7 3 3 2 3" xfId="27980"/>
    <cellStyle name="Обычный 5 2 7 3 3 2 4" xfId="27981"/>
    <cellStyle name="Обычный 5 2 7 3 3 2 5" xfId="27982"/>
    <cellStyle name="Обычный 5 2 7 3 3 3" xfId="27983"/>
    <cellStyle name="Обычный 5 2 7 3 3 4" xfId="27984"/>
    <cellStyle name="Обычный 5 2 7 3 3 5" xfId="27985"/>
    <cellStyle name="Обычный 5 2 7 3 3 6" xfId="27986"/>
    <cellStyle name="Обычный 5 2 7 3 3 7" xfId="27987"/>
    <cellStyle name="Обычный 5 2 7 3 3 8" xfId="27988"/>
    <cellStyle name="Обычный 5 2 7 3 4" xfId="27989"/>
    <cellStyle name="Обычный 5 2 7 3 4 2" xfId="27990"/>
    <cellStyle name="Обычный 5 2 7 3 4 3" xfId="27991"/>
    <cellStyle name="Обычный 5 2 7 3 4 4" xfId="27992"/>
    <cellStyle name="Обычный 5 2 7 3 4 5" xfId="27993"/>
    <cellStyle name="Обычный 5 2 7 3 5" xfId="27994"/>
    <cellStyle name="Обычный 5 2 7 3 5 2" xfId="27995"/>
    <cellStyle name="Обычный 5 2 7 3 5 3" xfId="27996"/>
    <cellStyle name="Обычный 5 2 7 3 5 4" xfId="27997"/>
    <cellStyle name="Обычный 5 2 7 3 5 5" xfId="27998"/>
    <cellStyle name="Обычный 5 2 7 3 6" xfId="27999"/>
    <cellStyle name="Обычный 5 2 7 3 7" xfId="28000"/>
    <cellStyle name="Обычный 5 2 7 3 8" xfId="28001"/>
    <cellStyle name="Обычный 5 2 7 3 9" xfId="28002"/>
    <cellStyle name="Обычный 5 2 7 4" xfId="28003"/>
    <cellStyle name="Обычный 5 2 7 4 2" xfId="28004"/>
    <cellStyle name="Обычный 5 2 7 4 2 2" xfId="28005"/>
    <cellStyle name="Обычный 5 2 7 4 2 3" xfId="28006"/>
    <cellStyle name="Обычный 5 2 7 4 2 4" xfId="28007"/>
    <cellStyle name="Обычный 5 2 7 4 2 5" xfId="28008"/>
    <cellStyle name="Обычный 5 2 7 4 3" xfId="28009"/>
    <cellStyle name="Обычный 5 2 7 4 4" xfId="28010"/>
    <cellStyle name="Обычный 5 2 7 4 5" xfId="28011"/>
    <cellStyle name="Обычный 5 2 7 4 6" xfId="28012"/>
    <cellStyle name="Обычный 5 2 7 4 7" xfId="28013"/>
    <cellStyle name="Обычный 5 2 7 4 8" xfId="28014"/>
    <cellStyle name="Обычный 5 2 7 4 9" xfId="28015"/>
    <cellStyle name="Обычный 5 2 7 5" xfId="28016"/>
    <cellStyle name="Обычный 5 2 7 5 2" xfId="28017"/>
    <cellStyle name="Обычный 5 2 7 5 2 2" xfId="28018"/>
    <cellStyle name="Обычный 5 2 7 5 2 3" xfId="28019"/>
    <cellStyle name="Обычный 5 2 7 5 2 4" xfId="28020"/>
    <cellStyle name="Обычный 5 2 7 5 2 5" xfId="28021"/>
    <cellStyle name="Обычный 5 2 7 5 3" xfId="28022"/>
    <cellStyle name="Обычный 5 2 7 5 4" xfId="28023"/>
    <cellStyle name="Обычный 5 2 7 5 5" xfId="28024"/>
    <cellStyle name="Обычный 5 2 7 5 6" xfId="28025"/>
    <cellStyle name="Обычный 5 2 7 5 7" xfId="28026"/>
    <cellStyle name="Обычный 5 2 7 5 8" xfId="28027"/>
    <cellStyle name="Обычный 5 2 7 6" xfId="28028"/>
    <cellStyle name="Обычный 5 2 7 6 2" xfId="28029"/>
    <cellStyle name="Обычный 5 2 7 6 3" xfId="28030"/>
    <cellStyle name="Обычный 5 2 7 6 4" xfId="28031"/>
    <cellStyle name="Обычный 5 2 7 6 5" xfId="28032"/>
    <cellStyle name="Обычный 5 2 7 7" xfId="28033"/>
    <cellStyle name="Обычный 5 2 7 7 2" xfId="28034"/>
    <cellStyle name="Обычный 5 2 7 7 3" xfId="28035"/>
    <cellStyle name="Обычный 5 2 7 7 4" xfId="28036"/>
    <cellStyle name="Обычный 5 2 7 7 5" xfId="28037"/>
    <cellStyle name="Обычный 5 2 7 8" xfId="28038"/>
    <cellStyle name="Обычный 5 2 7 9" xfId="28039"/>
    <cellStyle name="Обычный 5 2 8" xfId="28040"/>
    <cellStyle name="Обычный 5 2 8 10" xfId="28041"/>
    <cellStyle name="Обычный 5 2 8 11" xfId="28042"/>
    <cellStyle name="Обычный 5 2 8 12" xfId="28043"/>
    <cellStyle name="Обычный 5 2 8 13" xfId="28044"/>
    <cellStyle name="Обычный 5 2 8 14" xfId="28045"/>
    <cellStyle name="Обычный 5 2 8 15" xfId="28046"/>
    <cellStyle name="Обычный 5 2 8 2" xfId="28047"/>
    <cellStyle name="Обычный 5 2 8 2 10" xfId="28048"/>
    <cellStyle name="Обычный 5 2 8 2 11" xfId="28049"/>
    <cellStyle name="Обычный 5 2 8 2 12" xfId="28050"/>
    <cellStyle name="Обычный 5 2 8 2 13" xfId="28051"/>
    <cellStyle name="Обычный 5 2 8 2 14" xfId="28052"/>
    <cellStyle name="Обычный 5 2 8 2 2" xfId="28053"/>
    <cellStyle name="Обычный 5 2 8 2 2 10" xfId="28054"/>
    <cellStyle name="Обычный 5 2 8 2 2 11" xfId="28055"/>
    <cellStyle name="Обычный 5 2 8 2 2 12" xfId="28056"/>
    <cellStyle name="Обычный 5 2 8 2 2 13" xfId="28057"/>
    <cellStyle name="Обычный 5 2 8 2 2 2" xfId="28058"/>
    <cellStyle name="Обычный 5 2 8 2 2 2 2" xfId="28059"/>
    <cellStyle name="Обычный 5 2 8 2 2 2 2 2" xfId="28060"/>
    <cellStyle name="Обычный 5 2 8 2 2 2 2 3" xfId="28061"/>
    <cellStyle name="Обычный 5 2 8 2 2 2 2 4" xfId="28062"/>
    <cellStyle name="Обычный 5 2 8 2 2 2 2 5" xfId="28063"/>
    <cellStyle name="Обычный 5 2 8 2 2 2 3" xfId="28064"/>
    <cellStyle name="Обычный 5 2 8 2 2 2 4" xfId="28065"/>
    <cellStyle name="Обычный 5 2 8 2 2 2 5" xfId="28066"/>
    <cellStyle name="Обычный 5 2 8 2 2 2 6" xfId="28067"/>
    <cellStyle name="Обычный 5 2 8 2 2 2 7" xfId="28068"/>
    <cellStyle name="Обычный 5 2 8 2 2 2 8" xfId="28069"/>
    <cellStyle name="Обычный 5 2 8 2 2 2 9" xfId="28070"/>
    <cellStyle name="Обычный 5 2 8 2 2 3" xfId="28071"/>
    <cellStyle name="Обычный 5 2 8 2 2 3 2" xfId="28072"/>
    <cellStyle name="Обычный 5 2 8 2 2 3 2 2" xfId="28073"/>
    <cellStyle name="Обычный 5 2 8 2 2 3 2 3" xfId="28074"/>
    <cellStyle name="Обычный 5 2 8 2 2 3 2 4" xfId="28075"/>
    <cellStyle name="Обычный 5 2 8 2 2 3 2 5" xfId="28076"/>
    <cellStyle name="Обычный 5 2 8 2 2 3 3" xfId="28077"/>
    <cellStyle name="Обычный 5 2 8 2 2 3 4" xfId="28078"/>
    <cellStyle name="Обычный 5 2 8 2 2 3 5" xfId="28079"/>
    <cellStyle name="Обычный 5 2 8 2 2 3 6" xfId="28080"/>
    <cellStyle name="Обычный 5 2 8 2 2 3 7" xfId="28081"/>
    <cellStyle name="Обычный 5 2 8 2 2 3 8" xfId="28082"/>
    <cellStyle name="Обычный 5 2 8 2 2 4" xfId="28083"/>
    <cellStyle name="Обычный 5 2 8 2 2 4 2" xfId="28084"/>
    <cellStyle name="Обычный 5 2 8 2 2 4 3" xfId="28085"/>
    <cellStyle name="Обычный 5 2 8 2 2 4 4" xfId="28086"/>
    <cellStyle name="Обычный 5 2 8 2 2 4 5" xfId="28087"/>
    <cellStyle name="Обычный 5 2 8 2 2 5" xfId="28088"/>
    <cellStyle name="Обычный 5 2 8 2 2 5 2" xfId="28089"/>
    <cellStyle name="Обычный 5 2 8 2 2 5 3" xfId="28090"/>
    <cellStyle name="Обычный 5 2 8 2 2 5 4" xfId="28091"/>
    <cellStyle name="Обычный 5 2 8 2 2 5 5" xfId="28092"/>
    <cellStyle name="Обычный 5 2 8 2 2 6" xfId="28093"/>
    <cellStyle name="Обычный 5 2 8 2 2 7" xfId="28094"/>
    <cellStyle name="Обычный 5 2 8 2 2 8" xfId="28095"/>
    <cellStyle name="Обычный 5 2 8 2 2 9" xfId="28096"/>
    <cellStyle name="Обычный 5 2 8 2 3" xfId="28097"/>
    <cellStyle name="Обычный 5 2 8 2 3 2" xfId="28098"/>
    <cellStyle name="Обычный 5 2 8 2 3 2 2" xfId="28099"/>
    <cellStyle name="Обычный 5 2 8 2 3 2 3" xfId="28100"/>
    <cellStyle name="Обычный 5 2 8 2 3 2 4" xfId="28101"/>
    <cellStyle name="Обычный 5 2 8 2 3 2 5" xfId="28102"/>
    <cellStyle name="Обычный 5 2 8 2 3 3" xfId="28103"/>
    <cellStyle name="Обычный 5 2 8 2 3 4" xfId="28104"/>
    <cellStyle name="Обычный 5 2 8 2 3 5" xfId="28105"/>
    <cellStyle name="Обычный 5 2 8 2 3 6" xfId="28106"/>
    <cellStyle name="Обычный 5 2 8 2 3 7" xfId="28107"/>
    <cellStyle name="Обычный 5 2 8 2 3 8" xfId="28108"/>
    <cellStyle name="Обычный 5 2 8 2 3 9" xfId="28109"/>
    <cellStyle name="Обычный 5 2 8 2 4" xfId="28110"/>
    <cellStyle name="Обычный 5 2 8 2 4 2" xfId="28111"/>
    <cellStyle name="Обычный 5 2 8 2 4 2 2" xfId="28112"/>
    <cellStyle name="Обычный 5 2 8 2 4 2 3" xfId="28113"/>
    <cellStyle name="Обычный 5 2 8 2 4 2 4" xfId="28114"/>
    <cellStyle name="Обычный 5 2 8 2 4 2 5" xfId="28115"/>
    <cellStyle name="Обычный 5 2 8 2 4 3" xfId="28116"/>
    <cellStyle name="Обычный 5 2 8 2 4 4" xfId="28117"/>
    <cellStyle name="Обычный 5 2 8 2 4 5" xfId="28118"/>
    <cellStyle name="Обычный 5 2 8 2 4 6" xfId="28119"/>
    <cellStyle name="Обычный 5 2 8 2 4 7" xfId="28120"/>
    <cellStyle name="Обычный 5 2 8 2 4 8" xfId="28121"/>
    <cellStyle name="Обычный 5 2 8 2 5" xfId="28122"/>
    <cellStyle name="Обычный 5 2 8 2 5 2" xfId="28123"/>
    <cellStyle name="Обычный 5 2 8 2 5 3" xfId="28124"/>
    <cellStyle name="Обычный 5 2 8 2 5 4" xfId="28125"/>
    <cellStyle name="Обычный 5 2 8 2 5 5" xfId="28126"/>
    <cellStyle name="Обычный 5 2 8 2 6" xfId="28127"/>
    <cellStyle name="Обычный 5 2 8 2 6 2" xfId="28128"/>
    <cellStyle name="Обычный 5 2 8 2 6 3" xfId="28129"/>
    <cellStyle name="Обычный 5 2 8 2 6 4" xfId="28130"/>
    <cellStyle name="Обычный 5 2 8 2 6 5" xfId="28131"/>
    <cellStyle name="Обычный 5 2 8 2 7" xfId="28132"/>
    <cellStyle name="Обычный 5 2 8 2 8" xfId="28133"/>
    <cellStyle name="Обычный 5 2 8 2 9" xfId="28134"/>
    <cellStyle name="Обычный 5 2 8 3" xfId="28135"/>
    <cellStyle name="Обычный 5 2 8 3 10" xfId="28136"/>
    <cellStyle name="Обычный 5 2 8 3 11" xfId="28137"/>
    <cellStyle name="Обычный 5 2 8 3 12" xfId="28138"/>
    <cellStyle name="Обычный 5 2 8 3 13" xfId="28139"/>
    <cellStyle name="Обычный 5 2 8 3 2" xfId="28140"/>
    <cellStyle name="Обычный 5 2 8 3 2 2" xfId="28141"/>
    <cellStyle name="Обычный 5 2 8 3 2 2 2" xfId="28142"/>
    <cellStyle name="Обычный 5 2 8 3 2 2 3" xfId="28143"/>
    <cellStyle name="Обычный 5 2 8 3 2 2 4" xfId="28144"/>
    <cellStyle name="Обычный 5 2 8 3 2 2 5" xfId="28145"/>
    <cellStyle name="Обычный 5 2 8 3 2 3" xfId="28146"/>
    <cellStyle name="Обычный 5 2 8 3 2 4" xfId="28147"/>
    <cellStyle name="Обычный 5 2 8 3 2 5" xfId="28148"/>
    <cellStyle name="Обычный 5 2 8 3 2 6" xfId="28149"/>
    <cellStyle name="Обычный 5 2 8 3 2 7" xfId="28150"/>
    <cellStyle name="Обычный 5 2 8 3 2 8" xfId="28151"/>
    <cellStyle name="Обычный 5 2 8 3 2 9" xfId="28152"/>
    <cellStyle name="Обычный 5 2 8 3 3" xfId="28153"/>
    <cellStyle name="Обычный 5 2 8 3 3 2" xfId="28154"/>
    <cellStyle name="Обычный 5 2 8 3 3 2 2" xfId="28155"/>
    <cellStyle name="Обычный 5 2 8 3 3 2 3" xfId="28156"/>
    <cellStyle name="Обычный 5 2 8 3 3 2 4" xfId="28157"/>
    <cellStyle name="Обычный 5 2 8 3 3 2 5" xfId="28158"/>
    <cellStyle name="Обычный 5 2 8 3 3 3" xfId="28159"/>
    <cellStyle name="Обычный 5 2 8 3 3 4" xfId="28160"/>
    <cellStyle name="Обычный 5 2 8 3 3 5" xfId="28161"/>
    <cellStyle name="Обычный 5 2 8 3 3 6" xfId="28162"/>
    <cellStyle name="Обычный 5 2 8 3 3 7" xfId="28163"/>
    <cellStyle name="Обычный 5 2 8 3 3 8" xfId="28164"/>
    <cellStyle name="Обычный 5 2 8 3 4" xfId="28165"/>
    <cellStyle name="Обычный 5 2 8 3 4 2" xfId="28166"/>
    <cellStyle name="Обычный 5 2 8 3 4 3" xfId="28167"/>
    <cellStyle name="Обычный 5 2 8 3 4 4" xfId="28168"/>
    <cellStyle name="Обычный 5 2 8 3 4 5" xfId="28169"/>
    <cellStyle name="Обычный 5 2 8 3 5" xfId="28170"/>
    <cellStyle name="Обычный 5 2 8 3 5 2" xfId="28171"/>
    <cellStyle name="Обычный 5 2 8 3 5 3" xfId="28172"/>
    <cellStyle name="Обычный 5 2 8 3 5 4" xfId="28173"/>
    <cellStyle name="Обычный 5 2 8 3 5 5" xfId="28174"/>
    <cellStyle name="Обычный 5 2 8 3 6" xfId="28175"/>
    <cellStyle name="Обычный 5 2 8 3 7" xfId="28176"/>
    <cellStyle name="Обычный 5 2 8 3 8" xfId="28177"/>
    <cellStyle name="Обычный 5 2 8 3 9" xfId="28178"/>
    <cellStyle name="Обычный 5 2 8 4" xfId="28179"/>
    <cellStyle name="Обычный 5 2 8 4 2" xfId="28180"/>
    <cellStyle name="Обычный 5 2 8 4 2 2" xfId="28181"/>
    <cellStyle name="Обычный 5 2 8 4 2 3" xfId="28182"/>
    <cellStyle name="Обычный 5 2 8 4 2 4" xfId="28183"/>
    <cellStyle name="Обычный 5 2 8 4 2 5" xfId="28184"/>
    <cellStyle name="Обычный 5 2 8 4 3" xfId="28185"/>
    <cellStyle name="Обычный 5 2 8 4 4" xfId="28186"/>
    <cellStyle name="Обычный 5 2 8 4 5" xfId="28187"/>
    <cellStyle name="Обычный 5 2 8 4 6" xfId="28188"/>
    <cellStyle name="Обычный 5 2 8 4 7" xfId="28189"/>
    <cellStyle name="Обычный 5 2 8 4 8" xfId="28190"/>
    <cellStyle name="Обычный 5 2 8 4 9" xfId="28191"/>
    <cellStyle name="Обычный 5 2 8 5" xfId="28192"/>
    <cellStyle name="Обычный 5 2 8 5 2" xfId="28193"/>
    <cellStyle name="Обычный 5 2 8 5 2 2" xfId="28194"/>
    <cellStyle name="Обычный 5 2 8 5 2 3" xfId="28195"/>
    <cellStyle name="Обычный 5 2 8 5 2 4" xfId="28196"/>
    <cellStyle name="Обычный 5 2 8 5 2 5" xfId="28197"/>
    <cellStyle name="Обычный 5 2 8 5 3" xfId="28198"/>
    <cellStyle name="Обычный 5 2 8 5 4" xfId="28199"/>
    <cellStyle name="Обычный 5 2 8 5 5" xfId="28200"/>
    <cellStyle name="Обычный 5 2 8 5 6" xfId="28201"/>
    <cellStyle name="Обычный 5 2 8 5 7" xfId="28202"/>
    <cellStyle name="Обычный 5 2 8 5 8" xfId="28203"/>
    <cellStyle name="Обычный 5 2 8 6" xfId="28204"/>
    <cellStyle name="Обычный 5 2 8 6 2" xfId="28205"/>
    <cellStyle name="Обычный 5 2 8 6 3" xfId="28206"/>
    <cellStyle name="Обычный 5 2 8 6 4" xfId="28207"/>
    <cellStyle name="Обычный 5 2 8 6 5" xfId="28208"/>
    <cellStyle name="Обычный 5 2 8 7" xfId="28209"/>
    <cellStyle name="Обычный 5 2 8 7 2" xfId="28210"/>
    <cellStyle name="Обычный 5 2 8 7 3" xfId="28211"/>
    <cellStyle name="Обычный 5 2 8 7 4" xfId="28212"/>
    <cellStyle name="Обычный 5 2 8 7 5" xfId="28213"/>
    <cellStyle name="Обычный 5 2 8 8" xfId="28214"/>
    <cellStyle name="Обычный 5 2 8 9" xfId="28215"/>
    <cellStyle name="Обычный 5 2 9" xfId="28216"/>
    <cellStyle name="Обычный 5 2 9 10" xfId="28217"/>
    <cellStyle name="Обычный 5 2 9 11" xfId="28218"/>
    <cellStyle name="Обычный 5 2 9 12" xfId="28219"/>
    <cellStyle name="Обычный 5 2 9 13" xfId="28220"/>
    <cellStyle name="Обычный 5 2 9 14" xfId="28221"/>
    <cellStyle name="Обычный 5 2 9 15" xfId="28222"/>
    <cellStyle name="Обычный 5 2 9 2" xfId="28223"/>
    <cellStyle name="Обычный 5 2 9 2 10" xfId="28224"/>
    <cellStyle name="Обычный 5 2 9 2 11" xfId="28225"/>
    <cellStyle name="Обычный 5 2 9 2 12" xfId="28226"/>
    <cellStyle name="Обычный 5 2 9 2 13" xfId="28227"/>
    <cellStyle name="Обычный 5 2 9 2 14" xfId="28228"/>
    <cellStyle name="Обычный 5 2 9 2 2" xfId="28229"/>
    <cellStyle name="Обычный 5 2 9 2 2 10" xfId="28230"/>
    <cellStyle name="Обычный 5 2 9 2 2 11" xfId="28231"/>
    <cellStyle name="Обычный 5 2 9 2 2 12" xfId="28232"/>
    <cellStyle name="Обычный 5 2 9 2 2 13" xfId="28233"/>
    <cellStyle name="Обычный 5 2 9 2 2 2" xfId="28234"/>
    <cellStyle name="Обычный 5 2 9 2 2 2 2" xfId="28235"/>
    <cellStyle name="Обычный 5 2 9 2 2 2 2 2" xfId="28236"/>
    <cellStyle name="Обычный 5 2 9 2 2 2 2 3" xfId="28237"/>
    <cellStyle name="Обычный 5 2 9 2 2 2 2 4" xfId="28238"/>
    <cellStyle name="Обычный 5 2 9 2 2 2 2 5" xfId="28239"/>
    <cellStyle name="Обычный 5 2 9 2 2 2 3" xfId="28240"/>
    <cellStyle name="Обычный 5 2 9 2 2 2 4" xfId="28241"/>
    <cellStyle name="Обычный 5 2 9 2 2 2 5" xfId="28242"/>
    <cellStyle name="Обычный 5 2 9 2 2 2 6" xfId="28243"/>
    <cellStyle name="Обычный 5 2 9 2 2 2 7" xfId="28244"/>
    <cellStyle name="Обычный 5 2 9 2 2 2 8" xfId="28245"/>
    <cellStyle name="Обычный 5 2 9 2 2 2 9" xfId="28246"/>
    <cellStyle name="Обычный 5 2 9 2 2 3" xfId="28247"/>
    <cellStyle name="Обычный 5 2 9 2 2 3 2" xfId="28248"/>
    <cellStyle name="Обычный 5 2 9 2 2 3 2 2" xfId="28249"/>
    <cellStyle name="Обычный 5 2 9 2 2 3 2 3" xfId="28250"/>
    <cellStyle name="Обычный 5 2 9 2 2 3 2 4" xfId="28251"/>
    <cellStyle name="Обычный 5 2 9 2 2 3 2 5" xfId="28252"/>
    <cellStyle name="Обычный 5 2 9 2 2 3 3" xfId="28253"/>
    <cellStyle name="Обычный 5 2 9 2 2 3 4" xfId="28254"/>
    <cellStyle name="Обычный 5 2 9 2 2 3 5" xfId="28255"/>
    <cellStyle name="Обычный 5 2 9 2 2 3 6" xfId="28256"/>
    <cellStyle name="Обычный 5 2 9 2 2 3 7" xfId="28257"/>
    <cellStyle name="Обычный 5 2 9 2 2 3 8" xfId="28258"/>
    <cellStyle name="Обычный 5 2 9 2 2 4" xfId="28259"/>
    <cellStyle name="Обычный 5 2 9 2 2 4 2" xfId="28260"/>
    <cellStyle name="Обычный 5 2 9 2 2 4 3" xfId="28261"/>
    <cellStyle name="Обычный 5 2 9 2 2 4 4" xfId="28262"/>
    <cellStyle name="Обычный 5 2 9 2 2 4 5" xfId="28263"/>
    <cellStyle name="Обычный 5 2 9 2 2 5" xfId="28264"/>
    <cellStyle name="Обычный 5 2 9 2 2 5 2" xfId="28265"/>
    <cellStyle name="Обычный 5 2 9 2 2 5 3" xfId="28266"/>
    <cellStyle name="Обычный 5 2 9 2 2 5 4" xfId="28267"/>
    <cellStyle name="Обычный 5 2 9 2 2 5 5" xfId="28268"/>
    <cellStyle name="Обычный 5 2 9 2 2 6" xfId="28269"/>
    <cellStyle name="Обычный 5 2 9 2 2 7" xfId="28270"/>
    <cellStyle name="Обычный 5 2 9 2 2 8" xfId="28271"/>
    <cellStyle name="Обычный 5 2 9 2 2 9" xfId="28272"/>
    <cellStyle name="Обычный 5 2 9 2 3" xfId="28273"/>
    <cellStyle name="Обычный 5 2 9 2 3 2" xfId="28274"/>
    <cellStyle name="Обычный 5 2 9 2 3 2 2" xfId="28275"/>
    <cellStyle name="Обычный 5 2 9 2 3 2 3" xfId="28276"/>
    <cellStyle name="Обычный 5 2 9 2 3 2 4" xfId="28277"/>
    <cellStyle name="Обычный 5 2 9 2 3 2 5" xfId="28278"/>
    <cellStyle name="Обычный 5 2 9 2 3 3" xfId="28279"/>
    <cellStyle name="Обычный 5 2 9 2 3 4" xfId="28280"/>
    <cellStyle name="Обычный 5 2 9 2 3 5" xfId="28281"/>
    <cellStyle name="Обычный 5 2 9 2 3 6" xfId="28282"/>
    <cellStyle name="Обычный 5 2 9 2 3 7" xfId="28283"/>
    <cellStyle name="Обычный 5 2 9 2 3 8" xfId="28284"/>
    <cellStyle name="Обычный 5 2 9 2 3 9" xfId="28285"/>
    <cellStyle name="Обычный 5 2 9 2 4" xfId="28286"/>
    <cellStyle name="Обычный 5 2 9 2 4 2" xfId="28287"/>
    <cellStyle name="Обычный 5 2 9 2 4 2 2" xfId="28288"/>
    <cellStyle name="Обычный 5 2 9 2 4 2 3" xfId="28289"/>
    <cellStyle name="Обычный 5 2 9 2 4 2 4" xfId="28290"/>
    <cellStyle name="Обычный 5 2 9 2 4 2 5" xfId="28291"/>
    <cellStyle name="Обычный 5 2 9 2 4 3" xfId="28292"/>
    <cellStyle name="Обычный 5 2 9 2 4 4" xfId="28293"/>
    <cellStyle name="Обычный 5 2 9 2 4 5" xfId="28294"/>
    <cellStyle name="Обычный 5 2 9 2 4 6" xfId="28295"/>
    <cellStyle name="Обычный 5 2 9 2 4 7" xfId="28296"/>
    <cellStyle name="Обычный 5 2 9 2 4 8" xfId="28297"/>
    <cellStyle name="Обычный 5 2 9 2 5" xfId="28298"/>
    <cellStyle name="Обычный 5 2 9 2 5 2" xfId="28299"/>
    <cellStyle name="Обычный 5 2 9 2 5 3" xfId="28300"/>
    <cellStyle name="Обычный 5 2 9 2 5 4" xfId="28301"/>
    <cellStyle name="Обычный 5 2 9 2 5 5" xfId="28302"/>
    <cellStyle name="Обычный 5 2 9 2 6" xfId="28303"/>
    <cellStyle name="Обычный 5 2 9 2 6 2" xfId="28304"/>
    <cellStyle name="Обычный 5 2 9 2 6 3" xfId="28305"/>
    <cellStyle name="Обычный 5 2 9 2 6 4" xfId="28306"/>
    <cellStyle name="Обычный 5 2 9 2 6 5" xfId="28307"/>
    <cellStyle name="Обычный 5 2 9 2 7" xfId="28308"/>
    <cellStyle name="Обычный 5 2 9 2 8" xfId="28309"/>
    <cellStyle name="Обычный 5 2 9 2 9" xfId="28310"/>
    <cellStyle name="Обычный 5 2 9 3" xfId="28311"/>
    <cellStyle name="Обычный 5 2 9 3 10" xfId="28312"/>
    <cellStyle name="Обычный 5 2 9 3 11" xfId="28313"/>
    <cellStyle name="Обычный 5 2 9 3 12" xfId="28314"/>
    <cellStyle name="Обычный 5 2 9 3 13" xfId="28315"/>
    <cellStyle name="Обычный 5 2 9 3 2" xfId="28316"/>
    <cellStyle name="Обычный 5 2 9 3 2 2" xfId="28317"/>
    <cellStyle name="Обычный 5 2 9 3 2 2 2" xfId="28318"/>
    <cellStyle name="Обычный 5 2 9 3 2 2 3" xfId="28319"/>
    <cellStyle name="Обычный 5 2 9 3 2 2 4" xfId="28320"/>
    <cellStyle name="Обычный 5 2 9 3 2 2 5" xfId="28321"/>
    <cellStyle name="Обычный 5 2 9 3 2 3" xfId="28322"/>
    <cellStyle name="Обычный 5 2 9 3 2 4" xfId="28323"/>
    <cellStyle name="Обычный 5 2 9 3 2 5" xfId="28324"/>
    <cellStyle name="Обычный 5 2 9 3 2 6" xfId="28325"/>
    <cellStyle name="Обычный 5 2 9 3 2 7" xfId="28326"/>
    <cellStyle name="Обычный 5 2 9 3 2 8" xfId="28327"/>
    <cellStyle name="Обычный 5 2 9 3 2 9" xfId="28328"/>
    <cellStyle name="Обычный 5 2 9 3 3" xfId="28329"/>
    <cellStyle name="Обычный 5 2 9 3 3 2" xfId="28330"/>
    <cellStyle name="Обычный 5 2 9 3 3 2 2" xfId="28331"/>
    <cellStyle name="Обычный 5 2 9 3 3 2 3" xfId="28332"/>
    <cellStyle name="Обычный 5 2 9 3 3 2 4" xfId="28333"/>
    <cellStyle name="Обычный 5 2 9 3 3 2 5" xfId="28334"/>
    <cellStyle name="Обычный 5 2 9 3 3 3" xfId="28335"/>
    <cellStyle name="Обычный 5 2 9 3 3 4" xfId="28336"/>
    <cellStyle name="Обычный 5 2 9 3 3 5" xfId="28337"/>
    <cellStyle name="Обычный 5 2 9 3 3 6" xfId="28338"/>
    <cellStyle name="Обычный 5 2 9 3 3 7" xfId="28339"/>
    <cellStyle name="Обычный 5 2 9 3 3 8" xfId="28340"/>
    <cellStyle name="Обычный 5 2 9 3 4" xfId="28341"/>
    <cellStyle name="Обычный 5 2 9 3 4 2" xfId="28342"/>
    <cellStyle name="Обычный 5 2 9 3 4 3" xfId="28343"/>
    <cellStyle name="Обычный 5 2 9 3 4 4" xfId="28344"/>
    <cellStyle name="Обычный 5 2 9 3 4 5" xfId="28345"/>
    <cellStyle name="Обычный 5 2 9 3 5" xfId="28346"/>
    <cellStyle name="Обычный 5 2 9 3 5 2" xfId="28347"/>
    <cellStyle name="Обычный 5 2 9 3 5 3" xfId="28348"/>
    <cellStyle name="Обычный 5 2 9 3 5 4" xfId="28349"/>
    <cellStyle name="Обычный 5 2 9 3 5 5" xfId="28350"/>
    <cellStyle name="Обычный 5 2 9 3 6" xfId="28351"/>
    <cellStyle name="Обычный 5 2 9 3 7" xfId="28352"/>
    <cellStyle name="Обычный 5 2 9 3 8" xfId="28353"/>
    <cellStyle name="Обычный 5 2 9 3 9" xfId="28354"/>
    <cellStyle name="Обычный 5 2 9 4" xfId="28355"/>
    <cellStyle name="Обычный 5 2 9 4 2" xfId="28356"/>
    <cellStyle name="Обычный 5 2 9 4 2 2" xfId="28357"/>
    <cellStyle name="Обычный 5 2 9 4 2 3" xfId="28358"/>
    <cellStyle name="Обычный 5 2 9 4 2 4" xfId="28359"/>
    <cellStyle name="Обычный 5 2 9 4 2 5" xfId="28360"/>
    <cellStyle name="Обычный 5 2 9 4 3" xfId="28361"/>
    <cellStyle name="Обычный 5 2 9 4 4" xfId="28362"/>
    <cellStyle name="Обычный 5 2 9 4 5" xfId="28363"/>
    <cellStyle name="Обычный 5 2 9 4 6" xfId="28364"/>
    <cellStyle name="Обычный 5 2 9 4 7" xfId="28365"/>
    <cellStyle name="Обычный 5 2 9 4 8" xfId="28366"/>
    <cellStyle name="Обычный 5 2 9 4 9" xfId="28367"/>
    <cellStyle name="Обычный 5 2 9 5" xfId="28368"/>
    <cellStyle name="Обычный 5 2 9 5 2" xfId="28369"/>
    <cellStyle name="Обычный 5 2 9 5 2 2" xfId="28370"/>
    <cellStyle name="Обычный 5 2 9 5 2 3" xfId="28371"/>
    <cellStyle name="Обычный 5 2 9 5 2 4" xfId="28372"/>
    <cellStyle name="Обычный 5 2 9 5 2 5" xfId="28373"/>
    <cellStyle name="Обычный 5 2 9 5 3" xfId="28374"/>
    <cellStyle name="Обычный 5 2 9 5 4" xfId="28375"/>
    <cellStyle name="Обычный 5 2 9 5 5" xfId="28376"/>
    <cellStyle name="Обычный 5 2 9 5 6" xfId="28377"/>
    <cellStyle name="Обычный 5 2 9 5 7" xfId="28378"/>
    <cellStyle name="Обычный 5 2 9 5 8" xfId="28379"/>
    <cellStyle name="Обычный 5 2 9 6" xfId="28380"/>
    <cellStyle name="Обычный 5 2 9 6 2" xfId="28381"/>
    <cellStyle name="Обычный 5 2 9 6 3" xfId="28382"/>
    <cellStyle name="Обычный 5 2 9 6 4" xfId="28383"/>
    <cellStyle name="Обычный 5 2 9 6 5" xfId="28384"/>
    <cellStyle name="Обычный 5 2 9 7" xfId="28385"/>
    <cellStyle name="Обычный 5 2 9 7 2" xfId="28386"/>
    <cellStyle name="Обычный 5 2 9 7 3" xfId="28387"/>
    <cellStyle name="Обычный 5 2 9 7 4" xfId="28388"/>
    <cellStyle name="Обычный 5 2 9 7 5" xfId="28389"/>
    <cellStyle name="Обычный 5 2 9 8" xfId="28390"/>
    <cellStyle name="Обычный 5 2 9 9" xfId="28391"/>
    <cellStyle name="Обычный 5 20" xfId="28392"/>
    <cellStyle name="Обычный 5 20 10" xfId="28393"/>
    <cellStyle name="Обычный 5 20 11" xfId="28394"/>
    <cellStyle name="Обычный 5 20 12" xfId="28395"/>
    <cellStyle name="Обычный 5 20 13" xfId="28396"/>
    <cellStyle name="Обычный 5 20 14" xfId="28397"/>
    <cellStyle name="Обычный 5 20 15" xfId="28398"/>
    <cellStyle name="Обычный 5 20 2" xfId="28399"/>
    <cellStyle name="Обычный 5 20 2 10" xfId="28400"/>
    <cellStyle name="Обычный 5 20 2 11" xfId="28401"/>
    <cellStyle name="Обычный 5 20 2 12" xfId="28402"/>
    <cellStyle name="Обычный 5 20 2 13" xfId="28403"/>
    <cellStyle name="Обычный 5 20 2 14" xfId="28404"/>
    <cellStyle name="Обычный 5 20 2 2" xfId="28405"/>
    <cellStyle name="Обычный 5 20 2 2 10" xfId="28406"/>
    <cellStyle name="Обычный 5 20 2 2 11" xfId="28407"/>
    <cellStyle name="Обычный 5 20 2 2 12" xfId="28408"/>
    <cellStyle name="Обычный 5 20 2 2 13" xfId="28409"/>
    <cellStyle name="Обычный 5 20 2 2 2" xfId="28410"/>
    <cellStyle name="Обычный 5 20 2 2 2 2" xfId="28411"/>
    <cellStyle name="Обычный 5 20 2 2 2 2 2" xfId="28412"/>
    <cellStyle name="Обычный 5 20 2 2 2 2 3" xfId="28413"/>
    <cellStyle name="Обычный 5 20 2 2 2 2 4" xfId="28414"/>
    <cellStyle name="Обычный 5 20 2 2 2 2 5" xfId="28415"/>
    <cellStyle name="Обычный 5 20 2 2 2 3" xfId="28416"/>
    <cellStyle name="Обычный 5 20 2 2 2 4" xfId="28417"/>
    <cellStyle name="Обычный 5 20 2 2 2 5" xfId="28418"/>
    <cellStyle name="Обычный 5 20 2 2 2 6" xfId="28419"/>
    <cellStyle name="Обычный 5 20 2 2 2 7" xfId="28420"/>
    <cellStyle name="Обычный 5 20 2 2 2 8" xfId="28421"/>
    <cellStyle name="Обычный 5 20 2 2 2 9" xfId="28422"/>
    <cellStyle name="Обычный 5 20 2 2 3" xfId="28423"/>
    <cellStyle name="Обычный 5 20 2 2 3 2" xfId="28424"/>
    <cellStyle name="Обычный 5 20 2 2 3 2 2" xfId="28425"/>
    <cellStyle name="Обычный 5 20 2 2 3 2 3" xfId="28426"/>
    <cellStyle name="Обычный 5 20 2 2 3 2 4" xfId="28427"/>
    <cellStyle name="Обычный 5 20 2 2 3 2 5" xfId="28428"/>
    <cellStyle name="Обычный 5 20 2 2 3 3" xfId="28429"/>
    <cellStyle name="Обычный 5 20 2 2 3 4" xfId="28430"/>
    <cellStyle name="Обычный 5 20 2 2 3 5" xfId="28431"/>
    <cellStyle name="Обычный 5 20 2 2 3 6" xfId="28432"/>
    <cellStyle name="Обычный 5 20 2 2 3 7" xfId="28433"/>
    <cellStyle name="Обычный 5 20 2 2 3 8" xfId="28434"/>
    <cellStyle name="Обычный 5 20 2 2 4" xfId="28435"/>
    <cellStyle name="Обычный 5 20 2 2 4 2" xfId="28436"/>
    <cellStyle name="Обычный 5 20 2 2 4 3" xfId="28437"/>
    <cellStyle name="Обычный 5 20 2 2 4 4" xfId="28438"/>
    <cellStyle name="Обычный 5 20 2 2 4 5" xfId="28439"/>
    <cellStyle name="Обычный 5 20 2 2 5" xfId="28440"/>
    <cellStyle name="Обычный 5 20 2 2 5 2" xfId="28441"/>
    <cellStyle name="Обычный 5 20 2 2 5 3" xfId="28442"/>
    <cellStyle name="Обычный 5 20 2 2 5 4" xfId="28443"/>
    <cellStyle name="Обычный 5 20 2 2 5 5" xfId="28444"/>
    <cellStyle name="Обычный 5 20 2 2 6" xfId="28445"/>
    <cellStyle name="Обычный 5 20 2 2 7" xfId="28446"/>
    <cellStyle name="Обычный 5 20 2 2 8" xfId="28447"/>
    <cellStyle name="Обычный 5 20 2 2 9" xfId="28448"/>
    <cellStyle name="Обычный 5 20 2 3" xfId="28449"/>
    <cellStyle name="Обычный 5 20 2 3 2" xfId="28450"/>
    <cellStyle name="Обычный 5 20 2 3 2 2" xfId="28451"/>
    <cellStyle name="Обычный 5 20 2 3 2 3" xfId="28452"/>
    <cellStyle name="Обычный 5 20 2 3 2 4" xfId="28453"/>
    <cellStyle name="Обычный 5 20 2 3 2 5" xfId="28454"/>
    <cellStyle name="Обычный 5 20 2 3 3" xfId="28455"/>
    <cellStyle name="Обычный 5 20 2 3 4" xfId="28456"/>
    <cellStyle name="Обычный 5 20 2 3 5" xfId="28457"/>
    <cellStyle name="Обычный 5 20 2 3 6" xfId="28458"/>
    <cellStyle name="Обычный 5 20 2 3 7" xfId="28459"/>
    <cellStyle name="Обычный 5 20 2 3 8" xfId="28460"/>
    <cellStyle name="Обычный 5 20 2 3 9" xfId="28461"/>
    <cellStyle name="Обычный 5 20 2 4" xfId="28462"/>
    <cellStyle name="Обычный 5 20 2 4 2" xfId="28463"/>
    <cellStyle name="Обычный 5 20 2 4 2 2" xfId="28464"/>
    <cellStyle name="Обычный 5 20 2 4 2 3" xfId="28465"/>
    <cellStyle name="Обычный 5 20 2 4 2 4" xfId="28466"/>
    <cellStyle name="Обычный 5 20 2 4 2 5" xfId="28467"/>
    <cellStyle name="Обычный 5 20 2 4 3" xfId="28468"/>
    <cellStyle name="Обычный 5 20 2 4 4" xfId="28469"/>
    <cellStyle name="Обычный 5 20 2 4 5" xfId="28470"/>
    <cellStyle name="Обычный 5 20 2 4 6" xfId="28471"/>
    <cellStyle name="Обычный 5 20 2 4 7" xfId="28472"/>
    <cellStyle name="Обычный 5 20 2 4 8" xfId="28473"/>
    <cellStyle name="Обычный 5 20 2 5" xfId="28474"/>
    <cellStyle name="Обычный 5 20 2 5 2" xfId="28475"/>
    <cellStyle name="Обычный 5 20 2 5 3" xfId="28476"/>
    <cellStyle name="Обычный 5 20 2 5 4" xfId="28477"/>
    <cellStyle name="Обычный 5 20 2 5 5" xfId="28478"/>
    <cellStyle name="Обычный 5 20 2 6" xfId="28479"/>
    <cellStyle name="Обычный 5 20 2 6 2" xfId="28480"/>
    <cellStyle name="Обычный 5 20 2 6 3" xfId="28481"/>
    <cellStyle name="Обычный 5 20 2 6 4" xfId="28482"/>
    <cellStyle name="Обычный 5 20 2 6 5" xfId="28483"/>
    <cellStyle name="Обычный 5 20 2 7" xfId="28484"/>
    <cellStyle name="Обычный 5 20 2 8" xfId="28485"/>
    <cellStyle name="Обычный 5 20 2 9" xfId="28486"/>
    <cellStyle name="Обычный 5 20 3" xfId="28487"/>
    <cellStyle name="Обычный 5 20 3 10" xfId="28488"/>
    <cellStyle name="Обычный 5 20 3 11" xfId="28489"/>
    <cellStyle name="Обычный 5 20 3 12" xfId="28490"/>
    <cellStyle name="Обычный 5 20 3 13" xfId="28491"/>
    <cellStyle name="Обычный 5 20 3 2" xfId="28492"/>
    <cellStyle name="Обычный 5 20 3 2 2" xfId="28493"/>
    <cellStyle name="Обычный 5 20 3 2 2 2" xfId="28494"/>
    <cellStyle name="Обычный 5 20 3 2 2 3" xfId="28495"/>
    <cellStyle name="Обычный 5 20 3 2 2 4" xfId="28496"/>
    <cellStyle name="Обычный 5 20 3 2 2 5" xfId="28497"/>
    <cellStyle name="Обычный 5 20 3 2 3" xfId="28498"/>
    <cellStyle name="Обычный 5 20 3 2 4" xfId="28499"/>
    <cellStyle name="Обычный 5 20 3 2 5" xfId="28500"/>
    <cellStyle name="Обычный 5 20 3 2 6" xfId="28501"/>
    <cellStyle name="Обычный 5 20 3 2 7" xfId="28502"/>
    <cellStyle name="Обычный 5 20 3 2 8" xfId="28503"/>
    <cellStyle name="Обычный 5 20 3 2 9" xfId="28504"/>
    <cellStyle name="Обычный 5 20 3 3" xfId="28505"/>
    <cellStyle name="Обычный 5 20 3 3 2" xfId="28506"/>
    <cellStyle name="Обычный 5 20 3 3 2 2" xfId="28507"/>
    <cellStyle name="Обычный 5 20 3 3 2 3" xfId="28508"/>
    <cellStyle name="Обычный 5 20 3 3 2 4" xfId="28509"/>
    <cellStyle name="Обычный 5 20 3 3 2 5" xfId="28510"/>
    <cellStyle name="Обычный 5 20 3 3 3" xfId="28511"/>
    <cellStyle name="Обычный 5 20 3 3 4" xfId="28512"/>
    <cellStyle name="Обычный 5 20 3 3 5" xfId="28513"/>
    <cellStyle name="Обычный 5 20 3 3 6" xfId="28514"/>
    <cellStyle name="Обычный 5 20 3 3 7" xfId="28515"/>
    <cellStyle name="Обычный 5 20 3 3 8" xfId="28516"/>
    <cellStyle name="Обычный 5 20 3 4" xfId="28517"/>
    <cellStyle name="Обычный 5 20 3 4 2" xfId="28518"/>
    <cellStyle name="Обычный 5 20 3 4 3" xfId="28519"/>
    <cellStyle name="Обычный 5 20 3 4 4" xfId="28520"/>
    <cellStyle name="Обычный 5 20 3 4 5" xfId="28521"/>
    <cellStyle name="Обычный 5 20 3 5" xfId="28522"/>
    <cellStyle name="Обычный 5 20 3 5 2" xfId="28523"/>
    <cellStyle name="Обычный 5 20 3 5 3" xfId="28524"/>
    <cellStyle name="Обычный 5 20 3 5 4" xfId="28525"/>
    <cellStyle name="Обычный 5 20 3 5 5" xfId="28526"/>
    <cellStyle name="Обычный 5 20 3 6" xfId="28527"/>
    <cellStyle name="Обычный 5 20 3 7" xfId="28528"/>
    <cellStyle name="Обычный 5 20 3 8" xfId="28529"/>
    <cellStyle name="Обычный 5 20 3 9" xfId="28530"/>
    <cellStyle name="Обычный 5 20 4" xfId="28531"/>
    <cellStyle name="Обычный 5 20 4 2" xfId="28532"/>
    <cellStyle name="Обычный 5 20 4 2 2" xfId="28533"/>
    <cellStyle name="Обычный 5 20 4 2 3" xfId="28534"/>
    <cellStyle name="Обычный 5 20 4 2 4" xfId="28535"/>
    <cellStyle name="Обычный 5 20 4 2 5" xfId="28536"/>
    <cellStyle name="Обычный 5 20 4 3" xfId="28537"/>
    <cellStyle name="Обычный 5 20 4 4" xfId="28538"/>
    <cellStyle name="Обычный 5 20 4 5" xfId="28539"/>
    <cellStyle name="Обычный 5 20 4 6" xfId="28540"/>
    <cellStyle name="Обычный 5 20 4 7" xfId="28541"/>
    <cellStyle name="Обычный 5 20 4 8" xfId="28542"/>
    <cellStyle name="Обычный 5 20 4 9" xfId="28543"/>
    <cellStyle name="Обычный 5 20 5" xfId="28544"/>
    <cellStyle name="Обычный 5 20 5 2" xfId="28545"/>
    <cellStyle name="Обычный 5 20 5 2 2" xfId="28546"/>
    <cellStyle name="Обычный 5 20 5 2 3" xfId="28547"/>
    <cellStyle name="Обычный 5 20 5 2 4" xfId="28548"/>
    <cellStyle name="Обычный 5 20 5 2 5" xfId="28549"/>
    <cellStyle name="Обычный 5 20 5 3" xfId="28550"/>
    <cellStyle name="Обычный 5 20 5 4" xfId="28551"/>
    <cellStyle name="Обычный 5 20 5 5" xfId="28552"/>
    <cellStyle name="Обычный 5 20 5 6" xfId="28553"/>
    <cellStyle name="Обычный 5 20 5 7" xfId="28554"/>
    <cellStyle name="Обычный 5 20 5 8" xfId="28555"/>
    <cellStyle name="Обычный 5 20 6" xfId="28556"/>
    <cellStyle name="Обычный 5 20 6 2" xfId="28557"/>
    <cellStyle name="Обычный 5 20 6 3" xfId="28558"/>
    <cellStyle name="Обычный 5 20 6 4" xfId="28559"/>
    <cellStyle name="Обычный 5 20 6 5" xfId="28560"/>
    <cellStyle name="Обычный 5 20 7" xfId="28561"/>
    <cellStyle name="Обычный 5 20 7 2" xfId="28562"/>
    <cellStyle name="Обычный 5 20 7 3" xfId="28563"/>
    <cellStyle name="Обычный 5 20 7 4" xfId="28564"/>
    <cellStyle name="Обычный 5 20 7 5" xfId="28565"/>
    <cellStyle name="Обычный 5 20 8" xfId="28566"/>
    <cellStyle name="Обычный 5 20 9" xfId="28567"/>
    <cellStyle name="Обычный 5 21" xfId="28568"/>
    <cellStyle name="Обычный 5 21 10" xfId="28569"/>
    <cellStyle name="Обычный 5 21 11" xfId="28570"/>
    <cellStyle name="Обычный 5 21 12" xfId="28571"/>
    <cellStyle name="Обычный 5 21 13" xfId="28572"/>
    <cellStyle name="Обычный 5 21 14" xfId="28573"/>
    <cellStyle name="Обычный 5 21 2" xfId="28574"/>
    <cellStyle name="Обычный 5 21 2 10" xfId="28575"/>
    <cellStyle name="Обычный 5 21 2 11" xfId="28576"/>
    <cellStyle name="Обычный 5 21 2 12" xfId="28577"/>
    <cellStyle name="Обычный 5 21 2 13" xfId="28578"/>
    <cellStyle name="Обычный 5 21 2 2" xfId="28579"/>
    <cellStyle name="Обычный 5 21 2 2 2" xfId="28580"/>
    <cellStyle name="Обычный 5 21 2 2 2 2" xfId="28581"/>
    <cellStyle name="Обычный 5 21 2 2 2 3" xfId="28582"/>
    <cellStyle name="Обычный 5 21 2 2 2 4" xfId="28583"/>
    <cellStyle name="Обычный 5 21 2 2 2 5" xfId="28584"/>
    <cellStyle name="Обычный 5 21 2 2 3" xfId="28585"/>
    <cellStyle name="Обычный 5 21 2 2 4" xfId="28586"/>
    <cellStyle name="Обычный 5 21 2 2 5" xfId="28587"/>
    <cellStyle name="Обычный 5 21 2 2 6" xfId="28588"/>
    <cellStyle name="Обычный 5 21 2 2 7" xfId="28589"/>
    <cellStyle name="Обычный 5 21 2 2 8" xfId="28590"/>
    <cellStyle name="Обычный 5 21 2 2 9" xfId="28591"/>
    <cellStyle name="Обычный 5 21 2 3" xfId="28592"/>
    <cellStyle name="Обычный 5 21 2 3 2" xfId="28593"/>
    <cellStyle name="Обычный 5 21 2 3 2 2" xfId="28594"/>
    <cellStyle name="Обычный 5 21 2 3 2 3" xfId="28595"/>
    <cellStyle name="Обычный 5 21 2 3 2 4" xfId="28596"/>
    <cellStyle name="Обычный 5 21 2 3 2 5" xfId="28597"/>
    <cellStyle name="Обычный 5 21 2 3 3" xfId="28598"/>
    <cellStyle name="Обычный 5 21 2 3 4" xfId="28599"/>
    <cellStyle name="Обычный 5 21 2 3 5" xfId="28600"/>
    <cellStyle name="Обычный 5 21 2 3 6" xfId="28601"/>
    <cellStyle name="Обычный 5 21 2 3 7" xfId="28602"/>
    <cellStyle name="Обычный 5 21 2 3 8" xfId="28603"/>
    <cellStyle name="Обычный 5 21 2 4" xfId="28604"/>
    <cellStyle name="Обычный 5 21 2 4 2" xfId="28605"/>
    <cellStyle name="Обычный 5 21 2 4 3" xfId="28606"/>
    <cellStyle name="Обычный 5 21 2 4 4" xfId="28607"/>
    <cellStyle name="Обычный 5 21 2 4 5" xfId="28608"/>
    <cellStyle name="Обычный 5 21 2 5" xfId="28609"/>
    <cellStyle name="Обычный 5 21 2 5 2" xfId="28610"/>
    <cellStyle name="Обычный 5 21 2 5 3" xfId="28611"/>
    <cellStyle name="Обычный 5 21 2 5 4" xfId="28612"/>
    <cellStyle name="Обычный 5 21 2 5 5" xfId="28613"/>
    <cellStyle name="Обычный 5 21 2 6" xfId="28614"/>
    <cellStyle name="Обычный 5 21 2 7" xfId="28615"/>
    <cellStyle name="Обычный 5 21 2 8" xfId="28616"/>
    <cellStyle name="Обычный 5 21 2 9" xfId="28617"/>
    <cellStyle name="Обычный 5 21 3" xfId="28618"/>
    <cellStyle name="Обычный 5 21 3 2" xfId="28619"/>
    <cellStyle name="Обычный 5 21 3 2 2" xfId="28620"/>
    <cellStyle name="Обычный 5 21 3 2 3" xfId="28621"/>
    <cellStyle name="Обычный 5 21 3 2 4" xfId="28622"/>
    <cellStyle name="Обычный 5 21 3 2 5" xfId="28623"/>
    <cellStyle name="Обычный 5 21 3 3" xfId="28624"/>
    <cellStyle name="Обычный 5 21 3 4" xfId="28625"/>
    <cellStyle name="Обычный 5 21 3 5" xfId="28626"/>
    <cellStyle name="Обычный 5 21 3 6" xfId="28627"/>
    <cellStyle name="Обычный 5 21 3 7" xfId="28628"/>
    <cellStyle name="Обычный 5 21 3 8" xfId="28629"/>
    <cellStyle name="Обычный 5 21 3 9" xfId="28630"/>
    <cellStyle name="Обычный 5 21 4" xfId="28631"/>
    <cellStyle name="Обычный 5 21 4 2" xfId="28632"/>
    <cellStyle name="Обычный 5 21 4 2 2" xfId="28633"/>
    <cellStyle name="Обычный 5 21 4 2 3" xfId="28634"/>
    <cellStyle name="Обычный 5 21 4 2 4" xfId="28635"/>
    <cellStyle name="Обычный 5 21 4 2 5" xfId="28636"/>
    <cellStyle name="Обычный 5 21 4 3" xfId="28637"/>
    <cellStyle name="Обычный 5 21 4 4" xfId="28638"/>
    <cellStyle name="Обычный 5 21 4 5" xfId="28639"/>
    <cellStyle name="Обычный 5 21 4 6" xfId="28640"/>
    <cellStyle name="Обычный 5 21 4 7" xfId="28641"/>
    <cellStyle name="Обычный 5 21 4 8" xfId="28642"/>
    <cellStyle name="Обычный 5 21 5" xfId="28643"/>
    <cellStyle name="Обычный 5 21 5 2" xfId="28644"/>
    <cellStyle name="Обычный 5 21 5 3" xfId="28645"/>
    <cellStyle name="Обычный 5 21 5 4" xfId="28646"/>
    <cellStyle name="Обычный 5 21 5 5" xfId="28647"/>
    <cellStyle name="Обычный 5 21 6" xfId="28648"/>
    <cellStyle name="Обычный 5 21 6 2" xfId="28649"/>
    <cellStyle name="Обычный 5 21 6 3" xfId="28650"/>
    <cellStyle name="Обычный 5 21 6 4" xfId="28651"/>
    <cellStyle name="Обычный 5 21 6 5" xfId="28652"/>
    <cellStyle name="Обычный 5 21 7" xfId="28653"/>
    <cellStyle name="Обычный 5 21 8" xfId="28654"/>
    <cellStyle name="Обычный 5 21 9" xfId="28655"/>
    <cellStyle name="Обычный 5 22" xfId="28656"/>
    <cellStyle name="Обычный 5 22 10" xfId="28657"/>
    <cellStyle name="Обычный 5 22 11" xfId="28658"/>
    <cellStyle name="Обычный 5 22 12" xfId="28659"/>
    <cellStyle name="Обычный 5 22 13" xfId="28660"/>
    <cellStyle name="Обычный 5 22 2" xfId="28661"/>
    <cellStyle name="Обычный 5 22 2 2" xfId="28662"/>
    <cellStyle name="Обычный 5 22 2 2 2" xfId="28663"/>
    <cellStyle name="Обычный 5 22 2 2 3" xfId="28664"/>
    <cellStyle name="Обычный 5 22 2 2 4" xfId="28665"/>
    <cellStyle name="Обычный 5 22 2 2 5" xfId="28666"/>
    <cellStyle name="Обычный 5 22 2 3" xfId="28667"/>
    <cellStyle name="Обычный 5 22 2 4" xfId="28668"/>
    <cellStyle name="Обычный 5 22 2 5" xfId="28669"/>
    <cellStyle name="Обычный 5 22 2 6" xfId="28670"/>
    <cellStyle name="Обычный 5 22 2 7" xfId="28671"/>
    <cellStyle name="Обычный 5 22 2 8" xfId="28672"/>
    <cellStyle name="Обычный 5 22 2 9" xfId="28673"/>
    <cellStyle name="Обычный 5 22 3" xfId="28674"/>
    <cellStyle name="Обычный 5 22 3 2" xfId="28675"/>
    <cellStyle name="Обычный 5 22 3 2 2" xfId="28676"/>
    <cellStyle name="Обычный 5 22 3 2 3" xfId="28677"/>
    <cellStyle name="Обычный 5 22 3 2 4" xfId="28678"/>
    <cellStyle name="Обычный 5 22 3 2 5" xfId="28679"/>
    <cellStyle name="Обычный 5 22 3 3" xfId="28680"/>
    <cellStyle name="Обычный 5 22 3 4" xfId="28681"/>
    <cellStyle name="Обычный 5 22 3 5" xfId="28682"/>
    <cellStyle name="Обычный 5 22 3 6" xfId="28683"/>
    <cellStyle name="Обычный 5 22 3 7" xfId="28684"/>
    <cellStyle name="Обычный 5 22 3 8" xfId="28685"/>
    <cellStyle name="Обычный 5 22 4" xfId="28686"/>
    <cellStyle name="Обычный 5 22 4 2" xfId="28687"/>
    <cellStyle name="Обычный 5 22 4 3" xfId="28688"/>
    <cellStyle name="Обычный 5 22 4 4" xfId="28689"/>
    <cellStyle name="Обычный 5 22 4 5" xfId="28690"/>
    <cellStyle name="Обычный 5 22 5" xfId="28691"/>
    <cellStyle name="Обычный 5 22 5 2" xfId="28692"/>
    <cellStyle name="Обычный 5 22 5 3" xfId="28693"/>
    <cellStyle name="Обычный 5 22 5 4" xfId="28694"/>
    <cellStyle name="Обычный 5 22 5 5" xfId="28695"/>
    <cellStyle name="Обычный 5 22 6" xfId="28696"/>
    <cellStyle name="Обычный 5 22 7" xfId="28697"/>
    <cellStyle name="Обычный 5 22 8" xfId="28698"/>
    <cellStyle name="Обычный 5 22 9" xfId="28699"/>
    <cellStyle name="Обычный 5 23" xfId="28700"/>
    <cellStyle name="Обычный 5 23 10" xfId="28701"/>
    <cellStyle name="Обычный 5 23 2" xfId="28702"/>
    <cellStyle name="Обычный 5 23 2 2" xfId="28703"/>
    <cellStyle name="Обычный 5 23 2 2 2" xfId="28704"/>
    <cellStyle name="Обычный 5 23 2 2 3" xfId="28705"/>
    <cellStyle name="Обычный 5 23 2 2 4" xfId="28706"/>
    <cellStyle name="Обычный 5 23 2 2 5" xfId="28707"/>
    <cellStyle name="Обычный 5 23 2 3" xfId="28708"/>
    <cellStyle name="Обычный 5 23 2 4" xfId="28709"/>
    <cellStyle name="Обычный 5 23 2 5" xfId="28710"/>
    <cellStyle name="Обычный 5 23 2 6" xfId="28711"/>
    <cellStyle name="Обычный 5 23 2 7" xfId="28712"/>
    <cellStyle name="Обычный 5 23 2 8" xfId="28713"/>
    <cellStyle name="Обычный 5 23 2 9" xfId="28714"/>
    <cellStyle name="Обычный 5 23 3" xfId="28715"/>
    <cellStyle name="Обычный 5 23 3 2" xfId="28716"/>
    <cellStyle name="Обычный 5 23 3 3" xfId="28717"/>
    <cellStyle name="Обычный 5 23 3 4" xfId="28718"/>
    <cellStyle name="Обычный 5 23 3 5" xfId="28719"/>
    <cellStyle name="Обычный 5 23 4" xfId="28720"/>
    <cellStyle name="Обычный 5 23 5" xfId="28721"/>
    <cellStyle name="Обычный 5 23 6" xfId="28722"/>
    <cellStyle name="Обычный 5 23 7" xfId="28723"/>
    <cellStyle name="Обычный 5 23 8" xfId="28724"/>
    <cellStyle name="Обычный 5 23 9" xfId="28725"/>
    <cellStyle name="Обычный 5 24" xfId="28726"/>
    <cellStyle name="Обычный 5 24 2" xfId="28727"/>
    <cellStyle name="Обычный 5 24 2 2" xfId="28728"/>
    <cellStyle name="Обычный 5 24 2 3" xfId="28729"/>
    <cellStyle name="Обычный 5 24 2 4" xfId="28730"/>
    <cellStyle name="Обычный 5 24 2 5" xfId="28731"/>
    <cellStyle name="Обычный 5 24 3" xfId="28732"/>
    <cellStyle name="Обычный 5 24 4" xfId="28733"/>
    <cellStyle name="Обычный 5 24 5" xfId="28734"/>
    <cellStyle name="Обычный 5 24 6" xfId="28735"/>
    <cellStyle name="Обычный 5 24 7" xfId="28736"/>
    <cellStyle name="Обычный 5 24 8" xfId="28737"/>
    <cellStyle name="Обычный 5 24 9" xfId="28738"/>
    <cellStyle name="Обычный 5 25" xfId="28739"/>
    <cellStyle name="Обычный 5 25 10" xfId="28740"/>
    <cellStyle name="Обычный 5 25 2" xfId="28741"/>
    <cellStyle name="Обычный 5 25 2 2" xfId="28742"/>
    <cellStyle name="Обычный 5 25 2 3" xfId="28743"/>
    <cellStyle name="Обычный 5 25 2 4" xfId="28744"/>
    <cellStyle name="Обычный 5 25 2 5" xfId="28745"/>
    <cellStyle name="Обычный 5 25 3" xfId="28746"/>
    <cellStyle name="Обычный 5 25 4" xfId="28747"/>
    <cellStyle name="Обычный 5 25 5" xfId="28748"/>
    <cellStyle name="Обычный 5 25 6" xfId="28749"/>
    <cellStyle name="Обычный 5 25 7" xfId="28750"/>
    <cellStyle name="Обычный 5 25 8" xfId="28751"/>
    <cellStyle name="Обычный 5 25 9" xfId="28752"/>
    <cellStyle name="Обычный 5 26" xfId="28753"/>
    <cellStyle name="Обычный 5 26 2" xfId="28754"/>
    <cellStyle name="Обычный 5 26 3" xfId="28755"/>
    <cellStyle name="Обычный 5 26 4" xfId="28756"/>
    <cellStyle name="Обычный 5 26 5" xfId="28757"/>
    <cellStyle name="Обычный 5 27" xfId="28758"/>
    <cellStyle name="Обычный 5 27 2" xfId="28759"/>
    <cellStyle name="Обычный 5 27 3" xfId="28760"/>
    <cellStyle name="Обычный 5 27 4" xfId="28761"/>
    <cellStyle name="Обычный 5 27 5" xfId="28762"/>
    <cellStyle name="Обычный 5 28" xfId="28763"/>
    <cellStyle name="Обычный 5 28 2" xfId="28764"/>
    <cellStyle name="Обычный 5 29" xfId="28765"/>
    <cellStyle name="Обычный 5 3" xfId="28766"/>
    <cellStyle name="Обычный 5 3 10" xfId="28767"/>
    <cellStyle name="Обычный 5 3 10 10" xfId="28768"/>
    <cellStyle name="Обычный 5 3 10 11" xfId="28769"/>
    <cellStyle name="Обычный 5 3 10 12" xfId="28770"/>
    <cellStyle name="Обычный 5 3 10 13" xfId="28771"/>
    <cellStyle name="Обычный 5 3 10 14" xfId="28772"/>
    <cellStyle name="Обычный 5 3 10 15" xfId="28773"/>
    <cellStyle name="Обычный 5 3 10 2" xfId="28774"/>
    <cellStyle name="Обычный 5 3 10 2 10" xfId="28775"/>
    <cellStyle name="Обычный 5 3 10 2 11" xfId="28776"/>
    <cellStyle name="Обычный 5 3 10 2 12" xfId="28777"/>
    <cellStyle name="Обычный 5 3 10 2 13" xfId="28778"/>
    <cellStyle name="Обычный 5 3 10 2 14" xfId="28779"/>
    <cellStyle name="Обычный 5 3 10 2 2" xfId="28780"/>
    <cellStyle name="Обычный 5 3 10 2 2 10" xfId="28781"/>
    <cellStyle name="Обычный 5 3 10 2 2 11" xfId="28782"/>
    <cellStyle name="Обычный 5 3 10 2 2 12" xfId="28783"/>
    <cellStyle name="Обычный 5 3 10 2 2 13" xfId="28784"/>
    <cellStyle name="Обычный 5 3 10 2 2 2" xfId="28785"/>
    <cellStyle name="Обычный 5 3 10 2 2 2 2" xfId="28786"/>
    <cellStyle name="Обычный 5 3 10 2 2 2 2 2" xfId="28787"/>
    <cellStyle name="Обычный 5 3 10 2 2 2 2 3" xfId="28788"/>
    <cellStyle name="Обычный 5 3 10 2 2 2 2 4" xfId="28789"/>
    <cellStyle name="Обычный 5 3 10 2 2 2 2 5" xfId="28790"/>
    <cellStyle name="Обычный 5 3 10 2 2 2 3" xfId="28791"/>
    <cellStyle name="Обычный 5 3 10 2 2 2 4" xfId="28792"/>
    <cellStyle name="Обычный 5 3 10 2 2 2 5" xfId="28793"/>
    <cellStyle name="Обычный 5 3 10 2 2 2 6" xfId="28794"/>
    <cellStyle name="Обычный 5 3 10 2 2 2 7" xfId="28795"/>
    <cellStyle name="Обычный 5 3 10 2 2 2 8" xfId="28796"/>
    <cellStyle name="Обычный 5 3 10 2 2 2 9" xfId="28797"/>
    <cellStyle name="Обычный 5 3 10 2 2 3" xfId="28798"/>
    <cellStyle name="Обычный 5 3 10 2 2 3 2" xfId="28799"/>
    <cellStyle name="Обычный 5 3 10 2 2 3 2 2" xfId="28800"/>
    <cellStyle name="Обычный 5 3 10 2 2 3 2 3" xfId="28801"/>
    <cellStyle name="Обычный 5 3 10 2 2 3 2 4" xfId="28802"/>
    <cellStyle name="Обычный 5 3 10 2 2 3 2 5" xfId="28803"/>
    <cellStyle name="Обычный 5 3 10 2 2 3 3" xfId="28804"/>
    <cellStyle name="Обычный 5 3 10 2 2 3 4" xfId="28805"/>
    <cellStyle name="Обычный 5 3 10 2 2 3 5" xfId="28806"/>
    <cellStyle name="Обычный 5 3 10 2 2 3 6" xfId="28807"/>
    <cellStyle name="Обычный 5 3 10 2 2 3 7" xfId="28808"/>
    <cellStyle name="Обычный 5 3 10 2 2 3 8" xfId="28809"/>
    <cellStyle name="Обычный 5 3 10 2 2 4" xfId="28810"/>
    <cellStyle name="Обычный 5 3 10 2 2 4 2" xfId="28811"/>
    <cellStyle name="Обычный 5 3 10 2 2 4 3" xfId="28812"/>
    <cellStyle name="Обычный 5 3 10 2 2 4 4" xfId="28813"/>
    <cellStyle name="Обычный 5 3 10 2 2 4 5" xfId="28814"/>
    <cellStyle name="Обычный 5 3 10 2 2 5" xfId="28815"/>
    <cellStyle name="Обычный 5 3 10 2 2 5 2" xfId="28816"/>
    <cellStyle name="Обычный 5 3 10 2 2 5 3" xfId="28817"/>
    <cellStyle name="Обычный 5 3 10 2 2 5 4" xfId="28818"/>
    <cellStyle name="Обычный 5 3 10 2 2 5 5" xfId="28819"/>
    <cellStyle name="Обычный 5 3 10 2 2 6" xfId="28820"/>
    <cellStyle name="Обычный 5 3 10 2 2 7" xfId="28821"/>
    <cellStyle name="Обычный 5 3 10 2 2 8" xfId="28822"/>
    <cellStyle name="Обычный 5 3 10 2 2 9" xfId="28823"/>
    <cellStyle name="Обычный 5 3 10 2 3" xfId="28824"/>
    <cellStyle name="Обычный 5 3 10 2 3 2" xfId="28825"/>
    <cellStyle name="Обычный 5 3 10 2 3 2 2" xfId="28826"/>
    <cellStyle name="Обычный 5 3 10 2 3 2 3" xfId="28827"/>
    <cellStyle name="Обычный 5 3 10 2 3 2 4" xfId="28828"/>
    <cellStyle name="Обычный 5 3 10 2 3 2 5" xfId="28829"/>
    <cellStyle name="Обычный 5 3 10 2 3 3" xfId="28830"/>
    <cellStyle name="Обычный 5 3 10 2 3 4" xfId="28831"/>
    <cellStyle name="Обычный 5 3 10 2 3 5" xfId="28832"/>
    <cellStyle name="Обычный 5 3 10 2 3 6" xfId="28833"/>
    <cellStyle name="Обычный 5 3 10 2 3 7" xfId="28834"/>
    <cellStyle name="Обычный 5 3 10 2 3 8" xfId="28835"/>
    <cellStyle name="Обычный 5 3 10 2 3 9" xfId="28836"/>
    <cellStyle name="Обычный 5 3 10 2 4" xfId="28837"/>
    <cellStyle name="Обычный 5 3 10 2 4 2" xfId="28838"/>
    <cellStyle name="Обычный 5 3 10 2 4 2 2" xfId="28839"/>
    <cellStyle name="Обычный 5 3 10 2 4 2 3" xfId="28840"/>
    <cellStyle name="Обычный 5 3 10 2 4 2 4" xfId="28841"/>
    <cellStyle name="Обычный 5 3 10 2 4 2 5" xfId="28842"/>
    <cellStyle name="Обычный 5 3 10 2 4 3" xfId="28843"/>
    <cellStyle name="Обычный 5 3 10 2 4 4" xfId="28844"/>
    <cellStyle name="Обычный 5 3 10 2 4 5" xfId="28845"/>
    <cellStyle name="Обычный 5 3 10 2 4 6" xfId="28846"/>
    <cellStyle name="Обычный 5 3 10 2 4 7" xfId="28847"/>
    <cellStyle name="Обычный 5 3 10 2 4 8" xfId="28848"/>
    <cellStyle name="Обычный 5 3 10 2 5" xfId="28849"/>
    <cellStyle name="Обычный 5 3 10 2 5 2" xfId="28850"/>
    <cellStyle name="Обычный 5 3 10 2 5 3" xfId="28851"/>
    <cellStyle name="Обычный 5 3 10 2 5 4" xfId="28852"/>
    <cellStyle name="Обычный 5 3 10 2 5 5" xfId="28853"/>
    <cellStyle name="Обычный 5 3 10 2 6" xfId="28854"/>
    <cellStyle name="Обычный 5 3 10 2 6 2" xfId="28855"/>
    <cellStyle name="Обычный 5 3 10 2 6 3" xfId="28856"/>
    <cellStyle name="Обычный 5 3 10 2 6 4" xfId="28857"/>
    <cellStyle name="Обычный 5 3 10 2 6 5" xfId="28858"/>
    <cellStyle name="Обычный 5 3 10 2 7" xfId="28859"/>
    <cellStyle name="Обычный 5 3 10 2 8" xfId="28860"/>
    <cellStyle name="Обычный 5 3 10 2 9" xfId="28861"/>
    <cellStyle name="Обычный 5 3 10 3" xfId="28862"/>
    <cellStyle name="Обычный 5 3 10 3 10" xfId="28863"/>
    <cellStyle name="Обычный 5 3 10 3 11" xfId="28864"/>
    <cellStyle name="Обычный 5 3 10 3 12" xfId="28865"/>
    <cellStyle name="Обычный 5 3 10 3 13" xfId="28866"/>
    <cellStyle name="Обычный 5 3 10 3 2" xfId="28867"/>
    <cellStyle name="Обычный 5 3 10 3 2 2" xfId="28868"/>
    <cellStyle name="Обычный 5 3 10 3 2 2 2" xfId="28869"/>
    <cellStyle name="Обычный 5 3 10 3 2 2 3" xfId="28870"/>
    <cellStyle name="Обычный 5 3 10 3 2 2 4" xfId="28871"/>
    <cellStyle name="Обычный 5 3 10 3 2 2 5" xfId="28872"/>
    <cellStyle name="Обычный 5 3 10 3 2 3" xfId="28873"/>
    <cellStyle name="Обычный 5 3 10 3 2 4" xfId="28874"/>
    <cellStyle name="Обычный 5 3 10 3 2 5" xfId="28875"/>
    <cellStyle name="Обычный 5 3 10 3 2 6" xfId="28876"/>
    <cellStyle name="Обычный 5 3 10 3 2 7" xfId="28877"/>
    <cellStyle name="Обычный 5 3 10 3 2 8" xfId="28878"/>
    <cellStyle name="Обычный 5 3 10 3 2 9" xfId="28879"/>
    <cellStyle name="Обычный 5 3 10 3 3" xfId="28880"/>
    <cellStyle name="Обычный 5 3 10 3 3 2" xfId="28881"/>
    <cellStyle name="Обычный 5 3 10 3 3 2 2" xfId="28882"/>
    <cellStyle name="Обычный 5 3 10 3 3 2 3" xfId="28883"/>
    <cellStyle name="Обычный 5 3 10 3 3 2 4" xfId="28884"/>
    <cellStyle name="Обычный 5 3 10 3 3 2 5" xfId="28885"/>
    <cellStyle name="Обычный 5 3 10 3 3 3" xfId="28886"/>
    <cellStyle name="Обычный 5 3 10 3 3 4" xfId="28887"/>
    <cellStyle name="Обычный 5 3 10 3 3 5" xfId="28888"/>
    <cellStyle name="Обычный 5 3 10 3 3 6" xfId="28889"/>
    <cellStyle name="Обычный 5 3 10 3 3 7" xfId="28890"/>
    <cellStyle name="Обычный 5 3 10 3 3 8" xfId="28891"/>
    <cellStyle name="Обычный 5 3 10 3 4" xfId="28892"/>
    <cellStyle name="Обычный 5 3 10 3 4 2" xfId="28893"/>
    <cellStyle name="Обычный 5 3 10 3 4 3" xfId="28894"/>
    <cellStyle name="Обычный 5 3 10 3 4 4" xfId="28895"/>
    <cellStyle name="Обычный 5 3 10 3 4 5" xfId="28896"/>
    <cellStyle name="Обычный 5 3 10 3 5" xfId="28897"/>
    <cellStyle name="Обычный 5 3 10 3 5 2" xfId="28898"/>
    <cellStyle name="Обычный 5 3 10 3 5 3" xfId="28899"/>
    <cellStyle name="Обычный 5 3 10 3 5 4" xfId="28900"/>
    <cellStyle name="Обычный 5 3 10 3 5 5" xfId="28901"/>
    <cellStyle name="Обычный 5 3 10 3 6" xfId="28902"/>
    <cellStyle name="Обычный 5 3 10 3 7" xfId="28903"/>
    <cellStyle name="Обычный 5 3 10 3 8" xfId="28904"/>
    <cellStyle name="Обычный 5 3 10 3 9" xfId="28905"/>
    <cellStyle name="Обычный 5 3 10 4" xfId="28906"/>
    <cellStyle name="Обычный 5 3 10 4 2" xfId="28907"/>
    <cellStyle name="Обычный 5 3 10 4 2 2" xfId="28908"/>
    <cellStyle name="Обычный 5 3 10 4 2 3" xfId="28909"/>
    <cellStyle name="Обычный 5 3 10 4 2 4" xfId="28910"/>
    <cellStyle name="Обычный 5 3 10 4 2 5" xfId="28911"/>
    <cellStyle name="Обычный 5 3 10 4 3" xfId="28912"/>
    <cellStyle name="Обычный 5 3 10 4 4" xfId="28913"/>
    <cellStyle name="Обычный 5 3 10 4 5" xfId="28914"/>
    <cellStyle name="Обычный 5 3 10 4 6" xfId="28915"/>
    <cellStyle name="Обычный 5 3 10 4 7" xfId="28916"/>
    <cellStyle name="Обычный 5 3 10 4 8" xfId="28917"/>
    <cellStyle name="Обычный 5 3 10 4 9" xfId="28918"/>
    <cellStyle name="Обычный 5 3 10 5" xfId="28919"/>
    <cellStyle name="Обычный 5 3 10 5 2" xfId="28920"/>
    <cellStyle name="Обычный 5 3 10 5 2 2" xfId="28921"/>
    <cellStyle name="Обычный 5 3 10 5 2 3" xfId="28922"/>
    <cellStyle name="Обычный 5 3 10 5 2 4" xfId="28923"/>
    <cellStyle name="Обычный 5 3 10 5 2 5" xfId="28924"/>
    <cellStyle name="Обычный 5 3 10 5 3" xfId="28925"/>
    <cellStyle name="Обычный 5 3 10 5 4" xfId="28926"/>
    <cellStyle name="Обычный 5 3 10 5 5" xfId="28927"/>
    <cellStyle name="Обычный 5 3 10 5 6" xfId="28928"/>
    <cellStyle name="Обычный 5 3 10 5 7" xfId="28929"/>
    <cellStyle name="Обычный 5 3 10 5 8" xfId="28930"/>
    <cellStyle name="Обычный 5 3 10 6" xfId="28931"/>
    <cellStyle name="Обычный 5 3 10 6 2" xfId="28932"/>
    <cellStyle name="Обычный 5 3 10 6 3" xfId="28933"/>
    <cellStyle name="Обычный 5 3 10 6 4" xfId="28934"/>
    <cellStyle name="Обычный 5 3 10 6 5" xfId="28935"/>
    <cellStyle name="Обычный 5 3 10 7" xfId="28936"/>
    <cellStyle name="Обычный 5 3 10 7 2" xfId="28937"/>
    <cellStyle name="Обычный 5 3 10 7 3" xfId="28938"/>
    <cellStyle name="Обычный 5 3 10 7 4" xfId="28939"/>
    <cellStyle name="Обычный 5 3 10 7 5" xfId="28940"/>
    <cellStyle name="Обычный 5 3 10 8" xfId="28941"/>
    <cellStyle name="Обычный 5 3 10 9" xfId="28942"/>
    <cellStyle name="Обычный 5 3 11" xfId="28943"/>
    <cellStyle name="Обычный 5 3 11 10" xfId="28944"/>
    <cellStyle name="Обычный 5 3 11 11" xfId="28945"/>
    <cellStyle name="Обычный 5 3 11 12" xfId="28946"/>
    <cellStyle name="Обычный 5 3 11 13" xfId="28947"/>
    <cellStyle name="Обычный 5 3 11 14" xfId="28948"/>
    <cellStyle name="Обычный 5 3 11 15" xfId="28949"/>
    <cellStyle name="Обычный 5 3 11 2" xfId="28950"/>
    <cellStyle name="Обычный 5 3 11 2 10" xfId="28951"/>
    <cellStyle name="Обычный 5 3 11 2 11" xfId="28952"/>
    <cellStyle name="Обычный 5 3 11 2 12" xfId="28953"/>
    <cellStyle name="Обычный 5 3 11 2 13" xfId="28954"/>
    <cellStyle name="Обычный 5 3 11 2 14" xfId="28955"/>
    <cellStyle name="Обычный 5 3 11 2 2" xfId="28956"/>
    <cellStyle name="Обычный 5 3 11 2 2 10" xfId="28957"/>
    <cellStyle name="Обычный 5 3 11 2 2 11" xfId="28958"/>
    <cellStyle name="Обычный 5 3 11 2 2 12" xfId="28959"/>
    <cellStyle name="Обычный 5 3 11 2 2 13" xfId="28960"/>
    <cellStyle name="Обычный 5 3 11 2 2 2" xfId="28961"/>
    <cellStyle name="Обычный 5 3 11 2 2 2 2" xfId="28962"/>
    <cellStyle name="Обычный 5 3 11 2 2 2 2 2" xfId="28963"/>
    <cellStyle name="Обычный 5 3 11 2 2 2 2 3" xfId="28964"/>
    <cellStyle name="Обычный 5 3 11 2 2 2 2 4" xfId="28965"/>
    <cellStyle name="Обычный 5 3 11 2 2 2 2 5" xfId="28966"/>
    <cellStyle name="Обычный 5 3 11 2 2 2 3" xfId="28967"/>
    <cellStyle name="Обычный 5 3 11 2 2 2 4" xfId="28968"/>
    <cellStyle name="Обычный 5 3 11 2 2 2 5" xfId="28969"/>
    <cellStyle name="Обычный 5 3 11 2 2 2 6" xfId="28970"/>
    <cellStyle name="Обычный 5 3 11 2 2 2 7" xfId="28971"/>
    <cellStyle name="Обычный 5 3 11 2 2 2 8" xfId="28972"/>
    <cellStyle name="Обычный 5 3 11 2 2 2 9" xfId="28973"/>
    <cellStyle name="Обычный 5 3 11 2 2 3" xfId="28974"/>
    <cellStyle name="Обычный 5 3 11 2 2 3 2" xfId="28975"/>
    <cellStyle name="Обычный 5 3 11 2 2 3 2 2" xfId="28976"/>
    <cellStyle name="Обычный 5 3 11 2 2 3 2 3" xfId="28977"/>
    <cellStyle name="Обычный 5 3 11 2 2 3 2 4" xfId="28978"/>
    <cellStyle name="Обычный 5 3 11 2 2 3 2 5" xfId="28979"/>
    <cellStyle name="Обычный 5 3 11 2 2 3 3" xfId="28980"/>
    <cellStyle name="Обычный 5 3 11 2 2 3 4" xfId="28981"/>
    <cellStyle name="Обычный 5 3 11 2 2 3 5" xfId="28982"/>
    <cellStyle name="Обычный 5 3 11 2 2 3 6" xfId="28983"/>
    <cellStyle name="Обычный 5 3 11 2 2 3 7" xfId="28984"/>
    <cellStyle name="Обычный 5 3 11 2 2 3 8" xfId="28985"/>
    <cellStyle name="Обычный 5 3 11 2 2 4" xfId="28986"/>
    <cellStyle name="Обычный 5 3 11 2 2 4 2" xfId="28987"/>
    <cellStyle name="Обычный 5 3 11 2 2 4 3" xfId="28988"/>
    <cellStyle name="Обычный 5 3 11 2 2 4 4" xfId="28989"/>
    <cellStyle name="Обычный 5 3 11 2 2 4 5" xfId="28990"/>
    <cellStyle name="Обычный 5 3 11 2 2 5" xfId="28991"/>
    <cellStyle name="Обычный 5 3 11 2 2 5 2" xfId="28992"/>
    <cellStyle name="Обычный 5 3 11 2 2 5 3" xfId="28993"/>
    <cellStyle name="Обычный 5 3 11 2 2 5 4" xfId="28994"/>
    <cellStyle name="Обычный 5 3 11 2 2 5 5" xfId="28995"/>
    <cellStyle name="Обычный 5 3 11 2 2 6" xfId="28996"/>
    <cellStyle name="Обычный 5 3 11 2 2 7" xfId="28997"/>
    <cellStyle name="Обычный 5 3 11 2 2 8" xfId="28998"/>
    <cellStyle name="Обычный 5 3 11 2 2 9" xfId="28999"/>
    <cellStyle name="Обычный 5 3 11 2 3" xfId="29000"/>
    <cellStyle name="Обычный 5 3 11 2 3 2" xfId="29001"/>
    <cellStyle name="Обычный 5 3 11 2 3 2 2" xfId="29002"/>
    <cellStyle name="Обычный 5 3 11 2 3 2 3" xfId="29003"/>
    <cellStyle name="Обычный 5 3 11 2 3 2 4" xfId="29004"/>
    <cellStyle name="Обычный 5 3 11 2 3 2 5" xfId="29005"/>
    <cellStyle name="Обычный 5 3 11 2 3 3" xfId="29006"/>
    <cellStyle name="Обычный 5 3 11 2 3 4" xfId="29007"/>
    <cellStyle name="Обычный 5 3 11 2 3 5" xfId="29008"/>
    <cellStyle name="Обычный 5 3 11 2 3 6" xfId="29009"/>
    <cellStyle name="Обычный 5 3 11 2 3 7" xfId="29010"/>
    <cellStyle name="Обычный 5 3 11 2 3 8" xfId="29011"/>
    <cellStyle name="Обычный 5 3 11 2 3 9" xfId="29012"/>
    <cellStyle name="Обычный 5 3 11 2 4" xfId="29013"/>
    <cellStyle name="Обычный 5 3 11 2 4 2" xfId="29014"/>
    <cellStyle name="Обычный 5 3 11 2 4 2 2" xfId="29015"/>
    <cellStyle name="Обычный 5 3 11 2 4 2 3" xfId="29016"/>
    <cellStyle name="Обычный 5 3 11 2 4 2 4" xfId="29017"/>
    <cellStyle name="Обычный 5 3 11 2 4 2 5" xfId="29018"/>
    <cellStyle name="Обычный 5 3 11 2 4 3" xfId="29019"/>
    <cellStyle name="Обычный 5 3 11 2 4 4" xfId="29020"/>
    <cellStyle name="Обычный 5 3 11 2 4 5" xfId="29021"/>
    <cellStyle name="Обычный 5 3 11 2 4 6" xfId="29022"/>
    <cellStyle name="Обычный 5 3 11 2 4 7" xfId="29023"/>
    <cellStyle name="Обычный 5 3 11 2 4 8" xfId="29024"/>
    <cellStyle name="Обычный 5 3 11 2 5" xfId="29025"/>
    <cellStyle name="Обычный 5 3 11 2 5 2" xfId="29026"/>
    <cellStyle name="Обычный 5 3 11 2 5 3" xfId="29027"/>
    <cellStyle name="Обычный 5 3 11 2 5 4" xfId="29028"/>
    <cellStyle name="Обычный 5 3 11 2 5 5" xfId="29029"/>
    <cellStyle name="Обычный 5 3 11 2 6" xfId="29030"/>
    <cellStyle name="Обычный 5 3 11 2 6 2" xfId="29031"/>
    <cellStyle name="Обычный 5 3 11 2 6 3" xfId="29032"/>
    <cellStyle name="Обычный 5 3 11 2 6 4" xfId="29033"/>
    <cellStyle name="Обычный 5 3 11 2 6 5" xfId="29034"/>
    <cellStyle name="Обычный 5 3 11 2 7" xfId="29035"/>
    <cellStyle name="Обычный 5 3 11 2 8" xfId="29036"/>
    <cellStyle name="Обычный 5 3 11 2 9" xfId="29037"/>
    <cellStyle name="Обычный 5 3 11 3" xfId="29038"/>
    <cellStyle name="Обычный 5 3 11 3 10" xfId="29039"/>
    <cellStyle name="Обычный 5 3 11 3 11" xfId="29040"/>
    <cellStyle name="Обычный 5 3 11 3 12" xfId="29041"/>
    <cellStyle name="Обычный 5 3 11 3 13" xfId="29042"/>
    <cellStyle name="Обычный 5 3 11 3 2" xfId="29043"/>
    <cellStyle name="Обычный 5 3 11 3 2 2" xfId="29044"/>
    <cellStyle name="Обычный 5 3 11 3 2 2 2" xfId="29045"/>
    <cellStyle name="Обычный 5 3 11 3 2 2 3" xfId="29046"/>
    <cellStyle name="Обычный 5 3 11 3 2 2 4" xfId="29047"/>
    <cellStyle name="Обычный 5 3 11 3 2 2 5" xfId="29048"/>
    <cellStyle name="Обычный 5 3 11 3 2 3" xfId="29049"/>
    <cellStyle name="Обычный 5 3 11 3 2 4" xfId="29050"/>
    <cellStyle name="Обычный 5 3 11 3 2 5" xfId="29051"/>
    <cellStyle name="Обычный 5 3 11 3 2 6" xfId="29052"/>
    <cellStyle name="Обычный 5 3 11 3 2 7" xfId="29053"/>
    <cellStyle name="Обычный 5 3 11 3 2 8" xfId="29054"/>
    <cellStyle name="Обычный 5 3 11 3 2 9" xfId="29055"/>
    <cellStyle name="Обычный 5 3 11 3 3" xfId="29056"/>
    <cellStyle name="Обычный 5 3 11 3 3 2" xfId="29057"/>
    <cellStyle name="Обычный 5 3 11 3 3 2 2" xfId="29058"/>
    <cellStyle name="Обычный 5 3 11 3 3 2 3" xfId="29059"/>
    <cellStyle name="Обычный 5 3 11 3 3 2 4" xfId="29060"/>
    <cellStyle name="Обычный 5 3 11 3 3 2 5" xfId="29061"/>
    <cellStyle name="Обычный 5 3 11 3 3 3" xfId="29062"/>
    <cellStyle name="Обычный 5 3 11 3 3 4" xfId="29063"/>
    <cellStyle name="Обычный 5 3 11 3 3 5" xfId="29064"/>
    <cellStyle name="Обычный 5 3 11 3 3 6" xfId="29065"/>
    <cellStyle name="Обычный 5 3 11 3 3 7" xfId="29066"/>
    <cellStyle name="Обычный 5 3 11 3 3 8" xfId="29067"/>
    <cellStyle name="Обычный 5 3 11 3 4" xfId="29068"/>
    <cellStyle name="Обычный 5 3 11 3 4 2" xfId="29069"/>
    <cellStyle name="Обычный 5 3 11 3 4 3" xfId="29070"/>
    <cellStyle name="Обычный 5 3 11 3 4 4" xfId="29071"/>
    <cellStyle name="Обычный 5 3 11 3 4 5" xfId="29072"/>
    <cellStyle name="Обычный 5 3 11 3 5" xfId="29073"/>
    <cellStyle name="Обычный 5 3 11 3 5 2" xfId="29074"/>
    <cellStyle name="Обычный 5 3 11 3 5 3" xfId="29075"/>
    <cellStyle name="Обычный 5 3 11 3 5 4" xfId="29076"/>
    <cellStyle name="Обычный 5 3 11 3 5 5" xfId="29077"/>
    <cellStyle name="Обычный 5 3 11 3 6" xfId="29078"/>
    <cellStyle name="Обычный 5 3 11 3 7" xfId="29079"/>
    <cellStyle name="Обычный 5 3 11 3 8" xfId="29080"/>
    <cellStyle name="Обычный 5 3 11 3 9" xfId="29081"/>
    <cellStyle name="Обычный 5 3 11 4" xfId="29082"/>
    <cellStyle name="Обычный 5 3 11 4 2" xfId="29083"/>
    <cellStyle name="Обычный 5 3 11 4 2 2" xfId="29084"/>
    <cellStyle name="Обычный 5 3 11 4 2 3" xfId="29085"/>
    <cellStyle name="Обычный 5 3 11 4 2 4" xfId="29086"/>
    <cellStyle name="Обычный 5 3 11 4 2 5" xfId="29087"/>
    <cellStyle name="Обычный 5 3 11 4 3" xfId="29088"/>
    <cellStyle name="Обычный 5 3 11 4 4" xfId="29089"/>
    <cellStyle name="Обычный 5 3 11 4 5" xfId="29090"/>
    <cellStyle name="Обычный 5 3 11 4 6" xfId="29091"/>
    <cellStyle name="Обычный 5 3 11 4 7" xfId="29092"/>
    <cellStyle name="Обычный 5 3 11 4 8" xfId="29093"/>
    <cellStyle name="Обычный 5 3 11 4 9" xfId="29094"/>
    <cellStyle name="Обычный 5 3 11 5" xfId="29095"/>
    <cellStyle name="Обычный 5 3 11 5 2" xfId="29096"/>
    <cellStyle name="Обычный 5 3 11 5 2 2" xfId="29097"/>
    <cellStyle name="Обычный 5 3 11 5 2 3" xfId="29098"/>
    <cellStyle name="Обычный 5 3 11 5 2 4" xfId="29099"/>
    <cellStyle name="Обычный 5 3 11 5 2 5" xfId="29100"/>
    <cellStyle name="Обычный 5 3 11 5 3" xfId="29101"/>
    <cellStyle name="Обычный 5 3 11 5 4" xfId="29102"/>
    <cellStyle name="Обычный 5 3 11 5 5" xfId="29103"/>
    <cellStyle name="Обычный 5 3 11 5 6" xfId="29104"/>
    <cellStyle name="Обычный 5 3 11 5 7" xfId="29105"/>
    <cellStyle name="Обычный 5 3 11 5 8" xfId="29106"/>
    <cellStyle name="Обычный 5 3 11 6" xfId="29107"/>
    <cellStyle name="Обычный 5 3 11 6 2" xfId="29108"/>
    <cellStyle name="Обычный 5 3 11 6 3" xfId="29109"/>
    <cellStyle name="Обычный 5 3 11 6 4" xfId="29110"/>
    <cellStyle name="Обычный 5 3 11 6 5" xfId="29111"/>
    <cellStyle name="Обычный 5 3 11 7" xfId="29112"/>
    <cellStyle name="Обычный 5 3 11 7 2" xfId="29113"/>
    <cellStyle name="Обычный 5 3 11 7 3" xfId="29114"/>
    <cellStyle name="Обычный 5 3 11 7 4" xfId="29115"/>
    <cellStyle name="Обычный 5 3 11 7 5" xfId="29116"/>
    <cellStyle name="Обычный 5 3 11 8" xfId="29117"/>
    <cellStyle name="Обычный 5 3 11 9" xfId="29118"/>
    <cellStyle name="Обычный 5 3 12" xfId="29119"/>
    <cellStyle name="Обычный 5 3 12 10" xfId="29120"/>
    <cellStyle name="Обычный 5 3 12 11" xfId="29121"/>
    <cellStyle name="Обычный 5 3 12 12" xfId="29122"/>
    <cellStyle name="Обычный 5 3 12 13" xfId="29123"/>
    <cellStyle name="Обычный 5 3 12 14" xfId="29124"/>
    <cellStyle name="Обычный 5 3 12 15" xfId="29125"/>
    <cellStyle name="Обычный 5 3 12 2" xfId="29126"/>
    <cellStyle name="Обычный 5 3 12 2 10" xfId="29127"/>
    <cellStyle name="Обычный 5 3 12 2 11" xfId="29128"/>
    <cellStyle name="Обычный 5 3 12 2 12" xfId="29129"/>
    <cellStyle name="Обычный 5 3 12 2 13" xfId="29130"/>
    <cellStyle name="Обычный 5 3 12 2 14" xfId="29131"/>
    <cellStyle name="Обычный 5 3 12 2 2" xfId="29132"/>
    <cellStyle name="Обычный 5 3 12 2 2 10" xfId="29133"/>
    <cellStyle name="Обычный 5 3 12 2 2 11" xfId="29134"/>
    <cellStyle name="Обычный 5 3 12 2 2 12" xfId="29135"/>
    <cellStyle name="Обычный 5 3 12 2 2 13" xfId="29136"/>
    <cellStyle name="Обычный 5 3 12 2 2 2" xfId="29137"/>
    <cellStyle name="Обычный 5 3 12 2 2 2 2" xfId="29138"/>
    <cellStyle name="Обычный 5 3 12 2 2 2 2 2" xfId="29139"/>
    <cellStyle name="Обычный 5 3 12 2 2 2 2 3" xfId="29140"/>
    <cellStyle name="Обычный 5 3 12 2 2 2 2 4" xfId="29141"/>
    <cellStyle name="Обычный 5 3 12 2 2 2 2 5" xfId="29142"/>
    <cellStyle name="Обычный 5 3 12 2 2 2 3" xfId="29143"/>
    <cellStyle name="Обычный 5 3 12 2 2 2 4" xfId="29144"/>
    <cellStyle name="Обычный 5 3 12 2 2 2 5" xfId="29145"/>
    <cellStyle name="Обычный 5 3 12 2 2 2 6" xfId="29146"/>
    <cellStyle name="Обычный 5 3 12 2 2 2 7" xfId="29147"/>
    <cellStyle name="Обычный 5 3 12 2 2 2 8" xfId="29148"/>
    <cellStyle name="Обычный 5 3 12 2 2 2 9" xfId="29149"/>
    <cellStyle name="Обычный 5 3 12 2 2 3" xfId="29150"/>
    <cellStyle name="Обычный 5 3 12 2 2 3 2" xfId="29151"/>
    <cellStyle name="Обычный 5 3 12 2 2 3 2 2" xfId="29152"/>
    <cellStyle name="Обычный 5 3 12 2 2 3 2 3" xfId="29153"/>
    <cellStyle name="Обычный 5 3 12 2 2 3 2 4" xfId="29154"/>
    <cellStyle name="Обычный 5 3 12 2 2 3 2 5" xfId="29155"/>
    <cellStyle name="Обычный 5 3 12 2 2 3 3" xfId="29156"/>
    <cellStyle name="Обычный 5 3 12 2 2 3 4" xfId="29157"/>
    <cellStyle name="Обычный 5 3 12 2 2 3 5" xfId="29158"/>
    <cellStyle name="Обычный 5 3 12 2 2 3 6" xfId="29159"/>
    <cellStyle name="Обычный 5 3 12 2 2 3 7" xfId="29160"/>
    <cellStyle name="Обычный 5 3 12 2 2 3 8" xfId="29161"/>
    <cellStyle name="Обычный 5 3 12 2 2 4" xfId="29162"/>
    <cellStyle name="Обычный 5 3 12 2 2 4 2" xfId="29163"/>
    <cellStyle name="Обычный 5 3 12 2 2 4 3" xfId="29164"/>
    <cellStyle name="Обычный 5 3 12 2 2 4 4" xfId="29165"/>
    <cellStyle name="Обычный 5 3 12 2 2 4 5" xfId="29166"/>
    <cellStyle name="Обычный 5 3 12 2 2 5" xfId="29167"/>
    <cellStyle name="Обычный 5 3 12 2 2 5 2" xfId="29168"/>
    <cellStyle name="Обычный 5 3 12 2 2 5 3" xfId="29169"/>
    <cellStyle name="Обычный 5 3 12 2 2 5 4" xfId="29170"/>
    <cellStyle name="Обычный 5 3 12 2 2 5 5" xfId="29171"/>
    <cellStyle name="Обычный 5 3 12 2 2 6" xfId="29172"/>
    <cellStyle name="Обычный 5 3 12 2 2 7" xfId="29173"/>
    <cellStyle name="Обычный 5 3 12 2 2 8" xfId="29174"/>
    <cellStyle name="Обычный 5 3 12 2 2 9" xfId="29175"/>
    <cellStyle name="Обычный 5 3 12 2 3" xfId="29176"/>
    <cellStyle name="Обычный 5 3 12 2 3 2" xfId="29177"/>
    <cellStyle name="Обычный 5 3 12 2 3 2 2" xfId="29178"/>
    <cellStyle name="Обычный 5 3 12 2 3 2 3" xfId="29179"/>
    <cellStyle name="Обычный 5 3 12 2 3 2 4" xfId="29180"/>
    <cellStyle name="Обычный 5 3 12 2 3 2 5" xfId="29181"/>
    <cellStyle name="Обычный 5 3 12 2 3 3" xfId="29182"/>
    <cellStyle name="Обычный 5 3 12 2 3 4" xfId="29183"/>
    <cellStyle name="Обычный 5 3 12 2 3 5" xfId="29184"/>
    <cellStyle name="Обычный 5 3 12 2 3 6" xfId="29185"/>
    <cellStyle name="Обычный 5 3 12 2 3 7" xfId="29186"/>
    <cellStyle name="Обычный 5 3 12 2 3 8" xfId="29187"/>
    <cellStyle name="Обычный 5 3 12 2 3 9" xfId="29188"/>
    <cellStyle name="Обычный 5 3 12 2 4" xfId="29189"/>
    <cellStyle name="Обычный 5 3 12 2 4 2" xfId="29190"/>
    <cellStyle name="Обычный 5 3 12 2 4 2 2" xfId="29191"/>
    <cellStyle name="Обычный 5 3 12 2 4 2 3" xfId="29192"/>
    <cellStyle name="Обычный 5 3 12 2 4 2 4" xfId="29193"/>
    <cellStyle name="Обычный 5 3 12 2 4 2 5" xfId="29194"/>
    <cellStyle name="Обычный 5 3 12 2 4 3" xfId="29195"/>
    <cellStyle name="Обычный 5 3 12 2 4 4" xfId="29196"/>
    <cellStyle name="Обычный 5 3 12 2 4 5" xfId="29197"/>
    <cellStyle name="Обычный 5 3 12 2 4 6" xfId="29198"/>
    <cellStyle name="Обычный 5 3 12 2 4 7" xfId="29199"/>
    <cellStyle name="Обычный 5 3 12 2 4 8" xfId="29200"/>
    <cellStyle name="Обычный 5 3 12 2 5" xfId="29201"/>
    <cellStyle name="Обычный 5 3 12 2 5 2" xfId="29202"/>
    <cellStyle name="Обычный 5 3 12 2 5 3" xfId="29203"/>
    <cellStyle name="Обычный 5 3 12 2 5 4" xfId="29204"/>
    <cellStyle name="Обычный 5 3 12 2 5 5" xfId="29205"/>
    <cellStyle name="Обычный 5 3 12 2 6" xfId="29206"/>
    <cellStyle name="Обычный 5 3 12 2 6 2" xfId="29207"/>
    <cellStyle name="Обычный 5 3 12 2 6 3" xfId="29208"/>
    <cellStyle name="Обычный 5 3 12 2 6 4" xfId="29209"/>
    <cellStyle name="Обычный 5 3 12 2 6 5" xfId="29210"/>
    <cellStyle name="Обычный 5 3 12 2 7" xfId="29211"/>
    <cellStyle name="Обычный 5 3 12 2 8" xfId="29212"/>
    <cellStyle name="Обычный 5 3 12 2 9" xfId="29213"/>
    <cellStyle name="Обычный 5 3 12 3" xfId="29214"/>
    <cellStyle name="Обычный 5 3 12 3 10" xfId="29215"/>
    <cellStyle name="Обычный 5 3 12 3 11" xfId="29216"/>
    <cellStyle name="Обычный 5 3 12 3 12" xfId="29217"/>
    <cellStyle name="Обычный 5 3 12 3 13" xfId="29218"/>
    <cellStyle name="Обычный 5 3 12 3 2" xfId="29219"/>
    <cellStyle name="Обычный 5 3 12 3 2 2" xfId="29220"/>
    <cellStyle name="Обычный 5 3 12 3 2 2 2" xfId="29221"/>
    <cellStyle name="Обычный 5 3 12 3 2 2 3" xfId="29222"/>
    <cellStyle name="Обычный 5 3 12 3 2 2 4" xfId="29223"/>
    <cellStyle name="Обычный 5 3 12 3 2 2 5" xfId="29224"/>
    <cellStyle name="Обычный 5 3 12 3 2 3" xfId="29225"/>
    <cellStyle name="Обычный 5 3 12 3 2 4" xfId="29226"/>
    <cellStyle name="Обычный 5 3 12 3 2 5" xfId="29227"/>
    <cellStyle name="Обычный 5 3 12 3 2 6" xfId="29228"/>
    <cellStyle name="Обычный 5 3 12 3 2 7" xfId="29229"/>
    <cellStyle name="Обычный 5 3 12 3 2 8" xfId="29230"/>
    <cellStyle name="Обычный 5 3 12 3 2 9" xfId="29231"/>
    <cellStyle name="Обычный 5 3 12 3 3" xfId="29232"/>
    <cellStyle name="Обычный 5 3 12 3 3 2" xfId="29233"/>
    <cellStyle name="Обычный 5 3 12 3 3 2 2" xfId="29234"/>
    <cellStyle name="Обычный 5 3 12 3 3 2 3" xfId="29235"/>
    <cellStyle name="Обычный 5 3 12 3 3 2 4" xfId="29236"/>
    <cellStyle name="Обычный 5 3 12 3 3 2 5" xfId="29237"/>
    <cellStyle name="Обычный 5 3 12 3 3 3" xfId="29238"/>
    <cellStyle name="Обычный 5 3 12 3 3 4" xfId="29239"/>
    <cellStyle name="Обычный 5 3 12 3 3 5" xfId="29240"/>
    <cellStyle name="Обычный 5 3 12 3 3 6" xfId="29241"/>
    <cellStyle name="Обычный 5 3 12 3 3 7" xfId="29242"/>
    <cellStyle name="Обычный 5 3 12 3 3 8" xfId="29243"/>
    <cellStyle name="Обычный 5 3 12 3 4" xfId="29244"/>
    <cellStyle name="Обычный 5 3 12 3 4 2" xfId="29245"/>
    <cellStyle name="Обычный 5 3 12 3 4 3" xfId="29246"/>
    <cellStyle name="Обычный 5 3 12 3 4 4" xfId="29247"/>
    <cellStyle name="Обычный 5 3 12 3 4 5" xfId="29248"/>
    <cellStyle name="Обычный 5 3 12 3 5" xfId="29249"/>
    <cellStyle name="Обычный 5 3 12 3 5 2" xfId="29250"/>
    <cellStyle name="Обычный 5 3 12 3 5 3" xfId="29251"/>
    <cellStyle name="Обычный 5 3 12 3 5 4" xfId="29252"/>
    <cellStyle name="Обычный 5 3 12 3 5 5" xfId="29253"/>
    <cellStyle name="Обычный 5 3 12 3 6" xfId="29254"/>
    <cellStyle name="Обычный 5 3 12 3 7" xfId="29255"/>
    <cellStyle name="Обычный 5 3 12 3 8" xfId="29256"/>
    <cellStyle name="Обычный 5 3 12 3 9" xfId="29257"/>
    <cellStyle name="Обычный 5 3 12 4" xfId="29258"/>
    <cellStyle name="Обычный 5 3 12 4 2" xfId="29259"/>
    <cellStyle name="Обычный 5 3 12 4 2 2" xfId="29260"/>
    <cellStyle name="Обычный 5 3 12 4 2 3" xfId="29261"/>
    <cellStyle name="Обычный 5 3 12 4 2 4" xfId="29262"/>
    <cellStyle name="Обычный 5 3 12 4 2 5" xfId="29263"/>
    <cellStyle name="Обычный 5 3 12 4 3" xfId="29264"/>
    <cellStyle name="Обычный 5 3 12 4 4" xfId="29265"/>
    <cellStyle name="Обычный 5 3 12 4 5" xfId="29266"/>
    <cellStyle name="Обычный 5 3 12 4 6" xfId="29267"/>
    <cellStyle name="Обычный 5 3 12 4 7" xfId="29268"/>
    <cellStyle name="Обычный 5 3 12 4 8" xfId="29269"/>
    <cellStyle name="Обычный 5 3 12 4 9" xfId="29270"/>
    <cellStyle name="Обычный 5 3 12 5" xfId="29271"/>
    <cellStyle name="Обычный 5 3 12 5 2" xfId="29272"/>
    <cellStyle name="Обычный 5 3 12 5 2 2" xfId="29273"/>
    <cellStyle name="Обычный 5 3 12 5 2 3" xfId="29274"/>
    <cellStyle name="Обычный 5 3 12 5 2 4" xfId="29275"/>
    <cellStyle name="Обычный 5 3 12 5 2 5" xfId="29276"/>
    <cellStyle name="Обычный 5 3 12 5 3" xfId="29277"/>
    <cellStyle name="Обычный 5 3 12 5 4" xfId="29278"/>
    <cellStyle name="Обычный 5 3 12 5 5" xfId="29279"/>
    <cellStyle name="Обычный 5 3 12 5 6" xfId="29280"/>
    <cellStyle name="Обычный 5 3 12 5 7" xfId="29281"/>
    <cellStyle name="Обычный 5 3 12 5 8" xfId="29282"/>
    <cellStyle name="Обычный 5 3 12 6" xfId="29283"/>
    <cellStyle name="Обычный 5 3 12 6 2" xfId="29284"/>
    <cellStyle name="Обычный 5 3 12 6 3" xfId="29285"/>
    <cellStyle name="Обычный 5 3 12 6 4" xfId="29286"/>
    <cellStyle name="Обычный 5 3 12 6 5" xfId="29287"/>
    <cellStyle name="Обычный 5 3 12 7" xfId="29288"/>
    <cellStyle name="Обычный 5 3 12 7 2" xfId="29289"/>
    <cellStyle name="Обычный 5 3 12 7 3" xfId="29290"/>
    <cellStyle name="Обычный 5 3 12 7 4" xfId="29291"/>
    <cellStyle name="Обычный 5 3 12 7 5" xfId="29292"/>
    <cellStyle name="Обычный 5 3 12 8" xfId="29293"/>
    <cellStyle name="Обычный 5 3 12 9" xfId="29294"/>
    <cellStyle name="Обычный 5 3 13" xfId="29295"/>
    <cellStyle name="Обычный 5 3 13 10" xfId="29296"/>
    <cellStyle name="Обычный 5 3 13 11" xfId="29297"/>
    <cellStyle name="Обычный 5 3 13 12" xfId="29298"/>
    <cellStyle name="Обычный 5 3 13 13" xfId="29299"/>
    <cellStyle name="Обычный 5 3 13 14" xfId="29300"/>
    <cellStyle name="Обычный 5 3 13 15" xfId="29301"/>
    <cellStyle name="Обычный 5 3 13 2" xfId="29302"/>
    <cellStyle name="Обычный 5 3 13 2 10" xfId="29303"/>
    <cellStyle name="Обычный 5 3 13 2 11" xfId="29304"/>
    <cellStyle name="Обычный 5 3 13 2 12" xfId="29305"/>
    <cellStyle name="Обычный 5 3 13 2 13" xfId="29306"/>
    <cellStyle name="Обычный 5 3 13 2 14" xfId="29307"/>
    <cellStyle name="Обычный 5 3 13 2 2" xfId="29308"/>
    <cellStyle name="Обычный 5 3 13 2 2 10" xfId="29309"/>
    <cellStyle name="Обычный 5 3 13 2 2 11" xfId="29310"/>
    <cellStyle name="Обычный 5 3 13 2 2 12" xfId="29311"/>
    <cellStyle name="Обычный 5 3 13 2 2 13" xfId="29312"/>
    <cellStyle name="Обычный 5 3 13 2 2 2" xfId="29313"/>
    <cellStyle name="Обычный 5 3 13 2 2 2 2" xfId="29314"/>
    <cellStyle name="Обычный 5 3 13 2 2 2 2 2" xfId="29315"/>
    <cellStyle name="Обычный 5 3 13 2 2 2 2 3" xfId="29316"/>
    <cellStyle name="Обычный 5 3 13 2 2 2 2 4" xfId="29317"/>
    <cellStyle name="Обычный 5 3 13 2 2 2 2 5" xfId="29318"/>
    <cellStyle name="Обычный 5 3 13 2 2 2 3" xfId="29319"/>
    <cellStyle name="Обычный 5 3 13 2 2 2 4" xfId="29320"/>
    <cellStyle name="Обычный 5 3 13 2 2 2 5" xfId="29321"/>
    <cellStyle name="Обычный 5 3 13 2 2 2 6" xfId="29322"/>
    <cellStyle name="Обычный 5 3 13 2 2 2 7" xfId="29323"/>
    <cellStyle name="Обычный 5 3 13 2 2 2 8" xfId="29324"/>
    <cellStyle name="Обычный 5 3 13 2 2 2 9" xfId="29325"/>
    <cellStyle name="Обычный 5 3 13 2 2 3" xfId="29326"/>
    <cellStyle name="Обычный 5 3 13 2 2 3 2" xfId="29327"/>
    <cellStyle name="Обычный 5 3 13 2 2 3 2 2" xfId="29328"/>
    <cellStyle name="Обычный 5 3 13 2 2 3 2 3" xfId="29329"/>
    <cellStyle name="Обычный 5 3 13 2 2 3 2 4" xfId="29330"/>
    <cellStyle name="Обычный 5 3 13 2 2 3 2 5" xfId="29331"/>
    <cellStyle name="Обычный 5 3 13 2 2 3 3" xfId="29332"/>
    <cellStyle name="Обычный 5 3 13 2 2 3 4" xfId="29333"/>
    <cellStyle name="Обычный 5 3 13 2 2 3 5" xfId="29334"/>
    <cellStyle name="Обычный 5 3 13 2 2 3 6" xfId="29335"/>
    <cellStyle name="Обычный 5 3 13 2 2 3 7" xfId="29336"/>
    <cellStyle name="Обычный 5 3 13 2 2 3 8" xfId="29337"/>
    <cellStyle name="Обычный 5 3 13 2 2 4" xfId="29338"/>
    <cellStyle name="Обычный 5 3 13 2 2 4 2" xfId="29339"/>
    <cellStyle name="Обычный 5 3 13 2 2 4 3" xfId="29340"/>
    <cellStyle name="Обычный 5 3 13 2 2 4 4" xfId="29341"/>
    <cellStyle name="Обычный 5 3 13 2 2 4 5" xfId="29342"/>
    <cellStyle name="Обычный 5 3 13 2 2 5" xfId="29343"/>
    <cellStyle name="Обычный 5 3 13 2 2 5 2" xfId="29344"/>
    <cellStyle name="Обычный 5 3 13 2 2 5 3" xfId="29345"/>
    <cellStyle name="Обычный 5 3 13 2 2 5 4" xfId="29346"/>
    <cellStyle name="Обычный 5 3 13 2 2 5 5" xfId="29347"/>
    <cellStyle name="Обычный 5 3 13 2 2 6" xfId="29348"/>
    <cellStyle name="Обычный 5 3 13 2 2 7" xfId="29349"/>
    <cellStyle name="Обычный 5 3 13 2 2 8" xfId="29350"/>
    <cellStyle name="Обычный 5 3 13 2 2 9" xfId="29351"/>
    <cellStyle name="Обычный 5 3 13 2 3" xfId="29352"/>
    <cellStyle name="Обычный 5 3 13 2 3 2" xfId="29353"/>
    <cellStyle name="Обычный 5 3 13 2 3 2 2" xfId="29354"/>
    <cellStyle name="Обычный 5 3 13 2 3 2 3" xfId="29355"/>
    <cellStyle name="Обычный 5 3 13 2 3 2 4" xfId="29356"/>
    <cellStyle name="Обычный 5 3 13 2 3 2 5" xfId="29357"/>
    <cellStyle name="Обычный 5 3 13 2 3 3" xfId="29358"/>
    <cellStyle name="Обычный 5 3 13 2 3 4" xfId="29359"/>
    <cellStyle name="Обычный 5 3 13 2 3 5" xfId="29360"/>
    <cellStyle name="Обычный 5 3 13 2 3 6" xfId="29361"/>
    <cellStyle name="Обычный 5 3 13 2 3 7" xfId="29362"/>
    <cellStyle name="Обычный 5 3 13 2 3 8" xfId="29363"/>
    <cellStyle name="Обычный 5 3 13 2 3 9" xfId="29364"/>
    <cellStyle name="Обычный 5 3 13 2 4" xfId="29365"/>
    <cellStyle name="Обычный 5 3 13 2 4 2" xfId="29366"/>
    <cellStyle name="Обычный 5 3 13 2 4 2 2" xfId="29367"/>
    <cellStyle name="Обычный 5 3 13 2 4 2 3" xfId="29368"/>
    <cellStyle name="Обычный 5 3 13 2 4 2 4" xfId="29369"/>
    <cellStyle name="Обычный 5 3 13 2 4 2 5" xfId="29370"/>
    <cellStyle name="Обычный 5 3 13 2 4 3" xfId="29371"/>
    <cellStyle name="Обычный 5 3 13 2 4 4" xfId="29372"/>
    <cellStyle name="Обычный 5 3 13 2 4 5" xfId="29373"/>
    <cellStyle name="Обычный 5 3 13 2 4 6" xfId="29374"/>
    <cellStyle name="Обычный 5 3 13 2 4 7" xfId="29375"/>
    <cellStyle name="Обычный 5 3 13 2 4 8" xfId="29376"/>
    <cellStyle name="Обычный 5 3 13 2 5" xfId="29377"/>
    <cellStyle name="Обычный 5 3 13 2 5 2" xfId="29378"/>
    <cellStyle name="Обычный 5 3 13 2 5 3" xfId="29379"/>
    <cellStyle name="Обычный 5 3 13 2 5 4" xfId="29380"/>
    <cellStyle name="Обычный 5 3 13 2 5 5" xfId="29381"/>
    <cellStyle name="Обычный 5 3 13 2 6" xfId="29382"/>
    <cellStyle name="Обычный 5 3 13 2 6 2" xfId="29383"/>
    <cellStyle name="Обычный 5 3 13 2 6 3" xfId="29384"/>
    <cellStyle name="Обычный 5 3 13 2 6 4" xfId="29385"/>
    <cellStyle name="Обычный 5 3 13 2 6 5" xfId="29386"/>
    <cellStyle name="Обычный 5 3 13 2 7" xfId="29387"/>
    <cellStyle name="Обычный 5 3 13 2 8" xfId="29388"/>
    <cellStyle name="Обычный 5 3 13 2 9" xfId="29389"/>
    <cellStyle name="Обычный 5 3 13 3" xfId="29390"/>
    <cellStyle name="Обычный 5 3 13 3 10" xfId="29391"/>
    <cellStyle name="Обычный 5 3 13 3 11" xfId="29392"/>
    <cellStyle name="Обычный 5 3 13 3 12" xfId="29393"/>
    <cellStyle name="Обычный 5 3 13 3 13" xfId="29394"/>
    <cellStyle name="Обычный 5 3 13 3 2" xfId="29395"/>
    <cellStyle name="Обычный 5 3 13 3 2 2" xfId="29396"/>
    <cellStyle name="Обычный 5 3 13 3 2 2 2" xfId="29397"/>
    <cellStyle name="Обычный 5 3 13 3 2 2 3" xfId="29398"/>
    <cellStyle name="Обычный 5 3 13 3 2 2 4" xfId="29399"/>
    <cellStyle name="Обычный 5 3 13 3 2 2 5" xfId="29400"/>
    <cellStyle name="Обычный 5 3 13 3 2 3" xfId="29401"/>
    <cellStyle name="Обычный 5 3 13 3 2 4" xfId="29402"/>
    <cellStyle name="Обычный 5 3 13 3 2 5" xfId="29403"/>
    <cellStyle name="Обычный 5 3 13 3 2 6" xfId="29404"/>
    <cellStyle name="Обычный 5 3 13 3 2 7" xfId="29405"/>
    <cellStyle name="Обычный 5 3 13 3 2 8" xfId="29406"/>
    <cellStyle name="Обычный 5 3 13 3 2 9" xfId="29407"/>
    <cellStyle name="Обычный 5 3 13 3 3" xfId="29408"/>
    <cellStyle name="Обычный 5 3 13 3 3 2" xfId="29409"/>
    <cellStyle name="Обычный 5 3 13 3 3 2 2" xfId="29410"/>
    <cellStyle name="Обычный 5 3 13 3 3 2 3" xfId="29411"/>
    <cellStyle name="Обычный 5 3 13 3 3 2 4" xfId="29412"/>
    <cellStyle name="Обычный 5 3 13 3 3 2 5" xfId="29413"/>
    <cellStyle name="Обычный 5 3 13 3 3 3" xfId="29414"/>
    <cellStyle name="Обычный 5 3 13 3 3 4" xfId="29415"/>
    <cellStyle name="Обычный 5 3 13 3 3 5" xfId="29416"/>
    <cellStyle name="Обычный 5 3 13 3 3 6" xfId="29417"/>
    <cellStyle name="Обычный 5 3 13 3 3 7" xfId="29418"/>
    <cellStyle name="Обычный 5 3 13 3 3 8" xfId="29419"/>
    <cellStyle name="Обычный 5 3 13 3 4" xfId="29420"/>
    <cellStyle name="Обычный 5 3 13 3 4 2" xfId="29421"/>
    <cellStyle name="Обычный 5 3 13 3 4 3" xfId="29422"/>
    <cellStyle name="Обычный 5 3 13 3 4 4" xfId="29423"/>
    <cellStyle name="Обычный 5 3 13 3 4 5" xfId="29424"/>
    <cellStyle name="Обычный 5 3 13 3 5" xfId="29425"/>
    <cellStyle name="Обычный 5 3 13 3 5 2" xfId="29426"/>
    <cellStyle name="Обычный 5 3 13 3 5 3" xfId="29427"/>
    <cellStyle name="Обычный 5 3 13 3 5 4" xfId="29428"/>
    <cellStyle name="Обычный 5 3 13 3 5 5" xfId="29429"/>
    <cellStyle name="Обычный 5 3 13 3 6" xfId="29430"/>
    <cellStyle name="Обычный 5 3 13 3 7" xfId="29431"/>
    <cellStyle name="Обычный 5 3 13 3 8" xfId="29432"/>
    <cellStyle name="Обычный 5 3 13 3 9" xfId="29433"/>
    <cellStyle name="Обычный 5 3 13 4" xfId="29434"/>
    <cellStyle name="Обычный 5 3 13 4 2" xfId="29435"/>
    <cellStyle name="Обычный 5 3 13 4 2 2" xfId="29436"/>
    <cellStyle name="Обычный 5 3 13 4 2 3" xfId="29437"/>
    <cellStyle name="Обычный 5 3 13 4 2 4" xfId="29438"/>
    <cellStyle name="Обычный 5 3 13 4 2 5" xfId="29439"/>
    <cellStyle name="Обычный 5 3 13 4 3" xfId="29440"/>
    <cellStyle name="Обычный 5 3 13 4 4" xfId="29441"/>
    <cellStyle name="Обычный 5 3 13 4 5" xfId="29442"/>
    <cellStyle name="Обычный 5 3 13 4 6" xfId="29443"/>
    <cellStyle name="Обычный 5 3 13 4 7" xfId="29444"/>
    <cellStyle name="Обычный 5 3 13 4 8" xfId="29445"/>
    <cellStyle name="Обычный 5 3 13 4 9" xfId="29446"/>
    <cellStyle name="Обычный 5 3 13 5" xfId="29447"/>
    <cellStyle name="Обычный 5 3 13 5 2" xfId="29448"/>
    <cellStyle name="Обычный 5 3 13 5 2 2" xfId="29449"/>
    <cellStyle name="Обычный 5 3 13 5 2 3" xfId="29450"/>
    <cellStyle name="Обычный 5 3 13 5 2 4" xfId="29451"/>
    <cellStyle name="Обычный 5 3 13 5 2 5" xfId="29452"/>
    <cellStyle name="Обычный 5 3 13 5 3" xfId="29453"/>
    <cellStyle name="Обычный 5 3 13 5 4" xfId="29454"/>
    <cellStyle name="Обычный 5 3 13 5 5" xfId="29455"/>
    <cellStyle name="Обычный 5 3 13 5 6" xfId="29456"/>
    <cellStyle name="Обычный 5 3 13 5 7" xfId="29457"/>
    <cellStyle name="Обычный 5 3 13 5 8" xfId="29458"/>
    <cellStyle name="Обычный 5 3 13 6" xfId="29459"/>
    <cellStyle name="Обычный 5 3 13 6 2" xfId="29460"/>
    <cellStyle name="Обычный 5 3 13 6 3" xfId="29461"/>
    <cellStyle name="Обычный 5 3 13 6 4" xfId="29462"/>
    <cellStyle name="Обычный 5 3 13 6 5" xfId="29463"/>
    <cellStyle name="Обычный 5 3 13 7" xfId="29464"/>
    <cellStyle name="Обычный 5 3 13 7 2" xfId="29465"/>
    <cellStyle name="Обычный 5 3 13 7 3" xfId="29466"/>
    <cellStyle name="Обычный 5 3 13 7 4" xfId="29467"/>
    <cellStyle name="Обычный 5 3 13 7 5" xfId="29468"/>
    <cellStyle name="Обычный 5 3 13 8" xfId="29469"/>
    <cellStyle name="Обычный 5 3 13 9" xfId="29470"/>
    <cellStyle name="Обычный 5 3 14" xfId="29471"/>
    <cellStyle name="Обычный 5 3 14 10" xfId="29472"/>
    <cellStyle name="Обычный 5 3 14 11" xfId="29473"/>
    <cellStyle name="Обычный 5 3 14 12" xfId="29474"/>
    <cellStyle name="Обычный 5 3 14 13" xfId="29475"/>
    <cellStyle name="Обычный 5 3 14 14" xfId="29476"/>
    <cellStyle name="Обычный 5 3 14 15" xfId="29477"/>
    <cellStyle name="Обычный 5 3 14 2" xfId="29478"/>
    <cellStyle name="Обычный 5 3 14 2 10" xfId="29479"/>
    <cellStyle name="Обычный 5 3 14 2 11" xfId="29480"/>
    <cellStyle name="Обычный 5 3 14 2 12" xfId="29481"/>
    <cellStyle name="Обычный 5 3 14 2 13" xfId="29482"/>
    <cellStyle name="Обычный 5 3 14 2 14" xfId="29483"/>
    <cellStyle name="Обычный 5 3 14 2 2" xfId="29484"/>
    <cellStyle name="Обычный 5 3 14 2 2 10" xfId="29485"/>
    <cellStyle name="Обычный 5 3 14 2 2 11" xfId="29486"/>
    <cellStyle name="Обычный 5 3 14 2 2 12" xfId="29487"/>
    <cellStyle name="Обычный 5 3 14 2 2 13" xfId="29488"/>
    <cellStyle name="Обычный 5 3 14 2 2 2" xfId="29489"/>
    <cellStyle name="Обычный 5 3 14 2 2 2 2" xfId="29490"/>
    <cellStyle name="Обычный 5 3 14 2 2 2 2 2" xfId="29491"/>
    <cellStyle name="Обычный 5 3 14 2 2 2 2 3" xfId="29492"/>
    <cellStyle name="Обычный 5 3 14 2 2 2 2 4" xfId="29493"/>
    <cellStyle name="Обычный 5 3 14 2 2 2 2 5" xfId="29494"/>
    <cellStyle name="Обычный 5 3 14 2 2 2 3" xfId="29495"/>
    <cellStyle name="Обычный 5 3 14 2 2 2 4" xfId="29496"/>
    <cellStyle name="Обычный 5 3 14 2 2 2 5" xfId="29497"/>
    <cellStyle name="Обычный 5 3 14 2 2 2 6" xfId="29498"/>
    <cellStyle name="Обычный 5 3 14 2 2 2 7" xfId="29499"/>
    <cellStyle name="Обычный 5 3 14 2 2 2 8" xfId="29500"/>
    <cellStyle name="Обычный 5 3 14 2 2 2 9" xfId="29501"/>
    <cellStyle name="Обычный 5 3 14 2 2 3" xfId="29502"/>
    <cellStyle name="Обычный 5 3 14 2 2 3 2" xfId="29503"/>
    <cellStyle name="Обычный 5 3 14 2 2 3 2 2" xfId="29504"/>
    <cellStyle name="Обычный 5 3 14 2 2 3 2 3" xfId="29505"/>
    <cellStyle name="Обычный 5 3 14 2 2 3 2 4" xfId="29506"/>
    <cellStyle name="Обычный 5 3 14 2 2 3 2 5" xfId="29507"/>
    <cellStyle name="Обычный 5 3 14 2 2 3 3" xfId="29508"/>
    <cellStyle name="Обычный 5 3 14 2 2 3 4" xfId="29509"/>
    <cellStyle name="Обычный 5 3 14 2 2 3 5" xfId="29510"/>
    <cellStyle name="Обычный 5 3 14 2 2 3 6" xfId="29511"/>
    <cellStyle name="Обычный 5 3 14 2 2 3 7" xfId="29512"/>
    <cellStyle name="Обычный 5 3 14 2 2 3 8" xfId="29513"/>
    <cellStyle name="Обычный 5 3 14 2 2 4" xfId="29514"/>
    <cellStyle name="Обычный 5 3 14 2 2 4 2" xfId="29515"/>
    <cellStyle name="Обычный 5 3 14 2 2 4 3" xfId="29516"/>
    <cellStyle name="Обычный 5 3 14 2 2 4 4" xfId="29517"/>
    <cellStyle name="Обычный 5 3 14 2 2 4 5" xfId="29518"/>
    <cellStyle name="Обычный 5 3 14 2 2 5" xfId="29519"/>
    <cellStyle name="Обычный 5 3 14 2 2 5 2" xfId="29520"/>
    <cellStyle name="Обычный 5 3 14 2 2 5 3" xfId="29521"/>
    <cellStyle name="Обычный 5 3 14 2 2 5 4" xfId="29522"/>
    <cellStyle name="Обычный 5 3 14 2 2 5 5" xfId="29523"/>
    <cellStyle name="Обычный 5 3 14 2 2 6" xfId="29524"/>
    <cellStyle name="Обычный 5 3 14 2 2 7" xfId="29525"/>
    <cellStyle name="Обычный 5 3 14 2 2 8" xfId="29526"/>
    <cellStyle name="Обычный 5 3 14 2 2 9" xfId="29527"/>
    <cellStyle name="Обычный 5 3 14 2 3" xfId="29528"/>
    <cellStyle name="Обычный 5 3 14 2 3 2" xfId="29529"/>
    <cellStyle name="Обычный 5 3 14 2 3 2 2" xfId="29530"/>
    <cellStyle name="Обычный 5 3 14 2 3 2 3" xfId="29531"/>
    <cellStyle name="Обычный 5 3 14 2 3 2 4" xfId="29532"/>
    <cellStyle name="Обычный 5 3 14 2 3 2 5" xfId="29533"/>
    <cellStyle name="Обычный 5 3 14 2 3 3" xfId="29534"/>
    <cellStyle name="Обычный 5 3 14 2 3 4" xfId="29535"/>
    <cellStyle name="Обычный 5 3 14 2 3 5" xfId="29536"/>
    <cellStyle name="Обычный 5 3 14 2 3 6" xfId="29537"/>
    <cellStyle name="Обычный 5 3 14 2 3 7" xfId="29538"/>
    <cellStyle name="Обычный 5 3 14 2 3 8" xfId="29539"/>
    <cellStyle name="Обычный 5 3 14 2 3 9" xfId="29540"/>
    <cellStyle name="Обычный 5 3 14 2 4" xfId="29541"/>
    <cellStyle name="Обычный 5 3 14 2 4 2" xfId="29542"/>
    <cellStyle name="Обычный 5 3 14 2 4 2 2" xfId="29543"/>
    <cellStyle name="Обычный 5 3 14 2 4 2 3" xfId="29544"/>
    <cellStyle name="Обычный 5 3 14 2 4 2 4" xfId="29545"/>
    <cellStyle name="Обычный 5 3 14 2 4 2 5" xfId="29546"/>
    <cellStyle name="Обычный 5 3 14 2 4 3" xfId="29547"/>
    <cellStyle name="Обычный 5 3 14 2 4 4" xfId="29548"/>
    <cellStyle name="Обычный 5 3 14 2 4 5" xfId="29549"/>
    <cellStyle name="Обычный 5 3 14 2 4 6" xfId="29550"/>
    <cellStyle name="Обычный 5 3 14 2 4 7" xfId="29551"/>
    <cellStyle name="Обычный 5 3 14 2 4 8" xfId="29552"/>
    <cellStyle name="Обычный 5 3 14 2 5" xfId="29553"/>
    <cellStyle name="Обычный 5 3 14 2 5 2" xfId="29554"/>
    <cellStyle name="Обычный 5 3 14 2 5 3" xfId="29555"/>
    <cellStyle name="Обычный 5 3 14 2 5 4" xfId="29556"/>
    <cellStyle name="Обычный 5 3 14 2 5 5" xfId="29557"/>
    <cellStyle name="Обычный 5 3 14 2 6" xfId="29558"/>
    <cellStyle name="Обычный 5 3 14 2 6 2" xfId="29559"/>
    <cellStyle name="Обычный 5 3 14 2 6 3" xfId="29560"/>
    <cellStyle name="Обычный 5 3 14 2 6 4" xfId="29561"/>
    <cellStyle name="Обычный 5 3 14 2 6 5" xfId="29562"/>
    <cellStyle name="Обычный 5 3 14 2 7" xfId="29563"/>
    <cellStyle name="Обычный 5 3 14 2 8" xfId="29564"/>
    <cellStyle name="Обычный 5 3 14 2 9" xfId="29565"/>
    <cellStyle name="Обычный 5 3 14 3" xfId="29566"/>
    <cellStyle name="Обычный 5 3 14 3 10" xfId="29567"/>
    <cellStyle name="Обычный 5 3 14 3 11" xfId="29568"/>
    <cellStyle name="Обычный 5 3 14 3 12" xfId="29569"/>
    <cellStyle name="Обычный 5 3 14 3 13" xfId="29570"/>
    <cellStyle name="Обычный 5 3 14 3 2" xfId="29571"/>
    <cellStyle name="Обычный 5 3 14 3 2 2" xfId="29572"/>
    <cellStyle name="Обычный 5 3 14 3 2 2 2" xfId="29573"/>
    <cellStyle name="Обычный 5 3 14 3 2 2 3" xfId="29574"/>
    <cellStyle name="Обычный 5 3 14 3 2 2 4" xfId="29575"/>
    <cellStyle name="Обычный 5 3 14 3 2 2 5" xfId="29576"/>
    <cellStyle name="Обычный 5 3 14 3 2 3" xfId="29577"/>
    <cellStyle name="Обычный 5 3 14 3 2 4" xfId="29578"/>
    <cellStyle name="Обычный 5 3 14 3 2 5" xfId="29579"/>
    <cellStyle name="Обычный 5 3 14 3 2 6" xfId="29580"/>
    <cellStyle name="Обычный 5 3 14 3 2 7" xfId="29581"/>
    <cellStyle name="Обычный 5 3 14 3 2 8" xfId="29582"/>
    <cellStyle name="Обычный 5 3 14 3 2 9" xfId="29583"/>
    <cellStyle name="Обычный 5 3 14 3 3" xfId="29584"/>
    <cellStyle name="Обычный 5 3 14 3 3 2" xfId="29585"/>
    <cellStyle name="Обычный 5 3 14 3 3 2 2" xfId="29586"/>
    <cellStyle name="Обычный 5 3 14 3 3 2 3" xfId="29587"/>
    <cellStyle name="Обычный 5 3 14 3 3 2 4" xfId="29588"/>
    <cellStyle name="Обычный 5 3 14 3 3 2 5" xfId="29589"/>
    <cellStyle name="Обычный 5 3 14 3 3 3" xfId="29590"/>
    <cellStyle name="Обычный 5 3 14 3 3 4" xfId="29591"/>
    <cellStyle name="Обычный 5 3 14 3 3 5" xfId="29592"/>
    <cellStyle name="Обычный 5 3 14 3 3 6" xfId="29593"/>
    <cellStyle name="Обычный 5 3 14 3 3 7" xfId="29594"/>
    <cellStyle name="Обычный 5 3 14 3 3 8" xfId="29595"/>
    <cellStyle name="Обычный 5 3 14 3 4" xfId="29596"/>
    <cellStyle name="Обычный 5 3 14 3 4 2" xfId="29597"/>
    <cellStyle name="Обычный 5 3 14 3 4 3" xfId="29598"/>
    <cellStyle name="Обычный 5 3 14 3 4 4" xfId="29599"/>
    <cellStyle name="Обычный 5 3 14 3 4 5" xfId="29600"/>
    <cellStyle name="Обычный 5 3 14 3 5" xfId="29601"/>
    <cellStyle name="Обычный 5 3 14 3 5 2" xfId="29602"/>
    <cellStyle name="Обычный 5 3 14 3 5 3" xfId="29603"/>
    <cellStyle name="Обычный 5 3 14 3 5 4" xfId="29604"/>
    <cellStyle name="Обычный 5 3 14 3 5 5" xfId="29605"/>
    <cellStyle name="Обычный 5 3 14 3 6" xfId="29606"/>
    <cellStyle name="Обычный 5 3 14 3 7" xfId="29607"/>
    <cellStyle name="Обычный 5 3 14 3 8" xfId="29608"/>
    <cellStyle name="Обычный 5 3 14 3 9" xfId="29609"/>
    <cellStyle name="Обычный 5 3 14 4" xfId="29610"/>
    <cellStyle name="Обычный 5 3 14 4 2" xfId="29611"/>
    <cellStyle name="Обычный 5 3 14 4 2 2" xfId="29612"/>
    <cellStyle name="Обычный 5 3 14 4 2 3" xfId="29613"/>
    <cellStyle name="Обычный 5 3 14 4 2 4" xfId="29614"/>
    <cellStyle name="Обычный 5 3 14 4 2 5" xfId="29615"/>
    <cellStyle name="Обычный 5 3 14 4 3" xfId="29616"/>
    <cellStyle name="Обычный 5 3 14 4 4" xfId="29617"/>
    <cellStyle name="Обычный 5 3 14 4 5" xfId="29618"/>
    <cellStyle name="Обычный 5 3 14 4 6" xfId="29619"/>
    <cellStyle name="Обычный 5 3 14 4 7" xfId="29620"/>
    <cellStyle name="Обычный 5 3 14 4 8" xfId="29621"/>
    <cellStyle name="Обычный 5 3 14 4 9" xfId="29622"/>
    <cellStyle name="Обычный 5 3 14 5" xfId="29623"/>
    <cellStyle name="Обычный 5 3 14 5 2" xfId="29624"/>
    <cellStyle name="Обычный 5 3 14 5 2 2" xfId="29625"/>
    <cellStyle name="Обычный 5 3 14 5 2 3" xfId="29626"/>
    <cellStyle name="Обычный 5 3 14 5 2 4" xfId="29627"/>
    <cellStyle name="Обычный 5 3 14 5 2 5" xfId="29628"/>
    <cellStyle name="Обычный 5 3 14 5 3" xfId="29629"/>
    <cellStyle name="Обычный 5 3 14 5 4" xfId="29630"/>
    <cellStyle name="Обычный 5 3 14 5 5" xfId="29631"/>
    <cellStyle name="Обычный 5 3 14 5 6" xfId="29632"/>
    <cellStyle name="Обычный 5 3 14 5 7" xfId="29633"/>
    <cellStyle name="Обычный 5 3 14 5 8" xfId="29634"/>
    <cellStyle name="Обычный 5 3 14 6" xfId="29635"/>
    <cellStyle name="Обычный 5 3 14 6 2" xfId="29636"/>
    <cellStyle name="Обычный 5 3 14 6 3" xfId="29637"/>
    <cellStyle name="Обычный 5 3 14 6 4" xfId="29638"/>
    <cellStyle name="Обычный 5 3 14 6 5" xfId="29639"/>
    <cellStyle name="Обычный 5 3 14 7" xfId="29640"/>
    <cellStyle name="Обычный 5 3 14 7 2" xfId="29641"/>
    <cellStyle name="Обычный 5 3 14 7 3" xfId="29642"/>
    <cellStyle name="Обычный 5 3 14 7 4" xfId="29643"/>
    <cellStyle name="Обычный 5 3 14 7 5" xfId="29644"/>
    <cellStyle name="Обычный 5 3 14 8" xfId="29645"/>
    <cellStyle name="Обычный 5 3 14 9" xfId="29646"/>
    <cellStyle name="Обычный 5 3 15" xfId="29647"/>
    <cellStyle name="Обычный 5 3 15 10" xfId="29648"/>
    <cellStyle name="Обычный 5 3 15 11" xfId="29649"/>
    <cellStyle name="Обычный 5 3 15 12" xfId="29650"/>
    <cellStyle name="Обычный 5 3 15 13" xfId="29651"/>
    <cellStyle name="Обычный 5 3 15 14" xfId="29652"/>
    <cellStyle name="Обычный 5 3 15 2" xfId="29653"/>
    <cellStyle name="Обычный 5 3 15 2 10" xfId="29654"/>
    <cellStyle name="Обычный 5 3 15 2 11" xfId="29655"/>
    <cellStyle name="Обычный 5 3 15 2 12" xfId="29656"/>
    <cellStyle name="Обычный 5 3 15 2 13" xfId="29657"/>
    <cellStyle name="Обычный 5 3 15 2 2" xfId="29658"/>
    <cellStyle name="Обычный 5 3 15 2 2 2" xfId="29659"/>
    <cellStyle name="Обычный 5 3 15 2 2 2 2" xfId="29660"/>
    <cellStyle name="Обычный 5 3 15 2 2 2 3" xfId="29661"/>
    <cellStyle name="Обычный 5 3 15 2 2 2 4" xfId="29662"/>
    <cellStyle name="Обычный 5 3 15 2 2 2 5" xfId="29663"/>
    <cellStyle name="Обычный 5 3 15 2 2 3" xfId="29664"/>
    <cellStyle name="Обычный 5 3 15 2 2 4" xfId="29665"/>
    <cellStyle name="Обычный 5 3 15 2 2 5" xfId="29666"/>
    <cellStyle name="Обычный 5 3 15 2 2 6" xfId="29667"/>
    <cellStyle name="Обычный 5 3 15 2 2 7" xfId="29668"/>
    <cellStyle name="Обычный 5 3 15 2 2 8" xfId="29669"/>
    <cellStyle name="Обычный 5 3 15 2 2 9" xfId="29670"/>
    <cellStyle name="Обычный 5 3 15 2 3" xfId="29671"/>
    <cellStyle name="Обычный 5 3 15 2 3 2" xfId="29672"/>
    <cellStyle name="Обычный 5 3 15 2 3 2 2" xfId="29673"/>
    <cellStyle name="Обычный 5 3 15 2 3 2 3" xfId="29674"/>
    <cellStyle name="Обычный 5 3 15 2 3 2 4" xfId="29675"/>
    <cellStyle name="Обычный 5 3 15 2 3 2 5" xfId="29676"/>
    <cellStyle name="Обычный 5 3 15 2 3 3" xfId="29677"/>
    <cellStyle name="Обычный 5 3 15 2 3 4" xfId="29678"/>
    <cellStyle name="Обычный 5 3 15 2 3 5" xfId="29679"/>
    <cellStyle name="Обычный 5 3 15 2 3 6" xfId="29680"/>
    <cellStyle name="Обычный 5 3 15 2 3 7" xfId="29681"/>
    <cellStyle name="Обычный 5 3 15 2 3 8" xfId="29682"/>
    <cellStyle name="Обычный 5 3 15 2 4" xfId="29683"/>
    <cellStyle name="Обычный 5 3 15 2 4 2" xfId="29684"/>
    <cellStyle name="Обычный 5 3 15 2 4 3" xfId="29685"/>
    <cellStyle name="Обычный 5 3 15 2 4 4" xfId="29686"/>
    <cellStyle name="Обычный 5 3 15 2 4 5" xfId="29687"/>
    <cellStyle name="Обычный 5 3 15 2 5" xfId="29688"/>
    <cellStyle name="Обычный 5 3 15 2 5 2" xfId="29689"/>
    <cellStyle name="Обычный 5 3 15 2 5 3" xfId="29690"/>
    <cellStyle name="Обычный 5 3 15 2 5 4" xfId="29691"/>
    <cellStyle name="Обычный 5 3 15 2 5 5" xfId="29692"/>
    <cellStyle name="Обычный 5 3 15 2 6" xfId="29693"/>
    <cellStyle name="Обычный 5 3 15 2 7" xfId="29694"/>
    <cellStyle name="Обычный 5 3 15 2 8" xfId="29695"/>
    <cellStyle name="Обычный 5 3 15 2 9" xfId="29696"/>
    <cellStyle name="Обычный 5 3 15 3" xfId="29697"/>
    <cellStyle name="Обычный 5 3 15 3 2" xfId="29698"/>
    <cellStyle name="Обычный 5 3 15 3 2 2" xfId="29699"/>
    <cellStyle name="Обычный 5 3 15 3 2 3" xfId="29700"/>
    <cellStyle name="Обычный 5 3 15 3 2 4" xfId="29701"/>
    <cellStyle name="Обычный 5 3 15 3 2 5" xfId="29702"/>
    <cellStyle name="Обычный 5 3 15 3 3" xfId="29703"/>
    <cellStyle name="Обычный 5 3 15 3 4" xfId="29704"/>
    <cellStyle name="Обычный 5 3 15 3 5" xfId="29705"/>
    <cellStyle name="Обычный 5 3 15 3 6" xfId="29706"/>
    <cellStyle name="Обычный 5 3 15 3 7" xfId="29707"/>
    <cellStyle name="Обычный 5 3 15 3 8" xfId="29708"/>
    <cellStyle name="Обычный 5 3 15 3 9" xfId="29709"/>
    <cellStyle name="Обычный 5 3 15 4" xfId="29710"/>
    <cellStyle name="Обычный 5 3 15 4 2" xfId="29711"/>
    <cellStyle name="Обычный 5 3 15 4 2 2" xfId="29712"/>
    <cellStyle name="Обычный 5 3 15 4 2 3" xfId="29713"/>
    <cellStyle name="Обычный 5 3 15 4 2 4" xfId="29714"/>
    <cellStyle name="Обычный 5 3 15 4 2 5" xfId="29715"/>
    <cellStyle name="Обычный 5 3 15 4 3" xfId="29716"/>
    <cellStyle name="Обычный 5 3 15 4 4" xfId="29717"/>
    <cellStyle name="Обычный 5 3 15 4 5" xfId="29718"/>
    <cellStyle name="Обычный 5 3 15 4 6" xfId="29719"/>
    <cellStyle name="Обычный 5 3 15 4 7" xfId="29720"/>
    <cellStyle name="Обычный 5 3 15 4 8" xfId="29721"/>
    <cellStyle name="Обычный 5 3 15 5" xfId="29722"/>
    <cellStyle name="Обычный 5 3 15 5 2" xfId="29723"/>
    <cellStyle name="Обычный 5 3 15 5 3" xfId="29724"/>
    <cellStyle name="Обычный 5 3 15 5 4" xfId="29725"/>
    <cellStyle name="Обычный 5 3 15 5 5" xfId="29726"/>
    <cellStyle name="Обычный 5 3 15 6" xfId="29727"/>
    <cellStyle name="Обычный 5 3 15 6 2" xfId="29728"/>
    <cellStyle name="Обычный 5 3 15 6 3" xfId="29729"/>
    <cellStyle name="Обычный 5 3 15 6 4" xfId="29730"/>
    <cellStyle name="Обычный 5 3 15 6 5" xfId="29731"/>
    <cellStyle name="Обычный 5 3 15 7" xfId="29732"/>
    <cellStyle name="Обычный 5 3 15 8" xfId="29733"/>
    <cellStyle name="Обычный 5 3 15 9" xfId="29734"/>
    <cellStyle name="Обычный 5 3 16" xfId="29735"/>
    <cellStyle name="Обычный 5 3 16 10" xfId="29736"/>
    <cellStyle name="Обычный 5 3 16 11" xfId="29737"/>
    <cellStyle name="Обычный 5 3 16 12" xfId="29738"/>
    <cellStyle name="Обычный 5 3 16 13" xfId="29739"/>
    <cellStyle name="Обычный 5 3 16 2" xfId="29740"/>
    <cellStyle name="Обычный 5 3 16 2 2" xfId="29741"/>
    <cellStyle name="Обычный 5 3 16 2 2 2" xfId="29742"/>
    <cellStyle name="Обычный 5 3 16 2 2 3" xfId="29743"/>
    <cellStyle name="Обычный 5 3 16 2 2 4" xfId="29744"/>
    <cellStyle name="Обычный 5 3 16 2 2 5" xfId="29745"/>
    <cellStyle name="Обычный 5 3 16 2 3" xfId="29746"/>
    <cellStyle name="Обычный 5 3 16 2 4" xfId="29747"/>
    <cellStyle name="Обычный 5 3 16 2 5" xfId="29748"/>
    <cellStyle name="Обычный 5 3 16 2 6" xfId="29749"/>
    <cellStyle name="Обычный 5 3 16 2 7" xfId="29750"/>
    <cellStyle name="Обычный 5 3 16 2 8" xfId="29751"/>
    <cellStyle name="Обычный 5 3 16 2 9" xfId="29752"/>
    <cellStyle name="Обычный 5 3 16 3" xfId="29753"/>
    <cellStyle name="Обычный 5 3 16 3 2" xfId="29754"/>
    <cellStyle name="Обычный 5 3 16 3 2 2" xfId="29755"/>
    <cellStyle name="Обычный 5 3 16 3 2 3" xfId="29756"/>
    <cellStyle name="Обычный 5 3 16 3 2 4" xfId="29757"/>
    <cellStyle name="Обычный 5 3 16 3 2 5" xfId="29758"/>
    <cellStyle name="Обычный 5 3 16 3 3" xfId="29759"/>
    <cellStyle name="Обычный 5 3 16 3 4" xfId="29760"/>
    <cellStyle name="Обычный 5 3 16 3 5" xfId="29761"/>
    <cellStyle name="Обычный 5 3 16 3 6" xfId="29762"/>
    <cellStyle name="Обычный 5 3 16 3 7" xfId="29763"/>
    <cellStyle name="Обычный 5 3 16 3 8" xfId="29764"/>
    <cellStyle name="Обычный 5 3 16 4" xfId="29765"/>
    <cellStyle name="Обычный 5 3 16 4 2" xfId="29766"/>
    <cellStyle name="Обычный 5 3 16 4 3" xfId="29767"/>
    <cellStyle name="Обычный 5 3 16 4 4" xfId="29768"/>
    <cellStyle name="Обычный 5 3 16 4 5" xfId="29769"/>
    <cellStyle name="Обычный 5 3 16 5" xfId="29770"/>
    <cellStyle name="Обычный 5 3 16 5 2" xfId="29771"/>
    <cellStyle name="Обычный 5 3 16 5 3" xfId="29772"/>
    <cellStyle name="Обычный 5 3 16 5 4" xfId="29773"/>
    <cellStyle name="Обычный 5 3 16 5 5" xfId="29774"/>
    <cellStyle name="Обычный 5 3 16 6" xfId="29775"/>
    <cellStyle name="Обычный 5 3 16 7" xfId="29776"/>
    <cellStyle name="Обычный 5 3 16 8" xfId="29777"/>
    <cellStyle name="Обычный 5 3 16 9" xfId="29778"/>
    <cellStyle name="Обычный 5 3 17" xfId="29779"/>
    <cellStyle name="Обычный 5 3 17 10" xfId="29780"/>
    <cellStyle name="Обычный 5 3 17 2" xfId="29781"/>
    <cellStyle name="Обычный 5 3 17 2 2" xfId="29782"/>
    <cellStyle name="Обычный 5 3 17 2 2 2" xfId="29783"/>
    <cellStyle name="Обычный 5 3 17 2 2 3" xfId="29784"/>
    <cellStyle name="Обычный 5 3 17 2 2 4" xfId="29785"/>
    <cellStyle name="Обычный 5 3 17 2 2 5" xfId="29786"/>
    <cellStyle name="Обычный 5 3 17 2 3" xfId="29787"/>
    <cellStyle name="Обычный 5 3 17 2 4" xfId="29788"/>
    <cellStyle name="Обычный 5 3 17 2 5" xfId="29789"/>
    <cellStyle name="Обычный 5 3 17 2 6" xfId="29790"/>
    <cellStyle name="Обычный 5 3 17 2 7" xfId="29791"/>
    <cellStyle name="Обычный 5 3 17 2 8" xfId="29792"/>
    <cellStyle name="Обычный 5 3 17 2 9" xfId="29793"/>
    <cellStyle name="Обычный 5 3 17 3" xfId="29794"/>
    <cellStyle name="Обычный 5 3 17 3 2" xfId="29795"/>
    <cellStyle name="Обычный 5 3 17 3 3" xfId="29796"/>
    <cellStyle name="Обычный 5 3 17 3 4" xfId="29797"/>
    <cellStyle name="Обычный 5 3 17 3 5" xfId="29798"/>
    <cellStyle name="Обычный 5 3 17 4" xfId="29799"/>
    <cellStyle name="Обычный 5 3 17 5" xfId="29800"/>
    <cellStyle name="Обычный 5 3 17 6" xfId="29801"/>
    <cellStyle name="Обычный 5 3 17 7" xfId="29802"/>
    <cellStyle name="Обычный 5 3 17 8" xfId="29803"/>
    <cellStyle name="Обычный 5 3 17 9" xfId="29804"/>
    <cellStyle name="Обычный 5 3 18" xfId="29805"/>
    <cellStyle name="Обычный 5 3 18 2" xfId="29806"/>
    <cellStyle name="Обычный 5 3 18 2 2" xfId="29807"/>
    <cellStyle name="Обычный 5 3 18 2 3" xfId="29808"/>
    <cellStyle name="Обычный 5 3 18 2 4" xfId="29809"/>
    <cellStyle name="Обычный 5 3 18 2 5" xfId="29810"/>
    <cellStyle name="Обычный 5 3 18 3" xfId="29811"/>
    <cellStyle name="Обычный 5 3 18 4" xfId="29812"/>
    <cellStyle name="Обычный 5 3 18 5" xfId="29813"/>
    <cellStyle name="Обычный 5 3 18 6" xfId="29814"/>
    <cellStyle name="Обычный 5 3 18 7" xfId="29815"/>
    <cellStyle name="Обычный 5 3 18 8" xfId="29816"/>
    <cellStyle name="Обычный 5 3 18 9" xfId="29817"/>
    <cellStyle name="Обычный 5 3 19" xfId="29818"/>
    <cellStyle name="Обычный 5 3 19 2" xfId="29819"/>
    <cellStyle name="Обычный 5 3 19 2 2" xfId="29820"/>
    <cellStyle name="Обычный 5 3 19 2 3" xfId="29821"/>
    <cellStyle name="Обычный 5 3 19 2 4" xfId="29822"/>
    <cellStyle name="Обычный 5 3 19 2 5" xfId="29823"/>
    <cellStyle name="Обычный 5 3 19 3" xfId="29824"/>
    <cellStyle name="Обычный 5 3 19 4" xfId="29825"/>
    <cellStyle name="Обычный 5 3 19 5" xfId="29826"/>
    <cellStyle name="Обычный 5 3 19 6" xfId="29827"/>
    <cellStyle name="Обычный 5 3 19 7" xfId="29828"/>
    <cellStyle name="Обычный 5 3 19 8" xfId="29829"/>
    <cellStyle name="Обычный 5 3 2" xfId="29830"/>
    <cellStyle name="Обычный 5 3 2 10" xfId="29831"/>
    <cellStyle name="Обычный 5 3 2 10 10" xfId="29832"/>
    <cellStyle name="Обычный 5 3 2 10 11" xfId="29833"/>
    <cellStyle name="Обычный 5 3 2 10 12" xfId="29834"/>
    <cellStyle name="Обычный 5 3 2 10 13" xfId="29835"/>
    <cellStyle name="Обычный 5 3 2 10 14" xfId="29836"/>
    <cellStyle name="Обычный 5 3 2 10 15" xfId="29837"/>
    <cellStyle name="Обычный 5 3 2 10 2" xfId="29838"/>
    <cellStyle name="Обычный 5 3 2 10 2 10" xfId="29839"/>
    <cellStyle name="Обычный 5 3 2 10 2 11" xfId="29840"/>
    <cellStyle name="Обычный 5 3 2 10 2 12" xfId="29841"/>
    <cellStyle name="Обычный 5 3 2 10 2 13" xfId="29842"/>
    <cellStyle name="Обычный 5 3 2 10 2 14" xfId="29843"/>
    <cellStyle name="Обычный 5 3 2 10 2 2" xfId="29844"/>
    <cellStyle name="Обычный 5 3 2 10 2 2 10" xfId="29845"/>
    <cellStyle name="Обычный 5 3 2 10 2 2 11" xfId="29846"/>
    <cellStyle name="Обычный 5 3 2 10 2 2 12" xfId="29847"/>
    <cellStyle name="Обычный 5 3 2 10 2 2 13" xfId="29848"/>
    <cellStyle name="Обычный 5 3 2 10 2 2 2" xfId="29849"/>
    <cellStyle name="Обычный 5 3 2 10 2 2 2 2" xfId="29850"/>
    <cellStyle name="Обычный 5 3 2 10 2 2 2 2 2" xfId="29851"/>
    <cellStyle name="Обычный 5 3 2 10 2 2 2 2 3" xfId="29852"/>
    <cellStyle name="Обычный 5 3 2 10 2 2 2 2 4" xfId="29853"/>
    <cellStyle name="Обычный 5 3 2 10 2 2 2 2 5" xfId="29854"/>
    <cellStyle name="Обычный 5 3 2 10 2 2 2 3" xfId="29855"/>
    <cellStyle name="Обычный 5 3 2 10 2 2 2 4" xfId="29856"/>
    <cellStyle name="Обычный 5 3 2 10 2 2 2 5" xfId="29857"/>
    <cellStyle name="Обычный 5 3 2 10 2 2 2 6" xfId="29858"/>
    <cellStyle name="Обычный 5 3 2 10 2 2 2 7" xfId="29859"/>
    <cellStyle name="Обычный 5 3 2 10 2 2 2 8" xfId="29860"/>
    <cellStyle name="Обычный 5 3 2 10 2 2 2 9" xfId="29861"/>
    <cellStyle name="Обычный 5 3 2 10 2 2 3" xfId="29862"/>
    <cellStyle name="Обычный 5 3 2 10 2 2 3 2" xfId="29863"/>
    <cellStyle name="Обычный 5 3 2 10 2 2 3 2 2" xfId="29864"/>
    <cellStyle name="Обычный 5 3 2 10 2 2 3 2 3" xfId="29865"/>
    <cellStyle name="Обычный 5 3 2 10 2 2 3 2 4" xfId="29866"/>
    <cellStyle name="Обычный 5 3 2 10 2 2 3 2 5" xfId="29867"/>
    <cellStyle name="Обычный 5 3 2 10 2 2 3 3" xfId="29868"/>
    <cellStyle name="Обычный 5 3 2 10 2 2 3 4" xfId="29869"/>
    <cellStyle name="Обычный 5 3 2 10 2 2 3 5" xfId="29870"/>
    <cellStyle name="Обычный 5 3 2 10 2 2 3 6" xfId="29871"/>
    <cellStyle name="Обычный 5 3 2 10 2 2 3 7" xfId="29872"/>
    <cellStyle name="Обычный 5 3 2 10 2 2 3 8" xfId="29873"/>
    <cellStyle name="Обычный 5 3 2 10 2 2 4" xfId="29874"/>
    <cellStyle name="Обычный 5 3 2 10 2 2 4 2" xfId="29875"/>
    <cellStyle name="Обычный 5 3 2 10 2 2 4 3" xfId="29876"/>
    <cellStyle name="Обычный 5 3 2 10 2 2 4 4" xfId="29877"/>
    <cellStyle name="Обычный 5 3 2 10 2 2 4 5" xfId="29878"/>
    <cellStyle name="Обычный 5 3 2 10 2 2 5" xfId="29879"/>
    <cellStyle name="Обычный 5 3 2 10 2 2 5 2" xfId="29880"/>
    <cellStyle name="Обычный 5 3 2 10 2 2 5 3" xfId="29881"/>
    <cellStyle name="Обычный 5 3 2 10 2 2 5 4" xfId="29882"/>
    <cellStyle name="Обычный 5 3 2 10 2 2 5 5" xfId="29883"/>
    <cellStyle name="Обычный 5 3 2 10 2 2 6" xfId="29884"/>
    <cellStyle name="Обычный 5 3 2 10 2 2 7" xfId="29885"/>
    <cellStyle name="Обычный 5 3 2 10 2 2 8" xfId="29886"/>
    <cellStyle name="Обычный 5 3 2 10 2 2 9" xfId="29887"/>
    <cellStyle name="Обычный 5 3 2 10 2 3" xfId="29888"/>
    <cellStyle name="Обычный 5 3 2 10 2 3 2" xfId="29889"/>
    <cellStyle name="Обычный 5 3 2 10 2 3 2 2" xfId="29890"/>
    <cellStyle name="Обычный 5 3 2 10 2 3 2 3" xfId="29891"/>
    <cellStyle name="Обычный 5 3 2 10 2 3 2 4" xfId="29892"/>
    <cellStyle name="Обычный 5 3 2 10 2 3 2 5" xfId="29893"/>
    <cellStyle name="Обычный 5 3 2 10 2 3 3" xfId="29894"/>
    <cellStyle name="Обычный 5 3 2 10 2 3 4" xfId="29895"/>
    <cellStyle name="Обычный 5 3 2 10 2 3 5" xfId="29896"/>
    <cellStyle name="Обычный 5 3 2 10 2 3 6" xfId="29897"/>
    <cellStyle name="Обычный 5 3 2 10 2 3 7" xfId="29898"/>
    <cellStyle name="Обычный 5 3 2 10 2 3 8" xfId="29899"/>
    <cellStyle name="Обычный 5 3 2 10 2 3 9" xfId="29900"/>
    <cellStyle name="Обычный 5 3 2 10 2 4" xfId="29901"/>
    <cellStyle name="Обычный 5 3 2 10 2 4 2" xfId="29902"/>
    <cellStyle name="Обычный 5 3 2 10 2 4 2 2" xfId="29903"/>
    <cellStyle name="Обычный 5 3 2 10 2 4 2 3" xfId="29904"/>
    <cellStyle name="Обычный 5 3 2 10 2 4 2 4" xfId="29905"/>
    <cellStyle name="Обычный 5 3 2 10 2 4 2 5" xfId="29906"/>
    <cellStyle name="Обычный 5 3 2 10 2 4 3" xfId="29907"/>
    <cellStyle name="Обычный 5 3 2 10 2 4 4" xfId="29908"/>
    <cellStyle name="Обычный 5 3 2 10 2 4 5" xfId="29909"/>
    <cellStyle name="Обычный 5 3 2 10 2 4 6" xfId="29910"/>
    <cellStyle name="Обычный 5 3 2 10 2 4 7" xfId="29911"/>
    <cellStyle name="Обычный 5 3 2 10 2 4 8" xfId="29912"/>
    <cellStyle name="Обычный 5 3 2 10 2 5" xfId="29913"/>
    <cellStyle name="Обычный 5 3 2 10 2 5 2" xfId="29914"/>
    <cellStyle name="Обычный 5 3 2 10 2 5 3" xfId="29915"/>
    <cellStyle name="Обычный 5 3 2 10 2 5 4" xfId="29916"/>
    <cellStyle name="Обычный 5 3 2 10 2 5 5" xfId="29917"/>
    <cellStyle name="Обычный 5 3 2 10 2 6" xfId="29918"/>
    <cellStyle name="Обычный 5 3 2 10 2 6 2" xfId="29919"/>
    <cellStyle name="Обычный 5 3 2 10 2 6 3" xfId="29920"/>
    <cellStyle name="Обычный 5 3 2 10 2 6 4" xfId="29921"/>
    <cellStyle name="Обычный 5 3 2 10 2 6 5" xfId="29922"/>
    <cellStyle name="Обычный 5 3 2 10 2 7" xfId="29923"/>
    <cellStyle name="Обычный 5 3 2 10 2 8" xfId="29924"/>
    <cellStyle name="Обычный 5 3 2 10 2 9" xfId="29925"/>
    <cellStyle name="Обычный 5 3 2 10 3" xfId="29926"/>
    <cellStyle name="Обычный 5 3 2 10 3 10" xfId="29927"/>
    <cellStyle name="Обычный 5 3 2 10 3 11" xfId="29928"/>
    <cellStyle name="Обычный 5 3 2 10 3 12" xfId="29929"/>
    <cellStyle name="Обычный 5 3 2 10 3 13" xfId="29930"/>
    <cellStyle name="Обычный 5 3 2 10 3 2" xfId="29931"/>
    <cellStyle name="Обычный 5 3 2 10 3 2 2" xfId="29932"/>
    <cellStyle name="Обычный 5 3 2 10 3 2 2 2" xfId="29933"/>
    <cellStyle name="Обычный 5 3 2 10 3 2 2 3" xfId="29934"/>
    <cellStyle name="Обычный 5 3 2 10 3 2 2 4" xfId="29935"/>
    <cellStyle name="Обычный 5 3 2 10 3 2 2 5" xfId="29936"/>
    <cellStyle name="Обычный 5 3 2 10 3 2 3" xfId="29937"/>
    <cellStyle name="Обычный 5 3 2 10 3 2 4" xfId="29938"/>
    <cellStyle name="Обычный 5 3 2 10 3 2 5" xfId="29939"/>
    <cellStyle name="Обычный 5 3 2 10 3 2 6" xfId="29940"/>
    <cellStyle name="Обычный 5 3 2 10 3 2 7" xfId="29941"/>
    <cellStyle name="Обычный 5 3 2 10 3 2 8" xfId="29942"/>
    <cellStyle name="Обычный 5 3 2 10 3 2 9" xfId="29943"/>
    <cellStyle name="Обычный 5 3 2 10 3 3" xfId="29944"/>
    <cellStyle name="Обычный 5 3 2 10 3 3 2" xfId="29945"/>
    <cellStyle name="Обычный 5 3 2 10 3 3 2 2" xfId="29946"/>
    <cellStyle name="Обычный 5 3 2 10 3 3 2 3" xfId="29947"/>
    <cellStyle name="Обычный 5 3 2 10 3 3 2 4" xfId="29948"/>
    <cellStyle name="Обычный 5 3 2 10 3 3 2 5" xfId="29949"/>
    <cellStyle name="Обычный 5 3 2 10 3 3 3" xfId="29950"/>
    <cellStyle name="Обычный 5 3 2 10 3 3 4" xfId="29951"/>
    <cellStyle name="Обычный 5 3 2 10 3 3 5" xfId="29952"/>
    <cellStyle name="Обычный 5 3 2 10 3 3 6" xfId="29953"/>
    <cellStyle name="Обычный 5 3 2 10 3 3 7" xfId="29954"/>
    <cellStyle name="Обычный 5 3 2 10 3 3 8" xfId="29955"/>
    <cellStyle name="Обычный 5 3 2 10 3 4" xfId="29956"/>
    <cellStyle name="Обычный 5 3 2 10 3 4 2" xfId="29957"/>
    <cellStyle name="Обычный 5 3 2 10 3 4 3" xfId="29958"/>
    <cellStyle name="Обычный 5 3 2 10 3 4 4" xfId="29959"/>
    <cellStyle name="Обычный 5 3 2 10 3 4 5" xfId="29960"/>
    <cellStyle name="Обычный 5 3 2 10 3 5" xfId="29961"/>
    <cellStyle name="Обычный 5 3 2 10 3 5 2" xfId="29962"/>
    <cellStyle name="Обычный 5 3 2 10 3 5 3" xfId="29963"/>
    <cellStyle name="Обычный 5 3 2 10 3 5 4" xfId="29964"/>
    <cellStyle name="Обычный 5 3 2 10 3 5 5" xfId="29965"/>
    <cellStyle name="Обычный 5 3 2 10 3 6" xfId="29966"/>
    <cellStyle name="Обычный 5 3 2 10 3 7" xfId="29967"/>
    <cellStyle name="Обычный 5 3 2 10 3 8" xfId="29968"/>
    <cellStyle name="Обычный 5 3 2 10 3 9" xfId="29969"/>
    <cellStyle name="Обычный 5 3 2 10 4" xfId="29970"/>
    <cellStyle name="Обычный 5 3 2 10 4 2" xfId="29971"/>
    <cellStyle name="Обычный 5 3 2 10 4 2 2" xfId="29972"/>
    <cellStyle name="Обычный 5 3 2 10 4 2 3" xfId="29973"/>
    <cellStyle name="Обычный 5 3 2 10 4 2 4" xfId="29974"/>
    <cellStyle name="Обычный 5 3 2 10 4 2 5" xfId="29975"/>
    <cellStyle name="Обычный 5 3 2 10 4 3" xfId="29976"/>
    <cellStyle name="Обычный 5 3 2 10 4 4" xfId="29977"/>
    <cellStyle name="Обычный 5 3 2 10 4 5" xfId="29978"/>
    <cellStyle name="Обычный 5 3 2 10 4 6" xfId="29979"/>
    <cellStyle name="Обычный 5 3 2 10 4 7" xfId="29980"/>
    <cellStyle name="Обычный 5 3 2 10 4 8" xfId="29981"/>
    <cellStyle name="Обычный 5 3 2 10 4 9" xfId="29982"/>
    <cellStyle name="Обычный 5 3 2 10 5" xfId="29983"/>
    <cellStyle name="Обычный 5 3 2 10 5 2" xfId="29984"/>
    <cellStyle name="Обычный 5 3 2 10 5 2 2" xfId="29985"/>
    <cellStyle name="Обычный 5 3 2 10 5 2 3" xfId="29986"/>
    <cellStyle name="Обычный 5 3 2 10 5 2 4" xfId="29987"/>
    <cellStyle name="Обычный 5 3 2 10 5 2 5" xfId="29988"/>
    <cellStyle name="Обычный 5 3 2 10 5 3" xfId="29989"/>
    <cellStyle name="Обычный 5 3 2 10 5 4" xfId="29990"/>
    <cellStyle name="Обычный 5 3 2 10 5 5" xfId="29991"/>
    <cellStyle name="Обычный 5 3 2 10 5 6" xfId="29992"/>
    <cellStyle name="Обычный 5 3 2 10 5 7" xfId="29993"/>
    <cellStyle name="Обычный 5 3 2 10 5 8" xfId="29994"/>
    <cellStyle name="Обычный 5 3 2 10 6" xfId="29995"/>
    <cellStyle name="Обычный 5 3 2 10 6 2" xfId="29996"/>
    <cellStyle name="Обычный 5 3 2 10 6 3" xfId="29997"/>
    <cellStyle name="Обычный 5 3 2 10 6 4" xfId="29998"/>
    <cellStyle name="Обычный 5 3 2 10 6 5" xfId="29999"/>
    <cellStyle name="Обычный 5 3 2 10 7" xfId="30000"/>
    <cellStyle name="Обычный 5 3 2 10 7 2" xfId="30001"/>
    <cellStyle name="Обычный 5 3 2 10 7 3" xfId="30002"/>
    <cellStyle name="Обычный 5 3 2 10 7 4" xfId="30003"/>
    <cellStyle name="Обычный 5 3 2 10 7 5" xfId="30004"/>
    <cellStyle name="Обычный 5 3 2 10 8" xfId="30005"/>
    <cellStyle name="Обычный 5 3 2 10 9" xfId="30006"/>
    <cellStyle name="Обычный 5 3 2 11" xfId="30007"/>
    <cellStyle name="Обычный 5 3 2 11 10" xfId="30008"/>
    <cellStyle name="Обычный 5 3 2 11 11" xfId="30009"/>
    <cellStyle name="Обычный 5 3 2 11 12" xfId="30010"/>
    <cellStyle name="Обычный 5 3 2 11 13" xfId="30011"/>
    <cellStyle name="Обычный 5 3 2 11 14" xfId="30012"/>
    <cellStyle name="Обычный 5 3 2 11 15" xfId="30013"/>
    <cellStyle name="Обычный 5 3 2 11 2" xfId="30014"/>
    <cellStyle name="Обычный 5 3 2 11 2 10" xfId="30015"/>
    <cellStyle name="Обычный 5 3 2 11 2 11" xfId="30016"/>
    <cellStyle name="Обычный 5 3 2 11 2 12" xfId="30017"/>
    <cellStyle name="Обычный 5 3 2 11 2 13" xfId="30018"/>
    <cellStyle name="Обычный 5 3 2 11 2 14" xfId="30019"/>
    <cellStyle name="Обычный 5 3 2 11 2 2" xfId="30020"/>
    <cellStyle name="Обычный 5 3 2 11 2 2 10" xfId="30021"/>
    <cellStyle name="Обычный 5 3 2 11 2 2 11" xfId="30022"/>
    <cellStyle name="Обычный 5 3 2 11 2 2 12" xfId="30023"/>
    <cellStyle name="Обычный 5 3 2 11 2 2 13" xfId="30024"/>
    <cellStyle name="Обычный 5 3 2 11 2 2 2" xfId="30025"/>
    <cellStyle name="Обычный 5 3 2 11 2 2 2 2" xfId="30026"/>
    <cellStyle name="Обычный 5 3 2 11 2 2 2 2 2" xfId="30027"/>
    <cellStyle name="Обычный 5 3 2 11 2 2 2 2 3" xfId="30028"/>
    <cellStyle name="Обычный 5 3 2 11 2 2 2 2 4" xfId="30029"/>
    <cellStyle name="Обычный 5 3 2 11 2 2 2 2 5" xfId="30030"/>
    <cellStyle name="Обычный 5 3 2 11 2 2 2 3" xfId="30031"/>
    <cellStyle name="Обычный 5 3 2 11 2 2 2 4" xfId="30032"/>
    <cellStyle name="Обычный 5 3 2 11 2 2 2 5" xfId="30033"/>
    <cellStyle name="Обычный 5 3 2 11 2 2 2 6" xfId="30034"/>
    <cellStyle name="Обычный 5 3 2 11 2 2 2 7" xfId="30035"/>
    <cellStyle name="Обычный 5 3 2 11 2 2 2 8" xfId="30036"/>
    <cellStyle name="Обычный 5 3 2 11 2 2 2 9" xfId="30037"/>
    <cellStyle name="Обычный 5 3 2 11 2 2 3" xfId="30038"/>
    <cellStyle name="Обычный 5 3 2 11 2 2 3 2" xfId="30039"/>
    <cellStyle name="Обычный 5 3 2 11 2 2 3 2 2" xfId="30040"/>
    <cellStyle name="Обычный 5 3 2 11 2 2 3 2 3" xfId="30041"/>
    <cellStyle name="Обычный 5 3 2 11 2 2 3 2 4" xfId="30042"/>
    <cellStyle name="Обычный 5 3 2 11 2 2 3 2 5" xfId="30043"/>
    <cellStyle name="Обычный 5 3 2 11 2 2 3 3" xfId="30044"/>
    <cellStyle name="Обычный 5 3 2 11 2 2 3 4" xfId="30045"/>
    <cellStyle name="Обычный 5 3 2 11 2 2 3 5" xfId="30046"/>
    <cellStyle name="Обычный 5 3 2 11 2 2 3 6" xfId="30047"/>
    <cellStyle name="Обычный 5 3 2 11 2 2 3 7" xfId="30048"/>
    <cellStyle name="Обычный 5 3 2 11 2 2 3 8" xfId="30049"/>
    <cellStyle name="Обычный 5 3 2 11 2 2 4" xfId="30050"/>
    <cellStyle name="Обычный 5 3 2 11 2 2 4 2" xfId="30051"/>
    <cellStyle name="Обычный 5 3 2 11 2 2 4 3" xfId="30052"/>
    <cellStyle name="Обычный 5 3 2 11 2 2 4 4" xfId="30053"/>
    <cellStyle name="Обычный 5 3 2 11 2 2 4 5" xfId="30054"/>
    <cellStyle name="Обычный 5 3 2 11 2 2 5" xfId="30055"/>
    <cellStyle name="Обычный 5 3 2 11 2 2 5 2" xfId="30056"/>
    <cellStyle name="Обычный 5 3 2 11 2 2 5 3" xfId="30057"/>
    <cellStyle name="Обычный 5 3 2 11 2 2 5 4" xfId="30058"/>
    <cellStyle name="Обычный 5 3 2 11 2 2 5 5" xfId="30059"/>
    <cellStyle name="Обычный 5 3 2 11 2 2 6" xfId="30060"/>
    <cellStyle name="Обычный 5 3 2 11 2 2 7" xfId="30061"/>
    <cellStyle name="Обычный 5 3 2 11 2 2 8" xfId="30062"/>
    <cellStyle name="Обычный 5 3 2 11 2 2 9" xfId="30063"/>
    <cellStyle name="Обычный 5 3 2 11 2 3" xfId="30064"/>
    <cellStyle name="Обычный 5 3 2 11 2 3 2" xfId="30065"/>
    <cellStyle name="Обычный 5 3 2 11 2 3 2 2" xfId="30066"/>
    <cellStyle name="Обычный 5 3 2 11 2 3 2 3" xfId="30067"/>
    <cellStyle name="Обычный 5 3 2 11 2 3 2 4" xfId="30068"/>
    <cellStyle name="Обычный 5 3 2 11 2 3 2 5" xfId="30069"/>
    <cellStyle name="Обычный 5 3 2 11 2 3 3" xfId="30070"/>
    <cellStyle name="Обычный 5 3 2 11 2 3 4" xfId="30071"/>
    <cellStyle name="Обычный 5 3 2 11 2 3 5" xfId="30072"/>
    <cellStyle name="Обычный 5 3 2 11 2 3 6" xfId="30073"/>
    <cellStyle name="Обычный 5 3 2 11 2 3 7" xfId="30074"/>
    <cellStyle name="Обычный 5 3 2 11 2 3 8" xfId="30075"/>
    <cellStyle name="Обычный 5 3 2 11 2 3 9" xfId="30076"/>
    <cellStyle name="Обычный 5 3 2 11 2 4" xfId="30077"/>
    <cellStyle name="Обычный 5 3 2 11 2 4 2" xfId="30078"/>
    <cellStyle name="Обычный 5 3 2 11 2 4 2 2" xfId="30079"/>
    <cellStyle name="Обычный 5 3 2 11 2 4 2 3" xfId="30080"/>
    <cellStyle name="Обычный 5 3 2 11 2 4 2 4" xfId="30081"/>
    <cellStyle name="Обычный 5 3 2 11 2 4 2 5" xfId="30082"/>
    <cellStyle name="Обычный 5 3 2 11 2 4 3" xfId="30083"/>
    <cellStyle name="Обычный 5 3 2 11 2 4 4" xfId="30084"/>
    <cellStyle name="Обычный 5 3 2 11 2 4 5" xfId="30085"/>
    <cellStyle name="Обычный 5 3 2 11 2 4 6" xfId="30086"/>
    <cellStyle name="Обычный 5 3 2 11 2 4 7" xfId="30087"/>
    <cellStyle name="Обычный 5 3 2 11 2 4 8" xfId="30088"/>
    <cellStyle name="Обычный 5 3 2 11 2 5" xfId="30089"/>
    <cellStyle name="Обычный 5 3 2 11 2 5 2" xfId="30090"/>
    <cellStyle name="Обычный 5 3 2 11 2 5 3" xfId="30091"/>
    <cellStyle name="Обычный 5 3 2 11 2 5 4" xfId="30092"/>
    <cellStyle name="Обычный 5 3 2 11 2 5 5" xfId="30093"/>
    <cellStyle name="Обычный 5 3 2 11 2 6" xfId="30094"/>
    <cellStyle name="Обычный 5 3 2 11 2 6 2" xfId="30095"/>
    <cellStyle name="Обычный 5 3 2 11 2 6 3" xfId="30096"/>
    <cellStyle name="Обычный 5 3 2 11 2 6 4" xfId="30097"/>
    <cellStyle name="Обычный 5 3 2 11 2 6 5" xfId="30098"/>
    <cellStyle name="Обычный 5 3 2 11 2 7" xfId="30099"/>
    <cellStyle name="Обычный 5 3 2 11 2 8" xfId="30100"/>
    <cellStyle name="Обычный 5 3 2 11 2 9" xfId="30101"/>
    <cellStyle name="Обычный 5 3 2 11 3" xfId="30102"/>
    <cellStyle name="Обычный 5 3 2 11 3 10" xfId="30103"/>
    <cellStyle name="Обычный 5 3 2 11 3 11" xfId="30104"/>
    <cellStyle name="Обычный 5 3 2 11 3 12" xfId="30105"/>
    <cellStyle name="Обычный 5 3 2 11 3 13" xfId="30106"/>
    <cellStyle name="Обычный 5 3 2 11 3 2" xfId="30107"/>
    <cellStyle name="Обычный 5 3 2 11 3 2 2" xfId="30108"/>
    <cellStyle name="Обычный 5 3 2 11 3 2 2 2" xfId="30109"/>
    <cellStyle name="Обычный 5 3 2 11 3 2 2 3" xfId="30110"/>
    <cellStyle name="Обычный 5 3 2 11 3 2 2 4" xfId="30111"/>
    <cellStyle name="Обычный 5 3 2 11 3 2 2 5" xfId="30112"/>
    <cellStyle name="Обычный 5 3 2 11 3 2 3" xfId="30113"/>
    <cellStyle name="Обычный 5 3 2 11 3 2 4" xfId="30114"/>
    <cellStyle name="Обычный 5 3 2 11 3 2 5" xfId="30115"/>
    <cellStyle name="Обычный 5 3 2 11 3 2 6" xfId="30116"/>
    <cellStyle name="Обычный 5 3 2 11 3 2 7" xfId="30117"/>
    <cellStyle name="Обычный 5 3 2 11 3 2 8" xfId="30118"/>
    <cellStyle name="Обычный 5 3 2 11 3 2 9" xfId="30119"/>
    <cellStyle name="Обычный 5 3 2 11 3 3" xfId="30120"/>
    <cellStyle name="Обычный 5 3 2 11 3 3 2" xfId="30121"/>
    <cellStyle name="Обычный 5 3 2 11 3 3 2 2" xfId="30122"/>
    <cellStyle name="Обычный 5 3 2 11 3 3 2 3" xfId="30123"/>
    <cellStyle name="Обычный 5 3 2 11 3 3 2 4" xfId="30124"/>
    <cellStyle name="Обычный 5 3 2 11 3 3 2 5" xfId="30125"/>
    <cellStyle name="Обычный 5 3 2 11 3 3 3" xfId="30126"/>
    <cellStyle name="Обычный 5 3 2 11 3 3 4" xfId="30127"/>
    <cellStyle name="Обычный 5 3 2 11 3 3 5" xfId="30128"/>
    <cellStyle name="Обычный 5 3 2 11 3 3 6" xfId="30129"/>
    <cellStyle name="Обычный 5 3 2 11 3 3 7" xfId="30130"/>
    <cellStyle name="Обычный 5 3 2 11 3 3 8" xfId="30131"/>
    <cellStyle name="Обычный 5 3 2 11 3 4" xfId="30132"/>
    <cellStyle name="Обычный 5 3 2 11 3 4 2" xfId="30133"/>
    <cellStyle name="Обычный 5 3 2 11 3 4 3" xfId="30134"/>
    <cellStyle name="Обычный 5 3 2 11 3 4 4" xfId="30135"/>
    <cellStyle name="Обычный 5 3 2 11 3 4 5" xfId="30136"/>
    <cellStyle name="Обычный 5 3 2 11 3 5" xfId="30137"/>
    <cellStyle name="Обычный 5 3 2 11 3 5 2" xfId="30138"/>
    <cellStyle name="Обычный 5 3 2 11 3 5 3" xfId="30139"/>
    <cellStyle name="Обычный 5 3 2 11 3 5 4" xfId="30140"/>
    <cellStyle name="Обычный 5 3 2 11 3 5 5" xfId="30141"/>
    <cellStyle name="Обычный 5 3 2 11 3 6" xfId="30142"/>
    <cellStyle name="Обычный 5 3 2 11 3 7" xfId="30143"/>
    <cellStyle name="Обычный 5 3 2 11 3 8" xfId="30144"/>
    <cellStyle name="Обычный 5 3 2 11 3 9" xfId="30145"/>
    <cellStyle name="Обычный 5 3 2 11 4" xfId="30146"/>
    <cellStyle name="Обычный 5 3 2 11 4 2" xfId="30147"/>
    <cellStyle name="Обычный 5 3 2 11 4 2 2" xfId="30148"/>
    <cellStyle name="Обычный 5 3 2 11 4 2 3" xfId="30149"/>
    <cellStyle name="Обычный 5 3 2 11 4 2 4" xfId="30150"/>
    <cellStyle name="Обычный 5 3 2 11 4 2 5" xfId="30151"/>
    <cellStyle name="Обычный 5 3 2 11 4 3" xfId="30152"/>
    <cellStyle name="Обычный 5 3 2 11 4 4" xfId="30153"/>
    <cellStyle name="Обычный 5 3 2 11 4 5" xfId="30154"/>
    <cellStyle name="Обычный 5 3 2 11 4 6" xfId="30155"/>
    <cellStyle name="Обычный 5 3 2 11 4 7" xfId="30156"/>
    <cellStyle name="Обычный 5 3 2 11 4 8" xfId="30157"/>
    <cellStyle name="Обычный 5 3 2 11 4 9" xfId="30158"/>
    <cellStyle name="Обычный 5 3 2 11 5" xfId="30159"/>
    <cellStyle name="Обычный 5 3 2 11 5 2" xfId="30160"/>
    <cellStyle name="Обычный 5 3 2 11 5 2 2" xfId="30161"/>
    <cellStyle name="Обычный 5 3 2 11 5 2 3" xfId="30162"/>
    <cellStyle name="Обычный 5 3 2 11 5 2 4" xfId="30163"/>
    <cellStyle name="Обычный 5 3 2 11 5 2 5" xfId="30164"/>
    <cellStyle name="Обычный 5 3 2 11 5 3" xfId="30165"/>
    <cellStyle name="Обычный 5 3 2 11 5 4" xfId="30166"/>
    <cellStyle name="Обычный 5 3 2 11 5 5" xfId="30167"/>
    <cellStyle name="Обычный 5 3 2 11 5 6" xfId="30168"/>
    <cellStyle name="Обычный 5 3 2 11 5 7" xfId="30169"/>
    <cellStyle name="Обычный 5 3 2 11 5 8" xfId="30170"/>
    <cellStyle name="Обычный 5 3 2 11 6" xfId="30171"/>
    <cellStyle name="Обычный 5 3 2 11 6 2" xfId="30172"/>
    <cellStyle name="Обычный 5 3 2 11 6 3" xfId="30173"/>
    <cellStyle name="Обычный 5 3 2 11 6 4" xfId="30174"/>
    <cellStyle name="Обычный 5 3 2 11 6 5" xfId="30175"/>
    <cellStyle name="Обычный 5 3 2 11 7" xfId="30176"/>
    <cellStyle name="Обычный 5 3 2 11 7 2" xfId="30177"/>
    <cellStyle name="Обычный 5 3 2 11 7 3" xfId="30178"/>
    <cellStyle name="Обычный 5 3 2 11 7 4" xfId="30179"/>
    <cellStyle name="Обычный 5 3 2 11 7 5" xfId="30180"/>
    <cellStyle name="Обычный 5 3 2 11 8" xfId="30181"/>
    <cellStyle name="Обычный 5 3 2 11 9" xfId="30182"/>
    <cellStyle name="Обычный 5 3 2 12" xfId="30183"/>
    <cellStyle name="Обычный 5 3 2 12 10" xfId="30184"/>
    <cellStyle name="Обычный 5 3 2 12 11" xfId="30185"/>
    <cellStyle name="Обычный 5 3 2 12 12" xfId="30186"/>
    <cellStyle name="Обычный 5 3 2 12 13" xfId="30187"/>
    <cellStyle name="Обычный 5 3 2 12 14" xfId="30188"/>
    <cellStyle name="Обычный 5 3 2 12 15" xfId="30189"/>
    <cellStyle name="Обычный 5 3 2 12 2" xfId="30190"/>
    <cellStyle name="Обычный 5 3 2 12 2 10" xfId="30191"/>
    <cellStyle name="Обычный 5 3 2 12 2 11" xfId="30192"/>
    <cellStyle name="Обычный 5 3 2 12 2 12" xfId="30193"/>
    <cellStyle name="Обычный 5 3 2 12 2 13" xfId="30194"/>
    <cellStyle name="Обычный 5 3 2 12 2 14" xfId="30195"/>
    <cellStyle name="Обычный 5 3 2 12 2 2" xfId="30196"/>
    <cellStyle name="Обычный 5 3 2 12 2 2 10" xfId="30197"/>
    <cellStyle name="Обычный 5 3 2 12 2 2 11" xfId="30198"/>
    <cellStyle name="Обычный 5 3 2 12 2 2 12" xfId="30199"/>
    <cellStyle name="Обычный 5 3 2 12 2 2 13" xfId="30200"/>
    <cellStyle name="Обычный 5 3 2 12 2 2 2" xfId="30201"/>
    <cellStyle name="Обычный 5 3 2 12 2 2 2 2" xfId="30202"/>
    <cellStyle name="Обычный 5 3 2 12 2 2 2 2 2" xfId="30203"/>
    <cellStyle name="Обычный 5 3 2 12 2 2 2 2 3" xfId="30204"/>
    <cellStyle name="Обычный 5 3 2 12 2 2 2 2 4" xfId="30205"/>
    <cellStyle name="Обычный 5 3 2 12 2 2 2 2 5" xfId="30206"/>
    <cellStyle name="Обычный 5 3 2 12 2 2 2 3" xfId="30207"/>
    <cellStyle name="Обычный 5 3 2 12 2 2 2 4" xfId="30208"/>
    <cellStyle name="Обычный 5 3 2 12 2 2 2 5" xfId="30209"/>
    <cellStyle name="Обычный 5 3 2 12 2 2 2 6" xfId="30210"/>
    <cellStyle name="Обычный 5 3 2 12 2 2 2 7" xfId="30211"/>
    <cellStyle name="Обычный 5 3 2 12 2 2 2 8" xfId="30212"/>
    <cellStyle name="Обычный 5 3 2 12 2 2 2 9" xfId="30213"/>
    <cellStyle name="Обычный 5 3 2 12 2 2 3" xfId="30214"/>
    <cellStyle name="Обычный 5 3 2 12 2 2 3 2" xfId="30215"/>
    <cellStyle name="Обычный 5 3 2 12 2 2 3 2 2" xfId="30216"/>
    <cellStyle name="Обычный 5 3 2 12 2 2 3 2 3" xfId="30217"/>
    <cellStyle name="Обычный 5 3 2 12 2 2 3 2 4" xfId="30218"/>
    <cellStyle name="Обычный 5 3 2 12 2 2 3 2 5" xfId="30219"/>
    <cellStyle name="Обычный 5 3 2 12 2 2 3 3" xfId="30220"/>
    <cellStyle name="Обычный 5 3 2 12 2 2 3 4" xfId="30221"/>
    <cellStyle name="Обычный 5 3 2 12 2 2 3 5" xfId="30222"/>
    <cellStyle name="Обычный 5 3 2 12 2 2 3 6" xfId="30223"/>
    <cellStyle name="Обычный 5 3 2 12 2 2 3 7" xfId="30224"/>
    <cellStyle name="Обычный 5 3 2 12 2 2 3 8" xfId="30225"/>
    <cellStyle name="Обычный 5 3 2 12 2 2 4" xfId="30226"/>
    <cellStyle name="Обычный 5 3 2 12 2 2 4 2" xfId="30227"/>
    <cellStyle name="Обычный 5 3 2 12 2 2 4 3" xfId="30228"/>
    <cellStyle name="Обычный 5 3 2 12 2 2 4 4" xfId="30229"/>
    <cellStyle name="Обычный 5 3 2 12 2 2 4 5" xfId="30230"/>
    <cellStyle name="Обычный 5 3 2 12 2 2 5" xfId="30231"/>
    <cellStyle name="Обычный 5 3 2 12 2 2 5 2" xfId="30232"/>
    <cellStyle name="Обычный 5 3 2 12 2 2 5 3" xfId="30233"/>
    <cellStyle name="Обычный 5 3 2 12 2 2 5 4" xfId="30234"/>
    <cellStyle name="Обычный 5 3 2 12 2 2 5 5" xfId="30235"/>
    <cellStyle name="Обычный 5 3 2 12 2 2 6" xfId="30236"/>
    <cellStyle name="Обычный 5 3 2 12 2 2 7" xfId="30237"/>
    <cellStyle name="Обычный 5 3 2 12 2 2 8" xfId="30238"/>
    <cellStyle name="Обычный 5 3 2 12 2 2 9" xfId="30239"/>
    <cellStyle name="Обычный 5 3 2 12 2 3" xfId="30240"/>
    <cellStyle name="Обычный 5 3 2 12 2 3 2" xfId="30241"/>
    <cellStyle name="Обычный 5 3 2 12 2 3 2 2" xfId="30242"/>
    <cellStyle name="Обычный 5 3 2 12 2 3 2 3" xfId="30243"/>
    <cellStyle name="Обычный 5 3 2 12 2 3 2 4" xfId="30244"/>
    <cellStyle name="Обычный 5 3 2 12 2 3 2 5" xfId="30245"/>
    <cellStyle name="Обычный 5 3 2 12 2 3 3" xfId="30246"/>
    <cellStyle name="Обычный 5 3 2 12 2 3 4" xfId="30247"/>
    <cellStyle name="Обычный 5 3 2 12 2 3 5" xfId="30248"/>
    <cellStyle name="Обычный 5 3 2 12 2 3 6" xfId="30249"/>
    <cellStyle name="Обычный 5 3 2 12 2 3 7" xfId="30250"/>
    <cellStyle name="Обычный 5 3 2 12 2 3 8" xfId="30251"/>
    <cellStyle name="Обычный 5 3 2 12 2 3 9" xfId="30252"/>
    <cellStyle name="Обычный 5 3 2 12 2 4" xfId="30253"/>
    <cellStyle name="Обычный 5 3 2 12 2 4 2" xfId="30254"/>
    <cellStyle name="Обычный 5 3 2 12 2 4 2 2" xfId="30255"/>
    <cellStyle name="Обычный 5 3 2 12 2 4 2 3" xfId="30256"/>
    <cellStyle name="Обычный 5 3 2 12 2 4 2 4" xfId="30257"/>
    <cellStyle name="Обычный 5 3 2 12 2 4 2 5" xfId="30258"/>
    <cellStyle name="Обычный 5 3 2 12 2 4 3" xfId="30259"/>
    <cellStyle name="Обычный 5 3 2 12 2 4 4" xfId="30260"/>
    <cellStyle name="Обычный 5 3 2 12 2 4 5" xfId="30261"/>
    <cellStyle name="Обычный 5 3 2 12 2 4 6" xfId="30262"/>
    <cellStyle name="Обычный 5 3 2 12 2 4 7" xfId="30263"/>
    <cellStyle name="Обычный 5 3 2 12 2 4 8" xfId="30264"/>
    <cellStyle name="Обычный 5 3 2 12 2 5" xfId="30265"/>
    <cellStyle name="Обычный 5 3 2 12 2 5 2" xfId="30266"/>
    <cellStyle name="Обычный 5 3 2 12 2 5 3" xfId="30267"/>
    <cellStyle name="Обычный 5 3 2 12 2 5 4" xfId="30268"/>
    <cellStyle name="Обычный 5 3 2 12 2 5 5" xfId="30269"/>
    <cellStyle name="Обычный 5 3 2 12 2 6" xfId="30270"/>
    <cellStyle name="Обычный 5 3 2 12 2 6 2" xfId="30271"/>
    <cellStyle name="Обычный 5 3 2 12 2 6 3" xfId="30272"/>
    <cellStyle name="Обычный 5 3 2 12 2 6 4" xfId="30273"/>
    <cellStyle name="Обычный 5 3 2 12 2 6 5" xfId="30274"/>
    <cellStyle name="Обычный 5 3 2 12 2 7" xfId="30275"/>
    <cellStyle name="Обычный 5 3 2 12 2 8" xfId="30276"/>
    <cellStyle name="Обычный 5 3 2 12 2 9" xfId="30277"/>
    <cellStyle name="Обычный 5 3 2 12 3" xfId="30278"/>
    <cellStyle name="Обычный 5 3 2 12 3 10" xfId="30279"/>
    <cellStyle name="Обычный 5 3 2 12 3 11" xfId="30280"/>
    <cellStyle name="Обычный 5 3 2 12 3 12" xfId="30281"/>
    <cellStyle name="Обычный 5 3 2 12 3 13" xfId="30282"/>
    <cellStyle name="Обычный 5 3 2 12 3 2" xfId="30283"/>
    <cellStyle name="Обычный 5 3 2 12 3 2 2" xfId="30284"/>
    <cellStyle name="Обычный 5 3 2 12 3 2 2 2" xfId="30285"/>
    <cellStyle name="Обычный 5 3 2 12 3 2 2 3" xfId="30286"/>
    <cellStyle name="Обычный 5 3 2 12 3 2 2 4" xfId="30287"/>
    <cellStyle name="Обычный 5 3 2 12 3 2 2 5" xfId="30288"/>
    <cellStyle name="Обычный 5 3 2 12 3 2 3" xfId="30289"/>
    <cellStyle name="Обычный 5 3 2 12 3 2 4" xfId="30290"/>
    <cellStyle name="Обычный 5 3 2 12 3 2 5" xfId="30291"/>
    <cellStyle name="Обычный 5 3 2 12 3 2 6" xfId="30292"/>
    <cellStyle name="Обычный 5 3 2 12 3 2 7" xfId="30293"/>
    <cellStyle name="Обычный 5 3 2 12 3 2 8" xfId="30294"/>
    <cellStyle name="Обычный 5 3 2 12 3 2 9" xfId="30295"/>
    <cellStyle name="Обычный 5 3 2 12 3 3" xfId="30296"/>
    <cellStyle name="Обычный 5 3 2 12 3 3 2" xfId="30297"/>
    <cellStyle name="Обычный 5 3 2 12 3 3 2 2" xfId="30298"/>
    <cellStyle name="Обычный 5 3 2 12 3 3 2 3" xfId="30299"/>
    <cellStyle name="Обычный 5 3 2 12 3 3 2 4" xfId="30300"/>
    <cellStyle name="Обычный 5 3 2 12 3 3 2 5" xfId="30301"/>
    <cellStyle name="Обычный 5 3 2 12 3 3 3" xfId="30302"/>
    <cellStyle name="Обычный 5 3 2 12 3 3 4" xfId="30303"/>
    <cellStyle name="Обычный 5 3 2 12 3 3 5" xfId="30304"/>
    <cellStyle name="Обычный 5 3 2 12 3 3 6" xfId="30305"/>
    <cellStyle name="Обычный 5 3 2 12 3 3 7" xfId="30306"/>
    <cellStyle name="Обычный 5 3 2 12 3 3 8" xfId="30307"/>
    <cellStyle name="Обычный 5 3 2 12 3 4" xfId="30308"/>
    <cellStyle name="Обычный 5 3 2 12 3 4 2" xfId="30309"/>
    <cellStyle name="Обычный 5 3 2 12 3 4 3" xfId="30310"/>
    <cellStyle name="Обычный 5 3 2 12 3 4 4" xfId="30311"/>
    <cellStyle name="Обычный 5 3 2 12 3 4 5" xfId="30312"/>
    <cellStyle name="Обычный 5 3 2 12 3 5" xfId="30313"/>
    <cellStyle name="Обычный 5 3 2 12 3 5 2" xfId="30314"/>
    <cellStyle name="Обычный 5 3 2 12 3 5 3" xfId="30315"/>
    <cellStyle name="Обычный 5 3 2 12 3 5 4" xfId="30316"/>
    <cellStyle name="Обычный 5 3 2 12 3 5 5" xfId="30317"/>
    <cellStyle name="Обычный 5 3 2 12 3 6" xfId="30318"/>
    <cellStyle name="Обычный 5 3 2 12 3 7" xfId="30319"/>
    <cellStyle name="Обычный 5 3 2 12 3 8" xfId="30320"/>
    <cellStyle name="Обычный 5 3 2 12 3 9" xfId="30321"/>
    <cellStyle name="Обычный 5 3 2 12 4" xfId="30322"/>
    <cellStyle name="Обычный 5 3 2 12 4 2" xfId="30323"/>
    <cellStyle name="Обычный 5 3 2 12 4 2 2" xfId="30324"/>
    <cellStyle name="Обычный 5 3 2 12 4 2 3" xfId="30325"/>
    <cellStyle name="Обычный 5 3 2 12 4 2 4" xfId="30326"/>
    <cellStyle name="Обычный 5 3 2 12 4 2 5" xfId="30327"/>
    <cellStyle name="Обычный 5 3 2 12 4 3" xfId="30328"/>
    <cellStyle name="Обычный 5 3 2 12 4 4" xfId="30329"/>
    <cellStyle name="Обычный 5 3 2 12 4 5" xfId="30330"/>
    <cellStyle name="Обычный 5 3 2 12 4 6" xfId="30331"/>
    <cellStyle name="Обычный 5 3 2 12 4 7" xfId="30332"/>
    <cellStyle name="Обычный 5 3 2 12 4 8" xfId="30333"/>
    <cellStyle name="Обычный 5 3 2 12 4 9" xfId="30334"/>
    <cellStyle name="Обычный 5 3 2 12 5" xfId="30335"/>
    <cellStyle name="Обычный 5 3 2 12 5 2" xfId="30336"/>
    <cellStyle name="Обычный 5 3 2 12 5 2 2" xfId="30337"/>
    <cellStyle name="Обычный 5 3 2 12 5 2 3" xfId="30338"/>
    <cellStyle name="Обычный 5 3 2 12 5 2 4" xfId="30339"/>
    <cellStyle name="Обычный 5 3 2 12 5 2 5" xfId="30340"/>
    <cellStyle name="Обычный 5 3 2 12 5 3" xfId="30341"/>
    <cellStyle name="Обычный 5 3 2 12 5 4" xfId="30342"/>
    <cellStyle name="Обычный 5 3 2 12 5 5" xfId="30343"/>
    <cellStyle name="Обычный 5 3 2 12 5 6" xfId="30344"/>
    <cellStyle name="Обычный 5 3 2 12 5 7" xfId="30345"/>
    <cellStyle name="Обычный 5 3 2 12 5 8" xfId="30346"/>
    <cellStyle name="Обычный 5 3 2 12 6" xfId="30347"/>
    <cellStyle name="Обычный 5 3 2 12 6 2" xfId="30348"/>
    <cellStyle name="Обычный 5 3 2 12 6 3" xfId="30349"/>
    <cellStyle name="Обычный 5 3 2 12 6 4" xfId="30350"/>
    <cellStyle name="Обычный 5 3 2 12 6 5" xfId="30351"/>
    <cellStyle name="Обычный 5 3 2 12 7" xfId="30352"/>
    <cellStyle name="Обычный 5 3 2 12 7 2" xfId="30353"/>
    <cellStyle name="Обычный 5 3 2 12 7 3" xfId="30354"/>
    <cellStyle name="Обычный 5 3 2 12 7 4" xfId="30355"/>
    <cellStyle name="Обычный 5 3 2 12 7 5" xfId="30356"/>
    <cellStyle name="Обычный 5 3 2 12 8" xfId="30357"/>
    <cellStyle name="Обычный 5 3 2 12 9" xfId="30358"/>
    <cellStyle name="Обычный 5 3 2 13" xfId="30359"/>
    <cellStyle name="Обычный 5 3 2 13 10" xfId="30360"/>
    <cellStyle name="Обычный 5 3 2 13 11" xfId="30361"/>
    <cellStyle name="Обычный 5 3 2 13 12" xfId="30362"/>
    <cellStyle name="Обычный 5 3 2 13 13" xfId="30363"/>
    <cellStyle name="Обычный 5 3 2 13 14" xfId="30364"/>
    <cellStyle name="Обычный 5 3 2 13 2" xfId="30365"/>
    <cellStyle name="Обычный 5 3 2 13 2 10" xfId="30366"/>
    <cellStyle name="Обычный 5 3 2 13 2 11" xfId="30367"/>
    <cellStyle name="Обычный 5 3 2 13 2 12" xfId="30368"/>
    <cellStyle name="Обычный 5 3 2 13 2 13" xfId="30369"/>
    <cellStyle name="Обычный 5 3 2 13 2 2" xfId="30370"/>
    <cellStyle name="Обычный 5 3 2 13 2 2 2" xfId="30371"/>
    <cellStyle name="Обычный 5 3 2 13 2 2 2 2" xfId="30372"/>
    <cellStyle name="Обычный 5 3 2 13 2 2 2 3" xfId="30373"/>
    <cellStyle name="Обычный 5 3 2 13 2 2 2 4" xfId="30374"/>
    <cellStyle name="Обычный 5 3 2 13 2 2 2 5" xfId="30375"/>
    <cellStyle name="Обычный 5 3 2 13 2 2 3" xfId="30376"/>
    <cellStyle name="Обычный 5 3 2 13 2 2 4" xfId="30377"/>
    <cellStyle name="Обычный 5 3 2 13 2 2 5" xfId="30378"/>
    <cellStyle name="Обычный 5 3 2 13 2 2 6" xfId="30379"/>
    <cellStyle name="Обычный 5 3 2 13 2 2 7" xfId="30380"/>
    <cellStyle name="Обычный 5 3 2 13 2 2 8" xfId="30381"/>
    <cellStyle name="Обычный 5 3 2 13 2 2 9" xfId="30382"/>
    <cellStyle name="Обычный 5 3 2 13 2 3" xfId="30383"/>
    <cellStyle name="Обычный 5 3 2 13 2 3 2" xfId="30384"/>
    <cellStyle name="Обычный 5 3 2 13 2 3 2 2" xfId="30385"/>
    <cellStyle name="Обычный 5 3 2 13 2 3 2 3" xfId="30386"/>
    <cellStyle name="Обычный 5 3 2 13 2 3 2 4" xfId="30387"/>
    <cellStyle name="Обычный 5 3 2 13 2 3 2 5" xfId="30388"/>
    <cellStyle name="Обычный 5 3 2 13 2 3 3" xfId="30389"/>
    <cellStyle name="Обычный 5 3 2 13 2 3 4" xfId="30390"/>
    <cellStyle name="Обычный 5 3 2 13 2 3 5" xfId="30391"/>
    <cellStyle name="Обычный 5 3 2 13 2 3 6" xfId="30392"/>
    <cellStyle name="Обычный 5 3 2 13 2 3 7" xfId="30393"/>
    <cellStyle name="Обычный 5 3 2 13 2 3 8" xfId="30394"/>
    <cellStyle name="Обычный 5 3 2 13 2 4" xfId="30395"/>
    <cellStyle name="Обычный 5 3 2 13 2 4 2" xfId="30396"/>
    <cellStyle name="Обычный 5 3 2 13 2 4 3" xfId="30397"/>
    <cellStyle name="Обычный 5 3 2 13 2 4 4" xfId="30398"/>
    <cellStyle name="Обычный 5 3 2 13 2 4 5" xfId="30399"/>
    <cellStyle name="Обычный 5 3 2 13 2 5" xfId="30400"/>
    <cellStyle name="Обычный 5 3 2 13 2 5 2" xfId="30401"/>
    <cellStyle name="Обычный 5 3 2 13 2 5 3" xfId="30402"/>
    <cellStyle name="Обычный 5 3 2 13 2 5 4" xfId="30403"/>
    <cellStyle name="Обычный 5 3 2 13 2 5 5" xfId="30404"/>
    <cellStyle name="Обычный 5 3 2 13 2 6" xfId="30405"/>
    <cellStyle name="Обычный 5 3 2 13 2 7" xfId="30406"/>
    <cellStyle name="Обычный 5 3 2 13 2 8" xfId="30407"/>
    <cellStyle name="Обычный 5 3 2 13 2 9" xfId="30408"/>
    <cellStyle name="Обычный 5 3 2 13 3" xfId="30409"/>
    <cellStyle name="Обычный 5 3 2 13 3 2" xfId="30410"/>
    <cellStyle name="Обычный 5 3 2 13 3 2 2" xfId="30411"/>
    <cellStyle name="Обычный 5 3 2 13 3 2 3" xfId="30412"/>
    <cellStyle name="Обычный 5 3 2 13 3 2 4" xfId="30413"/>
    <cellStyle name="Обычный 5 3 2 13 3 2 5" xfId="30414"/>
    <cellStyle name="Обычный 5 3 2 13 3 3" xfId="30415"/>
    <cellStyle name="Обычный 5 3 2 13 3 4" xfId="30416"/>
    <cellStyle name="Обычный 5 3 2 13 3 5" xfId="30417"/>
    <cellStyle name="Обычный 5 3 2 13 3 6" xfId="30418"/>
    <cellStyle name="Обычный 5 3 2 13 3 7" xfId="30419"/>
    <cellStyle name="Обычный 5 3 2 13 3 8" xfId="30420"/>
    <cellStyle name="Обычный 5 3 2 13 3 9" xfId="30421"/>
    <cellStyle name="Обычный 5 3 2 13 4" xfId="30422"/>
    <cellStyle name="Обычный 5 3 2 13 4 2" xfId="30423"/>
    <cellStyle name="Обычный 5 3 2 13 4 2 2" xfId="30424"/>
    <cellStyle name="Обычный 5 3 2 13 4 2 3" xfId="30425"/>
    <cellStyle name="Обычный 5 3 2 13 4 2 4" xfId="30426"/>
    <cellStyle name="Обычный 5 3 2 13 4 2 5" xfId="30427"/>
    <cellStyle name="Обычный 5 3 2 13 4 3" xfId="30428"/>
    <cellStyle name="Обычный 5 3 2 13 4 4" xfId="30429"/>
    <cellStyle name="Обычный 5 3 2 13 4 5" xfId="30430"/>
    <cellStyle name="Обычный 5 3 2 13 4 6" xfId="30431"/>
    <cellStyle name="Обычный 5 3 2 13 4 7" xfId="30432"/>
    <cellStyle name="Обычный 5 3 2 13 4 8" xfId="30433"/>
    <cellStyle name="Обычный 5 3 2 13 5" xfId="30434"/>
    <cellStyle name="Обычный 5 3 2 13 5 2" xfId="30435"/>
    <cellStyle name="Обычный 5 3 2 13 5 3" xfId="30436"/>
    <cellStyle name="Обычный 5 3 2 13 5 4" xfId="30437"/>
    <cellStyle name="Обычный 5 3 2 13 5 5" xfId="30438"/>
    <cellStyle name="Обычный 5 3 2 13 6" xfId="30439"/>
    <cellStyle name="Обычный 5 3 2 13 6 2" xfId="30440"/>
    <cellStyle name="Обычный 5 3 2 13 6 3" xfId="30441"/>
    <cellStyle name="Обычный 5 3 2 13 6 4" xfId="30442"/>
    <cellStyle name="Обычный 5 3 2 13 6 5" xfId="30443"/>
    <cellStyle name="Обычный 5 3 2 13 7" xfId="30444"/>
    <cellStyle name="Обычный 5 3 2 13 8" xfId="30445"/>
    <cellStyle name="Обычный 5 3 2 13 9" xfId="30446"/>
    <cellStyle name="Обычный 5 3 2 14" xfId="30447"/>
    <cellStyle name="Обычный 5 3 2 14 10" xfId="30448"/>
    <cellStyle name="Обычный 5 3 2 14 11" xfId="30449"/>
    <cellStyle name="Обычный 5 3 2 14 12" xfId="30450"/>
    <cellStyle name="Обычный 5 3 2 14 13" xfId="30451"/>
    <cellStyle name="Обычный 5 3 2 14 2" xfId="30452"/>
    <cellStyle name="Обычный 5 3 2 14 2 2" xfId="30453"/>
    <cellStyle name="Обычный 5 3 2 14 2 2 2" xfId="30454"/>
    <cellStyle name="Обычный 5 3 2 14 2 2 3" xfId="30455"/>
    <cellStyle name="Обычный 5 3 2 14 2 2 4" xfId="30456"/>
    <cellStyle name="Обычный 5 3 2 14 2 2 5" xfId="30457"/>
    <cellStyle name="Обычный 5 3 2 14 2 3" xfId="30458"/>
    <cellStyle name="Обычный 5 3 2 14 2 4" xfId="30459"/>
    <cellStyle name="Обычный 5 3 2 14 2 5" xfId="30460"/>
    <cellStyle name="Обычный 5 3 2 14 2 6" xfId="30461"/>
    <cellStyle name="Обычный 5 3 2 14 2 7" xfId="30462"/>
    <cellStyle name="Обычный 5 3 2 14 2 8" xfId="30463"/>
    <cellStyle name="Обычный 5 3 2 14 2 9" xfId="30464"/>
    <cellStyle name="Обычный 5 3 2 14 3" xfId="30465"/>
    <cellStyle name="Обычный 5 3 2 14 3 2" xfId="30466"/>
    <cellStyle name="Обычный 5 3 2 14 3 2 2" xfId="30467"/>
    <cellStyle name="Обычный 5 3 2 14 3 2 3" xfId="30468"/>
    <cellStyle name="Обычный 5 3 2 14 3 2 4" xfId="30469"/>
    <cellStyle name="Обычный 5 3 2 14 3 2 5" xfId="30470"/>
    <cellStyle name="Обычный 5 3 2 14 3 3" xfId="30471"/>
    <cellStyle name="Обычный 5 3 2 14 3 4" xfId="30472"/>
    <cellStyle name="Обычный 5 3 2 14 3 5" xfId="30473"/>
    <cellStyle name="Обычный 5 3 2 14 3 6" xfId="30474"/>
    <cellStyle name="Обычный 5 3 2 14 3 7" xfId="30475"/>
    <cellStyle name="Обычный 5 3 2 14 3 8" xfId="30476"/>
    <cellStyle name="Обычный 5 3 2 14 4" xfId="30477"/>
    <cellStyle name="Обычный 5 3 2 14 4 2" xfId="30478"/>
    <cellStyle name="Обычный 5 3 2 14 4 3" xfId="30479"/>
    <cellStyle name="Обычный 5 3 2 14 4 4" xfId="30480"/>
    <cellStyle name="Обычный 5 3 2 14 4 5" xfId="30481"/>
    <cellStyle name="Обычный 5 3 2 14 5" xfId="30482"/>
    <cellStyle name="Обычный 5 3 2 14 5 2" xfId="30483"/>
    <cellStyle name="Обычный 5 3 2 14 5 3" xfId="30484"/>
    <cellStyle name="Обычный 5 3 2 14 5 4" xfId="30485"/>
    <cellStyle name="Обычный 5 3 2 14 5 5" xfId="30486"/>
    <cellStyle name="Обычный 5 3 2 14 6" xfId="30487"/>
    <cellStyle name="Обычный 5 3 2 14 7" xfId="30488"/>
    <cellStyle name="Обычный 5 3 2 14 8" xfId="30489"/>
    <cellStyle name="Обычный 5 3 2 14 9" xfId="30490"/>
    <cellStyle name="Обычный 5 3 2 15" xfId="30491"/>
    <cellStyle name="Обычный 5 3 2 15 10" xfId="30492"/>
    <cellStyle name="Обычный 5 3 2 15 2" xfId="30493"/>
    <cellStyle name="Обычный 5 3 2 15 2 2" xfId="30494"/>
    <cellStyle name="Обычный 5 3 2 15 2 2 2" xfId="30495"/>
    <cellStyle name="Обычный 5 3 2 15 2 2 3" xfId="30496"/>
    <cellStyle name="Обычный 5 3 2 15 2 2 4" xfId="30497"/>
    <cellStyle name="Обычный 5 3 2 15 2 2 5" xfId="30498"/>
    <cellStyle name="Обычный 5 3 2 15 2 3" xfId="30499"/>
    <cellStyle name="Обычный 5 3 2 15 2 4" xfId="30500"/>
    <cellStyle name="Обычный 5 3 2 15 2 5" xfId="30501"/>
    <cellStyle name="Обычный 5 3 2 15 2 6" xfId="30502"/>
    <cellStyle name="Обычный 5 3 2 15 2 7" xfId="30503"/>
    <cellStyle name="Обычный 5 3 2 15 2 8" xfId="30504"/>
    <cellStyle name="Обычный 5 3 2 15 2 9" xfId="30505"/>
    <cellStyle name="Обычный 5 3 2 15 3" xfId="30506"/>
    <cellStyle name="Обычный 5 3 2 15 3 2" xfId="30507"/>
    <cellStyle name="Обычный 5 3 2 15 3 3" xfId="30508"/>
    <cellStyle name="Обычный 5 3 2 15 3 4" xfId="30509"/>
    <cellStyle name="Обычный 5 3 2 15 3 5" xfId="30510"/>
    <cellStyle name="Обычный 5 3 2 15 4" xfId="30511"/>
    <cellStyle name="Обычный 5 3 2 15 5" xfId="30512"/>
    <cellStyle name="Обычный 5 3 2 15 6" xfId="30513"/>
    <cellStyle name="Обычный 5 3 2 15 7" xfId="30514"/>
    <cellStyle name="Обычный 5 3 2 15 8" xfId="30515"/>
    <cellStyle name="Обычный 5 3 2 15 9" xfId="30516"/>
    <cellStyle name="Обычный 5 3 2 16" xfId="30517"/>
    <cellStyle name="Обычный 5 3 2 16 2" xfId="30518"/>
    <cellStyle name="Обычный 5 3 2 16 2 2" xfId="30519"/>
    <cellStyle name="Обычный 5 3 2 16 2 3" xfId="30520"/>
    <cellStyle name="Обычный 5 3 2 16 2 4" xfId="30521"/>
    <cellStyle name="Обычный 5 3 2 16 2 5" xfId="30522"/>
    <cellStyle name="Обычный 5 3 2 16 3" xfId="30523"/>
    <cellStyle name="Обычный 5 3 2 16 4" xfId="30524"/>
    <cellStyle name="Обычный 5 3 2 16 5" xfId="30525"/>
    <cellStyle name="Обычный 5 3 2 16 6" xfId="30526"/>
    <cellStyle name="Обычный 5 3 2 16 7" xfId="30527"/>
    <cellStyle name="Обычный 5 3 2 16 8" xfId="30528"/>
    <cellStyle name="Обычный 5 3 2 16 9" xfId="30529"/>
    <cellStyle name="Обычный 5 3 2 17" xfId="30530"/>
    <cellStyle name="Обычный 5 3 2 17 2" xfId="30531"/>
    <cellStyle name="Обычный 5 3 2 17 2 2" xfId="30532"/>
    <cellStyle name="Обычный 5 3 2 17 2 3" xfId="30533"/>
    <cellStyle name="Обычный 5 3 2 17 2 4" xfId="30534"/>
    <cellStyle name="Обычный 5 3 2 17 2 5" xfId="30535"/>
    <cellStyle name="Обычный 5 3 2 17 3" xfId="30536"/>
    <cellStyle name="Обычный 5 3 2 17 4" xfId="30537"/>
    <cellStyle name="Обычный 5 3 2 17 5" xfId="30538"/>
    <cellStyle name="Обычный 5 3 2 17 6" xfId="30539"/>
    <cellStyle name="Обычный 5 3 2 17 7" xfId="30540"/>
    <cellStyle name="Обычный 5 3 2 17 8" xfId="30541"/>
    <cellStyle name="Обычный 5 3 2 18" xfId="30542"/>
    <cellStyle name="Обычный 5 3 2 18 2" xfId="30543"/>
    <cellStyle name="Обычный 5 3 2 18 3" xfId="30544"/>
    <cellStyle name="Обычный 5 3 2 18 4" xfId="30545"/>
    <cellStyle name="Обычный 5 3 2 18 5" xfId="30546"/>
    <cellStyle name="Обычный 5 3 2 19" xfId="30547"/>
    <cellStyle name="Обычный 5 3 2 19 2" xfId="30548"/>
    <cellStyle name="Обычный 5 3 2 19 3" xfId="30549"/>
    <cellStyle name="Обычный 5 3 2 19 4" xfId="30550"/>
    <cellStyle name="Обычный 5 3 2 19 5" xfId="30551"/>
    <cellStyle name="Обычный 5 3 2 2" xfId="30552"/>
    <cellStyle name="Обычный 5 3 2 2 10" xfId="30553"/>
    <cellStyle name="Обычный 5 3 2 2 11" xfId="30554"/>
    <cellStyle name="Обычный 5 3 2 2 12" xfId="30555"/>
    <cellStyle name="Обычный 5 3 2 2 13" xfId="30556"/>
    <cellStyle name="Обычный 5 3 2 2 14" xfId="30557"/>
    <cellStyle name="Обычный 5 3 2 2 15" xfId="30558"/>
    <cellStyle name="Обычный 5 3 2 2 16" xfId="30559"/>
    <cellStyle name="Обычный 5 3 2 2 17" xfId="30560"/>
    <cellStyle name="Обычный 5 3 2 2 2" xfId="30561"/>
    <cellStyle name="Обычный 5 3 2 2 2 10" xfId="30562"/>
    <cellStyle name="Обычный 5 3 2 2 2 11" xfId="30563"/>
    <cellStyle name="Обычный 5 3 2 2 2 12" xfId="30564"/>
    <cellStyle name="Обычный 5 3 2 2 2 13" xfId="30565"/>
    <cellStyle name="Обычный 5 3 2 2 2 14" xfId="30566"/>
    <cellStyle name="Обычный 5 3 2 2 2 15" xfId="30567"/>
    <cellStyle name="Обычный 5 3 2 2 2 16" xfId="30568"/>
    <cellStyle name="Обычный 5 3 2 2 2 2" xfId="30569"/>
    <cellStyle name="Обычный 5 3 2 2 2 2 10" xfId="30570"/>
    <cellStyle name="Обычный 5 3 2 2 2 2 11" xfId="30571"/>
    <cellStyle name="Обычный 5 3 2 2 2 2 12" xfId="30572"/>
    <cellStyle name="Обычный 5 3 2 2 2 2 13" xfId="30573"/>
    <cellStyle name="Обычный 5 3 2 2 2 2 14" xfId="30574"/>
    <cellStyle name="Обычный 5 3 2 2 2 2 2" xfId="30575"/>
    <cellStyle name="Обычный 5 3 2 2 2 2 2 10" xfId="30576"/>
    <cellStyle name="Обычный 5 3 2 2 2 2 2 11" xfId="30577"/>
    <cellStyle name="Обычный 5 3 2 2 2 2 2 12" xfId="30578"/>
    <cellStyle name="Обычный 5 3 2 2 2 2 2 13" xfId="30579"/>
    <cellStyle name="Обычный 5 3 2 2 2 2 2 2" xfId="30580"/>
    <cellStyle name="Обычный 5 3 2 2 2 2 2 2 2" xfId="30581"/>
    <cellStyle name="Обычный 5 3 2 2 2 2 2 2 2 2" xfId="30582"/>
    <cellStyle name="Обычный 5 3 2 2 2 2 2 2 2 3" xfId="30583"/>
    <cellStyle name="Обычный 5 3 2 2 2 2 2 2 2 4" xfId="30584"/>
    <cellStyle name="Обычный 5 3 2 2 2 2 2 2 2 5" xfId="30585"/>
    <cellStyle name="Обычный 5 3 2 2 2 2 2 2 3" xfId="30586"/>
    <cellStyle name="Обычный 5 3 2 2 2 2 2 2 4" xfId="30587"/>
    <cellStyle name="Обычный 5 3 2 2 2 2 2 2 5" xfId="30588"/>
    <cellStyle name="Обычный 5 3 2 2 2 2 2 2 6" xfId="30589"/>
    <cellStyle name="Обычный 5 3 2 2 2 2 2 2 7" xfId="30590"/>
    <cellStyle name="Обычный 5 3 2 2 2 2 2 2 8" xfId="30591"/>
    <cellStyle name="Обычный 5 3 2 2 2 2 2 2 9" xfId="30592"/>
    <cellStyle name="Обычный 5 3 2 2 2 2 2 3" xfId="30593"/>
    <cellStyle name="Обычный 5 3 2 2 2 2 2 3 2" xfId="30594"/>
    <cellStyle name="Обычный 5 3 2 2 2 2 2 3 2 2" xfId="30595"/>
    <cellStyle name="Обычный 5 3 2 2 2 2 2 3 2 3" xfId="30596"/>
    <cellStyle name="Обычный 5 3 2 2 2 2 2 3 2 4" xfId="30597"/>
    <cellStyle name="Обычный 5 3 2 2 2 2 2 3 2 5" xfId="30598"/>
    <cellStyle name="Обычный 5 3 2 2 2 2 2 3 3" xfId="30599"/>
    <cellStyle name="Обычный 5 3 2 2 2 2 2 3 4" xfId="30600"/>
    <cellStyle name="Обычный 5 3 2 2 2 2 2 3 5" xfId="30601"/>
    <cellStyle name="Обычный 5 3 2 2 2 2 2 3 6" xfId="30602"/>
    <cellStyle name="Обычный 5 3 2 2 2 2 2 3 7" xfId="30603"/>
    <cellStyle name="Обычный 5 3 2 2 2 2 2 3 8" xfId="30604"/>
    <cellStyle name="Обычный 5 3 2 2 2 2 2 4" xfId="30605"/>
    <cellStyle name="Обычный 5 3 2 2 2 2 2 4 2" xfId="30606"/>
    <cellStyle name="Обычный 5 3 2 2 2 2 2 4 3" xfId="30607"/>
    <cellStyle name="Обычный 5 3 2 2 2 2 2 4 4" xfId="30608"/>
    <cellStyle name="Обычный 5 3 2 2 2 2 2 4 5" xfId="30609"/>
    <cellStyle name="Обычный 5 3 2 2 2 2 2 5" xfId="30610"/>
    <cellStyle name="Обычный 5 3 2 2 2 2 2 5 2" xfId="30611"/>
    <cellStyle name="Обычный 5 3 2 2 2 2 2 5 3" xfId="30612"/>
    <cellStyle name="Обычный 5 3 2 2 2 2 2 5 4" xfId="30613"/>
    <cellStyle name="Обычный 5 3 2 2 2 2 2 5 5" xfId="30614"/>
    <cellStyle name="Обычный 5 3 2 2 2 2 2 6" xfId="30615"/>
    <cellStyle name="Обычный 5 3 2 2 2 2 2 7" xfId="30616"/>
    <cellStyle name="Обычный 5 3 2 2 2 2 2 8" xfId="30617"/>
    <cellStyle name="Обычный 5 3 2 2 2 2 2 9" xfId="30618"/>
    <cellStyle name="Обычный 5 3 2 2 2 2 3" xfId="30619"/>
    <cellStyle name="Обычный 5 3 2 2 2 2 3 2" xfId="30620"/>
    <cellStyle name="Обычный 5 3 2 2 2 2 3 2 2" xfId="30621"/>
    <cellStyle name="Обычный 5 3 2 2 2 2 3 2 3" xfId="30622"/>
    <cellStyle name="Обычный 5 3 2 2 2 2 3 2 4" xfId="30623"/>
    <cellStyle name="Обычный 5 3 2 2 2 2 3 2 5" xfId="30624"/>
    <cellStyle name="Обычный 5 3 2 2 2 2 3 3" xfId="30625"/>
    <cellStyle name="Обычный 5 3 2 2 2 2 3 4" xfId="30626"/>
    <cellStyle name="Обычный 5 3 2 2 2 2 3 5" xfId="30627"/>
    <cellStyle name="Обычный 5 3 2 2 2 2 3 6" xfId="30628"/>
    <cellStyle name="Обычный 5 3 2 2 2 2 3 7" xfId="30629"/>
    <cellStyle name="Обычный 5 3 2 2 2 2 3 8" xfId="30630"/>
    <cellStyle name="Обычный 5 3 2 2 2 2 3 9" xfId="30631"/>
    <cellStyle name="Обычный 5 3 2 2 2 2 4" xfId="30632"/>
    <cellStyle name="Обычный 5 3 2 2 2 2 4 2" xfId="30633"/>
    <cellStyle name="Обычный 5 3 2 2 2 2 4 2 2" xfId="30634"/>
    <cellStyle name="Обычный 5 3 2 2 2 2 4 2 3" xfId="30635"/>
    <cellStyle name="Обычный 5 3 2 2 2 2 4 2 4" xfId="30636"/>
    <cellStyle name="Обычный 5 3 2 2 2 2 4 2 5" xfId="30637"/>
    <cellStyle name="Обычный 5 3 2 2 2 2 4 3" xfId="30638"/>
    <cellStyle name="Обычный 5 3 2 2 2 2 4 4" xfId="30639"/>
    <cellStyle name="Обычный 5 3 2 2 2 2 4 5" xfId="30640"/>
    <cellStyle name="Обычный 5 3 2 2 2 2 4 6" xfId="30641"/>
    <cellStyle name="Обычный 5 3 2 2 2 2 4 7" xfId="30642"/>
    <cellStyle name="Обычный 5 3 2 2 2 2 4 8" xfId="30643"/>
    <cellStyle name="Обычный 5 3 2 2 2 2 5" xfId="30644"/>
    <cellStyle name="Обычный 5 3 2 2 2 2 5 2" xfId="30645"/>
    <cellStyle name="Обычный 5 3 2 2 2 2 5 3" xfId="30646"/>
    <cellStyle name="Обычный 5 3 2 2 2 2 5 4" xfId="30647"/>
    <cellStyle name="Обычный 5 3 2 2 2 2 5 5" xfId="30648"/>
    <cellStyle name="Обычный 5 3 2 2 2 2 6" xfId="30649"/>
    <cellStyle name="Обычный 5 3 2 2 2 2 6 2" xfId="30650"/>
    <cellStyle name="Обычный 5 3 2 2 2 2 6 3" xfId="30651"/>
    <cellStyle name="Обычный 5 3 2 2 2 2 6 4" xfId="30652"/>
    <cellStyle name="Обычный 5 3 2 2 2 2 6 5" xfId="30653"/>
    <cellStyle name="Обычный 5 3 2 2 2 2 7" xfId="30654"/>
    <cellStyle name="Обычный 5 3 2 2 2 2 8" xfId="30655"/>
    <cellStyle name="Обычный 5 3 2 2 2 2 9" xfId="30656"/>
    <cellStyle name="Обычный 5 3 2 2 2 3" xfId="30657"/>
    <cellStyle name="Обычный 5 3 2 2 2 3 10" xfId="30658"/>
    <cellStyle name="Обычный 5 3 2 2 2 3 11" xfId="30659"/>
    <cellStyle name="Обычный 5 3 2 2 2 3 12" xfId="30660"/>
    <cellStyle name="Обычный 5 3 2 2 2 3 13" xfId="30661"/>
    <cellStyle name="Обычный 5 3 2 2 2 3 2" xfId="30662"/>
    <cellStyle name="Обычный 5 3 2 2 2 3 2 2" xfId="30663"/>
    <cellStyle name="Обычный 5 3 2 2 2 3 2 2 2" xfId="30664"/>
    <cellStyle name="Обычный 5 3 2 2 2 3 2 2 3" xfId="30665"/>
    <cellStyle name="Обычный 5 3 2 2 2 3 2 2 4" xfId="30666"/>
    <cellStyle name="Обычный 5 3 2 2 2 3 2 2 5" xfId="30667"/>
    <cellStyle name="Обычный 5 3 2 2 2 3 2 3" xfId="30668"/>
    <cellStyle name="Обычный 5 3 2 2 2 3 2 4" xfId="30669"/>
    <cellStyle name="Обычный 5 3 2 2 2 3 2 5" xfId="30670"/>
    <cellStyle name="Обычный 5 3 2 2 2 3 2 6" xfId="30671"/>
    <cellStyle name="Обычный 5 3 2 2 2 3 2 7" xfId="30672"/>
    <cellStyle name="Обычный 5 3 2 2 2 3 2 8" xfId="30673"/>
    <cellStyle name="Обычный 5 3 2 2 2 3 2 9" xfId="30674"/>
    <cellStyle name="Обычный 5 3 2 2 2 3 3" xfId="30675"/>
    <cellStyle name="Обычный 5 3 2 2 2 3 3 2" xfId="30676"/>
    <cellStyle name="Обычный 5 3 2 2 2 3 3 2 2" xfId="30677"/>
    <cellStyle name="Обычный 5 3 2 2 2 3 3 2 3" xfId="30678"/>
    <cellStyle name="Обычный 5 3 2 2 2 3 3 2 4" xfId="30679"/>
    <cellStyle name="Обычный 5 3 2 2 2 3 3 2 5" xfId="30680"/>
    <cellStyle name="Обычный 5 3 2 2 2 3 3 3" xfId="30681"/>
    <cellStyle name="Обычный 5 3 2 2 2 3 3 4" xfId="30682"/>
    <cellStyle name="Обычный 5 3 2 2 2 3 3 5" xfId="30683"/>
    <cellStyle name="Обычный 5 3 2 2 2 3 3 6" xfId="30684"/>
    <cellStyle name="Обычный 5 3 2 2 2 3 3 7" xfId="30685"/>
    <cellStyle name="Обычный 5 3 2 2 2 3 3 8" xfId="30686"/>
    <cellStyle name="Обычный 5 3 2 2 2 3 4" xfId="30687"/>
    <cellStyle name="Обычный 5 3 2 2 2 3 4 2" xfId="30688"/>
    <cellStyle name="Обычный 5 3 2 2 2 3 4 3" xfId="30689"/>
    <cellStyle name="Обычный 5 3 2 2 2 3 4 4" xfId="30690"/>
    <cellStyle name="Обычный 5 3 2 2 2 3 4 5" xfId="30691"/>
    <cellStyle name="Обычный 5 3 2 2 2 3 5" xfId="30692"/>
    <cellStyle name="Обычный 5 3 2 2 2 3 5 2" xfId="30693"/>
    <cellStyle name="Обычный 5 3 2 2 2 3 5 3" xfId="30694"/>
    <cellStyle name="Обычный 5 3 2 2 2 3 5 4" xfId="30695"/>
    <cellStyle name="Обычный 5 3 2 2 2 3 5 5" xfId="30696"/>
    <cellStyle name="Обычный 5 3 2 2 2 3 6" xfId="30697"/>
    <cellStyle name="Обычный 5 3 2 2 2 3 7" xfId="30698"/>
    <cellStyle name="Обычный 5 3 2 2 2 3 8" xfId="30699"/>
    <cellStyle name="Обычный 5 3 2 2 2 3 9" xfId="30700"/>
    <cellStyle name="Обычный 5 3 2 2 2 4" xfId="30701"/>
    <cellStyle name="Обычный 5 3 2 2 2 4 10" xfId="30702"/>
    <cellStyle name="Обычный 5 3 2 2 2 4 2" xfId="30703"/>
    <cellStyle name="Обычный 5 3 2 2 2 4 2 2" xfId="30704"/>
    <cellStyle name="Обычный 5 3 2 2 2 4 2 2 2" xfId="30705"/>
    <cellStyle name="Обычный 5 3 2 2 2 4 2 2 3" xfId="30706"/>
    <cellStyle name="Обычный 5 3 2 2 2 4 2 2 4" xfId="30707"/>
    <cellStyle name="Обычный 5 3 2 2 2 4 2 2 5" xfId="30708"/>
    <cellStyle name="Обычный 5 3 2 2 2 4 2 3" xfId="30709"/>
    <cellStyle name="Обычный 5 3 2 2 2 4 2 4" xfId="30710"/>
    <cellStyle name="Обычный 5 3 2 2 2 4 2 5" xfId="30711"/>
    <cellStyle name="Обычный 5 3 2 2 2 4 2 6" xfId="30712"/>
    <cellStyle name="Обычный 5 3 2 2 2 4 2 7" xfId="30713"/>
    <cellStyle name="Обычный 5 3 2 2 2 4 2 8" xfId="30714"/>
    <cellStyle name="Обычный 5 3 2 2 2 4 2 9" xfId="30715"/>
    <cellStyle name="Обычный 5 3 2 2 2 4 3" xfId="30716"/>
    <cellStyle name="Обычный 5 3 2 2 2 4 3 2" xfId="30717"/>
    <cellStyle name="Обычный 5 3 2 2 2 4 3 3" xfId="30718"/>
    <cellStyle name="Обычный 5 3 2 2 2 4 3 4" xfId="30719"/>
    <cellStyle name="Обычный 5 3 2 2 2 4 3 5" xfId="30720"/>
    <cellStyle name="Обычный 5 3 2 2 2 4 4" xfId="30721"/>
    <cellStyle name="Обычный 5 3 2 2 2 4 5" xfId="30722"/>
    <cellStyle name="Обычный 5 3 2 2 2 4 6" xfId="30723"/>
    <cellStyle name="Обычный 5 3 2 2 2 4 7" xfId="30724"/>
    <cellStyle name="Обычный 5 3 2 2 2 4 8" xfId="30725"/>
    <cellStyle name="Обычный 5 3 2 2 2 4 9" xfId="30726"/>
    <cellStyle name="Обычный 5 3 2 2 2 5" xfId="30727"/>
    <cellStyle name="Обычный 5 3 2 2 2 5 2" xfId="30728"/>
    <cellStyle name="Обычный 5 3 2 2 2 5 2 2" xfId="30729"/>
    <cellStyle name="Обычный 5 3 2 2 2 5 2 3" xfId="30730"/>
    <cellStyle name="Обычный 5 3 2 2 2 5 2 4" xfId="30731"/>
    <cellStyle name="Обычный 5 3 2 2 2 5 2 5" xfId="30732"/>
    <cellStyle name="Обычный 5 3 2 2 2 5 3" xfId="30733"/>
    <cellStyle name="Обычный 5 3 2 2 2 5 4" xfId="30734"/>
    <cellStyle name="Обычный 5 3 2 2 2 5 5" xfId="30735"/>
    <cellStyle name="Обычный 5 3 2 2 2 5 6" xfId="30736"/>
    <cellStyle name="Обычный 5 3 2 2 2 5 7" xfId="30737"/>
    <cellStyle name="Обычный 5 3 2 2 2 5 8" xfId="30738"/>
    <cellStyle name="Обычный 5 3 2 2 2 5 9" xfId="30739"/>
    <cellStyle name="Обычный 5 3 2 2 2 6" xfId="30740"/>
    <cellStyle name="Обычный 5 3 2 2 2 6 2" xfId="30741"/>
    <cellStyle name="Обычный 5 3 2 2 2 6 2 2" xfId="30742"/>
    <cellStyle name="Обычный 5 3 2 2 2 6 2 3" xfId="30743"/>
    <cellStyle name="Обычный 5 3 2 2 2 6 2 4" xfId="30744"/>
    <cellStyle name="Обычный 5 3 2 2 2 6 2 5" xfId="30745"/>
    <cellStyle name="Обычный 5 3 2 2 2 6 3" xfId="30746"/>
    <cellStyle name="Обычный 5 3 2 2 2 6 4" xfId="30747"/>
    <cellStyle name="Обычный 5 3 2 2 2 6 5" xfId="30748"/>
    <cellStyle name="Обычный 5 3 2 2 2 6 6" xfId="30749"/>
    <cellStyle name="Обычный 5 3 2 2 2 6 7" xfId="30750"/>
    <cellStyle name="Обычный 5 3 2 2 2 6 8" xfId="30751"/>
    <cellStyle name="Обычный 5 3 2 2 2 7" xfId="30752"/>
    <cellStyle name="Обычный 5 3 2 2 2 7 2" xfId="30753"/>
    <cellStyle name="Обычный 5 3 2 2 2 7 3" xfId="30754"/>
    <cellStyle name="Обычный 5 3 2 2 2 7 4" xfId="30755"/>
    <cellStyle name="Обычный 5 3 2 2 2 7 5" xfId="30756"/>
    <cellStyle name="Обычный 5 3 2 2 2 8" xfId="30757"/>
    <cellStyle name="Обычный 5 3 2 2 2 8 2" xfId="30758"/>
    <cellStyle name="Обычный 5 3 2 2 2 8 3" xfId="30759"/>
    <cellStyle name="Обычный 5 3 2 2 2 8 4" xfId="30760"/>
    <cellStyle name="Обычный 5 3 2 2 2 8 5" xfId="30761"/>
    <cellStyle name="Обычный 5 3 2 2 2 9" xfId="30762"/>
    <cellStyle name="Обычный 5 3 2 2 3" xfId="30763"/>
    <cellStyle name="Обычный 5 3 2 2 3 10" xfId="30764"/>
    <cellStyle name="Обычный 5 3 2 2 3 11" xfId="30765"/>
    <cellStyle name="Обычный 5 3 2 2 3 12" xfId="30766"/>
    <cellStyle name="Обычный 5 3 2 2 3 13" xfId="30767"/>
    <cellStyle name="Обычный 5 3 2 2 3 14" xfId="30768"/>
    <cellStyle name="Обычный 5 3 2 2 3 2" xfId="30769"/>
    <cellStyle name="Обычный 5 3 2 2 3 2 10" xfId="30770"/>
    <cellStyle name="Обычный 5 3 2 2 3 2 11" xfId="30771"/>
    <cellStyle name="Обычный 5 3 2 2 3 2 12" xfId="30772"/>
    <cellStyle name="Обычный 5 3 2 2 3 2 13" xfId="30773"/>
    <cellStyle name="Обычный 5 3 2 2 3 2 2" xfId="30774"/>
    <cellStyle name="Обычный 5 3 2 2 3 2 2 2" xfId="30775"/>
    <cellStyle name="Обычный 5 3 2 2 3 2 2 2 2" xfId="30776"/>
    <cellStyle name="Обычный 5 3 2 2 3 2 2 2 3" xfId="30777"/>
    <cellStyle name="Обычный 5 3 2 2 3 2 2 2 4" xfId="30778"/>
    <cellStyle name="Обычный 5 3 2 2 3 2 2 2 5" xfId="30779"/>
    <cellStyle name="Обычный 5 3 2 2 3 2 2 3" xfId="30780"/>
    <cellStyle name="Обычный 5 3 2 2 3 2 2 4" xfId="30781"/>
    <cellStyle name="Обычный 5 3 2 2 3 2 2 5" xfId="30782"/>
    <cellStyle name="Обычный 5 3 2 2 3 2 2 6" xfId="30783"/>
    <cellStyle name="Обычный 5 3 2 2 3 2 2 7" xfId="30784"/>
    <cellStyle name="Обычный 5 3 2 2 3 2 2 8" xfId="30785"/>
    <cellStyle name="Обычный 5 3 2 2 3 2 2 9" xfId="30786"/>
    <cellStyle name="Обычный 5 3 2 2 3 2 3" xfId="30787"/>
    <cellStyle name="Обычный 5 3 2 2 3 2 3 2" xfId="30788"/>
    <cellStyle name="Обычный 5 3 2 2 3 2 3 2 2" xfId="30789"/>
    <cellStyle name="Обычный 5 3 2 2 3 2 3 2 3" xfId="30790"/>
    <cellStyle name="Обычный 5 3 2 2 3 2 3 2 4" xfId="30791"/>
    <cellStyle name="Обычный 5 3 2 2 3 2 3 2 5" xfId="30792"/>
    <cellStyle name="Обычный 5 3 2 2 3 2 3 3" xfId="30793"/>
    <cellStyle name="Обычный 5 3 2 2 3 2 3 4" xfId="30794"/>
    <cellStyle name="Обычный 5 3 2 2 3 2 3 5" xfId="30795"/>
    <cellStyle name="Обычный 5 3 2 2 3 2 3 6" xfId="30796"/>
    <cellStyle name="Обычный 5 3 2 2 3 2 3 7" xfId="30797"/>
    <cellStyle name="Обычный 5 3 2 2 3 2 3 8" xfId="30798"/>
    <cellStyle name="Обычный 5 3 2 2 3 2 4" xfId="30799"/>
    <cellStyle name="Обычный 5 3 2 2 3 2 4 2" xfId="30800"/>
    <cellStyle name="Обычный 5 3 2 2 3 2 4 3" xfId="30801"/>
    <cellStyle name="Обычный 5 3 2 2 3 2 4 4" xfId="30802"/>
    <cellStyle name="Обычный 5 3 2 2 3 2 4 5" xfId="30803"/>
    <cellStyle name="Обычный 5 3 2 2 3 2 5" xfId="30804"/>
    <cellStyle name="Обычный 5 3 2 2 3 2 5 2" xfId="30805"/>
    <cellStyle name="Обычный 5 3 2 2 3 2 5 3" xfId="30806"/>
    <cellStyle name="Обычный 5 3 2 2 3 2 5 4" xfId="30807"/>
    <cellStyle name="Обычный 5 3 2 2 3 2 5 5" xfId="30808"/>
    <cellStyle name="Обычный 5 3 2 2 3 2 6" xfId="30809"/>
    <cellStyle name="Обычный 5 3 2 2 3 2 7" xfId="30810"/>
    <cellStyle name="Обычный 5 3 2 2 3 2 8" xfId="30811"/>
    <cellStyle name="Обычный 5 3 2 2 3 2 9" xfId="30812"/>
    <cellStyle name="Обычный 5 3 2 2 3 3" xfId="30813"/>
    <cellStyle name="Обычный 5 3 2 2 3 3 2" xfId="30814"/>
    <cellStyle name="Обычный 5 3 2 2 3 3 2 2" xfId="30815"/>
    <cellStyle name="Обычный 5 3 2 2 3 3 2 3" xfId="30816"/>
    <cellStyle name="Обычный 5 3 2 2 3 3 2 4" xfId="30817"/>
    <cellStyle name="Обычный 5 3 2 2 3 3 2 5" xfId="30818"/>
    <cellStyle name="Обычный 5 3 2 2 3 3 3" xfId="30819"/>
    <cellStyle name="Обычный 5 3 2 2 3 3 4" xfId="30820"/>
    <cellStyle name="Обычный 5 3 2 2 3 3 5" xfId="30821"/>
    <cellStyle name="Обычный 5 3 2 2 3 3 6" xfId="30822"/>
    <cellStyle name="Обычный 5 3 2 2 3 3 7" xfId="30823"/>
    <cellStyle name="Обычный 5 3 2 2 3 3 8" xfId="30824"/>
    <cellStyle name="Обычный 5 3 2 2 3 3 9" xfId="30825"/>
    <cellStyle name="Обычный 5 3 2 2 3 4" xfId="30826"/>
    <cellStyle name="Обычный 5 3 2 2 3 4 2" xfId="30827"/>
    <cellStyle name="Обычный 5 3 2 2 3 4 2 2" xfId="30828"/>
    <cellStyle name="Обычный 5 3 2 2 3 4 2 3" xfId="30829"/>
    <cellStyle name="Обычный 5 3 2 2 3 4 2 4" xfId="30830"/>
    <cellStyle name="Обычный 5 3 2 2 3 4 2 5" xfId="30831"/>
    <cellStyle name="Обычный 5 3 2 2 3 4 3" xfId="30832"/>
    <cellStyle name="Обычный 5 3 2 2 3 4 4" xfId="30833"/>
    <cellStyle name="Обычный 5 3 2 2 3 4 5" xfId="30834"/>
    <cellStyle name="Обычный 5 3 2 2 3 4 6" xfId="30835"/>
    <cellStyle name="Обычный 5 3 2 2 3 4 7" xfId="30836"/>
    <cellStyle name="Обычный 5 3 2 2 3 4 8" xfId="30837"/>
    <cellStyle name="Обычный 5 3 2 2 3 5" xfId="30838"/>
    <cellStyle name="Обычный 5 3 2 2 3 5 2" xfId="30839"/>
    <cellStyle name="Обычный 5 3 2 2 3 5 3" xfId="30840"/>
    <cellStyle name="Обычный 5 3 2 2 3 5 4" xfId="30841"/>
    <cellStyle name="Обычный 5 3 2 2 3 5 5" xfId="30842"/>
    <cellStyle name="Обычный 5 3 2 2 3 6" xfId="30843"/>
    <cellStyle name="Обычный 5 3 2 2 3 6 2" xfId="30844"/>
    <cellStyle name="Обычный 5 3 2 2 3 6 3" xfId="30845"/>
    <cellStyle name="Обычный 5 3 2 2 3 6 4" xfId="30846"/>
    <cellStyle name="Обычный 5 3 2 2 3 6 5" xfId="30847"/>
    <cellStyle name="Обычный 5 3 2 2 3 7" xfId="30848"/>
    <cellStyle name="Обычный 5 3 2 2 3 8" xfId="30849"/>
    <cellStyle name="Обычный 5 3 2 2 3 9" xfId="30850"/>
    <cellStyle name="Обычный 5 3 2 2 4" xfId="30851"/>
    <cellStyle name="Обычный 5 3 2 2 4 10" xfId="30852"/>
    <cellStyle name="Обычный 5 3 2 2 4 11" xfId="30853"/>
    <cellStyle name="Обычный 5 3 2 2 4 12" xfId="30854"/>
    <cellStyle name="Обычный 5 3 2 2 4 13" xfId="30855"/>
    <cellStyle name="Обычный 5 3 2 2 4 2" xfId="30856"/>
    <cellStyle name="Обычный 5 3 2 2 4 2 2" xfId="30857"/>
    <cellStyle name="Обычный 5 3 2 2 4 2 2 2" xfId="30858"/>
    <cellStyle name="Обычный 5 3 2 2 4 2 2 3" xfId="30859"/>
    <cellStyle name="Обычный 5 3 2 2 4 2 2 4" xfId="30860"/>
    <cellStyle name="Обычный 5 3 2 2 4 2 2 5" xfId="30861"/>
    <cellStyle name="Обычный 5 3 2 2 4 2 3" xfId="30862"/>
    <cellStyle name="Обычный 5 3 2 2 4 2 4" xfId="30863"/>
    <cellStyle name="Обычный 5 3 2 2 4 2 5" xfId="30864"/>
    <cellStyle name="Обычный 5 3 2 2 4 2 6" xfId="30865"/>
    <cellStyle name="Обычный 5 3 2 2 4 2 7" xfId="30866"/>
    <cellStyle name="Обычный 5 3 2 2 4 2 8" xfId="30867"/>
    <cellStyle name="Обычный 5 3 2 2 4 2 9" xfId="30868"/>
    <cellStyle name="Обычный 5 3 2 2 4 3" xfId="30869"/>
    <cellStyle name="Обычный 5 3 2 2 4 3 2" xfId="30870"/>
    <cellStyle name="Обычный 5 3 2 2 4 3 2 2" xfId="30871"/>
    <cellStyle name="Обычный 5 3 2 2 4 3 2 3" xfId="30872"/>
    <cellStyle name="Обычный 5 3 2 2 4 3 2 4" xfId="30873"/>
    <cellStyle name="Обычный 5 3 2 2 4 3 2 5" xfId="30874"/>
    <cellStyle name="Обычный 5 3 2 2 4 3 3" xfId="30875"/>
    <cellStyle name="Обычный 5 3 2 2 4 3 4" xfId="30876"/>
    <cellStyle name="Обычный 5 3 2 2 4 3 5" xfId="30877"/>
    <cellStyle name="Обычный 5 3 2 2 4 3 6" xfId="30878"/>
    <cellStyle name="Обычный 5 3 2 2 4 3 7" xfId="30879"/>
    <cellStyle name="Обычный 5 3 2 2 4 3 8" xfId="30880"/>
    <cellStyle name="Обычный 5 3 2 2 4 4" xfId="30881"/>
    <cellStyle name="Обычный 5 3 2 2 4 4 2" xfId="30882"/>
    <cellStyle name="Обычный 5 3 2 2 4 4 3" xfId="30883"/>
    <cellStyle name="Обычный 5 3 2 2 4 4 4" xfId="30884"/>
    <cellStyle name="Обычный 5 3 2 2 4 4 5" xfId="30885"/>
    <cellStyle name="Обычный 5 3 2 2 4 5" xfId="30886"/>
    <cellStyle name="Обычный 5 3 2 2 4 5 2" xfId="30887"/>
    <cellStyle name="Обычный 5 3 2 2 4 5 3" xfId="30888"/>
    <cellStyle name="Обычный 5 3 2 2 4 5 4" xfId="30889"/>
    <cellStyle name="Обычный 5 3 2 2 4 5 5" xfId="30890"/>
    <cellStyle name="Обычный 5 3 2 2 4 6" xfId="30891"/>
    <cellStyle name="Обычный 5 3 2 2 4 7" xfId="30892"/>
    <cellStyle name="Обычный 5 3 2 2 4 8" xfId="30893"/>
    <cellStyle name="Обычный 5 3 2 2 4 9" xfId="30894"/>
    <cellStyle name="Обычный 5 3 2 2 5" xfId="30895"/>
    <cellStyle name="Обычный 5 3 2 2 5 10" xfId="30896"/>
    <cellStyle name="Обычный 5 3 2 2 5 2" xfId="30897"/>
    <cellStyle name="Обычный 5 3 2 2 5 2 2" xfId="30898"/>
    <cellStyle name="Обычный 5 3 2 2 5 2 2 2" xfId="30899"/>
    <cellStyle name="Обычный 5 3 2 2 5 2 2 3" xfId="30900"/>
    <cellStyle name="Обычный 5 3 2 2 5 2 2 4" xfId="30901"/>
    <cellStyle name="Обычный 5 3 2 2 5 2 2 5" xfId="30902"/>
    <cellStyle name="Обычный 5 3 2 2 5 2 3" xfId="30903"/>
    <cellStyle name="Обычный 5 3 2 2 5 2 4" xfId="30904"/>
    <cellStyle name="Обычный 5 3 2 2 5 2 5" xfId="30905"/>
    <cellStyle name="Обычный 5 3 2 2 5 2 6" xfId="30906"/>
    <cellStyle name="Обычный 5 3 2 2 5 2 7" xfId="30907"/>
    <cellStyle name="Обычный 5 3 2 2 5 2 8" xfId="30908"/>
    <cellStyle name="Обычный 5 3 2 2 5 2 9" xfId="30909"/>
    <cellStyle name="Обычный 5 3 2 2 5 3" xfId="30910"/>
    <cellStyle name="Обычный 5 3 2 2 5 3 2" xfId="30911"/>
    <cellStyle name="Обычный 5 3 2 2 5 3 3" xfId="30912"/>
    <cellStyle name="Обычный 5 3 2 2 5 3 4" xfId="30913"/>
    <cellStyle name="Обычный 5 3 2 2 5 3 5" xfId="30914"/>
    <cellStyle name="Обычный 5 3 2 2 5 4" xfId="30915"/>
    <cellStyle name="Обычный 5 3 2 2 5 5" xfId="30916"/>
    <cellStyle name="Обычный 5 3 2 2 5 6" xfId="30917"/>
    <cellStyle name="Обычный 5 3 2 2 5 7" xfId="30918"/>
    <cellStyle name="Обычный 5 3 2 2 5 8" xfId="30919"/>
    <cellStyle name="Обычный 5 3 2 2 5 9" xfId="30920"/>
    <cellStyle name="Обычный 5 3 2 2 6" xfId="30921"/>
    <cellStyle name="Обычный 5 3 2 2 6 2" xfId="30922"/>
    <cellStyle name="Обычный 5 3 2 2 6 2 2" xfId="30923"/>
    <cellStyle name="Обычный 5 3 2 2 6 2 3" xfId="30924"/>
    <cellStyle name="Обычный 5 3 2 2 6 2 4" xfId="30925"/>
    <cellStyle name="Обычный 5 3 2 2 6 2 5" xfId="30926"/>
    <cellStyle name="Обычный 5 3 2 2 6 3" xfId="30927"/>
    <cellStyle name="Обычный 5 3 2 2 6 4" xfId="30928"/>
    <cellStyle name="Обычный 5 3 2 2 6 5" xfId="30929"/>
    <cellStyle name="Обычный 5 3 2 2 6 6" xfId="30930"/>
    <cellStyle name="Обычный 5 3 2 2 6 7" xfId="30931"/>
    <cellStyle name="Обычный 5 3 2 2 6 8" xfId="30932"/>
    <cellStyle name="Обычный 5 3 2 2 6 9" xfId="30933"/>
    <cellStyle name="Обычный 5 3 2 2 7" xfId="30934"/>
    <cellStyle name="Обычный 5 3 2 2 7 2" xfId="30935"/>
    <cellStyle name="Обычный 5 3 2 2 7 2 2" xfId="30936"/>
    <cellStyle name="Обычный 5 3 2 2 7 2 3" xfId="30937"/>
    <cellStyle name="Обычный 5 3 2 2 7 2 4" xfId="30938"/>
    <cellStyle name="Обычный 5 3 2 2 7 2 5" xfId="30939"/>
    <cellStyle name="Обычный 5 3 2 2 7 3" xfId="30940"/>
    <cellStyle name="Обычный 5 3 2 2 7 4" xfId="30941"/>
    <cellStyle name="Обычный 5 3 2 2 7 5" xfId="30942"/>
    <cellStyle name="Обычный 5 3 2 2 7 6" xfId="30943"/>
    <cellStyle name="Обычный 5 3 2 2 7 7" xfId="30944"/>
    <cellStyle name="Обычный 5 3 2 2 7 8" xfId="30945"/>
    <cellStyle name="Обычный 5 3 2 2 8" xfId="30946"/>
    <cellStyle name="Обычный 5 3 2 2 8 2" xfId="30947"/>
    <cellStyle name="Обычный 5 3 2 2 8 3" xfId="30948"/>
    <cellStyle name="Обычный 5 3 2 2 8 4" xfId="30949"/>
    <cellStyle name="Обычный 5 3 2 2 8 5" xfId="30950"/>
    <cellStyle name="Обычный 5 3 2 2 9" xfId="30951"/>
    <cellStyle name="Обычный 5 3 2 2 9 2" xfId="30952"/>
    <cellStyle name="Обычный 5 3 2 2 9 3" xfId="30953"/>
    <cellStyle name="Обычный 5 3 2 2 9 4" xfId="30954"/>
    <cellStyle name="Обычный 5 3 2 2 9 5" xfId="30955"/>
    <cellStyle name="Обычный 5 3 2 20" xfId="30956"/>
    <cellStyle name="Обычный 5 3 2 21" xfId="30957"/>
    <cellStyle name="Обычный 5 3 2 22" xfId="30958"/>
    <cellStyle name="Обычный 5 3 2 23" xfId="30959"/>
    <cellStyle name="Обычный 5 3 2 24" xfId="30960"/>
    <cellStyle name="Обычный 5 3 2 25" xfId="30961"/>
    <cellStyle name="Обычный 5 3 2 26" xfId="30962"/>
    <cellStyle name="Обычный 5 3 2 27" xfId="30963"/>
    <cellStyle name="Обычный 5 3 2 3" xfId="30964"/>
    <cellStyle name="Обычный 5 3 2 3 10" xfId="30965"/>
    <cellStyle name="Обычный 5 3 2 3 11" xfId="30966"/>
    <cellStyle name="Обычный 5 3 2 3 12" xfId="30967"/>
    <cellStyle name="Обычный 5 3 2 3 13" xfId="30968"/>
    <cellStyle name="Обычный 5 3 2 3 14" xfId="30969"/>
    <cellStyle name="Обычный 5 3 2 3 15" xfId="30970"/>
    <cellStyle name="Обычный 5 3 2 3 16" xfId="30971"/>
    <cellStyle name="Обычный 5 3 2 3 2" xfId="30972"/>
    <cellStyle name="Обычный 5 3 2 3 2 10" xfId="30973"/>
    <cellStyle name="Обычный 5 3 2 3 2 11" xfId="30974"/>
    <cellStyle name="Обычный 5 3 2 3 2 12" xfId="30975"/>
    <cellStyle name="Обычный 5 3 2 3 2 13" xfId="30976"/>
    <cellStyle name="Обычный 5 3 2 3 2 14" xfId="30977"/>
    <cellStyle name="Обычный 5 3 2 3 2 2" xfId="30978"/>
    <cellStyle name="Обычный 5 3 2 3 2 2 10" xfId="30979"/>
    <cellStyle name="Обычный 5 3 2 3 2 2 11" xfId="30980"/>
    <cellStyle name="Обычный 5 3 2 3 2 2 12" xfId="30981"/>
    <cellStyle name="Обычный 5 3 2 3 2 2 13" xfId="30982"/>
    <cellStyle name="Обычный 5 3 2 3 2 2 2" xfId="30983"/>
    <cellStyle name="Обычный 5 3 2 3 2 2 2 2" xfId="30984"/>
    <cellStyle name="Обычный 5 3 2 3 2 2 2 2 2" xfId="30985"/>
    <cellStyle name="Обычный 5 3 2 3 2 2 2 2 3" xfId="30986"/>
    <cellStyle name="Обычный 5 3 2 3 2 2 2 2 4" xfId="30987"/>
    <cellStyle name="Обычный 5 3 2 3 2 2 2 2 5" xfId="30988"/>
    <cellStyle name="Обычный 5 3 2 3 2 2 2 3" xfId="30989"/>
    <cellStyle name="Обычный 5 3 2 3 2 2 2 4" xfId="30990"/>
    <cellStyle name="Обычный 5 3 2 3 2 2 2 5" xfId="30991"/>
    <cellStyle name="Обычный 5 3 2 3 2 2 2 6" xfId="30992"/>
    <cellStyle name="Обычный 5 3 2 3 2 2 2 7" xfId="30993"/>
    <cellStyle name="Обычный 5 3 2 3 2 2 2 8" xfId="30994"/>
    <cellStyle name="Обычный 5 3 2 3 2 2 2 9" xfId="30995"/>
    <cellStyle name="Обычный 5 3 2 3 2 2 3" xfId="30996"/>
    <cellStyle name="Обычный 5 3 2 3 2 2 3 2" xfId="30997"/>
    <cellStyle name="Обычный 5 3 2 3 2 2 3 2 2" xfId="30998"/>
    <cellStyle name="Обычный 5 3 2 3 2 2 3 2 3" xfId="30999"/>
    <cellStyle name="Обычный 5 3 2 3 2 2 3 2 4" xfId="31000"/>
    <cellStyle name="Обычный 5 3 2 3 2 2 3 2 5" xfId="31001"/>
    <cellStyle name="Обычный 5 3 2 3 2 2 3 3" xfId="31002"/>
    <cellStyle name="Обычный 5 3 2 3 2 2 3 4" xfId="31003"/>
    <cellStyle name="Обычный 5 3 2 3 2 2 3 5" xfId="31004"/>
    <cellStyle name="Обычный 5 3 2 3 2 2 3 6" xfId="31005"/>
    <cellStyle name="Обычный 5 3 2 3 2 2 3 7" xfId="31006"/>
    <cellStyle name="Обычный 5 3 2 3 2 2 3 8" xfId="31007"/>
    <cellStyle name="Обычный 5 3 2 3 2 2 4" xfId="31008"/>
    <cellStyle name="Обычный 5 3 2 3 2 2 4 2" xfId="31009"/>
    <cellStyle name="Обычный 5 3 2 3 2 2 4 3" xfId="31010"/>
    <cellStyle name="Обычный 5 3 2 3 2 2 4 4" xfId="31011"/>
    <cellStyle name="Обычный 5 3 2 3 2 2 4 5" xfId="31012"/>
    <cellStyle name="Обычный 5 3 2 3 2 2 5" xfId="31013"/>
    <cellStyle name="Обычный 5 3 2 3 2 2 5 2" xfId="31014"/>
    <cellStyle name="Обычный 5 3 2 3 2 2 5 3" xfId="31015"/>
    <cellStyle name="Обычный 5 3 2 3 2 2 5 4" xfId="31016"/>
    <cellStyle name="Обычный 5 3 2 3 2 2 5 5" xfId="31017"/>
    <cellStyle name="Обычный 5 3 2 3 2 2 6" xfId="31018"/>
    <cellStyle name="Обычный 5 3 2 3 2 2 7" xfId="31019"/>
    <cellStyle name="Обычный 5 3 2 3 2 2 8" xfId="31020"/>
    <cellStyle name="Обычный 5 3 2 3 2 2 9" xfId="31021"/>
    <cellStyle name="Обычный 5 3 2 3 2 3" xfId="31022"/>
    <cellStyle name="Обычный 5 3 2 3 2 3 2" xfId="31023"/>
    <cellStyle name="Обычный 5 3 2 3 2 3 2 2" xfId="31024"/>
    <cellStyle name="Обычный 5 3 2 3 2 3 2 3" xfId="31025"/>
    <cellStyle name="Обычный 5 3 2 3 2 3 2 4" xfId="31026"/>
    <cellStyle name="Обычный 5 3 2 3 2 3 2 5" xfId="31027"/>
    <cellStyle name="Обычный 5 3 2 3 2 3 3" xfId="31028"/>
    <cellStyle name="Обычный 5 3 2 3 2 3 4" xfId="31029"/>
    <cellStyle name="Обычный 5 3 2 3 2 3 5" xfId="31030"/>
    <cellStyle name="Обычный 5 3 2 3 2 3 6" xfId="31031"/>
    <cellStyle name="Обычный 5 3 2 3 2 3 7" xfId="31032"/>
    <cellStyle name="Обычный 5 3 2 3 2 3 8" xfId="31033"/>
    <cellStyle name="Обычный 5 3 2 3 2 3 9" xfId="31034"/>
    <cellStyle name="Обычный 5 3 2 3 2 4" xfId="31035"/>
    <cellStyle name="Обычный 5 3 2 3 2 4 2" xfId="31036"/>
    <cellStyle name="Обычный 5 3 2 3 2 4 2 2" xfId="31037"/>
    <cellStyle name="Обычный 5 3 2 3 2 4 2 3" xfId="31038"/>
    <cellStyle name="Обычный 5 3 2 3 2 4 2 4" xfId="31039"/>
    <cellStyle name="Обычный 5 3 2 3 2 4 2 5" xfId="31040"/>
    <cellStyle name="Обычный 5 3 2 3 2 4 3" xfId="31041"/>
    <cellStyle name="Обычный 5 3 2 3 2 4 4" xfId="31042"/>
    <cellStyle name="Обычный 5 3 2 3 2 4 5" xfId="31043"/>
    <cellStyle name="Обычный 5 3 2 3 2 4 6" xfId="31044"/>
    <cellStyle name="Обычный 5 3 2 3 2 4 7" xfId="31045"/>
    <cellStyle name="Обычный 5 3 2 3 2 4 8" xfId="31046"/>
    <cellStyle name="Обычный 5 3 2 3 2 5" xfId="31047"/>
    <cellStyle name="Обычный 5 3 2 3 2 5 2" xfId="31048"/>
    <cellStyle name="Обычный 5 3 2 3 2 5 3" xfId="31049"/>
    <cellStyle name="Обычный 5 3 2 3 2 5 4" xfId="31050"/>
    <cellStyle name="Обычный 5 3 2 3 2 5 5" xfId="31051"/>
    <cellStyle name="Обычный 5 3 2 3 2 6" xfId="31052"/>
    <cellStyle name="Обычный 5 3 2 3 2 6 2" xfId="31053"/>
    <cellStyle name="Обычный 5 3 2 3 2 6 3" xfId="31054"/>
    <cellStyle name="Обычный 5 3 2 3 2 6 4" xfId="31055"/>
    <cellStyle name="Обычный 5 3 2 3 2 6 5" xfId="31056"/>
    <cellStyle name="Обычный 5 3 2 3 2 7" xfId="31057"/>
    <cellStyle name="Обычный 5 3 2 3 2 8" xfId="31058"/>
    <cellStyle name="Обычный 5 3 2 3 2 9" xfId="31059"/>
    <cellStyle name="Обычный 5 3 2 3 3" xfId="31060"/>
    <cellStyle name="Обычный 5 3 2 3 3 10" xfId="31061"/>
    <cellStyle name="Обычный 5 3 2 3 3 11" xfId="31062"/>
    <cellStyle name="Обычный 5 3 2 3 3 12" xfId="31063"/>
    <cellStyle name="Обычный 5 3 2 3 3 13" xfId="31064"/>
    <cellStyle name="Обычный 5 3 2 3 3 2" xfId="31065"/>
    <cellStyle name="Обычный 5 3 2 3 3 2 2" xfId="31066"/>
    <cellStyle name="Обычный 5 3 2 3 3 2 2 2" xfId="31067"/>
    <cellStyle name="Обычный 5 3 2 3 3 2 2 3" xfId="31068"/>
    <cellStyle name="Обычный 5 3 2 3 3 2 2 4" xfId="31069"/>
    <cellStyle name="Обычный 5 3 2 3 3 2 2 5" xfId="31070"/>
    <cellStyle name="Обычный 5 3 2 3 3 2 3" xfId="31071"/>
    <cellStyle name="Обычный 5 3 2 3 3 2 4" xfId="31072"/>
    <cellStyle name="Обычный 5 3 2 3 3 2 5" xfId="31073"/>
    <cellStyle name="Обычный 5 3 2 3 3 2 6" xfId="31074"/>
    <cellStyle name="Обычный 5 3 2 3 3 2 7" xfId="31075"/>
    <cellStyle name="Обычный 5 3 2 3 3 2 8" xfId="31076"/>
    <cellStyle name="Обычный 5 3 2 3 3 2 9" xfId="31077"/>
    <cellStyle name="Обычный 5 3 2 3 3 3" xfId="31078"/>
    <cellStyle name="Обычный 5 3 2 3 3 3 2" xfId="31079"/>
    <cellStyle name="Обычный 5 3 2 3 3 3 2 2" xfId="31080"/>
    <cellStyle name="Обычный 5 3 2 3 3 3 2 3" xfId="31081"/>
    <cellStyle name="Обычный 5 3 2 3 3 3 2 4" xfId="31082"/>
    <cellStyle name="Обычный 5 3 2 3 3 3 2 5" xfId="31083"/>
    <cellStyle name="Обычный 5 3 2 3 3 3 3" xfId="31084"/>
    <cellStyle name="Обычный 5 3 2 3 3 3 4" xfId="31085"/>
    <cellStyle name="Обычный 5 3 2 3 3 3 5" xfId="31086"/>
    <cellStyle name="Обычный 5 3 2 3 3 3 6" xfId="31087"/>
    <cellStyle name="Обычный 5 3 2 3 3 3 7" xfId="31088"/>
    <cellStyle name="Обычный 5 3 2 3 3 3 8" xfId="31089"/>
    <cellStyle name="Обычный 5 3 2 3 3 4" xfId="31090"/>
    <cellStyle name="Обычный 5 3 2 3 3 4 2" xfId="31091"/>
    <cellStyle name="Обычный 5 3 2 3 3 4 3" xfId="31092"/>
    <cellStyle name="Обычный 5 3 2 3 3 4 4" xfId="31093"/>
    <cellStyle name="Обычный 5 3 2 3 3 4 5" xfId="31094"/>
    <cellStyle name="Обычный 5 3 2 3 3 5" xfId="31095"/>
    <cellStyle name="Обычный 5 3 2 3 3 5 2" xfId="31096"/>
    <cellStyle name="Обычный 5 3 2 3 3 5 3" xfId="31097"/>
    <cellStyle name="Обычный 5 3 2 3 3 5 4" xfId="31098"/>
    <cellStyle name="Обычный 5 3 2 3 3 5 5" xfId="31099"/>
    <cellStyle name="Обычный 5 3 2 3 3 6" xfId="31100"/>
    <cellStyle name="Обычный 5 3 2 3 3 7" xfId="31101"/>
    <cellStyle name="Обычный 5 3 2 3 3 8" xfId="31102"/>
    <cellStyle name="Обычный 5 3 2 3 3 9" xfId="31103"/>
    <cellStyle name="Обычный 5 3 2 3 4" xfId="31104"/>
    <cellStyle name="Обычный 5 3 2 3 4 10" xfId="31105"/>
    <cellStyle name="Обычный 5 3 2 3 4 2" xfId="31106"/>
    <cellStyle name="Обычный 5 3 2 3 4 2 2" xfId="31107"/>
    <cellStyle name="Обычный 5 3 2 3 4 2 2 2" xfId="31108"/>
    <cellStyle name="Обычный 5 3 2 3 4 2 2 3" xfId="31109"/>
    <cellStyle name="Обычный 5 3 2 3 4 2 2 4" xfId="31110"/>
    <cellStyle name="Обычный 5 3 2 3 4 2 2 5" xfId="31111"/>
    <cellStyle name="Обычный 5 3 2 3 4 2 3" xfId="31112"/>
    <cellStyle name="Обычный 5 3 2 3 4 2 4" xfId="31113"/>
    <cellStyle name="Обычный 5 3 2 3 4 2 5" xfId="31114"/>
    <cellStyle name="Обычный 5 3 2 3 4 2 6" xfId="31115"/>
    <cellStyle name="Обычный 5 3 2 3 4 2 7" xfId="31116"/>
    <cellStyle name="Обычный 5 3 2 3 4 2 8" xfId="31117"/>
    <cellStyle name="Обычный 5 3 2 3 4 2 9" xfId="31118"/>
    <cellStyle name="Обычный 5 3 2 3 4 3" xfId="31119"/>
    <cellStyle name="Обычный 5 3 2 3 4 3 2" xfId="31120"/>
    <cellStyle name="Обычный 5 3 2 3 4 3 3" xfId="31121"/>
    <cellStyle name="Обычный 5 3 2 3 4 3 4" xfId="31122"/>
    <cellStyle name="Обычный 5 3 2 3 4 3 5" xfId="31123"/>
    <cellStyle name="Обычный 5 3 2 3 4 4" xfId="31124"/>
    <cellStyle name="Обычный 5 3 2 3 4 5" xfId="31125"/>
    <cellStyle name="Обычный 5 3 2 3 4 6" xfId="31126"/>
    <cellStyle name="Обычный 5 3 2 3 4 7" xfId="31127"/>
    <cellStyle name="Обычный 5 3 2 3 4 8" xfId="31128"/>
    <cellStyle name="Обычный 5 3 2 3 4 9" xfId="31129"/>
    <cellStyle name="Обычный 5 3 2 3 5" xfId="31130"/>
    <cellStyle name="Обычный 5 3 2 3 5 2" xfId="31131"/>
    <cellStyle name="Обычный 5 3 2 3 5 2 2" xfId="31132"/>
    <cellStyle name="Обычный 5 3 2 3 5 2 3" xfId="31133"/>
    <cellStyle name="Обычный 5 3 2 3 5 2 4" xfId="31134"/>
    <cellStyle name="Обычный 5 3 2 3 5 2 5" xfId="31135"/>
    <cellStyle name="Обычный 5 3 2 3 5 3" xfId="31136"/>
    <cellStyle name="Обычный 5 3 2 3 5 4" xfId="31137"/>
    <cellStyle name="Обычный 5 3 2 3 5 5" xfId="31138"/>
    <cellStyle name="Обычный 5 3 2 3 5 6" xfId="31139"/>
    <cellStyle name="Обычный 5 3 2 3 5 7" xfId="31140"/>
    <cellStyle name="Обычный 5 3 2 3 5 8" xfId="31141"/>
    <cellStyle name="Обычный 5 3 2 3 5 9" xfId="31142"/>
    <cellStyle name="Обычный 5 3 2 3 6" xfId="31143"/>
    <cellStyle name="Обычный 5 3 2 3 6 2" xfId="31144"/>
    <cellStyle name="Обычный 5 3 2 3 6 2 2" xfId="31145"/>
    <cellStyle name="Обычный 5 3 2 3 6 2 3" xfId="31146"/>
    <cellStyle name="Обычный 5 3 2 3 6 2 4" xfId="31147"/>
    <cellStyle name="Обычный 5 3 2 3 6 2 5" xfId="31148"/>
    <cellStyle name="Обычный 5 3 2 3 6 3" xfId="31149"/>
    <cellStyle name="Обычный 5 3 2 3 6 4" xfId="31150"/>
    <cellStyle name="Обычный 5 3 2 3 6 5" xfId="31151"/>
    <cellStyle name="Обычный 5 3 2 3 6 6" xfId="31152"/>
    <cellStyle name="Обычный 5 3 2 3 6 7" xfId="31153"/>
    <cellStyle name="Обычный 5 3 2 3 6 8" xfId="31154"/>
    <cellStyle name="Обычный 5 3 2 3 7" xfId="31155"/>
    <cellStyle name="Обычный 5 3 2 3 7 2" xfId="31156"/>
    <cellStyle name="Обычный 5 3 2 3 7 3" xfId="31157"/>
    <cellStyle name="Обычный 5 3 2 3 7 4" xfId="31158"/>
    <cellStyle name="Обычный 5 3 2 3 7 5" xfId="31159"/>
    <cellStyle name="Обычный 5 3 2 3 8" xfId="31160"/>
    <cellStyle name="Обычный 5 3 2 3 8 2" xfId="31161"/>
    <cellStyle name="Обычный 5 3 2 3 8 3" xfId="31162"/>
    <cellStyle name="Обычный 5 3 2 3 8 4" xfId="31163"/>
    <cellStyle name="Обычный 5 3 2 3 8 5" xfId="31164"/>
    <cellStyle name="Обычный 5 3 2 3 9" xfId="31165"/>
    <cellStyle name="Обычный 5 3 2 4" xfId="31166"/>
    <cellStyle name="Обычный 5 3 2 4 10" xfId="31167"/>
    <cellStyle name="Обычный 5 3 2 4 11" xfId="31168"/>
    <cellStyle name="Обычный 5 3 2 4 12" xfId="31169"/>
    <cellStyle name="Обычный 5 3 2 4 13" xfId="31170"/>
    <cellStyle name="Обычный 5 3 2 4 14" xfId="31171"/>
    <cellStyle name="Обычный 5 3 2 4 15" xfId="31172"/>
    <cellStyle name="Обычный 5 3 2 4 16" xfId="31173"/>
    <cellStyle name="Обычный 5 3 2 4 2" xfId="31174"/>
    <cellStyle name="Обычный 5 3 2 4 2 10" xfId="31175"/>
    <cellStyle name="Обычный 5 3 2 4 2 11" xfId="31176"/>
    <cellStyle name="Обычный 5 3 2 4 2 12" xfId="31177"/>
    <cellStyle name="Обычный 5 3 2 4 2 13" xfId="31178"/>
    <cellStyle name="Обычный 5 3 2 4 2 14" xfId="31179"/>
    <cellStyle name="Обычный 5 3 2 4 2 2" xfId="31180"/>
    <cellStyle name="Обычный 5 3 2 4 2 2 10" xfId="31181"/>
    <cellStyle name="Обычный 5 3 2 4 2 2 11" xfId="31182"/>
    <cellStyle name="Обычный 5 3 2 4 2 2 12" xfId="31183"/>
    <cellStyle name="Обычный 5 3 2 4 2 2 13" xfId="31184"/>
    <cellStyle name="Обычный 5 3 2 4 2 2 2" xfId="31185"/>
    <cellStyle name="Обычный 5 3 2 4 2 2 2 2" xfId="31186"/>
    <cellStyle name="Обычный 5 3 2 4 2 2 2 2 2" xfId="31187"/>
    <cellStyle name="Обычный 5 3 2 4 2 2 2 2 3" xfId="31188"/>
    <cellStyle name="Обычный 5 3 2 4 2 2 2 2 4" xfId="31189"/>
    <cellStyle name="Обычный 5 3 2 4 2 2 2 2 5" xfId="31190"/>
    <cellStyle name="Обычный 5 3 2 4 2 2 2 3" xfId="31191"/>
    <cellStyle name="Обычный 5 3 2 4 2 2 2 4" xfId="31192"/>
    <cellStyle name="Обычный 5 3 2 4 2 2 2 5" xfId="31193"/>
    <cellStyle name="Обычный 5 3 2 4 2 2 2 6" xfId="31194"/>
    <cellStyle name="Обычный 5 3 2 4 2 2 2 7" xfId="31195"/>
    <cellStyle name="Обычный 5 3 2 4 2 2 2 8" xfId="31196"/>
    <cellStyle name="Обычный 5 3 2 4 2 2 2 9" xfId="31197"/>
    <cellStyle name="Обычный 5 3 2 4 2 2 3" xfId="31198"/>
    <cellStyle name="Обычный 5 3 2 4 2 2 3 2" xfId="31199"/>
    <cellStyle name="Обычный 5 3 2 4 2 2 3 2 2" xfId="31200"/>
    <cellStyle name="Обычный 5 3 2 4 2 2 3 2 3" xfId="31201"/>
    <cellStyle name="Обычный 5 3 2 4 2 2 3 2 4" xfId="31202"/>
    <cellStyle name="Обычный 5 3 2 4 2 2 3 2 5" xfId="31203"/>
    <cellStyle name="Обычный 5 3 2 4 2 2 3 3" xfId="31204"/>
    <cellStyle name="Обычный 5 3 2 4 2 2 3 4" xfId="31205"/>
    <cellStyle name="Обычный 5 3 2 4 2 2 3 5" xfId="31206"/>
    <cellStyle name="Обычный 5 3 2 4 2 2 3 6" xfId="31207"/>
    <cellStyle name="Обычный 5 3 2 4 2 2 3 7" xfId="31208"/>
    <cellStyle name="Обычный 5 3 2 4 2 2 3 8" xfId="31209"/>
    <cellStyle name="Обычный 5 3 2 4 2 2 4" xfId="31210"/>
    <cellStyle name="Обычный 5 3 2 4 2 2 4 2" xfId="31211"/>
    <cellStyle name="Обычный 5 3 2 4 2 2 4 3" xfId="31212"/>
    <cellStyle name="Обычный 5 3 2 4 2 2 4 4" xfId="31213"/>
    <cellStyle name="Обычный 5 3 2 4 2 2 4 5" xfId="31214"/>
    <cellStyle name="Обычный 5 3 2 4 2 2 5" xfId="31215"/>
    <cellStyle name="Обычный 5 3 2 4 2 2 5 2" xfId="31216"/>
    <cellStyle name="Обычный 5 3 2 4 2 2 5 3" xfId="31217"/>
    <cellStyle name="Обычный 5 3 2 4 2 2 5 4" xfId="31218"/>
    <cellStyle name="Обычный 5 3 2 4 2 2 5 5" xfId="31219"/>
    <cellStyle name="Обычный 5 3 2 4 2 2 6" xfId="31220"/>
    <cellStyle name="Обычный 5 3 2 4 2 2 7" xfId="31221"/>
    <cellStyle name="Обычный 5 3 2 4 2 2 8" xfId="31222"/>
    <cellStyle name="Обычный 5 3 2 4 2 2 9" xfId="31223"/>
    <cellStyle name="Обычный 5 3 2 4 2 3" xfId="31224"/>
    <cellStyle name="Обычный 5 3 2 4 2 3 2" xfId="31225"/>
    <cellStyle name="Обычный 5 3 2 4 2 3 2 2" xfId="31226"/>
    <cellStyle name="Обычный 5 3 2 4 2 3 2 3" xfId="31227"/>
    <cellStyle name="Обычный 5 3 2 4 2 3 2 4" xfId="31228"/>
    <cellStyle name="Обычный 5 3 2 4 2 3 2 5" xfId="31229"/>
    <cellStyle name="Обычный 5 3 2 4 2 3 3" xfId="31230"/>
    <cellStyle name="Обычный 5 3 2 4 2 3 4" xfId="31231"/>
    <cellStyle name="Обычный 5 3 2 4 2 3 5" xfId="31232"/>
    <cellStyle name="Обычный 5 3 2 4 2 3 6" xfId="31233"/>
    <cellStyle name="Обычный 5 3 2 4 2 3 7" xfId="31234"/>
    <cellStyle name="Обычный 5 3 2 4 2 3 8" xfId="31235"/>
    <cellStyle name="Обычный 5 3 2 4 2 3 9" xfId="31236"/>
    <cellStyle name="Обычный 5 3 2 4 2 4" xfId="31237"/>
    <cellStyle name="Обычный 5 3 2 4 2 4 2" xfId="31238"/>
    <cellStyle name="Обычный 5 3 2 4 2 4 2 2" xfId="31239"/>
    <cellStyle name="Обычный 5 3 2 4 2 4 2 3" xfId="31240"/>
    <cellStyle name="Обычный 5 3 2 4 2 4 2 4" xfId="31241"/>
    <cellStyle name="Обычный 5 3 2 4 2 4 2 5" xfId="31242"/>
    <cellStyle name="Обычный 5 3 2 4 2 4 3" xfId="31243"/>
    <cellStyle name="Обычный 5 3 2 4 2 4 4" xfId="31244"/>
    <cellStyle name="Обычный 5 3 2 4 2 4 5" xfId="31245"/>
    <cellStyle name="Обычный 5 3 2 4 2 4 6" xfId="31246"/>
    <cellStyle name="Обычный 5 3 2 4 2 4 7" xfId="31247"/>
    <cellStyle name="Обычный 5 3 2 4 2 4 8" xfId="31248"/>
    <cellStyle name="Обычный 5 3 2 4 2 5" xfId="31249"/>
    <cellStyle name="Обычный 5 3 2 4 2 5 2" xfId="31250"/>
    <cellStyle name="Обычный 5 3 2 4 2 5 3" xfId="31251"/>
    <cellStyle name="Обычный 5 3 2 4 2 5 4" xfId="31252"/>
    <cellStyle name="Обычный 5 3 2 4 2 5 5" xfId="31253"/>
    <cellStyle name="Обычный 5 3 2 4 2 6" xfId="31254"/>
    <cellStyle name="Обычный 5 3 2 4 2 6 2" xfId="31255"/>
    <cellStyle name="Обычный 5 3 2 4 2 6 3" xfId="31256"/>
    <cellStyle name="Обычный 5 3 2 4 2 6 4" xfId="31257"/>
    <cellStyle name="Обычный 5 3 2 4 2 6 5" xfId="31258"/>
    <cellStyle name="Обычный 5 3 2 4 2 7" xfId="31259"/>
    <cellStyle name="Обычный 5 3 2 4 2 8" xfId="31260"/>
    <cellStyle name="Обычный 5 3 2 4 2 9" xfId="31261"/>
    <cellStyle name="Обычный 5 3 2 4 3" xfId="31262"/>
    <cellStyle name="Обычный 5 3 2 4 3 10" xfId="31263"/>
    <cellStyle name="Обычный 5 3 2 4 3 11" xfId="31264"/>
    <cellStyle name="Обычный 5 3 2 4 3 12" xfId="31265"/>
    <cellStyle name="Обычный 5 3 2 4 3 13" xfId="31266"/>
    <cellStyle name="Обычный 5 3 2 4 3 2" xfId="31267"/>
    <cellStyle name="Обычный 5 3 2 4 3 2 2" xfId="31268"/>
    <cellStyle name="Обычный 5 3 2 4 3 2 2 2" xfId="31269"/>
    <cellStyle name="Обычный 5 3 2 4 3 2 2 3" xfId="31270"/>
    <cellStyle name="Обычный 5 3 2 4 3 2 2 4" xfId="31271"/>
    <cellStyle name="Обычный 5 3 2 4 3 2 2 5" xfId="31272"/>
    <cellStyle name="Обычный 5 3 2 4 3 2 3" xfId="31273"/>
    <cellStyle name="Обычный 5 3 2 4 3 2 4" xfId="31274"/>
    <cellStyle name="Обычный 5 3 2 4 3 2 5" xfId="31275"/>
    <cellStyle name="Обычный 5 3 2 4 3 2 6" xfId="31276"/>
    <cellStyle name="Обычный 5 3 2 4 3 2 7" xfId="31277"/>
    <cellStyle name="Обычный 5 3 2 4 3 2 8" xfId="31278"/>
    <cellStyle name="Обычный 5 3 2 4 3 2 9" xfId="31279"/>
    <cellStyle name="Обычный 5 3 2 4 3 3" xfId="31280"/>
    <cellStyle name="Обычный 5 3 2 4 3 3 2" xfId="31281"/>
    <cellStyle name="Обычный 5 3 2 4 3 3 2 2" xfId="31282"/>
    <cellStyle name="Обычный 5 3 2 4 3 3 2 3" xfId="31283"/>
    <cellStyle name="Обычный 5 3 2 4 3 3 2 4" xfId="31284"/>
    <cellStyle name="Обычный 5 3 2 4 3 3 2 5" xfId="31285"/>
    <cellStyle name="Обычный 5 3 2 4 3 3 3" xfId="31286"/>
    <cellStyle name="Обычный 5 3 2 4 3 3 4" xfId="31287"/>
    <cellStyle name="Обычный 5 3 2 4 3 3 5" xfId="31288"/>
    <cellStyle name="Обычный 5 3 2 4 3 3 6" xfId="31289"/>
    <cellStyle name="Обычный 5 3 2 4 3 3 7" xfId="31290"/>
    <cellStyle name="Обычный 5 3 2 4 3 3 8" xfId="31291"/>
    <cellStyle name="Обычный 5 3 2 4 3 4" xfId="31292"/>
    <cellStyle name="Обычный 5 3 2 4 3 4 2" xfId="31293"/>
    <cellStyle name="Обычный 5 3 2 4 3 4 3" xfId="31294"/>
    <cellStyle name="Обычный 5 3 2 4 3 4 4" xfId="31295"/>
    <cellStyle name="Обычный 5 3 2 4 3 4 5" xfId="31296"/>
    <cellStyle name="Обычный 5 3 2 4 3 5" xfId="31297"/>
    <cellStyle name="Обычный 5 3 2 4 3 5 2" xfId="31298"/>
    <cellStyle name="Обычный 5 3 2 4 3 5 3" xfId="31299"/>
    <cellStyle name="Обычный 5 3 2 4 3 5 4" xfId="31300"/>
    <cellStyle name="Обычный 5 3 2 4 3 5 5" xfId="31301"/>
    <cellStyle name="Обычный 5 3 2 4 3 6" xfId="31302"/>
    <cellStyle name="Обычный 5 3 2 4 3 7" xfId="31303"/>
    <cellStyle name="Обычный 5 3 2 4 3 8" xfId="31304"/>
    <cellStyle name="Обычный 5 3 2 4 3 9" xfId="31305"/>
    <cellStyle name="Обычный 5 3 2 4 4" xfId="31306"/>
    <cellStyle name="Обычный 5 3 2 4 4 10" xfId="31307"/>
    <cellStyle name="Обычный 5 3 2 4 4 2" xfId="31308"/>
    <cellStyle name="Обычный 5 3 2 4 4 2 2" xfId="31309"/>
    <cellStyle name="Обычный 5 3 2 4 4 2 2 2" xfId="31310"/>
    <cellStyle name="Обычный 5 3 2 4 4 2 2 3" xfId="31311"/>
    <cellStyle name="Обычный 5 3 2 4 4 2 2 4" xfId="31312"/>
    <cellStyle name="Обычный 5 3 2 4 4 2 2 5" xfId="31313"/>
    <cellStyle name="Обычный 5 3 2 4 4 2 3" xfId="31314"/>
    <cellStyle name="Обычный 5 3 2 4 4 2 4" xfId="31315"/>
    <cellStyle name="Обычный 5 3 2 4 4 2 5" xfId="31316"/>
    <cellStyle name="Обычный 5 3 2 4 4 2 6" xfId="31317"/>
    <cellStyle name="Обычный 5 3 2 4 4 2 7" xfId="31318"/>
    <cellStyle name="Обычный 5 3 2 4 4 2 8" xfId="31319"/>
    <cellStyle name="Обычный 5 3 2 4 4 2 9" xfId="31320"/>
    <cellStyle name="Обычный 5 3 2 4 4 3" xfId="31321"/>
    <cellStyle name="Обычный 5 3 2 4 4 3 2" xfId="31322"/>
    <cellStyle name="Обычный 5 3 2 4 4 3 3" xfId="31323"/>
    <cellStyle name="Обычный 5 3 2 4 4 3 4" xfId="31324"/>
    <cellStyle name="Обычный 5 3 2 4 4 3 5" xfId="31325"/>
    <cellStyle name="Обычный 5 3 2 4 4 4" xfId="31326"/>
    <cellStyle name="Обычный 5 3 2 4 4 5" xfId="31327"/>
    <cellStyle name="Обычный 5 3 2 4 4 6" xfId="31328"/>
    <cellStyle name="Обычный 5 3 2 4 4 7" xfId="31329"/>
    <cellStyle name="Обычный 5 3 2 4 4 8" xfId="31330"/>
    <cellStyle name="Обычный 5 3 2 4 4 9" xfId="31331"/>
    <cellStyle name="Обычный 5 3 2 4 5" xfId="31332"/>
    <cellStyle name="Обычный 5 3 2 4 5 2" xfId="31333"/>
    <cellStyle name="Обычный 5 3 2 4 5 2 2" xfId="31334"/>
    <cellStyle name="Обычный 5 3 2 4 5 2 3" xfId="31335"/>
    <cellStyle name="Обычный 5 3 2 4 5 2 4" xfId="31336"/>
    <cellStyle name="Обычный 5 3 2 4 5 2 5" xfId="31337"/>
    <cellStyle name="Обычный 5 3 2 4 5 3" xfId="31338"/>
    <cellStyle name="Обычный 5 3 2 4 5 4" xfId="31339"/>
    <cellStyle name="Обычный 5 3 2 4 5 5" xfId="31340"/>
    <cellStyle name="Обычный 5 3 2 4 5 6" xfId="31341"/>
    <cellStyle name="Обычный 5 3 2 4 5 7" xfId="31342"/>
    <cellStyle name="Обычный 5 3 2 4 5 8" xfId="31343"/>
    <cellStyle name="Обычный 5 3 2 4 5 9" xfId="31344"/>
    <cellStyle name="Обычный 5 3 2 4 6" xfId="31345"/>
    <cellStyle name="Обычный 5 3 2 4 6 2" xfId="31346"/>
    <cellStyle name="Обычный 5 3 2 4 6 2 2" xfId="31347"/>
    <cellStyle name="Обычный 5 3 2 4 6 2 3" xfId="31348"/>
    <cellStyle name="Обычный 5 3 2 4 6 2 4" xfId="31349"/>
    <cellStyle name="Обычный 5 3 2 4 6 2 5" xfId="31350"/>
    <cellStyle name="Обычный 5 3 2 4 6 3" xfId="31351"/>
    <cellStyle name="Обычный 5 3 2 4 6 4" xfId="31352"/>
    <cellStyle name="Обычный 5 3 2 4 6 5" xfId="31353"/>
    <cellStyle name="Обычный 5 3 2 4 6 6" xfId="31354"/>
    <cellStyle name="Обычный 5 3 2 4 6 7" xfId="31355"/>
    <cellStyle name="Обычный 5 3 2 4 6 8" xfId="31356"/>
    <cellStyle name="Обычный 5 3 2 4 7" xfId="31357"/>
    <cellStyle name="Обычный 5 3 2 4 7 2" xfId="31358"/>
    <cellStyle name="Обычный 5 3 2 4 7 3" xfId="31359"/>
    <cellStyle name="Обычный 5 3 2 4 7 4" xfId="31360"/>
    <cellStyle name="Обычный 5 3 2 4 7 5" xfId="31361"/>
    <cellStyle name="Обычный 5 3 2 4 8" xfId="31362"/>
    <cellStyle name="Обычный 5 3 2 4 8 2" xfId="31363"/>
    <cellStyle name="Обычный 5 3 2 4 8 3" xfId="31364"/>
    <cellStyle name="Обычный 5 3 2 4 8 4" xfId="31365"/>
    <cellStyle name="Обычный 5 3 2 4 8 5" xfId="31366"/>
    <cellStyle name="Обычный 5 3 2 4 9" xfId="31367"/>
    <cellStyle name="Обычный 5 3 2 5" xfId="31368"/>
    <cellStyle name="Обычный 5 3 2 5 10" xfId="31369"/>
    <cellStyle name="Обычный 5 3 2 5 11" xfId="31370"/>
    <cellStyle name="Обычный 5 3 2 5 12" xfId="31371"/>
    <cellStyle name="Обычный 5 3 2 5 13" xfId="31372"/>
    <cellStyle name="Обычный 5 3 2 5 14" xfId="31373"/>
    <cellStyle name="Обычный 5 3 2 5 15" xfId="31374"/>
    <cellStyle name="Обычный 5 3 2 5 2" xfId="31375"/>
    <cellStyle name="Обычный 5 3 2 5 2 10" xfId="31376"/>
    <cellStyle name="Обычный 5 3 2 5 2 11" xfId="31377"/>
    <cellStyle name="Обычный 5 3 2 5 2 12" xfId="31378"/>
    <cellStyle name="Обычный 5 3 2 5 2 13" xfId="31379"/>
    <cellStyle name="Обычный 5 3 2 5 2 14" xfId="31380"/>
    <cellStyle name="Обычный 5 3 2 5 2 2" xfId="31381"/>
    <cellStyle name="Обычный 5 3 2 5 2 2 10" xfId="31382"/>
    <cellStyle name="Обычный 5 3 2 5 2 2 11" xfId="31383"/>
    <cellStyle name="Обычный 5 3 2 5 2 2 12" xfId="31384"/>
    <cellStyle name="Обычный 5 3 2 5 2 2 13" xfId="31385"/>
    <cellStyle name="Обычный 5 3 2 5 2 2 2" xfId="31386"/>
    <cellStyle name="Обычный 5 3 2 5 2 2 2 2" xfId="31387"/>
    <cellStyle name="Обычный 5 3 2 5 2 2 2 2 2" xfId="31388"/>
    <cellStyle name="Обычный 5 3 2 5 2 2 2 2 3" xfId="31389"/>
    <cellStyle name="Обычный 5 3 2 5 2 2 2 2 4" xfId="31390"/>
    <cellStyle name="Обычный 5 3 2 5 2 2 2 2 5" xfId="31391"/>
    <cellStyle name="Обычный 5 3 2 5 2 2 2 3" xfId="31392"/>
    <cellStyle name="Обычный 5 3 2 5 2 2 2 4" xfId="31393"/>
    <cellStyle name="Обычный 5 3 2 5 2 2 2 5" xfId="31394"/>
    <cellStyle name="Обычный 5 3 2 5 2 2 2 6" xfId="31395"/>
    <cellStyle name="Обычный 5 3 2 5 2 2 2 7" xfId="31396"/>
    <cellStyle name="Обычный 5 3 2 5 2 2 2 8" xfId="31397"/>
    <cellStyle name="Обычный 5 3 2 5 2 2 2 9" xfId="31398"/>
    <cellStyle name="Обычный 5 3 2 5 2 2 3" xfId="31399"/>
    <cellStyle name="Обычный 5 3 2 5 2 2 3 2" xfId="31400"/>
    <cellStyle name="Обычный 5 3 2 5 2 2 3 2 2" xfId="31401"/>
    <cellStyle name="Обычный 5 3 2 5 2 2 3 2 3" xfId="31402"/>
    <cellStyle name="Обычный 5 3 2 5 2 2 3 2 4" xfId="31403"/>
    <cellStyle name="Обычный 5 3 2 5 2 2 3 2 5" xfId="31404"/>
    <cellStyle name="Обычный 5 3 2 5 2 2 3 3" xfId="31405"/>
    <cellStyle name="Обычный 5 3 2 5 2 2 3 4" xfId="31406"/>
    <cellStyle name="Обычный 5 3 2 5 2 2 3 5" xfId="31407"/>
    <cellStyle name="Обычный 5 3 2 5 2 2 3 6" xfId="31408"/>
    <cellStyle name="Обычный 5 3 2 5 2 2 3 7" xfId="31409"/>
    <cellStyle name="Обычный 5 3 2 5 2 2 3 8" xfId="31410"/>
    <cellStyle name="Обычный 5 3 2 5 2 2 4" xfId="31411"/>
    <cellStyle name="Обычный 5 3 2 5 2 2 4 2" xfId="31412"/>
    <cellStyle name="Обычный 5 3 2 5 2 2 4 3" xfId="31413"/>
    <cellStyle name="Обычный 5 3 2 5 2 2 4 4" xfId="31414"/>
    <cellStyle name="Обычный 5 3 2 5 2 2 4 5" xfId="31415"/>
    <cellStyle name="Обычный 5 3 2 5 2 2 5" xfId="31416"/>
    <cellStyle name="Обычный 5 3 2 5 2 2 5 2" xfId="31417"/>
    <cellStyle name="Обычный 5 3 2 5 2 2 5 3" xfId="31418"/>
    <cellStyle name="Обычный 5 3 2 5 2 2 5 4" xfId="31419"/>
    <cellStyle name="Обычный 5 3 2 5 2 2 5 5" xfId="31420"/>
    <cellStyle name="Обычный 5 3 2 5 2 2 6" xfId="31421"/>
    <cellStyle name="Обычный 5 3 2 5 2 2 7" xfId="31422"/>
    <cellStyle name="Обычный 5 3 2 5 2 2 8" xfId="31423"/>
    <cellStyle name="Обычный 5 3 2 5 2 2 9" xfId="31424"/>
    <cellStyle name="Обычный 5 3 2 5 2 3" xfId="31425"/>
    <cellStyle name="Обычный 5 3 2 5 2 3 2" xfId="31426"/>
    <cellStyle name="Обычный 5 3 2 5 2 3 2 2" xfId="31427"/>
    <cellStyle name="Обычный 5 3 2 5 2 3 2 3" xfId="31428"/>
    <cellStyle name="Обычный 5 3 2 5 2 3 2 4" xfId="31429"/>
    <cellStyle name="Обычный 5 3 2 5 2 3 2 5" xfId="31430"/>
    <cellStyle name="Обычный 5 3 2 5 2 3 3" xfId="31431"/>
    <cellStyle name="Обычный 5 3 2 5 2 3 4" xfId="31432"/>
    <cellStyle name="Обычный 5 3 2 5 2 3 5" xfId="31433"/>
    <cellStyle name="Обычный 5 3 2 5 2 3 6" xfId="31434"/>
    <cellStyle name="Обычный 5 3 2 5 2 3 7" xfId="31435"/>
    <cellStyle name="Обычный 5 3 2 5 2 3 8" xfId="31436"/>
    <cellStyle name="Обычный 5 3 2 5 2 3 9" xfId="31437"/>
    <cellStyle name="Обычный 5 3 2 5 2 4" xfId="31438"/>
    <cellStyle name="Обычный 5 3 2 5 2 4 2" xfId="31439"/>
    <cellStyle name="Обычный 5 3 2 5 2 4 2 2" xfId="31440"/>
    <cellStyle name="Обычный 5 3 2 5 2 4 2 3" xfId="31441"/>
    <cellStyle name="Обычный 5 3 2 5 2 4 2 4" xfId="31442"/>
    <cellStyle name="Обычный 5 3 2 5 2 4 2 5" xfId="31443"/>
    <cellStyle name="Обычный 5 3 2 5 2 4 3" xfId="31444"/>
    <cellStyle name="Обычный 5 3 2 5 2 4 4" xfId="31445"/>
    <cellStyle name="Обычный 5 3 2 5 2 4 5" xfId="31446"/>
    <cellStyle name="Обычный 5 3 2 5 2 4 6" xfId="31447"/>
    <cellStyle name="Обычный 5 3 2 5 2 4 7" xfId="31448"/>
    <cellStyle name="Обычный 5 3 2 5 2 4 8" xfId="31449"/>
    <cellStyle name="Обычный 5 3 2 5 2 5" xfId="31450"/>
    <cellStyle name="Обычный 5 3 2 5 2 5 2" xfId="31451"/>
    <cellStyle name="Обычный 5 3 2 5 2 5 3" xfId="31452"/>
    <cellStyle name="Обычный 5 3 2 5 2 5 4" xfId="31453"/>
    <cellStyle name="Обычный 5 3 2 5 2 5 5" xfId="31454"/>
    <cellStyle name="Обычный 5 3 2 5 2 6" xfId="31455"/>
    <cellStyle name="Обычный 5 3 2 5 2 6 2" xfId="31456"/>
    <cellStyle name="Обычный 5 3 2 5 2 6 3" xfId="31457"/>
    <cellStyle name="Обычный 5 3 2 5 2 6 4" xfId="31458"/>
    <cellStyle name="Обычный 5 3 2 5 2 6 5" xfId="31459"/>
    <cellStyle name="Обычный 5 3 2 5 2 7" xfId="31460"/>
    <cellStyle name="Обычный 5 3 2 5 2 8" xfId="31461"/>
    <cellStyle name="Обычный 5 3 2 5 2 9" xfId="31462"/>
    <cellStyle name="Обычный 5 3 2 5 3" xfId="31463"/>
    <cellStyle name="Обычный 5 3 2 5 3 10" xfId="31464"/>
    <cellStyle name="Обычный 5 3 2 5 3 11" xfId="31465"/>
    <cellStyle name="Обычный 5 3 2 5 3 12" xfId="31466"/>
    <cellStyle name="Обычный 5 3 2 5 3 13" xfId="31467"/>
    <cellStyle name="Обычный 5 3 2 5 3 2" xfId="31468"/>
    <cellStyle name="Обычный 5 3 2 5 3 2 2" xfId="31469"/>
    <cellStyle name="Обычный 5 3 2 5 3 2 2 2" xfId="31470"/>
    <cellStyle name="Обычный 5 3 2 5 3 2 2 3" xfId="31471"/>
    <cellStyle name="Обычный 5 3 2 5 3 2 2 4" xfId="31472"/>
    <cellStyle name="Обычный 5 3 2 5 3 2 2 5" xfId="31473"/>
    <cellStyle name="Обычный 5 3 2 5 3 2 3" xfId="31474"/>
    <cellStyle name="Обычный 5 3 2 5 3 2 4" xfId="31475"/>
    <cellStyle name="Обычный 5 3 2 5 3 2 5" xfId="31476"/>
    <cellStyle name="Обычный 5 3 2 5 3 2 6" xfId="31477"/>
    <cellStyle name="Обычный 5 3 2 5 3 2 7" xfId="31478"/>
    <cellStyle name="Обычный 5 3 2 5 3 2 8" xfId="31479"/>
    <cellStyle name="Обычный 5 3 2 5 3 2 9" xfId="31480"/>
    <cellStyle name="Обычный 5 3 2 5 3 3" xfId="31481"/>
    <cellStyle name="Обычный 5 3 2 5 3 3 2" xfId="31482"/>
    <cellStyle name="Обычный 5 3 2 5 3 3 2 2" xfId="31483"/>
    <cellStyle name="Обычный 5 3 2 5 3 3 2 3" xfId="31484"/>
    <cellStyle name="Обычный 5 3 2 5 3 3 2 4" xfId="31485"/>
    <cellStyle name="Обычный 5 3 2 5 3 3 2 5" xfId="31486"/>
    <cellStyle name="Обычный 5 3 2 5 3 3 3" xfId="31487"/>
    <cellStyle name="Обычный 5 3 2 5 3 3 4" xfId="31488"/>
    <cellStyle name="Обычный 5 3 2 5 3 3 5" xfId="31489"/>
    <cellStyle name="Обычный 5 3 2 5 3 3 6" xfId="31490"/>
    <cellStyle name="Обычный 5 3 2 5 3 3 7" xfId="31491"/>
    <cellStyle name="Обычный 5 3 2 5 3 3 8" xfId="31492"/>
    <cellStyle name="Обычный 5 3 2 5 3 4" xfId="31493"/>
    <cellStyle name="Обычный 5 3 2 5 3 4 2" xfId="31494"/>
    <cellStyle name="Обычный 5 3 2 5 3 4 3" xfId="31495"/>
    <cellStyle name="Обычный 5 3 2 5 3 4 4" xfId="31496"/>
    <cellStyle name="Обычный 5 3 2 5 3 4 5" xfId="31497"/>
    <cellStyle name="Обычный 5 3 2 5 3 5" xfId="31498"/>
    <cellStyle name="Обычный 5 3 2 5 3 5 2" xfId="31499"/>
    <cellStyle name="Обычный 5 3 2 5 3 5 3" xfId="31500"/>
    <cellStyle name="Обычный 5 3 2 5 3 5 4" xfId="31501"/>
    <cellStyle name="Обычный 5 3 2 5 3 5 5" xfId="31502"/>
    <cellStyle name="Обычный 5 3 2 5 3 6" xfId="31503"/>
    <cellStyle name="Обычный 5 3 2 5 3 7" xfId="31504"/>
    <cellStyle name="Обычный 5 3 2 5 3 8" xfId="31505"/>
    <cellStyle name="Обычный 5 3 2 5 3 9" xfId="31506"/>
    <cellStyle name="Обычный 5 3 2 5 4" xfId="31507"/>
    <cellStyle name="Обычный 5 3 2 5 4 2" xfId="31508"/>
    <cellStyle name="Обычный 5 3 2 5 4 2 2" xfId="31509"/>
    <cellStyle name="Обычный 5 3 2 5 4 2 3" xfId="31510"/>
    <cellStyle name="Обычный 5 3 2 5 4 2 4" xfId="31511"/>
    <cellStyle name="Обычный 5 3 2 5 4 2 5" xfId="31512"/>
    <cellStyle name="Обычный 5 3 2 5 4 3" xfId="31513"/>
    <cellStyle name="Обычный 5 3 2 5 4 4" xfId="31514"/>
    <cellStyle name="Обычный 5 3 2 5 4 5" xfId="31515"/>
    <cellStyle name="Обычный 5 3 2 5 4 6" xfId="31516"/>
    <cellStyle name="Обычный 5 3 2 5 4 7" xfId="31517"/>
    <cellStyle name="Обычный 5 3 2 5 4 8" xfId="31518"/>
    <cellStyle name="Обычный 5 3 2 5 4 9" xfId="31519"/>
    <cellStyle name="Обычный 5 3 2 5 5" xfId="31520"/>
    <cellStyle name="Обычный 5 3 2 5 5 2" xfId="31521"/>
    <cellStyle name="Обычный 5 3 2 5 5 2 2" xfId="31522"/>
    <cellStyle name="Обычный 5 3 2 5 5 2 3" xfId="31523"/>
    <cellStyle name="Обычный 5 3 2 5 5 2 4" xfId="31524"/>
    <cellStyle name="Обычный 5 3 2 5 5 2 5" xfId="31525"/>
    <cellStyle name="Обычный 5 3 2 5 5 3" xfId="31526"/>
    <cellStyle name="Обычный 5 3 2 5 5 4" xfId="31527"/>
    <cellStyle name="Обычный 5 3 2 5 5 5" xfId="31528"/>
    <cellStyle name="Обычный 5 3 2 5 5 6" xfId="31529"/>
    <cellStyle name="Обычный 5 3 2 5 5 7" xfId="31530"/>
    <cellStyle name="Обычный 5 3 2 5 5 8" xfId="31531"/>
    <cellStyle name="Обычный 5 3 2 5 6" xfId="31532"/>
    <cellStyle name="Обычный 5 3 2 5 6 2" xfId="31533"/>
    <cellStyle name="Обычный 5 3 2 5 6 3" xfId="31534"/>
    <cellStyle name="Обычный 5 3 2 5 6 4" xfId="31535"/>
    <cellStyle name="Обычный 5 3 2 5 6 5" xfId="31536"/>
    <cellStyle name="Обычный 5 3 2 5 7" xfId="31537"/>
    <cellStyle name="Обычный 5 3 2 5 7 2" xfId="31538"/>
    <cellStyle name="Обычный 5 3 2 5 7 3" xfId="31539"/>
    <cellStyle name="Обычный 5 3 2 5 7 4" xfId="31540"/>
    <cellStyle name="Обычный 5 3 2 5 7 5" xfId="31541"/>
    <cellStyle name="Обычный 5 3 2 5 8" xfId="31542"/>
    <cellStyle name="Обычный 5 3 2 5 9" xfId="31543"/>
    <cellStyle name="Обычный 5 3 2 6" xfId="31544"/>
    <cellStyle name="Обычный 5 3 2 6 10" xfId="31545"/>
    <cellStyle name="Обычный 5 3 2 6 11" xfId="31546"/>
    <cellStyle name="Обычный 5 3 2 6 12" xfId="31547"/>
    <cellStyle name="Обычный 5 3 2 6 13" xfId="31548"/>
    <cellStyle name="Обычный 5 3 2 6 14" xfId="31549"/>
    <cellStyle name="Обычный 5 3 2 6 15" xfId="31550"/>
    <cellStyle name="Обычный 5 3 2 6 2" xfId="31551"/>
    <cellStyle name="Обычный 5 3 2 6 2 10" xfId="31552"/>
    <cellStyle name="Обычный 5 3 2 6 2 11" xfId="31553"/>
    <cellStyle name="Обычный 5 3 2 6 2 12" xfId="31554"/>
    <cellStyle name="Обычный 5 3 2 6 2 13" xfId="31555"/>
    <cellStyle name="Обычный 5 3 2 6 2 14" xfId="31556"/>
    <cellStyle name="Обычный 5 3 2 6 2 2" xfId="31557"/>
    <cellStyle name="Обычный 5 3 2 6 2 2 10" xfId="31558"/>
    <cellStyle name="Обычный 5 3 2 6 2 2 11" xfId="31559"/>
    <cellStyle name="Обычный 5 3 2 6 2 2 12" xfId="31560"/>
    <cellStyle name="Обычный 5 3 2 6 2 2 13" xfId="31561"/>
    <cellStyle name="Обычный 5 3 2 6 2 2 2" xfId="31562"/>
    <cellStyle name="Обычный 5 3 2 6 2 2 2 2" xfId="31563"/>
    <cellStyle name="Обычный 5 3 2 6 2 2 2 2 2" xfId="31564"/>
    <cellStyle name="Обычный 5 3 2 6 2 2 2 2 3" xfId="31565"/>
    <cellStyle name="Обычный 5 3 2 6 2 2 2 2 4" xfId="31566"/>
    <cellStyle name="Обычный 5 3 2 6 2 2 2 2 5" xfId="31567"/>
    <cellStyle name="Обычный 5 3 2 6 2 2 2 3" xfId="31568"/>
    <cellStyle name="Обычный 5 3 2 6 2 2 2 4" xfId="31569"/>
    <cellStyle name="Обычный 5 3 2 6 2 2 2 5" xfId="31570"/>
    <cellStyle name="Обычный 5 3 2 6 2 2 2 6" xfId="31571"/>
    <cellStyle name="Обычный 5 3 2 6 2 2 2 7" xfId="31572"/>
    <cellStyle name="Обычный 5 3 2 6 2 2 2 8" xfId="31573"/>
    <cellStyle name="Обычный 5 3 2 6 2 2 2 9" xfId="31574"/>
    <cellStyle name="Обычный 5 3 2 6 2 2 3" xfId="31575"/>
    <cellStyle name="Обычный 5 3 2 6 2 2 3 2" xfId="31576"/>
    <cellStyle name="Обычный 5 3 2 6 2 2 3 2 2" xfId="31577"/>
    <cellStyle name="Обычный 5 3 2 6 2 2 3 2 3" xfId="31578"/>
    <cellStyle name="Обычный 5 3 2 6 2 2 3 2 4" xfId="31579"/>
    <cellStyle name="Обычный 5 3 2 6 2 2 3 2 5" xfId="31580"/>
    <cellStyle name="Обычный 5 3 2 6 2 2 3 3" xfId="31581"/>
    <cellStyle name="Обычный 5 3 2 6 2 2 3 4" xfId="31582"/>
    <cellStyle name="Обычный 5 3 2 6 2 2 3 5" xfId="31583"/>
    <cellStyle name="Обычный 5 3 2 6 2 2 3 6" xfId="31584"/>
    <cellStyle name="Обычный 5 3 2 6 2 2 3 7" xfId="31585"/>
    <cellStyle name="Обычный 5 3 2 6 2 2 3 8" xfId="31586"/>
    <cellStyle name="Обычный 5 3 2 6 2 2 4" xfId="31587"/>
    <cellStyle name="Обычный 5 3 2 6 2 2 4 2" xfId="31588"/>
    <cellStyle name="Обычный 5 3 2 6 2 2 4 3" xfId="31589"/>
    <cellStyle name="Обычный 5 3 2 6 2 2 4 4" xfId="31590"/>
    <cellStyle name="Обычный 5 3 2 6 2 2 4 5" xfId="31591"/>
    <cellStyle name="Обычный 5 3 2 6 2 2 5" xfId="31592"/>
    <cellStyle name="Обычный 5 3 2 6 2 2 5 2" xfId="31593"/>
    <cellStyle name="Обычный 5 3 2 6 2 2 5 3" xfId="31594"/>
    <cellStyle name="Обычный 5 3 2 6 2 2 5 4" xfId="31595"/>
    <cellStyle name="Обычный 5 3 2 6 2 2 5 5" xfId="31596"/>
    <cellStyle name="Обычный 5 3 2 6 2 2 6" xfId="31597"/>
    <cellStyle name="Обычный 5 3 2 6 2 2 7" xfId="31598"/>
    <cellStyle name="Обычный 5 3 2 6 2 2 8" xfId="31599"/>
    <cellStyle name="Обычный 5 3 2 6 2 2 9" xfId="31600"/>
    <cellStyle name="Обычный 5 3 2 6 2 3" xfId="31601"/>
    <cellStyle name="Обычный 5 3 2 6 2 3 2" xfId="31602"/>
    <cellStyle name="Обычный 5 3 2 6 2 3 2 2" xfId="31603"/>
    <cellStyle name="Обычный 5 3 2 6 2 3 2 3" xfId="31604"/>
    <cellStyle name="Обычный 5 3 2 6 2 3 2 4" xfId="31605"/>
    <cellStyle name="Обычный 5 3 2 6 2 3 2 5" xfId="31606"/>
    <cellStyle name="Обычный 5 3 2 6 2 3 3" xfId="31607"/>
    <cellStyle name="Обычный 5 3 2 6 2 3 4" xfId="31608"/>
    <cellStyle name="Обычный 5 3 2 6 2 3 5" xfId="31609"/>
    <cellStyle name="Обычный 5 3 2 6 2 3 6" xfId="31610"/>
    <cellStyle name="Обычный 5 3 2 6 2 3 7" xfId="31611"/>
    <cellStyle name="Обычный 5 3 2 6 2 3 8" xfId="31612"/>
    <cellStyle name="Обычный 5 3 2 6 2 3 9" xfId="31613"/>
    <cellStyle name="Обычный 5 3 2 6 2 4" xfId="31614"/>
    <cellStyle name="Обычный 5 3 2 6 2 4 2" xfId="31615"/>
    <cellStyle name="Обычный 5 3 2 6 2 4 2 2" xfId="31616"/>
    <cellStyle name="Обычный 5 3 2 6 2 4 2 3" xfId="31617"/>
    <cellStyle name="Обычный 5 3 2 6 2 4 2 4" xfId="31618"/>
    <cellStyle name="Обычный 5 3 2 6 2 4 2 5" xfId="31619"/>
    <cellStyle name="Обычный 5 3 2 6 2 4 3" xfId="31620"/>
    <cellStyle name="Обычный 5 3 2 6 2 4 4" xfId="31621"/>
    <cellStyle name="Обычный 5 3 2 6 2 4 5" xfId="31622"/>
    <cellStyle name="Обычный 5 3 2 6 2 4 6" xfId="31623"/>
    <cellStyle name="Обычный 5 3 2 6 2 4 7" xfId="31624"/>
    <cellStyle name="Обычный 5 3 2 6 2 4 8" xfId="31625"/>
    <cellStyle name="Обычный 5 3 2 6 2 5" xfId="31626"/>
    <cellStyle name="Обычный 5 3 2 6 2 5 2" xfId="31627"/>
    <cellStyle name="Обычный 5 3 2 6 2 5 3" xfId="31628"/>
    <cellStyle name="Обычный 5 3 2 6 2 5 4" xfId="31629"/>
    <cellStyle name="Обычный 5 3 2 6 2 5 5" xfId="31630"/>
    <cellStyle name="Обычный 5 3 2 6 2 6" xfId="31631"/>
    <cellStyle name="Обычный 5 3 2 6 2 6 2" xfId="31632"/>
    <cellStyle name="Обычный 5 3 2 6 2 6 3" xfId="31633"/>
    <cellStyle name="Обычный 5 3 2 6 2 6 4" xfId="31634"/>
    <cellStyle name="Обычный 5 3 2 6 2 6 5" xfId="31635"/>
    <cellStyle name="Обычный 5 3 2 6 2 7" xfId="31636"/>
    <cellStyle name="Обычный 5 3 2 6 2 8" xfId="31637"/>
    <cellStyle name="Обычный 5 3 2 6 2 9" xfId="31638"/>
    <cellStyle name="Обычный 5 3 2 6 3" xfId="31639"/>
    <cellStyle name="Обычный 5 3 2 6 3 10" xfId="31640"/>
    <cellStyle name="Обычный 5 3 2 6 3 11" xfId="31641"/>
    <cellStyle name="Обычный 5 3 2 6 3 12" xfId="31642"/>
    <cellStyle name="Обычный 5 3 2 6 3 13" xfId="31643"/>
    <cellStyle name="Обычный 5 3 2 6 3 2" xfId="31644"/>
    <cellStyle name="Обычный 5 3 2 6 3 2 2" xfId="31645"/>
    <cellStyle name="Обычный 5 3 2 6 3 2 2 2" xfId="31646"/>
    <cellStyle name="Обычный 5 3 2 6 3 2 2 3" xfId="31647"/>
    <cellStyle name="Обычный 5 3 2 6 3 2 2 4" xfId="31648"/>
    <cellStyle name="Обычный 5 3 2 6 3 2 2 5" xfId="31649"/>
    <cellStyle name="Обычный 5 3 2 6 3 2 3" xfId="31650"/>
    <cellStyle name="Обычный 5 3 2 6 3 2 4" xfId="31651"/>
    <cellStyle name="Обычный 5 3 2 6 3 2 5" xfId="31652"/>
    <cellStyle name="Обычный 5 3 2 6 3 2 6" xfId="31653"/>
    <cellStyle name="Обычный 5 3 2 6 3 2 7" xfId="31654"/>
    <cellStyle name="Обычный 5 3 2 6 3 2 8" xfId="31655"/>
    <cellStyle name="Обычный 5 3 2 6 3 2 9" xfId="31656"/>
    <cellStyle name="Обычный 5 3 2 6 3 3" xfId="31657"/>
    <cellStyle name="Обычный 5 3 2 6 3 3 2" xfId="31658"/>
    <cellStyle name="Обычный 5 3 2 6 3 3 2 2" xfId="31659"/>
    <cellStyle name="Обычный 5 3 2 6 3 3 2 3" xfId="31660"/>
    <cellStyle name="Обычный 5 3 2 6 3 3 2 4" xfId="31661"/>
    <cellStyle name="Обычный 5 3 2 6 3 3 2 5" xfId="31662"/>
    <cellStyle name="Обычный 5 3 2 6 3 3 3" xfId="31663"/>
    <cellStyle name="Обычный 5 3 2 6 3 3 4" xfId="31664"/>
    <cellStyle name="Обычный 5 3 2 6 3 3 5" xfId="31665"/>
    <cellStyle name="Обычный 5 3 2 6 3 3 6" xfId="31666"/>
    <cellStyle name="Обычный 5 3 2 6 3 3 7" xfId="31667"/>
    <cellStyle name="Обычный 5 3 2 6 3 3 8" xfId="31668"/>
    <cellStyle name="Обычный 5 3 2 6 3 4" xfId="31669"/>
    <cellStyle name="Обычный 5 3 2 6 3 4 2" xfId="31670"/>
    <cellStyle name="Обычный 5 3 2 6 3 4 3" xfId="31671"/>
    <cellStyle name="Обычный 5 3 2 6 3 4 4" xfId="31672"/>
    <cellStyle name="Обычный 5 3 2 6 3 4 5" xfId="31673"/>
    <cellStyle name="Обычный 5 3 2 6 3 5" xfId="31674"/>
    <cellStyle name="Обычный 5 3 2 6 3 5 2" xfId="31675"/>
    <cellStyle name="Обычный 5 3 2 6 3 5 3" xfId="31676"/>
    <cellStyle name="Обычный 5 3 2 6 3 5 4" xfId="31677"/>
    <cellStyle name="Обычный 5 3 2 6 3 5 5" xfId="31678"/>
    <cellStyle name="Обычный 5 3 2 6 3 6" xfId="31679"/>
    <cellStyle name="Обычный 5 3 2 6 3 7" xfId="31680"/>
    <cellStyle name="Обычный 5 3 2 6 3 8" xfId="31681"/>
    <cellStyle name="Обычный 5 3 2 6 3 9" xfId="31682"/>
    <cellStyle name="Обычный 5 3 2 6 4" xfId="31683"/>
    <cellStyle name="Обычный 5 3 2 6 4 2" xfId="31684"/>
    <cellStyle name="Обычный 5 3 2 6 4 2 2" xfId="31685"/>
    <cellStyle name="Обычный 5 3 2 6 4 2 3" xfId="31686"/>
    <cellStyle name="Обычный 5 3 2 6 4 2 4" xfId="31687"/>
    <cellStyle name="Обычный 5 3 2 6 4 2 5" xfId="31688"/>
    <cellStyle name="Обычный 5 3 2 6 4 3" xfId="31689"/>
    <cellStyle name="Обычный 5 3 2 6 4 4" xfId="31690"/>
    <cellStyle name="Обычный 5 3 2 6 4 5" xfId="31691"/>
    <cellStyle name="Обычный 5 3 2 6 4 6" xfId="31692"/>
    <cellStyle name="Обычный 5 3 2 6 4 7" xfId="31693"/>
    <cellStyle name="Обычный 5 3 2 6 4 8" xfId="31694"/>
    <cellStyle name="Обычный 5 3 2 6 4 9" xfId="31695"/>
    <cellStyle name="Обычный 5 3 2 6 5" xfId="31696"/>
    <cellStyle name="Обычный 5 3 2 6 5 2" xfId="31697"/>
    <cellStyle name="Обычный 5 3 2 6 5 2 2" xfId="31698"/>
    <cellStyle name="Обычный 5 3 2 6 5 2 3" xfId="31699"/>
    <cellStyle name="Обычный 5 3 2 6 5 2 4" xfId="31700"/>
    <cellStyle name="Обычный 5 3 2 6 5 2 5" xfId="31701"/>
    <cellStyle name="Обычный 5 3 2 6 5 3" xfId="31702"/>
    <cellStyle name="Обычный 5 3 2 6 5 4" xfId="31703"/>
    <cellStyle name="Обычный 5 3 2 6 5 5" xfId="31704"/>
    <cellStyle name="Обычный 5 3 2 6 5 6" xfId="31705"/>
    <cellStyle name="Обычный 5 3 2 6 5 7" xfId="31706"/>
    <cellStyle name="Обычный 5 3 2 6 5 8" xfId="31707"/>
    <cellStyle name="Обычный 5 3 2 6 6" xfId="31708"/>
    <cellStyle name="Обычный 5 3 2 6 6 2" xfId="31709"/>
    <cellStyle name="Обычный 5 3 2 6 6 3" xfId="31710"/>
    <cellStyle name="Обычный 5 3 2 6 6 4" xfId="31711"/>
    <cellStyle name="Обычный 5 3 2 6 6 5" xfId="31712"/>
    <cellStyle name="Обычный 5 3 2 6 7" xfId="31713"/>
    <cellStyle name="Обычный 5 3 2 6 7 2" xfId="31714"/>
    <cellStyle name="Обычный 5 3 2 6 7 3" xfId="31715"/>
    <cellStyle name="Обычный 5 3 2 6 7 4" xfId="31716"/>
    <cellStyle name="Обычный 5 3 2 6 7 5" xfId="31717"/>
    <cellStyle name="Обычный 5 3 2 6 8" xfId="31718"/>
    <cellStyle name="Обычный 5 3 2 6 9" xfId="31719"/>
    <cellStyle name="Обычный 5 3 2 7" xfId="31720"/>
    <cellStyle name="Обычный 5 3 2 7 10" xfId="31721"/>
    <cellStyle name="Обычный 5 3 2 7 11" xfId="31722"/>
    <cellStyle name="Обычный 5 3 2 7 12" xfId="31723"/>
    <cellStyle name="Обычный 5 3 2 7 13" xfId="31724"/>
    <cellStyle name="Обычный 5 3 2 7 14" xfId="31725"/>
    <cellStyle name="Обычный 5 3 2 7 15" xfId="31726"/>
    <cellStyle name="Обычный 5 3 2 7 2" xfId="31727"/>
    <cellStyle name="Обычный 5 3 2 7 2 10" xfId="31728"/>
    <cellStyle name="Обычный 5 3 2 7 2 11" xfId="31729"/>
    <cellStyle name="Обычный 5 3 2 7 2 12" xfId="31730"/>
    <cellStyle name="Обычный 5 3 2 7 2 13" xfId="31731"/>
    <cellStyle name="Обычный 5 3 2 7 2 14" xfId="31732"/>
    <cellStyle name="Обычный 5 3 2 7 2 2" xfId="31733"/>
    <cellStyle name="Обычный 5 3 2 7 2 2 10" xfId="31734"/>
    <cellStyle name="Обычный 5 3 2 7 2 2 11" xfId="31735"/>
    <cellStyle name="Обычный 5 3 2 7 2 2 12" xfId="31736"/>
    <cellStyle name="Обычный 5 3 2 7 2 2 13" xfId="31737"/>
    <cellStyle name="Обычный 5 3 2 7 2 2 2" xfId="31738"/>
    <cellStyle name="Обычный 5 3 2 7 2 2 2 2" xfId="31739"/>
    <cellStyle name="Обычный 5 3 2 7 2 2 2 2 2" xfId="31740"/>
    <cellStyle name="Обычный 5 3 2 7 2 2 2 2 3" xfId="31741"/>
    <cellStyle name="Обычный 5 3 2 7 2 2 2 2 4" xfId="31742"/>
    <cellStyle name="Обычный 5 3 2 7 2 2 2 2 5" xfId="31743"/>
    <cellStyle name="Обычный 5 3 2 7 2 2 2 3" xfId="31744"/>
    <cellStyle name="Обычный 5 3 2 7 2 2 2 4" xfId="31745"/>
    <cellStyle name="Обычный 5 3 2 7 2 2 2 5" xfId="31746"/>
    <cellStyle name="Обычный 5 3 2 7 2 2 2 6" xfId="31747"/>
    <cellStyle name="Обычный 5 3 2 7 2 2 2 7" xfId="31748"/>
    <cellStyle name="Обычный 5 3 2 7 2 2 2 8" xfId="31749"/>
    <cellStyle name="Обычный 5 3 2 7 2 2 2 9" xfId="31750"/>
    <cellStyle name="Обычный 5 3 2 7 2 2 3" xfId="31751"/>
    <cellStyle name="Обычный 5 3 2 7 2 2 3 2" xfId="31752"/>
    <cellStyle name="Обычный 5 3 2 7 2 2 3 2 2" xfId="31753"/>
    <cellStyle name="Обычный 5 3 2 7 2 2 3 2 3" xfId="31754"/>
    <cellStyle name="Обычный 5 3 2 7 2 2 3 2 4" xfId="31755"/>
    <cellStyle name="Обычный 5 3 2 7 2 2 3 2 5" xfId="31756"/>
    <cellStyle name="Обычный 5 3 2 7 2 2 3 3" xfId="31757"/>
    <cellStyle name="Обычный 5 3 2 7 2 2 3 4" xfId="31758"/>
    <cellStyle name="Обычный 5 3 2 7 2 2 3 5" xfId="31759"/>
    <cellStyle name="Обычный 5 3 2 7 2 2 3 6" xfId="31760"/>
    <cellStyle name="Обычный 5 3 2 7 2 2 3 7" xfId="31761"/>
    <cellStyle name="Обычный 5 3 2 7 2 2 3 8" xfId="31762"/>
    <cellStyle name="Обычный 5 3 2 7 2 2 4" xfId="31763"/>
    <cellStyle name="Обычный 5 3 2 7 2 2 4 2" xfId="31764"/>
    <cellStyle name="Обычный 5 3 2 7 2 2 4 3" xfId="31765"/>
    <cellStyle name="Обычный 5 3 2 7 2 2 4 4" xfId="31766"/>
    <cellStyle name="Обычный 5 3 2 7 2 2 4 5" xfId="31767"/>
    <cellStyle name="Обычный 5 3 2 7 2 2 5" xfId="31768"/>
    <cellStyle name="Обычный 5 3 2 7 2 2 5 2" xfId="31769"/>
    <cellStyle name="Обычный 5 3 2 7 2 2 5 3" xfId="31770"/>
    <cellStyle name="Обычный 5 3 2 7 2 2 5 4" xfId="31771"/>
    <cellStyle name="Обычный 5 3 2 7 2 2 5 5" xfId="31772"/>
    <cellStyle name="Обычный 5 3 2 7 2 2 6" xfId="31773"/>
    <cellStyle name="Обычный 5 3 2 7 2 2 7" xfId="31774"/>
    <cellStyle name="Обычный 5 3 2 7 2 2 8" xfId="31775"/>
    <cellStyle name="Обычный 5 3 2 7 2 2 9" xfId="31776"/>
    <cellStyle name="Обычный 5 3 2 7 2 3" xfId="31777"/>
    <cellStyle name="Обычный 5 3 2 7 2 3 2" xfId="31778"/>
    <cellStyle name="Обычный 5 3 2 7 2 3 2 2" xfId="31779"/>
    <cellStyle name="Обычный 5 3 2 7 2 3 2 3" xfId="31780"/>
    <cellStyle name="Обычный 5 3 2 7 2 3 2 4" xfId="31781"/>
    <cellStyle name="Обычный 5 3 2 7 2 3 2 5" xfId="31782"/>
    <cellStyle name="Обычный 5 3 2 7 2 3 3" xfId="31783"/>
    <cellStyle name="Обычный 5 3 2 7 2 3 4" xfId="31784"/>
    <cellStyle name="Обычный 5 3 2 7 2 3 5" xfId="31785"/>
    <cellStyle name="Обычный 5 3 2 7 2 3 6" xfId="31786"/>
    <cellStyle name="Обычный 5 3 2 7 2 3 7" xfId="31787"/>
    <cellStyle name="Обычный 5 3 2 7 2 3 8" xfId="31788"/>
    <cellStyle name="Обычный 5 3 2 7 2 3 9" xfId="31789"/>
    <cellStyle name="Обычный 5 3 2 7 2 4" xfId="31790"/>
    <cellStyle name="Обычный 5 3 2 7 2 4 2" xfId="31791"/>
    <cellStyle name="Обычный 5 3 2 7 2 4 2 2" xfId="31792"/>
    <cellStyle name="Обычный 5 3 2 7 2 4 2 3" xfId="31793"/>
    <cellStyle name="Обычный 5 3 2 7 2 4 2 4" xfId="31794"/>
    <cellStyle name="Обычный 5 3 2 7 2 4 2 5" xfId="31795"/>
    <cellStyle name="Обычный 5 3 2 7 2 4 3" xfId="31796"/>
    <cellStyle name="Обычный 5 3 2 7 2 4 4" xfId="31797"/>
    <cellStyle name="Обычный 5 3 2 7 2 4 5" xfId="31798"/>
    <cellStyle name="Обычный 5 3 2 7 2 4 6" xfId="31799"/>
    <cellStyle name="Обычный 5 3 2 7 2 4 7" xfId="31800"/>
    <cellStyle name="Обычный 5 3 2 7 2 4 8" xfId="31801"/>
    <cellStyle name="Обычный 5 3 2 7 2 5" xfId="31802"/>
    <cellStyle name="Обычный 5 3 2 7 2 5 2" xfId="31803"/>
    <cellStyle name="Обычный 5 3 2 7 2 5 3" xfId="31804"/>
    <cellStyle name="Обычный 5 3 2 7 2 5 4" xfId="31805"/>
    <cellStyle name="Обычный 5 3 2 7 2 5 5" xfId="31806"/>
    <cellStyle name="Обычный 5 3 2 7 2 6" xfId="31807"/>
    <cellStyle name="Обычный 5 3 2 7 2 6 2" xfId="31808"/>
    <cellStyle name="Обычный 5 3 2 7 2 6 3" xfId="31809"/>
    <cellStyle name="Обычный 5 3 2 7 2 6 4" xfId="31810"/>
    <cellStyle name="Обычный 5 3 2 7 2 6 5" xfId="31811"/>
    <cellStyle name="Обычный 5 3 2 7 2 7" xfId="31812"/>
    <cellStyle name="Обычный 5 3 2 7 2 8" xfId="31813"/>
    <cellStyle name="Обычный 5 3 2 7 2 9" xfId="31814"/>
    <cellStyle name="Обычный 5 3 2 7 3" xfId="31815"/>
    <cellStyle name="Обычный 5 3 2 7 3 10" xfId="31816"/>
    <cellStyle name="Обычный 5 3 2 7 3 11" xfId="31817"/>
    <cellStyle name="Обычный 5 3 2 7 3 12" xfId="31818"/>
    <cellStyle name="Обычный 5 3 2 7 3 13" xfId="31819"/>
    <cellStyle name="Обычный 5 3 2 7 3 2" xfId="31820"/>
    <cellStyle name="Обычный 5 3 2 7 3 2 2" xfId="31821"/>
    <cellStyle name="Обычный 5 3 2 7 3 2 2 2" xfId="31822"/>
    <cellStyle name="Обычный 5 3 2 7 3 2 2 3" xfId="31823"/>
    <cellStyle name="Обычный 5 3 2 7 3 2 2 4" xfId="31824"/>
    <cellStyle name="Обычный 5 3 2 7 3 2 2 5" xfId="31825"/>
    <cellStyle name="Обычный 5 3 2 7 3 2 3" xfId="31826"/>
    <cellStyle name="Обычный 5 3 2 7 3 2 4" xfId="31827"/>
    <cellStyle name="Обычный 5 3 2 7 3 2 5" xfId="31828"/>
    <cellStyle name="Обычный 5 3 2 7 3 2 6" xfId="31829"/>
    <cellStyle name="Обычный 5 3 2 7 3 2 7" xfId="31830"/>
    <cellStyle name="Обычный 5 3 2 7 3 2 8" xfId="31831"/>
    <cellStyle name="Обычный 5 3 2 7 3 2 9" xfId="31832"/>
    <cellStyle name="Обычный 5 3 2 7 3 3" xfId="31833"/>
    <cellStyle name="Обычный 5 3 2 7 3 3 2" xfId="31834"/>
    <cellStyle name="Обычный 5 3 2 7 3 3 2 2" xfId="31835"/>
    <cellStyle name="Обычный 5 3 2 7 3 3 2 3" xfId="31836"/>
    <cellStyle name="Обычный 5 3 2 7 3 3 2 4" xfId="31837"/>
    <cellStyle name="Обычный 5 3 2 7 3 3 2 5" xfId="31838"/>
    <cellStyle name="Обычный 5 3 2 7 3 3 3" xfId="31839"/>
    <cellStyle name="Обычный 5 3 2 7 3 3 4" xfId="31840"/>
    <cellStyle name="Обычный 5 3 2 7 3 3 5" xfId="31841"/>
    <cellStyle name="Обычный 5 3 2 7 3 3 6" xfId="31842"/>
    <cellStyle name="Обычный 5 3 2 7 3 3 7" xfId="31843"/>
    <cellStyle name="Обычный 5 3 2 7 3 3 8" xfId="31844"/>
    <cellStyle name="Обычный 5 3 2 7 3 4" xfId="31845"/>
    <cellStyle name="Обычный 5 3 2 7 3 4 2" xfId="31846"/>
    <cellStyle name="Обычный 5 3 2 7 3 4 3" xfId="31847"/>
    <cellStyle name="Обычный 5 3 2 7 3 4 4" xfId="31848"/>
    <cellStyle name="Обычный 5 3 2 7 3 4 5" xfId="31849"/>
    <cellStyle name="Обычный 5 3 2 7 3 5" xfId="31850"/>
    <cellStyle name="Обычный 5 3 2 7 3 5 2" xfId="31851"/>
    <cellStyle name="Обычный 5 3 2 7 3 5 3" xfId="31852"/>
    <cellStyle name="Обычный 5 3 2 7 3 5 4" xfId="31853"/>
    <cellStyle name="Обычный 5 3 2 7 3 5 5" xfId="31854"/>
    <cellStyle name="Обычный 5 3 2 7 3 6" xfId="31855"/>
    <cellStyle name="Обычный 5 3 2 7 3 7" xfId="31856"/>
    <cellStyle name="Обычный 5 3 2 7 3 8" xfId="31857"/>
    <cellStyle name="Обычный 5 3 2 7 3 9" xfId="31858"/>
    <cellStyle name="Обычный 5 3 2 7 4" xfId="31859"/>
    <cellStyle name="Обычный 5 3 2 7 4 2" xfId="31860"/>
    <cellStyle name="Обычный 5 3 2 7 4 2 2" xfId="31861"/>
    <cellStyle name="Обычный 5 3 2 7 4 2 3" xfId="31862"/>
    <cellStyle name="Обычный 5 3 2 7 4 2 4" xfId="31863"/>
    <cellStyle name="Обычный 5 3 2 7 4 2 5" xfId="31864"/>
    <cellStyle name="Обычный 5 3 2 7 4 3" xfId="31865"/>
    <cellStyle name="Обычный 5 3 2 7 4 4" xfId="31866"/>
    <cellStyle name="Обычный 5 3 2 7 4 5" xfId="31867"/>
    <cellStyle name="Обычный 5 3 2 7 4 6" xfId="31868"/>
    <cellStyle name="Обычный 5 3 2 7 4 7" xfId="31869"/>
    <cellStyle name="Обычный 5 3 2 7 4 8" xfId="31870"/>
    <cellStyle name="Обычный 5 3 2 7 4 9" xfId="31871"/>
    <cellStyle name="Обычный 5 3 2 7 5" xfId="31872"/>
    <cellStyle name="Обычный 5 3 2 7 5 2" xfId="31873"/>
    <cellStyle name="Обычный 5 3 2 7 5 2 2" xfId="31874"/>
    <cellStyle name="Обычный 5 3 2 7 5 2 3" xfId="31875"/>
    <cellStyle name="Обычный 5 3 2 7 5 2 4" xfId="31876"/>
    <cellStyle name="Обычный 5 3 2 7 5 2 5" xfId="31877"/>
    <cellStyle name="Обычный 5 3 2 7 5 3" xfId="31878"/>
    <cellStyle name="Обычный 5 3 2 7 5 4" xfId="31879"/>
    <cellStyle name="Обычный 5 3 2 7 5 5" xfId="31880"/>
    <cellStyle name="Обычный 5 3 2 7 5 6" xfId="31881"/>
    <cellStyle name="Обычный 5 3 2 7 5 7" xfId="31882"/>
    <cellStyle name="Обычный 5 3 2 7 5 8" xfId="31883"/>
    <cellStyle name="Обычный 5 3 2 7 6" xfId="31884"/>
    <cellStyle name="Обычный 5 3 2 7 6 2" xfId="31885"/>
    <cellStyle name="Обычный 5 3 2 7 6 3" xfId="31886"/>
    <cellStyle name="Обычный 5 3 2 7 6 4" xfId="31887"/>
    <cellStyle name="Обычный 5 3 2 7 6 5" xfId="31888"/>
    <cellStyle name="Обычный 5 3 2 7 7" xfId="31889"/>
    <cellStyle name="Обычный 5 3 2 7 7 2" xfId="31890"/>
    <cellStyle name="Обычный 5 3 2 7 7 3" xfId="31891"/>
    <cellStyle name="Обычный 5 3 2 7 7 4" xfId="31892"/>
    <cellStyle name="Обычный 5 3 2 7 7 5" xfId="31893"/>
    <cellStyle name="Обычный 5 3 2 7 8" xfId="31894"/>
    <cellStyle name="Обычный 5 3 2 7 9" xfId="31895"/>
    <cellStyle name="Обычный 5 3 2 8" xfId="31896"/>
    <cellStyle name="Обычный 5 3 2 8 10" xfId="31897"/>
    <cellStyle name="Обычный 5 3 2 8 11" xfId="31898"/>
    <cellStyle name="Обычный 5 3 2 8 12" xfId="31899"/>
    <cellStyle name="Обычный 5 3 2 8 13" xfId="31900"/>
    <cellStyle name="Обычный 5 3 2 8 14" xfId="31901"/>
    <cellStyle name="Обычный 5 3 2 8 15" xfId="31902"/>
    <cellStyle name="Обычный 5 3 2 8 2" xfId="31903"/>
    <cellStyle name="Обычный 5 3 2 8 2 10" xfId="31904"/>
    <cellStyle name="Обычный 5 3 2 8 2 11" xfId="31905"/>
    <cellStyle name="Обычный 5 3 2 8 2 12" xfId="31906"/>
    <cellStyle name="Обычный 5 3 2 8 2 13" xfId="31907"/>
    <cellStyle name="Обычный 5 3 2 8 2 14" xfId="31908"/>
    <cellStyle name="Обычный 5 3 2 8 2 2" xfId="31909"/>
    <cellStyle name="Обычный 5 3 2 8 2 2 10" xfId="31910"/>
    <cellStyle name="Обычный 5 3 2 8 2 2 11" xfId="31911"/>
    <cellStyle name="Обычный 5 3 2 8 2 2 12" xfId="31912"/>
    <cellStyle name="Обычный 5 3 2 8 2 2 13" xfId="31913"/>
    <cellStyle name="Обычный 5 3 2 8 2 2 2" xfId="31914"/>
    <cellStyle name="Обычный 5 3 2 8 2 2 2 2" xfId="31915"/>
    <cellStyle name="Обычный 5 3 2 8 2 2 2 2 2" xfId="31916"/>
    <cellStyle name="Обычный 5 3 2 8 2 2 2 2 3" xfId="31917"/>
    <cellStyle name="Обычный 5 3 2 8 2 2 2 2 4" xfId="31918"/>
    <cellStyle name="Обычный 5 3 2 8 2 2 2 2 5" xfId="31919"/>
    <cellStyle name="Обычный 5 3 2 8 2 2 2 3" xfId="31920"/>
    <cellStyle name="Обычный 5 3 2 8 2 2 2 4" xfId="31921"/>
    <cellStyle name="Обычный 5 3 2 8 2 2 2 5" xfId="31922"/>
    <cellStyle name="Обычный 5 3 2 8 2 2 2 6" xfId="31923"/>
    <cellStyle name="Обычный 5 3 2 8 2 2 2 7" xfId="31924"/>
    <cellStyle name="Обычный 5 3 2 8 2 2 2 8" xfId="31925"/>
    <cellStyle name="Обычный 5 3 2 8 2 2 2 9" xfId="31926"/>
    <cellStyle name="Обычный 5 3 2 8 2 2 3" xfId="31927"/>
    <cellStyle name="Обычный 5 3 2 8 2 2 3 2" xfId="31928"/>
    <cellStyle name="Обычный 5 3 2 8 2 2 3 2 2" xfId="31929"/>
    <cellStyle name="Обычный 5 3 2 8 2 2 3 2 3" xfId="31930"/>
    <cellStyle name="Обычный 5 3 2 8 2 2 3 2 4" xfId="31931"/>
    <cellStyle name="Обычный 5 3 2 8 2 2 3 2 5" xfId="31932"/>
    <cellStyle name="Обычный 5 3 2 8 2 2 3 3" xfId="31933"/>
    <cellStyle name="Обычный 5 3 2 8 2 2 3 4" xfId="31934"/>
    <cellStyle name="Обычный 5 3 2 8 2 2 3 5" xfId="31935"/>
    <cellStyle name="Обычный 5 3 2 8 2 2 3 6" xfId="31936"/>
    <cellStyle name="Обычный 5 3 2 8 2 2 3 7" xfId="31937"/>
    <cellStyle name="Обычный 5 3 2 8 2 2 3 8" xfId="31938"/>
    <cellStyle name="Обычный 5 3 2 8 2 2 4" xfId="31939"/>
    <cellStyle name="Обычный 5 3 2 8 2 2 4 2" xfId="31940"/>
    <cellStyle name="Обычный 5 3 2 8 2 2 4 3" xfId="31941"/>
    <cellStyle name="Обычный 5 3 2 8 2 2 4 4" xfId="31942"/>
    <cellStyle name="Обычный 5 3 2 8 2 2 4 5" xfId="31943"/>
    <cellStyle name="Обычный 5 3 2 8 2 2 5" xfId="31944"/>
    <cellStyle name="Обычный 5 3 2 8 2 2 5 2" xfId="31945"/>
    <cellStyle name="Обычный 5 3 2 8 2 2 5 3" xfId="31946"/>
    <cellStyle name="Обычный 5 3 2 8 2 2 5 4" xfId="31947"/>
    <cellStyle name="Обычный 5 3 2 8 2 2 5 5" xfId="31948"/>
    <cellStyle name="Обычный 5 3 2 8 2 2 6" xfId="31949"/>
    <cellStyle name="Обычный 5 3 2 8 2 2 7" xfId="31950"/>
    <cellStyle name="Обычный 5 3 2 8 2 2 8" xfId="31951"/>
    <cellStyle name="Обычный 5 3 2 8 2 2 9" xfId="31952"/>
    <cellStyle name="Обычный 5 3 2 8 2 3" xfId="31953"/>
    <cellStyle name="Обычный 5 3 2 8 2 3 2" xfId="31954"/>
    <cellStyle name="Обычный 5 3 2 8 2 3 2 2" xfId="31955"/>
    <cellStyle name="Обычный 5 3 2 8 2 3 2 3" xfId="31956"/>
    <cellStyle name="Обычный 5 3 2 8 2 3 2 4" xfId="31957"/>
    <cellStyle name="Обычный 5 3 2 8 2 3 2 5" xfId="31958"/>
    <cellStyle name="Обычный 5 3 2 8 2 3 3" xfId="31959"/>
    <cellStyle name="Обычный 5 3 2 8 2 3 4" xfId="31960"/>
    <cellStyle name="Обычный 5 3 2 8 2 3 5" xfId="31961"/>
    <cellStyle name="Обычный 5 3 2 8 2 3 6" xfId="31962"/>
    <cellStyle name="Обычный 5 3 2 8 2 3 7" xfId="31963"/>
    <cellStyle name="Обычный 5 3 2 8 2 3 8" xfId="31964"/>
    <cellStyle name="Обычный 5 3 2 8 2 3 9" xfId="31965"/>
    <cellStyle name="Обычный 5 3 2 8 2 4" xfId="31966"/>
    <cellStyle name="Обычный 5 3 2 8 2 4 2" xfId="31967"/>
    <cellStyle name="Обычный 5 3 2 8 2 4 2 2" xfId="31968"/>
    <cellStyle name="Обычный 5 3 2 8 2 4 2 3" xfId="31969"/>
    <cellStyle name="Обычный 5 3 2 8 2 4 2 4" xfId="31970"/>
    <cellStyle name="Обычный 5 3 2 8 2 4 2 5" xfId="31971"/>
    <cellStyle name="Обычный 5 3 2 8 2 4 3" xfId="31972"/>
    <cellStyle name="Обычный 5 3 2 8 2 4 4" xfId="31973"/>
    <cellStyle name="Обычный 5 3 2 8 2 4 5" xfId="31974"/>
    <cellStyle name="Обычный 5 3 2 8 2 4 6" xfId="31975"/>
    <cellStyle name="Обычный 5 3 2 8 2 4 7" xfId="31976"/>
    <cellStyle name="Обычный 5 3 2 8 2 4 8" xfId="31977"/>
    <cellStyle name="Обычный 5 3 2 8 2 5" xfId="31978"/>
    <cellStyle name="Обычный 5 3 2 8 2 5 2" xfId="31979"/>
    <cellStyle name="Обычный 5 3 2 8 2 5 3" xfId="31980"/>
    <cellStyle name="Обычный 5 3 2 8 2 5 4" xfId="31981"/>
    <cellStyle name="Обычный 5 3 2 8 2 5 5" xfId="31982"/>
    <cellStyle name="Обычный 5 3 2 8 2 6" xfId="31983"/>
    <cellStyle name="Обычный 5 3 2 8 2 6 2" xfId="31984"/>
    <cellStyle name="Обычный 5 3 2 8 2 6 3" xfId="31985"/>
    <cellStyle name="Обычный 5 3 2 8 2 6 4" xfId="31986"/>
    <cellStyle name="Обычный 5 3 2 8 2 6 5" xfId="31987"/>
    <cellStyle name="Обычный 5 3 2 8 2 7" xfId="31988"/>
    <cellStyle name="Обычный 5 3 2 8 2 8" xfId="31989"/>
    <cellStyle name="Обычный 5 3 2 8 2 9" xfId="31990"/>
    <cellStyle name="Обычный 5 3 2 8 3" xfId="31991"/>
    <cellStyle name="Обычный 5 3 2 8 3 10" xfId="31992"/>
    <cellStyle name="Обычный 5 3 2 8 3 11" xfId="31993"/>
    <cellStyle name="Обычный 5 3 2 8 3 12" xfId="31994"/>
    <cellStyle name="Обычный 5 3 2 8 3 13" xfId="31995"/>
    <cellStyle name="Обычный 5 3 2 8 3 2" xfId="31996"/>
    <cellStyle name="Обычный 5 3 2 8 3 2 2" xfId="31997"/>
    <cellStyle name="Обычный 5 3 2 8 3 2 2 2" xfId="31998"/>
    <cellStyle name="Обычный 5 3 2 8 3 2 2 3" xfId="31999"/>
    <cellStyle name="Обычный 5 3 2 8 3 2 2 4" xfId="32000"/>
    <cellStyle name="Обычный 5 3 2 8 3 2 2 5" xfId="32001"/>
    <cellStyle name="Обычный 5 3 2 8 3 2 3" xfId="32002"/>
    <cellStyle name="Обычный 5 3 2 8 3 2 4" xfId="32003"/>
    <cellStyle name="Обычный 5 3 2 8 3 2 5" xfId="32004"/>
    <cellStyle name="Обычный 5 3 2 8 3 2 6" xfId="32005"/>
    <cellStyle name="Обычный 5 3 2 8 3 2 7" xfId="32006"/>
    <cellStyle name="Обычный 5 3 2 8 3 2 8" xfId="32007"/>
    <cellStyle name="Обычный 5 3 2 8 3 2 9" xfId="32008"/>
    <cellStyle name="Обычный 5 3 2 8 3 3" xfId="32009"/>
    <cellStyle name="Обычный 5 3 2 8 3 3 2" xfId="32010"/>
    <cellStyle name="Обычный 5 3 2 8 3 3 2 2" xfId="32011"/>
    <cellStyle name="Обычный 5 3 2 8 3 3 2 3" xfId="32012"/>
    <cellStyle name="Обычный 5 3 2 8 3 3 2 4" xfId="32013"/>
    <cellStyle name="Обычный 5 3 2 8 3 3 2 5" xfId="32014"/>
    <cellStyle name="Обычный 5 3 2 8 3 3 3" xfId="32015"/>
    <cellStyle name="Обычный 5 3 2 8 3 3 4" xfId="32016"/>
    <cellStyle name="Обычный 5 3 2 8 3 3 5" xfId="32017"/>
    <cellStyle name="Обычный 5 3 2 8 3 3 6" xfId="32018"/>
    <cellStyle name="Обычный 5 3 2 8 3 3 7" xfId="32019"/>
    <cellStyle name="Обычный 5 3 2 8 3 3 8" xfId="32020"/>
    <cellStyle name="Обычный 5 3 2 8 3 4" xfId="32021"/>
    <cellStyle name="Обычный 5 3 2 8 3 4 2" xfId="32022"/>
    <cellStyle name="Обычный 5 3 2 8 3 4 3" xfId="32023"/>
    <cellStyle name="Обычный 5 3 2 8 3 4 4" xfId="32024"/>
    <cellStyle name="Обычный 5 3 2 8 3 4 5" xfId="32025"/>
    <cellStyle name="Обычный 5 3 2 8 3 5" xfId="32026"/>
    <cellStyle name="Обычный 5 3 2 8 3 5 2" xfId="32027"/>
    <cellStyle name="Обычный 5 3 2 8 3 5 3" xfId="32028"/>
    <cellStyle name="Обычный 5 3 2 8 3 5 4" xfId="32029"/>
    <cellStyle name="Обычный 5 3 2 8 3 5 5" xfId="32030"/>
    <cellStyle name="Обычный 5 3 2 8 3 6" xfId="32031"/>
    <cellStyle name="Обычный 5 3 2 8 3 7" xfId="32032"/>
    <cellStyle name="Обычный 5 3 2 8 3 8" xfId="32033"/>
    <cellStyle name="Обычный 5 3 2 8 3 9" xfId="32034"/>
    <cellStyle name="Обычный 5 3 2 8 4" xfId="32035"/>
    <cellStyle name="Обычный 5 3 2 8 4 2" xfId="32036"/>
    <cellStyle name="Обычный 5 3 2 8 4 2 2" xfId="32037"/>
    <cellStyle name="Обычный 5 3 2 8 4 2 3" xfId="32038"/>
    <cellStyle name="Обычный 5 3 2 8 4 2 4" xfId="32039"/>
    <cellStyle name="Обычный 5 3 2 8 4 2 5" xfId="32040"/>
    <cellStyle name="Обычный 5 3 2 8 4 3" xfId="32041"/>
    <cellStyle name="Обычный 5 3 2 8 4 4" xfId="32042"/>
    <cellStyle name="Обычный 5 3 2 8 4 5" xfId="32043"/>
    <cellStyle name="Обычный 5 3 2 8 4 6" xfId="32044"/>
    <cellStyle name="Обычный 5 3 2 8 4 7" xfId="32045"/>
    <cellStyle name="Обычный 5 3 2 8 4 8" xfId="32046"/>
    <cellStyle name="Обычный 5 3 2 8 4 9" xfId="32047"/>
    <cellStyle name="Обычный 5 3 2 8 5" xfId="32048"/>
    <cellStyle name="Обычный 5 3 2 8 5 2" xfId="32049"/>
    <cellStyle name="Обычный 5 3 2 8 5 2 2" xfId="32050"/>
    <cellStyle name="Обычный 5 3 2 8 5 2 3" xfId="32051"/>
    <cellStyle name="Обычный 5 3 2 8 5 2 4" xfId="32052"/>
    <cellStyle name="Обычный 5 3 2 8 5 2 5" xfId="32053"/>
    <cellStyle name="Обычный 5 3 2 8 5 3" xfId="32054"/>
    <cellStyle name="Обычный 5 3 2 8 5 4" xfId="32055"/>
    <cellStyle name="Обычный 5 3 2 8 5 5" xfId="32056"/>
    <cellStyle name="Обычный 5 3 2 8 5 6" xfId="32057"/>
    <cellStyle name="Обычный 5 3 2 8 5 7" xfId="32058"/>
    <cellStyle name="Обычный 5 3 2 8 5 8" xfId="32059"/>
    <cellStyle name="Обычный 5 3 2 8 6" xfId="32060"/>
    <cellStyle name="Обычный 5 3 2 8 6 2" xfId="32061"/>
    <cellStyle name="Обычный 5 3 2 8 6 3" xfId="32062"/>
    <cellStyle name="Обычный 5 3 2 8 6 4" xfId="32063"/>
    <cellStyle name="Обычный 5 3 2 8 6 5" xfId="32064"/>
    <cellStyle name="Обычный 5 3 2 8 7" xfId="32065"/>
    <cellStyle name="Обычный 5 3 2 8 7 2" xfId="32066"/>
    <cellStyle name="Обычный 5 3 2 8 7 3" xfId="32067"/>
    <cellStyle name="Обычный 5 3 2 8 7 4" xfId="32068"/>
    <cellStyle name="Обычный 5 3 2 8 7 5" xfId="32069"/>
    <cellStyle name="Обычный 5 3 2 8 8" xfId="32070"/>
    <cellStyle name="Обычный 5 3 2 8 9" xfId="32071"/>
    <cellStyle name="Обычный 5 3 2 9" xfId="32072"/>
    <cellStyle name="Обычный 5 3 2 9 10" xfId="32073"/>
    <cellStyle name="Обычный 5 3 2 9 11" xfId="32074"/>
    <cellStyle name="Обычный 5 3 2 9 12" xfId="32075"/>
    <cellStyle name="Обычный 5 3 2 9 13" xfId="32076"/>
    <cellStyle name="Обычный 5 3 2 9 14" xfId="32077"/>
    <cellStyle name="Обычный 5 3 2 9 15" xfId="32078"/>
    <cellStyle name="Обычный 5 3 2 9 2" xfId="32079"/>
    <cellStyle name="Обычный 5 3 2 9 2 10" xfId="32080"/>
    <cellStyle name="Обычный 5 3 2 9 2 11" xfId="32081"/>
    <cellStyle name="Обычный 5 3 2 9 2 12" xfId="32082"/>
    <cellStyle name="Обычный 5 3 2 9 2 13" xfId="32083"/>
    <cellStyle name="Обычный 5 3 2 9 2 14" xfId="32084"/>
    <cellStyle name="Обычный 5 3 2 9 2 2" xfId="32085"/>
    <cellStyle name="Обычный 5 3 2 9 2 2 10" xfId="32086"/>
    <cellStyle name="Обычный 5 3 2 9 2 2 11" xfId="32087"/>
    <cellStyle name="Обычный 5 3 2 9 2 2 12" xfId="32088"/>
    <cellStyle name="Обычный 5 3 2 9 2 2 13" xfId="32089"/>
    <cellStyle name="Обычный 5 3 2 9 2 2 2" xfId="32090"/>
    <cellStyle name="Обычный 5 3 2 9 2 2 2 2" xfId="32091"/>
    <cellStyle name="Обычный 5 3 2 9 2 2 2 2 2" xfId="32092"/>
    <cellStyle name="Обычный 5 3 2 9 2 2 2 2 3" xfId="32093"/>
    <cellStyle name="Обычный 5 3 2 9 2 2 2 2 4" xfId="32094"/>
    <cellStyle name="Обычный 5 3 2 9 2 2 2 2 5" xfId="32095"/>
    <cellStyle name="Обычный 5 3 2 9 2 2 2 3" xfId="32096"/>
    <cellStyle name="Обычный 5 3 2 9 2 2 2 4" xfId="32097"/>
    <cellStyle name="Обычный 5 3 2 9 2 2 2 5" xfId="32098"/>
    <cellStyle name="Обычный 5 3 2 9 2 2 2 6" xfId="32099"/>
    <cellStyle name="Обычный 5 3 2 9 2 2 2 7" xfId="32100"/>
    <cellStyle name="Обычный 5 3 2 9 2 2 2 8" xfId="32101"/>
    <cellStyle name="Обычный 5 3 2 9 2 2 2 9" xfId="32102"/>
    <cellStyle name="Обычный 5 3 2 9 2 2 3" xfId="32103"/>
    <cellStyle name="Обычный 5 3 2 9 2 2 3 2" xfId="32104"/>
    <cellStyle name="Обычный 5 3 2 9 2 2 3 2 2" xfId="32105"/>
    <cellStyle name="Обычный 5 3 2 9 2 2 3 2 3" xfId="32106"/>
    <cellStyle name="Обычный 5 3 2 9 2 2 3 2 4" xfId="32107"/>
    <cellStyle name="Обычный 5 3 2 9 2 2 3 2 5" xfId="32108"/>
    <cellStyle name="Обычный 5 3 2 9 2 2 3 3" xfId="32109"/>
    <cellStyle name="Обычный 5 3 2 9 2 2 3 4" xfId="32110"/>
    <cellStyle name="Обычный 5 3 2 9 2 2 3 5" xfId="32111"/>
    <cellStyle name="Обычный 5 3 2 9 2 2 3 6" xfId="32112"/>
    <cellStyle name="Обычный 5 3 2 9 2 2 3 7" xfId="32113"/>
    <cellStyle name="Обычный 5 3 2 9 2 2 3 8" xfId="32114"/>
    <cellStyle name="Обычный 5 3 2 9 2 2 4" xfId="32115"/>
    <cellStyle name="Обычный 5 3 2 9 2 2 4 2" xfId="32116"/>
    <cellStyle name="Обычный 5 3 2 9 2 2 4 3" xfId="32117"/>
    <cellStyle name="Обычный 5 3 2 9 2 2 4 4" xfId="32118"/>
    <cellStyle name="Обычный 5 3 2 9 2 2 4 5" xfId="32119"/>
    <cellStyle name="Обычный 5 3 2 9 2 2 5" xfId="32120"/>
    <cellStyle name="Обычный 5 3 2 9 2 2 5 2" xfId="32121"/>
    <cellStyle name="Обычный 5 3 2 9 2 2 5 3" xfId="32122"/>
    <cellStyle name="Обычный 5 3 2 9 2 2 5 4" xfId="32123"/>
    <cellStyle name="Обычный 5 3 2 9 2 2 5 5" xfId="32124"/>
    <cellStyle name="Обычный 5 3 2 9 2 2 6" xfId="32125"/>
    <cellStyle name="Обычный 5 3 2 9 2 2 7" xfId="32126"/>
    <cellStyle name="Обычный 5 3 2 9 2 2 8" xfId="32127"/>
    <cellStyle name="Обычный 5 3 2 9 2 2 9" xfId="32128"/>
    <cellStyle name="Обычный 5 3 2 9 2 3" xfId="32129"/>
    <cellStyle name="Обычный 5 3 2 9 2 3 2" xfId="32130"/>
    <cellStyle name="Обычный 5 3 2 9 2 3 2 2" xfId="32131"/>
    <cellStyle name="Обычный 5 3 2 9 2 3 2 3" xfId="32132"/>
    <cellStyle name="Обычный 5 3 2 9 2 3 2 4" xfId="32133"/>
    <cellStyle name="Обычный 5 3 2 9 2 3 2 5" xfId="32134"/>
    <cellStyle name="Обычный 5 3 2 9 2 3 3" xfId="32135"/>
    <cellStyle name="Обычный 5 3 2 9 2 3 4" xfId="32136"/>
    <cellStyle name="Обычный 5 3 2 9 2 3 5" xfId="32137"/>
    <cellStyle name="Обычный 5 3 2 9 2 3 6" xfId="32138"/>
    <cellStyle name="Обычный 5 3 2 9 2 3 7" xfId="32139"/>
    <cellStyle name="Обычный 5 3 2 9 2 3 8" xfId="32140"/>
    <cellStyle name="Обычный 5 3 2 9 2 3 9" xfId="32141"/>
    <cellStyle name="Обычный 5 3 2 9 2 4" xfId="32142"/>
    <cellStyle name="Обычный 5 3 2 9 2 4 2" xfId="32143"/>
    <cellStyle name="Обычный 5 3 2 9 2 4 2 2" xfId="32144"/>
    <cellStyle name="Обычный 5 3 2 9 2 4 2 3" xfId="32145"/>
    <cellStyle name="Обычный 5 3 2 9 2 4 2 4" xfId="32146"/>
    <cellStyle name="Обычный 5 3 2 9 2 4 2 5" xfId="32147"/>
    <cellStyle name="Обычный 5 3 2 9 2 4 3" xfId="32148"/>
    <cellStyle name="Обычный 5 3 2 9 2 4 4" xfId="32149"/>
    <cellStyle name="Обычный 5 3 2 9 2 4 5" xfId="32150"/>
    <cellStyle name="Обычный 5 3 2 9 2 4 6" xfId="32151"/>
    <cellStyle name="Обычный 5 3 2 9 2 4 7" xfId="32152"/>
    <cellStyle name="Обычный 5 3 2 9 2 4 8" xfId="32153"/>
    <cellStyle name="Обычный 5 3 2 9 2 5" xfId="32154"/>
    <cellStyle name="Обычный 5 3 2 9 2 5 2" xfId="32155"/>
    <cellStyle name="Обычный 5 3 2 9 2 5 3" xfId="32156"/>
    <cellStyle name="Обычный 5 3 2 9 2 5 4" xfId="32157"/>
    <cellStyle name="Обычный 5 3 2 9 2 5 5" xfId="32158"/>
    <cellStyle name="Обычный 5 3 2 9 2 6" xfId="32159"/>
    <cellStyle name="Обычный 5 3 2 9 2 6 2" xfId="32160"/>
    <cellStyle name="Обычный 5 3 2 9 2 6 3" xfId="32161"/>
    <cellStyle name="Обычный 5 3 2 9 2 6 4" xfId="32162"/>
    <cellStyle name="Обычный 5 3 2 9 2 6 5" xfId="32163"/>
    <cellStyle name="Обычный 5 3 2 9 2 7" xfId="32164"/>
    <cellStyle name="Обычный 5 3 2 9 2 8" xfId="32165"/>
    <cellStyle name="Обычный 5 3 2 9 2 9" xfId="32166"/>
    <cellStyle name="Обычный 5 3 2 9 3" xfId="32167"/>
    <cellStyle name="Обычный 5 3 2 9 3 10" xfId="32168"/>
    <cellStyle name="Обычный 5 3 2 9 3 11" xfId="32169"/>
    <cellStyle name="Обычный 5 3 2 9 3 12" xfId="32170"/>
    <cellStyle name="Обычный 5 3 2 9 3 13" xfId="32171"/>
    <cellStyle name="Обычный 5 3 2 9 3 2" xfId="32172"/>
    <cellStyle name="Обычный 5 3 2 9 3 2 2" xfId="32173"/>
    <cellStyle name="Обычный 5 3 2 9 3 2 2 2" xfId="32174"/>
    <cellStyle name="Обычный 5 3 2 9 3 2 2 3" xfId="32175"/>
    <cellStyle name="Обычный 5 3 2 9 3 2 2 4" xfId="32176"/>
    <cellStyle name="Обычный 5 3 2 9 3 2 2 5" xfId="32177"/>
    <cellStyle name="Обычный 5 3 2 9 3 2 3" xfId="32178"/>
    <cellStyle name="Обычный 5 3 2 9 3 2 4" xfId="32179"/>
    <cellStyle name="Обычный 5 3 2 9 3 2 5" xfId="32180"/>
    <cellStyle name="Обычный 5 3 2 9 3 2 6" xfId="32181"/>
    <cellStyle name="Обычный 5 3 2 9 3 2 7" xfId="32182"/>
    <cellStyle name="Обычный 5 3 2 9 3 2 8" xfId="32183"/>
    <cellStyle name="Обычный 5 3 2 9 3 2 9" xfId="32184"/>
    <cellStyle name="Обычный 5 3 2 9 3 3" xfId="32185"/>
    <cellStyle name="Обычный 5 3 2 9 3 3 2" xfId="32186"/>
    <cellStyle name="Обычный 5 3 2 9 3 3 2 2" xfId="32187"/>
    <cellStyle name="Обычный 5 3 2 9 3 3 2 3" xfId="32188"/>
    <cellStyle name="Обычный 5 3 2 9 3 3 2 4" xfId="32189"/>
    <cellStyle name="Обычный 5 3 2 9 3 3 2 5" xfId="32190"/>
    <cellStyle name="Обычный 5 3 2 9 3 3 3" xfId="32191"/>
    <cellStyle name="Обычный 5 3 2 9 3 3 4" xfId="32192"/>
    <cellStyle name="Обычный 5 3 2 9 3 3 5" xfId="32193"/>
    <cellStyle name="Обычный 5 3 2 9 3 3 6" xfId="32194"/>
    <cellStyle name="Обычный 5 3 2 9 3 3 7" xfId="32195"/>
    <cellStyle name="Обычный 5 3 2 9 3 3 8" xfId="32196"/>
    <cellStyle name="Обычный 5 3 2 9 3 4" xfId="32197"/>
    <cellStyle name="Обычный 5 3 2 9 3 4 2" xfId="32198"/>
    <cellStyle name="Обычный 5 3 2 9 3 4 3" xfId="32199"/>
    <cellStyle name="Обычный 5 3 2 9 3 4 4" xfId="32200"/>
    <cellStyle name="Обычный 5 3 2 9 3 4 5" xfId="32201"/>
    <cellStyle name="Обычный 5 3 2 9 3 5" xfId="32202"/>
    <cellStyle name="Обычный 5 3 2 9 3 5 2" xfId="32203"/>
    <cellStyle name="Обычный 5 3 2 9 3 5 3" xfId="32204"/>
    <cellStyle name="Обычный 5 3 2 9 3 5 4" xfId="32205"/>
    <cellStyle name="Обычный 5 3 2 9 3 5 5" xfId="32206"/>
    <cellStyle name="Обычный 5 3 2 9 3 6" xfId="32207"/>
    <cellStyle name="Обычный 5 3 2 9 3 7" xfId="32208"/>
    <cellStyle name="Обычный 5 3 2 9 3 8" xfId="32209"/>
    <cellStyle name="Обычный 5 3 2 9 3 9" xfId="32210"/>
    <cellStyle name="Обычный 5 3 2 9 4" xfId="32211"/>
    <cellStyle name="Обычный 5 3 2 9 4 2" xfId="32212"/>
    <cellStyle name="Обычный 5 3 2 9 4 2 2" xfId="32213"/>
    <cellStyle name="Обычный 5 3 2 9 4 2 3" xfId="32214"/>
    <cellStyle name="Обычный 5 3 2 9 4 2 4" xfId="32215"/>
    <cellStyle name="Обычный 5 3 2 9 4 2 5" xfId="32216"/>
    <cellStyle name="Обычный 5 3 2 9 4 3" xfId="32217"/>
    <cellStyle name="Обычный 5 3 2 9 4 4" xfId="32218"/>
    <cellStyle name="Обычный 5 3 2 9 4 5" xfId="32219"/>
    <cellStyle name="Обычный 5 3 2 9 4 6" xfId="32220"/>
    <cellStyle name="Обычный 5 3 2 9 4 7" xfId="32221"/>
    <cellStyle name="Обычный 5 3 2 9 4 8" xfId="32222"/>
    <cellStyle name="Обычный 5 3 2 9 4 9" xfId="32223"/>
    <cellStyle name="Обычный 5 3 2 9 5" xfId="32224"/>
    <cellStyle name="Обычный 5 3 2 9 5 2" xfId="32225"/>
    <cellStyle name="Обычный 5 3 2 9 5 2 2" xfId="32226"/>
    <cellStyle name="Обычный 5 3 2 9 5 2 3" xfId="32227"/>
    <cellStyle name="Обычный 5 3 2 9 5 2 4" xfId="32228"/>
    <cellStyle name="Обычный 5 3 2 9 5 2 5" xfId="32229"/>
    <cellStyle name="Обычный 5 3 2 9 5 3" xfId="32230"/>
    <cellStyle name="Обычный 5 3 2 9 5 4" xfId="32231"/>
    <cellStyle name="Обычный 5 3 2 9 5 5" xfId="32232"/>
    <cellStyle name="Обычный 5 3 2 9 5 6" xfId="32233"/>
    <cellStyle name="Обычный 5 3 2 9 5 7" xfId="32234"/>
    <cellStyle name="Обычный 5 3 2 9 5 8" xfId="32235"/>
    <cellStyle name="Обычный 5 3 2 9 6" xfId="32236"/>
    <cellStyle name="Обычный 5 3 2 9 6 2" xfId="32237"/>
    <cellStyle name="Обычный 5 3 2 9 6 3" xfId="32238"/>
    <cellStyle name="Обычный 5 3 2 9 6 4" xfId="32239"/>
    <cellStyle name="Обычный 5 3 2 9 6 5" xfId="32240"/>
    <cellStyle name="Обычный 5 3 2 9 7" xfId="32241"/>
    <cellStyle name="Обычный 5 3 2 9 7 2" xfId="32242"/>
    <cellStyle name="Обычный 5 3 2 9 7 3" xfId="32243"/>
    <cellStyle name="Обычный 5 3 2 9 7 4" xfId="32244"/>
    <cellStyle name="Обычный 5 3 2 9 7 5" xfId="32245"/>
    <cellStyle name="Обычный 5 3 2 9 8" xfId="32246"/>
    <cellStyle name="Обычный 5 3 2 9 9" xfId="32247"/>
    <cellStyle name="Обычный 5 3 20" xfId="32248"/>
    <cellStyle name="Обычный 5 3 20 2" xfId="32249"/>
    <cellStyle name="Обычный 5 3 20 3" xfId="32250"/>
    <cellStyle name="Обычный 5 3 20 4" xfId="32251"/>
    <cellStyle name="Обычный 5 3 20 5" xfId="32252"/>
    <cellStyle name="Обычный 5 3 21" xfId="32253"/>
    <cellStyle name="Обычный 5 3 21 2" xfId="32254"/>
    <cellStyle name="Обычный 5 3 21 3" xfId="32255"/>
    <cellStyle name="Обычный 5 3 21 4" xfId="32256"/>
    <cellStyle name="Обычный 5 3 21 5" xfId="32257"/>
    <cellStyle name="Обычный 5 3 22" xfId="32258"/>
    <cellStyle name="Обычный 5 3 23" xfId="32259"/>
    <cellStyle name="Обычный 5 3 24" xfId="32260"/>
    <cellStyle name="Обычный 5 3 25" xfId="32261"/>
    <cellStyle name="Обычный 5 3 26" xfId="32262"/>
    <cellStyle name="Обычный 5 3 27" xfId="32263"/>
    <cellStyle name="Обычный 5 3 28" xfId="32264"/>
    <cellStyle name="Обычный 5 3 29" xfId="32265"/>
    <cellStyle name="Обычный 5 3 3" xfId="32266"/>
    <cellStyle name="Обычный 5 3 3 2" xfId="32267"/>
    <cellStyle name="Обычный 5 3 3 2 10" xfId="32268"/>
    <cellStyle name="Обычный 5 3 3 2 11" xfId="32269"/>
    <cellStyle name="Обычный 5 3 3 2 12" xfId="32270"/>
    <cellStyle name="Обычный 5 3 3 2 13" xfId="32271"/>
    <cellStyle name="Обычный 5 3 3 2 14" xfId="32272"/>
    <cellStyle name="Обычный 5 3 3 2 15" xfId="32273"/>
    <cellStyle name="Обычный 5 3 3 2 16" xfId="32274"/>
    <cellStyle name="Обычный 5 3 3 2 2" xfId="32275"/>
    <cellStyle name="Обычный 5 3 3 2 2 10" xfId="32276"/>
    <cellStyle name="Обычный 5 3 3 2 2 11" xfId="32277"/>
    <cellStyle name="Обычный 5 3 3 2 2 12" xfId="32278"/>
    <cellStyle name="Обычный 5 3 3 2 2 13" xfId="32279"/>
    <cellStyle name="Обычный 5 3 3 2 2 14" xfId="32280"/>
    <cellStyle name="Обычный 5 3 3 2 2 2" xfId="32281"/>
    <cellStyle name="Обычный 5 3 3 2 2 2 10" xfId="32282"/>
    <cellStyle name="Обычный 5 3 3 2 2 2 11" xfId="32283"/>
    <cellStyle name="Обычный 5 3 3 2 2 2 12" xfId="32284"/>
    <cellStyle name="Обычный 5 3 3 2 2 2 13" xfId="32285"/>
    <cellStyle name="Обычный 5 3 3 2 2 2 2" xfId="32286"/>
    <cellStyle name="Обычный 5 3 3 2 2 2 2 2" xfId="32287"/>
    <cellStyle name="Обычный 5 3 3 2 2 2 2 2 2" xfId="32288"/>
    <cellStyle name="Обычный 5 3 3 2 2 2 2 2 3" xfId="32289"/>
    <cellStyle name="Обычный 5 3 3 2 2 2 2 2 4" xfId="32290"/>
    <cellStyle name="Обычный 5 3 3 2 2 2 2 2 5" xfId="32291"/>
    <cellStyle name="Обычный 5 3 3 2 2 2 2 3" xfId="32292"/>
    <cellStyle name="Обычный 5 3 3 2 2 2 2 4" xfId="32293"/>
    <cellStyle name="Обычный 5 3 3 2 2 2 2 5" xfId="32294"/>
    <cellStyle name="Обычный 5 3 3 2 2 2 2 6" xfId="32295"/>
    <cellStyle name="Обычный 5 3 3 2 2 2 2 7" xfId="32296"/>
    <cellStyle name="Обычный 5 3 3 2 2 2 2 8" xfId="32297"/>
    <cellStyle name="Обычный 5 3 3 2 2 2 2 9" xfId="32298"/>
    <cellStyle name="Обычный 5 3 3 2 2 2 3" xfId="32299"/>
    <cellStyle name="Обычный 5 3 3 2 2 2 3 2" xfId="32300"/>
    <cellStyle name="Обычный 5 3 3 2 2 2 3 2 2" xfId="32301"/>
    <cellStyle name="Обычный 5 3 3 2 2 2 3 2 3" xfId="32302"/>
    <cellStyle name="Обычный 5 3 3 2 2 2 3 2 4" xfId="32303"/>
    <cellStyle name="Обычный 5 3 3 2 2 2 3 2 5" xfId="32304"/>
    <cellStyle name="Обычный 5 3 3 2 2 2 3 3" xfId="32305"/>
    <cellStyle name="Обычный 5 3 3 2 2 2 3 4" xfId="32306"/>
    <cellStyle name="Обычный 5 3 3 2 2 2 3 5" xfId="32307"/>
    <cellStyle name="Обычный 5 3 3 2 2 2 3 6" xfId="32308"/>
    <cellStyle name="Обычный 5 3 3 2 2 2 3 7" xfId="32309"/>
    <cellStyle name="Обычный 5 3 3 2 2 2 3 8" xfId="32310"/>
    <cellStyle name="Обычный 5 3 3 2 2 2 4" xfId="32311"/>
    <cellStyle name="Обычный 5 3 3 2 2 2 4 2" xfId="32312"/>
    <cellStyle name="Обычный 5 3 3 2 2 2 4 3" xfId="32313"/>
    <cellStyle name="Обычный 5 3 3 2 2 2 4 4" xfId="32314"/>
    <cellStyle name="Обычный 5 3 3 2 2 2 4 5" xfId="32315"/>
    <cellStyle name="Обычный 5 3 3 2 2 2 5" xfId="32316"/>
    <cellStyle name="Обычный 5 3 3 2 2 2 5 2" xfId="32317"/>
    <cellStyle name="Обычный 5 3 3 2 2 2 5 3" xfId="32318"/>
    <cellStyle name="Обычный 5 3 3 2 2 2 5 4" xfId="32319"/>
    <cellStyle name="Обычный 5 3 3 2 2 2 5 5" xfId="32320"/>
    <cellStyle name="Обычный 5 3 3 2 2 2 6" xfId="32321"/>
    <cellStyle name="Обычный 5 3 3 2 2 2 7" xfId="32322"/>
    <cellStyle name="Обычный 5 3 3 2 2 2 8" xfId="32323"/>
    <cellStyle name="Обычный 5 3 3 2 2 2 9" xfId="32324"/>
    <cellStyle name="Обычный 5 3 3 2 2 3" xfId="32325"/>
    <cellStyle name="Обычный 5 3 3 2 2 3 2" xfId="32326"/>
    <cellStyle name="Обычный 5 3 3 2 2 3 2 2" xfId="32327"/>
    <cellStyle name="Обычный 5 3 3 2 2 3 2 3" xfId="32328"/>
    <cellStyle name="Обычный 5 3 3 2 2 3 2 4" xfId="32329"/>
    <cellStyle name="Обычный 5 3 3 2 2 3 2 5" xfId="32330"/>
    <cellStyle name="Обычный 5 3 3 2 2 3 3" xfId="32331"/>
    <cellStyle name="Обычный 5 3 3 2 2 3 4" xfId="32332"/>
    <cellStyle name="Обычный 5 3 3 2 2 3 5" xfId="32333"/>
    <cellStyle name="Обычный 5 3 3 2 2 3 6" xfId="32334"/>
    <cellStyle name="Обычный 5 3 3 2 2 3 7" xfId="32335"/>
    <cellStyle name="Обычный 5 3 3 2 2 3 8" xfId="32336"/>
    <cellStyle name="Обычный 5 3 3 2 2 3 9" xfId="32337"/>
    <cellStyle name="Обычный 5 3 3 2 2 4" xfId="32338"/>
    <cellStyle name="Обычный 5 3 3 2 2 4 2" xfId="32339"/>
    <cellStyle name="Обычный 5 3 3 2 2 4 2 2" xfId="32340"/>
    <cellStyle name="Обычный 5 3 3 2 2 4 2 3" xfId="32341"/>
    <cellStyle name="Обычный 5 3 3 2 2 4 2 4" xfId="32342"/>
    <cellStyle name="Обычный 5 3 3 2 2 4 2 5" xfId="32343"/>
    <cellStyle name="Обычный 5 3 3 2 2 4 3" xfId="32344"/>
    <cellStyle name="Обычный 5 3 3 2 2 4 4" xfId="32345"/>
    <cellStyle name="Обычный 5 3 3 2 2 4 5" xfId="32346"/>
    <cellStyle name="Обычный 5 3 3 2 2 4 6" xfId="32347"/>
    <cellStyle name="Обычный 5 3 3 2 2 4 7" xfId="32348"/>
    <cellStyle name="Обычный 5 3 3 2 2 4 8" xfId="32349"/>
    <cellStyle name="Обычный 5 3 3 2 2 5" xfId="32350"/>
    <cellStyle name="Обычный 5 3 3 2 2 5 2" xfId="32351"/>
    <cellStyle name="Обычный 5 3 3 2 2 5 3" xfId="32352"/>
    <cellStyle name="Обычный 5 3 3 2 2 5 4" xfId="32353"/>
    <cellStyle name="Обычный 5 3 3 2 2 5 5" xfId="32354"/>
    <cellStyle name="Обычный 5 3 3 2 2 6" xfId="32355"/>
    <cellStyle name="Обычный 5 3 3 2 2 6 2" xfId="32356"/>
    <cellStyle name="Обычный 5 3 3 2 2 6 3" xfId="32357"/>
    <cellStyle name="Обычный 5 3 3 2 2 6 4" xfId="32358"/>
    <cellStyle name="Обычный 5 3 3 2 2 6 5" xfId="32359"/>
    <cellStyle name="Обычный 5 3 3 2 2 7" xfId="32360"/>
    <cellStyle name="Обычный 5 3 3 2 2 8" xfId="32361"/>
    <cellStyle name="Обычный 5 3 3 2 2 9" xfId="32362"/>
    <cellStyle name="Обычный 5 3 3 2 3" xfId="32363"/>
    <cellStyle name="Обычный 5 3 3 2 3 10" xfId="32364"/>
    <cellStyle name="Обычный 5 3 3 2 3 11" xfId="32365"/>
    <cellStyle name="Обычный 5 3 3 2 3 12" xfId="32366"/>
    <cellStyle name="Обычный 5 3 3 2 3 13" xfId="32367"/>
    <cellStyle name="Обычный 5 3 3 2 3 2" xfId="32368"/>
    <cellStyle name="Обычный 5 3 3 2 3 2 2" xfId="32369"/>
    <cellStyle name="Обычный 5 3 3 2 3 2 2 2" xfId="32370"/>
    <cellStyle name="Обычный 5 3 3 2 3 2 2 3" xfId="32371"/>
    <cellStyle name="Обычный 5 3 3 2 3 2 2 4" xfId="32372"/>
    <cellStyle name="Обычный 5 3 3 2 3 2 2 5" xfId="32373"/>
    <cellStyle name="Обычный 5 3 3 2 3 2 3" xfId="32374"/>
    <cellStyle name="Обычный 5 3 3 2 3 2 4" xfId="32375"/>
    <cellStyle name="Обычный 5 3 3 2 3 2 5" xfId="32376"/>
    <cellStyle name="Обычный 5 3 3 2 3 2 6" xfId="32377"/>
    <cellStyle name="Обычный 5 3 3 2 3 2 7" xfId="32378"/>
    <cellStyle name="Обычный 5 3 3 2 3 2 8" xfId="32379"/>
    <cellStyle name="Обычный 5 3 3 2 3 2 9" xfId="32380"/>
    <cellStyle name="Обычный 5 3 3 2 3 3" xfId="32381"/>
    <cellStyle name="Обычный 5 3 3 2 3 3 2" xfId="32382"/>
    <cellStyle name="Обычный 5 3 3 2 3 3 2 2" xfId="32383"/>
    <cellStyle name="Обычный 5 3 3 2 3 3 2 3" xfId="32384"/>
    <cellStyle name="Обычный 5 3 3 2 3 3 2 4" xfId="32385"/>
    <cellStyle name="Обычный 5 3 3 2 3 3 2 5" xfId="32386"/>
    <cellStyle name="Обычный 5 3 3 2 3 3 3" xfId="32387"/>
    <cellStyle name="Обычный 5 3 3 2 3 3 4" xfId="32388"/>
    <cellStyle name="Обычный 5 3 3 2 3 3 5" xfId="32389"/>
    <cellStyle name="Обычный 5 3 3 2 3 3 6" xfId="32390"/>
    <cellStyle name="Обычный 5 3 3 2 3 3 7" xfId="32391"/>
    <cellStyle name="Обычный 5 3 3 2 3 3 8" xfId="32392"/>
    <cellStyle name="Обычный 5 3 3 2 3 4" xfId="32393"/>
    <cellStyle name="Обычный 5 3 3 2 3 4 2" xfId="32394"/>
    <cellStyle name="Обычный 5 3 3 2 3 4 3" xfId="32395"/>
    <cellStyle name="Обычный 5 3 3 2 3 4 4" xfId="32396"/>
    <cellStyle name="Обычный 5 3 3 2 3 4 5" xfId="32397"/>
    <cellStyle name="Обычный 5 3 3 2 3 5" xfId="32398"/>
    <cellStyle name="Обычный 5 3 3 2 3 5 2" xfId="32399"/>
    <cellStyle name="Обычный 5 3 3 2 3 5 3" xfId="32400"/>
    <cellStyle name="Обычный 5 3 3 2 3 5 4" xfId="32401"/>
    <cellStyle name="Обычный 5 3 3 2 3 5 5" xfId="32402"/>
    <cellStyle name="Обычный 5 3 3 2 3 6" xfId="32403"/>
    <cellStyle name="Обычный 5 3 3 2 3 7" xfId="32404"/>
    <cellStyle name="Обычный 5 3 3 2 3 8" xfId="32405"/>
    <cellStyle name="Обычный 5 3 3 2 3 9" xfId="32406"/>
    <cellStyle name="Обычный 5 3 3 2 4" xfId="32407"/>
    <cellStyle name="Обычный 5 3 3 2 4 10" xfId="32408"/>
    <cellStyle name="Обычный 5 3 3 2 4 2" xfId="32409"/>
    <cellStyle name="Обычный 5 3 3 2 4 2 2" xfId="32410"/>
    <cellStyle name="Обычный 5 3 3 2 4 2 2 2" xfId="32411"/>
    <cellStyle name="Обычный 5 3 3 2 4 2 2 3" xfId="32412"/>
    <cellStyle name="Обычный 5 3 3 2 4 2 2 4" xfId="32413"/>
    <cellStyle name="Обычный 5 3 3 2 4 2 2 5" xfId="32414"/>
    <cellStyle name="Обычный 5 3 3 2 4 2 3" xfId="32415"/>
    <cellStyle name="Обычный 5 3 3 2 4 2 4" xfId="32416"/>
    <cellStyle name="Обычный 5 3 3 2 4 2 5" xfId="32417"/>
    <cellStyle name="Обычный 5 3 3 2 4 2 6" xfId="32418"/>
    <cellStyle name="Обычный 5 3 3 2 4 2 7" xfId="32419"/>
    <cellStyle name="Обычный 5 3 3 2 4 2 8" xfId="32420"/>
    <cellStyle name="Обычный 5 3 3 2 4 2 9" xfId="32421"/>
    <cellStyle name="Обычный 5 3 3 2 4 3" xfId="32422"/>
    <cellStyle name="Обычный 5 3 3 2 4 3 2" xfId="32423"/>
    <cellStyle name="Обычный 5 3 3 2 4 3 3" xfId="32424"/>
    <cellStyle name="Обычный 5 3 3 2 4 3 4" xfId="32425"/>
    <cellStyle name="Обычный 5 3 3 2 4 3 5" xfId="32426"/>
    <cellStyle name="Обычный 5 3 3 2 4 4" xfId="32427"/>
    <cellStyle name="Обычный 5 3 3 2 4 5" xfId="32428"/>
    <cellStyle name="Обычный 5 3 3 2 4 6" xfId="32429"/>
    <cellStyle name="Обычный 5 3 3 2 4 7" xfId="32430"/>
    <cellStyle name="Обычный 5 3 3 2 4 8" xfId="32431"/>
    <cellStyle name="Обычный 5 3 3 2 4 9" xfId="32432"/>
    <cellStyle name="Обычный 5 3 3 2 5" xfId="32433"/>
    <cellStyle name="Обычный 5 3 3 2 5 2" xfId="32434"/>
    <cellStyle name="Обычный 5 3 3 2 5 2 2" xfId="32435"/>
    <cellStyle name="Обычный 5 3 3 2 5 2 3" xfId="32436"/>
    <cellStyle name="Обычный 5 3 3 2 5 2 4" xfId="32437"/>
    <cellStyle name="Обычный 5 3 3 2 5 2 5" xfId="32438"/>
    <cellStyle name="Обычный 5 3 3 2 5 3" xfId="32439"/>
    <cellStyle name="Обычный 5 3 3 2 5 4" xfId="32440"/>
    <cellStyle name="Обычный 5 3 3 2 5 5" xfId="32441"/>
    <cellStyle name="Обычный 5 3 3 2 5 6" xfId="32442"/>
    <cellStyle name="Обычный 5 3 3 2 5 7" xfId="32443"/>
    <cellStyle name="Обычный 5 3 3 2 5 8" xfId="32444"/>
    <cellStyle name="Обычный 5 3 3 2 5 9" xfId="32445"/>
    <cellStyle name="Обычный 5 3 3 2 6" xfId="32446"/>
    <cellStyle name="Обычный 5 3 3 2 6 2" xfId="32447"/>
    <cellStyle name="Обычный 5 3 3 2 6 2 2" xfId="32448"/>
    <cellStyle name="Обычный 5 3 3 2 6 2 3" xfId="32449"/>
    <cellStyle name="Обычный 5 3 3 2 6 2 4" xfId="32450"/>
    <cellStyle name="Обычный 5 3 3 2 6 2 5" xfId="32451"/>
    <cellStyle name="Обычный 5 3 3 2 6 3" xfId="32452"/>
    <cellStyle name="Обычный 5 3 3 2 6 4" xfId="32453"/>
    <cellStyle name="Обычный 5 3 3 2 6 5" xfId="32454"/>
    <cellStyle name="Обычный 5 3 3 2 6 6" xfId="32455"/>
    <cellStyle name="Обычный 5 3 3 2 6 7" xfId="32456"/>
    <cellStyle name="Обычный 5 3 3 2 6 8" xfId="32457"/>
    <cellStyle name="Обычный 5 3 3 2 7" xfId="32458"/>
    <cellStyle name="Обычный 5 3 3 2 7 2" xfId="32459"/>
    <cellStyle name="Обычный 5 3 3 2 7 3" xfId="32460"/>
    <cellStyle name="Обычный 5 3 3 2 7 4" xfId="32461"/>
    <cellStyle name="Обычный 5 3 3 2 7 5" xfId="32462"/>
    <cellStyle name="Обычный 5 3 3 2 8" xfId="32463"/>
    <cellStyle name="Обычный 5 3 3 2 8 2" xfId="32464"/>
    <cellStyle name="Обычный 5 3 3 2 8 3" xfId="32465"/>
    <cellStyle name="Обычный 5 3 3 2 8 4" xfId="32466"/>
    <cellStyle name="Обычный 5 3 3 2 8 5" xfId="32467"/>
    <cellStyle name="Обычный 5 3 3 2 9" xfId="32468"/>
    <cellStyle name="Обычный 5 3 3 3" xfId="32469"/>
    <cellStyle name="Обычный 5 3 3 3 10" xfId="32470"/>
    <cellStyle name="Обычный 5 3 3 3 11" xfId="32471"/>
    <cellStyle name="Обычный 5 3 3 3 2" xfId="32472"/>
    <cellStyle name="Обычный 5 3 3 3 2 2" xfId="32473"/>
    <cellStyle name="Обычный 5 3 3 3 2 2 2" xfId="32474"/>
    <cellStyle name="Обычный 5 3 3 3 2 2 3" xfId="32475"/>
    <cellStyle name="Обычный 5 3 3 3 2 2 4" xfId="32476"/>
    <cellStyle name="Обычный 5 3 3 3 2 2 5" xfId="32477"/>
    <cellStyle name="Обычный 5 3 3 3 2 3" xfId="32478"/>
    <cellStyle name="Обычный 5 3 3 3 2 4" xfId="32479"/>
    <cellStyle name="Обычный 5 3 3 3 2 5" xfId="32480"/>
    <cellStyle name="Обычный 5 3 3 3 2 6" xfId="32481"/>
    <cellStyle name="Обычный 5 3 3 3 2 7" xfId="32482"/>
    <cellStyle name="Обычный 5 3 3 3 2 8" xfId="32483"/>
    <cellStyle name="Обычный 5 3 3 3 2 9" xfId="32484"/>
    <cellStyle name="Обычный 5 3 3 3 3" xfId="32485"/>
    <cellStyle name="Обычный 5 3 3 3 3 2" xfId="32486"/>
    <cellStyle name="Обычный 5 3 3 3 3 3" xfId="32487"/>
    <cellStyle name="Обычный 5 3 3 3 3 4" xfId="32488"/>
    <cellStyle name="Обычный 5 3 3 3 3 5" xfId="32489"/>
    <cellStyle name="Обычный 5 3 3 3 4" xfId="32490"/>
    <cellStyle name="Обычный 5 3 3 3 5" xfId="32491"/>
    <cellStyle name="Обычный 5 3 3 3 6" xfId="32492"/>
    <cellStyle name="Обычный 5 3 3 3 7" xfId="32493"/>
    <cellStyle name="Обычный 5 3 3 3 8" xfId="32494"/>
    <cellStyle name="Обычный 5 3 3 3 9" xfId="32495"/>
    <cellStyle name="Обычный 5 3 3 4" xfId="32496"/>
    <cellStyle name="Обычный 5 3 3 5" xfId="32497"/>
    <cellStyle name="Обычный 5 3 3 5 2" xfId="32498"/>
    <cellStyle name="Обычный 5 3 3 5 2 2" xfId="32499"/>
    <cellStyle name="Обычный 5 3 3 5 2 3" xfId="32500"/>
    <cellStyle name="Обычный 5 3 3 5 2 4" xfId="32501"/>
    <cellStyle name="Обычный 5 3 3 5 2 5" xfId="32502"/>
    <cellStyle name="Обычный 5 3 3 5 3" xfId="32503"/>
    <cellStyle name="Обычный 5 3 3 5 4" xfId="32504"/>
    <cellStyle name="Обычный 5 3 3 5 5" xfId="32505"/>
    <cellStyle name="Обычный 5 3 3 5 6" xfId="32506"/>
    <cellStyle name="Обычный 5 3 3 5 7" xfId="32507"/>
    <cellStyle name="Обычный 5 3 3 5 8" xfId="32508"/>
    <cellStyle name="Обычный 5 3 3 5 9" xfId="32509"/>
    <cellStyle name="Обычный 5 3 3 6" xfId="32510"/>
    <cellStyle name="Обычный 5 3 3 6 2" xfId="32511"/>
    <cellStyle name="Обычный 5 3 3 6 2 2" xfId="32512"/>
    <cellStyle name="Обычный 5 3 3 6 2 3" xfId="32513"/>
    <cellStyle name="Обычный 5 3 3 6 2 4" xfId="32514"/>
    <cellStyle name="Обычный 5 3 3 6 2 5" xfId="32515"/>
    <cellStyle name="Обычный 5 3 3 6 3" xfId="32516"/>
    <cellStyle name="Обычный 5 3 3 6 4" xfId="32517"/>
    <cellStyle name="Обычный 5 3 3 6 5" xfId="32518"/>
    <cellStyle name="Обычный 5 3 3 6 6" xfId="32519"/>
    <cellStyle name="Обычный 5 3 3 6 7" xfId="32520"/>
    <cellStyle name="Обычный 5 3 3 6 8" xfId="32521"/>
    <cellStyle name="Обычный 5 3 3 7" xfId="32522"/>
    <cellStyle name="Обычный 5 3 4" xfId="32523"/>
    <cellStyle name="Обычный 5 3 4 10" xfId="32524"/>
    <cellStyle name="Обычный 5 3 4 11" xfId="32525"/>
    <cellStyle name="Обычный 5 3 4 12" xfId="32526"/>
    <cellStyle name="Обычный 5 3 4 13" xfId="32527"/>
    <cellStyle name="Обычный 5 3 4 14" xfId="32528"/>
    <cellStyle name="Обычный 5 3 4 15" xfId="32529"/>
    <cellStyle name="Обычный 5 3 4 16" xfId="32530"/>
    <cellStyle name="Обычный 5 3 4 2" xfId="32531"/>
    <cellStyle name="Обычный 5 3 4 2 10" xfId="32532"/>
    <cellStyle name="Обычный 5 3 4 2 11" xfId="32533"/>
    <cellStyle name="Обычный 5 3 4 2 12" xfId="32534"/>
    <cellStyle name="Обычный 5 3 4 2 13" xfId="32535"/>
    <cellStyle name="Обычный 5 3 4 2 14" xfId="32536"/>
    <cellStyle name="Обычный 5 3 4 2 2" xfId="32537"/>
    <cellStyle name="Обычный 5 3 4 2 2 10" xfId="32538"/>
    <cellStyle name="Обычный 5 3 4 2 2 11" xfId="32539"/>
    <cellStyle name="Обычный 5 3 4 2 2 12" xfId="32540"/>
    <cellStyle name="Обычный 5 3 4 2 2 13" xfId="32541"/>
    <cellStyle name="Обычный 5 3 4 2 2 2" xfId="32542"/>
    <cellStyle name="Обычный 5 3 4 2 2 2 2" xfId="32543"/>
    <cellStyle name="Обычный 5 3 4 2 2 2 2 2" xfId="32544"/>
    <cellStyle name="Обычный 5 3 4 2 2 2 2 3" xfId="32545"/>
    <cellStyle name="Обычный 5 3 4 2 2 2 2 4" xfId="32546"/>
    <cellStyle name="Обычный 5 3 4 2 2 2 2 5" xfId="32547"/>
    <cellStyle name="Обычный 5 3 4 2 2 2 3" xfId="32548"/>
    <cellStyle name="Обычный 5 3 4 2 2 2 4" xfId="32549"/>
    <cellStyle name="Обычный 5 3 4 2 2 2 5" xfId="32550"/>
    <cellStyle name="Обычный 5 3 4 2 2 2 6" xfId="32551"/>
    <cellStyle name="Обычный 5 3 4 2 2 2 7" xfId="32552"/>
    <cellStyle name="Обычный 5 3 4 2 2 2 8" xfId="32553"/>
    <cellStyle name="Обычный 5 3 4 2 2 2 9" xfId="32554"/>
    <cellStyle name="Обычный 5 3 4 2 2 3" xfId="32555"/>
    <cellStyle name="Обычный 5 3 4 2 2 3 2" xfId="32556"/>
    <cellStyle name="Обычный 5 3 4 2 2 3 2 2" xfId="32557"/>
    <cellStyle name="Обычный 5 3 4 2 2 3 2 3" xfId="32558"/>
    <cellStyle name="Обычный 5 3 4 2 2 3 2 4" xfId="32559"/>
    <cellStyle name="Обычный 5 3 4 2 2 3 2 5" xfId="32560"/>
    <cellStyle name="Обычный 5 3 4 2 2 3 3" xfId="32561"/>
    <cellStyle name="Обычный 5 3 4 2 2 3 4" xfId="32562"/>
    <cellStyle name="Обычный 5 3 4 2 2 3 5" xfId="32563"/>
    <cellStyle name="Обычный 5 3 4 2 2 3 6" xfId="32564"/>
    <cellStyle name="Обычный 5 3 4 2 2 3 7" xfId="32565"/>
    <cellStyle name="Обычный 5 3 4 2 2 3 8" xfId="32566"/>
    <cellStyle name="Обычный 5 3 4 2 2 4" xfId="32567"/>
    <cellStyle name="Обычный 5 3 4 2 2 4 2" xfId="32568"/>
    <cellStyle name="Обычный 5 3 4 2 2 4 3" xfId="32569"/>
    <cellStyle name="Обычный 5 3 4 2 2 4 4" xfId="32570"/>
    <cellStyle name="Обычный 5 3 4 2 2 4 5" xfId="32571"/>
    <cellStyle name="Обычный 5 3 4 2 2 5" xfId="32572"/>
    <cellStyle name="Обычный 5 3 4 2 2 5 2" xfId="32573"/>
    <cellStyle name="Обычный 5 3 4 2 2 5 3" xfId="32574"/>
    <cellStyle name="Обычный 5 3 4 2 2 5 4" xfId="32575"/>
    <cellStyle name="Обычный 5 3 4 2 2 5 5" xfId="32576"/>
    <cellStyle name="Обычный 5 3 4 2 2 6" xfId="32577"/>
    <cellStyle name="Обычный 5 3 4 2 2 7" xfId="32578"/>
    <cellStyle name="Обычный 5 3 4 2 2 8" xfId="32579"/>
    <cellStyle name="Обычный 5 3 4 2 2 9" xfId="32580"/>
    <cellStyle name="Обычный 5 3 4 2 3" xfId="32581"/>
    <cellStyle name="Обычный 5 3 4 2 3 2" xfId="32582"/>
    <cellStyle name="Обычный 5 3 4 2 3 2 2" xfId="32583"/>
    <cellStyle name="Обычный 5 3 4 2 3 2 3" xfId="32584"/>
    <cellStyle name="Обычный 5 3 4 2 3 2 4" xfId="32585"/>
    <cellStyle name="Обычный 5 3 4 2 3 2 5" xfId="32586"/>
    <cellStyle name="Обычный 5 3 4 2 3 3" xfId="32587"/>
    <cellStyle name="Обычный 5 3 4 2 3 4" xfId="32588"/>
    <cellStyle name="Обычный 5 3 4 2 3 5" xfId="32589"/>
    <cellStyle name="Обычный 5 3 4 2 3 6" xfId="32590"/>
    <cellStyle name="Обычный 5 3 4 2 3 7" xfId="32591"/>
    <cellStyle name="Обычный 5 3 4 2 3 8" xfId="32592"/>
    <cellStyle name="Обычный 5 3 4 2 3 9" xfId="32593"/>
    <cellStyle name="Обычный 5 3 4 2 4" xfId="32594"/>
    <cellStyle name="Обычный 5 3 4 2 4 2" xfId="32595"/>
    <cellStyle name="Обычный 5 3 4 2 4 2 2" xfId="32596"/>
    <cellStyle name="Обычный 5 3 4 2 4 2 3" xfId="32597"/>
    <cellStyle name="Обычный 5 3 4 2 4 2 4" xfId="32598"/>
    <cellStyle name="Обычный 5 3 4 2 4 2 5" xfId="32599"/>
    <cellStyle name="Обычный 5 3 4 2 4 3" xfId="32600"/>
    <cellStyle name="Обычный 5 3 4 2 4 4" xfId="32601"/>
    <cellStyle name="Обычный 5 3 4 2 4 5" xfId="32602"/>
    <cellStyle name="Обычный 5 3 4 2 4 6" xfId="32603"/>
    <cellStyle name="Обычный 5 3 4 2 4 7" xfId="32604"/>
    <cellStyle name="Обычный 5 3 4 2 4 8" xfId="32605"/>
    <cellStyle name="Обычный 5 3 4 2 5" xfId="32606"/>
    <cellStyle name="Обычный 5 3 4 2 5 2" xfId="32607"/>
    <cellStyle name="Обычный 5 3 4 2 5 3" xfId="32608"/>
    <cellStyle name="Обычный 5 3 4 2 5 4" xfId="32609"/>
    <cellStyle name="Обычный 5 3 4 2 5 5" xfId="32610"/>
    <cellStyle name="Обычный 5 3 4 2 6" xfId="32611"/>
    <cellStyle name="Обычный 5 3 4 2 6 2" xfId="32612"/>
    <cellStyle name="Обычный 5 3 4 2 6 3" xfId="32613"/>
    <cellStyle name="Обычный 5 3 4 2 6 4" xfId="32614"/>
    <cellStyle name="Обычный 5 3 4 2 6 5" xfId="32615"/>
    <cellStyle name="Обычный 5 3 4 2 7" xfId="32616"/>
    <cellStyle name="Обычный 5 3 4 2 8" xfId="32617"/>
    <cellStyle name="Обычный 5 3 4 2 9" xfId="32618"/>
    <cellStyle name="Обычный 5 3 4 3" xfId="32619"/>
    <cellStyle name="Обычный 5 3 4 3 10" xfId="32620"/>
    <cellStyle name="Обычный 5 3 4 3 11" xfId="32621"/>
    <cellStyle name="Обычный 5 3 4 3 12" xfId="32622"/>
    <cellStyle name="Обычный 5 3 4 3 13" xfId="32623"/>
    <cellStyle name="Обычный 5 3 4 3 2" xfId="32624"/>
    <cellStyle name="Обычный 5 3 4 3 2 2" xfId="32625"/>
    <cellStyle name="Обычный 5 3 4 3 2 2 2" xfId="32626"/>
    <cellStyle name="Обычный 5 3 4 3 2 2 3" xfId="32627"/>
    <cellStyle name="Обычный 5 3 4 3 2 2 4" xfId="32628"/>
    <cellStyle name="Обычный 5 3 4 3 2 2 5" xfId="32629"/>
    <cellStyle name="Обычный 5 3 4 3 2 3" xfId="32630"/>
    <cellStyle name="Обычный 5 3 4 3 2 4" xfId="32631"/>
    <cellStyle name="Обычный 5 3 4 3 2 5" xfId="32632"/>
    <cellStyle name="Обычный 5 3 4 3 2 6" xfId="32633"/>
    <cellStyle name="Обычный 5 3 4 3 2 7" xfId="32634"/>
    <cellStyle name="Обычный 5 3 4 3 2 8" xfId="32635"/>
    <cellStyle name="Обычный 5 3 4 3 2 9" xfId="32636"/>
    <cellStyle name="Обычный 5 3 4 3 3" xfId="32637"/>
    <cellStyle name="Обычный 5 3 4 3 3 2" xfId="32638"/>
    <cellStyle name="Обычный 5 3 4 3 3 2 2" xfId="32639"/>
    <cellStyle name="Обычный 5 3 4 3 3 2 3" xfId="32640"/>
    <cellStyle name="Обычный 5 3 4 3 3 2 4" xfId="32641"/>
    <cellStyle name="Обычный 5 3 4 3 3 2 5" xfId="32642"/>
    <cellStyle name="Обычный 5 3 4 3 3 3" xfId="32643"/>
    <cellStyle name="Обычный 5 3 4 3 3 4" xfId="32644"/>
    <cellStyle name="Обычный 5 3 4 3 3 5" xfId="32645"/>
    <cellStyle name="Обычный 5 3 4 3 3 6" xfId="32646"/>
    <cellStyle name="Обычный 5 3 4 3 3 7" xfId="32647"/>
    <cellStyle name="Обычный 5 3 4 3 3 8" xfId="32648"/>
    <cellStyle name="Обычный 5 3 4 3 4" xfId="32649"/>
    <cellStyle name="Обычный 5 3 4 3 4 2" xfId="32650"/>
    <cellStyle name="Обычный 5 3 4 3 4 3" xfId="32651"/>
    <cellStyle name="Обычный 5 3 4 3 4 4" xfId="32652"/>
    <cellStyle name="Обычный 5 3 4 3 4 5" xfId="32653"/>
    <cellStyle name="Обычный 5 3 4 3 5" xfId="32654"/>
    <cellStyle name="Обычный 5 3 4 3 5 2" xfId="32655"/>
    <cellStyle name="Обычный 5 3 4 3 5 3" xfId="32656"/>
    <cellStyle name="Обычный 5 3 4 3 5 4" xfId="32657"/>
    <cellStyle name="Обычный 5 3 4 3 5 5" xfId="32658"/>
    <cellStyle name="Обычный 5 3 4 3 6" xfId="32659"/>
    <cellStyle name="Обычный 5 3 4 3 7" xfId="32660"/>
    <cellStyle name="Обычный 5 3 4 3 8" xfId="32661"/>
    <cellStyle name="Обычный 5 3 4 3 9" xfId="32662"/>
    <cellStyle name="Обычный 5 3 4 4" xfId="32663"/>
    <cellStyle name="Обычный 5 3 4 4 10" xfId="32664"/>
    <cellStyle name="Обычный 5 3 4 4 2" xfId="32665"/>
    <cellStyle name="Обычный 5 3 4 4 2 2" xfId="32666"/>
    <cellStyle name="Обычный 5 3 4 4 2 2 2" xfId="32667"/>
    <cellStyle name="Обычный 5 3 4 4 2 2 3" xfId="32668"/>
    <cellStyle name="Обычный 5 3 4 4 2 2 4" xfId="32669"/>
    <cellStyle name="Обычный 5 3 4 4 2 2 5" xfId="32670"/>
    <cellStyle name="Обычный 5 3 4 4 2 3" xfId="32671"/>
    <cellStyle name="Обычный 5 3 4 4 2 4" xfId="32672"/>
    <cellStyle name="Обычный 5 3 4 4 2 5" xfId="32673"/>
    <cellStyle name="Обычный 5 3 4 4 2 6" xfId="32674"/>
    <cellStyle name="Обычный 5 3 4 4 2 7" xfId="32675"/>
    <cellStyle name="Обычный 5 3 4 4 2 8" xfId="32676"/>
    <cellStyle name="Обычный 5 3 4 4 2 9" xfId="32677"/>
    <cellStyle name="Обычный 5 3 4 4 3" xfId="32678"/>
    <cellStyle name="Обычный 5 3 4 4 3 2" xfId="32679"/>
    <cellStyle name="Обычный 5 3 4 4 3 3" xfId="32680"/>
    <cellStyle name="Обычный 5 3 4 4 3 4" xfId="32681"/>
    <cellStyle name="Обычный 5 3 4 4 3 5" xfId="32682"/>
    <cellStyle name="Обычный 5 3 4 4 4" xfId="32683"/>
    <cellStyle name="Обычный 5 3 4 4 5" xfId="32684"/>
    <cellStyle name="Обычный 5 3 4 4 6" xfId="32685"/>
    <cellStyle name="Обычный 5 3 4 4 7" xfId="32686"/>
    <cellStyle name="Обычный 5 3 4 4 8" xfId="32687"/>
    <cellStyle name="Обычный 5 3 4 4 9" xfId="32688"/>
    <cellStyle name="Обычный 5 3 4 5" xfId="32689"/>
    <cellStyle name="Обычный 5 3 4 5 2" xfId="32690"/>
    <cellStyle name="Обычный 5 3 4 5 2 2" xfId="32691"/>
    <cellStyle name="Обычный 5 3 4 5 2 3" xfId="32692"/>
    <cellStyle name="Обычный 5 3 4 5 2 4" xfId="32693"/>
    <cellStyle name="Обычный 5 3 4 5 2 5" xfId="32694"/>
    <cellStyle name="Обычный 5 3 4 5 3" xfId="32695"/>
    <cellStyle name="Обычный 5 3 4 5 4" xfId="32696"/>
    <cellStyle name="Обычный 5 3 4 5 5" xfId="32697"/>
    <cellStyle name="Обычный 5 3 4 5 6" xfId="32698"/>
    <cellStyle name="Обычный 5 3 4 5 7" xfId="32699"/>
    <cellStyle name="Обычный 5 3 4 5 8" xfId="32700"/>
    <cellStyle name="Обычный 5 3 4 5 9" xfId="32701"/>
    <cellStyle name="Обычный 5 3 4 6" xfId="32702"/>
    <cellStyle name="Обычный 5 3 4 6 2" xfId="32703"/>
    <cellStyle name="Обычный 5 3 4 6 2 2" xfId="32704"/>
    <cellStyle name="Обычный 5 3 4 6 2 3" xfId="32705"/>
    <cellStyle name="Обычный 5 3 4 6 2 4" xfId="32706"/>
    <cellStyle name="Обычный 5 3 4 6 2 5" xfId="32707"/>
    <cellStyle name="Обычный 5 3 4 6 3" xfId="32708"/>
    <cellStyle name="Обычный 5 3 4 6 4" xfId="32709"/>
    <cellStyle name="Обычный 5 3 4 6 5" xfId="32710"/>
    <cellStyle name="Обычный 5 3 4 6 6" xfId="32711"/>
    <cellStyle name="Обычный 5 3 4 6 7" xfId="32712"/>
    <cellStyle name="Обычный 5 3 4 6 8" xfId="32713"/>
    <cellStyle name="Обычный 5 3 4 7" xfId="32714"/>
    <cellStyle name="Обычный 5 3 4 7 2" xfId="32715"/>
    <cellStyle name="Обычный 5 3 4 7 3" xfId="32716"/>
    <cellStyle name="Обычный 5 3 4 7 4" xfId="32717"/>
    <cellStyle name="Обычный 5 3 4 7 5" xfId="32718"/>
    <cellStyle name="Обычный 5 3 4 8" xfId="32719"/>
    <cellStyle name="Обычный 5 3 4 8 2" xfId="32720"/>
    <cellStyle name="Обычный 5 3 4 8 3" xfId="32721"/>
    <cellStyle name="Обычный 5 3 4 8 4" xfId="32722"/>
    <cellStyle name="Обычный 5 3 4 8 5" xfId="32723"/>
    <cellStyle name="Обычный 5 3 4 9" xfId="32724"/>
    <cellStyle name="Обычный 5 3 5" xfId="32725"/>
    <cellStyle name="Обычный 5 3 5 10" xfId="32726"/>
    <cellStyle name="Обычный 5 3 5 11" xfId="32727"/>
    <cellStyle name="Обычный 5 3 5 12" xfId="32728"/>
    <cellStyle name="Обычный 5 3 5 13" xfId="32729"/>
    <cellStyle name="Обычный 5 3 5 14" xfId="32730"/>
    <cellStyle name="Обычный 5 3 5 15" xfId="32731"/>
    <cellStyle name="Обычный 5 3 5 16" xfId="32732"/>
    <cellStyle name="Обычный 5 3 5 2" xfId="32733"/>
    <cellStyle name="Обычный 5 3 5 2 10" xfId="32734"/>
    <cellStyle name="Обычный 5 3 5 2 11" xfId="32735"/>
    <cellStyle name="Обычный 5 3 5 2 12" xfId="32736"/>
    <cellStyle name="Обычный 5 3 5 2 13" xfId="32737"/>
    <cellStyle name="Обычный 5 3 5 2 14" xfId="32738"/>
    <cellStyle name="Обычный 5 3 5 2 2" xfId="32739"/>
    <cellStyle name="Обычный 5 3 5 2 2 10" xfId="32740"/>
    <cellStyle name="Обычный 5 3 5 2 2 11" xfId="32741"/>
    <cellStyle name="Обычный 5 3 5 2 2 12" xfId="32742"/>
    <cellStyle name="Обычный 5 3 5 2 2 13" xfId="32743"/>
    <cellStyle name="Обычный 5 3 5 2 2 2" xfId="32744"/>
    <cellStyle name="Обычный 5 3 5 2 2 2 2" xfId="32745"/>
    <cellStyle name="Обычный 5 3 5 2 2 2 2 2" xfId="32746"/>
    <cellStyle name="Обычный 5 3 5 2 2 2 2 3" xfId="32747"/>
    <cellStyle name="Обычный 5 3 5 2 2 2 2 4" xfId="32748"/>
    <cellStyle name="Обычный 5 3 5 2 2 2 2 5" xfId="32749"/>
    <cellStyle name="Обычный 5 3 5 2 2 2 3" xfId="32750"/>
    <cellStyle name="Обычный 5 3 5 2 2 2 4" xfId="32751"/>
    <cellStyle name="Обычный 5 3 5 2 2 2 5" xfId="32752"/>
    <cellStyle name="Обычный 5 3 5 2 2 2 6" xfId="32753"/>
    <cellStyle name="Обычный 5 3 5 2 2 2 7" xfId="32754"/>
    <cellStyle name="Обычный 5 3 5 2 2 2 8" xfId="32755"/>
    <cellStyle name="Обычный 5 3 5 2 2 2 9" xfId="32756"/>
    <cellStyle name="Обычный 5 3 5 2 2 3" xfId="32757"/>
    <cellStyle name="Обычный 5 3 5 2 2 3 2" xfId="32758"/>
    <cellStyle name="Обычный 5 3 5 2 2 3 2 2" xfId="32759"/>
    <cellStyle name="Обычный 5 3 5 2 2 3 2 3" xfId="32760"/>
    <cellStyle name="Обычный 5 3 5 2 2 3 2 4" xfId="32761"/>
    <cellStyle name="Обычный 5 3 5 2 2 3 2 5" xfId="32762"/>
    <cellStyle name="Обычный 5 3 5 2 2 3 3" xfId="32763"/>
    <cellStyle name="Обычный 5 3 5 2 2 3 4" xfId="32764"/>
    <cellStyle name="Обычный 5 3 5 2 2 3 5" xfId="32765"/>
    <cellStyle name="Обычный 5 3 5 2 2 3 6" xfId="32766"/>
    <cellStyle name="Обычный 5 3 5 2 2 3 7" xfId="32767"/>
    <cellStyle name="Обычный 5 3 5 2 2 3 8" xfId="32768"/>
    <cellStyle name="Обычный 5 3 5 2 2 4" xfId="32769"/>
    <cellStyle name="Обычный 5 3 5 2 2 4 2" xfId="32770"/>
    <cellStyle name="Обычный 5 3 5 2 2 4 3" xfId="32771"/>
    <cellStyle name="Обычный 5 3 5 2 2 4 4" xfId="32772"/>
    <cellStyle name="Обычный 5 3 5 2 2 4 5" xfId="32773"/>
    <cellStyle name="Обычный 5 3 5 2 2 5" xfId="32774"/>
    <cellStyle name="Обычный 5 3 5 2 2 5 2" xfId="32775"/>
    <cellStyle name="Обычный 5 3 5 2 2 5 3" xfId="32776"/>
    <cellStyle name="Обычный 5 3 5 2 2 5 4" xfId="32777"/>
    <cellStyle name="Обычный 5 3 5 2 2 5 5" xfId="32778"/>
    <cellStyle name="Обычный 5 3 5 2 2 6" xfId="32779"/>
    <cellStyle name="Обычный 5 3 5 2 2 7" xfId="32780"/>
    <cellStyle name="Обычный 5 3 5 2 2 8" xfId="32781"/>
    <cellStyle name="Обычный 5 3 5 2 2 9" xfId="32782"/>
    <cellStyle name="Обычный 5 3 5 2 3" xfId="32783"/>
    <cellStyle name="Обычный 5 3 5 2 3 2" xfId="32784"/>
    <cellStyle name="Обычный 5 3 5 2 3 2 2" xfId="32785"/>
    <cellStyle name="Обычный 5 3 5 2 3 2 3" xfId="32786"/>
    <cellStyle name="Обычный 5 3 5 2 3 2 4" xfId="32787"/>
    <cellStyle name="Обычный 5 3 5 2 3 2 5" xfId="32788"/>
    <cellStyle name="Обычный 5 3 5 2 3 3" xfId="32789"/>
    <cellStyle name="Обычный 5 3 5 2 3 4" xfId="32790"/>
    <cellStyle name="Обычный 5 3 5 2 3 5" xfId="32791"/>
    <cellStyle name="Обычный 5 3 5 2 3 6" xfId="32792"/>
    <cellStyle name="Обычный 5 3 5 2 3 7" xfId="32793"/>
    <cellStyle name="Обычный 5 3 5 2 3 8" xfId="32794"/>
    <cellStyle name="Обычный 5 3 5 2 3 9" xfId="32795"/>
    <cellStyle name="Обычный 5 3 5 2 4" xfId="32796"/>
    <cellStyle name="Обычный 5 3 5 2 4 2" xfId="32797"/>
    <cellStyle name="Обычный 5 3 5 2 4 2 2" xfId="32798"/>
    <cellStyle name="Обычный 5 3 5 2 4 2 3" xfId="32799"/>
    <cellStyle name="Обычный 5 3 5 2 4 2 4" xfId="32800"/>
    <cellStyle name="Обычный 5 3 5 2 4 2 5" xfId="32801"/>
    <cellStyle name="Обычный 5 3 5 2 4 3" xfId="32802"/>
    <cellStyle name="Обычный 5 3 5 2 4 4" xfId="32803"/>
    <cellStyle name="Обычный 5 3 5 2 4 5" xfId="32804"/>
    <cellStyle name="Обычный 5 3 5 2 4 6" xfId="32805"/>
    <cellStyle name="Обычный 5 3 5 2 4 7" xfId="32806"/>
    <cellStyle name="Обычный 5 3 5 2 4 8" xfId="32807"/>
    <cellStyle name="Обычный 5 3 5 2 5" xfId="32808"/>
    <cellStyle name="Обычный 5 3 5 2 5 2" xfId="32809"/>
    <cellStyle name="Обычный 5 3 5 2 5 3" xfId="32810"/>
    <cellStyle name="Обычный 5 3 5 2 5 4" xfId="32811"/>
    <cellStyle name="Обычный 5 3 5 2 5 5" xfId="32812"/>
    <cellStyle name="Обычный 5 3 5 2 6" xfId="32813"/>
    <cellStyle name="Обычный 5 3 5 2 6 2" xfId="32814"/>
    <cellStyle name="Обычный 5 3 5 2 6 3" xfId="32815"/>
    <cellStyle name="Обычный 5 3 5 2 6 4" xfId="32816"/>
    <cellStyle name="Обычный 5 3 5 2 6 5" xfId="32817"/>
    <cellStyle name="Обычный 5 3 5 2 7" xfId="32818"/>
    <cellStyle name="Обычный 5 3 5 2 8" xfId="32819"/>
    <cellStyle name="Обычный 5 3 5 2 9" xfId="32820"/>
    <cellStyle name="Обычный 5 3 5 3" xfId="32821"/>
    <cellStyle name="Обычный 5 3 5 3 10" xfId="32822"/>
    <cellStyle name="Обычный 5 3 5 3 11" xfId="32823"/>
    <cellStyle name="Обычный 5 3 5 3 12" xfId="32824"/>
    <cellStyle name="Обычный 5 3 5 3 13" xfId="32825"/>
    <cellStyle name="Обычный 5 3 5 3 2" xfId="32826"/>
    <cellStyle name="Обычный 5 3 5 3 2 2" xfId="32827"/>
    <cellStyle name="Обычный 5 3 5 3 2 2 2" xfId="32828"/>
    <cellStyle name="Обычный 5 3 5 3 2 2 3" xfId="32829"/>
    <cellStyle name="Обычный 5 3 5 3 2 2 4" xfId="32830"/>
    <cellStyle name="Обычный 5 3 5 3 2 2 5" xfId="32831"/>
    <cellStyle name="Обычный 5 3 5 3 2 3" xfId="32832"/>
    <cellStyle name="Обычный 5 3 5 3 2 4" xfId="32833"/>
    <cellStyle name="Обычный 5 3 5 3 2 5" xfId="32834"/>
    <cellStyle name="Обычный 5 3 5 3 2 6" xfId="32835"/>
    <cellStyle name="Обычный 5 3 5 3 2 7" xfId="32836"/>
    <cellStyle name="Обычный 5 3 5 3 2 8" xfId="32837"/>
    <cellStyle name="Обычный 5 3 5 3 2 9" xfId="32838"/>
    <cellStyle name="Обычный 5 3 5 3 3" xfId="32839"/>
    <cellStyle name="Обычный 5 3 5 3 3 2" xfId="32840"/>
    <cellStyle name="Обычный 5 3 5 3 3 2 2" xfId="32841"/>
    <cellStyle name="Обычный 5 3 5 3 3 2 3" xfId="32842"/>
    <cellStyle name="Обычный 5 3 5 3 3 2 4" xfId="32843"/>
    <cellStyle name="Обычный 5 3 5 3 3 2 5" xfId="32844"/>
    <cellStyle name="Обычный 5 3 5 3 3 3" xfId="32845"/>
    <cellStyle name="Обычный 5 3 5 3 3 4" xfId="32846"/>
    <cellStyle name="Обычный 5 3 5 3 3 5" xfId="32847"/>
    <cellStyle name="Обычный 5 3 5 3 3 6" xfId="32848"/>
    <cellStyle name="Обычный 5 3 5 3 3 7" xfId="32849"/>
    <cellStyle name="Обычный 5 3 5 3 3 8" xfId="32850"/>
    <cellStyle name="Обычный 5 3 5 3 4" xfId="32851"/>
    <cellStyle name="Обычный 5 3 5 3 4 2" xfId="32852"/>
    <cellStyle name="Обычный 5 3 5 3 4 3" xfId="32853"/>
    <cellStyle name="Обычный 5 3 5 3 4 4" xfId="32854"/>
    <cellStyle name="Обычный 5 3 5 3 4 5" xfId="32855"/>
    <cellStyle name="Обычный 5 3 5 3 5" xfId="32856"/>
    <cellStyle name="Обычный 5 3 5 3 5 2" xfId="32857"/>
    <cellStyle name="Обычный 5 3 5 3 5 3" xfId="32858"/>
    <cellStyle name="Обычный 5 3 5 3 5 4" xfId="32859"/>
    <cellStyle name="Обычный 5 3 5 3 5 5" xfId="32860"/>
    <cellStyle name="Обычный 5 3 5 3 6" xfId="32861"/>
    <cellStyle name="Обычный 5 3 5 3 7" xfId="32862"/>
    <cellStyle name="Обычный 5 3 5 3 8" xfId="32863"/>
    <cellStyle name="Обычный 5 3 5 3 9" xfId="32864"/>
    <cellStyle name="Обычный 5 3 5 4" xfId="32865"/>
    <cellStyle name="Обычный 5 3 5 4 10" xfId="32866"/>
    <cellStyle name="Обычный 5 3 5 4 2" xfId="32867"/>
    <cellStyle name="Обычный 5 3 5 4 2 2" xfId="32868"/>
    <cellStyle name="Обычный 5 3 5 4 2 2 2" xfId="32869"/>
    <cellStyle name="Обычный 5 3 5 4 2 2 3" xfId="32870"/>
    <cellStyle name="Обычный 5 3 5 4 2 2 4" xfId="32871"/>
    <cellStyle name="Обычный 5 3 5 4 2 2 5" xfId="32872"/>
    <cellStyle name="Обычный 5 3 5 4 2 3" xfId="32873"/>
    <cellStyle name="Обычный 5 3 5 4 2 4" xfId="32874"/>
    <cellStyle name="Обычный 5 3 5 4 2 5" xfId="32875"/>
    <cellStyle name="Обычный 5 3 5 4 2 6" xfId="32876"/>
    <cellStyle name="Обычный 5 3 5 4 2 7" xfId="32877"/>
    <cellStyle name="Обычный 5 3 5 4 2 8" xfId="32878"/>
    <cellStyle name="Обычный 5 3 5 4 2 9" xfId="32879"/>
    <cellStyle name="Обычный 5 3 5 4 3" xfId="32880"/>
    <cellStyle name="Обычный 5 3 5 4 3 2" xfId="32881"/>
    <cellStyle name="Обычный 5 3 5 4 3 3" xfId="32882"/>
    <cellStyle name="Обычный 5 3 5 4 3 4" xfId="32883"/>
    <cellStyle name="Обычный 5 3 5 4 3 5" xfId="32884"/>
    <cellStyle name="Обычный 5 3 5 4 4" xfId="32885"/>
    <cellStyle name="Обычный 5 3 5 4 5" xfId="32886"/>
    <cellStyle name="Обычный 5 3 5 4 6" xfId="32887"/>
    <cellStyle name="Обычный 5 3 5 4 7" xfId="32888"/>
    <cellStyle name="Обычный 5 3 5 4 8" xfId="32889"/>
    <cellStyle name="Обычный 5 3 5 4 9" xfId="32890"/>
    <cellStyle name="Обычный 5 3 5 5" xfId="32891"/>
    <cellStyle name="Обычный 5 3 5 5 2" xfId="32892"/>
    <cellStyle name="Обычный 5 3 5 5 2 2" xfId="32893"/>
    <cellStyle name="Обычный 5 3 5 5 2 3" xfId="32894"/>
    <cellStyle name="Обычный 5 3 5 5 2 4" xfId="32895"/>
    <cellStyle name="Обычный 5 3 5 5 2 5" xfId="32896"/>
    <cellStyle name="Обычный 5 3 5 5 3" xfId="32897"/>
    <cellStyle name="Обычный 5 3 5 5 4" xfId="32898"/>
    <cellStyle name="Обычный 5 3 5 5 5" xfId="32899"/>
    <cellStyle name="Обычный 5 3 5 5 6" xfId="32900"/>
    <cellStyle name="Обычный 5 3 5 5 7" xfId="32901"/>
    <cellStyle name="Обычный 5 3 5 5 8" xfId="32902"/>
    <cellStyle name="Обычный 5 3 5 5 9" xfId="32903"/>
    <cellStyle name="Обычный 5 3 5 6" xfId="32904"/>
    <cellStyle name="Обычный 5 3 5 6 2" xfId="32905"/>
    <cellStyle name="Обычный 5 3 5 6 2 2" xfId="32906"/>
    <cellStyle name="Обычный 5 3 5 6 2 3" xfId="32907"/>
    <cellStyle name="Обычный 5 3 5 6 2 4" xfId="32908"/>
    <cellStyle name="Обычный 5 3 5 6 2 5" xfId="32909"/>
    <cellStyle name="Обычный 5 3 5 6 3" xfId="32910"/>
    <cellStyle name="Обычный 5 3 5 6 4" xfId="32911"/>
    <cellStyle name="Обычный 5 3 5 6 5" xfId="32912"/>
    <cellStyle name="Обычный 5 3 5 6 6" xfId="32913"/>
    <cellStyle name="Обычный 5 3 5 6 7" xfId="32914"/>
    <cellStyle name="Обычный 5 3 5 6 8" xfId="32915"/>
    <cellStyle name="Обычный 5 3 5 7" xfId="32916"/>
    <cellStyle name="Обычный 5 3 5 7 2" xfId="32917"/>
    <cellStyle name="Обычный 5 3 5 7 3" xfId="32918"/>
    <cellStyle name="Обычный 5 3 5 7 4" xfId="32919"/>
    <cellStyle name="Обычный 5 3 5 7 5" xfId="32920"/>
    <cellStyle name="Обычный 5 3 5 8" xfId="32921"/>
    <cellStyle name="Обычный 5 3 5 8 2" xfId="32922"/>
    <cellStyle name="Обычный 5 3 5 8 3" xfId="32923"/>
    <cellStyle name="Обычный 5 3 5 8 4" xfId="32924"/>
    <cellStyle name="Обычный 5 3 5 8 5" xfId="32925"/>
    <cellStyle name="Обычный 5 3 5 9" xfId="32926"/>
    <cellStyle name="Обычный 5 3 6" xfId="32927"/>
    <cellStyle name="Обычный 5 3 6 10" xfId="32928"/>
    <cellStyle name="Обычный 5 3 6 11" xfId="32929"/>
    <cellStyle name="Обычный 5 3 6 12" xfId="32930"/>
    <cellStyle name="Обычный 5 3 6 13" xfId="32931"/>
    <cellStyle name="Обычный 5 3 6 14" xfId="32932"/>
    <cellStyle name="Обычный 5 3 6 15" xfId="32933"/>
    <cellStyle name="Обычный 5 3 6 16" xfId="32934"/>
    <cellStyle name="Обычный 5 3 6 2" xfId="32935"/>
    <cellStyle name="Обычный 5 3 6 2 10" xfId="32936"/>
    <cellStyle name="Обычный 5 3 6 2 11" xfId="32937"/>
    <cellStyle name="Обычный 5 3 6 2 12" xfId="32938"/>
    <cellStyle name="Обычный 5 3 6 2 13" xfId="32939"/>
    <cellStyle name="Обычный 5 3 6 2 14" xfId="32940"/>
    <cellStyle name="Обычный 5 3 6 2 2" xfId="32941"/>
    <cellStyle name="Обычный 5 3 6 2 2 10" xfId="32942"/>
    <cellStyle name="Обычный 5 3 6 2 2 11" xfId="32943"/>
    <cellStyle name="Обычный 5 3 6 2 2 12" xfId="32944"/>
    <cellStyle name="Обычный 5 3 6 2 2 13" xfId="32945"/>
    <cellStyle name="Обычный 5 3 6 2 2 2" xfId="32946"/>
    <cellStyle name="Обычный 5 3 6 2 2 2 2" xfId="32947"/>
    <cellStyle name="Обычный 5 3 6 2 2 2 2 2" xfId="32948"/>
    <cellStyle name="Обычный 5 3 6 2 2 2 2 3" xfId="32949"/>
    <cellStyle name="Обычный 5 3 6 2 2 2 2 4" xfId="32950"/>
    <cellStyle name="Обычный 5 3 6 2 2 2 2 5" xfId="32951"/>
    <cellStyle name="Обычный 5 3 6 2 2 2 3" xfId="32952"/>
    <cellStyle name="Обычный 5 3 6 2 2 2 4" xfId="32953"/>
    <cellStyle name="Обычный 5 3 6 2 2 2 5" xfId="32954"/>
    <cellStyle name="Обычный 5 3 6 2 2 2 6" xfId="32955"/>
    <cellStyle name="Обычный 5 3 6 2 2 2 7" xfId="32956"/>
    <cellStyle name="Обычный 5 3 6 2 2 2 8" xfId="32957"/>
    <cellStyle name="Обычный 5 3 6 2 2 2 9" xfId="32958"/>
    <cellStyle name="Обычный 5 3 6 2 2 3" xfId="32959"/>
    <cellStyle name="Обычный 5 3 6 2 2 3 2" xfId="32960"/>
    <cellStyle name="Обычный 5 3 6 2 2 3 2 2" xfId="32961"/>
    <cellStyle name="Обычный 5 3 6 2 2 3 2 3" xfId="32962"/>
    <cellStyle name="Обычный 5 3 6 2 2 3 2 4" xfId="32963"/>
    <cellStyle name="Обычный 5 3 6 2 2 3 2 5" xfId="32964"/>
    <cellStyle name="Обычный 5 3 6 2 2 3 3" xfId="32965"/>
    <cellStyle name="Обычный 5 3 6 2 2 3 4" xfId="32966"/>
    <cellStyle name="Обычный 5 3 6 2 2 3 5" xfId="32967"/>
    <cellStyle name="Обычный 5 3 6 2 2 3 6" xfId="32968"/>
    <cellStyle name="Обычный 5 3 6 2 2 3 7" xfId="32969"/>
    <cellStyle name="Обычный 5 3 6 2 2 3 8" xfId="32970"/>
    <cellStyle name="Обычный 5 3 6 2 2 4" xfId="32971"/>
    <cellStyle name="Обычный 5 3 6 2 2 4 2" xfId="32972"/>
    <cellStyle name="Обычный 5 3 6 2 2 4 3" xfId="32973"/>
    <cellStyle name="Обычный 5 3 6 2 2 4 4" xfId="32974"/>
    <cellStyle name="Обычный 5 3 6 2 2 4 5" xfId="32975"/>
    <cellStyle name="Обычный 5 3 6 2 2 5" xfId="32976"/>
    <cellStyle name="Обычный 5 3 6 2 2 5 2" xfId="32977"/>
    <cellStyle name="Обычный 5 3 6 2 2 5 3" xfId="32978"/>
    <cellStyle name="Обычный 5 3 6 2 2 5 4" xfId="32979"/>
    <cellStyle name="Обычный 5 3 6 2 2 5 5" xfId="32980"/>
    <cellStyle name="Обычный 5 3 6 2 2 6" xfId="32981"/>
    <cellStyle name="Обычный 5 3 6 2 2 7" xfId="32982"/>
    <cellStyle name="Обычный 5 3 6 2 2 8" xfId="32983"/>
    <cellStyle name="Обычный 5 3 6 2 2 9" xfId="32984"/>
    <cellStyle name="Обычный 5 3 6 2 3" xfId="32985"/>
    <cellStyle name="Обычный 5 3 6 2 3 2" xfId="32986"/>
    <cellStyle name="Обычный 5 3 6 2 3 2 2" xfId="32987"/>
    <cellStyle name="Обычный 5 3 6 2 3 2 3" xfId="32988"/>
    <cellStyle name="Обычный 5 3 6 2 3 2 4" xfId="32989"/>
    <cellStyle name="Обычный 5 3 6 2 3 2 5" xfId="32990"/>
    <cellStyle name="Обычный 5 3 6 2 3 3" xfId="32991"/>
    <cellStyle name="Обычный 5 3 6 2 3 4" xfId="32992"/>
    <cellStyle name="Обычный 5 3 6 2 3 5" xfId="32993"/>
    <cellStyle name="Обычный 5 3 6 2 3 6" xfId="32994"/>
    <cellStyle name="Обычный 5 3 6 2 3 7" xfId="32995"/>
    <cellStyle name="Обычный 5 3 6 2 3 8" xfId="32996"/>
    <cellStyle name="Обычный 5 3 6 2 3 9" xfId="32997"/>
    <cellStyle name="Обычный 5 3 6 2 4" xfId="32998"/>
    <cellStyle name="Обычный 5 3 6 2 4 2" xfId="32999"/>
    <cellStyle name="Обычный 5 3 6 2 4 2 2" xfId="33000"/>
    <cellStyle name="Обычный 5 3 6 2 4 2 3" xfId="33001"/>
    <cellStyle name="Обычный 5 3 6 2 4 2 4" xfId="33002"/>
    <cellStyle name="Обычный 5 3 6 2 4 2 5" xfId="33003"/>
    <cellStyle name="Обычный 5 3 6 2 4 3" xfId="33004"/>
    <cellStyle name="Обычный 5 3 6 2 4 4" xfId="33005"/>
    <cellStyle name="Обычный 5 3 6 2 4 5" xfId="33006"/>
    <cellStyle name="Обычный 5 3 6 2 4 6" xfId="33007"/>
    <cellStyle name="Обычный 5 3 6 2 4 7" xfId="33008"/>
    <cellStyle name="Обычный 5 3 6 2 4 8" xfId="33009"/>
    <cellStyle name="Обычный 5 3 6 2 5" xfId="33010"/>
    <cellStyle name="Обычный 5 3 6 2 5 2" xfId="33011"/>
    <cellStyle name="Обычный 5 3 6 2 5 3" xfId="33012"/>
    <cellStyle name="Обычный 5 3 6 2 5 4" xfId="33013"/>
    <cellStyle name="Обычный 5 3 6 2 5 5" xfId="33014"/>
    <cellStyle name="Обычный 5 3 6 2 6" xfId="33015"/>
    <cellStyle name="Обычный 5 3 6 2 6 2" xfId="33016"/>
    <cellStyle name="Обычный 5 3 6 2 6 3" xfId="33017"/>
    <cellStyle name="Обычный 5 3 6 2 6 4" xfId="33018"/>
    <cellStyle name="Обычный 5 3 6 2 6 5" xfId="33019"/>
    <cellStyle name="Обычный 5 3 6 2 7" xfId="33020"/>
    <cellStyle name="Обычный 5 3 6 2 8" xfId="33021"/>
    <cellStyle name="Обычный 5 3 6 2 9" xfId="33022"/>
    <cellStyle name="Обычный 5 3 6 3" xfId="33023"/>
    <cellStyle name="Обычный 5 3 6 3 10" xfId="33024"/>
    <cellStyle name="Обычный 5 3 6 3 11" xfId="33025"/>
    <cellStyle name="Обычный 5 3 6 3 12" xfId="33026"/>
    <cellStyle name="Обычный 5 3 6 3 13" xfId="33027"/>
    <cellStyle name="Обычный 5 3 6 3 2" xfId="33028"/>
    <cellStyle name="Обычный 5 3 6 3 2 2" xfId="33029"/>
    <cellStyle name="Обычный 5 3 6 3 2 2 2" xfId="33030"/>
    <cellStyle name="Обычный 5 3 6 3 2 2 3" xfId="33031"/>
    <cellStyle name="Обычный 5 3 6 3 2 2 4" xfId="33032"/>
    <cellStyle name="Обычный 5 3 6 3 2 2 5" xfId="33033"/>
    <cellStyle name="Обычный 5 3 6 3 2 3" xfId="33034"/>
    <cellStyle name="Обычный 5 3 6 3 2 4" xfId="33035"/>
    <cellStyle name="Обычный 5 3 6 3 2 5" xfId="33036"/>
    <cellStyle name="Обычный 5 3 6 3 2 6" xfId="33037"/>
    <cellStyle name="Обычный 5 3 6 3 2 7" xfId="33038"/>
    <cellStyle name="Обычный 5 3 6 3 2 8" xfId="33039"/>
    <cellStyle name="Обычный 5 3 6 3 2 9" xfId="33040"/>
    <cellStyle name="Обычный 5 3 6 3 3" xfId="33041"/>
    <cellStyle name="Обычный 5 3 6 3 3 2" xfId="33042"/>
    <cellStyle name="Обычный 5 3 6 3 3 2 2" xfId="33043"/>
    <cellStyle name="Обычный 5 3 6 3 3 2 3" xfId="33044"/>
    <cellStyle name="Обычный 5 3 6 3 3 2 4" xfId="33045"/>
    <cellStyle name="Обычный 5 3 6 3 3 2 5" xfId="33046"/>
    <cellStyle name="Обычный 5 3 6 3 3 3" xfId="33047"/>
    <cellStyle name="Обычный 5 3 6 3 3 4" xfId="33048"/>
    <cellStyle name="Обычный 5 3 6 3 3 5" xfId="33049"/>
    <cellStyle name="Обычный 5 3 6 3 3 6" xfId="33050"/>
    <cellStyle name="Обычный 5 3 6 3 3 7" xfId="33051"/>
    <cellStyle name="Обычный 5 3 6 3 3 8" xfId="33052"/>
    <cellStyle name="Обычный 5 3 6 3 4" xfId="33053"/>
    <cellStyle name="Обычный 5 3 6 3 4 2" xfId="33054"/>
    <cellStyle name="Обычный 5 3 6 3 4 3" xfId="33055"/>
    <cellStyle name="Обычный 5 3 6 3 4 4" xfId="33056"/>
    <cellStyle name="Обычный 5 3 6 3 4 5" xfId="33057"/>
    <cellStyle name="Обычный 5 3 6 3 5" xfId="33058"/>
    <cellStyle name="Обычный 5 3 6 3 5 2" xfId="33059"/>
    <cellStyle name="Обычный 5 3 6 3 5 3" xfId="33060"/>
    <cellStyle name="Обычный 5 3 6 3 5 4" xfId="33061"/>
    <cellStyle name="Обычный 5 3 6 3 5 5" xfId="33062"/>
    <cellStyle name="Обычный 5 3 6 3 6" xfId="33063"/>
    <cellStyle name="Обычный 5 3 6 3 7" xfId="33064"/>
    <cellStyle name="Обычный 5 3 6 3 8" xfId="33065"/>
    <cellStyle name="Обычный 5 3 6 3 9" xfId="33066"/>
    <cellStyle name="Обычный 5 3 6 4" xfId="33067"/>
    <cellStyle name="Обычный 5 3 6 4 10" xfId="33068"/>
    <cellStyle name="Обычный 5 3 6 4 2" xfId="33069"/>
    <cellStyle name="Обычный 5 3 6 4 2 2" xfId="33070"/>
    <cellStyle name="Обычный 5 3 6 4 2 2 2" xfId="33071"/>
    <cellStyle name="Обычный 5 3 6 4 2 2 3" xfId="33072"/>
    <cellStyle name="Обычный 5 3 6 4 2 2 4" xfId="33073"/>
    <cellStyle name="Обычный 5 3 6 4 2 2 5" xfId="33074"/>
    <cellStyle name="Обычный 5 3 6 4 2 3" xfId="33075"/>
    <cellStyle name="Обычный 5 3 6 4 2 4" xfId="33076"/>
    <cellStyle name="Обычный 5 3 6 4 2 5" xfId="33077"/>
    <cellStyle name="Обычный 5 3 6 4 2 6" xfId="33078"/>
    <cellStyle name="Обычный 5 3 6 4 2 7" xfId="33079"/>
    <cellStyle name="Обычный 5 3 6 4 2 8" xfId="33080"/>
    <cellStyle name="Обычный 5 3 6 4 2 9" xfId="33081"/>
    <cellStyle name="Обычный 5 3 6 4 3" xfId="33082"/>
    <cellStyle name="Обычный 5 3 6 4 3 2" xfId="33083"/>
    <cellStyle name="Обычный 5 3 6 4 3 3" xfId="33084"/>
    <cellStyle name="Обычный 5 3 6 4 3 4" xfId="33085"/>
    <cellStyle name="Обычный 5 3 6 4 3 5" xfId="33086"/>
    <cellStyle name="Обычный 5 3 6 4 4" xfId="33087"/>
    <cellStyle name="Обычный 5 3 6 4 5" xfId="33088"/>
    <cellStyle name="Обычный 5 3 6 4 6" xfId="33089"/>
    <cellStyle name="Обычный 5 3 6 4 7" xfId="33090"/>
    <cellStyle name="Обычный 5 3 6 4 8" xfId="33091"/>
    <cellStyle name="Обычный 5 3 6 4 9" xfId="33092"/>
    <cellStyle name="Обычный 5 3 6 5" xfId="33093"/>
    <cellStyle name="Обычный 5 3 6 5 2" xfId="33094"/>
    <cellStyle name="Обычный 5 3 6 5 2 2" xfId="33095"/>
    <cellStyle name="Обычный 5 3 6 5 2 3" xfId="33096"/>
    <cellStyle name="Обычный 5 3 6 5 2 4" xfId="33097"/>
    <cellStyle name="Обычный 5 3 6 5 2 5" xfId="33098"/>
    <cellStyle name="Обычный 5 3 6 5 3" xfId="33099"/>
    <cellStyle name="Обычный 5 3 6 5 4" xfId="33100"/>
    <cellStyle name="Обычный 5 3 6 5 5" xfId="33101"/>
    <cellStyle name="Обычный 5 3 6 5 6" xfId="33102"/>
    <cellStyle name="Обычный 5 3 6 5 7" xfId="33103"/>
    <cellStyle name="Обычный 5 3 6 5 8" xfId="33104"/>
    <cellStyle name="Обычный 5 3 6 5 9" xfId="33105"/>
    <cellStyle name="Обычный 5 3 6 6" xfId="33106"/>
    <cellStyle name="Обычный 5 3 6 6 2" xfId="33107"/>
    <cellStyle name="Обычный 5 3 6 6 2 2" xfId="33108"/>
    <cellStyle name="Обычный 5 3 6 6 2 3" xfId="33109"/>
    <cellStyle name="Обычный 5 3 6 6 2 4" xfId="33110"/>
    <cellStyle name="Обычный 5 3 6 6 2 5" xfId="33111"/>
    <cellStyle name="Обычный 5 3 6 6 3" xfId="33112"/>
    <cellStyle name="Обычный 5 3 6 6 4" xfId="33113"/>
    <cellStyle name="Обычный 5 3 6 6 5" xfId="33114"/>
    <cellStyle name="Обычный 5 3 6 6 6" xfId="33115"/>
    <cellStyle name="Обычный 5 3 6 6 7" xfId="33116"/>
    <cellStyle name="Обычный 5 3 6 6 8" xfId="33117"/>
    <cellStyle name="Обычный 5 3 6 7" xfId="33118"/>
    <cellStyle name="Обычный 5 3 6 7 2" xfId="33119"/>
    <cellStyle name="Обычный 5 3 6 7 3" xfId="33120"/>
    <cellStyle name="Обычный 5 3 6 7 4" xfId="33121"/>
    <cellStyle name="Обычный 5 3 6 7 5" xfId="33122"/>
    <cellStyle name="Обычный 5 3 6 8" xfId="33123"/>
    <cellStyle name="Обычный 5 3 6 8 2" xfId="33124"/>
    <cellStyle name="Обычный 5 3 6 8 3" xfId="33125"/>
    <cellStyle name="Обычный 5 3 6 8 4" xfId="33126"/>
    <cellStyle name="Обычный 5 3 6 8 5" xfId="33127"/>
    <cellStyle name="Обычный 5 3 6 9" xfId="33128"/>
    <cellStyle name="Обычный 5 3 7" xfId="33129"/>
    <cellStyle name="Обычный 5 3 7 10" xfId="33130"/>
    <cellStyle name="Обычный 5 3 7 11" xfId="33131"/>
    <cellStyle name="Обычный 5 3 7 12" xfId="33132"/>
    <cellStyle name="Обычный 5 3 7 13" xfId="33133"/>
    <cellStyle name="Обычный 5 3 7 14" xfId="33134"/>
    <cellStyle name="Обычный 5 3 7 15" xfId="33135"/>
    <cellStyle name="Обычный 5 3 7 2" xfId="33136"/>
    <cellStyle name="Обычный 5 3 7 2 10" xfId="33137"/>
    <cellStyle name="Обычный 5 3 7 2 11" xfId="33138"/>
    <cellStyle name="Обычный 5 3 7 2 12" xfId="33139"/>
    <cellStyle name="Обычный 5 3 7 2 13" xfId="33140"/>
    <cellStyle name="Обычный 5 3 7 2 14" xfId="33141"/>
    <cellStyle name="Обычный 5 3 7 2 2" xfId="33142"/>
    <cellStyle name="Обычный 5 3 7 2 2 10" xfId="33143"/>
    <cellStyle name="Обычный 5 3 7 2 2 11" xfId="33144"/>
    <cellStyle name="Обычный 5 3 7 2 2 12" xfId="33145"/>
    <cellStyle name="Обычный 5 3 7 2 2 13" xfId="33146"/>
    <cellStyle name="Обычный 5 3 7 2 2 2" xfId="33147"/>
    <cellStyle name="Обычный 5 3 7 2 2 2 2" xfId="33148"/>
    <cellStyle name="Обычный 5 3 7 2 2 2 2 2" xfId="33149"/>
    <cellStyle name="Обычный 5 3 7 2 2 2 2 3" xfId="33150"/>
    <cellStyle name="Обычный 5 3 7 2 2 2 2 4" xfId="33151"/>
    <cellStyle name="Обычный 5 3 7 2 2 2 2 5" xfId="33152"/>
    <cellStyle name="Обычный 5 3 7 2 2 2 3" xfId="33153"/>
    <cellStyle name="Обычный 5 3 7 2 2 2 4" xfId="33154"/>
    <cellStyle name="Обычный 5 3 7 2 2 2 5" xfId="33155"/>
    <cellStyle name="Обычный 5 3 7 2 2 2 6" xfId="33156"/>
    <cellStyle name="Обычный 5 3 7 2 2 2 7" xfId="33157"/>
    <cellStyle name="Обычный 5 3 7 2 2 2 8" xfId="33158"/>
    <cellStyle name="Обычный 5 3 7 2 2 2 9" xfId="33159"/>
    <cellStyle name="Обычный 5 3 7 2 2 3" xfId="33160"/>
    <cellStyle name="Обычный 5 3 7 2 2 3 2" xfId="33161"/>
    <cellStyle name="Обычный 5 3 7 2 2 3 2 2" xfId="33162"/>
    <cellStyle name="Обычный 5 3 7 2 2 3 2 3" xfId="33163"/>
    <cellStyle name="Обычный 5 3 7 2 2 3 2 4" xfId="33164"/>
    <cellStyle name="Обычный 5 3 7 2 2 3 2 5" xfId="33165"/>
    <cellStyle name="Обычный 5 3 7 2 2 3 3" xfId="33166"/>
    <cellStyle name="Обычный 5 3 7 2 2 3 4" xfId="33167"/>
    <cellStyle name="Обычный 5 3 7 2 2 3 5" xfId="33168"/>
    <cellStyle name="Обычный 5 3 7 2 2 3 6" xfId="33169"/>
    <cellStyle name="Обычный 5 3 7 2 2 3 7" xfId="33170"/>
    <cellStyle name="Обычный 5 3 7 2 2 3 8" xfId="33171"/>
    <cellStyle name="Обычный 5 3 7 2 2 4" xfId="33172"/>
    <cellStyle name="Обычный 5 3 7 2 2 4 2" xfId="33173"/>
    <cellStyle name="Обычный 5 3 7 2 2 4 3" xfId="33174"/>
    <cellStyle name="Обычный 5 3 7 2 2 4 4" xfId="33175"/>
    <cellStyle name="Обычный 5 3 7 2 2 4 5" xfId="33176"/>
    <cellStyle name="Обычный 5 3 7 2 2 5" xfId="33177"/>
    <cellStyle name="Обычный 5 3 7 2 2 5 2" xfId="33178"/>
    <cellStyle name="Обычный 5 3 7 2 2 5 3" xfId="33179"/>
    <cellStyle name="Обычный 5 3 7 2 2 5 4" xfId="33180"/>
    <cellStyle name="Обычный 5 3 7 2 2 5 5" xfId="33181"/>
    <cellStyle name="Обычный 5 3 7 2 2 6" xfId="33182"/>
    <cellStyle name="Обычный 5 3 7 2 2 7" xfId="33183"/>
    <cellStyle name="Обычный 5 3 7 2 2 8" xfId="33184"/>
    <cellStyle name="Обычный 5 3 7 2 2 9" xfId="33185"/>
    <cellStyle name="Обычный 5 3 7 2 3" xfId="33186"/>
    <cellStyle name="Обычный 5 3 7 2 3 2" xfId="33187"/>
    <cellStyle name="Обычный 5 3 7 2 3 2 2" xfId="33188"/>
    <cellStyle name="Обычный 5 3 7 2 3 2 3" xfId="33189"/>
    <cellStyle name="Обычный 5 3 7 2 3 2 4" xfId="33190"/>
    <cellStyle name="Обычный 5 3 7 2 3 2 5" xfId="33191"/>
    <cellStyle name="Обычный 5 3 7 2 3 3" xfId="33192"/>
    <cellStyle name="Обычный 5 3 7 2 3 4" xfId="33193"/>
    <cellStyle name="Обычный 5 3 7 2 3 5" xfId="33194"/>
    <cellStyle name="Обычный 5 3 7 2 3 6" xfId="33195"/>
    <cellStyle name="Обычный 5 3 7 2 3 7" xfId="33196"/>
    <cellStyle name="Обычный 5 3 7 2 3 8" xfId="33197"/>
    <cellStyle name="Обычный 5 3 7 2 3 9" xfId="33198"/>
    <cellStyle name="Обычный 5 3 7 2 4" xfId="33199"/>
    <cellStyle name="Обычный 5 3 7 2 4 2" xfId="33200"/>
    <cellStyle name="Обычный 5 3 7 2 4 2 2" xfId="33201"/>
    <cellStyle name="Обычный 5 3 7 2 4 2 3" xfId="33202"/>
    <cellStyle name="Обычный 5 3 7 2 4 2 4" xfId="33203"/>
    <cellStyle name="Обычный 5 3 7 2 4 2 5" xfId="33204"/>
    <cellStyle name="Обычный 5 3 7 2 4 3" xfId="33205"/>
    <cellStyle name="Обычный 5 3 7 2 4 4" xfId="33206"/>
    <cellStyle name="Обычный 5 3 7 2 4 5" xfId="33207"/>
    <cellStyle name="Обычный 5 3 7 2 4 6" xfId="33208"/>
    <cellStyle name="Обычный 5 3 7 2 4 7" xfId="33209"/>
    <cellStyle name="Обычный 5 3 7 2 4 8" xfId="33210"/>
    <cellStyle name="Обычный 5 3 7 2 5" xfId="33211"/>
    <cellStyle name="Обычный 5 3 7 2 5 2" xfId="33212"/>
    <cellStyle name="Обычный 5 3 7 2 5 3" xfId="33213"/>
    <cellStyle name="Обычный 5 3 7 2 5 4" xfId="33214"/>
    <cellStyle name="Обычный 5 3 7 2 5 5" xfId="33215"/>
    <cellStyle name="Обычный 5 3 7 2 6" xfId="33216"/>
    <cellStyle name="Обычный 5 3 7 2 6 2" xfId="33217"/>
    <cellStyle name="Обычный 5 3 7 2 6 3" xfId="33218"/>
    <cellStyle name="Обычный 5 3 7 2 6 4" xfId="33219"/>
    <cellStyle name="Обычный 5 3 7 2 6 5" xfId="33220"/>
    <cellStyle name="Обычный 5 3 7 2 7" xfId="33221"/>
    <cellStyle name="Обычный 5 3 7 2 8" xfId="33222"/>
    <cellStyle name="Обычный 5 3 7 2 9" xfId="33223"/>
    <cellStyle name="Обычный 5 3 7 3" xfId="33224"/>
    <cellStyle name="Обычный 5 3 7 3 10" xfId="33225"/>
    <cellStyle name="Обычный 5 3 7 3 11" xfId="33226"/>
    <cellStyle name="Обычный 5 3 7 3 12" xfId="33227"/>
    <cellStyle name="Обычный 5 3 7 3 13" xfId="33228"/>
    <cellStyle name="Обычный 5 3 7 3 2" xfId="33229"/>
    <cellStyle name="Обычный 5 3 7 3 2 2" xfId="33230"/>
    <cellStyle name="Обычный 5 3 7 3 2 2 2" xfId="33231"/>
    <cellStyle name="Обычный 5 3 7 3 2 2 3" xfId="33232"/>
    <cellStyle name="Обычный 5 3 7 3 2 2 4" xfId="33233"/>
    <cellStyle name="Обычный 5 3 7 3 2 2 5" xfId="33234"/>
    <cellStyle name="Обычный 5 3 7 3 2 3" xfId="33235"/>
    <cellStyle name="Обычный 5 3 7 3 2 4" xfId="33236"/>
    <cellStyle name="Обычный 5 3 7 3 2 5" xfId="33237"/>
    <cellStyle name="Обычный 5 3 7 3 2 6" xfId="33238"/>
    <cellStyle name="Обычный 5 3 7 3 2 7" xfId="33239"/>
    <cellStyle name="Обычный 5 3 7 3 2 8" xfId="33240"/>
    <cellStyle name="Обычный 5 3 7 3 2 9" xfId="33241"/>
    <cellStyle name="Обычный 5 3 7 3 3" xfId="33242"/>
    <cellStyle name="Обычный 5 3 7 3 3 2" xfId="33243"/>
    <cellStyle name="Обычный 5 3 7 3 3 2 2" xfId="33244"/>
    <cellStyle name="Обычный 5 3 7 3 3 2 3" xfId="33245"/>
    <cellStyle name="Обычный 5 3 7 3 3 2 4" xfId="33246"/>
    <cellStyle name="Обычный 5 3 7 3 3 2 5" xfId="33247"/>
    <cellStyle name="Обычный 5 3 7 3 3 3" xfId="33248"/>
    <cellStyle name="Обычный 5 3 7 3 3 4" xfId="33249"/>
    <cellStyle name="Обычный 5 3 7 3 3 5" xfId="33250"/>
    <cellStyle name="Обычный 5 3 7 3 3 6" xfId="33251"/>
    <cellStyle name="Обычный 5 3 7 3 3 7" xfId="33252"/>
    <cellStyle name="Обычный 5 3 7 3 3 8" xfId="33253"/>
    <cellStyle name="Обычный 5 3 7 3 4" xfId="33254"/>
    <cellStyle name="Обычный 5 3 7 3 4 2" xfId="33255"/>
    <cellStyle name="Обычный 5 3 7 3 4 3" xfId="33256"/>
    <cellStyle name="Обычный 5 3 7 3 4 4" xfId="33257"/>
    <cellStyle name="Обычный 5 3 7 3 4 5" xfId="33258"/>
    <cellStyle name="Обычный 5 3 7 3 5" xfId="33259"/>
    <cellStyle name="Обычный 5 3 7 3 5 2" xfId="33260"/>
    <cellStyle name="Обычный 5 3 7 3 5 3" xfId="33261"/>
    <cellStyle name="Обычный 5 3 7 3 5 4" xfId="33262"/>
    <cellStyle name="Обычный 5 3 7 3 5 5" xfId="33263"/>
    <cellStyle name="Обычный 5 3 7 3 6" xfId="33264"/>
    <cellStyle name="Обычный 5 3 7 3 7" xfId="33265"/>
    <cellStyle name="Обычный 5 3 7 3 8" xfId="33266"/>
    <cellStyle name="Обычный 5 3 7 3 9" xfId="33267"/>
    <cellStyle name="Обычный 5 3 7 4" xfId="33268"/>
    <cellStyle name="Обычный 5 3 7 4 2" xfId="33269"/>
    <cellStyle name="Обычный 5 3 7 4 2 2" xfId="33270"/>
    <cellStyle name="Обычный 5 3 7 4 2 3" xfId="33271"/>
    <cellStyle name="Обычный 5 3 7 4 2 4" xfId="33272"/>
    <cellStyle name="Обычный 5 3 7 4 2 5" xfId="33273"/>
    <cellStyle name="Обычный 5 3 7 4 3" xfId="33274"/>
    <cellStyle name="Обычный 5 3 7 4 4" xfId="33275"/>
    <cellStyle name="Обычный 5 3 7 4 5" xfId="33276"/>
    <cellStyle name="Обычный 5 3 7 4 6" xfId="33277"/>
    <cellStyle name="Обычный 5 3 7 4 7" xfId="33278"/>
    <cellStyle name="Обычный 5 3 7 4 8" xfId="33279"/>
    <cellStyle name="Обычный 5 3 7 4 9" xfId="33280"/>
    <cellStyle name="Обычный 5 3 7 5" xfId="33281"/>
    <cellStyle name="Обычный 5 3 7 5 2" xfId="33282"/>
    <cellStyle name="Обычный 5 3 7 5 2 2" xfId="33283"/>
    <cellStyle name="Обычный 5 3 7 5 2 3" xfId="33284"/>
    <cellStyle name="Обычный 5 3 7 5 2 4" xfId="33285"/>
    <cellStyle name="Обычный 5 3 7 5 2 5" xfId="33286"/>
    <cellStyle name="Обычный 5 3 7 5 3" xfId="33287"/>
    <cellStyle name="Обычный 5 3 7 5 4" xfId="33288"/>
    <cellStyle name="Обычный 5 3 7 5 5" xfId="33289"/>
    <cellStyle name="Обычный 5 3 7 5 6" xfId="33290"/>
    <cellStyle name="Обычный 5 3 7 5 7" xfId="33291"/>
    <cellStyle name="Обычный 5 3 7 5 8" xfId="33292"/>
    <cellStyle name="Обычный 5 3 7 6" xfId="33293"/>
    <cellStyle name="Обычный 5 3 7 6 2" xfId="33294"/>
    <cellStyle name="Обычный 5 3 7 6 3" xfId="33295"/>
    <cellStyle name="Обычный 5 3 7 6 4" xfId="33296"/>
    <cellStyle name="Обычный 5 3 7 6 5" xfId="33297"/>
    <cellStyle name="Обычный 5 3 7 7" xfId="33298"/>
    <cellStyle name="Обычный 5 3 7 7 2" xfId="33299"/>
    <cellStyle name="Обычный 5 3 7 7 3" xfId="33300"/>
    <cellStyle name="Обычный 5 3 7 7 4" xfId="33301"/>
    <cellStyle name="Обычный 5 3 7 7 5" xfId="33302"/>
    <cellStyle name="Обычный 5 3 7 8" xfId="33303"/>
    <cellStyle name="Обычный 5 3 7 9" xfId="33304"/>
    <cellStyle name="Обычный 5 3 8" xfId="33305"/>
    <cellStyle name="Обычный 5 3 8 10" xfId="33306"/>
    <cellStyle name="Обычный 5 3 8 11" xfId="33307"/>
    <cellStyle name="Обычный 5 3 8 12" xfId="33308"/>
    <cellStyle name="Обычный 5 3 8 13" xfId="33309"/>
    <cellStyle name="Обычный 5 3 8 14" xfId="33310"/>
    <cellStyle name="Обычный 5 3 8 15" xfId="33311"/>
    <cellStyle name="Обычный 5 3 8 2" xfId="33312"/>
    <cellStyle name="Обычный 5 3 8 2 10" xfId="33313"/>
    <cellStyle name="Обычный 5 3 8 2 11" xfId="33314"/>
    <cellStyle name="Обычный 5 3 8 2 12" xfId="33315"/>
    <cellStyle name="Обычный 5 3 8 2 13" xfId="33316"/>
    <cellStyle name="Обычный 5 3 8 2 14" xfId="33317"/>
    <cellStyle name="Обычный 5 3 8 2 2" xfId="33318"/>
    <cellStyle name="Обычный 5 3 8 2 2 10" xfId="33319"/>
    <cellStyle name="Обычный 5 3 8 2 2 11" xfId="33320"/>
    <cellStyle name="Обычный 5 3 8 2 2 12" xfId="33321"/>
    <cellStyle name="Обычный 5 3 8 2 2 13" xfId="33322"/>
    <cellStyle name="Обычный 5 3 8 2 2 2" xfId="33323"/>
    <cellStyle name="Обычный 5 3 8 2 2 2 2" xfId="33324"/>
    <cellStyle name="Обычный 5 3 8 2 2 2 2 2" xfId="33325"/>
    <cellStyle name="Обычный 5 3 8 2 2 2 2 3" xfId="33326"/>
    <cellStyle name="Обычный 5 3 8 2 2 2 2 4" xfId="33327"/>
    <cellStyle name="Обычный 5 3 8 2 2 2 2 5" xfId="33328"/>
    <cellStyle name="Обычный 5 3 8 2 2 2 3" xfId="33329"/>
    <cellStyle name="Обычный 5 3 8 2 2 2 4" xfId="33330"/>
    <cellStyle name="Обычный 5 3 8 2 2 2 5" xfId="33331"/>
    <cellStyle name="Обычный 5 3 8 2 2 2 6" xfId="33332"/>
    <cellStyle name="Обычный 5 3 8 2 2 2 7" xfId="33333"/>
    <cellStyle name="Обычный 5 3 8 2 2 2 8" xfId="33334"/>
    <cellStyle name="Обычный 5 3 8 2 2 2 9" xfId="33335"/>
    <cellStyle name="Обычный 5 3 8 2 2 3" xfId="33336"/>
    <cellStyle name="Обычный 5 3 8 2 2 3 2" xfId="33337"/>
    <cellStyle name="Обычный 5 3 8 2 2 3 2 2" xfId="33338"/>
    <cellStyle name="Обычный 5 3 8 2 2 3 2 3" xfId="33339"/>
    <cellStyle name="Обычный 5 3 8 2 2 3 2 4" xfId="33340"/>
    <cellStyle name="Обычный 5 3 8 2 2 3 2 5" xfId="33341"/>
    <cellStyle name="Обычный 5 3 8 2 2 3 3" xfId="33342"/>
    <cellStyle name="Обычный 5 3 8 2 2 3 4" xfId="33343"/>
    <cellStyle name="Обычный 5 3 8 2 2 3 5" xfId="33344"/>
    <cellStyle name="Обычный 5 3 8 2 2 3 6" xfId="33345"/>
    <cellStyle name="Обычный 5 3 8 2 2 3 7" xfId="33346"/>
    <cellStyle name="Обычный 5 3 8 2 2 3 8" xfId="33347"/>
    <cellStyle name="Обычный 5 3 8 2 2 4" xfId="33348"/>
    <cellStyle name="Обычный 5 3 8 2 2 4 2" xfId="33349"/>
    <cellStyle name="Обычный 5 3 8 2 2 4 3" xfId="33350"/>
    <cellStyle name="Обычный 5 3 8 2 2 4 4" xfId="33351"/>
    <cellStyle name="Обычный 5 3 8 2 2 4 5" xfId="33352"/>
    <cellStyle name="Обычный 5 3 8 2 2 5" xfId="33353"/>
    <cellStyle name="Обычный 5 3 8 2 2 5 2" xfId="33354"/>
    <cellStyle name="Обычный 5 3 8 2 2 5 3" xfId="33355"/>
    <cellStyle name="Обычный 5 3 8 2 2 5 4" xfId="33356"/>
    <cellStyle name="Обычный 5 3 8 2 2 5 5" xfId="33357"/>
    <cellStyle name="Обычный 5 3 8 2 2 6" xfId="33358"/>
    <cellStyle name="Обычный 5 3 8 2 2 7" xfId="33359"/>
    <cellStyle name="Обычный 5 3 8 2 2 8" xfId="33360"/>
    <cellStyle name="Обычный 5 3 8 2 2 9" xfId="33361"/>
    <cellStyle name="Обычный 5 3 8 2 3" xfId="33362"/>
    <cellStyle name="Обычный 5 3 8 2 3 2" xfId="33363"/>
    <cellStyle name="Обычный 5 3 8 2 3 2 2" xfId="33364"/>
    <cellStyle name="Обычный 5 3 8 2 3 2 3" xfId="33365"/>
    <cellStyle name="Обычный 5 3 8 2 3 2 4" xfId="33366"/>
    <cellStyle name="Обычный 5 3 8 2 3 2 5" xfId="33367"/>
    <cellStyle name="Обычный 5 3 8 2 3 3" xfId="33368"/>
    <cellStyle name="Обычный 5 3 8 2 3 4" xfId="33369"/>
    <cellStyle name="Обычный 5 3 8 2 3 5" xfId="33370"/>
    <cellStyle name="Обычный 5 3 8 2 3 6" xfId="33371"/>
    <cellStyle name="Обычный 5 3 8 2 3 7" xfId="33372"/>
    <cellStyle name="Обычный 5 3 8 2 3 8" xfId="33373"/>
    <cellStyle name="Обычный 5 3 8 2 3 9" xfId="33374"/>
    <cellStyle name="Обычный 5 3 8 2 4" xfId="33375"/>
    <cellStyle name="Обычный 5 3 8 2 4 2" xfId="33376"/>
    <cellStyle name="Обычный 5 3 8 2 4 2 2" xfId="33377"/>
    <cellStyle name="Обычный 5 3 8 2 4 2 3" xfId="33378"/>
    <cellStyle name="Обычный 5 3 8 2 4 2 4" xfId="33379"/>
    <cellStyle name="Обычный 5 3 8 2 4 2 5" xfId="33380"/>
    <cellStyle name="Обычный 5 3 8 2 4 3" xfId="33381"/>
    <cellStyle name="Обычный 5 3 8 2 4 4" xfId="33382"/>
    <cellStyle name="Обычный 5 3 8 2 4 5" xfId="33383"/>
    <cellStyle name="Обычный 5 3 8 2 4 6" xfId="33384"/>
    <cellStyle name="Обычный 5 3 8 2 4 7" xfId="33385"/>
    <cellStyle name="Обычный 5 3 8 2 4 8" xfId="33386"/>
    <cellStyle name="Обычный 5 3 8 2 5" xfId="33387"/>
    <cellStyle name="Обычный 5 3 8 2 5 2" xfId="33388"/>
    <cellStyle name="Обычный 5 3 8 2 5 3" xfId="33389"/>
    <cellStyle name="Обычный 5 3 8 2 5 4" xfId="33390"/>
    <cellStyle name="Обычный 5 3 8 2 5 5" xfId="33391"/>
    <cellStyle name="Обычный 5 3 8 2 6" xfId="33392"/>
    <cellStyle name="Обычный 5 3 8 2 6 2" xfId="33393"/>
    <cellStyle name="Обычный 5 3 8 2 6 3" xfId="33394"/>
    <cellStyle name="Обычный 5 3 8 2 6 4" xfId="33395"/>
    <cellStyle name="Обычный 5 3 8 2 6 5" xfId="33396"/>
    <cellStyle name="Обычный 5 3 8 2 7" xfId="33397"/>
    <cellStyle name="Обычный 5 3 8 2 8" xfId="33398"/>
    <cellStyle name="Обычный 5 3 8 2 9" xfId="33399"/>
    <cellStyle name="Обычный 5 3 8 3" xfId="33400"/>
    <cellStyle name="Обычный 5 3 8 3 10" xfId="33401"/>
    <cellStyle name="Обычный 5 3 8 3 11" xfId="33402"/>
    <cellStyle name="Обычный 5 3 8 3 12" xfId="33403"/>
    <cellStyle name="Обычный 5 3 8 3 13" xfId="33404"/>
    <cellStyle name="Обычный 5 3 8 3 2" xfId="33405"/>
    <cellStyle name="Обычный 5 3 8 3 2 2" xfId="33406"/>
    <cellStyle name="Обычный 5 3 8 3 2 2 2" xfId="33407"/>
    <cellStyle name="Обычный 5 3 8 3 2 2 3" xfId="33408"/>
    <cellStyle name="Обычный 5 3 8 3 2 2 4" xfId="33409"/>
    <cellStyle name="Обычный 5 3 8 3 2 2 5" xfId="33410"/>
    <cellStyle name="Обычный 5 3 8 3 2 3" xfId="33411"/>
    <cellStyle name="Обычный 5 3 8 3 2 4" xfId="33412"/>
    <cellStyle name="Обычный 5 3 8 3 2 5" xfId="33413"/>
    <cellStyle name="Обычный 5 3 8 3 2 6" xfId="33414"/>
    <cellStyle name="Обычный 5 3 8 3 2 7" xfId="33415"/>
    <cellStyle name="Обычный 5 3 8 3 2 8" xfId="33416"/>
    <cellStyle name="Обычный 5 3 8 3 2 9" xfId="33417"/>
    <cellStyle name="Обычный 5 3 8 3 3" xfId="33418"/>
    <cellStyle name="Обычный 5 3 8 3 3 2" xfId="33419"/>
    <cellStyle name="Обычный 5 3 8 3 3 2 2" xfId="33420"/>
    <cellStyle name="Обычный 5 3 8 3 3 2 3" xfId="33421"/>
    <cellStyle name="Обычный 5 3 8 3 3 2 4" xfId="33422"/>
    <cellStyle name="Обычный 5 3 8 3 3 2 5" xfId="33423"/>
    <cellStyle name="Обычный 5 3 8 3 3 3" xfId="33424"/>
    <cellStyle name="Обычный 5 3 8 3 3 4" xfId="33425"/>
    <cellStyle name="Обычный 5 3 8 3 3 5" xfId="33426"/>
    <cellStyle name="Обычный 5 3 8 3 3 6" xfId="33427"/>
    <cellStyle name="Обычный 5 3 8 3 3 7" xfId="33428"/>
    <cellStyle name="Обычный 5 3 8 3 3 8" xfId="33429"/>
    <cellStyle name="Обычный 5 3 8 3 4" xfId="33430"/>
    <cellStyle name="Обычный 5 3 8 3 4 2" xfId="33431"/>
    <cellStyle name="Обычный 5 3 8 3 4 3" xfId="33432"/>
    <cellStyle name="Обычный 5 3 8 3 4 4" xfId="33433"/>
    <cellStyle name="Обычный 5 3 8 3 4 5" xfId="33434"/>
    <cellStyle name="Обычный 5 3 8 3 5" xfId="33435"/>
    <cellStyle name="Обычный 5 3 8 3 5 2" xfId="33436"/>
    <cellStyle name="Обычный 5 3 8 3 5 3" xfId="33437"/>
    <cellStyle name="Обычный 5 3 8 3 5 4" xfId="33438"/>
    <cellStyle name="Обычный 5 3 8 3 5 5" xfId="33439"/>
    <cellStyle name="Обычный 5 3 8 3 6" xfId="33440"/>
    <cellStyle name="Обычный 5 3 8 3 7" xfId="33441"/>
    <cellStyle name="Обычный 5 3 8 3 8" xfId="33442"/>
    <cellStyle name="Обычный 5 3 8 3 9" xfId="33443"/>
    <cellStyle name="Обычный 5 3 8 4" xfId="33444"/>
    <cellStyle name="Обычный 5 3 8 4 2" xfId="33445"/>
    <cellStyle name="Обычный 5 3 8 4 2 2" xfId="33446"/>
    <cellStyle name="Обычный 5 3 8 4 2 3" xfId="33447"/>
    <cellStyle name="Обычный 5 3 8 4 2 4" xfId="33448"/>
    <cellStyle name="Обычный 5 3 8 4 2 5" xfId="33449"/>
    <cellStyle name="Обычный 5 3 8 4 3" xfId="33450"/>
    <cellStyle name="Обычный 5 3 8 4 4" xfId="33451"/>
    <cellStyle name="Обычный 5 3 8 4 5" xfId="33452"/>
    <cellStyle name="Обычный 5 3 8 4 6" xfId="33453"/>
    <cellStyle name="Обычный 5 3 8 4 7" xfId="33454"/>
    <cellStyle name="Обычный 5 3 8 4 8" xfId="33455"/>
    <cellStyle name="Обычный 5 3 8 4 9" xfId="33456"/>
    <cellStyle name="Обычный 5 3 8 5" xfId="33457"/>
    <cellStyle name="Обычный 5 3 8 5 2" xfId="33458"/>
    <cellStyle name="Обычный 5 3 8 5 2 2" xfId="33459"/>
    <cellStyle name="Обычный 5 3 8 5 2 3" xfId="33460"/>
    <cellStyle name="Обычный 5 3 8 5 2 4" xfId="33461"/>
    <cellStyle name="Обычный 5 3 8 5 2 5" xfId="33462"/>
    <cellStyle name="Обычный 5 3 8 5 3" xfId="33463"/>
    <cellStyle name="Обычный 5 3 8 5 4" xfId="33464"/>
    <cellStyle name="Обычный 5 3 8 5 5" xfId="33465"/>
    <cellStyle name="Обычный 5 3 8 5 6" xfId="33466"/>
    <cellStyle name="Обычный 5 3 8 5 7" xfId="33467"/>
    <cellStyle name="Обычный 5 3 8 5 8" xfId="33468"/>
    <cellStyle name="Обычный 5 3 8 6" xfId="33469"/>
    <cellStyle name="Обычный 5 3 8 6 2" xfId="33470"/>
    <cellStyle name="Обычный 5 3 8 6 3" xfId="33471"/>
    <cellStyle name="Обычный 5 3 8 6 4" xfId="33472"/>
    <cellStyle name="Обычный 5 3 8 6 5" xfId="33473"/>
    <cellStyle name="Обычный 5 3 8 7" xfId="33474"/>
    <cellStyle name="Обычный 5 3 8 7 2" xfId="33475"/>
    <cellStyle name="Обычный 5 3 8 7 3" xfId="33476"/>
    <cellStyle name="Обычный 5 3 8 7 4" xfId="33477"/>
    <cellStyle name="Обычный 5 3 8 7 5" xfId="33478"/>
    <cellStyle name="Обычный 5 3 8 8" xfId="33479"/>
    <cellStyle name="Обычный 5 3 8 9" xfId="33480"/>
    <cellStyle name="Обычный 5 3 9" xfId="33481"/>
    <cellStyle name="Обычный 5 3 9 10" xfId="33482"/>
    <cellStyle name="Обычный 5 3 9 11" xfId="33483"/>
    <cellStyle name="Обычный 5 3 9 12" xfId="33484"/>
    <cellStyle name="Обычный 5 3 9 13" xfId="33485"/>
    <cellStyle name="Обычный 5 3 9 14" xfId="33486"/>
    <cellStyle name="Обычный 5 3 9 15" xfId="33487"/>
    <cellStyle name="Обычный 5 3 9 2" xfId="33488"/>
    <cellStyle name="Обычный 5 3 9 2 10" xfId="33489"/>
    <cellStyle name="Обычный 5 3 9 2 11" xfId="33490"/>
    <cellStyle name="Обычный 5 3 9 2 12" xfId="33491"/>
    <cellStyle name="Обычный 5 3 9 2 13" xfId="33492"/>
    <cellStyle name="Обычный 5 3 9 2 14" xfId="33493"/>
    <cellStyle name="Обычный 5 3 9 2 2" xfId="33494"/>
    <cellStyle name="Обычный 5 3 9 2 2 10" xfId="33495"/>
    <cellStyle name="Обычный 5 3 9 2 2 11" xfId="33496"/>
    <cellStyle name="Обычный 5 3 9 2 2 12" xfId="33497"/>
    <cellStyle name="Обычный 5 3 9 2 2 13" xfId="33498"/>
    <cellStyle name="Обычный 5 3 9 2 2 2" xfId="33499"/>
    <cellStyle name="Обычный 5 3 9 2 2 2 2" xfId="33500"/>
    <cellStyle name="Обычный 5 3 9 2 2 2 2 2" xfId="33501"/>
    <cellStyle name="Обычный 5 3 9 2 2 2 2 3" xfId="33502"/>
    <cellStyle name="Обычный 5 3 9 2 2 2 2 4" xfId="33503"/>
    <cellStyle name="Обычный 5 3 9 2 2 2 2 5" xfId="33504"/>
    <cellStyle name="Обычный 5 3 9 2 2 2 3" xfId="33505"/>
    <cellStyle name="Обычный 5 3 9 2 2 2 4" xfId="33506"/>
    <cellStyle name="Обычный 5 3 9 2 2 2 5" xfId="33507"/>
    <cellStyle name="Обычный 5 3 9 2 2 2 6" xfId="33508"/>
    <cellStyle name="Обычный 5 3 9 2 2 2 7" xfId="33509"/>
    <cellStyle name="Обычный 5 3 9 2 2 2 8" xfId="33510"/>
    <cellStyle name="Обычный 5 3 9 2 2 2 9" xfId="33511"/>
    <cellStyle name="Обычный 5 3 9 2 2 3" xfId="33512"/>
    <cellStyle name="Обычный 5 3 9 2 2 3 2" xfId="33513"/>
    <cellStyle name="Обычный 5 3 9 2 2 3 2 2" xfId="33514"/>
    <cellStyle name="Обычный 5 3 9 2 2 3 2 3" xfId="33515"/>
    <cellStyle name="Обычный 5 3 9 2 2 3 2 4" xfId="33516"/>
    <cellStyle name="Обычный 5 3 9 2 2 3 2 5" xfId="33517"/>
    <cellStyle name="Обычный 5 3 9 2 2 3 3" xfId="33518"/>
    <cellStyle name="Обычный 5 3 9 2 2 3 4" xfId="33519"/>
    <cellStyle name="Обычный 5 3 9 2 2 3 5" xfId="33520"/>
    <cellStyle name="Обычный 5 3 9 2 2 3 6" xfId="33521"/>
    <cellStyle name="Обычный 5 3 9 2 2 3 7" xfId="33522"/>
    <cellStyle name="Обычный 5 3 9 2 2 3 8" xfId="33523"/>
    <cellStyle name="Обычный 5 3 9 2 2 4" xfId="33524"/>
    <cellStyle name="Обычный 5 3 9 2 2 4 2" xfId="33525"/>
    <cellStyle name="Обычный 5 3 9 2 2 4 3" xfId="33526"/>
    <cellStyle name="Обычный 5 3 9 2 2 4 4" xfId="33527"/>
    <cellStyle name="Обычный 5 3 9 2 2 4 5" xfId="33528"/>
    <cellStyle name="Обычный 5 3 9 2 2 5" xfId="33529"/>
    <cellStyle name="Обычный 5 3 9 2 2 5 2" xfId="33530"/>
    <cellStyle name="Обычный 5 3 9 2 2 5 3" xfId="33531"/>
    <cellStyle name="Обычный 5 3 9 2 2 5 4" xfId="33532"/>
    <cellStyle name="Обычный 5 3 9 2 2 5 5" xfId="33533"/>
    <cellStyle name="Обычный 5 3 9 2 2 6" xfId="33534"/>
    <cellStyle name="Обычный 5 3 9 2 2 7" xfId="33535"/>
    <cellStyle name="Обычный 5 3 9 2 2 8" xfId="33536"/>
    <cellStyle name="Обычный 5 3 9 2 2 9" xfId="33537"/>
    <cellStyle name="Обычный 5 3 9 2 3" xfId="33538"/>
    <cellStyle name="Обычный 5 3 9 2 3 2" xfId="33539"/>
    <cellStyle name="Обычный 5 3 9 2 3 2 2" xfId="33540"/>
    <cellStyle name="Обычный 5 3 9 2 3 2 3" xfId="33541"/>
    <cellStyle name="Обычный 5 3 9 2 3 2 4" xfId="33542"/>
    <cellStyle name="Обычный 5 3 9 2 3 2 5" xfId="33543"/>
    <cellStyle name="Обычный 5 3 9 2 3 3" xfId="33544"/>
    <cellStyle name="Обычный 5 3 9 2 3 4" xfId="33545"/>
    <cellStyle name="Обычный 5 3 9 2 3 5" xfId="33546"/>
    <cellStyle name="Обычный 5 3 9 2 3 6" xfId="33547"/>
    <cellStyle name="Обычный 5 3 9 2 3 7" xfId="33548"/>
    <cellStyle name="Обычный 5 3 9 2 3 8" xfId="33549"/>
    <cellStyle name="Обычный 5 3 9 2 3 9" xfId="33550"/>
    <cellStyle name="Обычный 5 3 9 2 4" xfId="33551"/>
    <cellStyle name="Обычный 5 3 9 2 4 2" xfId="33552"/>
    <cellStyle name="Обычный 5 3 9 2 4 2 2" xfId="33553"/>
    <cellStyle name="Обычный 5 3 9 2 4 2 3" xfId="33554"/>
    <cellStyle name="Обычный 5 3 9 2 4 2 4" xfId="33555"/>
    <cellStyle name="Обычный 5 3 9 2 4 2 5" xfId="33556"/>
    <cellStyle name="Обычный 5 3 9 2 4 3" xfId="33557"/>
    <cellStyle name="Обычный 5 3 9 2 4 4" xfId="33558"/>
    <cellStyle name="Обычный 5 3 9 2 4 5" xfId="33559"/>
    <cellStyle name="Обычный 5 3 9 2 4 6" xfId="33560"/>
    <cellStyle name="Обычный 5 3 9 2 4 7" xfId="33561"/>
    <cellStyle name="Обычный 5 3 9 2 4 8" xfId="33562"/>
    <cellStyle name="Обычный 5 3 9 2 5" xfId="33563"/>
    <cellStyle name="Обычный 5 3 9 2 5 2" xfId="33564"/>
    <cellStyle name="Обычный 5 3 9 2 5 3" xfId="33565"/>
    <cellStyle name="Обычный 5 3 9 2 5 4" xfId="33566"/>
    <cellStyle name="Обычный 5 3 9 2 5 5" xfId="33567"/>
    <cellStyle name="Обычный 5 3 9 2 6" xfId="33568"/>
    <cellStyle name="Обычный 5 3 9 2 6 2" xfId="33569"/>
    <cellStyle name="Обычный 5 3 9 2 6 3" xfId="33570"/>
    <cellStyle name="Обычный 5 3 9 2 6 4" xfId="33571"/>
    <cellStyle name="Обычный 5 3 9 2 6 5" xfId="33572"/>
    <cellStyle name="Обычный 5 3 9 2 7" xfId="33573"/>
    <cellStyle name="Обычный 5 3 9 2 8" xfId="33574"/>
    <cellStyle name="Обычный 5 3 9 2 9" xfId="33575"/>
    <cellStyle name="Обычный 5 3 9 3" xfId="33576"/>
    <cellStyle name="Обычный 5 3 9 3 10" xfId="33577"/>
    <cellStyle name="Обычный 5 3 9 3 11" xfId="33578"/>
    <cellStyle name="Обычный 5 3 9 3 12" xfId="33579"/>
    <cellStyle name="Обычный 5 3 9 3 13" xfId="33580"/>
    <cellStyle name="Обычный 5 3 9 3 2" xfId="33581"/>
    <cellStyle name="Обычный 5 3 9 3 2 2" xfId="33582"/>
    <cellStyle name="Обычный 5 3 9 3 2 2 2" xfId="33583"/>
    <cellStyle name="Обычный 5 3 9 3 2 2 3" xfId="33584"/>
    <cellStyle name="Обычный 5 3 9 3 2 2 4" xfId="33585"/>
    <cellStyle name="Обычный 5 3 9 3 2 2 5" xfId="33586"/>
    <cellStyle name="Обычный 5 3 9 3 2 3" xfId="33587"/>
    <cellStyle name="Обычный 5 3 9 3 2 4" xfId="33588"/>
    <cellStyle name="Обычный 5 3 9 3 2 5" xfId="33589"/>
    <cellStyle name="Обычный 5 3 9 3 2 6" xfId="33590"/>
    <cellStyle name="Обычный 5 3 9 3 2 7" xfId="33591"/>
    <cellStyle name="Обычный 5 3 9 3 2 8" xfId="33592"/>
    <cellStyle name="Обычный 5 3 9 3 2 9" xfId="33593"/>
    <cellStyle name="Обычный 5 3 9 3 3" xfId="33594"/>
    <cellStyle name="Обычный 5 3 9 3 3 2" xfId="33595"/>
    <cellStyle name="Обычный 5 3 9 3 3 2 2" xfId="33596"/>
    <cellStyle name="Обычный 5 3 9 3 3 2 3" xfId="33597"/>
    <cellStyle name="Обычный 5 3 9 3 3 2 4" xfId="33598"/>
    <cellStyle name="Обычный 5 3 9 3 3 2 5" xfId="33599"/>
    <cellStyle name="Обычный 5 3 9 3 3 3" xfId="33600"/>
    <cellStyle name="Обычный 5 3 9 3 3 4" xfId="33601"/>
    <cellStyle name="Обычный 5 3 9 3 3 5" xfId="33602"/>
    <cellStyle name="Обычный 5 3 9 3 3 6" xfId="33603"/>
    <cellStyle name="Обычный 5 3 9 3 3 7" xfId="33604"/>
    <cellStyle name="Обычный 5 3 9 3 3 8" xfId="33605"/>
    <cellStyle name="Обычный 5 3 9 3 4" xfId="33606"/>
    <cellStyle name="Обычный 5 3 9 3 4 2" xfId="33607"/>
    <cellStyle name="Обычный 5 3 9 3 4 3" xfId="33608"/>
    <cellStyle name="Обычный 5 3 9 3 4 4" xfId="33609"/>
    <cellStyle name="Обычный 5 3 9 3 4 5" xfId="33610"/>
    <cellStyle name="Обычный 5 3 9 3 5" xfId="33611"/>
    <cellStyle name="Обычный 5 3 9 3 5 2" xfId="33612"/>
    <cellStyle name="Обычный 5 3 9 3 5 3" xfId="33613"/>
    <cellStyle name="Обычный 5 3 9 3 5 4" xfId="33614"/>
    <cellStyle name="Обычный 5 3 9 3 5 5" xfId="33615"/>
    <cellStyle name="Обычный 5 3 9 3 6" xfId="33616"/>
    <cellStyle name="Обычный 5 3 9 3 7" xfId="33617"/>
    <cellStyle name="Обычный 5 3 9 3 8" xfId="33618"/>
    <cellStyle name="Обычный 5 3 9 3 9" xfId="33619"/>
    <cellStyle name="Обычный 5 3 9 4" xfId="33620"/>
    <cellStyle name="Обычный 5 3 9 4 2" xfId="33621"/>
    <cellStyle name="Обычный 5 3 9 4 2 2" xfId="33622"/>
    <cellStyle name="Обычный 5 3 9 4 2 3" xfId="33623"/>
    <cellStyle name="Обычный 5 3 9 4 2 4" xfId="33624"/>
    <cellStyle name="Обычный 5 3 9 4 2 5" xfId="33625"/>
    <cellStyle name="Обычный 5 3 9 4 3" xfId="33626"/>
    <cellStyle name="Обычный 5 3 9 4 4" xfId="33627"/>
    <cellStyle name="Обычный 5 3 9 4 5" xfId="33628"/>
    <cellStyle name="Обычный 5 3 9 4 6" xfId="33629"/>
    <cellStyle name="Обычный 5 3 9 4 7" xfId="33630"/>
    <cellStyle name="Обычный 5 3 9 4 8" xfId="33631"/>
    <cellStyle name="Обычный 5 3 9 4 9" xfId="33632"/>
    <cellStyle name="Обычный 5 3 9 5" xfId="33633"/>
    <cellStyle name="Обычный 5 3 9 5 2" xfId="33634"/>
    <cellStyle name="Обычный 5 3 9 5 2 2" xfId="33635"/>
    <cellStyle name="Обычный 5 3 9 5 2 3" xfId="33636"/>
    <cellStyle name="Обычный 5 3 9 5 2 4" xfId="33637"/>
    <cellStyle name="Обычный 5 3 9 5 2 5" xfId="33638"/>
    <cellStyle name="Обычный 5 3 9 5 3" xfId="33639"/>
    <cellStyle name="Обычный 5 3 9 5 4" xfId="33640"/>
    <cellStyle name="Обычный 5 3 9 5 5" xfId="33641"/>
    <cellStyle name="Обычный 5 3 9 5 6" xfId="33642"/>
    <cellStyle name="Обычный 5 3 9 5 7" xfId="33643"/>
    <cellStyle name="Обычный 5 3 9 5 8" xfId="33644"/>
    <cellStyle name="Обычный 5 3 9 6" xfId="33645"/>
    <cellStyle name="Обычный 5 3 9 6 2" xfId="33646"/>
    <cellStyle name="Обычный 5 3 9 6 3" xfId="33647"/>
    <cellStyle name="Обычный 5 3 9 6 4" xfId="33648"/>
    <cellStyle name="Обычный 5 3 9 6 5" xfId="33649"/>
    <cellStyle name="Обычный 5 3 9 7" xfId="33650"/>
    <cellStyle name="Обычный 5 3 9 7 2" xfId="33651"/>
    <cellStyle name="Обычный 5 3 9 7 3" xfId="33652"/>
    <cellStyle name="Обычный 5 3 9 7 4" xfId="33653"/>
    <cellStyle name="Обычный 5 3 9 7 5" xfId="33654"/>
    <cellStyle name="Обычный 5 3 9 8" xfId="33655"/>
    <cellStyle name="Обычный 5 3 9 9" xfId="33656"/>
    <cellStyle name="Обычный 5 30" xfId="33657"/>
    <cellStyle name="Обычный 5 31" xfId="33658"/>
    <cellStyle name="Обычный 5 32" xfId="33659"/>
    <cellStyle name="Обычный 5 33" xfId="33660"/>
    <cellStyle name="Обычный 5 34" xfId="33661"/>
    <cellStyle name="Обычный 5 4" xfId="33662"/>
    <cellStyle name="Обычный 5 4 10" xfId="33663"/>
    <cellStyle name="Обычный 5 4 10 10" xfId="33664"/>
    <cellStyle name="Обычный 5 4 10 11" xfId="33665"/>
    <cellStyle name="Обычный 5 4 10 12" xfId="33666"/>
    <cellStyle name="Обычный 5 4 10 13" xfId="33667"/>
    <cellStyle name="Обычный 5 4 10 14" xfId="33668"/>
    <cellStyle name="Обычный 5 4 10 15" xfId="33669"/>
    <cellStyle name="Обычный 5 4 10 2" xfId="33670"/>
    <cellStyle name="Обычный 5 4 10 2 10" xfId="33671"/>
    <cellStyle name="Обычный 5 4 10 2 11" xfId="33672"/>
    <cellStyle name="Обычный 5 4 10 2 12" xfId="33673"/>
    <cellStyle name="Обычный 5 4 10 2 13" xfId="33674"/>
    <cellStyle name="Обычный 5 4 10 2 14" xfId="33675"/>
    <cellStyle name="Обычный 5 4 10 2 2" xfId="33676"/>
    <cellStyle name="Обычный 5 4 10 2 2 10" xfId="33677"/>
    <cellStyle name="Обычный 5 4 10 2 2 11" xfId="33678"/>
    <cellStyle name="Обычный 5 4 10 2 2 12" xfId="33679"/>
    <cellStyle name="Обычный 5 4 10 2 2 13" xfId="33680"/>
    <cellStyle name="Обычный 5 4 10 2 2 2" xfId="33681"/>
    <cellStyle name="Обычный 5 4 10 2 2 2 2" xfId="33682"/>
    <cellStyle name="Обычный 5 4 10 2 2 2 2 2" xfId="33683"/>
    <cellStyle name="Обычный 5 4 10 2 2 2 2 3" xfId="33684"/>
    <cellStyle name="Обычный 5 4 10 2 2 2 2 4" xfId="33685"/>
    <cellStyle name="Обычный 5 4 10 2 2 2 2 5" xfId="33686"/>
    <cellStyle name="Обычный 5 4 10 2 2 2 3" xfId="33687"/>
    <cellStyle name="Обычный 5 4 10 2 2 2 4" xfId="33688"/>
    <cellStyle name="Обычный 5 4 10 2 2 2 5" xfId="33689"/>
    <cellStyle name="Обычный 5 4 10 2 2 2 6" xfId="33690"/>
    <cellStyle name="Обычный 5 4 10 2 2 2 7" xfId="33691"/>
    <cellStyle name="Обычный 5 4 10 2 2 2 8" xfId="33692"/>
    <cellStyle name="Обычный 5 4 10 2 2 2 9" xfId="33693"/>
    <cellStyle name="Обычный 5 4 10 2 2 3" xfId="33694"/>
    <cellStyle name="Обычный 5 4 10 2 2 3 2" xfId="33695"/>
    <cellStyle name="Обычный 5 4 10 2 2 3 2 2" xfId="33696"/>
    <cellStyle name="Обычный 5 4 10 2 2 3 2 3" xfId="33697"/>
    <cellStyle name="Обычный 5 4 10 2 2 3 2 4" xfId="33698"/>
    <cellStyle name="Обычный 5 4 10 2 2 3 2 5" xfId="33699"/>
    <cellStyle name="Обычный 5 4 10 2 2 3 3" xfId="33700"/>
    <cellStyle name="Обычный 5 4 10 2 2 3 4" xfId="33701"/>
    <cellStyle name="Обычный 5 4 10 2 2 3 5" xfId="33702"/>
    <cellStyle name="Обычный 5 4 10 2 2 3 6" xfId="33703"/>
    <cellStyle name="Обычный 5 4 10 2 2 3 7" xfId="33704"/>
    <cellStyle name="Обычный 5 4 10 2 2 3 8" xfId="33705"/>
    <cellStyle name="Обычный 5 4 10 2 2 4" xfId="33706"/>
    <cellStyle name="Обычный 5 4 10 2 2 4 2" xfId="33707"/>
    <cellStyle name="Обычный 5 4 10 2 2 4 3" xfId="33708"/>
    <cellStyle name="Обычный 5 4 10 2 2 4 4" xfId="33709"/>
    <cellStyle name="Обычный 5 4 10 2 2 4 5" xfId="33710"/>
    <cellStyle name="Обычный 5 4 10 2 2 5" xfId="33711"/>
    <cellStyle name="Обычный 5 4 10 2 2 5 2" xfId="33712"/>
    <cellStyle name="Обычный 5 4 10 2 2 5 3" xfId="33713"/>
    <cellStyle name="Обычный 5 4 10 2 2 5 4" xfId="33714"/>
    <cellStyle name="Обычный 5 4 10 2 2 5 5" xfId="33715"/>
    <cellStyle name="Обычный 5 4 10 2 2 6" xfId="33716"/>
    <cellStyle name="Обычный 5 4 10 2 2 7" xfId="33717"/>
    <cellStyle name="Обычный 5 4 10 2 2 8" xfId="33718"/>
    <cellStyle name="Обычный 5 4 10 2 2 9" xfId="33719"/>
    <cellStyle name="Обычный 5 4 10 2 3" xfId="33720"/>
    <cellStyle name="Обычный 5 4 10 2 3 2" xfId="33721"/>
    <cellStyle name="Обычный 5 4 10 2 3 2 2" xfId="33722"/>
    <cellStyle name="Обычный 5 4 10 2 3 2 3" xfId="33723"/>
    <cellStyle name="Обычный 5 4 10 2 3 2 4" xfId="33724"/>
    <cellStyle name="Обычный 5 4 10 2 3 2 5" xfId="33725"/>
    <cellStyle name="Обычный 5 4 10 2 3 3" xfId="33726"/>
    <cellStyle name="Обычный 5 4 10 2 3 4" xfId="33727"/>
    <cellStyle name="Обычный 5 4 10 2 3 5" xfId="33728"/>
    <cellStyle name="Обычный 5 4 10 2 3 6" xfId="33729"/>
    <cellStyle name="Обычный 5 4 10 2 3 7" xfId="33730"/>
    <cellStyle name="Обычный 5 4 10 2 3 8" xfId="33731"/>
    <cellStyle name="Обычный 5 4 10 2 3 9" xfId="33732"/>
    <cellStyle name="Обычный 5 4 10 2 4" xfId="33733"/>
    <cellStyle name="Обычный 5 4 10 2 4 2" xfId="33734"/>
    <cellStyle name="Обычный 5 4 10 2 4 2 2" xfId="33735"/>
    <cellStyle name="Обычный 5 4 10 2 4 2 3" xfId="33736"/>
    <cellStyle name="Обычный 5 4 10 2 4 2 4" xfId="33737"/>
    <cellStyle name="Обычный 5 4 10 2 4 2 5" xfId="33738"/>
    <cellStyle name="Обычный 5 4 10 2 4 3" xfId="33739"/>
    <cellStyle name="Обычный 5 4 10 2 4 4" xfId="33740"/>
    <cellStyle name="Обычный 5 4 10 2 4 5" xfId="33741"/>
    <cellStyle name="Обычный 5 4 10 2 4 6" xfId="33742"/>
    <cellStyle name="Обычный 5 4 10 2 4 7" xfId="33743"/>
    <cellStyle name="Обычный 5 4 10 2 4 8" xfId="33744"/>
    <cellStyle name="Обычный 5 4 10 2 5" xfId="33745"/>
    <cellStyle name="Обычный 5 4 10 2 5 2" xfId="33746"/>
    <cellStyle name="Обычный 5 4 10 2 5 3" xfId="33747"/>
    <cellStyle name="Обычный 5 4 10 2 5 4" xfId="33748"/>
    <cellStyle name="Обычный 5 4 10 2 5 5" xfId="33749"/>
    <cellStyle name="Обычный 5 4 10 2 6" xfId="33750"/>
    <cellStyle name="Обычный 5 4 10 2 6 2" xfId="33751"/>
    <cellStyle name="Обычный 5 4 10 2 6 3" xfId="33752"/>
    <cellStyle name="Обычный 5 4 10 2 6 4" xfId="33753"/>
    <cellStyle name="Обычный 5 4 10 2 6 5" xfId="33754"/>
    <cellStyle name="Обычный 5 4 10 2 7" xfId="33755"/>
    <cellStyle name="Обычный 5 4 10 2 8" xfId="33756"/>
    <cellStyle name="Обычный 5 4 10 2 9" xfId="33757"/>
    <cellStyle name="Обычный 5 4 10 3" xfId="33758"/>
    <cellStyle name="Обычный 5 4 10 3 10" xfId="33759"/>
    <cellStyle name="Обычный 5 4 10 3 11" xfId="33760"/>
    <cellStyle name="Обычный 5 4 10 3 12" xfId="33761"/>
    <cellStyle name="Обычный 5 4 10 3 13" xfId="33762"/>
    <cellStyle name="Обычный 5 4 10 3 2" xfId="33763"/>
    <cellStyle name="Обычный 5 4 10 3 2 2" xfId="33764"/>
    <cellStyle name="Обычный 5 4 10 3 2 2 2" xfId="33765"/>
    <cellStyle name="Обычный 5 4 10 3 2 2 3" xfId="33766"/>
    <cellStyle name="Обычный 5 4 10 3 2 2 4" xfId="33767"/>
    <cellStyle name="Обычный 5 4 10 3 2 2 5" xfId="33768"/>
    <cellStyle name="Обычный 5 4 10 3 2 3" xfId="33769"/>
    <cellStyle name="Обычный 5 4 10 3 2 4" xfId="33770"/>
    <cellStyle name="Обычный 5 4 10 3 2 5" xfId="33771"/>
    <cellStyle name="Обычный 5 4 10 3 2 6" xfId="33772"/>
    <cellStyle name="Обычный 5 4 10 3 2 7" xfId="33773"/>
    <cellStyle name="Обычный 5 4 10 3 2 8" xfId="33774"/>
    <cellStyle name="Обычный 5 4 10 3 2 9" xfId="33775"/>
    <cellStyle name="Обычный 5 4 10 3 3" xfId="33776"/>
    <cellStyle name="Обычный 5 4 10 3 3 2" xfId="33777"/>
    <cellStyle name="Обычный 5 4 10 3 3 2 2" xfId="33778"/>
    <cellStyle name="Обычный 5 4 10 3 3 2 3" xfId="33779"/>
    <cellStyle name="Обычный 5 4 10 3 3 2 4" xfId="33780"/>
    <cellStyle name="Обычный 5 4 10 3 3 2 5" xfId="33781"/>
    <cellStyle name="Обычный 5 4 10 3 3 3" xfId="33782"/>
    <cellStyle name="Обычный 5 4 10 3 3 4" xfId="33783"/>
    <cellStyle name="Обычный 5 4 10 3 3 5" xfId="33784"/>
    <cellStyle name="Обычный 5 4 10 3 3 6" xfId="33785"/>
    <cellStyle name="Обычный 5 4 10 3 3 7" xfId="33786"/>
    <cellStyle name="Обычный 5 4 10 3 3 8" xfId="33787"/>
    <cellStyle name="Обычный 5 4 10 3 4" xfId="33788"/>
    <cellStyle name="Обычный 5 4 10 3 4 2" xfId="33789"/>
    <cellStyle name="Обычный 5 4 10 3 4 3" xfId="33790"/>
    <cellStyle name="Обычный 5 4 10 3 4 4" xfId="33791"/>
    <cellStyle name="Обычный 5 4 10 3 4 5" xfId="33792"/>
    <cellStyle name="Обычный 5 4 10 3 5" xfId="33793"/>
    <cellStyle name="Обычный 5 4 10 3 5 2" xfId="33794"/>
    <cellStyle name="Обычный 5 4 10 3 5 3" xfId="33795"/>
    <cellStyle name="Обычный 5 4 10 3 5 4" xfId="33796"/>
    <cellStyle name="Обычный 5 4 10 3 5 5" xfId="33797"/>
    <cellStyle name="Обычный 5 4 10 3 6" xfId="33798"/>
    <cellStyle name="Обычный 5 4 10 3 7" xfId="33799"/>
    <cellStyle name="Обычный 5 4 10 3 8" xfId="33800"/>
    <cellStyle name="Обычный 5 4 10 3 9" xfId="33801"/>
    <cellStyle name="Обычный 5 4 10 4" xfId="33802"/>
    <cellStyle name="Обычный 5 4 10 4 2" xfId="33803"/>
    <cellStyle name="Обычный 5 4 10 4 2 2" xfId="33804"/>
    <cellStyle name="Обычный 5 4 10 4 2 3" xfId="33805"/>
    <cellStyle name="Обычный 5 4 10 4 2 4" xfId="33806"/>
    <cellStyle name="Обычный 5 4 10 4 2 5" xfId="33807"/>
    <cellStyle name="Обычный 5 4 10 4 3" xfId="33808"/>
    <cellStyle name="Обычный 5 4 10 4 4" xfId="33809"/>
    <cellStyle name="Обычный 5 4 10 4 5" xfId="33810"/>
    <cellStyle name="Обычный 5 4 10 4 6" xfId="33811"/>
    <cellStyle name="Обычный 5 4 10 4 7" xfId="33812"/>
    <cellStyle name="Обычный 5 4 10 4 8" xfId="33813"/>
    <cellStyle name="Обычный 5 4 10 4 9" xfId="33814"/>
    <cellStyle name="Обычный 5 4 10 5" xfId="33815"/>
    <cellStyle name="Обычный 5 4 10 5 2" xfId="33816"/>
    <cellStyle name="Обычный 5 4 10 5 2 2" xfId="33817"/>
    <cellStyle name="Обычный 5 4 10 5 2 3" xfId="33818"/>
    <cellStyle name="Обычный 5 4 10 5 2 4" xfId="33819"/>
    <cellStyle name="Обычный 5 4 10 5 2 5" xfId="33820"/>
    <cellStyle name="Обычный 5 4 10 5 3" xfId="33821"/>
    <cellStyle name="Обычный 5 4 10 5 4" xfId="33822"/>
    <cellStyle name="Обычный 5 4 10 5 5" xfId="33823"/>
    <cellStyle name="Обычный 5 4 10 5 6" xfId="33824"/>
    <cellStyle name="Обычный 5 4 10 5 7" xfId="33825"/>
    <cellStyle name="Обычный 5 4 10 5 8" xfId="33826"/>
    <cellStyle name="Обычный 5 4 10 6" xfId="33827"/>
    <cellStyle name="Обычный 5 4 10 6 2" xfId="33828"/>
    <cellStyle name="Обычный 5 4 10 6 3" xfId="33829"/>
    <cellStyle name="Обычный 5 4 10 6 4" xfId="33830"/>
    <cellStyle name="Обычный 5 4 10 6 5" xfId="33831"/>
    <cellStyle name="Обычный 5 4 10 7" xfId="33832"/>
    <cellStyle name="Обычный 5 4 10 7 2" xfId="33833"/>
    <cellStyle name="Обычный 5 4 10 7 3" xfId="33834"/>
    <cellStyle name="Обычный 5 4 10 7 4" xfId="33835"/>
    <cellStyle name="Обычный 5 4 10 7 5" xfId="33836"/>
    <cellStyle name="Обычный 5 4 10 8" xfId="33837"/>
    <cellStyle name="Обычный 5 4 10 9" xfId="33838"/>
    <cellStyle name="Обычный 5 4 11" xfId="33839"/>
    <cellStyle name="Обычный 5 4 11 10" xfId="33840"/>
    <cellStyle name="Обычный 5 4 11 11" xfId="33841"/>
    <cellStyle name="Обычный 5 4 11 12" xfId="33842"/>
    <cellStyle name="Обычный 5 4 11 13" xfId="33843"/>
    <cellStyle name="Обычный 5 4 11 14" xfId="33844"/>
    <cellStyle name="Обычный 5 4 11 15" xfId="33845"/>
    <cellStyle name="Обычный 5 4 11 2" xfId="33846"/>
    <cellStyle name="Обычный 5 4 11 2 10" xfId="33847"/>
    <cellStyle name="Обычный 5 4 11 2 11" xfId="33848"/>
    <cellStyle name="Обычный 5 4 11 2 12" xfId="33849"/>
    <cellStyle name="Обычный 5 4 11 2 13" xfId="33850"/>
    <cellStyle name="Обычный 5 4 11 2 14" xfId="33851"/>
    <cellStyle name="Обычный 5 4 11 2 2" xfId="33852"/>
    <cellStyle name="Обычный 5 4 11 2 2 10" xfId="33853"/>
    <cellStyle name="Обычный 5 4 11 2 2 11" xfId="33854"/>
    <cellStyle name="Обычный 5 4 11 2 2 12" xfId="33855"/>
    <cellStyle name="Обычный 5 4 11 2 2 13" xfId="33856"/>
    <cellStyle name="Обычный 5 4 11 2 2 2" xfId="33857"/>
    <cellStyle name="Обычный 5 4 11 2 2 2 2" xfId="33858"/>
    <cellStyle name="Обычный 5 4 11 2 2 2 2 2" xfId="33859"/>
    <cellStyle name="Обычный 5 4 11 2 2 2 2 3" xfId="33860"/>
    <cellStyle name="Обычный 5 4 11 2 2 2 2 4" xfId="33861"/>
    <cellStyle name="Обычный 5 4 11 2 2 2 2 5" xfId="33862"/>
    <cellStyle name="Обычный 5 4 11 2 2 2 3" xfId="33863"/>
    <cellStyle name="Обычный 5 4 11 2 2 2 4" xfId="33864"/>
    <cellStyle name="Обычный 5 4 11 2 2 2 5" xfId="33865"/>
    <cellStyle name="Обычный 5 4 11 2 2 2 6" xfId="33866"/>
    <cellStyle name="Обычный 5 4 11 2 2 2 7" xfId="33867"/>
    <cellStyle name="Обычный 5 4 11 2 2 2 8" xfId="33868"/>
    <cellStyle name="Обычный 5 4 11 2 2 2 9" xfId="33869"/>
    <cellStyle name="Обычный 5 4 11 2 2 3" xfId="33870"/>
    <cellStyle name="Обычный 5 4 11 2 2 3 2" xfId="33871"/>
    <cellStyle name="Обычный 5 4 11 2 2 3 2 2" xfId="33872"/>
    <cellStyle name="Обычный 5 4 11 2 2 3 2 3" xfId="33873"/>
    <cellStyle name="Обычный 5 4 11 2 2 3 2 4" xfId="33874"/>
    <cellStyle name="Обычный 5 4 11 2 2 3 2 5" xfId="33875"/>
    <cellStyle name="Обычный 5 4 11 2 2 3 3" xfId="33876"/>
    <cellStyle name="Обычный 5 4 11 2 2 3 4" xfId="33877"/>
    <cellStyle name="Обычный 5 4 11 2 2 3 5" xfId="33878"/>
    <cellStyle name="Обычный 5 4 11 2 2 3 6" xfId="33879"/>
    <cellStyle name="Обычный 5 4 11 2 2 3 7" xfId="33880"/>
    <cellStyle name="Обычный 5 4 11 2 2 3 8" xfId="33881"/>
    <cellStyle name="Обычный 5 4 11 2 2 4" xfId="33882"/>
    <cellStyle name="Обычный 5 4 11 2 2 4 2" xfId="33883"/>
    <cellStyle name="Обычный 5 4 11 2 2 4 3" xfId="33884"/>
    <cellStyle name="Обычный 5 4 11 2 2 4 4" xfId="33885"/>
    <cellStyle name="Обычный 5 4 11 2 2 4 5" xfId="33886"/>
    <cellStyle name="Обычный 5 4 11 2 2 5" xfId="33887"/>
    <cellStyle name="Обычный 5 4 11 2 2 5 2" xfId="33888"/>
    <cellStyle name="Обычный 5 4 11 2 2 5 3" xfId="33889"/>
    <cellStyle name="Обычный 5 4 11 2 2 5 4" xfId="33890"/>
    <cellStyle name="Обычный 5 4 11 2 2 5 5" xfId="33891"/>
    <cellStyle name="Обычный 5 4 11 2 2 6" xfId="33892"/>
    <cellStyle name="Обычный 5 4 11 2 2 7" xfId="33893"/>
    <cellStyle name="Обычный 5 4 11 2 2 8" xfId="33894"/>
    <cellStyle name="Обычный 5 4 11 2 2 9" xfId="33895"/>
    <cellStyle name="Обычный 5 4 11 2 3" xfId="33896"/>
    <cellStyle name="Обычный 5 4 11 2 3 2" xfId="33897"/>
    <cellStyle name="Обычный 5 4 11 2 3 2 2" xfId="33898"/>
    <cellStyle name="Обычный 5 4 11 2 3 2 3" xfId="33899"/>
    <cellStyle name="Обычный 5 4 11 2 3 2 4" xfId="33900"/>
    <cellStyle name="Обычный 5 4 11 2 3 2 5" xfId="33901"/>
    <cellStyle name="Обычный 5 4 11 2 3 3" xfId="33902"/>
    <cellStyle name="Обычный 5 4 11 2 3 4" xfId="33903"/>
    <cellStyle name="Обычный 5 4 11 2 3 5" xfId="33904"/>
    <cellStyle name="Обычный 5 4 11 2 3 6" xfId="33905"/>
    <cellStyle name="Обычный 5 4 11 2 3 7" xfId="33906"/>
    <cellStyle name="Обычный 5 4 11 2 3 8" xfId="33907"/>
    <cellStyle name="Обычный 5 4 11 2 3 9" xfId="33908"/>
    <cellStyle name="Обычный 5 4 11 2 4" xfId="33909"/>
    <cellStyle name="Обычный 5 4 11 2 4 2" xfId="33910"/>
    <cellStyle name="Обычный 5 4 11 2 4 2 2" xfId="33911"/>
    <cellStyle name="Обычный 5 4 11 2 4 2 3" xfId="33912"/>
    <cellStyle name="Обычный 5 4 11 2 4 2 4" xfId="33913"/>
    <cellStyle name="Обычный 5 4 11 2 4 2 5" xfId="33914"/>
    <cellStyle name="Обычный 5 4 11 2 4 3" xfId="33915"/>
    <cellStyle name="Обычный 5 4 11 2 4 4" xfId="33916"/>
    <cellStyle name="Обычный 5 4 11 2 4 5" xfId="33917"/>
    <cellStyle name="Обычный 5 4 11 2 4 6" xfId="33918"/>
    <cellStyle name="Обычный 5 4 11 2 4 7" xfId="33919"/>
    <cellStyle name="Обычный 5 4 11 2 4 8" xfId="33920"/>
    <cellStyle name="Обычный 5 4 11 2 5" xfId="33921"/>
    <cellStyle name="Обычный 5 4 11 2 5 2" xfId="33922"/>
    <cellStyle name="Обычный 5 4 11 2 5 3" xfId="33923"/>
    <cellStyle name="Обычный 5 4 11 2 5 4" xfId="33924"/>
    <cellStyle name="Обычный 5 4 11 2 5 5" xfId="33925"/>
    <cellStyle name="Обычный 5 4 11 2 6" xfId="33926"/>
    <cellStyle name="Обычный 5 4 11 2 6 2" xfId="33927"/>
    <cellStyle name="Обычный 5 4 11 2 6 3" xfId="33928"/>
    <cellStyle name="Обычный 5 4 11 2 6 4" xfId="33929"/>
    <cellStyle name="Обычный 5 4 11 2 6 5" xfId="33930"/>
    <cellStyle name="Обычный 5 4 11 2 7" xfId="33931"/>
    <cellStyle name="Обычный 5 4 11 2 8" xfId="33932"/>
    <cellStyle name="Обычный 5 4 11 2 9" xfId="33933"/>
    <cellStyle name="Обычный 5 4 11 3" xfId="33934"/>
    <cellStyle name="Обычный 5 4 11 3 10" xfId="33935"/>
    <cellStyle name="Обычный 5 4 11 3 11" xfId="33936"/>
    <cellStyle name="Обычный 5 4 11 3 12" xfId="33937"/>
    <cellStyle name="Обычный 5 4 11 3 13" xfId="33938"/>
    <cellStyle name="Обычный 5 4 11 3 2" xfId="33939"/>
    <cellStyle name="Обычный 5 4 11 3 2 2" xfId="33940"/>
    <cellStyle name="Обычный 5 4 11 3 2 2 2" xfId="33941"/>
    <cellStyle name="Обычный 5 4 11 3 2 2 3" xfId="33942"/>
    <cellStyle name="Обычный 5 4 11 3 2 2 4" xfId="33943"/>
    <cellStyle name="Обычный 5 4 11 3 2 2 5" xfId="33944"/>
    <cellStyle name="Обычный 5 4 11 3 2 3" xfId="33945"/>
    <cellStyle name="Обычный 5 4 11 3 2 4" xfId="33946"/>
    <cellStyle name="Обычный 5 4 11 3 2 5" xfId="33947"/>
    <cellStyle name="Обычный 5 4 11 3 2 6" xfId="33948"/>
    <cellStyle name="Обычный 5 4 11 3 2 7" xfId="33949"/>
    <cellStyle name="Обычный 5 4 11 3 2 8" xfId="33950"/>
    <cellStyle name="Обычный 5 4 11 3 2 9" xfId="33951"/>
    <cellStyle name="Обычный 5 4 11 3 3" xfId="33952"/>
    <cellStyle name="Обычный 5 4 11 3 3 2" xfId="33953"/>
    <cellStyle name="Обычный 5 4 11 3 3 2 2" xfId="33954"/>
    <cellStyle name="Обычный 5 4 11 3 3 2 3" xfId="33955"/>
    <cellStyle name="Обычный 5 4 11 3 3 2 4" xfId="33956"/>
    <cellStyle name="Обычный 5 4 11 3 3 2 5" xfId="33957"/>
    <cellStyle name="Обычный 5 4 11 3 3 3" xfId="33958"/>
    <cellStyle name="Обычный 5 4 11 3 3 4" xfId="33959"/>
    <cellStyle name="Обычный 5 4 11 3 3 5" xfId="33960"/>
    <cellStyle name="Обычный 5 4 11 3 3 6" xfId="33961"/>
    <cellStyle name="Обычный 5 4 11 3 3 7" xfId="33962"/>
    <cellStyle name="Обычный 5 4 11 3 3 8" xfId="33963"/>
    <cellStyle name="Обычный 5 4 11 3 4" xfId="33964"/>
    <cellStyle name="Обычный 5 4 11 3 4 2" xfId="33965"/>
    <cellStyle name="Обычный 5 4 11 3 4 3" xfId="33966"/>
    <cellStyle name="Обычный 5 4 11 3 4 4" xfId="33967"/>
    <cellStyle name="Обычный 5 4 11 3 4 5" xfId="33968"/>
    <cellStyle name="Обычный 5 4 11 3 5" xfId="33969"/>
    <cellStyle name="Обычный 5 4 11 3 5 2" xfId="33970"/>
    <cellStyle name="Обычный 5 4 11 3 5 3" xfId="33971"/>
    <cellStyle name="Обычный 5 4 11 3 5 4" xfId="33972"/>
    <cellStyle name="Обычный 5 4 11 3 5 5" xfId="33973"/>
    <cellStyle name="Обычный 5 4 11 3 6" xfId="33974"/>
    <cellStyle name="Обычный 5 4 11 3 7" xfId="33975"/>
    <cellStyle name="Обычный 5 4 11 3 8" xfId="33976"/>
    <cellStyle name="Обычный 5 4 11 3 9" xfId="33977"/>
    <cellStyle name="Обычный 5 4 11 4" xfId="33978"/>
    <cellStyle name="Обычный 5 4 11 4 2" xfId="33979"/>
    <cellStyle name="Обычный 5 4 11 4 2 2" xfId="33980"/>
    <cellStyle name="Обычный 5 4 11 4 2 3" xfId="33981"/>
    <cellStyle name="Обычный 5 4 11 4 2 4" xfId="33982"/>
    <cellStyle name="Обычный 5 4 11 4 2 5" xfId="33983"/>
    <cellStyle name="Обычный 5 4 11 4 3" xfId="33984"/>
    <cellStyle name="Обычный 5 4 11 4 4" xfId="33985"/>
    <cellStyle name="Обычный 5 4 11 4 5" xfId="33986"/>
    <cellStyle name="Обычный 5 4 11 4 6" xfId="33987"/>
    <cellStyle name="Обычный 5 4 11 4 7" xfId="33988"/>
    <cellStyle name="Обычный 5 4 11 4 8" xfId="33989"/>
    <cellStyle name="Обычный 5 4 11 4 9" xfId="33990"/>
    <cellStyle name="Обычный 5 4 11 5" xfId="33991"/>
    <cellStyle name="Обычный 5 4 11 5 2" xfId="33992"/>
    <cellStyle name="Обычный 5 4 11 5 2 2" xfId="33993"/>
    <cellStyle name="Обычный 5 4 11 5 2 3" xfId="33994"/>
    <cellStyle name="Обычный 5 4 11 5 2 4" xfId="33995"/>
    <cellStyle name="Обычный 5 4 11 5 2 5" xfId="33996"/>
    <cellStyle name="Обычный 5 4 11 5 3" xfId="33997"/>
    <cellStyle name="Обычный 5 4 11 5 4" xfId="33998"/>
    <cellStyle name="Обычный 5 4 11 5 5" xfId="33999"/>
    <cellStyle name="Обычный 5 4 11 5 6" xfId="34000"/>
    <cellStyle name="Обычный 5 4 11 5 7" xfId="34001"/>
    <cellStyle name="Обычный 5 4 11 5 8" xfId="34002"/>
    <cellStyle name="Обычный 5 4 11 6" xfId="34003"/>
    <cellStyle name="Обычный 5 4 11 6 2" xfId="34004"/>
    <cellStyle name="Обычный 5 4 11 6 3" xfId="34005"/>
    <cellStyle name="Обычный 5 4 11 6 4" xfId="34006"/>
    <cellStyle name="Обычный 5 4 11 6 5" xfId="34007"/>
    <cellStyle name="Обычный 5 4 11 7" xfId="34008"/>
    <cellStyle name="Обычный 5 4 11 7 2" xfId="34009"/>
    <cellStyle name="Обычный 5 4 11 7 3" xfId="34010"/>
    <cellStyle name="Обычный 5 4 11 7 4" xfId="34011"/>
    <cellStyle name="Обычный 5 4 11 7 5" xfId="34012"/>
    <cellStyle name="Обычный 5 4 11 8" xfId="34013"/>
    <cellStyle name="Обычный 5 4 11 9" xfId="34014"/>
    <cellStyle name="Обычный 5 4 12" xfId="34015"/>
    <cellStyle name="Обычный 5 4 12 10" xfId="34016"/>
    <cellStyle name="Обычный 5 4 12 11" xfId="34017"/>
    <cellStyle name="Обычный 5 4 12 12" xfId="34018"/>
    <cellStyle name="Обычный 5 4 12 13" xfId="34019"/>
    <cellStyle name="Обычный 5 4 12 14" xfId="34020"/>
    <cellStyle name="Обычный 5 4 12 15" xfId="34021"/>
    <cellStyle name="Обычный 5 4 12 2" xfId="34022"/>
    <cellStyle name="Обычный 5 4 12 2 10" xfId="34023"/>
    <cellStyle name="Обычный 5 4 12 2 11" xfId="34024"/>
    <cellStyle name="Обычный 5 4 12 2 12" xfId="34025"/>
    <cellStyle name="Обычный 5 4 12 2 13" xfId="34026"/>
    <cellStyle name="Обычный 5 4 12 2 14" xfId="34027"/>
    <cellStyle name="Обычный 5 4 12 2 2" xfId="34028"/>
    <cellStyle name="Обычный 5 4 12 2 2 10" xfId="34029"/>
    <cellStyle name="Обычный 5 4 12 2 2 11" xfId="34030"/>
    <cellStyle name="Обычный 5 4 12 2 2 12" xfId="34031"/>
    <cellStyle name="Обычный 5 4 12 2 2 13" xfId="34032"/>
    <cellStyle name="Обычный 5 4 12 2 2 2" xfId="34033"/>
    <cellStyle name="Обычный 5 4 12 2 2 2 2" xfId="34034"/>
    <cellStyle name="Обычный 5 4 12 2 2 2 2 2" xfId="34035"/>
    <cellStyle name="Обычный 5 4 12 2 2 2 2 3" xfId="34036"/>
    <cellStyle name="Обычный 5 4 12 2 2 2 2 4" xfId="34037"/>
    <cellStyle name="Обычный 5 4 12 2 2 2 2 5" xfId="34038"/>
    <cellStyle name="Обычный 5 4 12 2 2 2 3" xfId="34039"/>
    <cellStyle name="Обычный 5 4 12 2 2 2 4" xfId="34040"/>
    <cellStyle name="Обычный 5 4 12 2 2 2 5" xfId="34041"/>
    <cellStyle name="Обычный 5 4 12 2 2 2 6" xfId="34042"/>
    <cellStyle name="Обычный 5 4 12 2 2 2 7" xfId="34043"/>
    <cellStyle name="Обычный 5 4 12 2 2 2 8" xfId="34044"/>
    <cellStyle name="Обычный 5 4 12 2 2 2 9" xfId="34045"/>
    <cellStyle name="Обычный 5 4 12 2 2 3" xfId="34046"/>
    <cellStyle name="Обычный 5 4 12 2 2 3 2" xfId="34047"/>
    <cellStyle name="Обычный 5 4 12 2 2 3 2 2" xfId="34048"/>
    <cellStyle name="Обычный 5 4 12 2 2 3 2 3" xfId="34049"/>
    <cellStyle name="Обычный 5 4 12 2 2 3 2 4" xfId="34050"/>
    <cellStyle name="Обычный 5 4 12 2 2 3 2 5" xfId="34051"/>
    <cellStyle name="Обычный 5 4 12 2 2 3 3" xfId="34052"/>
    <cellStyle name="Обычный 5 4 12 2 2 3 4" xfId="34053"/>
    <cellStyle name="Обычный 5 4 12 2 2 3 5" xfId="34054"/>
    <cellStyle name="Обычный 5 4 12 2 2 3 6" xfId="34055"/>
    <cellStyle name="Обычный 5 4 12 2 2 3 7" xfId="34056"/>
    <cellStyle name="Обычный 5 4 12 2 2 3 8" xfId="34057"/>
    <cellStyle name="Обычный 5 4 12 2 2 4" xfId="34058"/>
    <cellStyle name="Обычный 5 4 12 2 2 4 2" xfId="34059"/>
    <cellStyle name="Обычный 5 4 12 2 2 4 3" xfId="34060"/>
    <cellStyle name="Обычный 5 4 12 2 2 4 4" xfId="34061"/>
    <cellStyle name="Обычный 5 4 12 2 2 4 5" xfId="34062"/>
    <cellStyle name="Обычный 5 4 12 2 2 5" xfId="34063"/>
    <cellStyle name="Обычный 5 4 12 2 2 5 2" xfId="34064"/>
    <cellStyle name="Обычный 5 4 12 2 2 5 3" xfId="34065"/>
    <cellStyle name="Обычный 5 4 12 2 2 5 4" xfId="34066"/>
    <cellStyle name="Обычный 5 4 12 2 2 5 5" xfId="34067"/>
    <cellStyle name="Обычный 5 4 12 2 2 6" xfId="34068"/>
    <cellStyle name="Обычный 5 4 12 2 2 7" xfId="34069"/>
    <cellStyle name="Обычный 5 4 12 2 2 8" xfId="34070"/>
    <cellStyle name="Обычный 5 4 12 2 2 9" xfId="34071"/>
    <cellStyle name="Обычный 5 4 12 2 3" xfId="34072"/>
    <cellStyle name="Обычный 5 4 12 2 3 2" xfId="34073"/>
    <cellStyle name="Обычный 5 4 12 2 3 2 2" xfId="34074"/>
    <cellStyle name="Обычный 5 4 12 2 3 2 3" xfId="34075"/>
    <cellStyle name="Обычный 5 4 12 2 3 2 4" xfId="34076"/>
    <cellStyle name="Обычный 5 4 12 2 3 2 5" xfId="34077"/>
    <cellStyle name="Обычный 5 4 12 2 3 3" xfId="34078"/>
    <cellStyle name="Обычный 5 4 12 2 3 4" xfId="34079"/>
    <cellStyle name="Обычный 5 4 12 2 3 5" xfId="34080"/>
    <cellStyle name="Обычный 5 4 12 2 3 6" xfId="34081"/>
    <cellStyle name="Обычный 5 4 12 2 3 7" xfId="34082"/>
    <cellStyle name="Обычный 5 4 12 2 3 8" xfId="34083"/>
    <cellStyle name="Обычный 5 4 12 2 3 9" xfId="34084"/>
    <cellStyle name="Обычный 5 4 12 2 4" xfId="34085"/>
    <cellStyle name="Обычный 5 4 12 2 4 2" xfId="34086"/>
    <cellStyle name="Обычный 5 4 12 2 4 2 2" xfId="34087"/>
    <cellStyle name="Обычный 5 4 12 2 4 2 3" xfId="34088"/>
    <cellStyle name="Обычный 5 4 12 2 4 2 4" xfId="34089"/>
    <cellStyle name="Обычный 5 4 12 2 4 2 5" xfId="34090"/>
    <cellStyle name="Обычный 5 4 12 2 4 3" xfId="34091"/>
    <cellStyle name="Обычный 5 4 12 2 4 4" xfId="34092"/>
    <cellStyle name="Обычный 5 4 12 2 4 5" xfId="34093"/>
    <cellStyle name="Обычный 5 4 12 2 4 6" xfId="34094"/>
    <cellStyle name="Обычный 5 4 12 2 4 7" xfId="34095"/>
    <cellStyle name="Обычный 5 4 12 2 4 8" xfId="34096"/>
    <cellStyle name="Обычный 5 4 12 2 5" xfId="34097"/>
    <cellStyle name="Обычный 5 4 12 2 5 2" xfId="34098"/>
    <cellStyle name="Обычный 5 4 12 2 5 3" xfId="34099"/>
    <cellStyle name="Обычный 5 4 12 2 5 4" xfId="34100"/>
    <cellStyle name="Обычный 5 4 12 2 5 5" xfId="34101"/>
    <cellStyle name="Обычный 5 4 12 2 6" xfId="34102"/>
    <cellStyle name="Обычный 5 4 12 2 6 2" xfId="34103"/>
    <cellStyle name="Обычный 5 4 12 2 6 3" xfId="34104"/>
    <cellStyle name="Обычный 5 4 12 2 6 4" xfId="34105"/>
    <cellStyle name="Обычный 5 4 12 2 6 5" xfId="34106"/>
    <cellStyle name="Обычный 5 4 12 2 7" xfId="34107"/>
    <cellStyle name="Обычный 5 4 12 2 8" xfId="34108"/>
    <cellStyle name="Обычный 5 4 12 2 9" xfId="34109"/>
    <cellStyle name="Обычный 5 4 12 3" xfId="34110"/>
    <cellStyle name="Обычный 5 4 12 3 10" xfId="34111"/>
    <cellStyle name="Обычный 5 4 12 3 11" xfId="34112"/>
    <cellStyle name="Обычный 5 4 12 3 12" xfId="34113"/>
    <cellStyle name="Обычный 5 4 12 3 13" xfId="34114"/>
    <cellStyle name="Обычный 5 4 12 3 2" xfId="34115"/>
    <cellStyle name="Обычный 5 4 12 3 2 2" xfId="34116"/>
    <cellStyle name="Обычный 5 4 12 3 2 2 2" xfId="34117"/>
    <cellStyle name="Обычный 5 4 12 3 2 2 3" xfId="34118"/>
    <cellStyle name="Обычный 5 4 12 3 2 2 4" xfId="34119"/>
    <cellStyle name="Обычный 5 4 12 3 2 2 5" xfId="34120"/>
    <cellStyle name="Обычный 5 4 12 3 2 3" xfId="34121"/>
    <cellStyle name="Обычный 5 4 12 3 2 4" xfId="34122"/>
    <cellStyle name="Обычный 5 4 12 3 2 5" xfId="34123"/>
    <cellStyle name="Обычный 5 4 12 3 2 6" xfId="34124"/>
    <cellStyle name="Обычный 5 4 12 3 2 7" xfId="34125"/>
    <cellStyle name="Обычный 5 4 12 3 2 8" xfId="34126"/>
    <cellStyle name="Обычный 5 4 12 3 2 9" xfId="34127"/>
    <cellStyle name="Обычный 5 4 12 3 3" xfId="34128"/>
    <cellStyle name="Обычный 5 4 12 3 3 2" xfId="34129"/>
    <cellStyle name="Обычный 5 4 12 3 3 2 2" xfId="34130"/>
    <cellStyle name="Обычный 5 4 12 3 3 2 3" xfId="34131"/>
    <cellStyle name="Обычный 5 4 12 3 3 2 4" xfId="34132"/>
    <cellStyle name="Обычный 5 4 12 3 3 2 5" xfId="34133"/>
    <cellStyle name="Обычный 5 4 12 3 3 3" xfId="34134"/>
    <cellStyle name="Обычный 5 4 12 3 3 4" xfId="34135"/>
    <cellStyle name="Обычный 5 4 12 3 3 5" xfId="34136"/>
    <cellStyle name="Обычный 5 4 12 3 3 6" xfId="34137"/>
    <cellStyle name="Обычный 5 4 12 3 3 7" xfId="34138"/>
    <cellStyle name="Обычный 5 4 12 3 3 8" xfId="34139"/>
    <cellStyle name="Обычный 5 4 12 3 4" xfId="34140"/>
    <cellStyle name="Обычный 5 4 12 3 4 2" xfId="34141"/>
    <cellStyle name="Обычный 5 4 12 3 4 3" xfId="34142"/>
    <cellStyle name="Обычный 5 4 12 3 4 4" xfId="34143"/>
    <cellStyle name="Обычный 5 4 12 3 4 5" xfId="34144"/>
    <cellStyle name="Обычный 5 4 12 3 5" xfId="34145"/>
    <cellStyle name="Обычный 5 4 12 3 5 2" xfId="34146"/>
    <cellStyle name="Обычный 5 4 12 3 5 3" xfId="34147"/>
    <cellStyle name="Обычный 5 4 12 3 5 4" xfId="34148"/>
    <cellStyle name="Обычный 5 4 12 3 5 5" xfId="34149"/>
    <cellStyle name="Обычный 5 4 12 3 6" xfId="34150"/>
    <cellStyle name="Обычный 5 4 12 3 7" xfId="34151"/>
    <cellStyle name="Обычный 5 4 12 3 8" xfId="34152"/>
    <cellStyle name="Обычный 5 4 12 3 9" xfId="34153"/>
    <cellStyle name="Обычный 5 4 12 4" xfId="34154"/>
    <cellStyle name="Обычный 5 4 12 4 2" xfId="34155"/>
    <cellStyle name="Обычный 5 4 12 4 2 2" xfId="34156"/>
    <cellStyle name="Обычный 5 4 12 4 2 3" xfId="34157"/>
    <cellStyle name="Обычный 5 4 12 4 2 4" xfId="34158"/>
    <cellStyle name="Обычный 5 4 12 4 2 5" xfId="34159"/>
    <cellStyle name="Обычный 5 4 12 4 3" xfId="34160"/>
    <cellStyle name="Обычный 5 4 12 4 4" xfId="34161"/>
    <cellStyle name="Обычный 5 4 12 4 5" xfId="34162"/>
    <cellStyle name="Обычный 5 4 12 4 6" xfId="34163"/>
    <cellStyle name="Обычный 5 4 12 4 7" xfId="34164"/>
    <cellStyle name="Обычный 5 4 12 4 8" xfId="34165"/>
    <cellStyle name="Обычный 5 4 12 4 9" xfId="34166"/>
    <cellStyle name="Обычный 5 4 12 5" xfId="34167"/>
    <cellStyle name="Обычный 5 4 12 5 2" xfId="34168"/>
    <cellStyle name="Обычный 5 4 12 5 2 2" xfId="34169"/>
    <cellStyle name="Обычный 5 4 12 5 2 3" xfId="34170"/>
    <cellStyle name="Обычный 5 4 12 5 2 4" xfId="34171"/>
    <cellStyle name="Обычный 5 4 12 5 2 5" xfId="34172"/>
    <cellStyle name="Обычный 5 4 12 5 3" xfId="34173"/>
    <cellStyle name="Обычный 5 4 12 5 4" xfId="34174"/>
    <cellStyle name="Обычный 5 4 12 5 5" xfId="34175"/>
    <cellStyle name="Обычный 5 4 12 5 6" xfId="34176"/>
    <cellStyle name="Обычный 5 4 12 5 7" xfId="34177"/>
    <cellStyle name="Обычный 5 4 12 5 8" xfId="34178"/>
    <cellStyle name="Обычный 5 4 12 6" xfId="34179"/>
    <cellStyle name="Обычный 5 4 12 6 2" xfId="34180"/>
    <cellStyle name="Обычный 5 4 12 6 3" xfId="34181"/>
    <cellStyle name="Обычный 5 4 12 6 4" xfId="34182"/>
    <cellStyle name="Обычный 5 4 12 6 5" xfId="34183"/>
    <cellStyle name="Обычный 5 4 12 7" xfId="34184"/>
    <cellStyle name="Обычный 5 4 12 7 2" xfId="34185"/>
    <cellStyle name="Обычный 5 4 12 7 3" xfId="34186"/>
    <cellStyle name="Обычный 5 4 12 7 4" xfId="34187"/>
    <cellStyle name="Обычный 5 4 12 7 5" xfId="34188"/>
    <cellStyle name="Обычный 5 4 12 8" xfId="34189"/>
    <cellStyle name="Обычный 5 4 12 9" xfId="34190"/>
    <cellStyle name="Обычный 5 4 13" xfId="34191"/>
    <cellStyle name="Обычный 5 4 13 10" xfId="34192"/>
    <cellStyle name="Обычный 5 4 13 11" xfId="34193"/>
    <cellStyle name="Обычный 5 4 13 12" xfId="34194"/>
    <cellStyle name="Обычный 5 4 13 13" xfId="34195"/>
    <cellStyle name="Обычный 5 4 13 14" xfId="34196"/>
    <cellStyle name="Обычный 5 4 13 15" xfId="34197"/>
    <cellStyle name="Обычный 5 4 13 2" xfId="34198"/>
    <cellStyle name="Обычный 5 4 13 2 10" xfId="34199"/>
    <cellStyle name="Обычный 5 4 13 2 11" xfId="34200"/>
    <cellStyle name="Обычный 5 4 13 2 12" xfId="34201"/>
    <cellStyle name="Обычный 5 4 13 2 13" xfId="34202"/>
    <cellStyle name="Обычный 5 4 13 2 14" xfId="34203"/>
    <cellStyle name="Обычный 5 4 13 2 2" xfId="34204"/>
    <cellStyle name="Обычный 5 4 13 2 2 10" xfId="34205"/>
    <cellStyle name="Обычный 5 4 13 2 2 11" xfId="34206"/>
    <cellStyle name="Обычный 5 4 13 2 2 12" xfId="34207"/>
    <cellStyle name="Обычный 5 4 13 2 2 13" xfId="34208"/>
    <cellStyle name="Обычный 5 4 13 2 2 2" xfId="34209"/>
    <cellStyle name="Обычный 5 4 13 2 2 2 2" xfId="34210"/>
    <cellStyle name="Обычный 5 4 13 2 2 2 2 2" xfId="34211"/>
    <cellStyle name="Обычный 5 4 13 2 2 2 2 3" xfId="34212"/>
    <cellStyle name="Обычный 5 4 13 2 2 2 2 4" xfId="34213"/>
    <cellStyle name="Обычный 5 4 13 2 2 2 2 5" xfId="34214"/>
    <cellStyle name="Обычный 5 4 13 2 2 2 3" xfId="34215"/>
    <cellStyle name="Обычный 5 4 13 2 2 2 4" xfId="34216"/>
    <cellStyle name="Обычный 5 4 13 2 2 2 5" xfId="34217"/>
    <cellStyle name="Обычный 5 4 13 2 2 2 6" xfId="34218"/>
    <cellStyle name="Обычный 5 4 13 2 2 2 7" xfId="34219"/>
    <cellStyle name="Обычный 5 4 13 2 2 2 8" xfId="34220"/>
    <cellStyle name="Обычный 5 4 13 2 2 2 9" xfId="34221"/>
    <cellStyle name="Обычный 5 4 13 2 2 3" xfId="34222"/>
    <cellStyle name="Обычный 5 4 13 2 2 3 2" xfId="34223"/>
    <cellStyle name="Обычный 5 4 13 2 2 3 2 2" xfId="34224"/>
    <cellStyle name="Обычный 5 4 13 2 2 3 2 3" xfId="34225"/>
    <cellStyle name="Обычный 5 4 13 2 2 3 2 4" xfId="34226"/>
    <cellStyle name="Обычный 5 4 13 2 2 3 2 5" xfId="34227"/>
    <cellStyle name="Обычный 5 4 13 2 2 3 3" xfId="34228"/>
    <cellStyle name="Обычный 5 4 13 2 2 3 4" xfId="34229"/>
    <cellStyle name="Обычный 5 4 13 2 2 3 5" xfId="34230"/>
    <cellStyle name="Обычный 5 4 13 2 2 3 6" xfId="34231"/>
    <cellStyle name="Обычный 5 4 13 2 2 3 7" xfId="34232"/>
    <cellStyle name="Обычный 5 4 13 2 2 3 8" xfId="34233"/>
    <cellStyle name="Обычный 5 4 13 2 2 4" xfId="34234"/>
    <cellStyle name="Обычный 5 4 13 2 2 4 2" xfId="34235"/>
    <cellStyle name="Обычный 5 4 13 2 2 4 3" xfId="34236"/>
    <cellStyle name="Обычный 5 4 13 2 2 4 4" xfId="34237"/>
    <cellStyle name="Обычный 5 4 13 2 2 4 5" xfId="34238"/>
    <cellStyle name="Обычный 5 4 13 2 2 5" xfId="34239"/>
    <cellStyle name="Обычный 5 4 13 2 2 5 2" xfId="34240"/>
    <cellStyle name="Обычный 5 4 13 2 2 5 3" xfId="34241"/>
    <cellStyle name="Обычный 5 4 13 2 2 5 4" xfId="34242"/>
    <cellStyle name="Обычный 5 4 13 2 2 5 5" xfId="34243"/>
    <cellStyle name="Обычный 5 4 13 2 2 6" xfId="34244"/>
    <cellStyle name="Обычный 5 4 13 2 2 7" xfId="34245"/>
    <cellStyle name="Обычный 5 4 13 2 2 8" xfId="34246"/>
    <cellStyle name="Обычный 5 4 13 2 2 9" xfId="34247"/>
    <cellStyle name="Обычный 5 4 13 2 3" xfId="34248"/>
    <cellStyle name="Обычный 5 4 13 2 3 2" xfId="34249"/>
    <cellStyle name="Обычный 5 4 13 2 3 2 2" xfId="34250"/>
    <cellStyle name="Обычный 5 4 13 2 3 2 3" xfId="34251"/>
    <cellStyle name="Обычный 5 4 13 2 3 2 4" xfId="34252"/>
    <cellStyle name="Обычный 5 4 13 2 3 2 5" xfId="34253"/>
    <cellStyle name="Обычный 5 4 13 2 3 3" xfId="34254"/>
    <cellStyle name="Обычный 5 4 13 2 3 4" xfId="34255"/>
    <cellStyle name="Обычный 5 4 13 2 3 5" xfId="34256"/>
    <cellStyle name="Обычный 5 4 13 2 3 6" xfId="34257"/>
    <cellStyle name="Обычный 5 4 13 2 3 7" xfId="34258"/>
    <cellStyle name="Обычный 5 4 13 2 3 8" xfId="34259"/>
    <cellStyle name="Обычный 5 4 13 2 3 9" xfId="34260"/>
    <cellStyle name="Обычный 5 4 13 2 4" xfId="34261"/>
    <cellStyle name="Обычный 5 4 13 2 4 2" xfId="34262"/>
    <cellStyle name="Обычный 5 4 13 2 4 2 2" xfId="34263"/>
    <cellStyle name="Обычный 5 4 13 2 4 2 3" xfId="34264"/>
    <cellStyle name="Обычный 5 4 13 2 4 2 4" xfId="34265"/>
    <cellStyle name="Обычный 5 4 13 2 4 2 5" xfId="34266"/>
    <cellStyle name="Обычный 5 4 13 2 4 3" xfId="34267"/>
    <cellStyle name="Обычный 5 4 13 2 4 4" xfId="34268"/>
    <cellStyle name="Обычный 5 4 13 2 4 5" xfId="34269"/>
    <cellStyle name="Обычный 5 4 13 2 4 6" xfId="34270"/>
    <cellStyle name="Обычный 5 4 13 2 4 7" xfId="34271"/>
    <cellStyle name="Обычный 5 4 13 2 4 8" xfId="34272"/>
    <cellStyle name="Обычный 5 4 13 2 5" xfId="34273"/>
    <cellStyle name="Обычный 5 4 13 2 5 2" xfId="34274"/>
    <cellStyle name="Обычный 5 4 13 2 5 3" xfId="34275"/>
    <cellStyle name="Обычный 5 4 13 2 5 4" xfId="34276"/>
    <cellStyle name="Обычный 5 4 13 2 5 5" xfId="34277"/>
    <cellStyle name="Обычный 5 4 13 2 6" xfId="34278"/>
    <cellStyle name="Обычный 5 4 13 2 6 2" xfId="34279"/>
    <cellStyle name="Обычный 5 4 13 2 6 3" xfId="34280"/>
    <cellStyle name="Обычный 5 4 13 2 6 4" xfId="34281"/>
    <cellStyle name="Обычный 5 4 13 2 6 5" xfId="34282"/>
    <cellStyle name="Обычный 5 4 13 2 7" xfId="34283"/>
    <cellStyle name="Обычный 5 4 13 2 8" xfId="34284"/>
    <cellStyle name="Обычный 5 4 13 2 9" xfId="34285"/>
    <cellStyle name="Обычный 5 4 13 3" xfId="34286"/>
    <cellStyle name="Обычный 5 4 13 3 10" xfId="34287"/>
    <cellStyle name="Обычный 5 4 13 3 11" xfId="34288"/>
    <cellStyle name="Обычный 5 4 13 3 12" xfId="34289"/>
    <cellStyle name="Обычный 5 4 13 3 13" xfId="34290"/>
    <cellStyle name="Обычный 5 4 13 3 2" xfId="34291"/>
    <cellStyle name="Обычный 5 4 13 3 2 2" xfId="34292"/>
    <cellStyle name="Обычный 5 4 13 3 2 2 2" xfId="34293"/>
    <cellStyle name="Обычный 5 4 13 3 2 2 3" xfId="34294"/>
    <cellStyle name="Обычный 5 4 13 3 2 2 4" xfId="34295"/>
    <cellStyle name="Обычный 5 4 13 3 2 2 5" xfId="34296"/>
    <cellStyle name="Обычный 5 4 13 3 2 3" xfId="34297"/>
    <cellStyle name="Обычный 5 4 13 3 2 4" xfId="34298"/>
    <cellStyle name="Обычный 5 4 13 3 2 5" xfId="34299"/>
    <cellStyle name="Обычный 5 4 13 3 2 6" xfId="34300"/>
    <cellStyle name="Обычный 5 4 13 3 2 7" xfId="34301"/>
    <cellStyle name="Обычный 5 4 13 3 2 8" xfId="34302"/>
    <cellStyle name="Обычный 5 4 13 3 2 9" xfId="34303"/>
    <cellStyle name="Обычный 5 4 13 3 3" xfId="34304"/>
    <cellStyle name="Обычный 5 4 13 3 3 2" xfId="34305"/>
    <cellStyle name="Обычный 5 4 13 3 3 2 2" xfId="34306"/>
    <cellStyle name="Обычный 5 4 13 3 3 2 3" xfId="34307"/>
    <cellStyle name="Обычный 5 4 13 3 3 2 4" xfId="34308"/>
    <cellStyle name="Обычный 5 4 13 3 3 2 5" xfId="34309"/>
    <cellStyle name="Обычный 5 4 13 3 3 3" xfId="34310"/>
    <cellStyle name="Обычный 5 4 13 3 3 4" xfId="34311"/>
    <cellStyle name="Обычный 5 4 13 3 3 5" xfId="34312"/>
    <cellStyle name="Обычный 5 4 13 3 3 6" xfId="34313"/>
    <cellStyle name="Обычный 5 4 13 3 3 7" xfId="34314"/>
    <cellStyle name="Обычный 5 4 13 3 3 8" xfId="34315"/>
    <cellStyle name="Обычный 5 4 13 3 4" xfId="34316"/>
    <cellStyle name="Обычный 5 4 13 3 4 2" xfId="34317"/>
    <cellStyle name="Обычный 5 4 13 3 4 3" xfId="34318"/>
    <cellStyle name="Обычный 5 4 13 3 4 4" xfId="34319"/>
    <cellStyle name="Обычный 5 4 13 3 4 5" xfId="34320"/>
    <cellStyle name="Обычный 5 4 13 3 5" xfId="34321"/>
    <cellStyle name="Обычный 5 4 13 3 5 2" xfId="34322"/>
    <cellStyle name="Обычный 5 4 13 3 5 3" xfId="34323"/>
    <cellStyle name="Обычный 5 4 13 3 5 4" xfId="34324"/>
    <cellStyle name="Обычный 5 4 13 3 5 5" xfId="34325"/>
    <cellStyle name="Обычный 5 4 13 3 6" xfId="34326"/>
    <cellStyle name="Обычный 5 4 13 3 7" xfId="34327"/>
    <cellStyle name="Обычный 5 4 13 3 8" xfId="34328"/>
    <cellStyle name="Обычный 5 4 13 3 9" xfId="34329"/>
    <cellStyle name="Обычный 5 4 13 4" xfId="34330"/>
    <cellStyle name="Обычный 5 4 13 4 2" xfId="34331"/>
    <cellStyle name="Обычный 5 4 13 4 2 2" xfId="34332"/>
    <cellStyle name="Обычный 5 4 13 4 2 3" xfId="34333"/>
    <cellStyle name="Обычный 5 4 13 4 2 4" xfId="34334"/>
    <cellStyle name="Обычный 5 4 13 4 2 5" xfId="34335"/>
    <cellStyle name="Обычный 5 4 13 4 3" xfId="34336"/>
    <cellStyle name="Обычный 5 4 13 4 4" xfId="34337"/>
    <cellStyle name="Обычный 5 4 13 4 5" xfId="34338"/>
    <cellStyle name="Обычный 5 4 13 4 6" xfId="34339"/>
    <cellStyle name="Обычный 5 4 13 4 7" xfId="34340"/>
    <cellStyle name="Обычный 5 4 13 4 8" xfId="34341"/>
    <cellStyle name="Обычный 5 4 13 4 9" xfId="34342"/>
    <cellStyle name="Обычный 5 4 13 5" xfId="34343"/>
    <cellStyle name="Обычный 5 4 13 5 2" xfId="34344"/>
    <cellStyle name="Обычный 5 4 13 5 2 2" xfId="34345"/>
    <cellStyle name="Обычный 5 4 13 5 2 3" xfId="34346"/>
    <cellStyle name="Обычный 5 4 13 5 2 4" xfId="34347"/>
    <cellStyle name="Обычный 5 4 13 5 2 5" xfId="34348"/>
    <cellStyle name="Обычный 5 4 13 5 3" xfId="34349"/>
    <cellStyle name="Обычный 5 4 13 5 4" xfId="34350"/>
    <cellStyle name="Обычный 5 4 13 5 5" xfId="34351"/>
    <cellStyle name="Обычный 5 4 13 5 6" xfId="34352"/>
    <cellStyle name="Обычный 5 4 13 5 7" xfId="34353"/>
    <cellStyle name="Обычный 5 4 13 5 8" xfId="34354"/>
    <cellStyle name="Обычный 5 4 13 6" xfId="34355"/>
    <cellStyle name="Обычный 5 4 13 6 2" xfId="34356"/>
    <cellStyle name="Обычный 5 4 13 6 3" xfId="34357"/>
    <cellStyle name="Обычный 5 4 13 6 4" xfId="34358"/>
    <cellStyle name="Обычный 5 4 13 6 5" xfId="34359"/>
    <cellStyle name="Обычный 5 4 13 7" xfId="34360"/>
    <cellStyle name="Обычный 5 4 13 7 2" xfId="34361"/>
    <cellStyle name="Обычный 5 4 13 7 3" xfId="34362"/>
    <cellStyle name="Обычный 5 4 13 7 4" xfId="34363"/>
    <cellStyle name="Обычный 5 4 13 7 5" xfId="34364"/>
    <cellStyle name="Обычный 5 4 13 8" xfId="34365"/>
    <cellStyle name="Обычный 5 4 13 9" xfId="34366"/>
    <cellStyle name="Обычный 5 4 14" xfId="34367"/>
    <cellStyle name="Обычный 5 4 14 10" xfId="34368"/>
    <cellStyle name="Обычный 5 4 14 11" xfId="34369"/>
    <cellStyle name="Обычный 5 4 14 12" xfId="34370"/>
    <cellStyle name="Обычный 5 4 14 13" xfId="34371"/>
    <cellStyle name="Обычный 5 4 14 14" xfId="34372"/>
    <cellStyle name="Обычный 5 4 14 2" xfId="34373"/>
    <cellStyle name="Обычный 5 4 14 2 10" xfId="34374"/>
    <cellStyle name="Обычный 5 4 14 2 11" xfId="34375"/>
    <cellStyle name="Обычный 5 4 14 2 12" xfId="34376"/>
    <cellStyle name="Обычный 5 4 14 2 13" xfId="34377"/>
    <cellStyle name="Обычный 5 4 14 2 2" xfId="34378"/>
    <cellStyle name="Обычный 5 4 14 2 2 2" xfId="34379"/>
    <cellStyle name="Обычный 5 4 14 2 2 2 2" xfId="34380"/>
    <cellStyle name="Обычный 5 4 14 2 2 2 3" xfId="34381"/>
    <cellStyle name="Обычный 5 4 14 2 2 2 4" xfId="34382"/>
    <cellStyle name="Обычный 5 4 14 2 2 2 5" xfId="34383"/>
    <cellStyle name="Обычный 5 4 14 2 2 3" xfId="34384"/>
    <cellStyle name="Обычный 5 4 14 2 2 4" xfId="34385"/>
    <cellStyle name="Обычный 5 4 14 2 2 5" xfId="34386"/>
    <cellStyle name="Обычный 5 4 14 2 2 6" xfId="34387"/>
    <cellStyle name="Обычный 5 4 14 2 2 7" xfId="34388"/>
    <cellStyle name="Обычный 5 4 14 2 2 8" xfId="34389"/>
    <cellStyle name="Обычный 5 4 14 2 2 9" xfId="34390"/>
    <cellStyle name="Обычный 5 4 14 2 3" xfId="34391"/>
    <cellStyle name="Обычный 5 4 14 2 3 2" xfId="34392"/>
    <cellStyle name="Обычный 5 4 14 2 3 2 2" xfId="34393"/>
    <cellStyle name="Обычный 5 4 14 2 3 2 3" xfId="34394"/>
    <cellStyle name="Обычный 5 4 14 2 3 2 4" xfId="34395"/>
    <cellStyle name="Обычный 5 4 14 2 3 2 5" xfId="34396"/>
    <cellStyle name="Обычный 5 4 14 2 3 3" xfId="34397"/>
    <cellStyle name="Обычный 5 4 14 2 3 4" xfId="34398"/>
    <cellStyle name="Обычный 5 4 14 2 3 5" xfId="34399"/>
    <cellStyle name="Обычный 5 4 14 2 3 6" xfId="34400"/>
    <cellStyle name="Обычный 5 4 14 2 3 7" xfId="34401"/>
    <cellStyle name="Обычный 5 4 14 2 3 8" xfId="34402"/>
    <cellStyle name="Обычный 5 4 14 2 4" xfId="34403"/>
    <cellStyle name="Обычный 5 4 14 2 4 2" xfId="34404"/>
    <cellStyle name="Обычный 5 4 14 2 4 3" xfId="34405"/>
    <cellStyle name="Обычный 5 4 14 2 4 4" xfId="34406"/>
    <cellStyle name="Обычный 5 4 14 2 4 5" xfId="34407"/>
    <cellStyle name="Обычный 5 4 14 2 5" xfId="34408"/>
    <cellStyle name="Обычный 5 4 14 2 5 2" xfId="34409"/>
    <cellStyle name="Обычный 5 4 14 2 5 3" xfId="34410"/>
    <cellStyle name="Обычный 5 4 14 2 5 4" xfId="34411"/>
    <cellStyle name="Обычный 5 4 14 2 5 5" xfId="34412"/>
    <cellStyle name="Обычный 5 4 14 2 6" xfId="34413"/>
    <cellStyle name="Обычный 5 4 14 2 7" xfId="34414"/>
    <cellStyle name="Обычный 5 4 14 2 8" xfId="34415"/>
    <cellStyle name="Обычный 5 4 14 2 9" xfId="34416"/>
    <cellStyle name="Обычный 5 4 14 3" xfId="34417"/>
    <cellStyle name="Обычный 5 4 14 3 2" xfId="34418"/>
    <cellStyle name="Обычный 5 4 14 3 2 2" xfId="34419"/>
    <cellStyle name="Обычный 5 4 14 3 2 3" xfId="34420"/>
    <cellStyle name="Обычный 5 4 14 3 2 4" xfId="34421"/>
    <cellStyle name="Обычный 5 4 14 3 2 5" xfId="34422"/>
    <cellStyle name="Обычный 5 4 14 3 3" xfId="34423"/>
    <cellStyle name="Обычный 5 4 14 3 4" xfId="34424"/>
    <cellStyle name="Обычный 5 4 14 3 5" xfId="34425"/>
    <cellStyle name="Обычный 5 4 14 3 6" xfId="34426"/>
    <cellStyle name="Обычный 5 4 14 3 7" xfId="34427"/>
    <cellStyle name="Обычный 5 4 14 3 8" xfId="34428"/>
    <cellStyle name="Обычный 5 4 14 3 9" xfId="34429"/>
    <cellStyle name="Обычный 5 4 14 4" xfId="34430"/>
    <cellStyle name="Обычный 5 4 14 4 2" xfId="34431"/>
    <cellStyle name="Обычный 5 4 14 4 2 2" xfId="34432"/>
    <cellStyle name="Обычный 5 4 14 4 2 3" xfId="34433"/>
    <cellStyle name="Обычный 5 4 14 4 2 4" xfId="34434"/>
    <cellStyle name="Обычный 5 4 14 4 2 5" xfId="34435"/>
    <cellStyle name="Обычный 5 4 14 4 3" xfId="34436"/>
    <cellStyle name="Обычный 5 4 14 4 4" xfId="34437"/>
    <cellStyle name="Обычный 5 4 14 4 5" xfId="34438"/>
    <cellStyle name="Обычный 5 4 14 4 6" xfId="34439"/>
    <cellStyle name="Обычный 5 4 14 4 7" xfId="34440"/>
    <cellStyle name="Обычный 5 4 14 4 8" xfId="34441"/>
    <cellStyle name="Обычный 5 4 14 5" xfId="34442"/>
    <cellStyle name="Обычный 5 4 14 5 2" xfId="34443"/>
    <cellStyle name="Обычный 5 4 14 5 3" xfId="34444"/>
    <cellStyle name="Обычный 5 4 14 5 4" xfId="34445"/>
    <cellStyle name="Обычный 5 4 14 5 5" xfId="34446"/>
    <cellStyle name="Обычный 5 4 14 6" xfId="34447"/>
    <cellStyle name="Обычный 5 4 14 6 2" xfId="34448"/>
    <cellStyle name="Обычный 5 4 14 6 3" xfId="34449"/>
    <cellStyle name="Обычный 5 4 14 6 4" xfId="34450"/>
    <cellStyle name="Обычный 5 4 14 6 5" xfId="34451"/>
    <cellStyle name="Обычный 5 4 14 7" xfId="34452"/>
    <cellStyle name="Обычный 5 4 14 8" xfId="34453"/>
    <cellStyle name="Обычный 5 4 14 9" xfId="34454"/>
    <cellStyle name="Обычный 5 4 15" xfId="34455"/>
    <cellStyle name="Обычный 5 4 15 10" xfId="34456"/>
    <cellStyle name="Обычный 5 4 15 11" xfId="34457"/>
    <cellStyle name="Обычный 5 4 15 12" xfId="34458"/>
    <cellStyle name="Обычный 5 4 15 13" xfId="34459"/>
    <cellStyle name="Обычный 5 4 15 2" xfId="34460"/>
    <cellStyle name="Обычный 5 4 15 2 2" xfId="34461"/>
    <cellStyle name="Обычный 5 4 15 2 2 2" xfId="34462"/>
    <cellStyle name="Обычный 5 4 15 2 2 3" xfId="34463"/>
    <cellStyle name="Обычный 5 4 15 2 2 4" xfId="34464"/>
    <cellStyle name="Обычный 5 4 15 2 2 5" xfId="34465"/>
    <cellStyle name="Обычный 5 4 15 2 3" xfId="34466"/>
    <cellStyle name="Обычный 5 4 15 2 4" xfId="34467"/>
    <cellStyle name="Обычный 5 4 15 2 5" xfId="34468"/>
    <cellStyle name="Обычный 5 4 15 2 6" xfId="34469"/>
    <cellStyle name="Обычный 5 4 15 2 7" xfId="34470"/>
    <cellStyle name="Обычный 5 4 15 2 8" xfId="34471"/>
    <cellStyle name="Обычный 5 4 15 2 9" xfId="34472"/>
    <cellStyle name="Обычный 5 4 15 3" xfId="34473"/>
    <cellStyle name="Обычный 5 4 15 3 2" xfId="34474"/>
    <cellStyle name="Обычный 5 4 15 3 2 2" xfId="34475"/>
    <cellStyle name="Обычный 5 4 15 3 2 3" xfId="34476"/>
    <cellStyle name="Обычный 5 4 15 3 2 4" xfId="34477"/>
    <cellStyle name="Обычный 5 4 15 3 2 5" xfId="34478"/>
    <cellStyle name="Обычный 5 4 15 3 3" xfId="34479"/>
    <cellStyle name="Обычный 5 4 15 3 4" xfId="34480"/>
    <cellStyle name="Обычный 5 4 15 3 5" xfId="34481"/>
    <cellStyle name="Обычный 5 4 15 3 6" xfId="34482"/>
    <cellStyle name="Обычный 5 4 15 3 7" xfId="34483"/>
    <cellStyle name="Обычный 5 4 15 3 8" xfId="34484"/>
    <cellStyle name="Обычный 5 4 15 4" xfId="34485"/>
    <cellStyle name="Обычный 5 4 15 4 2" xfId="34486"/>
    <cellStyle name="Обычный 5 4 15 4 3" xfId="34487"/>
    <cellStyle name="Обычный 5 4 15 4 4" xfId="34488"/>
    <cellStyle name="Обычный 5 4 15 4 5" xfId="34489"/>
    <cellStyle name="Обычный 5 4 15 5" xfId="34490"/>
    <cellStyle name="Обычный 5 4 15 5 2" xfId="34491"/>
    <cellStyle name="Обычный 5 4 15 5 3" xfId="34492"/>
    <cellStyle name="Обычный 5 4 15 5 4" xfId="34493"/>
    <cellStyle name="Обычный 5 4 15 5 5" xfId="34494"/>
    <cellStyle name="Обычный 5 4 15 6" xfId="34495"/>
    <cellStyle name="Обычный 5 4 15 7" xfId="34496"/>
    <cellStyle name="Обычный 5 4 15 8" xfId="34497"/>
    <cellStyle name="Обычный 5 4 15 9" xfId="34498"/>
    <cellStyle name="Обычный 5 4 16" xfId="34499"/>
    <cellStyle name="Обычный 5 4 16 10" xfId="34500"/>
    <cellStyle name="Обычный 5 4 16 2" xfId="34501"/>
    <cellStyle name="Обычный 5 4 16 2 2" xfId="34502"/>
    <cellStyle name="Обычный 5 4 16 2 2 2" xfId="34503"/>
    <cellStyle name="Обычный 5 4 16 2 2 3" xfId="34504"/>
    <cellStyle name="Обычный 5 4 16 2 2 4" xfId="34505"/>
    <cellStyle name="Обычный 5 4 16 2 2 5" xfId="34506"/>
    <cellStyle name="Обычный 5 4 16 2 3" xfId="34507"/>
    <cellStyle name="Обычный 5 4 16 2 4" xfId="34508"/>
    <cellStyle name="Обычный 5 4 16 2 5" xfId="34509"/>
    <cellStyle name="Обычный 5 4 16 2 6" xfId="34510"/>
    <cellStyle name="Обычный 5 4 16 2 7" xfId="34511"/>
    <cellStyle name="Обычный 5 4 16 2 8" xfId="34512"/>
    <cellStyle name="Обычный 5 4 16 2 9" xfId="34513"/>
    <cellStyle name="Обычный 5 4 16 3" xfId="34514"/>
    <cellStyle name="Обычный 5 4 16 3 2" xfId="34515"/>
    <cellStyle name="Обычный 5 4 16 3 3" xfId="34516"/>
    <cellStyle name="Обычный 5 4 16 3 4" xfId="34517"/>
    <cellStyle name="Обычный 5 4 16 3 5" xfId="34518"/>
    <cellStyle name="Обычный 5 4 16 4" xfId="34519"/>
    <cellStyle name="Обычный 5 4 16 5" xfId="34520"/>
    <cellStyle name="Обычный 5 4 16 6" xfId="34521"/>
    <cellStyle name="Обычный 5 4 16 7" xfId="34522"/>
    <cellStyle name="Обычный 5 4 16 8" xfId="34523"/>
    <cellStyle name="Обычный 5 4 16 9" xfId="34524"/>
    <cellStyle name="Обычный 5 4 17" xfId="34525"/>
    <cellStyle name="Обычный 5 4 17 2" xfId="34526"/>
    <cellStyle name="Обычный 5 4 17 2 2" xfId="34527"/>
    <cellStyle name="Обычный 5 4 17 2 3" xfId="34528"/>
    <cellStyle name="Обычный 5 4 17 2 4" xfId="34529"/>
    <cellStyle name="Обычный 5 4 17 2 5" xfId="34530"/>
    <cellStyle name="Обычный 5 4 17 3" xfId="34531"/>
    <cellStyle name="Обычный 5 4 17 4" xfId="34532"/>
    <cellStyle name="Обычный 5 4 17 5" xfId="34533"/>
    <cellStyle name="Обычный 5 4 17 6" xfId="34534"/>
    <cellStyle name="Обычный 5 4 17 7" xfId="34535"/>
    <cellStyle name="Обычный 5 4 17 8" xfId="34536"/>
    <cellStyle name="Обычный 5 4 17 9" xfId="34537"/>
    <cellStyle name="Обычный 5 4 18" xfId="34538"/>
    <cellStyle name="Обычный 5 4 18 2" xfId="34539"/>
    <cellStyle name="Обычный 5 4 18 2 2" xfId="34540"/>
    <cellStyle name="Обычный 5 4 18 2 3" xfId="34541"/>
    <cellStyle name="Обычный 5 4 18 2 4" xfId="34542"/>
    <cellStyle name="Обычный 5 4 18 2 5" xfId="34543"/>
    <cellStyle name="Обычный 5 4 18 3" xfId="34544"/>
    <cellStyle name="Обычный 5 4 18 4" xfId="34545"/>
    <cellStyle name="Обычный 5 4 18 5" xfId="34546"/>
    <cellStyle name="Обычный 5 4 18 6" xfId="34547"/>
    <cellStyle name="Обычный 5 4 18 7" xfId="34548"/>
    <cellStyle name="Обычный 5 4 18 8" xfId="34549"/>
    <cellStyle name="Обычный 5 4 19" xfId="34550"/>
    <cellStyle name="Обычный 5 4 19 2" xfId="34551"/>
    <cellStyle name="Обычный 5 4 19 3" xfId="34552"/>
    <cellStyle name="Обычный 5 4 19 4" xfId="34553"/>
    <cellStyle name="Обычный 5 4 19 5" xfId="34554"/>
    <cellStyle name="Обычный 5 4 2" xfId="34555"/>
    <cellStyle name="Обычный 5 4 2 2" xfId="34556"/>
    <cellStyle name="Обычный 5 4 2 2 10" xfId="34557"/>
    <cellStyle name="Обычный 5 4 2 2 11" xfId="34558"/>
    <cellStyle name="Обычный 5 4 2 2 12" xfId="34559"/>
    <cellStyle name="Обычный 5 4 2 2 13" xfId="34560"/>
    <cellStyle name="Обычный 5 4 2 2 14" xfId="34561"/>
    <cellStyle name="Обычный 5 4 2 2 15" xfId="34562"/>
    <cellStyle name="Обычный 5 4 2 2 16" xfId="34563"/>
    <cellStyle name="Обычный 5 4 2 2 2" xfId="34564"/>
    <cellStyle name="Обычный 5 4 2 2 2 10" xfId="34565"/>
    <cellStyle name="Обычный 5 4 2 2 2 11" xfId="34566"/>
    <cellStyle name="Обычный 5 4 2 2 2 12" xfId="34567"/>
    <cellStyle name="Обычный 5 4 2 2 2 13" xfId="34568"/>
    <cellStyle name="Обычный 5 4 2 2 2 14" xfId="34569"/>
    <cellStyle name="Обычный 5 4 2 2 2 2" xfId="34570"/>
    <cellStyle name="Обычный 5 4 2 2 2 2 10" xfId="34571"/>
    <cellStyle name="Обычный 5 4 2 2 2 2 11" xfId="34572"/>
    <cellStyle name="Обычный 5 4 2 2 2 2 12" xfId="34573"/>
    <cellStyle name="Обычный 5 4 2 2 2 2 13" xfId="34574"/>
    <cellStyle name="Обычный 5 4 2 2 2 2 2" xfId="34575"/>
    <cellStyle name="Обычный 5 4 2 2 2 2 2 2" xfId="34576"/>
    <cellStyle name="Обычный 5 4 2 2 2 2 2 2 2" xfId="34577"/>
    <cellStyle name="Обычный 5 4 2 2 2 2 2 2 3" xfId="34578"/>
    <cellStyle name="Обычный 5 4 2 2 2 2 2 2 4" xfId="34579"/>
    <cellStyle name="Обычный 5 4 2 2 2 2 2 2 5" xfId="34580"/>
    <cellStyle name="Обычный 5 4 2 2 2 2 2 3" xfId="34581"/>
    <cellStyle name="Обычный 5 4 2 2 2 2 2 4" xfId="34582"/>
    <cellStyle name="Обычный 5 4 2 2 2 2 2 5" xfId="34583"/>
    <cellStyle name="Обычный 5 4 2 2 2 2 2 6" xfId="34584"/>
    <cellStyle name="Обычный 5 4 2 2 2 2 2 7" xfId="34585"/>
    <cellStyle name="Обычный 5 4 2 2 2 2 2 8" xfId="34586"/>
    <cellStyle name="Обычный 5 4 2 2 2 2 2 9" xfId="34587"/>
    <cellStyle name="Обычный 5 4 2 2 2 2 3" xfId="34588"/>
    <cellStyle name="Обычный 5 4 2 2 2 2 3 2" xfId="34589"/>
    <cellStyle name="Обычный 5 4 2 2 2 2 3 2 2" xfId="34590"/>
    <cellStyle name="Обычный 5 4 2 2 2 2 3 2 3" xfId="34591"/>
    <cellStyle name="Обычный 5 4 2 2 2 2 3 2 4" xfId="34592"/>
    <cellStyle name="Обычный 5 4 2 2 2 2 3 2 5" xfId="34593"/>
    <cellStyle name="Обычный 5 4 2 2 2 2 3 3" xfId="34594"/>
    <cellStyle name="Обычный 5 4 2 2 2 2 3 4" xfId="34595"/>
    <cellStyle name="Обычный 5 4 2 2 2 2 3 5" xfId="34596"/>
    <cellStyle name="Обычный 5 4 2 2 2 2 3 6" xfId="34597"/>
    <cellStyle name="Обычный 5 4 2 2 2 2 3 7" xfId="34598"/>
    <cellStyle name="Обычный 5 4 2 2 2 2 3 8" xfId="34599"/>
    <cellStyle name="Обычный 5 4 2 2 2 2 4" xfId="34600"/>
    <cellStyle name="Обычный 5 4 2 2 2 2 4 2" xfId="34601"/>
    <cellStyle name="Обычный 5 4 2 2 2 2 4 3" xfId="34602"/>
    <cellStyle name="Обычный 5 4 2 2 2 2 4 4" xfId="34603"/>
    <cellStyle name="Обычный 5 4 2 2 2 2 4 5" xfId="34604"/>
    <cellStyle name="Обычный 5 4 2 2 2 2 5" xfId="34605"/>
    <cellStyle name="Обычный 5 4 2 2 2 2 5 2" xfId="34606"/>
    <cellStyle name="Обычный 5 4 2 2 2 2 5 3" xfId="34607"/>
    <cellStyle name="Обычный 5 4 2 2 2 2 5 4" xfId="34608"/>
    <cellStyle name="Обычный 5 4 2 2 2 2 5 5" xfId="34609"/>
    <cellStyle name="Обычный 5 4 2 2 2 2 6" xfId="34610"/>
    <cellStyle name="Обычный 5 4 2 2 2 2 7" xfId="34611"/>
    <cellStyle name="Обычный 5 4 2 2 2 2 8" xfId="34612"/>
    <cellStyle name="Обычный 5 4 2 2 2 2 9" xfId="34613"/>
    <cellStyle name="Обычный 5 4 2 2 2 3" xfId="34614"/>
    <cellStyle name="Обычный 5 4 2 2 2 3 2" xfId="34615"/>
    <cellStyle name="Обычный 5 4 2 2 2 3 2 2" xfId="34616"/>
    <cellStyle name="Обычный 5 4 2 2 2 3 2 3" xfId="34617"/>
    <cellStyle name="Обычный 5 4 2 2 2 3 2 4" xfId="34618"/>
    <cellStyle name="Обычный 5 4 2 2 2 3 2 5" xfId="34619"/>
    <cellStyle name="Обычный 5 4 2 2 2 3 3" xfId="34620"/>
    <cellStyle name="Обычный 5 4 2 2 2 3 4" xfId="34621"/>
    <cellStyle name="Обычный 5 4 2 2 2 3 5" xfId="34622"/>
    <cellStyle name="Обычный 5 4 2 2 2 3 6" xfId="34623"/>
    <cellStyle name="Обычный 5 4 2 2 2 3 7" xfId="34624"/>
    <cellStyle name="Обычный 5 4 2 2 2 3 8" xfId="34625"/>
    <cellStyle name="Обычный 5 4 2 2 2 3 9" xfId="34626"/>
    <cellStyle name="Обычный 5 4 2 2 2 4" xfId="34627"/>
    <cellStyle name="Обычный 5 4 2 2 2 4 2" xfId="34628"/>
    <cellStyle name="Обычный 5 4 2 2 2 4 2 2" xfId="34629"/>
    <cellStyle name="Обычный 5 4 2 2 2 4 2 3" xfId="34630"/>
    <cellStyle name="Обычный 5 4 2 2 2 4 2 4" xfId="34631"/>
    <cellStyle name="Обычный 5 4 2 2 2 4 2 5" xfId="34632"/>
    <cellStyle name="Обычный 5 4 2 2 2 4 3" xfId="34633"/>
    <cellStyle name="Обычный 5 4 2 2 2 4 4" xfId="34634"/>
    <cellStyle name="Обычный 5 4 2 2 2 4 5" xfId="34635"/>
    <cellStyle name="Обычный 5 4 2 2 2 4 6" xfId="34636"/>
    <cellStyle name="Обычный 5 4 2 2 2 4 7" xfId="34637"/>
    <cellStyle name="Обычный 5 4 2 2 2 4 8" xfId="34638"/>
    <cellStyle name="Обычный 5 4 2 2 2 5" xfId="34639"/>
    <cellStyle name="Обычный 5 4 2 2 2 5 2" xfId="34640"/>
    <cellStyle name="Обычный 5 4 2 2 2 5 3" xfId="34641"/>
    <cellStyle name="Обычный 5 4 2 2 2 5 4" xfId="34642"/>
    <cellStyle name="Обычный 5 4 2 2 2 5 5" xfId="34643"/>
    <cellStyle name="Обычный 5 4 2 2 2 6" xfId="34644"/>
    <cellStyle name="Обычный 5 4 2 2 2 6 2" xfId="34645"/>
    <cellStyle name="Обычный 5 4 2 2 2 6 3" xfId="34646"/>
    <cellStyle name="Обычный 5 4 2 2 2 6 4" xfId="34647"/>
    <cellStyle name="Обычный 5 4 2 2 2 6 5" xfId="34648"/>
    <cellStyle name="Обычный 5 4 2 2 2 7" xfId="34649"/>
    <cellStyle name="Обычный 5 4 2 2 2 8" xfId="34650"/>
    <cellStyle name="Обычный 5 4 2 2 2 9" xfId="34651"/>
    <cellStyle name="Обычный 5 4 2 2 3" xfId="34652"/>
    <cellStyle name="Обычный 5 4 2 2 3 10" xfId="34653"/>
    <cellStyle name="Обычный 5 4 2 2 3 11" xfId="34654"/>
    <cellStyle name="Обычный 5 4 2 2 3 12" xfId="34655"/>
    <cellStyle name="Обычный 5 4 2 2 3 13" xfId="34656"/>
    <cellStyle name="Обычный 5 4 2 2 3 2" xfId="34657"/>
    <cellStyle name="Обычный 5 4 2 2 3 2 2" xfId="34658"/>
    <cellStyle name="Обычный 5 4 2 2 3 2 2 2" xfId="34659"/>
    <cellStyle name="Обычный 5 4 2 2 3 2 2 3" xfId="34660"/>
    <cellStyle name="Обычный 5 4 2 2 3 2 2 4" xfId="34661"/>
    <cellStyle name="Обычный 5 4 2 2 3 2 2 5" xfId="34662"/>
    <cellStyle name="Обычный 5 4 2 2 3 2 3" xfId="34663"/>
    <cellStyle name="Обычный 5 4 2 2 3 2 4" xfId="34664"/>
    <cellStyle name="Обычный 5 4 2 2 3 2 5" xfId="34665"/>
    <cellStyle name="Обычный 5 4 2 2 3 2 6" xfId="34666"/>
    <cellStyle name="Обычный 5 4 2 2 3 2 7" xfId="34667"/>
    <cellStyle name="Обычный 5 4 2 2 3 2 8" xfId="34668"/>
    <cellStyle name="Обычный 5 4 2 2 3 2 9" xfId="34669"/>
    <cellStyle name="Обычный 5 4 2 2 3 3" xfId="34670"/>
    <cellStyle name="Обычный 5 4 2 2 3 3 2" xfId="34671"/>
    <cellStyle name="Обычный 5 4 2 2 3 3 2 2" xfId="34672"/>
    <cellStyle name="Обычный 5 4 2 2 3 3 2 3" xfId="34673"/>
    <cellStyle name="Обычный 5 4 2 2 3 3 2 4" xfId="34674"/>
    <cellStyle name="Обычный 5 4 2 2 3 3 2 5" xfId="34675"/>
    <cellStyle name="Обычный 5 4 2 2 3 3 3" xfId="34676"/>
    <cellStyle name="Обычный 5 4 2 2 3 3 4" xfId="34677"/>
    <cellStyle name="Обычный 5 4 2 2 3 3 5" xfId="34678"/>
    <cellStyle name="Обычный 5 4 2 2 3 3 6" xfId="34679"/>
    <cellStyle name="Обычный 5 4 2 2 3 3 7" xfId="34680"/>
    <cellStyle name="Обычный 5 4 2 2 3 3 8" xfId="34681"/>
    <cellStyle name="Обычный 5 4 2 2 3 4" xfId="34682"/>
    <cellStyle name="Обычный 5 4 2 2 3 4 2" xfId="34683"/>
    <cellStyle name="Обычный 5 4 2 2 3 4 3" xfId="34684"/>
    <cellStyle name="Обычный 5 4 2 2 3 4 4" xfId="34685"/>
    <cellStyle name="Обычный 5 4 2 2 3 4 5" xfId="34686"/>
    <cellStyle name="Обычный 5 4 2 2 3 5" xfId="34687"/>
    <cellStyle name="Обычный 5 4 2 2 3 5 2" xfId="34688"/>
    <cellStyle name="Обычный 5 4 2 2 3 5 3" xfId="34689"/>
    <cellStyle name="Обычный 5 4 2 2 3 5 4" xfId="34690"/>
    <cellStyle name="Обычный 5 4 2 2 3 5 5" xfId="34691"/>
    <cellStyle name="Обычный 5 4 2 2 3 6" xfId="34692"/>
    <cellStyle name="Обычный 5 4 2 2 3 7" xfId="34693"/>
    <cellStyle name="Обычный 5 4 2 2 3 8" xfId="34694"/>
    <cellStyle name="Обычный 5 4 2 2 3 9" xfId="34695"/>
    <cellStyle name="Обычный 5 4 2 2 4" xfId="34696"/>
    <cellStyle name="Обычный 5 4 2 2 4 10" xfId="34697"/>
    <cellStyle name="Обычный 5 4 2 2 4 2" xfId="34698"/>
    <cellStyle name="Обычный 5 4 2 2 4 2 2" xfId="34699"/>
    <cellStyle name="Обычный 5 4 2 2 4 2 2 2" xfId="34700"/>
    <cellStyle name="Обычный 5 4 2 2 4 2 2 3" xfId="34701"/>
    <cellStyle name="Обычный 5 4 2 2 4 2 2 4" xfId="34702"/>
    <cellStyle name="Обычный 5 4 2 2 4 2 2 5" xfId="34703"/>
    <cellStyle name="Обычный 5 4 2 2 4 2 3" xfId="34704"/>
    <cellStyle name="Обычный 5 4 2 2 4 2 4" xfId="34705"/>
    <cellStyle name="Обычный 5 4 2 2 4 2 5" xfId="34706"/>
    <cellStyle name="Обычный 5 4 2 2 4 2 6" xfId="34707"/>
    <cellStyle name="Обычный 5 4 2 2 4 2 7" xfId="34708"/>
    <cellStyle name="Обычный 5 4 2 2 4 2 8" xfId="34709"/>
    <cellStyle name="Обычный 5 4 2 2 4 2 9" xfId="34710"/>
    <cellStyle name="Обычный 5 4 2 2 4 3" xfId="34711"/>
    <cellStyle name="Обычный 5 4 2 2 4 3 2" xfId="34712"/>
    <cellStyle name="Обычный 5 4 2 2 4 3 3" xfId="34713"/>
    <cellStyle name="Обычный 5 4 2 2 4 3 4" xfId="34714"/>
    <cellStyle name="Обычный 5 4 2 2 4 3 5" xfId="34715"/>
    <cellStyle name="Обычный 5 4 2 2 4 4" xfId="34716"/>
    <cellStyle name="Обычный 5 4 2 2 4 5" xfId="34717"/>
    <cellStyle name="Обычный 5 4 2 2 4 6" xfId="34718"/>
    <cellStyle name="Обычный 5 4 2 2 4 7" xfId="34719"/>
    <cellStyle name="Обычный 5 4 2 2 4 8" xfId="34720"/>
    <cellStyle name="Обычный 5 4 2 2 4 9" xfId="34721"/>
    <cellStyle name="Обычный 5 4 2 2 5" xfId="34722"/>
    <cellStyle name="Обычный 5 4 2 2 5 2" xfId="34723"/>
    <cellStyle name="Обычный 5 4 2 2 5 2 2" xfId="34724"/>
    <cellStyle name="Обычный 5 4 2 2 5 2 3" xfId="34725"/>
    <cellStyle name="Обычный 5 4 2 2 5 2 4" xfId="34726"/>
    <cellStyle name="Обычный 5 4 2 2 5 2 5" xfId="34727"/>
    <cellStyle name="Обычный 5 4 2 2 5 3" xfId="34728"/>
    <cellStyle name="Обычный 5 4 2 2 5 4" xfId="34729"/>
    <cellStyle name="Обычный 5 4 2 2 5 5" xfId="34730"/>
    <cellStyle name="Обычный 5 4 2 2 5 6" xfId="34731"/>
    <cellStyle name="Обычный 5 4 2 2 5 7" xfId="34732"/>
    <cellStyle name="Обычный 5 4 2 2 5 8" xfId="34733"/>
    <cellStyle name="Обычный 5 4 2 2 5 9" xfId="34734"/>
    <cellStyle name="Обычный 5 4 2 2 6" xfId="34735"/>
    <cellStyle name="Обычный 5 4 2 2 6 2" xfId="34736"/>
    <cellStyle name="Обычный 5 4 2 2 6 2 2" xfId="34737"/>
    <cellStyle name="Обычный 5 4 2 2 6 2 3" xfId="34738"/>
    <cellStyle name="Обычный 5 4 2 2 6 2 4" xfId="34739"/>
    <cellStyle name="Обычный 5 4 2 2 6 2 5" xfId="34740"/>
    <cellStyle name="Обычный 5 4 2 2 6 3" xfId="34741"/>
    <cellStyle name="Обычный 5 4 2 2 6 4" xfId="34742"/>
    <cellStyle name="Обычный 5 4 2 2 6 5" xfId="34743"/>
    <cellStyle name="Обычный 5 4 2 2 6 6" xfId="34744"/>
    <cellStyle name="Обычный 5 4 2 2 6 7" xfId="34745"/>
    <cellStyle name="Обычный 5 4 2 2 6 8" xfId="34746"/>
    <cellStyle name="Обычный 5 4 2 2 7" xfId="34747"/>
    <cellStyle name="Обычный 5 4 2 2 7 2" xfId="34748"/>
    <cellStyle name="Обычный 5 4 2 2 7 3" xfId="34749"/>
    <cellStyle name="Обычный 5 4 2 2 7 4" xfId="34750"/>
    <cellStyle name="Обычный 5 4 2 2 7 5" xfId="34751"/>
    <cellStyle name="Обычный 5 4 2 2 8" xfId="34752"/>
    <cellStyle name="Обычный 5 4 2 2 8 2" xfId="34753"/>
    <cellStyle name="Обычный 5 4 2 2 8 3" xfId="34754"/>
    <cellStyle name="Обычный 5 4 2 2 8 4" xfId="34755"/>
    <cellStyle name="Обычный 5 4 2 2 8 5" xfId="34756"/>
    <cellStyle name="Обычный 5 4 2 2 9" xfId="34757"/>
    <cellStyle name="Обычный 5 4 2 3" xfId="34758"/>
    <cellStyle name="Обычный 5 4 2 4" xfId="34759"/>
    <cellStyle name="Обычный 5 4 2 4 2" xfId="34760"/>
    <cellStyle name="Обычный 5 4 2 4 2 2" xfId="34761"/>
    <cellStyle name="Обычный 5 4 2 4 2 3" xfId="34762"/>
    <cellStyle name="Обычный 5 4 2 4 2 4" xfId="34763"/>
    <cellStyle name="Обычный 5 4 2 4 2 5" xfId="34764"/>
    <cellStyle name="Обычный 5 4 2 4 3" xfId="34765"/>
    <cellStyle name="Обычный 5 4 2 4 4" xfId="34766"/>
    <cellStyle name="Обычный 5 4 2 4 5" xfId="34767"/>
    <cellStyle name="Обычный 5 4 2 4 6" xfId="34768"/>
    <cellStyle name="Обычный 5 4 2 4 7" xfId="34769"/>
    <cellStyle name="Обычный 5 4 2 4 8" xfId="34770"/>
    <cellStyle name="Обычный 5 4 2 4 9" xfId="34771"/>
    <cellStyle name="Обычный 5 4 2 5" xfId="34772"/>
    <cellStyle name="Обычный 5 4 2 5 2" xfId="34773"/>
    <cellStyle name="Обычный 5 4 2 5 2 2" xfId="34774"/>
    <cellStyle name="Обычный 5 4 2 5 2 3" xfId="34775"/>
    <cellStyle name="Обычный 5 4 2 5 2 4" xfId="34776"/>
    <cellStyle name="Обычный 5 4 2 5 2 5" xfId="34777"/>
    <cellStyle name="Обычный 5 4 2 5 3" xfId="34778"/>
    <cellStyle name="Обычный 5 4 2 5 4" xfId="34779"/>
    <cellStyle name="Обычный 5 4 2 5 5" xfId="34780"/>
    <cellStyle name="Обычный 5 4 2 5 6" xfId="34781"/>
    <cellStyle name="Обычный 5 4 2 5 7" xfId="34782"/>
    <cellStyle name="Обычный 5 4 2 5 8" xfId="34783"/>
    <cellStyle name="Обычный 5 4 2 6" xfId="34784"/>
    <cellStyle name="Обычный 5 4 20" xfId="34785"/>
    <cellStyle name="Обычный 5 4 20 2" xfId="34786"/>
    <cellStyle name="Обычный 5 4 20 3" xfId="34787"/>
    <cellStyle name="Обычный 5 4 20 4" xfId="34788"/>
    <cellStyle name="Обычный 5 4 20 5" xfId="34789"/>
    <cellStyle name="Обычный 5 4 21" xfId="34790"/>
    <cellStyle name="Обычный 5 4 22" xfId="34791"/>
    <cellStyle name="Обычный 5 4 23" xfId="34792"/>
    <cellStyle name="Обычный 5 4 24" xfId="34793"/>
    <cellStyle name="Обычный 5 4 25" xfId="34794"/>
    <cellStyle name="Обычный 5 4 26" xfId="34795"/>
    <cellStyle name="Обычный 5 4 27" xfId="34796"/>
    <cellStyle name="Обычный 5 4 28" xfId="34797"/>
    <cellStyle name="Обычный 5 4 3" xfId="34798"/>
    <cellStyle name="Обычный 5 4 3 10" xfId="34799"/>
    <cellStyle name="Обычный 5 4 3 11" xfId="34800"/>
    <cellStyle name="Обычный 5 4 3 12" xfId="34801"/>
    <cellStyle name="Обычный 5 4 3 13" xfId="34802"/>
    <cellStyle name="Обычный 5 4 3 14" xfId="34803"/>
    <cellStyle name="Обычный 5 4 3 15" xfId="34804"/>
    <cellStyle name="Обычный 5 4 3 16" xfId="34805"/>
    <cellStyle name="Обычный 5 4 3 2" xfId="34806"/>
    <cellStyle name="Обычный 5 4 3 2 10" xfId="34807"/>
    <cellStyle name="Обычный 5 4 3 2 11" xfId="34808"/>
    <cellStyle name="Обычный 5 4 3 2 12" xfId="34809"/>
    <cellStyle name="Обычный 5 4 3 2 13" xfId="34810"/>
    <cellStyle name="Обычный 5 4 3 2 14" xfId="34811"/>
    <cellStyle name="Обычный 5 4 3 2 2" xfId="34812"/>
    <cellStyle name="Обычный 5 4 3 2 2 10" xfId="34813"/>
    <cellStyle name="Обычный 5 4 3 2 2 11" xfId="34814"/>
    <cellStyle name="Обычный 5 4 3 2 2 12" xfId="34815"/>
    <cellStyle name="Обычный 5 4 3 2 2 13" xfId="34816"/>
    <cellStyle name="Обычный 5 4 3 2 2 2" xfId="34817"/>
    <cellStyle name="Обычный 5 4 3 2 2 2 2" xfId="34818"/>
    <cellStyle name="Обычный 5 4 3 2 2 2 2 2" xfId="34819"/>
    <cellStyle name="Обычный 5 4 3 2 2 2 2 3" xfId="34820"/>
    <cellStyle name="Обычный 5 4 3 2 2 2 2 4" xfId="34821"/>
    <cellStyle name="Обычный 5 4 3 2 2 2 2 5" xfId="34822"/>
    <cellStyle name="Обычный 5 4 3 2 2 2 3" xfId="34823"/>
    <cellStyle name="Обычный 5 4 3 2 2 2 4" xfId="34824"/>
    <cellStyle name="Обычный 5 4 3 2 2 2 5" xfId="34825"/>
    <cellStyle name="Обычный 5 4 3 2 2 2 6" xfId="34826"/>
    <cellStyle name="Обычный 5 4 3 2 2 2 7" xfId="34827"/>
    <cellStyle name="Обычный 5 4 3 2 2 2 8" xfId="34828"/>
    <cellStyle name="Обычный 5 4 3 2 2 2 9" xfId="34829"/>
    <cellStyle name="Обычный 5 4 3 2 2 3" xfId="34830"/>
    <cellStyle name="Обычный 5 4 3 2 2 3 2" xfId="34831"/>
    <cellStyle name="Обычный 5 4 3 2 2 3 2 2" xfId="34832"/>
    <cellStyle name="Обычный 5 4 3 2 2 3 2 3" xfId="34833"/>
    <cellStyle name="Обычный 5 4 3 2 2 3 2 4" xfId="34834"/>
    <cellStyle name="Обычный 5 4 3 2 2 3 2 5" xfId="34835"/>
    <cellStyle name="Обычный 5 4 3 2 2 3 3" xfId="34836"/>
    <cellStyle name="Обычный 5 4 3 2 2 3 4" xfId="34837"/>
    <cellStyle name="Обычный 5 4 3 2 2 3 5" xfId="34838"/>
    <cellStyle name="Обычный 5 4 3 2 2 3 6" xfId="34839"/>
    <cellStyle name="Обычный 5 4 3 2 2 3 7" xfId="34840"/>
    <cellStyle name="Обычный 5 4 3 2 2 3 8" xfId="34841"/>
    <cellStyle name="Обычный 5 4 3 2 2 4" xfId="34842"/>
    <cellStyle name="Обычный 5 4 3 2 2 4 2" xfId="34843"/>
    <cellStyle name="Обычный 5 4 3 2 2 4 3" xfId="34844"/>
    <cellStyle name="Обычный 5 4 3 2 2 4 4" xfId="34845"/>
    <cellStyle name="Обычный 5 4 3 2 2 4 5" xfId="34846"/>
    <cellStyle name="Обычный 5 4 3 2 2 5" xfId="34847"/>
    <cellStyle name="Обычный 5 4 3 2 2 5 2" xfId="34848"/>
    <cellStyle name="Обычный 5 4 3 2 2 5 3" xfId="34849"/>
    <cellStyle name="Обычный 5 4 3 2 2 5 4" xfId="34850"/>
    <cellStyle name="Обычный 5 4 3 2 2 5 5" xfId="34851"/>
    <cellStyle name="Обычный 5 4 3 2 2 6" xfId="34852"/>
    <cellStyle name="Обычный 5 4 3 2 2 7" xfId="34853"/>
    <cellStyle name="Обычный 5 4 3 2 2 8" xfId="34854"/>
    <cellStyle name="Обычный 5 4 3 2 2 9" xfId="34855"/>
    <cellStyle name="Обычный 5 4 3 2 3" xfId="34856"/>
    <cellStyle name="Обычный 5 4 3 2 3 2" xfId="34857"/>
    <cellStyle name="Обычный 5 4 3 2 3 2 2" xfId="34858"/>
    <cellStyle name="Обычный 5 4 3 2 3 2 3" xfId="34859"/>
    <cellStyle name="Обычный 5 4 3 2 3 2 4" xfId="34860"/>
    <cellStyle name="Обычный 5 4 3 2 3 2 5" xfId="34861"/>
    <cellStyle name="Обычный 5 4 3 2 3 3" xfId="34862"/>
    <cellStyle name="Обычный 5 4 3 2 3 4" xfId="34863"/>
    <cellStyle name="Обычный 5 4 3 2 3 5" xfId="34864"/>
    <cellStyle name="Обычный 5 4 3 2 3 6" xfId="34865"/>
    <cellStyle name="Обычный 5 4 3 2 3 7" xfId="34866"/>
    <cellStyle name="Обычный 5 4 3 2 3 8" xfId="34867"/>
    <cellStyle name="Обычный 5 4 3 2 3 9" xfId="34868"/>
    <cellStyle name="Обычный 5 4 3 2 4" xfId="34869"/>
    <cellStyle name="Обычный 5 4 3 2 4 2" xfId="34870"/>
    <cellStyle name="Обычный 5 4 3 2 4 2 2" xfId="34871"/>
    <cellStyle name="Обычный 5 4 3 2 4 2 3" xfId="34872"/>
    <cellStyle name="Обычный 5 4 3 2 4 2 4" xfId="34873"/>
    <cellStyle name="Обычный 5 4 3 2 4 2 5" xfId="34874"/>
    <cellStyle name="Обычный 5 4 3 2 4 3" xfId="34875"/>
    <cellStyle name="Обычный 5 4 3 2 4 4" xfId="34876"/>
    <cellStyle name="Обычный 5 4 3 2 4 5" xfId="34877"/>
    <cellStyle name="Обычный 5 4 3 2 4 6" xfId="34878"/>
    <cellStyle name="Обычный 5 4 3 2 4 7" xfId="34879"/>
    <cellStyle name="Обычный 5 4 3 2 4 8" xfId="34880"/>
    <cellStyle name="Обычный 5 4 3 2 5" xfId="34881"/>
    <cellStyle name="Обычный 5 4 3 2 5 2" xfId="34882"/>
    <cellStyle name="Обычный 5 4 3 2 5 3" xfId="34883"/>
    <cellStyle name="Обычный 5 4 3 2 5 4" xfId="34884"/>
    <cellStyle name="Обычный 5 4 3 2 5 5" xfId="34885"/>
    <cellStyle name="Обычный 5 4 3 2 6" xfId="34886"/>
    <cellStyle name="Обычный 5 4 3 2 6 2" xfId="34887"/>
    <cellStyle name="Обычный 5 4 3 2 6 3" xfId="34888"/>
    <cellStyle name="Обычный 5 4 3 2 6 4" xfId="34889"/>
    <cellStyle name="Обычный 5 4 3 2 6 5" xfId="34890"/>
    <cellStyle name="Обычный 5 4 3 2 7" xfId="34891"/>
    <cellStyle name="Обычный 5 4 3 2 8" xfId="34892"/>
    <cellStyle name="Обычный 5 4 3 2 9" xfId="34893"/>
    <cellStyle name="Обычный 5 4 3 3" xfId="34894"/>
    <cellStyle name="Обычный 5 4 3 3 10" xfId="34895"/>
    <cellStyle name="Обычный 5 4 3 3 11" xfId="34896"/>
    <cellStyle name="Обычный 5 4 3 3 12" xfId="34897"/>
    <cellStyle name="Обычный 5 4 3 3 13" xfId="34898"/>
    <cellStyle name="Обычный 5 4 3 3 2" xfId="34899"/>
    <cellStyle name="Обычный 5 4 3 3 2 2" xfId="34900"/>
    <cellStyle name="Обычный 5 4 3 3 2 2 2" xfId="34901"/>
    <cellStyle name="Обычный 5 4 3 3 2 2 3" xfId="34902"/>
    <cellStyle name="Обычный 5 4 3 3 2 2 4" xfId="34903"/>
    <cellStyle name="Обычный 5 4 3 3 2 2 5" xfId="34904"/>
    <cellStyle name="Обычный 5 4 3 3 2 3" xfId="34905"/>
    <cellStyle name="Обычный 5 4 3 3 2 4" xfId="34906"/>
    <cellStyle name="Обычный 5 4 3 3 2 5" xfId="34907"/>
    <cellStyle name="Обычный 5 4 3 3 2 6" xfId="34908"/>
    <cellStyle name="Обычный 5 4 3 3 2 7" xfId="34909"/>
    <cellStyle name="Обычный 5 4 3 3 2 8" xfId="34910"/>
    <cellStyle name="Обычный 5 4 3 3 2 9" xfId="34911"/>
    <cellStyle name="Обычный 5 4 3 3 3" xfId="34912"/>
    <cellStyle name="Обычный 5 4 3 3 3 2" xfId="34913"/>
    <cellStyle name="Обычный 5 4 3 3 3 2 2" xfId="34914"/>
    <cellStyle name="Обычный 5 4 3 3 3 2 3" xfId="34915"/>
    <cellStyle name="Обычный 5 4 3 3 3 2 4" xfId="34916"/>
    <cellStyle name="Обычный 5 4 3 3 3 2 5" xfId="34917"/>
    <cellStyle name="Обычный 5 4 3 3 3 3" xfId="34918"/>
    <cellStyle name="Обычный 5 4 3 3 3 4" xfId="34919"/>
    <cellStyle name="Обычный 5 4 3 3 3 5" xfId="34920"/>
    <cellStyle name="Обычный 5 4 3 3 3 6" xfId="34921"/>
    <cellStyle name="Обычный 5 4 3 3 3 7" xfId="34922"/>
    <cellStyle name="Обычный 5 4 3 3 3 8" xfId="34923"/>
    <cellStyle name="Обычный 5 4 3 3 4" xfId="34924"/>
    <cellStyle name="Обычный 5 4 3 3 4 2" xfId="34925"/>
    <cellStyle name="Обычный 5 4 3 3 4 3" xfId="34926"/>
    <cellStyle name="Обычный 5 4 3 3 4 4" xfId="34927"/>
    <cellStyle name="Обычный 5 4 3 3 4 5" xfId="34928"/>
    <cellStyle name="Обычный 5 4 3 3 5" xfId="34929"/>
    <cellStyle name="Обычный 5 4 3 3 5 2" xfId="34930"/>
    <cellStyle name="Обычный 5 4 3 3 5 3" xfId="34931"/>
    <cellStyle name="Обычный 5 4 3 3 5 4" xfId="34932"/>
    <cellStyle name="Обычный 5 4 3 3 5 5" xfId="34933"/>
    <cellStyle name="Обычный 5 4 3 3 6" xfId="34934"/>
    <cellStyle name="Обычный 5 4 3 3 7" xfId="34935"/>
    <cellStyle name="Обычный 5 4 3 3 8" xfId="34936"/>
    <cellStyle name="Обычный 5 4 3 3 9" xfId="34937"/>
    <cellStyle name="Обычный 5 4 3 4" xfId="34938"/>
    <cellStyle name="Обычный 5 4 3 4 10" xfId="34939"/>
    <cellStyle name="Обычный 5 4 3 4 2" xfId="34940"/>
    <cellStyle name="Обычный 5 4 3 4 2 2" xfId="34941"/>
    <cellStyle name="Обычный 5 4 3 4 2 2 2" xfId="34942"/>
    <cellStyle name="Обычный 5 4 3 4 2 2 3" xfId="34943"/>
    <cellStyle name="Обычный 5 4 3 4 2 2 4" xfId="34944"/>
    <cellStyle name="Обычный 5 4 3 4 2 2 5" xfId="34945"/>
    <cellStyle name="Обычный 5 4 3 4 2 3" xfId="34946"/>
    <cellStyle name="Обычный 5 4 3 4 2 4" xfId="34947"/>
    <cellStyle name="Обычный 5 4 3 4 2 5" xfId="34948"/>
    <cellStyle name="Обычный 5 4 3 4 2 6" xfId="34949"/>
    <cellStyle name="Обычный 5 4 3 4 2 7" xfId="34950"/>
    <cellStyle name="Обычный 5 4 3 4 2 8" xfId="34951"/>
    <cellStyle name="Обычный 5 4 3 4 2 9" xfId="34952"/>
    <cellStyle name="Обычный 5 4 3 4 3" xfId="34953"/>
    <cellStyle name="Обычный 5 4 3 4 3 2" xfId="34954"/>
    <cellStyle name="Обычный 5 4 3 4 3 3" xfId="34955"/>
    <cellStyle name="Обычный 5 4 3 4 3 4" xfId="34956"/>
    <cellStyle name="Обычный 5 4 3 4 3 5" xfId="34957"/>
    <cellStyle name="Обычный 5 4 3 4 4" xfId="34958"/>
    <cellStyle name="Обычный 5 4 3 4 5" xfId="34959"/>
    <cellStyle name="Обычный 5 4 3 4 6" xfId="34960"/>
    <cellStyle name="Обычный 5 4 3 4 7" xfId="34961"/>
    <cellStyle name="Обычный 5 4 3 4 8" xfId="34962"/>
    <cellStyle name="Обычный 5 4 3 4 9" xfId="34963"/>
    <cellStyle name="Обычный 5 4 3 5" xfId="34964"/>
    <cellStyle name="Обычный 5 4 3 5 2" xfId="34965"/>
    <cellStyle name="Обычный 5 4 3 5 2 2" xfId="34966"/>
    <cellStyle name="Обычный 5 4 3 5 2 3" xfId="34967"/>
    <cellStyle name="Обычный 5 4 3 5 2 4" xfId="34968"/>
    <cellStyle name="Обычный 5 4 3 5 2 5" xfId="34969"/>
    <cellStyle name="Обычный 5 4 3 5 3" xfId="34970"/>
    <cellStyle name="Обычный 5 4 3 5 4" xfId="34971"/>
    <cellStyle name="Обычный 5 4 3 5 5" xfId="34972"/>
    <cellStyle name="Обычный 5 4 3 5 6" xfId="34973"/>
    <cellStyle name="Обычный 5 4 3 5 7" xfId="34974"/>
    <cellStyle name="Обычный 5 4 3 5 8" xfId="34975"/>
    <cellStyle name="Обычный 5 4 3 5 9" xfId="34976"/>
    <cellStyle name="Обычный 5 4 3 6" xfId="34977"/>
    <cellStyle name="Обычный 5 4 3 6 2" xfId="34978"/>
    <cellStyle name="Обычный 5 4 3 6 2 2" xfId="34979"/>
    <cellStyle name="Обычный 5 4 3 6 2 3" xfId="34980"/>
    <cellStyle name="Обычный 5 4 3 6 2 4" xfId="34981"/>
    <cellStyle name="Обычный 5 4 3 6 2 5" xfId="34982"/>
    <cellStyle name="Обычный 5 4 3 6 3" xfId="34983"/>
    <cellStyle name="Обычный 5 4 3 6 4" xfId="34984"/>
    <cellStyle name="Обычный 5 4 3 6 5" xfId="34985"/>
    <cellStyle name="Обычный 5 4 3 6 6" xfId="34986"/>
    <cellStyle name="Обычный 5 4 3 6 7" xfId="34987"/>
    <cellStyle name="Обычный 5 4 3 6 8" xfId="34988"/>
    <cellStyle name="Обычный 5 4 3 7" xfId="34989"/>
    <cellStyle name="Обычный 5 4 3 7 2" xfId="34990"/>
    <cellStyle name="Обычный 5 4 3 7 3" xfId="34991"/>
    <cellStyle name="Обычный 5 4 3 7 4" xfId="34992"/>
    <cellStyle name="Обычный 5 4 3 7 5" xfId="34993"/>
    <cellStyle name="Обычный 5 4 3 8" xfId="34994"/>
    <cellStyle name="Обычный 5 4 3 8 2" xfId="34995"/>
    <cellStyle name="Обычный 5 4 3 8 3" xfId="34996"/>
    <cellStyle name="Обычный 5 4 3 8 4" xfId="34997"/>
    <cellStyle name="Обычный 5 4 3 8 5" xfId="34998"/>
    <cellStyle name="Обычный 5 4 3 9" xfId="34999"/>
    <cellStyle name="Обычный 5 4 4" xfId="35000"/>
    <cellStyle name="Обычный 5 4 4 10" xfId="35001"/>
    <cellStyle name="Обычный 5 4 4 11" xfId="35002"/>
    <cellStyle name="Обычный 5 4 4 12" xfId="35003"/>
    <cellStyle name="Обычный 5 4 4 13" xfId="35004"/>
    <cellStyle name="Обычный 5 4 4 14" xfId="35005"/>
    <cellStyle name="Обычный 5 4 4 15" xfId="35006"/>
    <cellStyle name="Обычный 5 4 4 16" xfId="35007"/>
    <cellStyle name="Обычный 5 4 4 2" xfId="35008"/>
    <cellStyle name="Обычный 5 4 4 2 10" xfId="35009"/>
    <cellStyle name="Обычный 5 4 4 2 11" xfId="35010"/>
    <cellStyle name="Обычный 5 4 4 2 12" xfId="35011"/>
    <cellStyle name="Обычный 5 4 4 2 13" xfId="35012"/>
    <cellStyle name="Обычный 5 4 4 2 14" xfId="35013"/>
    <cellStyle name="Обычный 5 4 4 2 2" xfId="35014"/>
    <cellStyle name="Обычный 5 4 4 2 2 10" xfId="35015"/>
    <cellStyle name="Обычный 5 4 4 2 2 11" xfId="35016"/>
    <cellStyle name="Обычный 5 4 4 2 2 12" xfId="35017"/>
    <cellStyle name="Обычный 5 4 4 2 2 13" xfId="35018"/>
    <cellStyle name="Обычный 5 4 4 2 2 2" xfId="35019"/>
    <cellStyle name="Обычный 5 4 4 2 2 2 2" xfId="35020"/>
    <cellStyle name="Обычный 5 4 4 2 2 2 2 2" xfId="35021"/>
    <cellStyle name="Обычный 5 4 4 2 2 2 2 3" xfId="35022"/>
    <cellStyle name="Обычный 5 4 4 2 2 2 2 4" xfId="35023"/>
    <cellStyle name="Обычный 5 4 4 2 2 2 2 5" xfId="35024"/>
    <cellStyle name="Обычный 5 4 4 2 2 2 3" xfId="35025"/>
    <cellStyle name="Обычный 5 4 4 2 2 2 4" xfId="35026"/>
    <cellStyle name="Обычный 5 4 4 2 2 2 5" xfId="35027"/>
    <cellStyle name="Обычный 5 4 4 2 2 2 6" xfId="35028"/>
    <cellStyle name="Обычный 5 4 4 2 2 2 7" xfId="35029"/>
    <cellStyle name="Обычный 5 4 4 2 2 2 8" xfId="35030"/>
    <cellStyle name="Обычный 5 4 4 2 2 2 9" xfId="35031"/>
    <cellStyle name="Обычный 5 4 4 2 2 3" xfId="35032"/>
    <cellStyle name="Обычный 5 4 4 2 2 3 2" xfId="35033"/>
    <cellStyle name="Обычный 5 4 4 2 2 3 2 2" xfId="35034"/>
    <cellStyle name="Обычный 5 4 4 2 2 3 2 3" xfId="35035"/>
    <cellStyle name="Обычный 5 4 4 2 2 3 2 4" xfId="35036"/>
    <cellStyle name="Обычный 5 4 4 2 2 3 2 5" xfId="35037"/>
    <cellStyle name="Обычный 5 4 4 2 2 3 3" xfId="35038"/>
    <cellStyle name="Обычный 5 4 4 2 2 3 4" xfId="35039"/>
    <cellStyle name="Обычный 5 4 4 2 2 3 5" xfId="35040"/>
    <cellStyle name="Обычный 5 4 4 2 2 3 6" xfId="35041"/>
    <cellStyle name="Обычный 5 4 4 2 2 3 7" xfId="35042"/>
    <cellStyle name="Обычный 5 4 4 2 2 3 8" xfId="35043"/>
    <cellStyle name="Обычный 5 4 4 2 2 4" xfId="35044"/>
    <cellStyle name="Обычный 5 4 4 2 2 4 2" xfId="35045"/>
    <cellStyle name="Обычный 5 4 4 2 2 4 3" xfId="35046"/>
    <cellStyle name="Обычный 5 4 4 2 2 4 4" xfId="35047"/>
    <cellStyle name="Обычный 5 4 4 2 2 4 5" xfId="35048"/>
    <cellStyle name="Обычный 5 4 4 2 2 5" xfId="35049"/>
    <cellStyle name="Обычный 5 4 4 2 2 5 2" xfId="35050"/>
    <cellStyle name="Обычный 5 4 4 2 2 5 3" xfId="35051"/>
    <cellStyle name="Обычный 5 4 4 2 2 5 4" xfId="35052"/>
    <cellStyle name="Обычный 5 4 4 2 2 5 5" xfId="35053"/>
    <cellStyle name="Обычный 5 4 4 2 2 6" xfId="35054"/>
    <cellStyle name="Обычный 5 4 4 2 2 7" xfId="35055"/>
    <cellStyle name="Обычный 5 4 4 2 2 8" xfId="35056"/>
    <cellStyle name="Обычный 5 4 4 2 2 9" xfId="35057"/>
    <cellStyle name="Обычный 5 4 4 2 3" xfId="35058"/>
    <cellStyle name="Обычный 5 4 4 2 3 2" xfId="35059"/>
    <cellStyle name="Обычный 5 4 4 2 3 2 2" xfId="35060"/>
    <cellStyle name="Обычный 5 4 4 2 3 2 3" xfId="35061"/>
    <cellStyle name="Обычный 5 4 4 2 3 2 4" xfId="35062"/>
    <cellStyle name="Обычный 5 4 4 2 3 2 5" xfId="35063"/>
    <cellStyle name="Обычный 5 4 4 2 3 3" xfId="35064"/>
    <cellStyle name="Обычный 5 4 4 2 3 4" xfId="35065"/>
    <cellStyle name="Обычный 5 4 4 2 3 5" xfId="35066"/>
    <cellStyle name="Обычный 5 4 4 2 3 6" xfId="35067"/>
    <cellStyle name="Обычный 5 4 4 2 3 7" xfId="35068"/>
    <cellStyle name="Обычный 5 4 4 2 3 8" xfId="35069"/>
    <cellStyle name="Обычный 5 4 4 2 3 9" xfId="35070"/>
    <cellStyle name="Обычный 5 4 4 2 4" xfId="35071"/>
    <cellStyle name="Обычный 5 4 4 2 4 2" xfId="35072"/>
    <cellStyle name="Обычный 5 4 4 2 4 2 2" xfId="35073"/>
    <cellStyle name="Обычный 5 4 4 2 4 2 3" xfId="35074"/>
    <cellStyle name="Обычный 5 4 4 2 4 2 4" xfId="35075"/>
    <cellStyle name="Обычный 5 4 4 2 4 2 5" xfId="35076"/>
    <cellStyle name="Обычный 5 4 4 2 4 3" xfId="35077"/>
    <cellStyle name="Обычный 5 4 4 2 4 4" xfId="35078"/>
    <cellStyle name="Обычный 5 4 4 2 4 5" xfId="35079"/>
    <cellStyle name="Обычный 5 4 4 2 4 6" xfId="35080"/>
    <cellStyle name="Обычный 5 4 4 2 4 7" xfId="35081"/>
    <cellStyle name="Обычный 5 4 4 2 4 8" xfId="35082"/>
    <cellStyle name="Обычный 5 4 4 2 5" xfId="35083"/>
    <cellStyle name="Обычный 5 4 4 2 5 2" xfId="35084"/>
    <cellStyle name="Обычный 5 4 4 2 5 3" xfId="35085"/>
    <cellStyle name="Обычный 5 4 4 2 5 4" xfId="35086"/>
    <cellStyle name="Обычный 5 4 4 2 5 5" xfId="35087"/>
    <cellStyle name="Обычный 5 4 4 2 6" xfId="35088"/>
    <cellStyle name="Обычный 5 4 4 2 6 2" xfId="35089"/>
    <cellStyle name="Обычный 5 4 4 2 6 3" xfId="35090"/>
    <cellStyle name="Обычный 5 4 4 2 6 4" xfId="35091"/>
    <cellStyle name="Обычный 5 4 4 2 6 5" xfId="35092"/>
    <cellStyle name="Обычный 5 4 4 2 7" xfId="35093"/>
    <cellStyle name="Обычный 5 4 4 2 8" xfId="35094"/>
    <cellStyle name="Обычный 5 4 4 2 9" xfId="35095"/>
    <cellStyle name="Обычный 5 4 4 3" xfId="35096"/>
    <cellStyle name="Обычный 5 4 4 3 10" xfId="35097"/>
    <cellStyle name="Обычный 5 4 4 3 11" xfId="35098"/>
    <cellStyle name="Обычный 5 4 4 3 12" xfId="35099"/>
    <cellStyle name="Обычный 5 4 4 3 13" xfId="35100"/>
    <cellStyle name="Обычный 5 4 4 3 2" xfId="35101"/>
    <cellStyle name="Обычный 5 4 4 3 2 2" xfId="35102"/>
    <cellStyle name="Обычный 5 4 4 3 2 2 2" xfId="35103"/>
    <cellStyle name="Обычный 5 4 4 3 2 2 3" xfId="35104"/>
    <cellStyle name="Обычный 5 4 4 3 2 2 4" xfId="35105"/>
    <cellStyle name="Обычный 5 4 4 3 2 2 5" xfId="35106"/>
    <cellStyle name="Обычный 5 4 4 3 2 3" xfId="35107"/>
    <cellStyle name="Обычный 5 4 4 3 2 4" xfId="35108"/>
    <cellStyle name="Обычный 5 4 4 3 2 5" xfId="35109"/>
    <cellStyle name="Обычный 5 4 4 3 2 6" xfId="35110"/>
    <cellStyle name="Обычный 5 4 4 3 2 7" xfId="35111"/>
    <cellStyle name="Обычный 5 4 4 3 2 8" xfId="35112"/>
    <cellStyle name="Обычный 5 4 4 3 2 9" xfId="35113"/>
    <cellStyle name="Обычный 5 4 4 3 3" xfId="35114"/>
    <cellStyle name="Обычный 5 4 4 3 3 2" xfId="35115"/>
    <cellStyle name="Обычный 5 4 4 3 3 2 2" xfId="35116"/>
    <cellStyle name="Обычный 5 4 4 3 3 2 3" xfId="35117"/>
    <cellStyle name="Обычный 5 4 4 3 3 2 4" xfId="35118"/>
    <cellStyle name="Обычный 5 4 4 3 3 2 5" xfId="35119"/>
    <cellStyle name="Обычный 5 4 4 3 3 3" xfId="35120"/>
    <cellStyle name="Обычный 5 4 4 3 3 4" xfId="35121"/>
    <cellStyle name="Обычный 5 4 4 3 3 5" xfId="35122"/>
    <cellStyle name="Обычный 5 4 4 3 3 6" xfId="35123"/>
    <cellStyle name="Обычный 5 4 4 3 3 7" xfId="35124"/>
    <cellStyle name="Обычный 5 4 4 3 3 8" xfId="35125"/>
    <cellStyle name="Обычный 5 4 4 3 4" xfId="35126"/>
    <cellStyle name="Обычный 5 4 4 3 4 2" xfId="35127"/>
    <cellStyle name="Обычный 5 4 4 3 4 3" xfId="35128"/>
    <cellStyle name="Обычный 5 4 4 3 4 4" xfId="35129"/>
    <cellStyle name="Обычный 5 4 4 3 4 5" xfId="35130"/>
    <cellStyle name="Обычный 5 4 4 3 5" xfId="35131"/>
    <cellStyle name="Обычный 5 4 4 3 5 2" xfId="35132"/>
    <cellStyle name="Обычный 5 4 4 3 5 3" xfId="35133"/>
    <cellStyle name="Обычный 5 4 4 3 5 4" xfId="35134"/>
    <cellStyle name="Обычный 5 4 4 3 5 5" xfId="35135"/>
    <cellStyle name="Обычный 5 4 4 3 6" xfId="35136"/>
    <cellStyle name="Обычный 5 4 4 3 7" xfId="35137"/>
    <cellStyle name="Обычный 5 4 4 3 8" xfId="35138"/>
    <cellStyle name="Обычный 5 4 4 3 9" xfId="35139"/>
    <cellStyle name="Обычный 5 4 4 4" xfId="35140"/>
    <cellStyle name="Обычный 5 4 4 4 10" xfId="35141"/>
    <cellStyle name="Обычный 5 4 4 4 2" xfId="35142"/>
    <cellStyle name="Обычный 5 4 4 4 2 2" xfId="35143"/>
    <cellStyle name="Обычный 5 4 4 4 2 2 2" xfId="35144"/>
    <cellStyle name="Обычный 5 4 4 4 2 2 3" xfId="35145"/>
    <cellStyle name="Обычный 5 4 4 4 2 2 4" xfId="35146"/>
    <cellStyle name="Обычный 5 4 4 4 2 2 5" xfId="35147"/>
    <cellStyle name="Обычный 5 4 4 4 2 3" xfId="35148"/>
    <cellStyle name="Обычный 5 4 4 4 2 4" xfId="35149"/>
    <cellStyle name="Обычный 5 4 4 4 2 5" xfId="35150"/>
    <cellStyle name="Обычный 5 4 4 4 2 6" xfId="35151"/>
    <cellStyle name="Обычный 5 4 4 4 2 7" xfId="35152"/>
    <cellStyle name="Обычный 5 4 4 4 2 8" xfId="35153"/>
    <cellStyle name="Обычный 5 4 4 4 2 9" xfId="35154"/>
    <cellStyle name="Обычный 5 4 4 4 3" xfId="35155"/>
    <cellStyle name="Обычный 5 4 4 4 3 2" xfId="35156"/>
    <cellStyle name="Обычный 5 4 4 4 3 3" xfId="35157"/>
    <cellStyle name="Обычный 5 4 4 4 3 4" xfId="35158"/>
    <cellStyle name="Обычный 5 4 4 4 3 5" xfId="35159"/>
    <cellStyle name="Обычный 5 4 4 4 4" xfId="35160"/>
    <cellStyle name="Обычный 5 4 4 4 5" xfId="35161"/>
    <cellStyle name="Обычный 5 4 4 4 6" xfId="35162"/>
    <cellStyle name="Обычный 5 4 4 4 7" xfId="35163"/>
    <cellStyle name="Обычный 5 4 4 4 8" xfId="35164"/>
    <cellStyle name="Обычный 5 4 4 4 9" xfId="35165"/>
    <cellStyle name="Обычный 5 4 4 5" xfId="35166"/>
    <cellStyle name="Обычный 5 4 4 5 2" xfId="35167"/>
    <cellStyle name="Обычный 5 4 4 5 2 2" xfId="35168"/>
    <cellStyle name="Обычный 5 4 4 5 2 3" xfId="35169"/>
    <cellStyle name="Обычный 5 4 4 5 2 4" xfId="35170"/>
    <cellStyle name="Обычный 5 4 4 5 2 5" xfId="35171"/>
    <cellStyle name="Обычный 5 4 4 5 3" xfId="35172"/>
    <cellStyle name="Обычный 5 4 4 5 4" xfId="35173"/>
    <cellStyle name="Обычный 5 4 4 5 5" xfId="35174"/>
    <cellStyle name="Обычный 5 4 4 5 6" xfId="35175"/>
    <cellStyle name="Обычный 5 4 4 5 7" xfId="35176"/>
    <cellStyle name="Обычный 5 4 4 5 8" xfId="35177"/>
    <cellStyle name="Обычный 5 4 4 5 9" xfId="35178"/>
    <cellStyle name="Обычный 5 4 4 6" xfId="35179"/>
    <cellStyle name="Обычный 5 4 4 6 2" xfId="35180"/>
    <cellStyle name="Обычный 5 4 4 6 2 2" xfId="35181"/>
    <cellStyle name="Обычный 5 4 4 6 2 3" xfId="35182"/>
    <cellStyle name="Обычный 5 4 4 6 2 4" xfId="35183"/>
    <cellStyle name="Обычный 5 4 4 6 2 5" xfId="35184"/>
    <cellStyle name="Обычный 5 4 4 6 3" xfId="35185"/>
    <cellStyle name="Обычный 5 4 4 6 4" xfId="35186"/>
    <cellStyle name="Обычный 5 4 4 6 5" xfId="35187"/>
    <cellStyle name="Обычный 5 4 4 6 6" xfId="35188"/>
    <cellStyle name="Обычный 5 4 4 6 7" xfId="35189"/>
    <cellStyle name="Обычный 5 4 4 6 8" xfId="35190"/>
    <cellStyle name="Обычный 5 4 4 7" xfId="35191"/>
    <cellStyle name="Обычный 5 4 4 7 2" xfId="35192"/>
    <cellStyle name="Обычный 5 4 4 7 3" xfId="35193"/>
    <cellStyle name="Обычный 5 4 4 7 4" xfId="35194"/>
    <cellStyle name="Обычный 5 4 4 7 5" xfId="35195"/>
    <cellStyle name="Обычный 5 4 4 8" xfId="35196"/>
    <cellStyle name="Обычный 5 4 4 8 2" xfId="35197"/>
    <cellStyle name="Обычный 5 4 4 8 3" xfId="35198"/>
    <cellStyle name="Обычный 5 4 4 8 4" xfId="35199"/>
    <cellStyle name="Обычный 5 4 4 8 5" xfId="35200"/>
    <cellStyle name="Обычный 5 4 4 9" xfId="35201"/>
    <cellStyle name="Обычный 5 4 5" xfId="35202"/>
    <cellStyle name="Обычный 5 4 5 10" xfId="35203"/>
    <cellStyle name="Обычный 5 4 5 11" xfId="35204"/>
    <cellStyle name="Обычный 5 4 5 12" xfId="35205"/>
    <cellStyle name="Обычный 5 4 5 13" xfId="35206"/>
    <cellStyle name="Обычный 5 4 5 14" xfId="35207"/>
    <cellStyle name="Обычный 5 4 5 15" xfId="35208"/>
    <cellStyle name="Обычный 5 4 5 2" xfId="35209"/>
    <cellStyle name="Обычный 5 4 5 2 10" xfId="35210"/>
    <cellStyle name="Обычный 5 4 5 2 11" xfId="35211"/>
    <cellStyle name="Обычный 5 4 5 2 12" xfId="35212"/>
    <cellStyle name="Обычный 5 4 5 2 13" xfId="35213"/>
    <cellStyle name="Обычный 5 4 5 2 14" xfId="35214"/>
    <cellStyle name="Обычный 5 4 5 2 2" xfId="35215"/>
    <cellStyle name="Обычный 5 4 5 2 2 10" xfId="35216"/>
    <cellStyle name="Обычный 5 4 5 2 2 11" xfId="35217"/>
    <cellStyle name="Обычный 5 4 5 2 2 12" xfId="35218"/>
    <cellStyle name="Обычный 5 4 5 2 2 13" xfId="35219"/>
    <cellStyle name="Обычный 5 4 5 2 2 2" xfId="35220"/>
    <cellStyle name="Обычный 5 4 5 2 2 2 2" xfId="35221"/>
    <cellStyle name="Обычный 5 4 5 2 2 2 2 2" xfId="35222"/>
    <cellStyle name="Обычный 5 4 5 2 2 2 2 3" xfId="35223"/>
    <cellStyle name="Обычный 5 4 5 2 2 2 2 4" xfId="35224"/>
    <cellStyle name="Обычный 5 4 5 2 2 2 2 5" xfId="35225"/>
    <cellStyle name="Обычный 5 4 5 2 2 2 3" xfId="35226"/>
    <cellStyle name="Обычный 5 4 5 2 2 2 4" xfId="35227"/>
    <cellStyle name="Обычный 5 4 5 2 2 2 5" xfId="35228"/>
    <cellStyle name="Обычный 5 4 5 2 2 2 6" xfId="35229"/>
    <cellStyle name="Обычный 5 4 5 2 2 2 7" xfId="35230"/>
    <cellStyle name="Обычный 5 4 5 2 2 2 8" xfId="35231"/>
    <cellStyle name="Обычный 5 4 5 2 2 2 9" xfId="35232"/>
    <cellStyle name="Обычный 5 4 5 2 2 3" xfId="35233"/>
    <cellStyle name="Обычный 5 4 5 2 2 3 2" xfId="35234"/>
    <cellStyle name="Обычный 5 4 5 2 2 3 2 2" xfId="35235"/>
    <cellStyle name="Обычный 5 4 5 2 2 3 2 3" xfId="35236"/>
    <cellStyle name="Обычный 5 4 5 2 2 3 2 4" xfId="35237"/>
    <cellStyle name="Обычный 5 4 5 2 2 3 2 5" xfId="35238"/>
    <cellStyle name="Обычный 5 4 5 2 2 3 3" xfId="35239"/>
    <cellStyle name="Обычный 5 4 5 2 2 3 4" xfId="35240"/>
    <cellStyle name="Обычный 5 4 5 2 2 3 5" xfId="35241"/>
    <cellStyle name="Обычный 5 4 5 2 2 3 6" xfId="35242"/>
    <cellStyle name="Обычный 5 4 5 2 2 3 7" xfId="35243"/>
    <cellStyle name="Обычный 5 4 5 2 2 3 8" xfId="35244"/>
    <cellStyle name="Обычный 5 4 5 2 2 4" xfId="35245"/>
    <cellStyle name="Обычный 5 4 5 2 2 4 2" xfId="35246"/>
    <cellStyle name="Обычный 5 4 5 2 2 4 3" xfId="35247"/>
    <cellStyle name="Обычный 5 4 5 2 2 4 4" xfId="35248"/>
    <cellStyle name="Обычный 5 4 5 2 2 4 5" xfId="35249"/>
    <cellStyle name="Обычный 5 4 5 2 2 5" xfId="35250"/>
    <cellStyle name="Обычный 5 4 5 2 2 5 2" xfId="35251"/>
    <cellStyle name="Обычный 5 4 5 2 2 5 3" xfId="35252"/>
    <cellStyle name="Обычный 5 4 5 2 2 5 4" xfId="35253"/>
    <cellStyle name="Обычный 5 4 5 2 2 5 5" xfId="35254"/>
    <cellStyle name="Обычный 5 4 5 2 2 6" xfId="35255"/>
    <cellStyle name="Обычный 5 4 5 2 2 7" xfId="35256"/>
    <cellStyle name="Обычный 5 4 5 2 2 8" xfId="35257"/>
    <cellStyle name="Обычный 5 4 5 2 2 9" xfId="35258"/>
    <cellStyle name="Обычный 5 4 5 2 3" xfId="35259"/>
    <cellStyle name="Обычный 5 4 5 2 3 2" xfId="35260"/>
    <cellStyle name="Обычный 5 4 5 2 3 2 2" xfId="35261"/>
    <cellStyle name="Обычный 5 4 5 2 3 2 3" xfId="35262"/>
    <cellStyle name="Обычный 5 4 5 2 3 2 4" xfId="35263"/>
    <cellStyle name="Обычный 5 4 5 2 3 2 5" xfId="35264"/>
    <cellStyle name="Обычный 5 4 5 2 3 3" xfId="35265"/>
    <cellStyle name="Обычный 5 4 5 2 3 4" xfId="35266"/>
    <cellStyle name="Обычный 5 4 5 2 3 5" xfId="35267"/>
    <cellStyle name="Обычный 5 4 5 2 3 6" xfId="35268"/>
    <cellStyle name="Обычный 5 4 5 2 3 7" xfId="35269"/>
    <cellStyle name="Обычный 5 4 5 2 3 8" xfId="35270"/>
    <cellStyle name="Обычный 5 4 5 2 3 9" xfId="35271"/>
    <cellStyle name="Обычный 5 4 5 2 4" xfId="35272"/>
    <cellStyle name="Обычный 5 4 5 2 4 2" xfId="35273"/>
    <cellStyle name="Обычный 5 4 5 2 4 2 2" xfId="35274"/>
    <cellStyle name="Обычный 5 4 5 2 4 2 3" xfId="35275"/>
    <cellStyle name="Обычный 5 4 5 2 4 2 4" xfId="35276"/>
    <cellStyle name="Обычный 5 4 5 2 4 2 5" xfId="35277"/>
    <cellStyle name="Обычный 5 4 5 2 4 3" xfId="35278"/>
    <cellStyle name="Обычный 5 4 5 2 4 4" xfId="35279"/>
    <cellStyle name="Обычный 5 4 5 2 4 5" xfId="35280"/>
    <cellStyle name="Обычный 5 4 5 2 4 6" xfId="35281"/>
    <cellStyle name="Обычный 5 4 5 2 4 7" xfId="35282"/>
    <cellStyle name="Обычный 5 4 5 2 4 8" xfId="35283"/>
    <cellStyle name="Обычный 5 4 5 2 5" xfId="35284"/>
    <cellStyle name="Обычный 5 4 5 2 5 2" xfId="35285"/>
    <cellStyle name="Обычный 5 4 5 2 5 3" xfId="35286"/>
    <cellStyle name="Обычный 5 4 5 2 5 4" xfId="35287"/>
    <cellStyle name="Обычный 5 4 5 2 5 5" xfId="35288"/>
    <cellStyle name="Обычный 5 4 5 2 6" xfId="35289"/>
    <cellStyle name="Обычный 5 4 5 2 6 2" xfId="35290"/>
    <cellStyle name="Обычный 5 4 5 2 6 3" xfId="35291"/>
    <cellStyle name="Обычный 5 4 5 2 6 4" xfId="35292"/>
    <cellStyle name="Обычный 5 4 5 2 6 5" xfId="35293"/>
    <cellStyle name="Обычный 5 4 5 2 7" xfId="35294"/>
    <cellStyle name="Обычный 5 4 5 2 8" xfId="35295"/>
    <cellStyle name="Обычный 5 4 5 2 9" xfId="35296"/>
    <cellStyle name="Обычный 5 4 5 3" xfId="35297"/>
    <cellStyle name="Обычный 5 4 5 3 10" xfId="35298"/>
    <cellStyle name="Обычный 5 4 5 3 11" xfId="35299"/>
    <cellStyle name="Обычный 5 4 5 3 12" xfId="35300"/>
    <cellStyle name="Обычный 5 4 5 3 13" xfId="35301"/>
    <cellStyle name="Обычный 5 4 5 3 2" xfId="35302"/>
    <cellStyle name="Обычный 5 4 5 3 2 2" xfId="35303"/>
    <cellStyle name="Обычный 5 4 5 3 2 2 2" xfId="35304"/>
    <cellStyle name="Обычный 5 4 5 3 2 2 3" xfId="35305"/>
    <cellStyle name="Обычный 5 4 5 3 2 2 4" xfId="35306"/>
    <cellStyle name="Обычный 5 4 5 3 2 2 5" xfId="35307"/>
    <cellStyle name="Обычный 5 4 5 3 2 3" xfId="35308"/>
    <cellStyle name="Обычный 5 4 5 3 2 4" xfId="35309"/>
    <cellStyle name="Обычный 5 4 5 3 2 5" xfId="35310"/>
    <cellStyle name="Обычный 5 4 5 3 2 6" xfId="35311"/>
    <cellStyle name="Обычный 5 4 5 3 2 7" xfId="35312"/>
    <cellStyle name="Обычный 5 4 5 3 2 8" xfId="35313"/>
    <cellStyle name="Обычный 5 4 5 3 2 9" xfId="35314"/>
    <cellStyle name="Обычный 5 4 5 3 3" xfId="35315"/>
    <cellStyle name="Обычный 5 4 5 3 3 2" xfId="35316"/>
    <cellStyle name="Обычный 5 4 5 3 3 2 2" xfId="35317"/>
    <cellStyle name="Обычный 5 4 5 3 3 2 3" xfId="35318"/>
    <cellStyle name="Обычный 5 4 5 3 3 2 4" xfId="35319"/>
    <cellStyle name="Обычный 5 4 5 3 3 2 5" xfId="35320"/>
    <cellStyle name="Обычный 5 4 5 3 3 3" xfId="35321"/>
    <cellStyle name="Обычный 5 4 5 3 3 4" xfId="35322"/>
    <cellStyle name="Обычный 5 4 5 3 3 5" xfId="35323"/>
    <cellStyle name="Обычный 5 4 5 3 3 6" xfId="35324"/>
    <cellStyle name="Обычный 5 4 5 3 3 7" xfId="35325"/>
    <cellStyle name="Обычный 5 4 5 3 3 8" xfId="35326"/>
    <cellStyle name="Обычный 5 4 5 3 4" xfId="35327"/>
    <cellStyle name="Обычный 5 4 5 3 4 2" xfId="35328"/>
    <cellStyle name="Обычный 5 4 5 3 4 3" xfId="35329"/>
    <cellStyle name="Обычный 5 4 5 3 4 4" xfId="35330"/>
    <cellStyle name="Обычный 5 4 5 3 4 5" xfId="35331"/>
    <cellStyle name="Обычный 5 4 5 3 5" xfId="35332"/>
    <cellStyle name="Обычный 5 4 5 3 5 2" xfId="35333"/>
    <cellStyle name="Обычный 5 4 5 3 5 3" xfId="35334"/>
    <cellStyle name="Обычный 5 4 5 3 5 4" xfId="35335"/>
    <cellStyle name="Обычный 5 4 5 3 5 5" xfId="35336"/>
    <cellStyle name="Обычный 5 4 5 3 6" xfId="35337"/>
    <cellStyle name="Обычный 5 4 5 3 7" xfId="35338"/>
    <cellStyle name="Обычный 5 4 5 3 8" xfId="35339"/>
    <cellStyle name="Обычный 5 4 5 3 9" xfId="35340"/>
    <cellStyle name="Обычный 5 4 5 4" xfId="35341"/>
    <cellStyle name="Обычный 5 4 5 4 2" xfId="35342"/>
    <cellStyle name="Обычный 5 4 5 4 2 2" xfId="35343"/>
    <cellStyle name="Обычный 5 4 5 4 2 3" xfId="35344"/>
    <cellStyle name="Обычный 5 4 5 4 2 4" xfId="35345"/>
    <cellStyle name="Обычный 5 4 5 4 2 5" xfId="35346"/>
    <cellStyle name="Обычный 5 4 5 4 3" xfId="35347"/>
    <cellStyle name="Обычный 5 4 5 4 4" xfId="35348"/>
    <cellStyle name="Обычный 5 4 5 4 5" xfId="35349"/>
    <cellStyle name="Обычный 5 4 5 4 6" xfId="35350"/>
    <cellStyle name="Обычный 5 4 5 4 7" xfId="35351"/>
    <cellStyle name="Обычный 5 4 5 4 8" xfId="35352"/>
    <cellStyle name="Обычный 5 4 5 4 9" xfId="35353"/>
    <cellStyle name="Обычный 5 4 5 5" xfId="35354"/>
    <cellStyle name="Обычный 5 4 5 5 2" xfId="35355"/>
    <cellStyle name="Обычный 5 4 5 5 2 2" xfId="35356"/>
    <cellStyle name="Обычный 5 4 5 5 2 3" xfId="35357"/>
    <cellStyle name="Обычный 5 4 5 5 2 4" xfId="35358"/>
    <cellStyle name="Обычный 5 4 5 5 2 5" xfId="35359"/>
    <cellStyle name="Обычный 5 4 5 5 3" xfId="35360"/>
    <cellStyle name="Обычный 5 4 5 5 4" xfId="35361"/>
    <cellStyle name="Обычный 5 4 5 5 5" xfId="35362"/>
    <cellStyle name="Обычный 5 4 5 5 6" xfId="35363"/>
    <cellStyle name="Обычный 5 4 5 5 7" xfId="35364"/>
    <cellStyle name="Обычный 5 4 5 5 8" xfId="35365"/>
    <cellStyle name="Обычный 5 4 5 6" xfId="35366"/>
    <cellStyle name="Обычный 5 4 5 6 2" xfId="35367"/>
    <cellStyle name="Обычный 5 4 5 6 3" xfId="35368"/>
    <cellStyle name="Обычный 5 4 5 6 4" xfId="35369"/>
    <cellStyle name="Обычный 5 4 5 6 5" xfId="35370"/>
    <cellStyle name="Обычный 5 4 5 7" xfId="35371"/>
    <cellStyle name="Обычный 5 4 5 7 2" xfId="35372"/>
    <cellStyle name="Обычный 5 4 5 7 3" xfId="35373"/>
    <cellStyle name="Обычный 5 4 5 7 4" xfId="35374"/>
    <cellStyle name="Обычный 5 4 5 7 5" xfId="35375"/>
    <cellStyle name="Обычный 5 4 5 8" xfId="35376"/>
    <cellStyle name="Обычный 5 4 5 9" xfId="35377"/>
    <cellStyle name="Обычный 5 4 6" xfId="35378"/>
    <cellStyle name="Обычный 5 4 6 10" xfId="35379"/>
    <cellStyle name="Обычный 5 4 6 11" xfId="35380"/>
    <cellStyle name="Обычный 5 4 6 12" xfId="35381"/>
    <cellStyle name="Обычный 5 4 6 13" xfId="35382"/>
    <cellStyle name="Обычный 5 4 6 14" xfId="35383"/>
    <cellStyle name="Обычный 5 4 6 15" xfId="35384"/>
    <cellStyle name="Обычный 5 4 6 2" xfId="35385"/>
    <cellStyle name="Обычный 5 4 6 2 10" xfId="35386"/>
    <cellStyle name="Обычный 5 4 6 2 11" xfId="35387"/>
    <cellStyle name="Обычный 5 4 6 2 12" xfId="35388"/>
    <cellStyle name="Обычный 5 4 6 2 13" xfId="35389"/>
    <cellStyle name="Обычный 5 4 6 2 14" xfId="35390"/>
    <cellStyle name="Обычный 5 4 6 2 2" xfId="35391"/>
    <cellStyle name="Обычный 5 4 6 2 2 10" xfId="35392"/>
    <cellStyle name="Обычный 5 4 6 2 2 11" xfId="35393"/>
    <cellStyle name="Обычный 5 4 6 2 2 12" xfId="35394"/>
    <cellStyle name="Обычный 5 4 6 2 2 13" xfId="35395"/>
    <cellStyle name="Обычный 5 4 6 2 2 2" xfId="35396"/>
    <cellStyle name="Обычный 5 4 6 2 2 2 2" xfId="35397"/>
    <cellStyle name="Обычный 5 4 6 2 2 2 2 2" xfId="35398"/>
    <cellStyle name="Обычный 5 4 6 2 2 2 2 3" xfId="35399"/>
    <cellStyle name="Обычный 5 4 6 2 2 2 2 4" xfId="35400"/>
    <cellStyle name="Обычный 5 4 6 2 2 2 2 5" xfId="35401"/>
    <cellStyle name="Обычный 5 4 6 2 2 2 3" xfId="35402"/>
    <cellStyle name="Обычный 5 4 6 2 2 2 4" xfId="35403"/>
    <cellStyle name="Обычный 5 4 6 2 2 2 5" xfId="35404"/>
    <cellStyle name="Обычный 5 4 6 2 2 2 6" xfId="35405"/>
    <cellStyle name="Обычный 5 4 6 2 2 2 7" xfId="35406"/>
    <cellStyle name="Обычный 5 4 6 2 2 2 8" xfId="35407"/>
    <cellStyle name="Обычный 5 4 6 2 2 2 9" xfId="35408"/>
    <cellStyle name="Обычный 5 4 6 2 2 3" xfId="35409"/>
    <cellStyle name="Обычный 5 4 6 2 2 3 2" xfId="35410"/>
    <cellStyle name="Обычный 5 4 6 2 2 3 2 2" xfId="35411"/>
    <cellStyle name="Обычный 5 4 6 2 2 3 2 3" xfId="35412"/>
    <cellStyle name="Обычный 5 4 6 2 2 3 2 4" xfId="35413"/>
    <cellStyle name="Обычный 5 4 6 2 2 3 2 5" xfId="35414"/>
    <cellStyle name="Обычный 5 4 6 2 2 3 3" xfId="35415"/>
    <cellStyle name="Обычный 5 4 6 2 2 3 4" xfId="35416"/>
    <cellStyle name="Обычный 5 4 6 2 2 3 5" xfId="35417"/>
    <cellStyle name="Обычный 5 4 6 2 2 3 6" xfId="35418"/>
    <cellStyle name="Обычный 5 4 6 2 2 3 7" xfId="35419"/>
    <cellStyle name="Обычный 5 4 6 2 2 3 8" xfId="35420"/>
    <cellStyle name="Обычный 5 4 6 2 2 4" xfId="35421"/>
    <cellStyle name="Обычный 5 4 6 2 2 4 2" xfId="35422"/>
    <cellStyle name="Обычный 5 4 6 2 2 4 3" xfId="35423"/>
    <cellStyle name="Обычный 5 4 6 2 2 4 4" xfId="35424"/>
    <cellStyle name="Обычный 5 4 6 2 2 4 5" xfId="35425"/>
    <cellStyle name="Обычный 5 4 6 2 2 5" xfId="35426"/>
    <cellStyle name="Обычный 5 4 6 2 2 5 2" xfId="35427"/>
    <cellStyle name="Обычный 5 4 6 2 2 5 3" xfId="35428"/>
    <cellStyle name="Обычный 5 4 6 2 2 5 4" xfId="35429"/>
    <cellStyle name="Обычный 5 4 6 2 2 5 5" xfId="35430"/>
    <cellStyle name="Обычный 5 4 6 2 2 6" xfId="35431"/>
    <cellStyle name="Обычный 5 4 6 2 2 7" xfId="35432"/>
    <cellStyle name="Обычный 5 4 6 2 2 8" xfId="35433"/>
    <cellStyle name="Обычный 5 4 6 2 2 9" xfId="35434"/>
    <cellStyle name="Обычный 5 4 6 2 3" xfId="35435"/>
    <cellStyle name="Обычный 5 4 6 2 3 2" xfId="35436"/>
    <cellStyle name="Обычный 5 4 6 2 3 2 2" xfId="35437"/>
    <cellStyle name="Обычный 5 4 6 2 3 2 3" xfId="35438"/>
    <cellStyle name="Обычный 5 4 6 2 3 2 4" xfId="35439"/>
    <cellStyle name="Обычный 5 4 6 2 3 2 5" xfId="35440"/>
    <cellStyle name="Обычный 5 4 6 2 3 3" xfId="35441"/>
    <cellStyle name="Обычный 5 4 6 2 3 4" xfId="35442"/>
    <cellStyle name="Обычный 5 4 6 2 3 5" xfId="35443"/>
    <cellStyle name="Обычный 5 4 6 2 3 6" xfId="35444"/>
    <cellStyle name="Обычный 5 4 6 2 3 7" xfId="35445"/>
    <cellStyle name="Обычный 5 4 6 2 3 8" xfId="35446"/>
    <cellStyle name="Обычный 5 4 6 2 3 9" xfId="35447"/>
    <cellStyle name="Обычный 5 4 6 2 4" xfId="35448"/>
    <cellStyle name="Обычный 5 4 6 2 4 2" xfId="35449"/>
    <cellStyle name="Обычный 5 4 6 2 4 2 2" xfId="35450"/>
    <cellStyle name="Обычный 5 4 6 2 4 2 3" xfId="35451"/>
    <cellStyle name="Обычный 5 4 6 2 4 2 4" xfId="35452"/>
    <cellStyle name="Обычный 5 4 6 2 4 2 5" xfId="35453"/>
    <cellStyle name="Обычный 5 4 6 2 4 3" xfId="35454"/>
    <cellStyle name="Обычный 5 4 6 2 4 4" xfId="35455"/>
    <cellStyle name="Обычный 5 4 6 2 4 5" xfId="35456"/>
    <cellStyle name="Обычный 5 4 6 2 4 6" xfId="35457"/>
    <cellStyle name="Обычный 5 4 6 2 4 7" xfId="35458"/>
    <cellStyle name="Обычный 5 4 6 2 4 8" xfId="35459"/>
    <cellStyle name="Обычный 5 4 6 2 5" xfId="35460"/>
    <cellStyle name="Обычный 5 4 6 2 5 2" xfId="35461"/>
    <cellStyle name="Обычный 5 4 6 2 5 3" xfId="35462"/>
    <cellStyle name="Обычный 5 4 6 2 5 4" xfId="35463"/>
    <cellStyle name="Обычный 5 4 6 2 5 5" xfId="35464"/>
    <cellStyle name="Обычный 5 4 6 2 6" xfId="35465"/>
    <cellStyle name="Обычный 5 4 6 2 6 2" xfId="35466"/>
    <cellStyle name="Обычный 5 4 6 2 6 3" xfId="35467"/>
    <cellStyle name="Обычный 5 4 6 2 6 4" xfId="35468"/>
    <cellStyle name="Обычный 5 4 6 2 6 5" xfId="35469"/>
    <cellStyle name="Обычный 5 4 6 2 7" xfId="35470"/>
    <cellStyle name="Обычный 5 4 6 2 8" xfId="35471"/>
    <cellStyle name="Обычный 5 4 6 2 9" xfId="35472"/>
    <cellStyle name="Обычный 5 4 6 3" xfId="35473"/>
    <cellStyle name="Обычный 5 4 6 3 10" xfId="35474"/>
    <cellStyle name="Обычный 5 4 6 3 11" xfId="35475"/>
    <cellStyle name="Обычный 5 4 6 3 12" xfId="35476"/>
    <cellStyle name="Обычный 5 4 6 3 13" xfId="35477"/>
    <cellStyle name="Обычный 5 4 6 3 2" xfId="35478"/>
    <cellStyle name="Обычный 5 4 6 3 2 2" xfId="35479"/>
    <cellStyle name="Обычный 5 4 6 3 2 2 2" xfId="35480"/>
    <cellStyle name="Обычный 5 4 6 3 2 2 3" xfId="35481"/>
    <cellStyle name="Обычный 5 4 6 3 2 2 4" xfId="35482"/>
    <cellStyle name="Обычный 5 4 6 3 2 2 5" xfId="35483"/>
    <cellStyle name="Обычный 5 4 6 3 2 3" xfId="35484"/>
    <cellStyle name="Обычный 5 4 6 3 2 4" xfId="35485"/>
    <cellStyle name="Обычный 5 4 6 3 2 5" xfId="35486"/>
    <cellStyle name="Обычный 5 4 6 3 2 6" xfId="35487"/>
    <cellStyle name="Обычный 5 4 6 3 2 7" xfId="35488"/>
    <cellStyle name="Обычный 5 4 6 3 2 8" xfId="35489"/>
    <cellStyle name="Обычный 5 4 6 3 2 9" xfId="35490"/>
    <cellStyle name="Обычный 5 4 6 3 3" xfId="35491"/>
    <cellStyle name="Обычный 5 4 6 3 3 2" xfId="35492"/>
    <cellStyle name="Обычный 5 4 6 3 3 2 2" xfId="35493"/>
    <cellStyle name="Обычный 5 4 6 3 3 2 3" xfId="35494"/>
    <cellStyle name="Обычный 5 4 6 3 3 2 4" xfId="35495"/>
    <cellStyle name="Обычный 5 4 6 3 3 2 5" xfId="35496"/>
    <cellStyle name="Обычный 5 4 6 3 3 3" xfId="35497"/>
    <cellStyle name="Обычный 5 4 6 3 3 4" xfId="35498"/>
    <cellStyle name="Обычный 5 4 6 3 3 5" xfId="35499"/>
    <cellStyle name="Обычный 5 4 6 3 3 6" xfId="35500"/>
    <cellStyle name="Обычный 5 4 6 3 3 7" xfId="35501"/>
    <cellStyle name="Обычный 5 4 6 3 3 8" xfId="35502"/>
    <cellStyle name="Обычный 5 4 6 3 4" xfId="35503"/>
    <cellStyle name="Обычный 5 4 6 3 4 2" xfId="35504"/>
    <cellStyle name="Обычный 5 4 6 3 4 3" xfId="35505"/>
    <cellStyle name="Обычный 5 4 6 3 4 4" xfId="35506"/>
    <cellStyle name="Обычный 5 4 6 3 4 5" xfId="35507"/>
    <cellStyle name="Обычный 5 4 6 3 5" xfId="35508"/>
    <cellStyle name="Обычный 5 4 6 3 5 2" xfId="35509"/>
    <cellStyle name="Обычный 5 4 6 3 5 3" xfId="35510"/>
    <cellStyle name="Обычный 5 4 6 3 5 4" xfId="35511"/>
    <cellStyle name="Обычный 5 4 6 3 5 5" xfId="35512"/>
    <cellStyle name="Обычный 5 4 6 3 6" xfId="35513"/>
    <cellStyle name="Обычный 5 4 6 3 7" xfId="35514"/>
    <cellStyle name="Обычный 5 4 6 3 8" xfId="35515"/>
    <cellStyle name="Обычный 5 4 6 3 9" xfId="35516"/>
    <cellStyle name="Обычный 5 4 6 4" xfId="35517"/>
    <cellStyle name="Обычный 5 4 6 4 2" xfId="35518"/>
    <cellStyle name="Обычный 5 4 6 4 2 2" xfId="35519"/>
    <cellStyle name="Обычный 5 4 6 4 2 3" xfId="35520"/>
    <cellStyle name="Обычный 5 4 6 4 2 4" xfId="35521"/>
    <cellStyle name="Обычный 5 4 6 4 2 5" xfId="35522"/>
    <cellStyle name="Обычный 5 4 6 4 3" xfId="35523"/>
    <cellStyle name="Обычный 5 4 6 4 4" xfId="35524"/>
    <cellStyle name="Обычный 5 4 6 4 5" xfId="35525"/>
    <cellStyle name="Обычный 5 4 6 4 6" xfId="35526"/>
    <cellStyle name="Обычный 5 4 6 4 7" xfId="35527"/>
    <cellStyle name="Обычный 5 4 6 4 8" xfId="35528"/>
    <cellStyle name="Обычный 5 4 6 4 9" xfId="35529"/>
    <cellStyle name="Обычный 5 4 6 5" xfId="35530"/>
    <cellStyle name="Обычный 5 4 6 5 2" xfId="35531"/>
    <cellStyle name="Обычный 5 4 6 5 2 2" xfId="35532"/>
    <cellStyle name="Обычный 5 4 6 5 2 3" xfId="35533"/>
    <cellStyle name="Обычный 5 4 6 5 2 4" xfId="35534"/>
    <cellStyle name="Обычный 5 4 6 5 2 5" xfId="35535"/>
    <cellStyle name="Обычный 5 4 6 5 3" xfId="35536"/>
    <cellStyle name="Обычный 5 4 6 5 4" xfId="35537"/>
    <cellStyle name="Обычный 5 4 6 5 5" xfId="35538"/>
    <cellStyle name="Обычный 5 4 6 5 6" xfId="35539"/>
    <cellStyle name="Обычный 5 4 6 5 7" xfId="35540"/>
    <cellStyle name="Обычный 5 4 6 5 8" xfId="35541"/>
    <cellStyle name="Обычный 5 4 6 6" xfId="35542"/>
    <cellStyle name="Обычный 5 4 6 6 2" xfId="35543"/>
    <cellStyle name="Обычный 5 4 6 6 3" xfId="35544"/>
    <cellStyle name="Обычный 5 4 6 6 4" xfId="35545"/>
    <cellStyle name="Обычный 5 4 6 6 5" xfId="35546"/>
    <cellStyle name="Обычный 5 4 6 7" xfId="35547"/>
    <cellStyle name="Обычный 5 4 6 7 2" xfId="35548"/>
    <cellStyle name="Обычный 5 4 6 7 3" xfId="35549"/>
    <cellStyle name="Обычный 5 4 6 7 4" xfId="35550"/>
    <cellStyle name="Обычный 5 4 6 7 5" xfId="35551"/>
    <cellStyle name="Обычный 5 4 6 8" xfId="35552"/>
    <cellStyle name="Обычный 5 4 6 9" xfId="35553"/>
    <cellStyle name="Обычный 5 4 7" xfId="35554"/>
    <cellStyle name="Обычный 5 4 7 10" xfId="35555"/>
    <cellStyle name="Обычный 5 4 7 11" xfId="35556"/>
    <cellStyle name="Обычный 5 4 7 12" xfId="35557"/>
    <cellStyle name="Обычный 5 4 7 13" xfId="35558"/>
    <cellStyle name="Обычный 5 4 7 14" xfId="35559"/>
    <cellStyle name="Обычный 5 4 7 15" xfId="35560"/>
    <cellStyle name="Обычный 5 4 7 2" xfId="35561"/>
    <cellStyle name="Обычный 5 4 7 2 10" xfId="35562"/>
    <cellStyle name="Обычный 5 4 7 2 11" xfId="35563"/>
    <cellStyle name="Обычный 5 4 7 2 12" xfId="35564"/>
    <cellStyle name="Обычный 5 4 7 2 13" xfId="35565"/>
    <cellStyle name="Обычный 5 4 7 2 14" xfId="35566"/>
    <cellStyle name="Обычный 5 4 7 2 2" xfId="35567"/>
    <cellStyle name="Обычный 5 4 7 2 2 10" xfId="35568"/>
    <cellStyle name="Обычный 5 4 7 2 2 11" xfId="35569"/>
    <cellStyle name="Обычный 5 4 7 2 2 12" xfId="35570"/>
    <cellStyle name="Обычный 5 4 7 2 2 13" xfId="35571"/>
    <cellStyle name="Обычный 5 4 7 2 2 2" xfId="35572"/>
    <cellStyle name="Обычный 5 4 7 2 2 2 2" xfId="35573"/>
    <cellStyle name="Обычный 5 4 7 2 2 2 2 2" xfId="35574"/>
    <cellStyle name="Обычный 5 4 7 2 2 2 2 3" xfId="35575"/>
    <cellStyle name="Обычный 5 4 7 2 2 2 2 4" xfId="35576"/>
    <cellStyle name="Обычный 5 4 7 2 2 2 2 5" xfId="35577"/>
    <cellStyle name="Обычный 5 4 7 2 2 2 3" xfId="35578"/>
    <cellStyle name="Обычный 5 4 7 2 2 2 4" xfId="35579"/>
    <cellStyle name="Обычный 5 4 7 2 2 2 5" xfId="35580"/>
    <cellStyle name="Обычный 5 4 7 2 2 2 6" xfId="35581"/>
    <cellStyle name="Обычный 5 4 7 2 2 2 7" xfId="35582"/>
    <cellStyle name="Обычный 5 4 7 2 2 2 8" xfId="35583"/>
    <cellStyle name="Обычный 5 4 7 2 2 2 9" xfId="35584"/>
    <cellStyle name="Обычный 5 4 7 2 2 3" xfId="35585"/>
    <cellStyle name="Обычный 5 4 7 2 2 3 2" xfId="35586"/>
    <cellStyle name="Обычный 5 4 7 2 2 3 2 2" xfId="35587"/>
    <cellStyle name="Обычный 5 4 7 2 2 3 2 3" xfId="35588"/>
    <cellStyle name="Обычный 5 4 7 2 2 3 2 4" xfId="35589"/>
    <cellStyle name="Обычный 5 4 7 2 2 3 2 5" xfId="35590"/>
    <cellStyle name="Обычный 5 4 7 2 2 3 3" xfId="35591"/>
    <cellStyle name="Обычный 5 4 7 2 2 3 4" xfId="35592"/>
    <cellStyle name="Обычный 5 4 7 2 2 3 5" xfId="35593"/>
    <cellStyle name="Обычный 5 4 7 2 2 3 6" xfId="35594"/>
    <cellStyle name="Обычный 5 4 7 2 2 3 7" xfId="35595"/>
    <cellStyle name="Обычный 5 4 7 2 2 3 8" xfId="35596"/>
    <cellStyle name="Обычный 5 4 7 2 2 4" xfId="35597"/>
    <cellStyle name="Обычный 5 4 7 2 2 4 2" xfId="35598"/>
    <cellStyle name="Обычный 5 4 7 2 2 4 3" xfId="35599"/>
    <cellStyle name="Обычный 5 4 7 2 2 4 4" xfId="35600"/>
    <cellStyle name="Обычный 5 4 7 2 2 4 5" xfId="35601"/>
    <cellStyle name="Обычный 5 4 7 2 2 5" xfId="35602"/>
    <cellStyle name="Обычный 5 4 7 2 2 5 2" xfId="35603"/>
    <cellStyle name="Обычный 5 4 7 2 2 5 3" xfId="35604"/>
    <cellStyle name="Обычный 5 4 7 2 2 5 4" xfId="35605"/>
    <cellStyle name="Обычный 5 4 7 2 2 5 5" xfId="35606"/>
    <cellStyle name="Обычный 5 4 7 2 2 6" xfId="35607"/>
    <cellStyle name="Обычный 5 4 7 2 2 7" xfId="35608"/>
    <cellStyle name="Обычный 5 4 7 2 2 8" xfId="35609"/>
    <cellStyle name="Обычный 5 4 7 2 2 9" xfId="35610"/>
    <cellStyle name="Обычный 5 4 7 2 3" xfId="35611"/>
    <cellStyle name="Обычный 5 4 7 2 3 2" xfId="35612"/>
    <cellStyle name="Обычный 5 4 7 2 3 2 2" xfId="35613"/>
    <cellStyle name="Обычный 5 4 7 2 3 2 3" xfId="35614"/>
    <cellStyle name="Обычный 5 4 7 2 3 2 4" xfId="35615"/>
    <cellStyle name="Обычный 5 4 7 2 3 2 5" xfId="35616"/>
    <cellStyle name="Обычный 5 4 7 2 3 3" xfId="35617"/>
    <cellStyle name="Обычный 5 4 7 2 3 4" xfId="35618"/>
    <cellStyle name="Обычный 5 4 7 2 3 5" xfId="35619"/>
    <cellStyle name="Обычный 5 4 7 2 3 6" xfId="35620"/>
    <cellStyle name="Обычный 5 4 7 2 3 7" xfId="35621"/>
    <cellStyle name="Обычный 5 4 7 2 3 8" xfId="35622"/>
    <cellStyle name="Обычный 5 4 7 2 3 9" xfId="35623"/>
    <cellStyle name="Обычный 5 4 7 2 4" xfId="35624"/>
    <cellStyle name="Обычный 5 4 7 2 4 2" xfId="35625"/>
    <cellStyle name="Обычный 5 4 7 2 4 2 2" xfId="35626"/>
    <cellStyle name="Обычный 5 4 7 2 4 2 3" xfId="35627"/>
    <cellStyle name="Обычный 5 4 7 2 4 2 4" xfId="35628"/>
    <cellStyle name="Обычный 5 4 7 2 4 2 5" xfId="35629"/>
    <cellStyle name="Обычный 5 4 7 2 4 3" xfId="35630"/>
    <cellStyle name="Обычный 5 4 7 2 4 4" xfId="35631"/>
    <cellStyle name="Обычный 5 4 7 2 4 5" xfId="35632"/>
    <cellStyle name="Обычный 5 4 7 2 4 6" xfId="35633"/>
    <cellStyle name="Обычный 5 4 7 2 4 7" xfId="35634"/>
    <cellStyle name="Обычный 5 4 7 2 4 8" xfId="35635"/>
    <cellStyle name="Обычный 5 4 7 2 5" xfId="35636"/>
    <cellStyle name="Обычный 5 4 7 2 5 2" xfId="35637"/>
    <cellStyle name="Обычный 5 4 7 2 5 3" xfId="35638"/>
    <cellStyle name="Обычный 5 4 7 2 5 4" xfId="35639"/>
    <cellStyle name="Обычный 5 4 7 2 5 5" xfId="35640"/>
    <cellStyle name="Обычный 5 4 7 2 6" xfId="35641"/>
    <cellStyle name="Обычный 5 4 7 2 6 2" xfId="35642"/>
    <cellStyle name="Обычный 5 4 7 2 6 3" xfId="35643"/>
    <cellStyle name="Обычный 5 4 7 2 6 4" xfId="35644"/>
    <cellStyle name="Обычный 5 4 7 2 6 5" xfId="35645"/>
    <cellStyle name="Обычный 5 4 7 2 7" xfId="35646"/>
    <cellStyle name="Обычный 5 4 7 2 8" xfId="35647"/>
    <cellStyle name="Обычный 5 4 7 2 9" xfId="35648"/>
    <cellStyle name="Обычный 5 4 7 3" xfId="35649"/>
    <cellStyle name="Обычный 5 4 7 3 10" xfId="35650"/>
    <cellStyle name="Обычный 5 4 7 3 11" xfId="35651"/>
    <cellStyle name="Обычный 5 4 7 3 12" xfId="35652"/>
    <cellStyle name="Обычный 5 4 7 3 13" xfId="35653"/>
    <cellStyle name="Обычный 5 4 7 3 2" xfId="35654"/>
    <cellStyle name="Обычный 5 4 7 3 2 2" xfId="35655"/>
    <cellStyle name="Обычный 5 4 7 3 2 2 2" xfId="35656"/>
    <cellStyle name="Обычный 5 4 7 3 2 2 3" xfId="35657"/>
    <cellStyle name="Обычный 5 4 7 3 2 2 4" xfId="35658"/>
    <cellStyle name="Обычный 5 4 7 3 2 2 5" xfId="35659"/>
    <cellStyle name="Обычный 5 4 7 3 2 3" xfId="35660"/>
    <cellStyle name="Обычный 5 4 7 3 2 4" xfId="35661"/>
    <cellStyle name="Обычный 5 4 7 3 2 5" xfId="35662"/>
    <cellStyle name="Обычный 5 4 7 3 2 6" xfId="35663"/>
    <cellStyle name="Обычный 5 4 7 3 2 7" xfId="35664"/>
    <cellStyle name="Обычный 5 4 7 3 2 8" xfId="35665"/>
    <cellStyle name="Обычный 5 4 7 3 2 9" xfId="35666"/>
    <cellStyle name="Обычный 5 4 7 3 3" xfId="35667"/>
    <cellStyle name="Обычный 5 4 7 3 3 2" xfId="35668"/>
    <cellStyle name="Обычный 5 4 7 3 3 2 2" xfId="35669"/>
    <cellStyle name="Обычный 5 4 7 3 3 2 3" xfId="35670"/>
    <cellStyle name="Обычный 5 4 7 3 3 2 4" xfId="35671"/>
    <cellStyle name="Обычный 5 4 7 3 3 2 5" xfId="35672"/>
    <cellStyle name="Обычный 5 4 7 3 3 3" xfId="35673"/>
    <cellStyle name="Обычный 5 4 7 3 3 4" xfId="35674"/>
    <cellStyle name="Обычный 5 4 7 3 3 5" xfId="35675"/>
    <cellStyle name="Обычный 5 4 7 3 3 6" xfId="35676"/>
    <cellStyle name="Обычный 5 4 7 3 3 7" xfId="35677"/>
    <cellStyle name="Обычный 5 4 7 3 3 8" xfId="35678"/>
    <cellStyle name="Обычный 5 4 7 3 4" xfId="35679"/>
    <cellStyle name="Обычный 5 4 7 3 4 2" xfId="35680"/>
    <cellStyle name="Обычный 5 4 7 3 4 3" xfId="35681"/>
    <cellStyle name="Обычный 5 4 7 3 4 4" xfId="35682"/>
    <cellStyle name="Обычный 5 4 7 3 4 5" xfId="35683"/>
    <cellStyle name="Обычный 5 4 7 3 5" xfId="35684"/>
    <cellStyle name="Обычный 5 4 7 3 5 2" xfId="35685"/>
    <cellStyle name="Обычный 5 4 7 3 5 3" xfId="35686"/>
    <cellStyle name="Обычный 5 4 7 3 5 4" xfId="35687"/>
    <cellStyle name="Обычный 5 4 7 3 5 5" xfId="35688"/>
    <cellStyle name="Обычный 5 4 7 3 6" xfId="35689"/>
    <cellStyle name="Обычный 5 4 7 3 7" xfId="35690"/>
    <cellStyle name="Обычный 5 4 7 3 8" xfId="35691"/>
    <cellStyle name="Обычный 5 4 7 3 9" xfId="35692"/>
    <cellStyle name="Обычный 5 4 7 4" xfId="35693"/>
    <cellStyle name="Обычный 5 4 7 4 2" xfId="35694"/>
    <cellStyle name="Обычный 5 4 7 4 2 2" xfId="35695"/>
    <cellStyle name="Обычный 5 4 7 4 2 3" xfId="35696"/>
    <cellStyle name="Обычный 5 4 7 4 2 4" xfId="35697"/>
    <cellStyle name="Обычный 5 4 7 4 2 5" xfId="35698"/>
    <cellStyle name="Обычный 5 4 7 4 3" xfId="35699"/>
    <cellStyle name="Обычный 5 4 7 4 4" xfId="35700"/>
    <cellStyle name="Обычный 5 4 7 4 5" xfId="35701"/>
    <cellStyle name="Обычный 5 4 7 4 6" xfId="35702"/>
    <cellStyle name="Обычный 5 4 7 4 7" xfId="35703"/>
    <cellStyle name="Обычный 5 4 7 4 8" xfId="35704"/>
    <cellStyle name="Обычный 5 4 7 4 9" xfId="35705"/>
    <cellStyle name="Обычный 5 4 7 5" xfId="35706"/>
    <cellStyle name="Обычный 5 4 7 5 2" xfId="35707"/>
    <cellStyle name="Обычный 5 4 7 5 2 2" xfId="35708"/>
    <cellStyle name="Обычный 5 4 7 5 2 3" xfId="35709"/>
    <cellStyle name="Обычный 5 4 7 5 2 4" xfId="35710"/>
    <cellStyle name="Обычный 5 4 7 5 2 5" xfId="35711"/>
    <cellStyle name="Обычный 5 4 7 5 3" xfId="35712"/>
    <cellStyle name="Обычный 5 4 7 5 4" xfId="35713"/>
    <cellStyle name="Обычный 5 4 7 5 5" xfId="35714"/>
    <cellStyle name="Обычный 5 4 7 5 6" xfId="35715"/>
    <cellStyle name="Обычный 5 4 7 5 7" xfId="35716"/>
    <cellStyle name="Обычный 5 4 7 5 8" xfId="35717"/>
    <cellStyle name="Обычный 5 4 7 6" xfId="35718"/>
    <cellStyle name="Обычный 5 4 7 6 2" xfId="35719"/>
    <cellStyle name="Обычный 5 4 7 6 3" xfId="35720"/>
    <cellStyle name="Обычный 5 4 7 6 4" xfId="35721"/>
    <cellStyle name="Обычный 5 4 7 6 5" xfId="35722"/>
    <cellStyle name="Обычный 5 4 7 7" xfId="35723"/>
    <cellStyle name="Обычный 5 4 7 7 2" xfId="35724"/>
    <cellStyle name="Обычный 5 4 7 7 3" xfId="35725"/>
    <cellStyle name="Обычный 5 4 7 7 4" xfId="35726"/>
    <cellStyle name="Обычный 5 4 7 7 5" xfId="35727"/>
    <cellStyle name="Обычный 5 4 7 8" xfId="35728"/>
    <cellStyle name="Обычный 5 4 7 9" xfId="35729"/>
    <cellStyle name="Обычный 5 4 8" xfId="35730"/>
    <cellStyle name="Обычный 5 4 8 10" xfId="35731"/>
    <cellStyle name="Обычный 5 4 8 11" xfId="35732"/>
    <cellStyle name="Обычный 5 4 8 12" xfId="35733"/>
    <cellStyle name="Обычный 5 4 8 13" xfId="35734"/>
    <cellStyle name="Обычный 5 4 8 14" xfId="35735"/>
    <cellStyle name="Обычный 5 4 8 15" xfId="35736"/>
    <cellStyle name="Обычный 5 4 8 2" xfId="35737"/>
    <cellStyle name="Обычный 5 4 8 2 10" xfId="35738"/>
    <cellStyle name="Обычный 5 4 8 2 11" xfId="35739"/>
    <cellStyle name="Обычный 5 4 8 2 12" xfId="35740"/>
    <cellStyle name="Обычный 5 4 8 2 13" xfId="35741"/>
    <cellStyle name="Обычный 5 4 8 2 14" xfId="35742"/>
    <cellStyle name="Обычный 5 4 8 2 2" xfId="35743"/>
    <cellStyle name="Обычный 5 4 8 2 2 10" xfId="35744"/>
    <cellStyle name="Обычный 5 4 8 2 2 11" xfId="35745"/>
    <cellStyle name="Обычный 5 4 8 2 2 12" xfId="35746"/>
    <cellStyle name="Обычный 5 4 8 2 2 13" xfId="35747"/>
    <cellStyle name="Обычный 5 4 8 2 2 2" xfId="35748"/>
    <cellStyle name="Обычный 5 4 8 2 2 2 2" xfId="35749"/>
    <cellStyle name="Обычный 5 4 8 2 2 2 2 2" xfId="35750"/>
    <cellStyle name="Обычный 5 4 8 2 2 2 2 3" xfId="35751"/>
    <cellStyle name="Обычный 5 4 8 2 2 2 2 4" xfId="35752"/>
    <cellStyle name="Обычный 5 4 8 2 2 2 2 5" xfId="35753"/>
    <cellStyle name="Обычный 5 4 8 2 2 2 3" xfId="35754"/>
    <cellStyle name="Обычный 5 4 8 2 2 2 4" xfId="35755"/>
    <cellStyle name="Обычный 5 4 8 2 2 2 5" xfId="35756"/>
    <cellStyle name="Обычный 5 4 8 2 2 2 6" xfId="35757"/>
    <cellStyle name="Обычный 5 4 8 2 2 2 7" xfId="35758"/>
    <cellStyle name="Обычный 5 4 8 2 2 2 8" xfId="35759"/>
    <cellStyle name="Обычный 5 4 8 2 2 2 9" xfId="35760"/>
    <cellStyle name="Обычный 5 4 8 2 2 3" xfId="35761"/>
    <cellStyle name="Обычный 5 4 8 2 2 3 2" xfId="35762"/>
    <cellStyle name="Обычный 5 4 8 2 2 3 2 2" xfId="35763"/>
    <cellStyle name="Обычный 5 4 8 2 2 3 2 3" xfId="35764"/>
    <cellStyle name="Обычный 5 4 8 2 2 3 2 4" xfId="35765"/>
    <cellStyle name="Обычный 5 4 8 2 2 3 2 5" xfId="35766"/>
    <cellStyle name="Обычный 5 4 8 2 2 3 3" xfId="35767"/>
    <cellStyle name="Обычный 5 4 8 2 2 3 4" xfId="35768"/>
    <cellStyle name="Обычный 5 4 8 2 2 3 5" xfId="35769"/>
    <cellStyle name="Обычный 5 4 8 2 2 3 6" xfId="35770"/>
    <cellStyle name="Обычный 5 4 8 2 2 3 7" xfId="35771"/>
    <cellStyle name="Обычный 5 4 8 2 2 3 8" xfId="35772"/>
    <cellStyle name="Обычный 5 4 8 2 2 4" xfId="35773"/>
    <cellStyle name="Обычный 5 4 8 2 2 4 2" xfId="35774"/>
    <cellStyle name="Обычный 5 4 8 2 2 4 3" xfId="35775"/>
    <cellStyle name="Обычный 5 4 8 2 2 4 4" xfId="35776"/>
    <cellStyle name="Обычный 5 4 8 2 2 4 5" xfId="35777"/>
    <cellStyle name="Обычный 5 4 8 2 2 5" xfId="35778"/>
    <cellStyle name="Обычный 5 4 8 2 2 5 2" xfId="35779"/>
    <cellStyle name="Обычный 5 4 8 2 2 5 3" xfId="35780"/>
    <cellStyle name="Обычный 5 4 8 2 2 5 4" xfId="35781"/>
    <cellStyle name="Обычный 5 4 8 2 2 5 5" xfId="35782"/>
    <cellStyle name="Обычный 5 4 8 2 2 6" xfId="35783"/>
    <cellStyle name="Обычный 5 4 8 2 2 7" xfId="35784"/>
    <cellStyle name="Обычный 5 4 8 2 2 8" xfId="35785"/>
    <cellStyle name="Обычный 5 4 8 2 2 9" xfId="35786"/>
    <cellStyle name="Обычный 5 4 8 2 3" xfId="35787"/>
    <cellStyle name="Обычный 5 4 8 2 3 2" xfId="35788"/>
    <cellStyle name="Обычный 5 4 8 2 3 2 2" xfId="35789"/>
    <cellStyle name="Обычный 5 4 8 2 3 2 3" xfId="35790"/>
    <cellStyle name="Обычный 5 4 8 2 3 2 4" xfId="35791"/>
    <cellStyle name="Обычный 5 4 8 2 3 2 5" xfId="35792"/>
    <cellStyle name="Обычный 5 4 8 2 3 3" xfId="35793"/>
    <cellStyle name="Обычный 5 4 8 2 3 4" xfId="35794"/>
    <cellStyle name="Обычный 5 4 8 2 3 5" xfId="35795"/>
    <cellStyle name="Обычный 5 4 8 2 3 6" xfId="35796"/>
    <cellStyle name="Обычный 5 4 8 2 3 7" xfId="35797"/>
    <cellStyle name="Обычный 5 4 8 2 3 8" xfId="35798"/>
    <cellStyle name="Обычный 5 4 8 2 3 9" xfId="35799"/>
    <cellStyle name="Обычный 5 4 8 2 4" xfId="35800"/>
    <cellStyle name="Обычный 5 4 8 2 4 2" xfId="35801"/>
    <cellStyle name="Обычный 5 4 8 2 4 2 2" xfId="35802"/>
    <cellStyle name="Обычный 5 4 8 2 4 2 3" xfId="35803"/>
    <cellStyle name="Обычный 5 4 8 2 4 2 4" xfId="35804"/>
    <cellStyle name="Обычный 5 4 8 2 4 2 5" xfId="35805"/>
    <cellStyle name="Обычный 5 4 8 2 4 3" xfId="35806"/>
    <cellStyle name="Обычный 5 4 8 2 4 4" xfId="35807"/>
    <cellStyle name="Обычный 5 4 8 2 4 5" xfId="35808"/>
    <cellStyle name="Обычный 5 4 8 2 4 6" xfId="35809"/>
    <cellStyle name="Обычный 5 4 8 2 4 7" xfId="35810"/>
    <cellStyle name="Обычный 5 4 8 2 4 8" xfId="35811"/>
    <cellStyle name="Обычный 5 4 8 2 5" xfId="35812"/>
    <cellStyle name="Обычный 5 4 8 2 5 2" xfId="35813"/>
    <cellStyle name="Обычный 5 4 8 2 5 3" xfId="35814"/>
    <cellStyle name="Обычный 5 4 8 2 5 4" xfId="35815"/>
    <cellStyle name="Обычный 5 4 8 2 5 5" xfId="35816"/>
    <cellStyle name="Обычный 5 4 8 2 6" xfId="35817"/>
    <cellStyle name="Обычный 5 4 8 2 6 2" xfId="35818"/>
    <cellStyle name="Обычный 5 4 8 2 6 3" xfId="35819"/>
    <cellStyle name="Обычный 5 4 8 2 6 4" xfId="35820"/>
    <cellStyle name="Обычный 5 4 8 2 6 5" xfId="35821"/>
    <cellStyle name="Обычный 5 4 8 2 7" xfId="35822"/>
    <cellStyle name="Обычный 5 4 8 2 8" xfId="35823"/>
    <cellStyle name="Обычный 5 4 8 2 9" xfId="35824"/>
    <cellStyle name="Обычный 5 4 8 3" xfId="35825"/>
    <cellStyle name="Обычный 5 4 8 3 10" xfId="35826"/>
    <cellStyle name="Обычный 5 4 8 3 11" xfId="35827"/>
    <cellStyle name="Обычный 5 4 8 3 12" xfId="35828"/>
    <cellStyle name="Обычный 5 4 8 3 13" xfId="35829"/>
    <cellStyle name="Обычный 5 4 8 3 2" xfId="35830"/>
    <cellStyle name="Обычный 5 4 8 3 2 2" xfId="35831"/>
    <cellStyle name="Обычный 5 4 8 3 2 2 2" xfId="35832"/>
    <cellStyle name="Обычный 5 4 8 3 2 2 3" xfId="35833"/>
    <cellStyle name="Обычный 5 4 8 3 2 2 4" xfId="35834"/>
    <cellStyle name="Обычный 5 4 8 3 2 2 5" xfId="35835"/>
    <cellStyle name="Обычный 5 4 8 3 2 3" xfId="35836"/>
    <cellStyle name="Обычный 5 4 8 3 2 4" xfId="35837"/>
    <cellStyle name="Обычный 5 4 8 3 2 5" xfId="35838"/>
    <cellStyle name="Обычный 5 4 8 3 2 6" xfId="35839"/>
    <cellStyle name="Обычный 5 4 8 3 2 7" xfId="35840"/>
    <cellStyle name="Обычный 5 4 8 3 2 8" xfId="35841"/>
    <cellStyle name="Обычный 5 4 8 3 2 9" xfId="35842"/>
    <cellStyle name="Обычный 5 4 8 3 3" xfId="35843"/>
    <cellStyle name="Обычный 5 4 8 3 3 2" xfId="35844"/>
    <cellStyle name="Обычный 5 4 8 3 3 2 2" xfId="35845"/>
    <cellStyle name="Обычный 5 4 8 3 3 2 3" xfId="35846"/>
    <cellStyle name="Обычный 5 4 8 3 3 2 4" xfId="35847"/>
    <cellStyle name="Обычный 5 4 8 3 3 2 5" xfId="35848"/>
    <cellStyle name="Обычный 5 4 8 3 3 3" xfId="35849"/>
    <cellStyle name="Обычный 5 4 8 3 3 4" xfId="35850"/>
    <cellStyle name="Обычный 5 4 8 3 3 5" xfId="35851"/>
    <cellStyle name="Обычный 5 4 8 3 3 6" xfId="35852"/>
    <cellStyle name="Обычный 5 4 8 3 3 7" xfId="35853"/>
    <cellStyle name="Обычный 5 4 8 3 3 8" xfId="35854"/>
    <cellStyle name="Обычный 5 4 8 3 4" xfId="35855"/>
    <cellStyle name="Обычный 5 4 8 3 4 2" xfId="35856"/>
    <cellStyle name="Обычный 5 4 8 3 4 3" xfId="35857"/>
    <cellStyle name="Обычный 5 4 8 3 4 4" xfId="35858"/>
    <cellStyle name="Обычный 5 4 8 3 4 5" xfId="35859"/>
    <cellStyle name="Обычный 5 4 8 3 5" xfId="35860"/>
    <cellStyle name="Обычный 5 4 8 3 5 2" xfId="35861"/>
    <cellStyle name="Обычный 5 4 8 3 5 3" xfId="35862"/>
    <cellStyle name="Обычный 5 4 8 3 5 4" xfId="35863"/>
    <cellStyle name="Обычный 5 4 8 3 5 5" xfId="35864"/>
    <cellStyle name="Обычный 5 4 8 3 6" xfId="35865"/>
    <cellStyle name="Обычный 5 4 8 3 7" xfId="35866"/>
    <cellStyle name="Обычный 5 4 8 3 8" xfId="35867"/>
    <cellStyle name="Обычный 5 4 8 3 9" xfId="35868"/>
    <cellStyle name="Обычный 5 4 8 4" xfId="35869"/>
    <cellStyle name="Обычный 5 4 8 4 2" xfId="35870"/>
    <cellStyle name="Обычный 5 4 8 4 2 2" xfId="35871"/>
    <cellStyle name="Обычный 5 4 8 4 2 3" xfId="35872"/>
    <cellStyle name="Обычный 5 4 8 4 2 4" xfId="35873"/>
    <cellStyle name="Обычный 5 4 8 4 2 5" xfId="35874"/>
    <cellStyle name="Обычный 5 4 8 4 3" xfId="35875"/>
    <cellStyle name="Обычный 5 4 8 4 4" xfId="35876"/>
    <cellStyle name="Обычный 5 4 8 4 5" xfId="35877"/>
    <cellStyle name="Обычный 5 4 8 4 6" xfId="35878"/>
    <cellStyle name="Обычный 5 4 8 4 7" xfId="35879"/>
    <cellStyle name="Обычный 5 4 8 4 8" xfId="35880"/>
    <cellStyle name="Обычный 5 4 8 4 9" xfId="35881"/>
    <cellStyle name="Обычный 5 4 8 5" xfId="35882"/>
    <cellStyle name="Обычный 5 4 8 5 2" xfId="35883"/>
    <cellStyle name="Обычный 5 4 8 5 2 2" xfId="35884"/>
    <cellStyle name="Обычный 5 4 8 5 2 3" xfId="35885"/>
    <cellStyle name="Обычный 5 4 8 5 2 4" xfId="35886"/>
    <cellStyle name="Обычный 5 4 8 5 2 5" xfId="35887"/>
    <cellStyle name="Обычный 5 4 8 5 3" xfId="35888"/>
    <cellStyle name="Обычный 5 4 8 5 4" xfId="35889"/>
    <cellStyle name="Обычный 5 4 8 5 5" xfId="35890"/>
    <cellStyle name="Обычный 5 4 8 5 6" xfId="35891"/>
    <cellStyle name="Обычный 5 4 8 5 7" xfId="35892"/>
    <cellStyle name="Обычный 5 4 8 5 8" xfId="35893"/>
    <cellStyle name="Обычный 5 4 8 6" xfId="35894"/>
    <cellStyle name="Обычный 5 4 8 6 2" xfId="35895"/>
    <cellStyle name="Обычный 5 4 8 6 3" xfId="35896"/>
    <cellStyle name="Обычный 5 4 8 6 4" xfId="35897"/>
    <cellStyle name="Обычный 5 4 8 6 5" xfId="35898"/>
    <cellStyle name="Обычный 5 4 8 7" xfId="35899"/>
    <cellStyle name="Обычный 5 4 8 7 2" xfId="35900"/>
    <cellStyle name="Обычный 5 4 8 7 3" xfId="35901"/>
    <cellStyle name="Обычный 5 4 8 7 4" xfId="35902"/>
    <cellStyle name="Обычный 5 4 8 7 5" xfId="35903"/>
    <cellStyle name="Обычный 5 4 8 8" xfId="35904"/>
    <cellStyle name="Обычный 5 4 8 9" xfId="35905"/>
    <cellStyle name="Обычный 5 4 9" xfId="35906"/>
    <cellStyle name="Обычный 5 4 9 10" xfId="35907"/>
    <cellStyle name="Обычный 5 4 9 11" xfId="35908"/>
    <cellStyle name="Обычный 5 4 9 12" xfId="35909"/>
    <cellStyle name="Обычный 5 4 9 13" xfId="35910"/>
    <cellStyle name="Обычный 5 4 9 14" xfId="35911"/>
    <cellStyle name="Обычный 5 4 9 15" xfId="35912"/>
    <cellStyle name="Обычный 5 4 9 2" xfId="35913"/>
    <cellStyle name="Обычный 5 4 9 2 10" xfId="35914"/>
    <cellStyle name="Обычный 5 4 9 2 11" xfId="35915"/>
    <cellStyle name="Обычный 5 4 9 2 12" xfId="35916"/>
    <cellStyle name="Обычный 5 4 9 2 13" xfId="35917"/>
    <cellStyle name="Обычный 5 4 9 2 14" xfId="35918"/>
    <cellStyle name="Обычный 5 4 9 2 2" xfId="35919"/>
    <cellStyle name="Обычный 5 4 9 2 2 10" xfId="35920"/>
    <cellStyle name="Обычный 5 4 9 2 2 11" xfId="35921"/>
    <cellStyle name="Обычный 5 4 9 2 2 12" xfId="35922"/>
    <cellStyle name="Обычный 5 4 9 2 2 13" xfId="35923"/>
    <cellStyle name="Обычный 5 4 9 2 2 2" xfId="35924"/>
    <cellStyle name="Обычный 5 4 9 2 2 2 2" xfId="35925"/>
    <cellStyle name="Обычный 5 4 9 2 2 2 2 2" xfId="35926"/>
    <cellStyle name="Обычный 5 4 9 2 2 2 2 3" xfId="35927"/>
    <cellStyle name="Обычный 5 4 9 2 2 2 2 4" xfId="35928"/>
    <cellStyle name="Обычный 5 4 9 2 2 2 2 5" xfId="35929"/>
    <cellStyle name="Обычный 5 4 9 2 2 2 3" xfId="35930"/>
    <cellStyle name="Обычный 5 4 9 2 2 2 4" xfId="35931"/>
    <cellStyle name="Обычный 5 4 9 2 2 2 5" xfId="35932"/>
    <cellStyle name="Обычный 5 4 9 2 2 2 6" xfId="35933"/>
    <cellStyle name="Обычный 5 4 9 2 2 2 7" xfId="35934"/>
    <cellStyle name="Обычный 5 4 9 2 2 2 8" xfId="35935"/>
    <cellStyle name="Обычный 5 4 9 2 2 2 9" xfId="35936"/>
    <cellStyle name="Обычный 5 4 9 2 2 3" xfId="35937"/>
    <cellStyle name="Обычный 5 4 9 2 2 3 2" xfId="35938"/>
    <cellStyle name="Обычный 5 4 9 2 2 3 2 2" xfId="35939"/>
    <cellStyle name="Обычный 5 4 9 2 2 3 2 3" xfId="35940"/>
    <cellStyle name="Обычный 5 4 9 2 2 3 2 4" xfId="35941"/>
    <cellStyle name="Обычный 5 4 9 2 2 3 2 5" xfId="35942"/>
    <cellStyle name="Обычный 5 4 9 2 2 3 3" xfId="35943"/>
    <cellStyle name="Обычный 5 4 9 2 2 3 4" xfId="35944"/>
    <cellStyle name="Обычный 5 4 9 2 2 3 5" xfId="35945"/>
    <cellStyle name="Обычный 5 4 9 2 2 3 6" xfId="35946"/>
    <cellStyle name="Обычный 5 4 9 2 2 3 7" xfId="35947"/>
    <cellStyle name="Обычный 5 4 9 2 2 3 8" xfId="35948"/>
    <cellStyle name="Обычный 5 4 9 2 2 4" xfId="35949"/>
    <cellStyle name="Обычный 5 4 9 2 2 4 2" xfId="35950"/>
    <cellStyle name="Обычный 5 4 9 2 2 4 3" xfId="35951"/>
    <cellStyle name="Обычный 5 4 9 2 2 4 4" xfId="35952"/>
    <cellStyle name="Обычный 5 4 9 2 2 4 5" xfId="35953"/>
    <cellStyle name="Обычный 5 4 9 2 2 5" xfId="35954"/>
    <cellStyle name="Обычный 5 4 9 2 2 5 2" xfId="35955"/>
    <cellStyle name="Обычный 5 4 9 2 2 5 3" xfId="35956"/>
    <cellStyle name="Обычный 5 4 9 2 2 5 4" xfId="35957"/>
    <cellStyle name="Обычный 5 4 9 2 2 5 5" xfId="35958"/>
    <cellStyle name="Обычный 5 4 9 2 2 6" xfId="35959"/>
    <cellStyle name="Обычный 5 4 9 2 2 7" xfId="35960"/>
    <cellStyle name="Обычный 5 4 9 2 2 8" xfId="35961"/>
    <cellStyle name="Обычный 5 4 9 2 2 9" xfId="35962"/>
    <cellStyle name="Обычный 5 4 9 2 3" xfId="35963"/>
    <cellStyle name="Обычный 5 4 9 2 3 2" xfId="35964"/>
    <cellStyle name="Обычный 5 4 9 2 3 2 2" xfId="35965"/>
    <cellStyle name="Обычный 5 4 9 2 3 2 3" xfId="35966"/>
    <cellStyle name="Обычный 5 4 9 2 3 2 4" xfId="35967"/>
    <cellStyle name="Обычный 5 4 9 2 3 2 5" xfId="35968"/>
    <cellStyle name="Обычный 5 4 9 2 3 3" xfId="35969"/>
    <cellStyle name="Обычный 5 4 9 2 3 4" xfId="35970"/>
    <cellStyle name="Обычный 5 4 9 2 3 5" xfId="35971"/>
    <cellStyle name="Обычный 5 4 9 2 3 6" xfId="35972"/>
    <cellStyle name="Обычный 5 4 9 2 3 7" xfId="35973"/>
    <cellStyle name="Обычный 5 4 9 2 3 8" xfId="35974"/>
    <cellStyle name="Обычный 5 4 9 2 3 9" xfId="35975"/>
    <cellStyle name="Обычный 5 4 9 2 4" xfId="35976"/>
    <cellStyle name="Обычный 5 4 9 2 4 2" xfId="35977"/>
    <cellStyle name="Обычный 5 4 9 2 4 2 2" xfId="35978"/>
    <cellStyle name="Обычный 5 4 9 2 4 2 3" xfId="35979"/>
    <cellStyle name="Обычный 5 4 9 2 4 2 4" xfId="35980"/>
    <cellStyle name="Обычный 5 4 9 2 4 2 5" xfId="35981"/>
    <cellStyle name="Обычный 5 4 9 2 4 3" xfId="35982"/>
    <cellStyle name="Обычный 5 4 9 2 4 4" xfId="35983"/>
    <cellStyle name="Обычный 5 4 9 2 4 5" xfId="35984"/>
    <cellStyle name="Обычный 5 4 9 2 4 6" xfId="35985"/>
    <cellStyle name="Обычный 5 4 9 2 4 7" xfId="35986"/>
    <cellStyle name="Обычный 5 4 9 2 4 8" xfId="35987"/>
    <cellStyle name="Обычный 5 4 9 2 5" xfId="35988"/>
    <cellStyle name="Обычный 5 4 9 2 5 2" xfId="35989"/>
    <cellStyle name="Обычный 5 4 9 2 5 3" xfId="35990"/>
    <cellStyle name="Обычный 5 4 9 2 5 4" xfId="35991"/>
    <cellStyle name="Обычный 5 4 9 2 5 5" xfId="35992"/>
    <cellStyle name="Обычный 5 4 9 2 6" xfId="35993"/>
    <cellStyle name="Обычный 5 4 9 2 6 2" xfId="35994"/>
    <cellStyle name="Обычный 5 4 9 2 6 3" xfId="35995"/>
    <cellStyle name="Обычный 5 4 9 2 6 4" xfId="35996"/>
    <cellStyle name="Обычный 5 4 9 2 6 5" xfId="35997"/>
    <cellStyle name="Обычный 5 4 9 2 7" xfId="35998"/>
    <cellStyle name="Обычный 5 4 9 2 8" xfId="35999"/>
    <cellStyle name="Обычный 5 4 9 2 9" xfId="36000"/>
    <cellStyle name="Обычный 5 4 9 3" xfId="36001"/>
    <cellStyle name="Обычный 5 4 9 3 10" xfId="36002"/>
    <cellStyle name="Обычный 5 4 9 3 11" xfId="36003"/>
    <cellStyle name="Обычный 5 4 9 3 12" xfId="36004"/>
    <cellStyle name="Обычный 5 4 9 3 13" xfId="36005"/>
    <cellStyle name="Обычный 5 4 9 3 2" xfId="36006"/>
    <cellStyle name="Обычный 5 4 9 3 2 2" xfId="36007"/>
    <cellStyle name="Обычный 5 4 9 3 2 2 2" xfId="36008"/>
    <cellStyle name="Обычный 5 4 9 3 2 2 3" xfId="36009"/>
    <cellStyle name="Обычный 5 4 9 3 2 2 4" xfId="36010"/>
    <cellStyle name="Обычный 5 4 9 3 2 2 5" xfId="36011"/>
    <cellStyle name="Обычный 5 4 9 3 2 3" xfId="36012"/>
    <cellStyle name="Обычный 5 4 9 3 2 4" xfId="36013"/>
    <cellStyle name="Обычный 5 4 9 3 2 5" xfId="36014"/>
    <cellStyle name="Обычный 5 4 9 3 2 6" xfId="36015"/>
    <cellStyle name="Обычный 5 4 9 3 2 7" xfId="36016"/>
    <cellStyle name="Обычный 5 4 9 3 2 8" xfId="36017"/>
    <cellStyle name="Обычный 5 4 9 3 2 9" xfId="36018"/>
    <cellStyle name="Обычный 5 4 9 3 3" xfId="36019"/>
    <cellStyle name="Обычный 5 4 9 3 3 2" xfId="36020"/>
    <cellStyle name="Обычный 5 4 9 3 3 2 2" xfId="36021"/>
    <cellStyle name="Обычный 5 4 9 3 3 2 3" xfId="36022"/>
    <cellStyle name="Обычный 5 4 9 3 3 2 4" xfId="36023"/>
    <cellStyle name="Обычный 5 4 9 3 3 2 5" xfId="36024"/>
    <cellStyle name="Обычный 5 4 9 3 3 3" xfId="36025"/>
    <cellStyle name="Обычный 5 4 9 3 3 4" xfId="36026"/>
    <cellStyle name="Обычный 5 4 9 3 3 5" xfId="36027"/>
    <cellStyle name="Обычный 5 4 9 3 3 6" xfId="36028"/>
    <cellStyle name="Обычный 5 4 9 3 3 7" xfId="36029"/>
    <cellStyle name="Обычный 5 4 9 3 3 8" xfId="36030"/>
    <cellStyle name="Обычный 5 4 9 3 4" xfId="36031"/>
    <cellStyle name="Обычный 5 4 9 3 4 2" xfId="36032"/>
    <cellStyle name="Обычный 5 4 9 3 4 3" xfId="36033"/>
    <cellStyle name="Обычный 5 4 9 3 4 4" xfId="36034"/>
    <cellStyle name="Обычный 5 4 9 3 4 5" xfId="36035"/>
    <cellStyle name="Обычный 5 4 9 3 5" xfId="36036"/>
    <cellStyle name="Обычный 5 4 9 3 5 2" xfId="36037"/>
    <cellStyle name="Обычный 5 4 9 3 5 3" xfId="36038"/>
    <cellStyle name="Обычный 5 4 9 3 5 4" xfId="36039"/>
    <cellStyle name="Обычный 5 4 9 3 5 5" xfId="36040"/>
    <cellStyle name="Обычный 5 4 9 3 6" xfId="36041"/>
    <cellStyle name="Обычный 5 4 9 3 7" xfId="36042"/>
    <cellStyle name="Обычный 5 4 9 3 8" xfId="36043"/>
    <cellStyle name="Обычный 5 4 9 3 9" xfId="36044"/>
    <cellStyle name="Обычный 5 4 9 4" xfId="36045"/>
    <cellStyle name="Обычный 5 4 9 4 2" xfId="36046"/>
    <cellStyle name="Обычный 5 4 9 4 2 2" xfId="36047"/>
    <cellStyle name="Обычный 5 4 9 4 2 3" xfId="36048"/>
    <cellStyle name="Обычный 5 4 9 4 2 4" xfId="36049"/>
    <cellStyle name="Обычный 5 4 9 4 2 5" xfId="36050"/>
    <cellStyle name="Обычный 5 4 9 4 3" xfId="36051"/>
    <cellStyle name="Обычный 5 4 9 4 4" xfId="36052"/>
    <cellStyle name="Обычный 5 4 9 4 5" xfId="36053"/>
    <cellStyle name="Обычный 5 4 9 4 6" xfId="36054"/>
    <cellStyle name="Обычный 5 4 9 4 7" xfId="36055"/>
    <cellStyle name="Обычный 5 4 9 4 8" xfId="36056"/>
    <cellStyle name="Обычный 5 4 9 4 9" xfId="36057"/>
    <cellStyle name="Обычный 5 4 9 5" xfId="36058"/>
    <cellStyle name="Обычный 5 4 9 5 2" xfId="36059"/>
    <cellStyle name="Обычный 5 4 9 5 2 2" xfId="36060"/>
    <cellStyle name="Обычный 5 4 9 5 2 3" xfId="36061"/>
    <cellStyle name="Обычный 5 4 9 5 2 4" xfId="36062"/>
    <cellStyle name="Обычный 5 4 9 5 2 5" xfId="36063"/>
    <cellStyle name="Обычный 5 4 9 5 3" xfId="36064"/>
    <cellStyle name="Обычный 5 4 9 5 4" xfId="36065"/>
    <cellStyle name="Обычный 5 4 9 5 5" xfId="36066"/>
    <cellStyle name="Обычный 5 4 9 5 6" xfId="36067"/>
    <cellStyle name="Обычный 5 4 9 5 7" xfId="36068"/>
    <cellStyle name="Обычный 5 4 9 5 8" xfId="36069"/>
    <cellStyle name="Обычный 5 4 9 6" xfId="36070"/>
    <cellStyle name="Обычный 5 4 9 6 2" xfId="36071"/>
    <cellStyle name="Обычный 5 4 9 6 3" xfId="36072"/>
    <cellStyle name="Обычный 5 4 9 6 4" xfId="36073"/>
    <cellStyle name="Обычный 5 4 9 6 5" xfId="36074"/>
    <cellStyle name="Обычный 5 4 9 7" xfId="36075"/>
    <cellStyle name="Обычный 5 4 9 7 2" xfId="36076"/>
    <cellStyle name="Обычный 5 4 9 7 3" xfId="36077"/>
    <cellStyle name="Обычный 5 4 9 7 4" xfId="36078"/>
    <cellStyle name="Обычный 5 4 9 7 5" xfId="36079"/>
    <cellStyle name="Обычный 5 4 9 8" xfId="36080"/>
    <cellStyle name="Обычный 5 4 9 9" xfId="36081"/>
    <cellStyle name="Обычный 5 5" xfId="36082"/>
    <cellStyle name="Обычный 5 5 2" xfId="36083"/>
    <cellStyle name="Обычный 5 5 2 10" xfId="36084"/>
    <cellStyle name="Обычный 5 5 2 11" xfId="36085"/>
    <cellStyle name="Обычный 5 5 2 12" xfId="36086"/>
    <cellStyle name="Обычный 5 5 2 13" xfId="36087"/>
    <cellStyle name="Обычный 5 5 2 14" xfId="36088"/>
    <cellStyle name="Обычный 5 5 2 15" xfId="36089"/>
    <cellStyle name="Обычный 5 5 2 16" xfId="36090"/>
    <cellStyle name="Обычный 5 5 2 2" xfId="36091"/>
    <cellStyle name="Обычный 5 5 2 2 10" xfId="36092"/>
    <cellStyle name="Обычный 5 5 2 2 11" xfId="36093"/>
    <cellStyle name="Обычный 5 5 2 2 12" xfId="36094"/>
    <cellStyle name="Обычный 5 5 2 2 13" xfId="36095"/>
    <cellStyle name="Обычный 5 5 2 2 14" xfId="36096"/>
    <cellStyle name="Обычный 5 5 2 2 2" xfId="36097"/>
    <cellStyle name="Обычный 5 5 2 2 2 10" xfId="36098"/>
    <cellStyle name="Обычный 5 5 2 2 2 11" xfId="36099"/>
    <cellStyle name="Обычный 5 5 2 2 2 12" xfId="36100"/>
    <cellStyle name="Обычный 5 5 2 2 2 13" xfId="36101"/>
    <cellStyle name="Обычный 5 5 2 2 2 2" xfId="36102"/>
    <cellStyle name="Обычный 5 5 2 2 2 2 2" xfId="36103"/>
    <cellStyle name="Обычный 5 5 2 2 2 2 2 2" xfId="36104"/>
    <cellStyle name="Обычный 5 5 2 2 2 2 2 3" xfId="36105"/>
    <cellStyle name="Обычный 5 5 2 2 2 2 2 4" xfId="36106"/>
    <cellStyle name="Обычный 5 5 2 2 2 2 2 5" xfId="36107"/>
    <cellStyle name="Обычный 5 5 2 2 2 2 3" xfId="36108"/>
    <cellStyle name="Обычный 5 5 2 2 2 2 4" xfId="36109"/>
    <cellStyle name="Обычный 5 5 2 2 2 2 5" xfId="36110"/>
    <cellStyle name="Обычный 5 5 2 2 2 2 6" xfId="36111"/>
    <cellStyle name="Обычный 5 5 2 2 2 2 7" xfId="36112"/>
    <cellStyle name="Обычный 5 5 2 2 2 2 8" xfId="36113"/>
    <cellStyle name="Обычный 5 5 2 2 2 2 9" xfId="36114"/>
    <cellStyle name="Обычный 5 5 2 2 2 3" xfId="36115"/>
    <cellStyle name="Обычный 5 5 2 2 2 3 2" xfId="36116"/>
    <cellStyle name="Обычный 5 5 2 2 2 3 2 2" xfId="36117"/>
    <cellStyle name="Обычный 5 5 2 2 2 3 2 3" xfId="36118"/>
    <cellStyle name="Обычный 5 5 2 2 2 3 2 4" xfId="36119"/>
    <cellStyle name="Обычный 5 5 2 2 2 3 2 5" xfId="36120"/>
    <cellStyle name="Обычный 5 5 2 2 2 3 3" xfId="36121"/>
    <cellStyle name="Обычный 5 5 2 2 2 3 4" xfId="36122"/>
    <cellStyle name="Обычный 5 5 2 2 2 3 5" xfId="36123"/>
    <cellStyle name="Обычный 5 5 2 2 2 3 6" xfId="36124"/>
    <cellStyle name="Обычный 5 5 2 2 2 3 7" xfId="36125"/>
    <cellStyle name="Обычный 5 5 2 2 2 3 8" xfId="36126"/>
    <cellStyle name="Обычный 5 5 2 2 2 4" xfId="36127"/>
    <cellStyle name="Обычный 5 5 2 2 2 4 2" xfId="36128"/>
    <cellStyle name="Обычный 5 5 2 2 2 4 3" xfId="36129"/>
    <cellStyle name="Обычный 5 5 2 2 2 4 4" xfId="36130"/>
    <cellStyle name="Обычный 5 5 2 2 2 4 5" xfId="36131"/>
    <cellStyle name="Обычный 5 5 2 2 2 5" xfId="36132"/>
    <cellStyle name="Обычный 5 5 2 2 2 5 2" xfId="36133"/>
    <cellStyle name="Обычный 5 5 2 2 2 5 3" xfId="36134"/>
    <cellStyle name="Обычный 5 5 2 2 2 5 4" xfId="36135"/>
    <cellStyle name="Обычный 5 5 2 2 2 5 5" xfId="36136"/>
    <cellStyle name="Обычный 5 5 2 2 2 6" xfId="36137"/>
    <cellStyle name="Обычный 5 5 2 2 2 7" xfId="36138"/>
    <cellStyle name="Обычный 5 5 2 2 2 8" xfId="36139"/>
    <cellStyle name="Обычный 5 5 2 2 2 9" xfId="36140"/>
    <cellStyle name="Обычный 5 5 2 2 3" xfId="36141"/>
    <cellStyle name="Обычный 5 5 2 2 3 2" xfId="36142"/>
    <cellStyle name="Обычный 5 5 2 2 3 2 2" xfId="36143"/>
    <cellStyle name="Обычный 5 5 2 2 3 2 3" xfId="36144"/>
    <cellStyle name="Обычный 5 5 2 2 3 2 4" xfId="36145"/>
    <cellStyle name="Обычный 5 5 2 2 3 2 5" xfId="36146"/>
    <cellStyle name="Обычный 5 5 2 2 3 3" xfId="36147"/>
    <cellStyle name="Обычный 5 5 2 2 3 4" xfId="36148"/>
    <cellStyle name="Обычный 5 5 2 2 3 5" xfId="36149"/>
    <cellStyle name="Обычный 5 5 2 2 3 6" xfId="36150"/>
    <cellStyle name="Обычный 5 5 2 2 3 7" xfId="36151"/>
    <cellStyle name="Обычный 5 5 2 2 3 8" xfId="36152"/>
    <cellStyle name="Обычный 5 5 2 2 3 9" xfId="36153"/>
    <cellStyle name="Обычный 5 5 2 2 4" xfId="36154"/>
    <cellStyle name="Обычный 5 5 2 2 4 2" xfId="36155"/>
    <cellStyle name="Обычный 5 5 2 2 4 2 2" xfId="36156"/>
    <cellStyle name="Обычный 5 5 2 2 4 2 3" xfId="36157"/>
    <cellStyle name="Обычный 5 5 2 2 4 2 4" xfId="36158"/>
    <cellStyle name="Обычный 5 5 2 2 4 2 5" xfId="36159"/>
    <cellStyle name="Обычный 5 5 2 2 4 3" xfId="36160"/>
    <cellStyle name="Обычный 5 5 2 2 4 4" xfId="36161"/>
    <cellStyle name="Обычный 5 5 2 2 4 5" xfId="36162"/>
    <cellStyle name="Обычный 5 5 2 2 4 6" xfId="36163"/>
    <cellStyle name="Обычный 5 5 2 2 4 7" xfId="36164"/>
    <cellStyle name="Обычный 5 5 2 2 4 8" xfId="36165"/>
    <cellStyle name="Обычный 5 5 2 2 5" xfId="36166"/>
    <cellStyle name="Обычный 5 5 2 2 5 2" xfId="36167"/>
    <cellStyle name="Обычный 5 5 2 2 5 3" xfId="36168"/>
    <cellStyle name="Обычный 5 5 2 2 5 4" xfId="36169"/>
    <cellStyle name="Обычный 5 5 2 2 5 5" xfId="36170"/>
    <cellStyle name="Обычный 5 5 2 2 6" xfId="36171"/>
    <cellStyle name="Обычный 5 5 2 2 6 2" xfId="36172"/>
    <cellStyle name="Обычный 5 5 2 2 6 3" xfId="36173"/>
    <cellStyle name="Обычный 5 5 2 2 6 4" xfId="36174"/>
    <cellStyle name="Обычный 5 5 2 2 6 5" xfId="36175"/>
    <cellStyle name="Обычный 5 5 2 2 7" xfId="36176"/>
    <cellStyle name="Обычный 5 5 2 2 8" xfId="36177"/>
    <cellStyle name="Обычный 5 5 2 2 9" xfId="36178"/>
    <cellStyle name="Обычный 5 5 2 3" xfId="36179"/>
    <cellStyle name="Обычный 5 5 2 3 10" xfId="36180"/>
    <cellStyle name="Обычный 5 5 2 3 11" xfId="36181"/>
    <cellStyle name="Обычный 5 5 2 3 12" xfId="36182"/>
    <cellStyle name="Обычный 5 5 2 3 13" xfId="36183"/>
    <cellStyle name="Обычный 5 5 2 3 2" xfId="36184"/>
    <cellStyle name="Обычный 5 5 2 3 2 2" xfId="36185"/>
    <cellStyle name="Обычный 5 5 2 3 2 2 2" xfId="36186"/>
    <cellStyle name="Обычный 5 5 2 3 2 2 3" xfId="36187"/>
    <cellStyle name="Обычный 5 5 2 3 2 2 4" xfId="36188"/>
    <cellStyle name="Обычный 5 5 2 3 2 2 5" xfId="36189"/>
    <cellStyle name="Обычный 5 5 2 3 2 3" xfId="36190"/>
    <cellStyle name="Обычный 5 5 2 3 2 4" xfId="36191"/>
    <cellStyle name="Обычный 5 5 2 3 2 5" xfId="36192"/>
    <cellStyle name="Обычный 5 5 2 3 2 6" xfId="36193"/>
    <cellStyle name="Обычный 5 5 2 3 2 7" xfId="36194"/>
    <cellStyle name="Обычный 5 5 2 3 2 8" xfId="36195"/>
    <cellStyle name="Обычный 5 5 2 3 2 9" xfId="36196"/>
    <cellStyle name="Обычный 5 5 2 3 3" xfId="36197"/>
    <cellStyle name="Обычный 5 5 2 3 3 2" xfId="36198"/>
    <cellStyle name="Обычный 5 5 2 3 3 2 2" xfId="36199"/>
    <cellStyle name="Обычный 5 5 2 3 3 2 3" xfId="36200"/>
    <cellStyle name="Обычный 5 5 2 3 3 2 4" xfId="36201"/>
    <cellStyle name="Обычный 5 5 2 3 3 2 5" xfId="36202"/>
    <cellStyle name="Обычный 5 5 2 3 3 3" xfId="36203"/>
    <cellStyle name="Обычный 5 5 2 3 3 4" xfId="36204"/>
    <cellStyle name="Обычный 5 5 2 3 3 5" xfId="36205"/>
    <cellStyle name="Обычный 5 5 2 3 3 6" xfId="36206"/>
    <cellStyle name="Обычный 5 5 2 3 3 7" xfId="36207"/>
    <cellStyle name="Обычный 5 5 2 3 3 8" xfId="36208"/>
    <cellStyle name="Обычный 5 5 2 3 4" xfId="36209"/>
    <cellStyle name="Обычный 5 5 2 3 4 2" xfId="36210"/>
    <cellStyle name="Обычный 5 5 2 3 4 3" xfId="36211"/>
    <cellStyle name="Обычный 5 5 2 3 4 4" xfId="36212"/>
    <cellStyle name="Обычный 5 5 2 3 4 5" xfId="36213"/>
    <cellStyle name="Обычный 5 5 2 3 5" xfId="36214"/>
    <cellStyle name="Обычный 5 5 2 3 5 2" xfId="36215"/>
    <cellStyle name="Обычный 5 5 2 3 5 3" xfId="36216"/>
    <cellStyle name="Обычный 5 5 2 3 5 4" xfId="36217"/>
    <cellStyle name="Обычный 5 5 2 3 5 5" xfId="36218"/>
    <cellStyle name="Обычный 5 5 2 3 6" xfId="36219"/>
    <cellStyle name="Обычный 5 5 2 3 7" xfId="36220"/>
    <cellStyle name="Обычный 5 5 2 3 8" xfId="36221"/>
    <cellStyle name="Обычный 5 5 2 3 9" xfId="36222"/>
    <cellStyle name="Обычный 5 5 2 4" xfId="36223"/>
    <cellStyle name="Обычный 5 5 2 4 10" xfId="36224"/>
    <cellStyle name="Обычный 5 5 2 4 2" xfId="36225"/>
    <cellStyle name="Обычный 5 5 2 4 2 2" xfId="36226"/>
    <cellStyle name="Обычный 5 5 2 4 2 2 2" xfId="36227"/>
    <cellStyle name="Обычный 5 5 2 4 2 2 3" xfId="36228"/>
    <cellStyle name="Обычный 5 5 2 4 2 2 4" xfId="36229"/>
    <cellStyle name="Обычный 5 5 2 4 2 2 5" xfId="36230"/>
    <cellStyle name="Обычный 5 5 2 4 2 3" xfId="36231"/>
    <cellStyle name="Обычный 5 5 2 4 2 4" xfId="36232"/>
    <cellStyle name="Обычный 5 5 2 4 2 5" xfId="36233"/>
    <cellStyle name="Обычный 5 5 2 4 2 6" xfId="36234"/>
    <cellStyle name="Обычный 5 5 2 4 2 7" xfId="36235"/>
    <cellStyle name="Обычный 5 5 2 4 2 8" xfId="36236"/>
    <cellStyle name="Обычный 5 5 2 4 2 9" xfId="36237"/>
    <cellStyle name="Обычный 5 5 2 4 3" xfId="36238"/>
    <cellStyle name="Обычный 5 5 2 4 3 2" xfId="36239"/>
    <cellStyle name="Обычный 5 5 2 4 3 3" xfId="36240"/>
    <cellStyle name="Обычный 5 5 2 4 3 4" xfId="36241"/>
    <cellStyle name="Обычный 5 5 2 4 3 5" xfId="36242"/>
    <cellStyle name="Обычный 5 5 2 4 4" xfId="36243"/>
    <cellStyle name="Обычный 5 5 2 4 5" xfId="36244"/>
    <cellStyle name="Обычный 5 5 2 4 6" xfId="36245"/>
    <cellStyle name="Обычный 5 5 2 4 7" xfId="36246"/>
    <cellStyle name="Обычный 5 5 2 4 8" xfId="36247"/>
    <cellStyle name="Обычный 5 5 2 4 9" xfId="36248"/>
    <cellStyle name="Обычный 5 5 2 5" xfId="36249"/>
    <cellStyle name="Обычный 5 5 2 5 2" xfId="36250"/>
    <cellStyle name="Обычный 5 5 2 5 2 2" xfId="36251"/>
    <cellStyle name="Обычный 5 5 2 5 2 3" xfId="36252"/>
    <cellStyle name="Обычный 5 5 2 5 2 4" xfId="36253"/>
    <cellStyle name="Обычный 5 5 2 5 2 5" xfId="36254"/>
    <cellStyle name="Обычный 5 5 2 5 3" xfId="36255"/>
    <cellStyle name="Обычный 5 5 2 5 4" xfId="36256"/>
    <cellStyle name="Обычный 5 5 2 5 5" xfId="36257"/>
    <cellStyle name="Обычный 5 5 2 5 6" xfId="36258"/>
    <cellStyle name="Обычный 5 5 2 5 7" xfId="36259"/>
    <cellStyle name="Обычный 5 5 2 5 8" xfId="36260"/>
    <cellStyle name="Обычный 5 5 2 5 9" xfId="36261"/>
    <cellStyle name="Обычный 5 5 2 6" xfId="36262"/>
    <cellStyle name="Обычный 5 5 2 6 2" xfId="36263"/>
    <cellStyle name="Обычный 5 5 2 6 2 2" xfId="36264"/>
    <cellStyle name="Обычный 5 5 2 6 2 3" xfId="36265"/>
    <cellStyle name="Обычный 5 5 2 6 2 4" xfId="36266"/>
    <cellStyle name="Обычный 5 5 2 6 2 5" xfId="36267"/>
    <cellStyle name="Обычный 5 5 2 6 3" xfId="36268"/>
    <cellStyle name="Обычный 5 5 2 6 4" xfId="36269"/>
    <cellStyle name="Обычный 5 5 2 6 5" xfId="36270"/>
    <cellStyle name="Обычный 5 5 2 6 6" xfId="36271"/>
    <cellStyle name="Обычный 5 5 2 6 7" xfId="36272"/>
    <cellStyle name="Обычный 5 5 2 6 8" xfId="36273"/>
    <cellStyle name="Обычный 5 5 2 7" xfId="36274"/>
    <cellStyle name="Обычный 5 5 2 7 2" xfId="36275"/>
    <cellStyle name="Обычный 5 5 2 7 3" xfId="36276"/>
    <cellStyle name="Обычный 5 5 2 7 4" xfId="36277"/>
    <cellStyle name="Обычный 5 5 2 7 5" xfId="36278"/>
    <cellStyle name="Обычный 5 5 2 8" xfId="36279"/>
    <cellStyle name="Обычный 5 5 2 8 2" xfId="36280"/>
    <cellStyle name="Обычный 5 5 2 8 3" xfId="36281"/>
    <cellStyle name="Обычный 5 5 2 8 4" xfId="36282"/>
    <cellStyle name="Обычный 5 5 2 8 5" xfId="36283"/>
    <cellStyle name="Обычный 5 5 2 9" xfId="36284"/>
    <cellStyle name="Обычный 5 5 3" xfId="36285"/>
    <cellStyle name="Обычный 5 5 3 10" xfId="36286"/>
    <cellStyle name="Обычный 5 5 3 11" xfId="36287"/>
    <cellStyle name="Обычный 5 5 3 2" xfId="36288"/>
    <cellStyle name="Обычный 5 5 3 2 2" xfId="36289"/>
    <cellStyle name="Обычный 5 5 3 2 2 2" xfId="36290"/>
    <cellStyle name="Обычный 5 5 3 2 2 3" xfId="36291"/>
    <cellStyle name="Обычный 5 5 3 2 2 4" xfId="36292"/>
    <cellStyle name="Обычный 5 5 3 2 2 5" xfId="36293"/>
    <cellStyle name="Обычный 5 5 3 2 3" xfId="36294"/>
    <cellStyle name="Обычный 5 5 3 2 4" xfId="36295"/>
    <cellStyle name="Обычный 5 5 3 2 5" xfId="36296"/>
    <cellStyle name="Обычный 5 5 3 2 6" xfId="36297"/>
    <cellStyle name="Обычный 5 5 3 2 7" xfId="36298"/>
    <cellStyle name="Обычный 5 5 3 2 8" xfId="36299"/>
    <cellStyle name="Обычный 5 5 3 2 9" xfId="36300"/>
    <cellStyle name="Обычный 5 5 3 3" xfId="36301"/>
    <cellStyle name="Обычный 5 5 3 3 2" xfId="36302"/>
    <cellStyle name="Обычный 5 5 3 3 3" xfId="36303"/>
    <cellStyle name="Обычный 5 5 3 3 4" xfId="36304"/>
    <cellStyle name="Обычный 5 5 3 3 5" xfId="36305"/>
    <cellStyle name="Обычный 5 5 3 4" xfId="36306"/>
    <cellStyle name="Обычный 5 5 3 5" xfId="36307"/>
    <cellStyle name="Обычный 5 5 3 6" xfId="36308"/>
    <cellStyle name="Обычный 5 5 3 7" xfId="36309"/>
    <cellStyle name="Обычный 5 5 3 8" xfId="36310"/>
    <cellStyle name="Обычный 5 5 3 9" xfId="36311"/>
    <cellStyle name="Обычный 5 5 4" xfId="36312"/>
    <cellStyle name="Обычный 5 5 5" xfId="36313"/>
    <cellStyle name="Обычный 5 5 5 2" xfId="36314"/>
    <cellStyle name="Обычный 5 5 5 2 2" xfId="36315"/>
    <cellStyle name="Обычный 5 5 5 2 3" xfId="36316"/>
    <cellStyle name="Обычный 5 5 5 2 4" xfId="36317"/>
    <cellStyle name="Обычный 5 5 5 2 5" xfId="36318"/>
    <cellStyle name="Обычный 5 5 5 3" xfId="36319"/>
    <cellStyle name="Обычный 5 5 5 4" xfId="36320"/>
    <cellStyle name="Обычный 5 5 5 5" xfId="36321"/>
    <cellStyle name="Обычный 5 5 5 6" xfId="36322"/>
    <cellStyle name="Обычный 5 5 5 7" xfId="36323"/>
    <cellStyle name="Обычный 5 5 5 8" xfId="36324"/>
    <cellStyle name="Обычный 5 5 5 9" xfId="36325"/>
    <cellStyle name="Обычный 5 5 6" xfId="36326"/>
    <cellStyle name="Обычный 5 5 6 2" xfId="36327"/>
    <cellStyle name="Обычный 5 5 6 2 2" xfId="36328"/>
    <cellStyle name="Обычный 5 5 6 2 3" xfId="36329"/>
    <cellStyle name="Обычный 5 5 6 2 4" xfId="36330"/>
    <cellStyle name="Обычный 5 5 6 2 5" xfId="36331"/>
    <cellStyle name="Обычный 5 5 6 3" xfId="36332"/>
    <cellStyle name="Обычный 5 5 6 4" xfId="36333"/>
    <cellStyle name="Обычный 5 5 6 5" xfId="36334"/>
    <cellStyle name="Обычный 5 5 6 6" xfId="36335"/>
    <cellStyle name="Обычный 5 5 6 7" xfId="36336"/>
    <cellStyle name="Обычный 5 5 6 8" xfId="36337"/>
    <cellStyle name="Обычный 5 5 7" xfId="36338"/>
    <cellStyle name="Обычный 5 6" xfId="36339"/>
    <cellStyle name="Обычный 5 6 2" xfId="36340"/>
    <cellStyle name="Обычный 5 6 3" xfId="36341"/>
    <cellStyle name="Обычный 5 6 3 2" xfId="36342"/>
    <cellStyle name="Обычный 5 6 3 2 2" xfId="36343"/>
    <cellStyle name="Обычный 5 6 3 2 3" xfId="36344"/>
    <cellStyle name="Обычный 5 6 3 2 4" xfId="36345"/>
    <cellStyle name="Обычный 5 6 3 2 5" xfId="36346"/>
    <cellStyle name="Обычный 5 6 3 3" xfId="36347"/>
    <cellStyle name="Обычный 5 6 3 4" xfId="36348"/>
    <cellStyle name="Обычный 5 6 3 5" xfId="36349"/>
    <cellStyle name="Обычный 5 6 3 6" xfId="36350"/>
    <cellStyle name="Обычный 5 6 3 7" xfId="36351"/>
    <cellStyle name="Обычный 5 6 3 8" xfId="36352"/>
    <cellStyle name="Обычный 5 6 3 9" xfId="36353"/>
    <cellStyle name="Обычный 5 6 4" xfId="36354"/>
    <cellStyle name="Обычный 5 6 4 2" xfId="36355"/>
    <cellStyle name="Обычный 5 6 4 2 2" xfId="36356"/>
    <cellStyle name="Обычный 5 6 4 2 3" xfId="36357"/>
    <cellStyle name="Обычный 5 6 4 2 4" xfId="36358"/>
    <cellStyle name="Обычный 5 6 4 2 5" xfId="36359"/>
    <cellStyle name="Обычный 5 6 4 3" xfId="36360"/>
    <cellStyle name="Обычный 5 6 4 4" xfId="36361"/>
    <cellStyle name="Обычный 5 6 4 5" xfId="36362"/>
    <cellStyle name="Обычный 5 6 4 6" xfId="36363"/>
    <cellStyle name="Обычный 5 6 4 7" xfId="36364"/>
    <cellStyle name="Обычный 5 6 4 8" xfId="36365"/>
    <cellStyle name="Обычный 5 6 5" xfId="36366"/>
    <cellStyle name="Обычный 5 7" xfId="36367"/>
    <cellStyle name="Обычный 5 7 2" xfId="36368"/>
    <cellStyle name="Обычный 5 7 3" xfId="36369"/>
    <cellStyle name="Обычный 5 7 3 2" xfId="36370"/>
    <cellStyle name="Обычный 5 7 3 2 2" xfId="36371"/>
    <cellStyle name="Обычный 5 7 3 2 3" xfId="36372"/>
    <cellStyle name="Обычный 5 7 3 2 4" xfId="36373"/>
    <cellStyle name="Обычный 5 7 3 2 5" xfId="36374"/>
    <cellStyle name="Обычный 5 7 3 3" xfId="36375"/>
    <cellStyle name="Обычный 5 7 3 4" xfId="36376"/>
    <cellStyle name="Обычный 5 7 3 5" xfId="36377"/>
    <cellStyle name="Обычный 5 7 3 6" xfId="36378"/>
    <cellStyle name="Обычный 5 7 3 7" xfId="36379"/>
    <cellStyle name="Обычный 5 7 3 8" xfId="36380"/>
    <cellStyle name="Обычный 5 7 3 9" xfId="36381"/>
    <cellStyle name="Обычный 5 7 4" xfId="36382"/>
    <cellStyle name="Обычный 5 7 4 2" xfId="36383"/>
    <cellStyle name="Обычный 5 7 4 2 2" xfId="36384"/>
    <cellStyle name="Обычный 5 7 4 2 3" xfId="36385"/>
    <cellStyle name="Обычный 5 7 4 2 4" xfId="36386"/>
    <cellStyle name="Обычный 5 7 4 2 5" xfId="36387"/>
    <cellStyle name="Обычный 5 7 4 3" xfId="36388"/>
    <cellStyle name="Обычный 5 7 4 4" xfId="36389"/>
    <cellStyle name="Обычный 5 7 4 5" xfId="36390"/>
    <cellStyle name="Обычный 5 7 4 6" xfId="36391"/>
    <cellStyle name="Обычный 5 7 4 7" xfId="36392"/>
    <cellStyle name="Обычный 5 7 4 8" xfId="36393"/>
    <cellStyle name="Обычный 5 7 5" xfId="36394"/>
    <cellStyle name="Обычный 5 8" xfId="36395"/>
    <cellStyle name="Обычный 5 8 2" xfId="36396"/>
    <cellStyle name="Обычный 5 8 3" xfId="36397"/>
    <cellStyle name="Обычный 5 8 3 2" xfId="36398"/>
    <cellStyle name="Обычный 5 8 3 2 2" xfId="36399"/>
    <cellStyle name="Обычный 5 8 3 2 3" xfId="36400"/>
    <cellStyle name="Обычный 5 8 3 2 4" xfId="36401"/>
    <cellStyle name="Обычный 5 8 3 2 5" xfId="36402"/>
    <cellStyle name="Обычный 5 8 3 3" xfId="36403"/>
    <cellStyle name="Обычный 5 8 3 4" xfId="36404"/>
    <cellStyle name="Обычный 5 8 3 5" xfId="36405"/>
    <cellStyle name="Обычный 5 8 3 6" xfId="36406"/>
    <cellStyle name="Обычный 5 8 3 7" xfId="36407"/>
    <cellStyle name="Обычный 5 8 3 8" xfId="36408"/>
    <cellStyle name="Обычный 5 8 3 9" xfId="36409"/>
    <cellStyle name="Обычный 5 8 4" xfId="36410"/>
    <cellStyle name="Обычный 5 8 4 2" xfId="36411"/>
    <cellStyle name="Обычный 5 8 4 2 2" xfId="36412"/>
    <cellStyle name="Обычный 5 8 4 2 3" xfId="36413"/>
    <cellStyle name="Обычный 5 8 4 2 4" xfId="36414"/>
    <cellStyle name="Обычный 5 8 4 2 5" xfId="36415"/>
    <cellStyle name="Обычный 5 8 4 3" xfId="36416"/>
    <cellStyle name="Обычный 5 8 4 4" xfId="36417"/>
    <cellStyle name="Обычный 5 8 4 5" xfId="36418"/>
    <cellStyle name="Обычный 5 8 4 6" xfId="36419"/>
    <cellStyle name="Обычный 5 8 4 7" xfId="36420"/>
    <cellStyle name="Обычный 5 8 4 8" xfId="36421"/>
    <cellStyle name="Обычный 5 9" xfId="36422"/>
    <cellStyle name="Обычный 5_СВЕРТКА" xfId="36423"/>
    <cellStyle name="Обычный 6" xfId="36424"/>
    <cellStyle name="Обычный 6 10" xfId="36425"/>
    <cellStyle name="Обычный 6 2" xfId="36426"/>
    <cellStyle name="Обычный 6 2 10" xfId="36427"/>
    <cellStyle name="Обычный 6 2 11" xfId="36428"/>
    <cellStyle name="Обычный 6 2 2" xfId="36429"/>
    <cellStyle name="Обычный 6 2 2 10" xfId="36430"/>
    <cellStyle name="Обычный 6 2 2 2" xfId="36431"/>
    <cellStyle name="Обычный 6 2 2 2 2" xfId="36432"/>
    <cellStyle name="Обычный 6 2 2 2 2 2" xfId="36433"/>
    <cellStyle name="Обычный 6 2 2 2 2 2 2" xfId="36434"/>
    <cellStyle name="Обычный 6 2 2 2 2 2 2 2" xfId="36435"/>
    <cellStyle name="Обычный 6 2 2 2 2 2 3" xfId="36436"/>
    <cellStyle name="Обычный 6 2 2 2 2 2 3 2" xfId="36437"/>
    <cellStyle name="Обычный 6 2 2 2 2 2 4" xfId="36438"/>
    <cellStyle name="Обычный 6 2 2 2 2 3" xfId="36439"/>
    <cellStyle name="Обычный 6 2 2 2 2 3 2" xfId="36440"/>
    <cellStyle name="Обычный 6 2 2 2 2 4" xfId="36441"/>
    <cellStyle name="Обычный 6 2 2 2 2 4 2" xfId="36442"/>
    <cellStyle name="Обычный 6 2 2 2 2 5" xfId="36443"/>
    <cellStyle name="Обычный 6 2 2 2 3" xfId="36444"/>
    <cellStyle name="Обычный 6 2 2 2 3 2" xfId="36445"/>
    <cellStyle name="Обычный 6 2 2 2 3 2 2" xfId="36446"/>
    <cellStyle name="Обычный 6 2 2 2 3 3" xfId="36447"/>
    <cellStyle name="Обычный 6 2 2 2 3 3 2" xfId="36448"/>
    <cellStyle name="Обычный 6 2 2 2 3 4" xfId="36449"/>
    <cellStyle name="Обычный 6 2 2 2 4" xfId="36450"/>
    <cellStyle name="Обычный 6 2 2 2 4 2" xfId="36451"/>
    <cellStyle name="Обычный 6 2 2 2 5" xfId="36452"/>
    <cellStyle name="Обычный 6 2 2 2 5 2" xfId="36453"/>
    <cellStyle name="Обычный 6 2 2 2 6" xfId="36454"/>
    <cellStyle name="Обычный 6 2 2 3" xfId="36455"/>
    <cellStyle name="Обычный 6 2 2 3 2" xfId="36456"/>
    <cellStyle name="Обычный 6 2 2 3 2 2" xfId="36457"/>
    <cellStyle name="Обычный 6 2 2 3 2 2 2" xfId="36458"/>
    <cellStyle name="Обычный 6 2 2 3 2 3" xfId="36459"/>
    <cellStyle name="Обычный 6 2 2 3 2 3 2" xfId="36460"/>
    <cellStyle name="Обычный 6 2 2 3 2 4" xfId="36461"/>
    <cellStyle name="Обычный 6 2 2 3 3" xfId="36462"/>
    <cellStyle name="Обычный 6 2 2 3 3 2" xfId="36463"/>
    <cellStyle name="Обычный 6 2 2 3 4" xfId="36464"/>
    <cellStyle name="Обычный 6 2 2 3 4 2" xfId="36465"/>
    <cellStyle name="Обычный 6 2 2 3 5" xfId="36466"/>
    <cellStyle name="Обычный 6 2 2 4" xfId="36467"/>
    <cellStyle name="Обычный 6 2 2 4 2" xfId="36468"/>
    <cellStyle name="Обычный 6 2 2 4 2 2" xfId="36469"/>
    <cellStyle name="Обычный 6 2 2 4 2 2 2" xfId="36470"/>
    <cellStyle name="Обычный 6 2 2 4 2 3" xfId="36471"/>
    <cellStyle name="Обычный 6 2 2 4 2 3 2" xfId="36472"/>
    <cellStyle name="Обычный 6 2 2 4 2 4" xfId="36473"/>
    <cellStyle name="Обычный 6 2 2 4 3" xfId="36474"/>
    <cellStyle name="Обычный 6 2 2 4 3 2" xfId="36475"/>
    <cellStyle name="Обычный 6 2 2 4 4" xfId="36476"/>
    <cellStyle name="Обычный 6 2 2 4 4 2" xfId="36477"/>
    <cellStyle name="Обычный 6 2 2 4 5" xfId="36478"/>
    <cellStyle name="Обычный 6 2 2 5" xfId="36479"/>
    <cellStyle name="Обычный 6 2 2 5 2" xfId="36480"/>
    <cellStyle name="Обычный 6 2 2 5 2 2" xfId="36481"/>
    <cellStyle name="Обычный 6 2 2 5 3" xfId="36482"/>
    <cellStyle name="Обычный 6 2 2 5 3 2" xfId="36483"/>
    <cellStyle name="Обычный 6 2 2 5 4" xfId="36484"/>
    <cellStyle name="Обычный 6 2 2 6" xfId="36485"/>
    <cellStyle name="Обычный 6 2 2 6 2" xfId="36486"/>
    <cellStyle name="Обычный 6 2 2 7" xfId="36487"/>
    <cellStyle name="Обычный 6 2 2 7 2" xfId="36488"/>
    <cellStyle name="Обычный 6 2 2 8" xfId="36489"/>
    <cellStyle name="Обычный 6 2 2 8 2" xfId="36490"/>
    <cellStyle name="Обычный 6 2 2 9" xfId="36491"/>
    <cellStyle name="Обычный 6 2 3" xfId="36492"/>
    <cellStyle name="Обычный 6 2 3 2" xfId="36493"/>
    <cellStyle name="Обычный 6 2 3 2 2" xfId="36494"/>
    <cellStyle name="Обычный 6 2 3 2 2 2" xfId="36495"/>
    <cellStyle name="Обычный 6 2 3 2 2 2 2" xfId="36496"/>
    <cellStyle name="Обычный 6 2 3 2 2 2 2 2" xfId="36497"/>
    <cellStyle name="Обычный 6 2 3 2 2 2 3" xfId="36498"/>
    <cellStyle name="Обычный 6 2 3 2 2 2 3 2" xfId="36499"/>
    <cellStyle name="Обычный 6 2 3 2 2 2 4" xfId="36500"/>
    <cellStyle name="Обычный 6 2 3 2 2 3" xfId="36501"/>
    <cellStyle name="Обычный 6 2 3 2 2 3 2" xfId="36502"/>
    <cellStyle name="Обычный 6 2 3 2 2 4" xfId="36503"/>
    <cellStyle name="Обычный 6 2 3 2 2 4 2" xfId="36504"/>
    <cellStyle name="Обычный 6 2 3 2 2 5" xfId="36505"/>
    <cellStyle name="Обычный 6 2 3 2 3" xfId="36506"/>
    <cellStyle name="Обычный 6 2 3 2 3 2" xfId="36507"/>
    <cellStyle name="Обычный 6 2 3 2 3 2 2" xfId="36508"/>
    <cellStyle name="Обычный 6 2 3 2 3 3" xfId="36509"/>
    <cellStyle name="Обычный 6 2 3 2 3 3 2" xfId="36510"/>
    <cellStyle name="Обычный 6 2 3 2 3 4" xfId="36511"/>
    <cellStyle name="Обычный 6 2 3 2 4" xfId="36512"/>
    <cellStyle name="Обычный 6 2 3 2 4 2" xfId="36513"/>
    <cellStyle name="Обычный 6 2 3 2 5" xfId="36514"/>
    <cellStyle name="Обычный 6 2 3 2 5 2" xfId="36515"/>
    <cellStyle name="Обычный 6 2 3 2 6" xfId="36516"/>
    <cellStyle name="Обычный 6 2 3 3" xfId="36517"/>
    <cellStyle name="Обычный 6 2 3 3 2" xfId="36518"/>
    <cellStyle name="Обычный 6 2 3 3 2 2" xfId="36519"/>
    <cellStyle name="Обычный 6 2 3 3 2 2 2" xfId="36520"/>
    <cellStyle name="Обычный 6 2 3 3 2 3" xfId="36521"/>
    <cellStyle name="Обычный 6 2 3 3 2 3 2" xfId="36522"/>
    <cellStyle name="Обычный 6 2 3 3 2 4" xfId="36523"/>
    <cellStyle name="Обычный 6 2 3 3 3" xfId="36524"/>
    <cellStyle name="Обычный 6 2 3 3 3 2" xfId="36525"/>
    <cellStyle name="Обычный 6 2 3 3 4" xfId="36526"/>
    <cellStyle name="Обычный 6 2 3 3 4 2" xfId="36527"/>
    <cellStyle name="Обычный 6 2 3 3 5" xfId="36528"/>
    <cellStyle name="Обычный 6 2 3 4" xfId="36529"/>
    <cellStyle name="Обычный 6 2 3 4 2" xfId="36530"/>
    <cellStyle name="Обычный 6 2 3 4 2 2" xfId="36531"/>
    <cellStyle name="Обычный 6 2 3 4 2 2 2" xfId="36532"/>
    <cellStyle name="Обычный 6 2 3 4 2 3" xfId="36533"/>
    <cellStyle name="Обычный 6 2 3 4 2 3 2" xfId="36534"/>
    <cellStyle name="Обычный 6 2 3 4 2 4" xfId="36535"/>
    <cellStyle name="Обычный 6 2 3 4 3" xfId="36536"/>
    <cellStyle name="Обычный 6 2 3 4 3 2" xfId="36537"/>
    <cellStyle name="Обычный 6 2 3 4 4" xfId="36538"/>
    <cellStyle name="Обычный 6 2 3 4 4 2" xfId="36539"/>
    <cellStyle name="Обычный 6 2 3 4 5" xfId="36540"/>
    <cellStyle name="Обычный 6 2 3 5" xfId="36541"/>
    <cellStyle name="Обычный 6 2 3 5 2" xfId="36542"/>
    <cellStyle name="Обычный 6 2 3 5 2 2" xfId="36543"/>
    <cellStyle name="Обычный 6 2 3 5 3" xfId="36544"/>
    <cellStyle name="Обычный 6 2 3 5 3 2" xfId="36545"/>
    <cellStyle name="Обычный 6 2 3 5 4" xfId="36546"/>
    <cellStyle name="Обычный 6 2 3 6" xfId="36547"/>
    <cellStyle name="Обычный 6 2 3 6 2" xfId="36548"/>
    <cellStyle name="Обычный 6 2 3 7" xfId="36549"/>
    <cellStyle name="Обычный 6 2 3 7 2" xfId="36550"/>
    <cellStyle name="Обычный 6 2 3 8" xfId="36551"/>
    <cellStyle name="Обычный 6 2 3 8 2" xfId="36552"/>
    <cellStyle name="Обычный 6 2 3 9" xfId="36553"/>
    <cellStyle name="Обычный 6 2 4" xfId="36554"/>
    <cellStyle name="Обычный 6 2 4 2" xfId="36555"/>
    <cellStyle name="Обычный 6 2 4 2 2" xfId="36556"/>
    <cellStyle name="Обычный 6 2 4 2 2 2" xfId="36557"/>
    <cellStyle name="Обычный 6 2 4 2 3" xfId="36558"/>
    <cellStyle name="Обычный 6 2 4 2 3 2" xfId="36559"/>
    <cellStyle name="Обычный 6 2 4 2 4" xfId="36560"/>
    <cellStyle name="Обычный 6 2 4 3" xfId="36561"/>
    <cellStyle name="Обычный 6 2 4 3 2" xfId="36562"/>
    <cellStyle name="Обычный 6 2 4 4" xfId="36563"/>
    <cellStyle name="Обычный 6 2 4 4 2" xfId="36564"/>
    <cellStyle name="Обычный 6 2 4 5" xfId="36565"/>
    <cellStyle name="Обычный 6 2 5" xfId="36566"/>
    <cellStyle name="Обычный 6 2 5 2" xfId="36567"/>
    <cellStyle name="Обычный 6 2 5 2 2" xfId="36568"/>
    <cellStyle name="Обычный 6 2 5 2 2 2" xfId="36569"/>
    <cellStyle name="Обычный 6 2 5 2 3" xfId="36570"/>
    <cellStyle name="Обычный 6 2 5 2 3 2" xfId="36571"/>
    <cellStyle name="Обычный 6 2 5 2 4" xfId="36572"/>
    <cellStyle name="Обычный 6 2 5 3" xfId="36573"/>
    <cellStyle name="Обычный 6 2 5 3 2" xfId="36574"/>
    <cellStyle name="Обычный 6 2 5 4" xfId="36575"/>
    <cellStyle name="Обычный 6 2 5 4 2" xfId="36576"/>
    <cellStyle name="Обычный 6 2 5 5" xfId="36577"/>
    <cellStyle name="Обычный 6 2 6" xfId="36578"/>
    <cellStyle name="Обычный 6 2 6 2" xfId="36579"/>
    <cellStyle name="Обычный 6 2 6 2 2" xfId="36580"/>
    <cellStyle name="Обычный 6 2 6 3" xfId="36581"/>
    <cellStyle name="Обычный 6 2 6 3 2" xfId="36582"/>
    <cellStyle name="Обычный 6 2 6 4" xfId="36583"/>
    <cellStyle name="Обычный 6 2 7" xfId="36584"/>
    <cellStyle name="Обычный 6 2 7 2" xfId="36585"/>
    <cellStyle name="Обычный 6 2 8" xfId="36586"/>
    <cellStyle name="Обычный 6 2 8 2" xfId="36587"/>
    <cellStyle name="Обычный 6 2 9" xfId="36588"/>
    <cellStyle name="Обычный 6 2 9 2" xfId="36589"/>
    <cellStyle name="Обычный 6 3" xfId="36590"/>
    <cellStyle name="Обычный 6 3 2" xfId="36591"/>
    <cellStyle name="Обычный 6 3 2 2" xfId="36592"/>
    <cellStyle name="Обычный 6 3 2 2 2" xfId="36593"/>
    <cellStyle name="Обычный 6 3 2 3" xfId="36594"/>
    <cellStyle name="Обычный 6 3 2 3 2" xfId="36595"/>
    <cellStyle name="Обычный 6 3 2 4" xfId="36596"/>
    <cellStyle name="Обычный 6 3 2 5" xfId="36597"/>
    <cellStyle name="Обычный 6 3 3" xfId="36598"/>
    <cellStyle name="Обычный 6 3 3 2" xfId="36599"/>
    <cellStyle name="Обычный 6 3 4" xfId="36600"/>
    <cellStyle name="Обычный 6 3 4 2" xfId="36601"/>
    <cellStyle name="Обычный 6 3 5" xfId="36602"/>
    <cellStyle name="Обычный 6 3 6" xfId="36603"/>
    <cellStyle name="Обычный 6 4" xfId="36604"/>
    <cellStyle name="Обычный 6 4 2" xfId="36605"/>
    <cellStyle name="Обычный 6 4 2 2" xfId="36606"/>
    <cellStyle name="Обычный 6 4 2 2 2" xfId="36607"/>
    <cellStyle name="Обычный 6 4 2 3" xfId="36608"/>
    <cellStyle name="Обычный 6 4 2 3 2" xfId="36609"/>
    <cellStyle name="Обычный 6 4 2 4" xfId="36610"/>
    <cellStyle name="Обычный 6 4 3" xfId="36611"/>
    <cellStyle name="Обычный 6 4 3 2" xfId="36612"/>
    <cellStyle name="Обычный 6 4 4" xfId="36613"/>
    <cellStyle name="Обычный 6 4 4 2" xfId="36614"/>
    <cellStyle name="Обычный 6 4 5" xfId="36615"/>
    <cellStyle name="Обычный 6 4 6" xfId="36616"/>
    <cellStyle name="Обычный 6 5" xfId="36617"/>
    <cellStyle name="Обычный 6 5 2" xfId="36618"/>
    <cellStyle name="Обычный 6 5 2 2" xfId="36619"/>
    <cellStyle name="Обычный 6 5 3" xfId="36620"/>
    <cellStyle name="Обычный 6 5 3 2" xfId="36621"/>
    <cellStyle name="Обычный 6 5 4" xfId="36622"/>
    <cellStyle name="Обычный 6 6" xfId="36623"/>
    <cellStyle name="Обычный 6 6 2" xfId="36624"/>
    <cellStyle name="Обычный 6 7" xfId="36625"/>
    <cellStyle name="Обычный 6 7 2" xfId="36626"/>
    <cellStyle name="Обычный 6 8" xfId="36627"/>
    <cellStyle name="Обычный 6 8 2" xfId="36628"/>
    <cellStyle name="Обычный 6 9" xfId="36629"/>
    <cellStyle name="Обычный 7" xfId="3"/>
    <cellStyle name="Обычный 7 2" xfId="36630"/>
    <cellStyle name="Обычный 7 2 2" xfId="36631"/>
    <cellStyle name="Обычный 7 2 2 2" xfId="36632"/>
    <cellStyle name="Обычный 7 2 2 2 2" xfId="36633"/>
    <cellStyle name="Обычный 7 2 2 2 2 2" xfId="36634"/>
    <cellStyle name="Обычный 7 2 2 2 3" xfId="36635"/>
    <cellStyle name="Обычный 7 2 2 2 3 2" xfId="36636"/>
    <cellStyle name="Обычный 7 2 2 2 4" xfId="36637"/>
    <cellStyle name="Обычный 7 2 2 3" xfId="36638"/>
    <cellStyle name="Обычный 7 2 2 3 2" xfId="36639"/>
    <cellStyle name="Обычный 7 2 2 4" xfId="36640"/>
    <cellStyle name="Обычный 7 2 2 4 2" xfId="36641"/>
    <cellStyle name="Обычный 7 2 2 5" xfId="36642"/>
    <cellStyle name="Обычный 7 2 3" xfId="36643"/>
    <cellStyle name="Обычный 7 2 3 2" xfId="36644"/>
    <cellStyle name="Обычный 7 2 3 2 2" xfId="36645"/>
    <cellStyle name="Обычный 7 2 3 2 2 2" xfId="36646"/>
    <cellStyle name="Обычный 7 2 3 2 3" xfId="36647"/>
    <cellStyle name="Обычный 7 2 3 2 3 2" xfId="36648"/>
    <cellStyle name="Обычный 7 2 3 2 4" xfId="36649"/>
    <cellStyle name="Обычный 7 2 3 3" xfId="36650"/>
    <cellStyle name="Обычный 7 2 3 3 2" xfId="36651"/>
    <cellStyle name="Обычный 7 2 3 4" xfId="36652"/>
    <cellStyle name="Обычный 7 2 3 4 2" xfId="36653"/>
    <cellStyle name="Обычный 7 2 3 5" xfId="36654"/>
    <cellStyle name="Обычный 7 2 4" xfId="36655"/>
    <cellStyle name="Обычный 7 2 4 2" xfId="36656"/>
    <cellStyle name="Обычный 7 2 4 2 2" xfId="36657"/>
    <cellStyle name="Обычный 7 2 4 3" xfId="36658"/>
    <cellStyle name="Обычный 7 2 4 3 2" xfId="36659"/>
    <cellStyle name="Обычный 7 2 4 4" xfId="36660"/>
    <cellStyle name="Обычный 7 2 5" xfId="36661"/>
    <cellStyle name="Обычный 7 2 5 2" xfId="36662"/>
    <cellStyle name="Обычный 7 2 6" xfId="36663"/>
    <cellStyle name="Обычный 7 2 6 2" xfId="36664"/>
    <cellStyle name="Обычный 7 2 7" xfId="36665"/>
    <cellStyle name="Обычный 7 2 7 2" xfId="36666"/>
    <cellStyle name="Обычный 7 2 8" xfId="36667"/>
    <cellStyle name="Обычный 7 2 9" xfId="36668"/>
    <cellStyle name="Обычный 7 3" xfId="36669"/>
    <cellStyle name="Обычный 7 4" xfId="36670"/>
    <cellStyle name="Обычный 7 5" xfId="36671"/>
    <cellStyle name="Обычный 8" xfId="36672"/>
    <cellStyle name="Обычный 8 2" xfId="36673"/>
    <cellStyle name="Обычный 8 3" xfId="36674"/>
    <cellStyle name="Обычный 8 4" xfId="36675"/>
    <cellStyle name="Обычный 9" xfId="36676"/>
    <cellStyle name="Обычный 9 2" xfId="36677"/>
    <cellStyle name="Обычный 9 2 2" xfId="36678"/>
    <cellStyle name="Обычный 9 2 2 2" xfId="36679"/>
    <cellStyle name="Обычный 9 2 2 2 2" xfId="36680"/>
    <cellStyle name="Обычный 9 2 2 3" xfId="36681"/>
    <cellStyle name="Обычный 9 2 2 3 2" xfId="36682"/>
    <cellStyle name="Обычный 9 2 2 4" xfId="36683"/>
    <cellStyle name="Обычный 9 2 2 4 2" xfId="36684"/>
    <cellStyle name="Обычный 9 2 2 5" xfId="36685"/>
    <cellStyle name="Обычный 9 2 3" xfId="36686"/>
    <cellStyle name="Обычный 9 2 3 2" xfId="36687"/>
    <cellStyle name="Обычный 9 2 4" xfId="36688"/>
    <cellStyle name="Обычный 9 2 4 2" xfId="36689"/>
    <cellStyle name="Обычный 9 2 5" xfId="36690"/>
    <cellStyle name="Обычный 9 2 6" xfId="36691"/>
    <cellStyle name="Обычный 9 3" xfId="36692"/>
    <cellStyle name="Обычный 9 3 2" xfId="36693"/>
    <cellStyle name="Обычный 9 3 2 2" xfId="36694"/>
    <cellStyle name="Обычный 9 3 3" xfId="36695"/>
    <cellStyle name="Обычный 9 3 3 2" xfId="36696"/>
    <cellStyle name="Обычный 9 3 4" xfId="36697"/>
    <cellStyle name="Обычный 9 3 4 2" xfId="36698"/>
    <cellStyle name="Обычный 9 3 5" xfId="36699"/>
    <cellStyle name="Обычный 9 3 6" xfId="36700"/>
    <cellStyle name="Обычный 9 4" xfId="36701"/>
    <cellStyle name="Обычный 9 4 2" xfId="36702"/>
    <cellStyle name="Обычный 9 5" xfId="36703"/>
    <cellStyle name="Обычный 9 5 2" xfId="36704"/>
    <cellStyle name="Обычный 9 6" xfId="36705"/>
    <cellStyle name="Обычный 9 7" xfId="36706"/>
    <cellStyle name="Плохой 2" xfId="36707"/>
    <cellStyle name="Плохой 2 2" xfId="36708"/>
    <cellStyle name="Плохой 2 3" xfId="36709"/>
    <cellStyle name="Плохой 2 4" xfId="36710"/>
    <cellStyle name="Плохой 2 5" xfId="36711"/>
    <cellStyle name="Плохой 2 6" xfId="36712"/>
    <cellStyle name="Плохой 3" xfId="36713"/>
    <cellStyle name="Плохой 3 2" xfId="36714"/>
    <cellStyle name="Поле ввода" xfId="36715"/>
    <cellStyle name="Пояснение 2" xfId="36716"/>
    <cellStyle name="Пояснение 2 2" xfId="36717"/>
    <cellStyle name="Пояснение 2 3" xfId="36718"/>
    <cellStyle name="Пояснение 2 4" xfId="36719"/>
    <cellStyle name="Пояснение 2 5" xfId="36720"/>
    <cellStyle name="Пояснение 3" xfId="36721"/>
    <cellStyle name="Пояснение 3 2" xfId="36722"/>
    <cellStyle name="Примечание 10" xfId="36723"/>
    <cellStyle name="Примечание 10 10" xfId="36724"/>
    <cellStyle name="Примечание 10 11" xfId="36725"/>
    <cellStyle name="Примечание 10 12" xfId="36726"/>
    <cellStyle name="Примечание 10 13" xfId="36727"/>
    <cellStyle name="Примечание 10 14" xfId="36728"/>
    <cellStyle name="Примечание 10 15" xfId="36729"/>
    <cellStyle name="Примечание 10 2" xfId="36730"/>
    <cellStyle name="Примечание 10 2 10" xfId="36731"/>
    <cellStyle name="Примечание 10 2 11" xfId="36732"/>
    <cellStyle name="Примечание 10 2 12" xfId="36733"/>
    <cellStyle name="Примечание 10 2 13" xfId="36734"/>
    <cellStyle name="Примечание 10 2 14" xfId="36735"/>
    <cellStyle name="Примечание 10 2 2" xfId="36736"/>
    <cellStyle name="Примечание 10 2 2 10" xfId="36737"/>
    <cellStyle name="Примечание 10 2 2 11" xfId="36738"/>
    <cellStyle name="Примечание 10 2 2 12" xfId="36739"/>
    <cellStyle name="Примечание 10 2 2 13" xfId="36740"/>
    <cellStyle name="Примечание 10 2 2 2" xfId="36741"/>
    <cellStyle name="Примечание 10 2 2 2 2" xfId="36742"/>
    <cellStyle name="Примечание 10 2 2 2 2 2" xfId="36743"/>
    <cellStyle name="Примечание 10 2 2 2 2 3" xfId="36744"/>
    <cellStyle name="Примечание 10 2 2 2 2 4" xfId="36745"/>
    <cellStyle name="Примечание 10 2 2 2 2 5" xfId="36746"/>
    <cellStyle name="Примечание 10 2 2 2 3" xfId="36747"/>
    <cellStyle name="Примечание 10 2 2 2 4" xfId="36748"/>
    <cellStyle name="Примечание 10 2 2 2 5" xfId="36749"/>
    <cellStyle name="Примечание 10 2 2 2 6" xfId="36750"/>
    <cellStyle name="Примечание 10 2 2 2 7" xfId="36751"/>
    <cellStyle name="Примечание 10 2 2 2 8" xfId="36752"/>
    <cellStyle name="Примечание 10 2 2 2 9" xfId="36753"/>
    <cellStyle name="Примечание 10 2 2 3" xfId="36754"/>
    <cellStyle name="Примечание 10 2 2 3 2" xfId="36755"/>
    <cellStyle name="Примечание 10 2 2 3 2 2" xfId="36756"/>
    <cellStyle name="Примечание 10 2 2 3 2 3" xfId="36757"/>
    <cellStyle name="Примечание 10 2 2 3 2 4" xfId="36758"/>
    <cellStyle name="Примечание 10 2 2 3 2 5" xfId="36759"/>
    <cellStyle name="Примечание 10 2 2 3 3" xfId="36760"/>
    <cellStyle name="Примечание 10 2 2 3 4" xfId="36761"/>
    <cellStyle name="Примечание 10 2 2 3 5" xfId="36762"/>
    <cellStyle name="Примечание 10 2 2 3 6" xfId="36763"/>
    <cellStyle name="Примечание 10 2 2 3 7" xfId="36764"/>
    <cellStyle name="Примечание 10 2 2 3 8" xfId="36765"/>
    <cellStyle name="Примечание 10 2 2 4" xfId="36766"/>
    <cellStyle name="Примечание 10 2 2 4 2" xfId="36767"/>
    <cellStyle name="Примечание 10 2 2 4 3" xfId="36768"/>
    <cellStyle name="Примечание 10 2 2 4 4" xfId="36769"/>
    <cellStyle name="Примечание 10 2 2 4 5" xfId="36770"/>
    <cellStyle name="Примечание 10 2 2 5" xfId="36771"/>
    <cellStyle name="Примечание 10 2 2 5 2" xfId="36772"/>
    <cellStyle name="Примечание 10 2 2 5 3" xfId="36773"/>
    <cellStyle name="Примечание 10 2 2 5 4" xfId="36774"/>
    <cellStyle name="Примечание 10 2 2 5 5" xfId="36775"/>
    <cellStyle name="Примечание 10 2 2 6" xfId="36776"/>
    <cellStyle name="Примечание 10 2 2 7" xfId="36777"/>
    <cellStyle name="Примечание 10 2 2 8" xfId="36778"/>
    <cellStyle name="Примечание 10 2 2 9" xfId="36779"/>
    <cellStyle name="Примечание 10 2 3" xfId="36780"/>
    <cellStyle name="Примечание 10 2 3 2" xfId="36781"/>
    <cellStyle name="Примечание 10 2 3 2 2" xfId="36782"/>
    <cellStyle name="Примечание 10 2 3 2 3" xfId="36783"/>
    <cellStyle name="Примечание 10 2 3 2 4" xfId="36784"/>
    <cellStyle name="Примечание 10 2 3 2 5" xfId="36785"/>
    <cellStyle name="Примечание 10 2 3 3" xfId="36786"/>
    <cellStyle name="Примечание 10 2 3 4" xfId="36787"/>
    <cellStyle name="Примечание 10 2 3 5" xfId="36788"/>
    <cellStyle name="Примечание 10 2 3 6" xfId="36789"/>
    <cellStyle name="Примечание 10 2 3 7" xfId="36790"/>
    <cellStyle name="Примечание 10 2 3 8" xfId="36791"/>
    <cellStyle name="Примечание 10 2 3 9" xfId="36792"/>
    <cellStyle name="Примечание 10 2 4" xfId="36793"/>
    <cellStyle name="Примечание 10 2 4 2" xfId="36794"/>
    <cellStyle name="Примечание 10 2 4 2 2" xfId="36795"/>
    <cellStyle name="Примечание 10 2 4 2 3" xfId="36796"/>
    <cellStyle name="Примечание 10 2 4 2 4" xfId="36797"/>
    <cellStyle name="Примечание 10 2 4 2 5" xfId="36798"/>
    <cellStyle name="Примечание 10 2 4 3" xfId="36799"/>
    <cellStyle name="Примечание 10 2 4 4" xfId="36800"/>
    <cellStyle name="Примечание 10 2 4 5" xfId="36801"/>
    <cellStyle name="Примечание 10 2 4 6" xfId="36802"/>
    <cellStyle name="Примечание 10 2 4 7" xfId="36803"/>
    <cellStyle name="Примечание 10 2 4 8" xfId="36804"/>
    <cellStyle name="Примечание 10 2 5" xfId="36805"/>
    <cellStyle name="Примечание 10 2 5 2" xfId="36806"/>
    <cellStyle name="Примечание 10 2 5 3" xfId="36807"/>
    <cellStyle name="Примечание 10 2 5 4" xfId="36808"/>
    <cellStyle name="Примечание 10 2 5 5" xfId="36809"/>
    <cellStyle name="Примечание 10 2 6" xfId="36810"/>
    <cellStyle name="Примечание 10 2 6 2" xfId="36811"/>
    <cellStyle name="Примечание 10 2 6 3" xfId="36812"/>
    <cellStyle name="Примечание 10 2 6 4" xfId="36813"/>
    <cellStyle name="Примечание 10 2 6 5" xfId="36814"/>
    <cellStyle name="Примечание 10 2 7" xfId="36815"/>
    <cellStyle name="Примечание 10 2 8" xfId="36816"/>
    <cellStyle name="Примечание 10 2 9" xfId="36817"/>
    <cellStyle name="Примечание 10 3" xfId="36818"/>
    <cellStyle name="Примечание 10 3 10" xfId="36819"/>
    <cellStyle name="Примечание 10 3 11" xfId="36820"/>
    <cellStyle name="Примечание 10 3 12" xfId="36821"/>
    <cellStyle name="Примечание 10 3 13" xfId="36822"/>
    <cellStyle name="Примечание 10 3 2" xfId="36823"/>
    <cellStyle name="Примечание 10 3 2 2" xfId="36824"/>
    <cellStyle name="Примечание 10 3 2 2 2" xfId="36825"/>
    <cellStyle name="Примечание 10 3 2 2 3" xfId="36826"/>
    <cellStyle name="Примечание 10 3 2 2 4" xfId="36827"/>
    <cellStyle name="Примечание 10 3 2 2 5" xfId="36828"/>
    <cellStyle name="Примечание 10 3 2 3" xfId="36829"/>
    <cellStyle name="Примечание 10 3 2 4" xfId="36830"/>
    <cellStyle name="Примечание 10 3 2 5" xfId="36831"/>
    <cellStyle name="Примечание 10 3 2 6" xfId="36832"/>
    <cellStyle name="Примечание 10 3 2 7" xfId="36833"/>
    <cellStyle name="Примечание 10 3 2 8" xfId="36834"/>
    <cellStyle name="Примечание 10 3 2 9" xfId="36835"/>
    <cellStyle name="Примечание 10 3 3" xfId="36836"/>
    <cellStyle name="Примечание 10 3 3 2" xfId="36837"/>
    <cellStyle name="Примечание 10 3 3 2 2" xfId="36838"/>
    <cellStyle name="Примечание 10 3 3 2 3" xfId="36839"/>
    <cellStyle name="Примечание 10 3 3 2 4" xfId="36840"/>
    <cellStyle name="Примечание 10 3 3 2 5" xfId="36841"/>
    <cellStyle name="Примечание 10 3 3 3" xfId="36842"/>
    <cellStyle name="Примечание 10 3 3 4" xfId="36843"/>
    <cellStyle name="Примечание 10 3 3 5" xfId="36844"/>
    <cellStyle name="Примечание 10 3 3 6" xfId="36845"/>
    <cellStyle name="Примечание 10 3 3 7" xfId="36846"/>
    <cellStyle name="Примечание 10 3 3 8" xfId="36847"/>
    <cellStyle name="Примечание 10 3 4" xfId="36848"/>
    <cellStyle name="Примечание 10 3 4 2" xfId="36849"/>
    <cellStyle name="Примечание 10 3 4 3" xfId="36850"/>
    <cellStyle name="Примечание 10 3 4 4" xfId="36851"/>
    <cellStyle name="Примечание 10 3 4 5" xfId="36852"/>
    <cellStyle name="Примечание 10 3 5" xfId="36853"/>
    <cellStyle name="Примечание 10 3 5 2" xfId="36854"/>
    <cellStyle name="Примечание 10 3 5 3" xfId="36855"/>
    <cellStyle name="Примечание 10 3 5 4" xfId="36856"/>
    <cellStyle name="Примечание 10 3 5 5" xfId="36857"/>
    <cellStyle name="Примечание 10 3 6" xfId="36858"/>
    <cellStyle name="Примечание 10 3 7" xfId="36859"/>
    <cellStyle name="Примечание 10 3 8" xfId="36860"/>
    <cellStyle name="Примечание 10 3 9" xfId="36861"/>
    <cellStyle name="Примечание 10 4" xfId="36862"/>
    <cellStyle name="Примечание 10 4 2" xfId="36863"/>
    <cellStyle name="Примечание 10 4 2 2" xfId="36864"/>
    <cellStyle name="Примечание 10 4 2 3" xfId="36865"/>
    <cellStyle name="Примечание 10 4 2 4" xfId="36866"/>
    <cellStyle name="Примечание 10 4 2 5" xfId="36867"/>
    <cellStyle name="Примечание 10 4 3" xfId="36868"/>
    <cellStyle name="Примечание 10 4 4" xfId="36869"/>
    <cellStyle name="Примечание 10 4 5" xfId="36870"/>
    <cellStyle name="Примечание 10 4 6" xfId="36871"/>
    <cellStyle name="Примечание 10 4 7" xfId="36872"/>
    <cellStyle name="Примечание 10 4 8" xfId="36873"/>
    <cellStyle name="Примечание 10 4 9" xfId="36874"/>
    <cellStyle name="Примечание 10 5" xfId="36875"/>
    <cellStyle name="Примечание 10 5 2" xfId="36876"/>
    <cellStyle name="Примечание 10 5 2 2" xfId="36877"/>
    <cellStyle name="Примечание 10 5 2 3" xfId="36878"/>
    <cellStyle name="Примечание 10 5 2 4" xfId="36879"/>
    <cellStyle name="Примечание 10 5 2 5" xfId="36880"/>
    <cellStyle name="Примечание 10 5 3" xfId="36881"/>
    <cellStyle name="Примечание 10 5 4" xfId="36882"/>
    <cellStyle name="Примечание 10 5 5" xfId="36883"/>
    <cellStyle name="Примечание 10 5 6" xfId="36884"/>
    <cellStyle name="Примечание 10 5 7" xfId="36885"/>
    <cellStyle name="Примечание 10 5 8" xfId="36886"/>
    <cellStyle name="Примечание 10 6" xfId="36887"/>
    <cellStyle name="Примечание 10 6 2" xfId="36888"/>
    <cellStyle name="Примечание 10 6 3" xfId="36889"/>
    <cellStyle name="Примечание 10 6 4" xfId="36890"/>
    <cellStyle name="Примечание 10 6 5" xfId="36891"/>
    <cellStyle name="Примечание 10 7" xfId="36892"/>
    <cellStyle name="Примечание 10 7 2" xfId="36893"/>
    <cellStyle name="Примечание 10 7 3" xfId="36894"/>
    <cellStyle name="Примечание 10 7 4" xfId="36895"/>
    <cellStyle name="Примечание 10 7 5" xfId="36896"/>
    <cellStyle name="Примечание 10 8" xfId="36897"/>
    <cellStyle name="Примечание 10 9" xfId="36898"/>
    <cellStyle name="Примечание 19" xfId="36899"/>
    <cellStyle name="Примечание 19 10" xfId="36900"/>
    <cellStyle name="Примечание 19 11" xfId="36901"/>
    <cellStyle name="Примечание 19 12" xfId="36902"/>
    <cellStyle name="Примечание 19 13" xfId="36903"/>
    <cellStyle name="Примечание 19 14" xfId="36904"/>
    <cellStyle name="Примечание 19 15" xfId="36905"/>
    <cellStyle name="Примечание 19 2" xfId="36906"/>
    <cellStyle name="Примечание 19 2 10" xfId="36907"/>
    <cellStyle name="Примечание 19 2 11" xfId="36908"/>
    <cellStyle name="Примечание 19 2 12" xfId="36909"/>
    <cellStyle name="Примечание 19 2 13" xfId="36910"/>
    <cellStyle name="Примечание 19 2 14" xfId="36911"/>
    <cellStyle name="Примечание 19 2 2" xfId="36912"/>
    <cellStyle name="Примечание 19 2 2 10" xfId="36913"/>
    <cellStyle name="Примечание 19 2 2 11" xfId="36914"/>
    <cellStyle name="Примечание 19 2 2 12" xfId="36915"/>
    <cellStyle name="Примечание 19 2 2 13" xfId="36916"/>
    <cellStyle name="Примечание 19 2 2 2" xfId="36917"/>
    <cellStyle name="Примечание 19 2 2 2 2" xfId="36918"/>
    <cellStyle name="Примечание 19 2 2 2 2 2" xfId="36919"/>
    <cellStyle name="Примечание 19 2 2 2 2 3" xfId="36920"/>
    <cellStyle name="Примечание 19 2 2 2 2 4" xfId="36921"/>
    <cellStyle name="Примечание 19 2 2 2 2 5" xfId="36922"/>
    <cellStyle name="Примечание 19 2 2 2 3" xfId="36923"/>
    <cellStyle name="Примечание 19 2 2 2 4" xfId="36924"/>
    <cellStyle name="Примечание 19 2 2 2 5" xfId="36925"/>
    <cellStyle name="Примечание 19 2 2 2 6" xfId="36926"/>
    <cellStyle name="Примечание 19 2 2 2 7" xfId="36927"/>
    <cellStyle name="Примечание 19 2 2 2 8" xfId="36928"/>
    <cellStyle name="Примечание 19 2 2 2 9" xfId="36929"/>
    <cellStyle name="Примечание 19 2 2 3" xfId="36930"/>
    <cellStyle name="Примечание 19 2 2 3 2" xfId="36931"/>
    <cellStyle name="Примечание 19 2 2 3 2 2" xfId="36932"/>
    <cellStyle name="Примечание 19 2 2 3 2 3" xfId="36933"/>
    <cellStyle name="Примечание 19 2 2 3 2 4" xfId="36934"/>
    <cellStyle name="Примечание 19 2 2 3 2 5" xfId="36935"/>
    <cellStyle name="Примечание 19 2 2 3 3" xfId="36936"/>
    <cellStyle name="Примечание 19 2 2 3 4" xfId="36937"/>
    <cellStyle name="Примечание 19 2 2 3 5" xfId="36938"/>
    <cellStyle name="Примечание 19 2 2 3 6" xfId="36939"/>
    <cellStyle name="Примечание 19 2 2 3 7" xfId="36940"/>
    <cellStyle name="Примечание 19 2 2 3 8" xfId="36941"/>
    <cellStyle name="Примечание 19 2 2 4" xfId="36942"/>
    <cellStyle name="Примечание 19 2 2 4 2" xfId="36943"/>
    <cellStyle name="Примечание 19 2 2 4 3" xfId="36944"/>
    <cellStyle name="Примечание 19 2 2 4 4" xfId="36945"/>
    <cellStyle name="Примечание 19 2 2 4 5" xfId="36946"/>
    <cellStyle name="Примечание 19 2 2 5" xfId="36947"/>
    <cellStyle name="Примечание 19 2 2 5 2" xfId="36948"/>
    <cellStyle name="Примечание 19 2 2 5 3" xfId="36949"/>
    <cellStyle name="Примечание 19 2 2 5 4" xfId="36950"/>
    <cellStyle name="Примечание 19 2 2 5 5" xfId="36951"/>
    <cellStyle name="Примечание 19 2 2 6" xfId="36952"/>
    <cellStyle name="Примечание 19 2 2 7" xfId="36953"/>
    <cellStyle name="Примечание 19 2 2 8" xfId="36954"/>
    <cellStyle name="Примечание 19 2 2 9" xfId="36955"/>
    <cellStyle name="Примечание 19 2 3" xfId="36956"/>
    <cellStyle name="Примечание 19 2 3 2" xfId="36957"/>
    <cellStyle name="Примечание 19 2 3 2 2" xfId="36958"/>
    <cellStyle name="Примечание 19 2 3 2 3" xfId="36959"/>
    <cellStyle name="Примечание 19 2 3 2 4" xfId="36960"/>
    <cellStyle name="Примечание 19 2 3 2 5" xfId="36961"/>
    <cellStyle name="Примечание 19 2 3 3" xfId="36962"/>
    <cellStyle name="Примечание 19 2 3 4" xfId="36963"/>
    <cellStyle name="Примечание 19 2 3 5" xfId="36964"/>
    <cellStyle name="Примечание 19 2 3 6" xfId="36965"/>
    <cellStyle name="Примечание 19 2 3 7" xfId="36966"/>
    <cellStyle name="Примечание 19 2 3 8" xfId="36967"/>
    <cellStyle name="Примечание 19 2 3 9" xfId="36968"/>
    <cellStyle name="Примечание 19 2 4" xfId="36969"/>
    <cellStyle name="Примечание 19 2 4 2" xfId="36970"/>
    <cellStyle name="Примечание 19 2 4 2 2" xfId="36971"/>
    <cellStyle name="Примечание 19 2 4 2 3" xfId="36972"/>
    <cellStyle name="Примечание 19 2 4 2 4" xfId="36973"/>
    <cellStyle name="Примечание 19 2 4 2 5" xfId="36974"/>
    <cellStyle name="Примечание 19 2 4 3" xfId="36975"/>
    <cellStyle name="Примечание 19 2 4 4" xfId="36976"/>
    <cellStyle name="Примечание 19 2 4 5" xfId="36977"/>
    <cellStyle name="Примечание 19 2 4 6" xfId="36978"/>
    <cellStyle name="Примечание 19 2 4 7" xfId="36979"/>
    <cellStyle name="Примечание 19 2 4 8" xfId="36980"/>
    <cellStyle name="Примечание 19 2 5" xfId="36981"/>
    <cellStyle name="Примечание 19 2 5 2" xfId="36982"/>
    <cellStyle name="Примечание 19 2 5 3" xfId="36983"/>
    <cellStyle name="Примечание 19 2 5 4" xfId="36984"/>
    <cellStyle name="Примечание 19 2 5 5" xfId="36985"/>
    <cellStyle name="Примечание 19 2 6" xfId="36986"/>
    <cellStyle name="Примечание 19 2 6 2" xfId="36987"/>
    <cellStyle name="Примечание 19 2 6 3" xfId="36988"/>
    <cellStyle name="Примечание 19 2 6 4" xfId="36989"/>
    <cellStyle name="Примечание 19 2 6 5" xfId="36990"/>
    <cellStyle name="Примечание 19 2 7" xfId="36991"/>
    <cellStyle name="Примечание 19 2 8" xfId="36992"/>
    <cellStyle name="Примечание 19 2 9" xfId="36993"/>
    <cellStyle name="Примечание 19 3" xfId="36994"/>
    <cellStyle name="Примечание 19 3 10" xfId="36995"/>
    <cellStyle name="Примечание 19 3 11" xfId="36996"/>
    <cellStyle name="Примечание 19 3 12" xfId="36997"/>
    <cellStyle name="Примечание 19 3 13" xfId="36998"/>
    <cellStyle name="Примечание 19 3 2" xfId="36999"/>
    <cellStyle name="Примечание 19 3 2 2" xfId="37000"/>
    <cellStyle name="Примечание 19 3 2 2 2" xfId="37001"/>
    <cellStyle name="Примечание 19 3 2 2 3" xfId="37002"/>
    <cellStyle name="Примечание 19 3 2 2 4" xfId="37003"/>
    <cellStyle name="Примечание 19 3 2 2 5" xfId="37004"/>
    <cellStyle name="Примечание 19 3 2 3" xfId="37005"/>
    <cellStyle name="Примечание 19 3 2 4" xfId="37006"/>
    <cellStyle name="Примечание 19 3 2 5" xfId="37007"/>
    <cellStyle name="Примечание 19 3 2 6" xfId="37008"/>
    <cellStyle name="Примечание 19 3 2 7" xfId="37009"/>
    <cellStyle name="Примечание 19 3 2 8" xfId="37010"/>
    <cellStyle name="Примечание 19 3 2 9" xfId="37011"/>
    <cellStyle name="Примечание 19 3 3" xfId="37012"/>
    <cellStyle name="Примечание 19 3 3 2" xfId="37013"/>
    <cellStyle name="Примечание 19 3 3 2 2" xfId="37014"/>
    <cellStyle name="Примечание 19 3 3 2 3" xfId="37015"/>
    <cellStyle name="Примечание 19 3 3 2 4" xfId="37016"/>
    <cellStyle name="Примечание 19 3 3 2 5" xfId="37017"/>
    <cellStyle name="Примечание 19 3 3 3" xfId="37018"/>
    <cellStyle name="Примечание 19 3 3 4" xfId="37019"/>
    <cellStyle name="Примечание 19 3 3 5" xfId="37020"/>
    <cellStyle name="Примечание 19 3 3 6" xfId="37021"/>
    <cellStyle name="Примечание 19 3 3 7" xfId="37022"/>
    <cellStyle name="Примечание 19 3 3 8" xfId="37023"/>
    <cellStyle name="Примечание 19 3 4" xfId="37024"/>
    <cellStyle name="Примечание 19 3 4 2" xfId="37025"/>
    <cellStyle name="Примечание 19 3 4 3" xfId="37026"/>
    <cellStyle name="Примечание 19 3 4 4" xfId="37027"/>
    <cellStyle name="Примечание 19 3 4 5" xfId="37028"/>
    <cellStyle name="Примечание 19 3 5" xfId="37029"/>
    <cellStyle name="Примечание 19 3 5 2" xfId="37030"/>
    <cellStyle name="Примечание 19 3 5 3" xfId="37031"/>
    <cellStyle name="Примечание 19 3 5 4" xfId="37032"/>
    <cellStyle name="Примечание 19 3 5 5" xfId="37033"/>
    <cellStyle name="Примечание 19 3 6" xfId="37034"/>
    <cellStyle name="Примечание 19 3 7" xfId="37035"/>
    <cellStyle name="Примечание 19 3 8" xfId="37036"/>
    <cellStyle name="Примечание 19 3 9" xfId="37037"/>
    <cellStyle name="Примечание 19 4" xfId="37038"/>
    <cellStyle name="Примечание 19 4 2" xfId="37039"/>
    <cellStyle name="Примечание 19 4 2 2" xfId="37040"/>
    <cellStyle name="Примечание 19 4 2 3" xfId="37041"/>
    <cellStyle name="Примечание 19 4 2 4" xfId="37042"/>
    <cellStyle name="Примечание 19 4 2 5" xfId="37043"/>
    <cellStyle name="Примечание 19 4 3" xfId="37044"/>
    <cellStyle name="Примечание 19 4 4" xfId="37045"/>
    <cellStyle name="Примечание 19 4 5" xfId="37046"/>
    <cellStyle name="Примечание 19 4 6" xfId="37047"/>
    <cellStyle name="Примечание 19 4 7" xfId="37048"/>
    <cellStyle name="Примечание 19 4 8" xfId="37049"/>
    <cellStyle name="Примечание 19 4 9" xfId="37050"/>
    <cellStyle name="Примечание 19 5" xfId="37051"/>
    <cellStyle name="Примечание 19 5 2" xfId="37052"/>
    <cellStyle name="Примечание 19 5 2 2" xfId="37053"/>
    <cellStyle name="Примечание 19 5 2 3" xfId="37054"/>
    <cellStyle name="Примечание 19 5 2 4" xfId="37055"/>
    <cellStyle name="Примечание 19 5 2 5" xfId="37056"/>
    <cellStyle name="Примечание 19 5 3" xfId="37057"/>
    <cellStyle name="Примечание 19 5 4" xfId="37058"/>
    <cellStyle name="Примечание 19 5 5" xfId="37059"/>
    <cellStyle name="Примечание 19 5 6" xfId="37060"/>
    <cellStyle name="Примечание 19 5 7" xfId="37061"/>
    <cellStyle name="Примечание 19 5 8" xfId="37062"/>
    <cellStyle name="Примечание 19 6" xfId="37063"/>
    <cellStyle name="Примечание 19 6 2" xfId="37064"/>
    <cellStyle name="Примечание 19 6 3" xfId="37065"/>
    <cellStyle name="Примечание 19 6 4" xfId="37066"/>
    <cellStyle name="Примечание 19 6 5" xfId="37067"/>
    <cellStyle name="Примечание 19 7" xfId="37068"/>
    <cellStyle name="Примечание 19 7 2" xfId="37069"/>
    <cellStyle name="Примечание 19 7 3" xfId="37070"/>
    <cellStyle name="Примечание 19 7 4" xfId="37071"/>
    <cellStyle name="Примечание 19 7 5" xfId="37072"/>
    <cellStyle name="Примечание 19 8" xfId="37073"/>
    <cellStyle name="Примечание 19 9" xfId="37074"/>
    <cellStyle name="Примечание 2" xfId="37075"/>
    <cellStyle name="Примечание 2 2" xfId="37076"/>
    <cellStyle name="Примечание 2 2 2" xfId="37077"/>
    <cellStyle name="Примечание 2 3" xfId="37078"/>
    <cellStyle name="Примечание 2 3 2" xfId="37079"/>
    <cellStyle name="Примечание 2 4" xfId="37080"/>
    <cellStyle name="Примечание 2 4 2" xfId="37081"/>
    <cellStyle name="Примечание 2 5" xfId="37082"/>
    <cellStyle name="Примечание 2 5 2" xfId="37083"/>
    <cellStyle name="Примечание 2 6" xfId="37084"/>
    <cellStyle name="Примечание 20" xfId="37085"/>
    <cellStyle name="Примечание 20 10" xfId="37086"/>
    <cellStyle name="Примечание 20 11" xfId="37087"/>
    <cellStyle name="Примечание 20 12" xfId="37088"/>
    <cellStyle name="Примечание 20 13" xfId="37089"/>
    <cellStyle name="Примечание 20 14" xfId="37090"/>
    <cellStyle name="Примечание 20 15" xfId="37091"/>
    <cellStyle name="Примечание 20 2" xfId="37092"/>
    <cellStyle name="Примечание 20 2 10" xfId="37093"/>
    <cellStyle name="Примечание 20 2 11" xfId="37094"/>
    <cellStyle name="Примечание 20 2 12" xfId="37095"/>
    <cellStyle name="Примечание 20 2 13" xfId="37096"/>
    <cellStyle name="Примечание 20 2 14" xfId="37097"/>
    <cellStyle name="Примечание 20 2 2" xfId="37098"/>
    <cellStyle name="Примечание 20 2 2 10" xfId="37099"/>
    <cellStyle name="Примечание 20 2 2 11" xfId="37100"/>
    <cellStyle name="Примечание 20 2 2 12" xfId="37101"/>
    <cellStyle name="Примечание 20 2 2 13" xfId="37102"/>
    <cellStyle name="Примечание 20 2 2 2" xfId="37103"/>
    <cellStyle name="Примечание 20 2 2 2 2" xfId="37104"/>
    <cellStyle name="Примечание 20 2 2 2 2 2" xfId="37105"/>
    <cellStyle name="Примечание 20 2 2 2 2 3" xfId="37106"/>
    <cellStyle name="Примечание 20 2 2 2 2 4" xfId="37107"/>
    <cellStyle name="Примечание 20 2 2 2 2 5" xfId="37108"/>
    <cellStyle name="Примечание 20 2 2 2 3" xfId="37109"/>
    <cellStyle name="Примечание 20 2 2 2 4" xfId="37110"/>
    <cellStyle name="Примечание 20 2 2 2 5" xfId="37111"/>
    <cellStyle name="Примечание 20 2 2 2 6" xfId="37112"/>
    <cellStyle name="Примечание 20 2 2 2 7" xfId="37113"/>
    <cellStyle name="Примечание 20 2 2 2 8" xfId="37114"/>
    <cellStyle name="Примечание 20 2 2 2 9" xfId="37115"/>
    <cellStyle name="Примечание 20 2 2 3" xfId="37116"/>
    <cellStyle name="Примечание 20 2 2 3 2" xfId="37117"/>
    <cellStyle name="Примечание 20 2 2 3 2 2" xfId="37118"/>
    <cellStyle name="Примечание 20 2 2 3 2 3" xfId="37119"/>
    <cellStyle name="Примечание 20 2 2 3 2 4" xfId="37120"/>
    <cellStyle name="Примечание 20 2 2 3 2 5" xfId="37121"/>
    <cellStyle name="Примечание 20 2 2 3 3" xfId="37122"/>
    <cellStyle name="Примечание 20 2 2 3 4" xfId="37123"/>
    <cellStyle name="Примечание 20 2 2 3 5" xfId="37124"/>
    <cellStyle name="Примечание 20 2 2 3 6" xfId="37125"/>
    <cellStyle name="Примечание 20 2 2 3 7" xfId="37126"/>
    <cellStyle name="Примечание 20 2 2 3 8" xfId="37127"/>
    <cellStyle name="Примечание 20 2 2 4" xfId="37128"/>
    <cellStyle name="Примечание 20 2 2 4 2" xfId="37129"/>
    <cellStyle name="Примечание 20 2 2 4 3" xfId="37130"/>
    <cellStyle name="Примечание 20 2 2 4 4" xfId="37131"/>
    <cellStyle name="Примечание 20 2 2 4 5" xfId="37132"/>
    <cellStyle name="Примечание 20 2 2 5" xfId="37133"/>
    <cellStyle name="Примечание 20 2 2 5 2" xfId="37134"/>
    <cellStyle name="Примечание 20 2 2 5 3" xfId="37135"/>
    <cellStyle name="Примечание 20 2 2 5 4" xfId="37136"/>
    <cellStyle name="Примечание 20 2 2 5 5" xfId="37137"/>
    <cellStyle name="Примечание 20 2 2 6" xfId="37138"/>
    <cellStyle name="Примечание 20 2 2 7" xfId="37139"/>
    <cellStyle name="Примечание 20 2 2 8" xfId="37140"/>
    <cellStyle name="Примечание 20 2 2 9" xfId="37141"/>
    <cellStyle name="Примечание 20 2 3" xfId="37142"/>
    <cellStyle name="Примечание 20 2 3 2" xfId="37143"/>
    <cellStyle name="Примечание 20 2 3 2 2" xfId="37144"/>
    <cellStyle name="Примечание 20 2 3 2 3" xfId="37145"/>
    <cellStyle name="Примечание 20 2 3 2 4" xfId="37146"/>
    <cellStyle name="Примечание 20 2 3 2 5" xfId="37147"/>
    <cellStyle name="Примечание 20 2 3 3" xfId="37148"/>
    <cellStyle name="Примечание 20 2 3 4" xfId="37149"/>
    <cellStyle name="Примечание 20 2 3 5" xfId="37150"/>
    <cellStyle name="Примечание 20 2 3 6" xfId="37151"/>
    <cellStyle name="Примечание 20 2 3 7" xfId="37152"/>
    <cellStyle name="Примечание 20 2 3 8" xfId="37153"/>
    <cellStyle name="Примечание 20 2 3 9" xfId="37154"/>
    <cellStyle name="Примечание 20 2 4" xfId="37155"/>
    <cellStyle name="Примечание 20 2 4 2" xfId="37156"/>
    <cellStyle name="Примечание 20 2 4 2 2" xfId="37157"/>
    <cellStyle name="Примечание 20 2 4 2 3" xfId="37158"/>
    <cellStyle name="Примечание 20 2 4 2 4" xfId="37159"/>
    <cellStyle name="Примечание 20 2 4 2 5" xfId="37160"/>
    <cellStyle name="Примечание 20 2 4 3" xfId="37161"/>
    <cellStyle name="Примечание 20 2 4 4" xfId="37162"/>
    <cellStyle name="Примечание 20 2 4 5" xfId="37163"/>
    <cellStyle name="Примечание 20 2 4 6" xfId="37164"/>
    <cellStyle name="Примечание 20 2 4 7" xfId="37165"/>
    <cellStyle name="Примечание 20 2 4 8" xfId="37166"/>
    <cellStyle name="Примечание 20 2 5" xfId="37167"/>
    <cellStyle name="Примечание 20 2 5 2" xfId="37168"/>
    <cellStyle name="Примечание 20 2 5 3" xfId="37169"/>
    <cellStyle name="Примечание 20 2 5 4" xfId="37170"/>
    <cellStyle name="Примечание 20 2 5 5" xfId="37171"/>
    <cellStyle name="Примечание 20 2 6" xfId="37172"/>
    <cellStyle name="Примечание 20 2 6 2" xfId="37173"/>
    <cellStyle name="Примечание 20 2 6 3" xfId="37174"/>
    <cellStyle name="Примечание 20 2 6 4" xfId="37175"/>
    <cellStyle name="Примечание 20 2 6 5" xfId="37176"/>
    <cellStyle name="Примечание 20 2 7" xfId="37177"/>
    <cellStyle name="Примечание 20 2 8" xfId="37178"/>
    <cellStyle name="Примечание 20 2 9" xfId="37179"/>
    <cellStyle name="Примечание 20 3" xfId="37180"/>
    <cellStyle name="Примечание 20 3 10" xfId="37181"/>
    <cellStyle name="Примечание 20 3 11" xfId="37182"/>
    <cellStyle name="Примечание 20 3 12" xfId="37183"/>
    <cellStyle name="Примечание 20 3 13" xfId="37184"/>
    <cellStyle name="Примечание 20 3 2" xfId="37185"/>
    <cellStyle name="Примечание 20 3 2 2" xfId="37186"/>
    <cellStyle name="Примечание 20 3 2 2 2" xfId="37187"/>
    <cellStyle name="Примечание 20 3 2 2 3" xfId="37188"/>
    <cellStyle name="Примечание 20 3 2 2 4" xfId="37189"/>
    <cellStyle name="Примечание 20 3 2 2 5" xfId="37190"/>
    <cellStyle name="Примечание 20 3 2 3" xfId="37191"/>
    <cellStyle name="Примечание 20 3 2 4" xfId="37192"/>
    <cellStyle name="Примечание 20 3 2 5" xfId="37193"/>
    <cellStyle name="Примечание 20 3 2 6" xfId="37194"/>
    <cellStyle name="Примечание 20 3 2 7" xfId="37195"/>
    <cellStyle name="Примечание 20 3 2 8" xfId="37196"/>
    <cellStyle name="Примечание 20 3 2 9" xfId="37197"/>
    <cellStyle name="Примечание 20 3 3" xfId="37198"/>
    <cellStyle name="Примечание 20 3 3 2" xfId="37199"/>
    <cellStyle name="Примечание 20 3 3 2 2" xfId="37200"/>
    <cellStyle name="Примечание 20 3 3 2 3" xfId="37201"/>
    <cellStyle name="Примечание 20 3 3 2 4" xfId="37202"/>
    <cellStyle name="Примечание 20 3 3 2 5" xfId="37203"/>
    <cellStyle name="Примечание 20 3 3 3" xfId="37204"/>
    <cellStyle name="Примечание 20 3 3 4" xfId="37205"/>
    <cellStyle name="Примечание 20 3 3 5" xfId="37206"/>
    <cellStyle name="Примечание 20 3 3 6" xfId="37207"/>
    <cellStyle name="Примечание 20 3 3 7" xfId="37208"/>
    <cellStyle name="Примечание 20 3 3 8" xfId="37209"/>
    <cellStyle name="Примечание 20 3 4" xfId="37210"/>
    <cellStyle name="Примечание 20 3 4 2" xfId="37211"/>
    <cellStyle name="Примечание 20 3 4 3" xfId="37212"/>
    <cellStyle name="Примечание 20 3 4 4" xfId="37213"/>
    <cellStyle name="Примечание 20 3 4 5" xfId="37214"/>
    <cellStyle name="Примечание 20 3 5" xfId="37215"/>
    <cellStyle name="Примечание 20 3 5 2" xfId="37216"/>
    <cellStyle name="Примечание 20 3 5 3" xfId="37217"/>
    <cellStyle name="Примечание 20 3 5 4" xfId="37218"/>
    <cellStyle name="Примечание 20 3 5 5" xfId="37219"/>
    <cellStyle name="Примечание 20 3 6" xfId="37220"/>
    <cellStyle name="Примечание 20 3 7" xfId="37221"/>
    <cellStyle name="Примечание 20 3 8" xfId="37222"/>
    <cellStyle name="Примечание 20 3 9" xfId="37223"/>
    <cellStyle name="Примечание 20 4" xfId="37224"/>
    <cellStyle name="Примечание 20 4 2" xfId="37225"/>
    <cellStyle name="Примечание 20 4 2 2" xfId="37226"/>
    <cellStyle name="Примечание 20 4 2 3" xfId="37227"/>
    <cellStyle name="Примечание 20 4 2 4" xfId="37228"/>
    <cellStyle name="Примечание 20 4 2 5" xfId="37229"/>
    <cellStyle name="Примечание 20 4 3" xfId="37230"/>
    <cellStyle name="Примечание 20 4 4" xfId="37231"/>
    <cellStyle name="Примечание 20 4 5" xfId="37232"/>
    <cellStyle name="Примечание 20 4 6" xfId="37233"/>
    <cellStyle name="Примечание 20 4 7" xfId="37234"/>
    <cellStyle name="Примечание 20 4 8" xfId="37235"/>
    <cellStyle name="Примечание 20 4 9" xfId="37236"/>
    <cellStyle name="Примечание 20 5" xfId="37237"/>
    <cellStyle name="Примечание 20 5 2" xfId="37238"/>
    <cellStyle name="Примечание 20 5 2 2" xfId="37239"/>
    <cellStyle name="Примечание 20 5 2 3" xfId="37240"/>
    <cellStyle name="Примечание 20 5 2 4" xfId="37241"/>
    <cellStyle name="Примечание 20 5 2 5" xfId="37242"/>
    <cellStyle name="Примечание 20 5 3" xfId="37243"/>
    <cellStyle name="Примечание 20 5 4" xfId="37244"/>
    <cellStyle name="Примечание 20 5 5" xfId="37245"/>
    <cellStyle name="Примечание 20 5 6" xfId="37246"/>
    <cellStyle name="Примечание 20 5 7" xfId="37247"/>
    <cellStyle name="Примечание 20 5 8" xfId="37248"/>
    <cellStyle name="Примечание 20 6" xfId="37249"/>
    <cellStyle name="Примечание 20 6 2" xfId="37250"/>
    <cellStyle name="Примечание 20 6 3" xfId="37251"/>
    <cellStyle name="Примечание 20 6 4" xfId="37252"/>
    <cellStyle name="Примечание 20 6 5" xfId="37253"/>
    <cellStyle name="Примечание 20 7" xfId="37254"/>
    <cellStyle name="Примечание 20 7 2" xfId="37255"/>
    <cellStyle name="Примечание 20 7 3" xfId="37256"/>
    <cellStyle name="Примечание 20 7 4" xfId="37257"/>
    <cellStyle name="Примечание 20 7 5" xfId="37258"/>
    <cellStyle name="Примечание 20 8" xfId="37259"/>
    <cellStyle name="Примечание 20 9" xfId="37260"/>
    <cellStyle name="Примечание 3" xfId="37261"/>
    <cellStyle name="Примечание 3 2" xfId="37262"/>
    <cellStyle name="Примечание 3 3" xfId="37263"/>
    <cellStyle name="Примечание 3 4" xfId="37264"/>
    <cellStyle name="Примечание 39" xfId="37265"/>
    <cellStyle name="Примечание 5" xfId="37266"/>
    <cellStyle name="Примечание 5 2" xfId="37267"/>
    <cellStyle name="Процентный 2" xfId="37268"/>
    <cellStyle name="Процентный 2 10" xfId="37269"/>
    <cellStyle name="Процентный 2 11" xfId="37270"/>
    <cellStyle name="Процентный 2 12" xfId="37271"/>
    <cellStyle name="Процентный 2 13" xfId="37272"/>
    <cellStyle name="Процентный 2 14" xfId="37273"/>
    <cellStyle name="Процентный 2 15" xfId="37274"/>
    <cellStyle name="Процентный 2 16" xfId="37275"/>
    <cellStyle name="Процентный 2 17" xfId="37276"/>
    <cellStyle name="Процентный 2 18" xfId="37277"/>
    <cellStyle name="Процентный 2 19" xfId="37278"/>
    <cellStyle name="Процентный 2 2" xfId="37279"/>
    <cellStyle name="Процентный 2 2 2" xfId="37280"/>
    <cellStyle name="Процентный 2 2 3" xfId="37281"/>
    <cellStyle name="Процентный 2 20" xfId="37282"/>
    <cellStyle name="Процентный 2 21" xfId="37283"/>
    <cellStyle name="Процентный 2 22" xfId="37284"/>
    <cellStyle name="Процентный 2 23" xfId="37285"/>
    <cellStyle name="Процентный 2 24" xfId="37286"/>
    <cellStyle name="Процентный 2 25" xfId="37287"/>
    <cellStyle name="Процентный 2 26" xfId="37288"/>
    <cellStyle name="Процентный 2 27" xfId="37289"/>
    <cellStyle name="Процентный 2 3" xfId="37290"/>
    <cellStyle name="Процентный 2 4" xfId="37291"/>
    <cellStyle name="Процентный 2 5" xfId="37292"/>
    <cellStyle name="Процентный 2 6" xfId="37293"/>
    <cellStyle name="Процентный 2 7" xfId="37294"/>
    <cellStyle name="Процентный 2 8" xfId="37295"/>
    <cellStyle name="Процентный 2 9" xfId="37296"/>
    <cellStyle name="Процентный 3" xfId="37297"/>
    <cellStyle name="Процентный 3 10" xfId="37298"/>
    <cellStyle name="Процентный 3 11" xfId="37299"/>
    <cellStyle name="Процентный 3 12" xfId="37300"/>
    <cellStyle name="Процентный 3 13" xfId="37301"/>
    <cellStyle name="Процентный 3 14" xfId="37302"/>
    <cellStyle name="Процентный 3 15" xfId="37303"/>
    <cellStyle name="Процентный 3 16" xfId="37304"/>
    <cellStyle name="Процентный 3 17" xfId="37305"/>
    <cellStyle name="Процентный 3 18" xfId="37306"/>
    <cellStyle name="Процентный 3 19" xfId="37307"/>
    <cellStyle name="Процентный 3 2" xfId="37308"/>
    <cellStyle name="Процентный 3 20" xfId="37309"/>
    <cellStyle name="Процентный 3 3" xfId="37310"/>
    <cellStyle name="Процентный 3 4" xfId="37311"/>
    <cellStyle name="Процентный 3 5" xfId="37312"/>
    <cellStyle name="Процентный 3 6" xfId="37313"/>
    <cellStyle name="Процентный 3 7" xfId="37314"/>
    <cellStyle name="Процентный 3 8" xfId="37315"/>
    <cellStyle name="Процентный 3 9" xfId="37316"/>
    <cellStyle name="Процентный 4" xfId="37317"/>
    <cellStyle name="Процентный 4 2" xfId="37318"/>
    <cellStyle name="Процентный 5" xfId="37319"/>
    <cellStyle name="Процентный 5 10" xfId="37320"/>
    <cellStyle name="Процентный 5 10 10" xfId="37321"/>
    <cellStyle name="Процентный 5 10 11" xfId="37322"/>
    <cellStyle name="Процентный 5 10 12" xfId="37323"/>
    <cellStyle name="Процентный 5 10 13" xfId="37324"/>
    <cellStyle name="Процентный 5 10 14" xfId="37325"/>
    <cellStyle name="Процентный 5 10 15" xfId="37326"/>
    <cellStyle name="Процентный 5 10 2" xfId="37327"/>
    <cellStyle name="Процентный 5 10 2 10" xfId="37328"/>
    <cellStyle name="Процентный 5 10 2 11" xfId="37329"/>
    <cellStyle name="Процентный 5 10 2 12" xfId="37330"/>
    <cellStyle name="Процентный 5 10 2 13" xfId="37331"/>
    <cellStyle name="Процентный 5 10 2 14" xfId="37332"/>
    <cellStyle name="Процентный 5 10 2 2" xfId="37333"/>
    <cellStyle name="Процентный 5 10 2 2 10" xfId="37334"/>
    <cellStyle name="Процентный 5 10 2 2 11" xfId="37335"/>
    <cellStyle name="Процентный 5 10 2 2 12" xfId="37336"/>
    <cellStyle name="Процентный 5 10 2 2 13" xfId="37337"/>
    <cellStyle name="Процентный 5 10 2 2 2" xfId="37338"/>
    <cellStyle name="Процентный 5 10 2 2 2 2" xfId="37339"/>
    <cellStyle name="Процентный 5 10 2 2 2 2 2" xfId="37340"/>
    <cellStyle name="Процентный 5 10 2 2 2 2 3" xfId="37341"/>
    <cellStyle name="Процентный 5 10 2 2 2 2 4" xfId="37342"/>
    <cellStyle name="Процентный 5 10 2 2 2 2 5" xfId="37343"/>
    <cellStyle name="Процентный 5 10 2 2 2 3" xfId="37344"/>
    <cellStyle name="Процентный 5 10 2 2 2 4" xfId="37345"/>
    <cellStyle name="Процентный 5 10 2 2 2 5" xfId="37346"/>
    <cellStyle name="Процентный 5 10 2 2 2 6" xfId="37347"/>
    <cellStyle name="Процентный 5 10 2 2 2 7" xfId="37348"/>
    <cellStyle name="Процентный 5 10 2 2 2 8" xfId="37349"/>
    <cellStyle name="Процентный 5 10 2 2 2 9" xfId="37350"/>
    <cellStyle name="Процентный 5 10 2 2 3" xfId="37351"/>
    <cellStyle name="Процентный 5 10 2 2 3 2" xfId="37352"/>
    <cellStyle name="Процентный 5 10 2 2 3 2 2" xfId="37353"/>
    <cellStyle name="Процентный 5 10 2 2 3 2 3" xfId="37354"/>
    <cellStyle name="Процентный 5 10 2 2 3 2 4" xfId="37355"/>
    <cellStyle name="Процентный 5 10 2 2 3 2 5" xfId="37356"/>
    <cellStyle name="Процентный 5 10 2 2 3 3" xfId="37357"/>
    <cellStyle name="Процентный 5 10 2 2 3 4" xfId="37358"/>
    <cellStyle name="Процентный 5 10 2 2 3 5" xfId="37359"/>
    <cellStyle name="Процентный 5 10 2 2 3 6" xfId="37360"/>
    <cellStyle name="Процентный 5 10 2 2 3 7" xfId="37361"/>
    <cellStyle name="Процентный 5 10 2 2 3 8" xfId="37362"/>
    <cellStyle name="Процентный 5 10 2 2 4" xfId="37363"/>
    <cellStyle name="Процентный 5 10 2 2 4 2" xfId="37364"/>
    <cellStyle name="Процентный 5 10 2 2 4 3" xfId="37365"/>
    <cellStyle name="Процентный 5 10 2 2 4 4" xfId="37366"/>
    <cellStyle name="Процентный 5 10 2 2 4 5" xfId="37367"/>
    <cellStyle name="Процентный 5 10 2 2 5" xfId="37368"/>
    <cellStyle name="Процентный 5 10 2 2 5 2" xfId="37369"/>
    <cellStyle name="Процентный 5 10 2 2 5 3" xfId="37370"/>
    <cellStyle name="Процентный 5 10 2 2 5 4" xfId="37371"/>
    <cellStyle name="Процентный 5 10 2 2 5 5" xfId="37372"/>
    <cellStyle name="Процентный 5 10 2 2 6" xfId="37373"/>
    <cellStyle name="Процентный 5 10 2 2 7" xfId="37374"/>
    <cellStyle name="Процентный 5 10 2 2 8" xfId="37375"/>
    <cellStyle name="Процентный 5 10 2 2 9" xfId="37376"/>
    <cellStyle name="Процентный 5 10 2 3" xfId="37377"/>
    <cellStyle name="Процентный 5 10 2 3 2" xfId="37378"/>
    <cellStyle name="Процентный 5 10 2 3 2 2" xfId="37379"/>
    <cellStyle name="Процентный 5 10 2 3 2 3" xfId="37380"/>
    <cellStyle name="Процентный 5 10 2 3 2 4" xfId="37381"/>
    <cellStyle name="Процентный 5 10 2 3 2 5" xfId="37382"/>
    <cellStyle name="Процентный 5 10 2 3 3" xfId="37383"/>
    <cellStyle name="Процентный 5 10 2 3 4" xfId="37384"/>
    <cellStyle name="Процентный 5 10 2 3 5" xfId="37385"/>
    <cellStyle name="Процентный 5 10 2 3 6" xfId="37386"/>
    <cellStyle name="Процентный 5 10 2 3 7" xfId="37387"/>
    <cellStyle name="Процентный 5 10 2 3 8" xfId="37388"/>
    <cellStyle name="Процентный 5 10 2 3 9" xfId="37389"/>
    <cellStyle name="Процентный 5 10 2 4" xfId="37390"/>
    <cellStyle name="Процентный 5 10 2 4 2" xfId="37391"/>
    <cellStyle name="Процентный 5 10 2 4 2 2" xfId="37392"/>
    <cellStyle name="Процентный 5 10 2 4 2 3" xfId="37393"/>
    <cellStyle name="Процентный 5 10 2 4 2 4" xfId="37394"/>
    <cellStyle name="Процентный 5 10 2 4 2 5" xfId="37395"/>
    <cellStyle name="Процентный 5 10 2 4 3" xfId="37396"/>
    <cellStyle name="Процентный 5 10 2 4 4" xfId="37397"/>
    <cellStyle name="Процентный 5 10 2 4 5" xfId="37398"/>
    <cellStyle name="Процентный 5 10 2 4 6" xfId="37399"/>
    <cellStyle name="Процентный 5 10 2 4 7" xfId="37400"/>
    <cellStyle name="Процентный 5 10 2 4 8" xfId="37401"/>
    <cellStyle name="Процентный 5 10 2 5" xfId="37402"/>
    <cellStyle name="Процентный 5 10 2 5 2" xfId="37403"/>
    <cellStyle name="Процентный 5 10 2 5 3" xfId="37404"/>
    <cellStyle name="Процентный 5 10 2 5 4" xfId="37405"/>
    <cellStyle name="Процентный 5 10 2 5 5" xfId="37406"/>
    <cellStyle name="Процентный 5 10 2 6" xfId="37407"/>
    <cellStyle name="Процентный 5 10 2 6 2" xfId="37408"/>
    <cellStyle name="Процентный 5 10 2 6 3" xfId="37409"/>
    <cellStyle name="Процентный 5 10 2 6 4" xfId="37410"/>
    <cellStyle name="Процентный 5 10 2 6 5" xfId="37411"/>
    <cellStyle name="Процентный 5 10 2 7" xfId="37412"/>
    <cellStyle name="Процентный 5 10 2 8" xfId="37413"/>
    <cellStyle name="Процентный 5 10 2 9" xfId="37414"/>
    <cellStyle name="Процентный 5 10 3" xfId="37415"/>
    <cellStyle name="Процентный 5 10 3 10" xfId="37416"/>
    <cellStyle name="Процентный 5 10 3 11" xfId="37417"/>
    <cellStyle name="Процентный 5 10 3 12" xfId="37418"/>
    <cellStyle name="Процентный 5 10 3 13" xfId="37419"/>
    <cellStyle name="Процентный 5 10 3 2" xfId="37420"/>
    <cellStyle name="Процентный 5 10 3 2 2" xfId="37421"/>
    <cellStyle name="Процентный 5 10 3 2 2 2" xfId="37422"/>
    <cellStyle name="Процентный 5 10 3 2 2 3" xfId="37423"/>
    <cellStyle name="Процентный 5 10 3 2 2 4" xfId="37424"/>
    <cellStyle name="Процентный 5 10 3 2 2 5" xfId="37425"/>
    <cellStyle name="Процентный 5 10 3 2 3" xfId="37426"/>
    <cellStyle name="Процентный 5 10 3 2 4" xfId="37427"/>
    <cellStyle name="Процентный 5 10 3 2 5" xfId="37428"/>
    <cellStyle name="Процентный 5 10 3 2 6" xfId="37429"/>
    <cellStyle name="Процентный 5 10 3 2 7" xfId="37430"/>
    <cellStyle name="Процентный 5 10 3 2 8" xfId="37431"/>
    <cellStyle name="Процентный 5 10 3 2 9" xfId="37432"/>
    <cellStyle name="Процентный 5 10 3 3" xfId="37433"/>
    <cellStyle name="Процентный 5 10 3 3 2" xfId="37434"/>
    <cellStyle name="Процентный 5 10 3 3 2 2" xfId="37435"/>
    <cellStyle name="Процентный 5 10 3 3 2 3" xfId="37436"/>
    <cellStyle name="Процентный 5 10 3 3 2 4" xfId="37437"/>
    <cellStyle name="Процентный 5 10 3 3 2 5" xfId="37438"/>
    <cellStyle name="Процентный 5 10 3 3 3" xfId="37439"/>
    <cellStyle name="Процентный 5 10 3 3 4" xfId="37440"/>
    <cellStyle name="Процентный 5 10 3 3 5" xfId="37441"/>
    <cellStyle name="Процентный 5 10 3 3 6" xfId="37442"/>
    <cellStyle name="Процентный 5 10 3 3 7" xfId="37443"/>
    <cellStyle name="Процентный 5 10 3 3 8" xfId="37444"/>
    <cellStyle name="Процентный 5 10 3 4" xfId="37445"/>
    <cellStyle name="Процентный 5 10 3 4 2" xfId="37446"/>
    <cellStyle name="Процентный 5 10 3 4 3" xfId="37447"/>
    <cellStyle name="Процентный 5 10 3 4 4" xfId="37448"/>
    <cellStyle name="Процентный 5 10 3 4 5" xfId="37449"/>
    <cellStyle name="Процентный 5 10 3 5" xfId="37450"/>
    <cellStyle name="Процентный 5 10 3 5 2" xfId="37451"/>
    <cellStyle name="Процентный 5 10 3 5 3" xfId="37452"/>
    <cellStyle name="Процентный 5 10 3 5 4" xfId="37453"/>
    <cellStyle name="Процентный 5 10 3 5 5" xfId="37454"/>
    <cellStyle name="Процентный 5 10 3 6" xfId="37455"/>
    <cellStyle name="Процентный 5 10 3 7" xfId="37456"/>
    <cellStyle name="Процентный 5 10 3 8" xfId="37457"/>
    <cellStyle name="Процентный 5 10 3 9" xfId="37458"/>
    <cellStyle name="Процентный 5 10 4" xfId="37459"/>
    <cellStyle name="Процентный 5 10 4 2" xfId="37460"/>
    <cellStyle name="Процентный 5 10 4 2 2" xfId="37461"/>
    <cellStyle name="Процентный 5 10 4 2 3" xfId="37462"/>
    <cellStyle name="Процентный 5 10 4 2 4" xfId="37463"/>
    <cellStyle name="Процентный 5 10 4 2 5" xfId="37464"/>
    <cellStyle name="Процентный 5 10 4 3" xfId="37465"/>
    <cellStyle name="Процентный 5 10 4 4" xfId="37466"/>
    <cellStyle name="Процентный 5 10 4 5" xfId="37467"/>
    <cellStyle name="Процентный 5 10 4 6" xfId="37468"/>
    <cellStyle name="Процентный 5 10 4 7" xfId="37469"/>
    <cellStyle name="Процентный 5 10 4 8" xfId="37470"/>
    <cellStyle name="Процентный 5 10 4 9" xfId="37471"/>
    <cellStyle name="Процентный 5 10 5" xfId="37472"/>
    <cellStyle name="Процентный 5 10 5 2" xfId="37473"/>
    <cellStyle name="Процентный 5 10 5 2 2" xfId="37474"/>
    <cellStyle name="Процентный 5 10 5 2 3" xfId="37475"/>
    <cellStyle name="Процентный 5 10 5 2 4" xfId="37476"/>
    <cellStyle name="Процентный 5 10 5 2 5" xfId="37477"/>
    <cellStyle name="Процентный 5 10 5 3" xfId="37478"/>
    <cellStyle name="Процентный 5 10 5 4" xfId="37479"/>
    <cellStyle name="Процентный 5 10 5 5" xfId="37480"/>
    <cellStyle name="Процентный 5 10 5 6" xfId="37481"/>
    <cellStyle name="Процентный 5 10 5 7" xfId="37482"/>
    <cellStyle name="Процентный 5 10 5 8" xfId="37483"/>
    <cellStyle name="Процентный 5 10 6" xfId="37484"/>
    <cellStyle name="Процентный 5 10 6 2" xfId="37485"/>
    <cellStyle name="Процентный 5 10 6 3" xfId="37486"/>
    <cellStyle name="Процентный 5 10 6 4" xfId="37487"/>
    <cellStyle name="Процентный 5 10 6 5" xfId="37488"/>
    <cellStyle name="Процентный 5 10 7" xfId="37489"/>
    <cellStyle name="Процентный 5 10 7 2" xfId="37490"/>
    <cellStyle name="Процентный 5 10 7 3" xfId="37491"/>
    <cellStyle name="Процентный 5 10 7 4" xfId="37492"/>
    <cellStyle name="Процентный 5 10 7 5" xfId="37493"/>
    <cellStyle name="Процентный 5 10 8" xfId="37494"/>
    <cellStyle name="Процентный 5 10 9" xfId="37495"/>
    <cellStyle name="Процентный 5 11" xfId="37496"/>
    <cellStyle name="Процентный 5 11 10" xfId="37497"/>
    <cellStyle name="Процентный 5 11 11" xfId="37498"/>
    <cellStyle name="Процентный 5 11 12" xfId="37499"/>
    <cellStyle name="Процентный 5 11 13" xfId="37500"/>
    <cellStyle name="Процентный 5 11 14" xfId="37501"/>
    <cellStyle name="Процентный 5 11 15" xfId="37502"/>
    <cellStyle name="Процентный 5 11 2" xfId="37503"/>
    <cellStyle name="Процентный 5 11 2 10" xfId="37504"/>
    <cellStyle name="Процентный 5 11 2 11" xfId="37505"/>
    <cellStyle name="Процентный 5 11 2 12" xfId="37506"/>
    <cellStyle name="Процентный 5 11 2 13" xfId="37507"/>
    <cellStyle name="Процентный 5 11 2 14" xfId="37508"/>
    <cellStyle name="Процентный 5 11 2 2" xfId="37509"/>
    <cellStyle name="Процентный 5 11 2 2 10" xfId="37510"/>
    <cellStyle name="Процентный 5 11 2 2 11" xfId="37511"/>
    <cellStyle name="Процентный 5 11 2 2 12" xfId="37512"/>
    <cellStyle name="Процентный 5 11 2 2 13" xfId="37513"/>
    <cellStyle name="Процентный 5 11 2 2 2" xfId="37514"/>
    <cellStyle name="Процентный 5 11 2 2 2 2" xfId="37515"/>
    <cellStyle name="Процентный 5 11 2 2 2 2 2" xfId="37516"/>
    <cellStyle name="Процентный 5 11 2 2 2 2 3" xfId="37517"/>
    <cellStyle name="Процентный 5 11 2 2 2 2 4" xfId="37518"/>
    <cellStyle name="Процентный 5 11 2 2 2 2 5" xfId="37519"/>
    <cellStyle name="Процентный 5 11 2 2 2 3" xfId="37520"/>
    <cellStyle name="Процентный 5 11 2 2 2 4" xfId="37521"/>
    <cellStyle name="Процентный 5 11 2 2 2 5" xfId="37522"/>
    <cellStyle name="Процентный 5 11 2 2 2 6" xfId="37523"/>
    <cellStyle name="Процентный 5 11 2 2 2 7" xfId="37524"/>
    <cellStyle name="Процентный 5 11 2 2 2 8" xfId="37525"/>
    <cellStyle name="Процентный 5 11 2 2 2 9" xfId="37526"/>
    <cellStyle name="Процентный 5 11 2 2 3" xfId="37527"/>
    <cellStyle name="Процентный 5 11 2 2 3 2" xfId="37528"/>
    <cellStyle name="Процентный 5 11 2 2 3 2 2" xfId="37529"/>
    <cellStyle name="Процентный 5 11 2 2 3 2 3" xfId="37530"/>
    <cellStyle name="Процентный 5 11 2 2 3 2 4" xfId="37531"/>
    <cellStyle name="Процентный 5 11 2 2 3 2 5" xfId="37532"/>
    <cellStyle name="Процентный 5 11 2 2 3 3" xfId="37533"/>
    <cellStyle name="Процентный 5 11 2 2 3 4" xfId="37534"/>
    <cellStyle name="Процентный 5 11 2 2 3 5" xfId="37535"/>
    <cellStyle name="Процентный 5 11 2 2 3 6" xfId="37536"/>
    <cellStyle name="Процентный 5 11 2 2 3 7" xfId="37537"/>
    <cellStyle name="Процентный 5 11 2 2 3 8" xfId="37538"/>
    <cellStyle name="Процентный 5 11 2 2 4" xfId="37539"/>
    <cellStyle name="Процентный 5 11 2 2 4 2" xfId="37540"/>
    <cellStyle name="Процентный 5 11 2 2 4 3" xfId="37541"/>
    <cellStyle name="Процентный 5 11 2 2 4 4" xfId="37542"/>
    <cellStyle name="Процентный 5 11 2 2 4 5" xfId="37543"/>
    <cellStyle name="Процентный 5 11 2 2 5" xfId="37544"/>
    <cellStyle name="Процентный 5 11 2 2 5 2" xfId="37545"/>
    <cellStyle name="Процентный 5 11 2 2 5 3" xfId="37546"/>
    <cellStyle name="Процентный 5 11 2 2 5 4" xfId="37547"/>
    <cellStyle name="Процентный 5 11 2 2 5 5" xfId="37548"/>
    <cellStyle name="Процентный 5 11 2 2 6" xfId="37549"/>
    <cellStyle name="Процентный 5 11 2 2 7" xfId="37550"/>
    <cellStyle name="Процентный 5 11 2 2 8" xfId="37551"/>
    <cellStyle name="Процентный 5 11 2 2 9" xfId="37552"/>
    <cellStyle name="Процентный 5 11 2 3" xfId="37553"/>
    <cellStyle name="Процентный 5 11 2 3 2" xfId="37554"/>
    <cellStyle name="Процентный 5 11 2 3 2 2" xfId="37555"/>
    <cellStyle name="Процентный 5 11 2 3 2 3" xfId="37556"/>
    <cellStyle name="Процентный 5 11 2 3 2 4" xfId="37557"/>
    <cellStyle name="Процентный 5 11 2 3 2 5" xfId="37558"/>
    <cellStyle name="Процентный 5 11 2 3 3" xfId="37559"/>
    <cellStyle name="Процентный 5 11 2 3 4" xfId="37560"/>
    <cellStyle name="Процентный 5 11 2 3 5" xfId="37561"/>
    <cellStyle name="Процентный 5 11 2 3 6" xfId="37562"/>
    <cellStyle name="Процентный 5 11 2 3 7" xfId="37563"/>
    <cellStyle name="Процентный 5 11 2 3 8" xfId="37564"/>
    <cellStyle name="Процентный 5 11 2 3 9" xfId="37565"/>
    <cellStyle name="Процентный 5 11 2 4" xfId="37566"/>
    <cellStyle name="Процентный 5 11 2 4 2" xfId="37567"/>
    <cellStyle name="Процентный 5 11 2 4 2 2" xfId="37568"/>
    <cellStyle name="Процентный 5 11 2 4 2 3" xfId="37569"/>
    <cellStyle name="Процентный 5 11 2 4 2 4" xfId="37570"/>
    <cellStyle name="Процентный 5 11 2 4 2 5" xfId="37571"/>
    <cellStyle name="Процентный 5 11 2 4 3" xfId="37572"/>
    <cellStyle name="Процентный 5 11 2 4 4" xfId="37573"/>
    <cellStyle name="Процентный 5 11 2 4 5" xfId="37574"/>
    <cellStyle name="Процентный 5 11 2 4 6" xfId="37575"/>
    <cellStyle name="Процентный 5 11 2 4 7" xfId="37576"/>
    <cellStyle name="Процентный 5 11 2 4 8" xfId="37577"/>
    <cellStyle name="Процентный 5 11 2 5" xfId="37578"/>
    <cellStyle name="Процентный 5 11 2 5 2" xfId="37579"/>
    <cellStyle name="Процентный 5 11 2 5 3" xfId="37580"/>
    <cellStyle name="Процентный 5 11 2 5 4" xfId="37581"/>
    <cellStyle name="Процентный 5 11 2 5 5" xfId="37582"/>
    <cellStyle name="Процентный 5 11 2 6" xfId="37583"/>
    <cellStyle name="Процентный 5 11 2 6 2" xfId="37584"/>
    <cellStyle name="Процентный 5 11 2 6 3" xfId="37585"/>
    <cellStyle name="Процентный 5 11 2 6 4" xfId="37586"/>
    <cellStyle name="Процентный 5 11 2 6 5" xfId="37587"/>
    <cellStyle name="Процентный 5 11 2 7" xfId="37588"/>
    <cellStyle name="Процентный 5 11 2 8" xfId="37589"/>
    <cellStyle name="Процентный 5 11 2 9" xfId="37590"/>
    <cellStyle name="Процентный 5 11 3" xfId="37591"/>
    <cellStyle name="Процентный 5 11 3 10" xfId="37592"/>
    <cellStyle name="Процентный 5 11 3 11" xfId="37593"/>
    <cellStyle name="Процентный 5 11 3 12" xfId="37594"/>
    <cellStyle name="Процентный 5 11 3 13" xfId="37595"/>
    <cellStyle name="Процентный 5 11 3 2" xfId="37596"/>
    <cellStyle name="Процентный 5 11 3 2 2" xfId="37597"/>
    <cellStyle name="Процентный 5 11 3 2 2 2" xfId="37598"/>
    <cellStyle name="Процентный 5 11 3 2 2 3" xfId="37599"/>
    <cellStyle name="Процентный 5 11 3 2 2 4" xfId="37600"/>
    <cellStyle name="Процентный 5 11 3 2 2 5" xfId="37601"/>
    <cellStyle name="Процентный 5 11 3 2 3" xfId="37602"/>
    <cellStyle name="Процентный 5 11 3 2 4" xfId="37603"/>
    <cellStyle name="Процентный 5 11 3 2 5" xfId="37604"/>
    <cellStyle name="Процентный 5 11 3 2 6" xfId="37605"/>
    <cellStyle name="Процентный 5 11 3 2 7" xfId="37606"/>
    <cellStyle name="Процентный 5 11 3 2 8" xfId="37607"/>
    <cellStyle name="Процентный 5 11 3 2 9" xfId="37608"/>
    <cellStyle name="Процентный 5 11 3 3" xfId="37609"/>
    <cellStyle name="Процентный 5 11 3 3 2" xfId="37610"/>
    <cellStyle name="Процентный 5 11 3 3 2 2" xfId="37611"/>
    <cellStyle name="Процентный 5 11 3 3 2 3" xfId="37612"/>
    <cellStyle name="Процентный 5 11 3 3 2 4" xfId="37613"/>
    <cellStyle name="Процентный 5 11 3 3 2 5" xfId="37614"/>
    <cellStyle name="Процентный 5 11 3 3 3" xfId="37615"/>
    <cellStyle name="Процентный 5 11 3 3 4" xfId="37616"/>
    <cellStyle name="Процентный 5 11 3 3 5" xfId="37617"/>
    <cellStyle name="Процентный 5 11 3 3 6" xfId="37618"/>
    <cellStyle name="Процентный 5 11 3 3 7" xfId="37619"/>
    <cellStyle name="Процентный 5 11 3 3 8" xfId="37620"/>
    <cellStyle name="Процентный 5 11 3 4" xfId="37621"/>
    <cellStyle name="Процентный 5 11 3 4 2" xfId="37622"/>
    <cellStyle name="Процентный 5 11 3 4 3" xfId="37623"/>
    <cellStyle name="Процентный 5 11 3 4 4" xfId="37624"/>
    <cellStyle name="Процентный 5 11 3 4 5" xfId="37625"/>
    <cellStyle name="Процентный 5 11 3 5" xfId="37626"/>
    <cellStyle name="Процентный 5 11 3 5 2" xfId="37627"/>
    <cellStyle name="Процентный 5 11 3 5 3" xfId="37628"/>
    <cellStyle name="Процентный 5 11 3 5 4" xfId="37629"/>
    <cellStyle name="Процентный 5 11 3 5 5" xfId="37630"/>
    <cellStyle name="Процентный 5 11 3 6" xfId="37631"/>
    <cellStyle name="Процентный 5 11 3 7" xfId="37632"/>
    <cellStyle name="Процентный 5 11 3 8" xfId="37633"/>
    <cellStyle name="Процентный 5 11 3 9" xfId="37634"/>
    <cellStyle name="Процентный 5 11 4" xfId="37635"/>
    <cellStyle name="Процентный 5 11 4 2" xfId="37636"/>
    <cellStyle name="Процентный 5 11 4 2 2" xfId="37637"/>
    <cellStyle name="Процентный 5 11 4 2 3" xfId="37638"/>
    <cellStyle name="Процентный 5 11 4 2 4" xfId="37639"/>
    <cellStyle name="Процентный 5 11 4 2 5" xfId="37640"/>
    <cellStyle name="Процентный 5 11 4 3" xfId="37641"/>
    <cellStyle name="Процентный 5 11 4 4" xfId="37642"/>
    <cellStyle name="Процентный 5 11 4 5" xfId="37643"/>
    <cellStyle name="Процентный 5 11 4 6" xfId="37644"/>
    <cellStyle name="Процентный 5 11 4 7" xfId="37645"/>
    <cellStyle name="Процентный 5 11 4 8" xfId="37646"/>
    <cellStyle name="Процентный 5 11 4 9" xfId="37647"/>
    <cellStyle name="Процентный 5 11 5" xfId="37648"/>
    <cellStyle name="Процентный 5 11 5 2" xfId="37649"/>
    <cellStyle name="Процентный 5 11 5 2 2" xfId="37650"/>
    <cellStyle name="Процентный 5 11 5 2 3" xfId="37651"/>
    <cellStyle name="Процентный 5 11 5 2 4" xfId="37652"/>
    <cellStyle name="Процентный 5 11 5 2 5" xfId="37653"/>
    <cellStyle name="Процентный 5 11 5 3" xfId="37654"/>
    <cellStyle name="Процентный 5 11 5 4" xfId="37655"/>
    <cellStyle name="Процентный 5 11 5 5" xfId="37656"/>
    <cellStyle name="Процентный 5 11 5 6" xfId="37657"/>
    <cellStyle name="Процентный 5 11 5 7" xfId="37658"/>
    <cellStyle name="Процентный 5 11 5 8" xfId="37659"/>
    <cellStyle name="Процентный 5 11 6" xfId="37660"/>
    <cellStyle name="Процентный 5 11 6 2" xfId="37661"/>
    <cellStyle name="Процентный 5 11 6 3" xfId="37662"/>
    <cellStyle name="Процентный 5 11 6 4" xfId="37663"/>
    <cellStyle name="Процентный 5 11 6 5" xfId="37664"/>
    <cellStyle name="Процентный 5 11 7" xfId="37665"/>
    <cellStyle name="Процентный 5 11 7 2" xfId="37666"/>
    <cellStyle name="Процентный 5 11 7 3" xfId="37667"/>
    <cellStyle name="Процентный 5 11 7 4" xfId="37668"/>
    <cellStyle name="Процентный 5 11 7 5" xfId="37669"/>
    <cellStyle name="Процентный 5 11 8" xfId="37670"/>
    <cellStyle name="Процентный 5 11 9" xfId="37671"/>
    <cellStyle name="Процентный 5 12" xfId="37672"/>
    <cellStyle name="Процентный 5 12 10" xfId="37673"/>
    <cellStyle name="Процентный 5 12 11" xfId="37674"/>
    <cellStyle name="Процентный 5 12 12" xfId="37675"/>
    <cellStyle name="Процентный 5 12 13" xfId="37676"/>
    <cellStyle name="Процентный 5 12 14" xfId="37677"/>
    <cellStyle name="Процентный 5 12 15" xfId="37678"/>
    <cellStyle name="Процентный 5 12 2" xfId="37679"/>
    <cellStyle name="Процентный 5 12 2 10" xfId="37680"/>
    <cellStyle name="Процентный 5 12 2 11" xfId="37681"/>
    <cellStyle name="Процентный 5 12 2 12" xfId="37682"/>
    <cellStyle name="Процентный 5 12 2 13" xfId="37683"/>
    <cellStyle name="Процентный 5 12 2 14" xfId="37684"/>
    <cellStyle name="Процентный 5 12 2 2" xfId="37685"/>
    <cellStyle name="Процентный 5 12 2 2 10" xfId="37686"/>
    <cellStyle name="Процентный 5 12 2 2 11" xfId="37687"/>
    <cellStyle name="Процентный 5 12 2 2 12" xfId="37688"/>
    <cellStyle name="Процентный 5 12 2 2 13" xfId="37689"/>
    <cellStyle name="Процентный 5 12 2 2 2" xfId="37690"/>
    <cellStyle name="Процентный 5 12 2 2 2 2" xfId="37691"/>
    <cellStyle name="Процентный 5 12 2 2 2 2 2" xfId="37692"/>
    <cellStyle name="Процентный 5 12 2 2 2 2 3" xfId="37693"/>
    <cellStyle name="Процентный 5 12 2 2 2 2 4" xfId="37694"/>
    <cellStyle name="Процентный 5 12 2 2 2 2 5" xfId="37695"/>
    <cellStyle name="Процентный 5 12 2 2 2 3" xfId="37696"/>
    <cellStyle name="Процентный 5 12 2 2 2 4" xfId="37697"/>
    <cellStyle name="Процентный 5 12 2 2 2 5" xfId="37698"/>
    <cellStyle name="Процентный 5 12 2 2 2 6" xfId="37699"/>
    <cellStyle name="Процентный 5 12 2 2 2 7" xfId="37700"/>
    <cellStyle name="Процентный 5 12 2 2 2 8" xfId="37701"/>
    <cellStyle name="Процентный 5 12 2 2 2 9" xfId="37702"/>
    <cellStyle name="Процентный 5 12 2 2 3" xfId="37703"/>
    <cellStyle name="Процентный 5 12 2 2 3 2" xfId="37704"/>
    <cellStyle name="Процентный 5 12 2 2 3 2 2" xfId="37705"/>
    <cellStyle name="Процентный 5 12 2 2 3 2 3" xfId="37706"/>
    <cellStyle name="Процентный 5 12 2 2 3 2 4" xfId="37707"/>
    <cellStyle name="Процентный 5 12 2 2 3 2 5" xfId="37708"/>
    <cellStyle name="Процентный 5 12 2 2 3 3" xfId="37709"/>
    <cellStyle name="Процентный 5 12 2 2 3 4" xfId="37710"/>
    <cellStyle name="Процентный 5 12 2 2 3 5" xfId="37711"/>
    <cellStyle name="Процентный 5 12 2 2 3 6" xfId="37712"/>
    <cellStyle name="Процентный 5 12 2 2 3 7" xfId="37713"/>
    <cellStyle name="Процентный 5 12 2 2 3 8" xfId="37714"/>
    <cellStyle name="Процентный 5 12 2 2 4" xfId="37715"/>
    <cellStyle name="Процентный 5 12 2 2 4 2" xfId="37716"/>
    <cellStyle name="Процентный 5 12 2 2 4 3" xfId="37717"/>
    <cellStyle name="Процентный 5 12 2 2 4 4" xfId="37718"/>
    <cellStyle name="Процентный 5 12 2 2 4 5" xfId="37719"/>
    <cellStyle name="Процентный 5 12 2 2 5" xfId="37720"/>
    <cellStyle name="Процентный 5 12 2 2 5 2" xfId="37721"/>
    <cellStyle name="Процентный 5 12 2 2 5 3" xfId="37722"/>
    <cellStyle name="Процентный 5 12 2 2 5 4" xfId="37723"/>
    <cellStyle name="Процентный 5 12 2 2 5 5" xfId="37724"/>
    <cellStyle name="Процентный 5 12 2 2 6" xfId="37725"/>
    <cellStyle name="Процентный 5 12 2 2 7" xfId="37726"/>
    <cellStyle name="Процентный 5 12 2 2 8" xfId="37727"/>
    <cellStyle name="Процентный 5 12 2 2 9" xfId="37728"/>
    <cellStyle name="Процентный 5 12 2 3" xfId="37729"/>
    <cellStyle name="Процентный 5 12 2 3 2" xfId="37730"/>
    <cellStyle name="Процентный 5 12 2 3 2 2" xfId="37731"/>
    <cellStyle name="Процентный 5 12 2 3 2 3" xfId="37732"/>
    <cellStyle name="Процентный 5 12 2 3 2 4" xfId="37733"/>
    <cellStyle name="Процентный 5 12 2 3 2 5" xfId="37734"/>
    <cellStyle name="Процентный 5 12 2 3 3" xfId="37735"/>
    <cellStyle name="Процентный 5 12 2 3 4" xfId="37736"/>
    <cellStyle name="Процентный 5 12 2 3 5" xfId="37737"/>
    <cellStyle name="Процентный 5 12 2 3 6" xfId="37738"/>
    <cellStyle name="Процентный 5 12 2 3 7" xfId="37739"/>
    <cellStyle name="Процентный 5 12 2 3 8" xfId="37740"/>
    <cellStyle name="Процентный 5 12 2 3 9" xfId="37741"/>
    <cellStyle name="Процентный 5 12 2 4" xfId="37742"/>
    <cellStyle name="Процентный 5 12 2 4 2" xfId="37743"/>
    <cellStyle name="Процентный 5 12 2 4 2 2" xfId="37744"/>
    <cellStyle name="Процентный 5 12 2 4 2 3" xfId="37745"/>
    <cellStyle name="Процентный 5 12 2 4 2 4" xfId="37746"/>
    <cellStyle name="Процентный 5 12 2 4 2 5" xfId="37747"/>
    <cellStyle name="Процентный 5 12 2 4 3" xfId="37748"/>
    <cellStyle name="Процентный 5 12 2 4 4" xfId="37749"/>
    <cellStyle name="Процентный 5 12 2 4 5" xfId="37750"/>
    <cellStyle name="Процентный 5 12 2 4 6" xfId="37751"/>
    <cellStyle name="Процентный 5 12 2 4 7" xfId="37752"/>
    <cellStyle name="Процентный 5 12 2 4 8" xfId="37753"/>
    <cellStyle name="Процентный 5 12 2 5" xfId="37754"/>
    <cellStyle name="Процентный 5 12 2 5 2" xfId="37755"/>
    <cellStyle name="Процентный 5 12 2 5 3" xfId="37756"/>
    <cellStyle name="Процентный 5 12 2 5 4" xfId="37757"/>
    <cellStyle name="Процентный 5 12 2 5 5" xfId="37758"/>
    <cellStyle name="Процентный 5 12 2 6" xfId="37759"/>
    <cellStyle name="Процентный 5 12 2 6 2" xfId="37760"/>
    <cellStyle name="Процентный 5 12 2 6 3" xfId="37761"/>
    <cellStyle name="Процентный 5 12 2 6 4" xfId="37762"/>
    <cellStyle name="Процентный 5 12 2 6 5" xfId="37763"/>
    <cellStyle name="Процентный 5 12 2 7" xfId="37764"/>
    <cellStyle name="Процентный 5 12 2 8" xfId="37765"/>
    <cellStyle name="Процентный 5 12 2 9" xfId="37766"/>
    <cellStyle name="Процентный 5 12 3" xfId="37767"/>
    <cellStyle name="Процентный 5 12 3 10" xfId="37768"/>
    <cellStyle name="Процентный 5 12 3 11" xfId="37769"/>
    <cellStyle name="Процентный 5 12 3 12" xfId="37770"/>
    <cellStyle name="Процентный 5 12 3 13" xfId="37771"/>
    <cellStyle name="Процентный 5 12 3 2" xfId="37772"/>
    <cellStyle name="Процентный 5 12 3 2 2" xfId="37773"/>
    <cellStyle name="Процентный 5 12 3 2 2 2" xfId="37774"/>
    <cellStyle name="Процентный 5 12 3 2 2 3" xfId="37775"/>
    <cellStyle name="Процентный 5 12 3 2 2 4" xfId="37776"/>
    <cellStyle name="Процентный 5 12 3 2 2 5" xfId="37777"/>
    <cellStyle name="Процентный 5 12 3 2 3" xfId="37778"/>
    <cellStyle name="Процентный 5 12 3 2 4" xfId="37779"/>
    <cellStyle name="Процентный 5 12 3 2 5" xfId="37780"/>
    <cellStyle name="Процентный 5 12 3 2 6" xfId="37781"/>
    <cellStyle name="Процентный 5 12 3 2 7" xfId="37782"/>
    <cellStyle name="Процентный 5 12 3 2 8" xfId="37783"/>
    <cellStyle name="Процентный 5 12 3 2 9" xfId="37784"/>
    <cellStyle name="Процентный 5 12 3 3" xfId="37785"/>
    <cellStyle name="Процентный 5 12 3 3 2" xfId="37786"/>
    <cellStyle name="Процентный 5 12 3 3 2 2" xfId="37787"/>
    <cellStyle name="Процентный 5 12 3 3 2 3" xfId="37788"/>
    <cellStyle name="Процентный 5 12 3 3 2 4" xfId="37789"/>
    <cellStyle name="Процентный 5 12 3 3 2 5" xfId="37790"/>
    <cellStyle name="Процентный 5 12 3 3 3" xfId="37791"/>
    <cellStyle name="Процентный 5 12 3 3 4" xfId="37792"/>
    <cellStyle name="Процентный 5 12 3 3 5" xfId="37793"/>
    <cellStyle name="Процентный 5 12 3 3 6" xfId="37794"/>
    <cellStyle name="Процентный 5 12 3 3 7" xfId="37795"/>
    <cellStyle name="Процентный 5 12 3 3 8" xfId="37796"/>
    <cellStyle name="Процентный 5 12 3 4" xfId="37797"/>
    <cellStyle name="Процентный 5 12 3 4 2" xfId="37798"/>
    <cellStyle name="Процентный 5 12 3 4 3" xfId="37799"/>
    <cellStyle name="Процентный 5 12 3 4 4" xfId="37800"/>
    <cellStyle name="Процентный 5 12 3 4 5" xfId="37801"/>
    <cellStyle name="Процентный 5 12 3 5" xfId="37802"/>
    <cellStyle name="Процентный 5 12 3 5 2" xfId="37803"/>
    <cellStyle name="Процентный 5 12 3 5 3" xfId="37804"/>
    <cellStyle name="Процентный 5 12 3 5 4" xfId="37805"/>
    <cellStyle name="Процентный 5 12 3 5 5" xfId="37806"/>
    <cellStyle name="Процентный 5 12 3 6" xfId="37807"/>
    <cellStyle name="Процентный 5 12 3 7" xfId="37808"/>
    <cellStyle name="Процентный 5 12 3 8" xfId="37809"/>
    <cellStyle name="Процентный 5 12 3 9" xfId="37810"/>
    <cellStyle name="Процентный 5 12 4" xfId="37811"/>
    <cellStyle name="Процентный 5 12 4 2" xfId="37812"/>
    <cellStyle name="Процентный 5 12 4 2 2" xfId="37813"/>
    <cellStyle name="Процентный 5 12 4 2 3" xfId="37814"/>
    <cellStyle name="Процентный 5 12 4 2 4" xfId="37815"/>
    <cellStyle name="Процентный 5 12 4 2 5" xfId="37816"/>
    <cellStyle name="Процентный 5 12 4 3" xfId="37817"/>
    <cellStyle name="Процентный 5 12 4 4" xfId="37818"/>
    <cellStyle name="Процентный 5 12 4 5" xfId="37819"/>
    <cellStyle name="Процентный 5 12 4 6" xfId="37820"/>
    <cellStyle name="Процентный 5 12 4 7" xfId="37821"/>
    <cellStyle name="Процентный 5 12 4 8" xfId="37822"/>
    <cellStyle name="Процентный 5 12 4 9" xfId="37823"/>
    <cellStyle name="Процентный 5 12 5" xfId="37824"/>
    <cellStyle name="Процентный 5 12 5 2" xfId="37825"/>
    <cellStyle name="Процентный 5 12 5 2 2" xfId="37826"/>
    <cellStyle name="Процентный 5 12 5 2 3" xfId="37827"/>
    <cellStyle name="Процентный 5 12 5 2 4" xfId="37828"/>
    <cellStyle name="Процентный 5 12 5 2 5" xfId="37829"/>
    <cellStyle name="Процентный 5 12 5 3" xfId="37830"/>
    <cellStyle name="Процентный 5 12 5 4" xfId="37831"/>
    <cellStyle name="Процентный 5 12 5 5" xfId="37832"/>
    <cellStyle name="Процентный 5 12 5 6" xfId="37833"/>
    <cellStyle name="Процентный 5 12 5 7" xfId="37834"/>
    <cellStyle name="Процентный 5 12 5 8" xfId="37835"/>
    <cellStyle name="Процентный 5 12 6" xfId="37836"/>
    <cellStyle name="Процентный 5 12 6 2" xfId="37837"/>
    <cellStyle name="Процентный 5 12 6 3" xfId="37838"/>
    <cellStyle name="Процентный 5 12 6 4" xfId="37839"/>
    <cellStyle name="Процентный 5 12 6 5" xfId="37840"/>
    <cellStyle name="Процентный 5 12 7" xfId="37841"/>
    <cellStyle name="Процентный 5 12 7 2" xfId="37842"/>
    <cellStyle name="Процентный 5 12 7 3" xfId="37843"/>
    <cellStyle name="Процентный 5 12 7 4" xfId="37844"/>
    <cellStyle name="Процентный 5 12 7 5" xfId="37845"/>
    <cellStyle name="Процентный 5 12 8" xfId="37846"/>
    <cellStyle name="Процентный 5 12 9" xfId="37847"/>
    <cellStyle name="Процентный 5 13" xfId="37848"/>
    <cellStyle name="Процентный 5 13 10" xfId="37849"/>
    <cellStyle name="Процентный 5 13 11" xfId="37850"/>
    <cellStyle name="Процентный 5 13 12" xfId="37851"/>
    <cellStyle name="Процентный 5 13 13" xfId="37852"/>
    <cellStyle name="Процентный 5 13 14" xfId="37853"/>
    <cellStyle name="Процентный 5 13 15" xfId="37854"/>
    <cellStyle name="Процентный 5 13 2" xfId="37855"/>
    <cellStyle name="Процентный 5 13 2 10" xfId="37856"/>
    <cellStyle name="Процентный 5 13 2 11" xfId="37857"/>
    <cellStyle name="Процентный 5 13 2 12" xfId="37858"/>
    <cellStyle name="Процентный 5 13 2 13" xfId="37859"/>
    <cellStyle name="Процентный 5 13 2 14" xfId="37860"/>
    <cellStyle name="Процентный 5 13 2 2" xfId="37861"/>
    <cellStyle name="Процентный 5 13 2 2 10" xfId="37862"/>
    <cellStyle name="Процентный 5 13 2 2 11" xfId="37863"/>
    <cellStyle name="Процентный 5 13 2 2 12" xfId="37864"/>
    <cellStyle name="Процентный 5 13 2 2 13" xfId="37865"/>
    <cellStyle name="Процентный 5 13 2 2 2" xfId="37866"/>
    <cellStyle name="Процентный 5 13 2 2 2 2" xfId="37867"/>
    <cellStyle name="Процентный 5 13 2 2 2 2 2" xfId="37868"/>
    <cellStyle name="Процентный 5 13 2 2 2 2 3" xfId="37869"/>
    <cellStyle name="Процентный 5 13 2 2 2 2 4" xfId="37870"/>
    <cellStyle name="Процентный 5 13 2 2 2 2 5" xfId="37871"/>
    <cellStyle name="Процентный 5 13 2 2 2 3" xfId="37872"/>
    <cellStyle name="Процентный 5 13 2 2 2 4" xfId="37873"/>
    <cellStyle name="Процентный 5 13 2 2 2 5" xfId="37874"/>
    <cellStyle name="Процентный 5 13 2 2 2 6" xfId="37875"/>
    <cellStyle name="Процентный 5 13 2 2 2 7" xfId="37876"/>
    <cellStyle name="Процентный 5 13 2 2 2 8" xfId="37877"/>
    <cellStyle name="Процентный 5 13 2 2 2 9" xfId="37878"/>
    <cellStyle name="Процентный 5 13 2 2 3" xfId="37879"/>
    <cellStyle name="Процентный 5 13 2 2 3 2" xfId="37880"/>
    <cellStyle name="Процентный 5 13 2 2 3 2 2" xfId="37881"/>
    <cellStyle name="Процентный 5 13 2 2 3 2 3" xfId="37882"/>
    <cellStyle name="Процентный 5 13 2 2 3 2 4" xfId="37883"/>
    <cellStyle name="Процентный 5 13 2 2 3 2 5" xfId="37884"/>
    <cellStyle name="Процентный 5 13 2 2 3 3" xfId="37885"/>
    <cellStyle name="Процентный 5 13 2 2 3 4" xfId="37886"/>
    <cellStyle name="Процентный 5 13 2 2 3 5" xfId="37887"/>
    <cellStyle name="Процентный 5 13 2 2 3 6" xfId="37888"/>
    <cellStyle name="Процентный 5 13 2 2 3 7" xfId="37889"/>
    <cellStyle name="Процентный 5 13 2 2 3 8" xfId="37890"/>
    <cellStyle name="Процентный 5 13 2 2 4" xfId="37891"/>
    <cellStyle name="Процентный 5 13 2 2 4 2" xfId="37892"/>
    <cellStyle name="Процентный 5 13 2 2 4 3" xfId="37893"/>
    <cellStyle name="Процентный 5 13 2 2 4 4" xfId="37894"/>
    <cellStyle name="Процентный 5 13 2 2 4 5" xfId="37895"/>
    <cellStyle name="Процентный 5 13 2 2 5" xfId="37896"/>
    <cellStyle name="Процентный 5 13 2 2 5 2" xfId="37897"/>
    <cellStyle name="Процентный 5 13 2 2 5 3" xfId="37898"/>
    <cellStyle name="Процентный 5 13 2 2 5 4" xfId="37899"/>
    <cellStyle name="Процентный 5 13 2 2 5 5" xfId="37900"/>
    <cellStyle name="Процентный 5 13 2 2 6" xfId="37901"/>
    <cellStyle name="Процентный 5 13 2 2 7" xfId="37902"/>
    <cellStyle name="Процентный 5 13 2 2 8" xfId="37903"/>
    <cellStyle name="Процентный 5 13 2 2 9" xfId="37904"/>
    <cellStyle name="Процентный 5 13 2 3" xfId="37905"/>
    <cellStyle name="Процентный 5 13 2 3 2" xfId="37906"/>
    <cellStyle name="Процентный 5 13 2 3 2 2" xfId="37907"/>
    <cellStyle name="Процентный 5 13 2 3 2 3" xfId="37908"/>
    <cellStyle name="Процентный 5 13 2 3 2 4" xfId="37909"/>
    <cellStyle name="Процентный 5 13 2 3 2 5" xfId="37910"/>
    <cellStyle name="Процентный 5 13 2 3 3" xfId="37911"/>
    <cellStyle name="Процентный 5 13 2 3 4" xfId="37912"/>
    <cellStyle name="Процентный 5 13 2 3 5" xfId="37913"/>
    <cellStyle name="Процентный 5 13 2 3 6" xfId="37914"/>
    <cellStyle name="Процентный 5 13 2 3 7" xfId="37915"/>
    <cellStyle name="Процентный 5 13 2 3 8" xfId="37916"/>
    <cellStyle name="Процентный 5 13 2 3 9" xfId="37917"/>
    <cellStyle name="Процентный 5 13 2 4" xfId="37918"/>
    <cellStyle name="Процентный 5 13 2 4 2" xfId="37919"/>
    <cellStyle name="Процентный 5 13 2 4 2 2" xfId="37920"/>
    <cellStyle name="Процентный 5 13 2 4 2 3" xfId="37921"/>
    <cellStyle name="Процентный 5 13 2 4 2 4" xfId="37922"/>
    <cellStyle name="Процентный 5 13 2 4 2 5" xfId="37923"/>
    <cellStyle name="Процентный 5 13 2 4 3" xfId="37924"/>
    <cellStyle name="Процентный 5 13 2 4 4" xfId="37925"/>
    <cellStyle name="Процентный 5 13 2 4 5" xfId="37926"/>
    <cellStyle name="Процентный 5 13 2 4 6" xfId="37927"/>
    <cellStyle name="Процентный 5 13 2 4 7" xfId="37928"/>
    <cellStyle name="Процентный 5 13 2 4 8" xfId="37929"/>
    <cellStyle name="Процентный 5 13 2 5" xfId="37930"/>
    <cellStyle name="Процентный 5 13 2 5 2" xfId="37931"/>
    <cellStyle name="Процентный 5 13 2 5 3" xfId="37932"/>
    <cellStyle name="Процентный 5 13 2 5 4" xfId="37933"/>
    <cellStyle name="Процентный 5 13 2 5 5" xfId="37934"/>
    <cellStyle name="Процентный 5 13 2 6" xfId="37935"/>
    <cellStyle name="Процентный 5 13 2 6 2" xfId="37936"/>
    <cellStyle name="Процентный 5 13 2 6 3" xfId="37937"/>
    <cellStyle name="Процентный 5 13 2 6 4" xfId="37938"/>
    <cellStyle name="Процентный 5 13 2 6 5" xfId="37939"/>
    <cellStyle name="Процентный 5 13 2 7" xfId="37940"/>
    <cellStyle name="Процентный 5 13 2 8" xfId="37941"/>
    <cellStyle name="Процентный 5 13 2 9" xfId="37942"/>
    <cellStyle name="Процентный 5 13 3" xfId="37943"/>
    <cellStyle name="Процентный 5 13 3 10" xfId="37944"/>
    <cellStyle name="Процентный 5 13 3 11" xfId="37945"/>
    <cellStyle name="Процентный 5 13 3 12" xfId="37946"/>
    <cellStyle name="Процентный 5 13 3 13" xfId="37947"/>
    <cellStyle name="Процентный 5 13 3 2" xfId="37948"/>
    <cellStyle name="Процентный 5 13 3 2 2" xfId="37949"/>
    <cellStyle name="Процентный 5 13 3 2 2 2" xfId="37950"/>
    <cellStyle name="Процентный 5 13 3 2 2 3" xfId="37951"/>
    <cellStyle name="Процентный 5 13 3 2 2 4" xfId="37952"/>
    <cellStyle name="Процентный 5 13 3 2 2 5" xfId="37953"/>
    <cellStyle name="Процентный 5 13 3 2 3" xfId="37954"/>
    <cellStyle name="Процентный 5 13 3 2 4" xfId="37955"/>
    <cellStyle name="Процентный 5 13 3 2 5" xfId="37956"/>
    <cellStyle name="Процентный 5 13 3 2 6" xfId="37957"/>
    <cellStyle name="Процентный 5 13 3 2 7" xfId="37958"/>
    <cellStyle name="Процентный 5 13 3 2 8" xfId="37959"/>
    <cellStyle name="Процентный 5 13 3 2 9" xfId="37960"/>
    <cellStyle name="Процентный 5 13 3 3" xfId="37961"/>
    <cellStyle name="Процентный 5 13 3 3 2" xfId="37962"/>
    <cellStyle name="Процентный 5 13 3 3 2 2" xfId="37963"/>
    <cellStyle name="Процентный 5 13 3 3 2 3" xfId="37964"/>
    <cellStyle name="Процентный 5 13 3 3 2 4" xfId="37965"/>
    <cellStyle name="Процентный 5 13 3 3 2 5" xfId="37966"/>
    <cellStyle name="Процентный 5 13 3 3 3" xfId="37967"/>
    <cellStyle name="Процентный 5 13 3 3 4" xfId="37968"/>
    <cellStyle name="Процентный 5 13 3 3 5" xfId="37969"/>
    <cellStyle name="Процентный 5 13 3 3 6" xfId="37970"/>
    <cellStyle name="Процентный 5 13 3 3 7" xfId="37971"/>
    <cellStyle name="Процентный 5 13 3 3 8" xfId="37972"/>
    <cellStyle name="Процентный 5 13 3 4" xfId="37973"/>
    <cellStyle name="Процентный 5 13 3 4 2" xfId="37974"/>
    <cellStyle name="Процентный 5 13 3 4 3" xfId="37975"/>
    <cellStyle name="Процентный 5 13 3 4 4" xfId="37976"/>
    <cellStyle name="Процентный 5 13 3 4 5" xfId="37977"/>
    <cellStyle name="Процентный 5 13 3 5" xfId="37978"/>
    <cellStyle name="Процентный 5 13 3 5 2" xfId="37979"/>
    <cellStyle name="Процентный 5 13 3 5 3" xfId="37980"/>
    <cellStyle name="Процентный 5 13 3 5 4" xfId="37981"/>
    <cellStyle name="Процентный 5 13 3 5 5" xfId="37982"/>
    <cellStyle name="Процентный 5 13 3 6" xfId="37983"/>
    <cellStyle name="Процентный 5 13 3 7" xfId="37984"/>
    <cellStyle name="Процентный 5 13 3 8" xfId="37985"/>
    <cellStyle name="Процентный 5 13 3 9" xfId="37986"/>
    <cellStyle name="Процентный 5 13 4" xfId="37987"/>
    <cellStyle name="Процентный 5 13 4 2" xfId="37988"/>
    <cellStyle name="Процентный 5 13 4 2 2" xfId="37989"/>
    <cellStyle name="Процентный 5 13 4 2 3" xfId="37990"/>
    <cellStyle name="Процентный 5 13 4 2 4" xfId="37991"/>
    <cellStyle name="Процентный 5 13 4 2 5" xfId="37992"/>
    <cellStyle name="Процентный 5 13 4 3" xfId="37993"/>
    <cellStyle name="Процентный 5 13 4 4" xfId="37994"/>
    <cellStyle name="Процентный 5 13 4 5" xfId="37995"/>
    <cellStyle name="Процентный 5 13 4 6" xfId="37996"/>
    <cellStyle name="Процентный 5 13 4 7" xfId="37997"/>
    <cellStyle name="Процентный 5 13 4 8" xfId="37998"/>
    <cellStyle name="Процентный 5 13 4 9" xfId="37999"/>
    <cellStyle name="Процентный 5 13 5" xfId="38000"/>
    <cellStyle name="Процентный 5 13 5 2" xfId="38001"/>
    <cellStyle name="Процентный 5 13 5 2 2" xfId="38002"/>
    <cellStyle name="Процентный 5 13 5 2 3" xfId="38003"/>
    <cellStyle name="Процентный 5 13 5 2 4" xfId="38004"/>
    <cellStyle name="Процентный 5 13 5 2 5" xfId="38005"/>
    <cellStyle name="Процентный 5 13 5 3" xfId="38006"/>
    <cellStyle name="Процентный 5 13 5 4" xfId="38007"/>
    <cellStyle name="Процентный 5 13 5 5" xfId="38008"/>
    <cellStyle name="Процентный 5 13 5 6" xfId="38009"/>
    <cellStyle name="Процентный 5 13 5 7" xfId="38010"/>
    <cellStyle name="Процентный 5 13 5 8" xfId="38011"/>
    <cellStyle name="Процентный 5 13 6" xfId="38012"/>
    <cellStyle name="Процентный 5 13 6 2" xfId="38013"/>
    <cellStyle name="Процентный 5 13 6 3" xfId="38014"/>
    <cellStyle name="Процентный 5 13 6 4" xfId="38015"/>
    <cellStyle name="Процентный 5 13 6 5" xfId="38016"/>
    <cellStyle name="Процентный 5 13 7" xfId="38017"/>
    <cellStyle name="Процентный 5 13 7 2" xfId="38018"/>
    <cellStyle name="Процентный 5 13 7 3" xfId="38019"/>
    <cellStyle name="Процентный 5 13 7 4" xfId="38020"/>
    <cellStyle name="Процентный 5 13 7 5" xfId="38021"/>
    <cellStyle name="Процентный 5 13 8" xfId="38022"/>
    <cellStyle name="Процентный 5 13 9" xfId="38023"/>
    <cellStyle name="Процентный 5 14" xfId="38024"/>
    <cellStyle name="Процентный 5 14 10" xfId="38025"/>
    <cellStyle name="Процентный 5 14 11" xfId="38026"/>
    <cellStyle name="Процентный 5 14 12" xfId="38027"/>
    <cellStyle name="Процентный 5 14 13" xfId="38028"/>
    <cellStyle name="Процентный 5 14 14" xfId="38029"/>
    <cellStyle name="Процентный 5 14 15" xfId="38030"/>
    <cellStyle name="Процентный 5 14 2" xfId="38031"/>
    <cellStyle name="Процентный 5 14 2 10" xfId="38032"/>
    <cellStyle name="Процентный 5 14 2 11" xfId="38033"/>
    <cellStyle name="Процентный 5 14 2 12" xfId="38034"/>
    <cellStyle name="Процентный 5 14 2 13" xfId="38035"/>
    <cellStyle name="Процентный 5 14 2 14" xfId="38036"/>
    <cellStyle name="Процентный 5 14 2 2" xfId="38037"/>
    <cellStyle name="Процентный 5 14 2 2 10" xfId="38038"/>
    <cellStyle name="Процентный 5 14 2 2 11" xfId="38039"/>
    <cellStyle name="Процентный 5 14 2 2 12" xfId="38040"/>
    <cellStyle name="Процентный 5 14 2 2 13" xfId="38041"/>
    <cellStyle name="Процентный 5 14 2 2 2" xfId="38042"/>
    <cellStyle name="Процентный 5 14 2 2 2 2" xfId="38043"/>
    <cellStyle name="Процентный 5 14 2 2 2 2 2" xfId="38044"/>
    <cellStyle name="Процентный 5 14 2 2 2 2 3" xfId="38045"/>
    <cellStyle name="Процентный 5 14 2 2 2 2 4" xfId="38046"/>
    <cellStyle name="Процентный 5 14 2 2 2 2 5" xfId="38047"/>
    <cellStyle name="Процентный 5 14 2 2 2 3" xfId="38048"/>
    <cellStyle name="Процентный 5 14 2 2 2 4" xfId="38049"/>
    <cellStyle name="Процентный 5 14 2 2 2 5" xfId="38050"/>
    <cellStyle name="Процентный 5 14 2 2 2 6" xfId="38051"/>
    <cellStyle name="Процентный 5 14 2 2 2 7" xfId="38052"/>
    <cellStyle name="Процентный 5 14 2 2 2 8" xfId="38053"/>
    <cellStyle name="Процентный 5 14 2 2 2 9" xfId="38054"/>
    <cellStyle name="Процентный 5 14 2 2 3" xfId="38055"/>
    <cellStyle name="Процентный 5 14 2 2 3 2" xfId="38056"/>
    <cellStyle name="Процентный 5 14 2 2 3 2 2" xfId="38057"/>
    <cellStyle name="Процентный 5 14 2 2 3 2 3" xfId="38058"/>
    <cellStyle name="Процентный 5 14 2 2 3 2 4" xfId="38059"/>
    <cellStyle name="Процентный 5 14 2 2 3 2 5" xfId="38060"/>
    <cellStyle name="Процентный 5 14 2 2 3 3" xfId="38061"/>
    <cellStyle name="Процентный 5 14 2 2 3 4" xfId="38062"/>
    <cellStyle name="Процентный 5 14 2 2 3 5" xfId="38063"/>
    <cellStyle name="Процентный 5 14 2 2 3 6" xfId="38064"/>
    <cellStyle name="Процентный 5 14 2 2 3 7" xfId="38065"/>
    <cellStyle name="Процентный 5 14 2 2 3 8" xfId="38066"/>
    <cellStyle name="Процентный 5 14 2 2 4" xfId="38067"/>
    <cellStyle name="Процентный 5 14 2 2 4 2" xfId="38068"/>
    <cellStyle name="Процентный 5 14 2 2 4 3" xfId="38069"/>
    <cellStyle name="Процентный 5 14 2 2 4 4" xfId="38070"/>
    <cellStyle name="Процентный 5 14 2 2 4 5" xfId="38071"/>
    <cellStyle name="Процентный 5 14 2 2 5" xfId="38072"/>
    <cellStyle name="Процентный 5 14 2 2 5 2" xfId="38073"/>
    <cellStyle name="Процентный 5 14 2 2 5 3" xfId="38074"/>
    <cellStyle name="Процентный 5 14 2 2 5 4" xfId="38075"/>
    <cellStyle name="Процентный 5 14 2 2 5 5" xfId="38076"/>
    <cellStyle name="Процентный 5 14 2 2 6" xfId="38077"/>
    <cellStyle name="Процентный 5 14 2 2 7" xfId="38078"/>
    <cellStyle name="Процентный 5 14 2 2 8" xfId="38079"/>
    <cellStyle name="Процентный 5 14 2 2 9" xfId="38080"/>
    <cellStyle name="Процентный 5 14 2 3" xfId="38081"/>
    <cellStyle name="Процентный 5 14 2 3 2" xfId="38082"/>
    <cellStyle name="Процентный 5 14 2 3 2 2" xfId="38083"/>
    <cellStyle name="Процентный 5 14 2 3 2 3" xfId="38084"/>
    <cellStyle name="Процентный 5 14 2 3 2 4" xfId="38085"/>
    <cellStyle name="Процентный 5 14 2 3 2 5" xfId="38086"/>
    <cellStyle name="Процентный 5 14 2 3 3" xfId="38087"/>
    <cellStyle name="Процентный 5 14 2 3 4" xfId="38088"/>
    <cellStyle name="Процентный 5 14 2 3 5" xfId="38089"/>
    <cellStyle name="Процентный 5 14 2 3 6" xfId="38090"/>
    <cellStyle name="Процентный 5 14 2 3 7" xfId="38091"/>
    <cellStyle name="Процентный 5 14 2 3 8" xfId="38092"/>
    <cellStyle name="Процентный 5 14 2 3 9" xfId="38093"/>
    <cellStyle name="Процентный 5 14 2 4" xfId="38094"/>
    <cellStyle name="Процентный 5 14 2 4 2" xfId="38095"/>
    <cellStyle name="Процентный 5 14 2 4 2 2" xfId="38096"/>
    <cellStyle name="Процентный 5 14 2 4 2 3" xfId="38097"/>
    <cellStyle name="Процентный 5 14 2 4 2 4" xfId="38098"/>
    <cellStyle name="Процентный 5 14 2 4 2 5" xfId="38099"/>
    <cellStyle name="Процентный 5 14 2 4 3" xfId="38100"/>
    <cellStyle name="Процентный 5 14 2 4 4" xfId="38101"/>
    <cellStyle name="Процентный 5 14 2 4 5" xfId="38102"/>
    <cellStyle name="Процентный 5 14 2 4 6" xfId="38103"/>
    <cellStyle name="Процентный 5 14 2 4 7" xfId="38104"/>
    <cellStyle name="Процентный 5 14 2 4 8" xfId="38105"/>
    <cellStyle name="Процентный 5 14 2 5" xfId="38106"/>
    <cellStyle name="Процентный 5 14 2 5 2" xfId="38107"/>
    <cellStyle name="Процентный 5 14 2 5 3" xfId="38108"/>
    <cellStyle name="Процентный 5 14 2 5 4" xfId="38109"/>
    <cellStyle name="Процентный 5 14 2 5 5" xfId="38110"/>
    <cellStyle name="Процентный 5 14 2 6" xfId="38111"/>
    <cellStyle name="Процентный 5 14 2 6 2" xfId="38112"/>
    <cellStyle name="Процентный 5 14 2 6 3" xfId="38113"/>
    <cellStyle name="Процентный 5 14 2 6 4" xfId="38114"/>
    <cellStyle name="Процентный 5 14 2 6 5" xfId="38115"/>
    <cellStyle name="Процентный 5 14 2 7" xfId="38116"/>
    <cellStyle name="Процентный 5 14 2 8" xfId="38117"/>
    <cellStyle name="Процентный 5 14 2 9" xfId="38118"/>
    <cellStyle name="Процентный 5 14 3" xfId="38119"/>
    <cellStyle name="Процентный 5 14 3 10" xfId="38120"/>
    <cellStyle name="Процентный 5 14 3 11" xfId="38121"/>
    <cellStyle name="Процентный 5 14 3 12" xfId="38122"/>
    <cellStyle name="Процентный 5 14 3 13" xfId="38123"/>
    <cellStyle name="Процентный 5 14 3 2" xfId="38124"/>
    <cellStyle name="Процентный 5 14 3 2 2" xfId="38125"/>
    <cellStyle name="Процентный 5 14 3 2 2 2" xfId="38126"/>
    <cellStyle name="Процентный 5 14 3 2 2 3" xfId="38127"/>
    <cellStyle name="Процентный 5 14 3 2 2 4" xfId="38128"/>
    <cellStyle name="Процентный 5 14 3 2 2 5" xfId="38129"/>
    <cellStyle name="Процентный 5 14 3 2 3" xfId="38130"/>
    <cellStyle name="Процентный 5 14 3 2 4" xfId="38131"/>
    <cellStyle name="Процентный 5 14 3 2 5" xfId="38132"/>
    <cellStyle name="Процентный 5 14 3 2 6" xfId="38133"/>
    <cellStyle name="Процентный 5 14 3 2 7" xfId="38134"/>
    <cellStyle name="Процентный 5 14 3 2 8" xfId="38135"/>
    <cellStyle name="Процентный 5 14 3 2 9" xfId="38136"/>
    <cellStyle name="Процентный 5 14 3 3" xfId="38137"/>
    <cellStyle name="Процентный 5 14 3 3 2" xfId="38138"/>
    <cellStyle name="Процентный 5 14 3 3 2 2" xfId="38139"/>
    <cellStyle name="Процентный 5 14 3 3 2 3" xfId="38140"/>
    <cellStyle name="Процентный 5 14 3 3 2 4" xfId="38141"/>
    <cellStyle name="Процентный 5 14 3 3 2 5" xfId="38142"/>
    <cellStyle name="Процентный 5 14 3 3 3" xfId="38143"/>
    <cellStyle name="Процентный 5 14 3 3 4" xfId="38144"/>
    <cellStyle name="Процентный 5 14 3 3 5" xfId="38145"/>
    <cellStyle name="Процентный 5 14 3 3 6" xfId="38146"/>
    <cellStyle name="Процентный 5 14 3 3 7" xfId="38147"/>
    <cellStyle name="Процентный 5 14 3 3 8" xfId="38148"/>
    <cellStyle name="Процентный 5 14 3 4" xfId="38149"/>
    <cellStyle name="Процентный 5 14 3 4 2" xfId="38150"/>
    <cellStyle name="Процентный 5 14 3 4 3" xfId="38151"/>
    <cellStyle name="Процентный 5 14 3 4 4" xfId="38152"/>
    <cellStyle name="Процентный 5 14 3 4 5" xfId="38153"/>
    <cellStyle name="Процентный 5 14 3 5" xfId="38154"/>
    <cellStyle name="Процентный 5 14 3 5 2" xfId="38155"/>
    <cellStyle name="Процентный 5 14 3 5 3" xfId="38156"/>
    <cellStyle name="Процентный 5 14 3 5 4" xfId="38157"/>
    <cellStyle name="Процентный 5 14 3 5 5" xfId="38158"/>
    <cellStyle name="Процентный 5 14 3 6" xfId="38159"/>
    <cellStyle name="Процентный 5 14 3 7" xfId="38160"/>
    <cellStyle name="Процентный 5 14 3 8" xfId="38161"/>
    <cellStyle name="Процентный 5 14 3 9" xfId="38162"/>
    <cellStyle name="Процентный 5 14 4" xfId="38163"/>
    <cellStyle name="Процентный 5 14 4 2" xfId="38164"/>
    <cellStyle name="Процентный 5 14 4 2 2" xfId="38165"/>
    <cellStyle name="Процентный 5 14 4 2 3" xfId="38166"/>
    <cellStyle name="Процентный 5 14 4 2 4" xfId="38167"/>
    <cellStyle name="Процентный 5 14 4 2 5" xfId="38168"/>
    <cellStyle name="Процентный 5 14 4 3" xfId="38169"/>
    <cellStyle name="Процентный 5 14 4 4" xfId="38170"/>
    <cellStyle name="Процентный 5 14 4 5" xfId="38171"/>
    <cellStyle name="Процентный 5 14 4 6" xfId="38172"/>
    <cellStyle name="Процентный 5 14 4 7" xfId="38173"/>
    <cellStyle name="Процентный 5 14 4 8" xfId="38174"/>
    <cellStyle name="Процентный 5 14 4 9" xfId="38175"/>
    <cellStyle name="Процентный 5 14 5" xfId="38176"/>
    <cellStyle name="Процентный 5 14 5 2" xfId="38177"/>
    <cellStyle name="Процентный 5 14 5 2 2" xfId="38178"/>
    <cellStyle name="Процентный 5 14 5 2 3" xfId="38179"/>
    <cellStyle name="Процентный 5 14 5 2 4" xfId="38180"/>
    <cellStyle name="Процентный 5 14 5 2 5" xfId="38181"/>
    <cellStyle name="Процентный 5 14 5 3" xfId="38182"/>
    <cellStyle name="Процентный 5 14 5 4" xfId="38183"/>
    <cellStyle name="Процентный 5 14 5 5" xfId="38184"/>
    <cellStyle name="Процентный 5 14 5 6" xfId="38185"/>
    <cellStyle name="Процентный 5 14 5 7" xfId="38186"/>
    <cellStyle name="Процентный 5 14 5 8" xfId="38187"/>
    <cellStyle name="Процентный 5 14 6" xfId="38188"/>
    <cellStyle name="Процентный 5 14 6 2" xfId="38189"/>
    <cellStyle name="Процентный 5 14 6 3" xfId="38190"/>
    <cellStyle name="Процентный 5 14 6 4" xfId="38191"/>
    <cellStyle name="Процентный 5 14 6 5" xfId="38192"/>
    <cellStyle name="Процентный 5 14 7" xfId="38193"/>
    <cellStyle name="Процентный 5 14 7 2" xfId="38194"/>
    <cellStyle name="Процентный 5 14 7 3" xfId="38195"/>
    <cellStyle name="Процентный 5 14 7 4" xfId="38196"/>
    <cellStyle name="Процентный 5 14 7 5" xfId="38197"/>
    <cellStyle name="Процентный 5 14 8" xfId="38198"/>
    <cellStyle name="Процентный 5 14 9" xfId="38199"/>
    <cellStyle name="Процентный 5 15" xfId="38200"/>
    <cellStyle name="Процентный 5 15 10" xfId="38201"/>
    <cellStyle name="Процентный 5 15 11" xfId="38202"/>
    <cellStyle name="Процентный 5 15 12" xfId="38203"/>
    <cellStyle name="Процентный 5 15 13" xfId="38204"/>
    <cellStyle name="Процентный 5 15 14" xfId="38205"/>
    <cellStyle name="Процентный 5 15 15" xfId="38206"/>
    <cellStyle name="Процентный 5 15 2" xfId="38207"/>
    <cellStyle name="Процентный 5 15 2 10" xfId="38208"/>
    <cellStyle name="Процентный 5 15 2 11" xfId="38209"/>
    <cellStyle name="Процентный 5 15 2 12" xfId="38210"/>
    <cellStyle name="Процентный 5 15 2 13" xfId="38211"/>
    <cellStyle name="Процентный 5 15 2 14" xfId="38212"/>
    <cellStyle name="Процентный 5 15 2 2" xfId="38213"/>
    <cellStyle name="Процентный 5 15 2 2 10" xfId="38214"/>
    <cellStyle name="Процентный 5 15 2 2 11" xfId="38215"/>
    <cellStyle name="Процентный 5 15 2 2 12" xfId="38216"/>
    <cellStyle name="Процентный 5 15 2 2 13" xfId="38217"/>
    <cellStyle name="Процентный 5 15 2 2 2" xfId="38218"/>
    <cellStyle name="Процентный 5 15 2 2 2 2" xfId="38219"/>
    <cellStyle name="Процентный 5 15 2 2 2 2 2" xfId="38220"/>
    <cellStyle name="Процентный 5 15 2 2 2 2 3" xfId="38221"/>
    <cellStyle name="Процентный 5 15 2 2 2 2 4" xfId="38222"/>
    <cellStyle name="Процентный 5 15 2 2 2 2 5" xfId="38223"/>
    <cellStyle name="Процентный 5 15 2 2 2 3" xfId="38224"/>
    <cellStyle name="Процентный 5 15 2 2 2 4" xfId="38225"/>
    <cellStyle name="Процентный 5 15 2 2 2 5" xfId="38226"/>
    <cellStyle name="Процентный 5 15 2 2 2 6" xfId="38227"/>
    <cellStyle name="Процентный 5 15 2 2 2 7" xfId="38228"/>
    <cellStyle name="Процентный 5 15 2 2 2 8" xfId="38229"/>
    <cellStyle name="Процентный 5 15 2 2 2 9" xfId="38230"/>
    <cellStyle name="Процентный 5 15 2 2 3" xfId="38231"/>
    <cellStyle name="Процентный 5 15 2 2 3 2" xfId="38232"/>
    <cellStyle name="Процентный 5 15 2 2 3 2 2" xfId="38233"/>
    <cellStyle name="Процентный 5 15 2 2 3 2 3" xfId="38234"/>
    <cellStyle name="Процентный 5 15 2 2 3 2 4" xfId="38235"/>
    <cellStyle name="Процентный 5 15 2 2 3 2 5" xfId="38236"/>
    <cellStyle name="Процентный 5 15 2 2 3 3" xfId="38237"/>
    <cellStyle name="Процентный 5 15 2 2 3 4" xfId="38238"/>
    <cellStyle name="Процентный 5 15 2 2 3 5" xfId="38239"/>
    <cellStyle name="Процентный 5 15 2 2 3 6" xfId="38240"/>
    <cellStyle name="Процентный 5 15 2 2 3 7" xfId="38241"/>
    <cellStyle name="Процентный 5 15 2 2 3 8" xfId="38242"/>
    <cellStyle name="Процентный 5 15 2 2 4" xfId="38243"/>
    <cellStyle name="Процентный 5 15 2 2 4 2" xfId="38244"/>
    <cellStyle name="Процентный 5 15 2 2 4 3" xfId="38245"/>
    <cellStyle name="Процентный 5 15 2 2 4 4" xfId="38246"/>
    <cellStyle name="Процентный 5 15 2 2 4 5" xfId="38247"/>
    <cellStyle name="Процентный 5 15 2 2 5" xfId="38248"/>
    <cellStyle name="Процентный 5 15 2 2 5 2" xfId="38249"/>
    <cellStyle name="Процентный 5 15 2 2 5 3" xfId="38250"/>
    <cellStyle name="Процентный 5 15 2 2 5 4" xfId="38251"/>
    <cellStyle name="Процентный 5 15 2 2 5 5" xfId="38252"/>
    <cellStyle name="Процентный 5 15 2 2 6" xfId="38253"/>
    <cellStyle name="Процентный 5 15 2 2 7" xfId="38254"/>
    <cellStyle name="Процентный 5 15 2 2 8" xfId="38255"/>
    <cellStyle name="Процентный 5 15 2 2 9" xfId="38256"/>
    <cellStyle name="Процентный 5 15 2 3" xfId="38257"/>
    <cellStyle name="Процентный 5 15 2 3 2" xfId="38258"/>
    <cellStyle name="Процентный 5 15 2 3 2 2" xfId="38259"/>
    <cellStyle name="Процентный 5 15 2 3 2 3" xfId="38260"/>
    <cellStyle name="Процентный 5 15 2 3 2 4" xfId="38261"/>
    <cellStyle name="Процентный 5 15 2 3 2 5" xfId="38262"/>
    <cellStyle name="Процентный 5 15 2 3 3" xfId="38263"/>
    <cellStyle name="Процентный 5 15 2 3 4" xfId="38264"/>
    <cellStyle name="Процентный 5 15 2 3 5" xfId="38265"/>
    <cellStyle name="Процентный 5 15 2 3 6" xfId="38266"/>
    <cellStyle name="Процентный 5 15 2 3 7" xfId="38267"/>
    <cellStyle name="Процентный 5 15 2 3 8" xfId="38268"/>
    <cellStyle name="Процентный 5 15 2 3 9" xfId="38269"/>
    <cellStyle name="Процентный 5 15 2 4" xfId="38270"/>
    <cellStyle name="Процентный 5 15 2 4 2" xfId="38271"/>
    <cellStyle name="Процентный 5 15 2 4 2 2" xfId="38272"/>
    <cellStyle name="Процентный 5 15 2 4 2 3" xfId="38273"/>
    <cellStyle name="Процентный 5 15 2 4 2 4" xfId="38274"/>
    <cellStyle name="Процентный 5 15 2 4 2 5" xfId="38275"/>
    <cellStyle name="Процентный 5 15 2 4 3" xfId="38276"/>
    <cellStyle name="Процентный 5 15 2 4 4" xfId="38277"/>
    <cellStyle name="Процентный 5 15 2 4 5" xfId="38278"/>
    <cellStyle name="Процентный 5 15 2 4 6" xfId="38279"/>
    <cellStyle name="Процентный 5 15 2 4 7" xfId="38280"/>
    <cellStyle name="Процентный 5 15 2 4 8" xfId="38281"/>
    <cellStyle name="Процентный 5 15 2 5" xfId="38282"/>
    <cellStyle name="Процентный 5 15 2 5 2" xfId="38283"/>
    <cellStyle name="Процентный 5 15 2 5 3" xfId="38284"/>
    <cellStyle name="Процентный 5 15 2 5 4" xfId="38285"/>
    <cellStyle name="Процентный 5 15 2 5 5" xfId="38286"/>
    <cellStyle name="Процентный 5 15 2 6" xfId="38287"/>
    <cellStyle name="Процентный 5 15 2 6 2" xfId="38288"/>
    <cellStyle name="Процентный 5 15 2 6 3" xfId="38289"/>
    <cellStyle name="Процентный 5 15 2 6 4" xfId="38290"/>
    <cellStyle name="Процентный 5 15 2 6 5" xfId="38291"/>
    <cellStyle name="Процентный 5 15 2 7" xfId="38292"/>
    <cellStyle name="Процентный 5 15 2 8" xfId="38293"/>
    <cellStyle name="Процентный 5 15 2 9" xfId="38294"/>
    <cellStyle name="Процентный 5 15 3" xfId="38295"/>
    <cellStyle name="Процентный 5 15 3 10" xfId="38296"/>
    <cellStyle name="Процентный 5 15 3 11" xfId="38297"/>
    <cellStyle name="Процентный 5 15 3 12" xfId="38298"/>
    <cellStyle name="Процентный 5 15 3 13" xfId="38299"/>
    <cellStyle name="Процентный 5 15 3 2" xfId="38300"/>
    <cellStyle name="Процентный 5 15 3 2 2" xfId="38301"/>
    <cellStyle name="Процентный 5 15 3 2 2 2" xfId="38302"/>
    <cellStyle name="Процентный 5 15 3 2 2 3" xfId="38303"/>
    <cellStyle name="Процентный 5 15 3 2 2 4" xfId="38304"/>
    <cellStyle name="Процентный 5 15 3 2 2 5" xfId="38305"/>
    <cellStyle name="Процентный 5 15 3 2 3" xfId="38306"/>
    <cellStyle name="Процентный 5 15 3 2 4" xfId="38307"/>
    <cellStyle name="Процентный 5 15 3 2 5" xfId="38308"/>
    <cellStyle name="Процентный 5 15 3 2 6" xfId="38309"/>
    <cellStyle name="Процентный 5 15 3 2 7" xfId="38310"/>
    <cellStyle name="Процентный 5 15 3 2 8" xfId="38311"/>
    <cellStyle name="Процентный 5 15 3 2 9" xfId="38312"/>
    <cellStyle name="Процентный 5 15 3 3" xfId="38313"/>
    <cellStyle name="Процентный 5 15 3 3 2" xfId="38314"/>
    <cellStyle name="Процентный 5 15 3 3 2 2" xfId="38315"/>
    <cellStyle name="Процентный 5 15 3 3 2 3" xfId="38316"/>
    <cellStyle name="Процентный 5 15 3 3 2 4" xfId="38317"/>
    <cellStyle name="Процентный 5 15 3 3 2 5" xfId="38318"/>
    <cellStyle name="Процентный 5 15 3 3 3" xfId="38319"/>
    <cellStyle name="Процентный 5 15 3 3 4" xfId="38320"/>
    <cellStyle name="Процентный 5 15 3 3 5" xfId="38321"/>
    <cellStyle name="Процентный 5 15 3 3 6" xfId="38322"/>
    <cellStyle name="Процентный 5 15 3 3 7" xfId="38323"/>
    <cellStyle name="Процентный 5 15 3 3 8" xfId="38324"/>
    <cellStyle name="Процентный 5 15 3 4" xfId="38325"/>
    <cellStyle name="Процентный 5 15 3 4 2" xfId="38326"/>
    <cellStyle name="Процентный 5 15 3 4 3" xfId="38327"/>
    <cellStyle name="Процентный 5 15 3 4 4" xfId="38328"/>
    <cellStyle name="Процентный 5 15 3 4 5" xfId="38329"/>
    <cellStyle name="Процентный 5 15 3 5" xfId="38330"/>
    <cellStyle name="Процентный 5 15 3 5 2" xfId="38331"/>
    <cellStyle name="Процентный 5 15 3 5 3" xfId="38332"/>
    <cellStyle name="Процентный 5 15 3 5 4" xfId="38333"/>
    <cellStyle name="Процентный 5 15 3 5 5" xfId="38334"/>
    <cellStyle name="Процентный 5 15 3 6" xfId="38335"/>
    <cellStyle name="Процентный 5 15 3 7" xfId="38336"/>
    <cellStyle name="Процентный 5 15 3 8" xfId="38337"/>
    <cellStyle name="Процентный 5 15 3 9" xfId="38338"/>
    <cellStyle name="Процентный 5 15 4" xfId="38339"/>
    <cellStyle name="Процентный 5 15 4 2" xfId="38340"/>
    <cellStyle name="Процентный 5 15 4 2 2" xfId="38341"/>
    <cellStyle name="Процентный 5 15 4 2 3" xfId="38342"/>
    <cellStyle name="Процентный 5 15 4 2 4" xfId="38343"/>
    <cellStyle name="Процентный 5 15 4 2 5" xfId="38344"/>
    <cellStyle name="Процентный 5 15 4 3" xfId="38345"/>
    <cellStyle name="Процентный 5 15 4 4" xfId="38346"/>
    <cellStyle name="Процентный 5 15 4 5" xfId="38347"/>
    <cellStyle name="Процентный 5 15 4 6" xfId="38348"/>
    <cellStyle name="Процентный 5 15 4 7" xfId="38349"/>
    <cellStyle name="Процентный 5 15 4 8" xfId="38350"/>
    <cellStyle name="Процентный 5 15 4 9" xfId="38351"/>
    <cellStyle name="Процентный 5 15 5" xfId="38352"/>
    <cellStyle name="Процентный 5 15 5 2" xfId="38353"/>
    <cellStyle name="Процентный 5 15 5 2 2" xfId="38354"/>
    <cellStyle name="Процентный 5 15 5 2 3" xfId="38355"/>
    <cellStyle name="Процентный 5 15 5 2 4" xfId="38356"/>
    <cellStyle name="Процентный 5 15 5 2 5" xfId="38357"/>
    <cellStyle name="Процентный 5 15 5 3" xfId="38358"/>
    <cellStyle name="Процентный 5 15 5 4" xfId="38359"/>
    <cellStyle name="Процентный 5 15 5 5" xfId="38360"/>
    <cellStyle name="Процентный 5 15 5 6" xfId="38361"/>
    <cellStyle name="Процентный 5 15 5 7" xfId="38362"/>
    <cellStyle name="Процентный 5 15 5 8" xfId="38363"/>
    <cellStyle name="Процентный 5 15 6" xfId="38364"/>
    <cellStyle name="Процентный 5 15 6 2" xfId="38365"/>
    <cellStyle name="Процентный 5 15 6 3" xfId="38366"/>
    <cellStyle name="Процентный 5 15 6 4" xfId="38367"/>
    <cellStyle name="Процентный 5 15 6 5" xfId="38368"/>
    <cellStyle name="Процентный 5 15 7" xfId="38369"/>
    <cellStyle name="Процентный 5 15 7 2" xfId="38370"/>
    <cellStyle name="Процентный 5 15 7 3" xfId="38371"/>
    <cellStyle name="Процентный 5 15 7 4" xfId="38372"/>
    <cellStyle name="Процентный 5 15 7 5" xfId="38373"/>
    <cellStyle name="Процентный 5 15 8" xfId="38374"/>
    <cellStyle name="Процентный 5 15 9" xfId="38375"/>
    <cellStyle name="Процентный 5 16" xfId="38376"/>
    <cellStyle name="Процентный 5 16 10" xfId="38377"/>
    <cellStyle name="Процентный 5 16 11" xfId="38378"/>
    <cellStyle name="Процентный 5 16 12" xfId="38379"/>
    <cellStyle name="Процентный 5 16 13" xfId="38380"/>
    <cellStyle name="Процентный 5 16 14" xfId="38381"/>
    <cellStyle name="Процентный 5 16 2" xfId="38382"/>
    <cellStyle name="Процентный 5 16 2 10" xfId="38383"/>
    <cellStyle name="Процентный 5 16 2 11" xfId="38384"/>
    <cellStyle name="Процентный 5 16 2 12" xfId="38385"/>
    <cellStyle name="Процентный 5 16 2 13" xfId="38386"/>
    <cellStyle name="Процентный 5 16 2 2" xfId="38387"/>
    <cellStyle name="Процентный 5 16 2 2 2" xfId="38388"/>
    <cellStyle name="Процентный 5 16 2 2 2 2" xfId="38389"/>
    <cellStyle name="Процентный 5 16 2 2 2 3" xfId="38390"/>
    <cellStyle name="Процентный 5 16 2 2 2 4" xfId="38391"/>
    <cellStyle name="Процентный 5 16 2 2 2 5" xfId="38392"/>
    <cellStyle name="Процентный 5 16 2 2 3" xfId="38393"/>
    <cellStyle name="Процентный 5 16 2 2 4" xfId="38394"/>
    <cellStyle name="Процентный 5 16 2 2 5" xfId="38395"/>
    <cellStyle name="Процентный 5 16 2 2 6" xfId="38396"/>
    <cellStyle name="Процентный 5 16 2 2 7" xfId="38397"/>
    <cellStyle name="Процентный 5 16 2 2 8" xfId="38398"/>
    <cellStyle name="Процентный 5 16 2 2 9" xfId="38399"/>
    <cellStyle name="Процентный 5 16 2 3" xfId="38400"/>
    <cellStyle name="Процентный 5 16 2 3 2" xfId="38401"/>
    <cellStyle name="Процентный 5 16 2 3 2 2" xfId="38402"/>
    <cellStyle name="Процентный 5 16 2 3 2 3" xfId="38403"/>
    <cellStyle name="Процентный 5 16 2 3 2 4" xfId="38404"/>
    <cellStyle name="Процентный 5 16 2 3 2 5" xfId="38405"/>
    <cellStyle name="Процентный 5 16 2 3 3" xfId="38406"/>
    <cellStyle name="Процентный 5 16 2 3 4" xfId="38407"/>
    <cellStyle name="Процентный 5 16 2 3 5" xfId="38408"/>
    <cellStyle name="Процентный 5 16 2 3 6" xfId="38409"/>
    <cellStyle name="Процентный 5 16 2 3 7" xfId="38410"/>
    <cellStyle name="Процентный 5 16 2 3 8" xfId="38411"/>
    <cellStyle name="Процентный 5 16 2 4" xfId="38412"/>
    <cellStyle name="Процентный 5 16 2 4 2" xfId="38413"/>
    <cellStyle name="Процентный 5 16 2 4 3" xfId="38414"/>
    <cellStyle name="Процентный 5 16 2 4 4" xfId="38415"/>
    <cellStyle name="Процентный 5 16 2 4 5" xfId="38416"/>
    <cellStyle name="Процентный 5 16 2 5" xfId="38417"/>
    <cellStyle name="Процентный 5 16 2 5 2" xfId="38418"/>
    <cellStyle name="Процентный 5 16 2 5 3" xfId="38419"/>
    <cellStyle name="Процентный 5 16 2 5 4" xfId="38420"/>
    <cellStyle name="Процентный 5 16 2 5 5" xfId="38421"/>
    <cellStyle name="Процентный 5 16 2 6" xfId="38422"/>
    <cellStyle name="Процентный 5 16 2 7" xfId="38423"/>
    <cellStyle name="Процентный 5 16 2 8" xfId="38424"/>
    <cellStyle name="Процентный 5 16 2 9" xfId="38425"/>
    <cellStyle name="Процентный 5 16 3" xfId="38426"/>
    <cellStyle name="Процентный 5 16 3 2" xfId="38427"/>
    <cellStyle name="Процентный 5 16 3 2 2" xfId="38428"/>
    <cellStyle name="Процентный 5 16 3 2 3" xfId="38429"/>
    <cellStyle name="Процентный 5 16 3 2 4" xfId="38430"/>
    <cellStyle name="Процентный 5 16 3 2 5" xfId="38431"/>
    <cellStyle name="Процентный 5 16 3 3" xfId="38432"/>
    <cellStyle name="Процентный 5 16 3 4" xfId="38433"/>
    <cellStyle name="Процентный 5 16 3 5" xfId="38434"/>
    <cellStyle name="Процентный 5 16 3 6" xfId="38435"/>
    <cellStyle name="Процентный 5 16 3 7" xfId="38436"/>
    <cellStyle name="Процентный 5 16 3 8" xfId="38437"/>
    <cellStyle name="Процентный 5 16 3 9" xfId="38438"/>
    <cellStyle name="Процентный 5 16 4" xfId="38439"/>
    <cellStyle name="Процентный 5 16 4 2" xfId="38440"/>
    <cellStyle name="Процентный 5 16 4 2 2" xfId="38441"/>
    <cellStyle name="Процентный 5 16 4 2 3" xfId="38442"/>
    <cellStyle name="Процентный 5 16 4 2 4" xfId="38443"/>
    <cellStyle name="Процентный 5 16 4 2 5" xfId="38444"/>
    <cellStyle name="Процентный 5 16 4 3" xfId="38445"/>
    <cellStyle name="Процентный 5 16 4 4" xfId="38446"/>
    <cellStyle name="Процентный 5 16 4 5" xfId="38447"/>
    <cellStyle name="Процентный 5 16 4 6" xfId="38448"/>
    <cellStyle name="Процентный 5 16 4 7" xfId="38449"/>
    <cellStyle name="Процентный 5 16 4 8" xfId="38450"/>
    <cellStyle name="Процентный 5 16 5" xfId="38451"/>
    <cellStyle name="Процентный 5 16 5 2" xfId="38452"/>
    <cellStyle name="Процентный 5 16 5 3" xfId="38453"/>
    <cellStyle name="Процентный 5 16 5 4" xfId="38454"/>
    <cellStyle name="Процентный 5 16 5 5" xfId="38455"/>
    <cellStyle name="Процентный 5 16 6" xfId="38456"/>
    <cellStyle name="Процентный 5 16 6 2" xfId="38457"/>
    <cellStyle name="Процентный 5 16 6 3" xfId="38458"/>
    <cellStyle name="Процентный 5 16 6 4" xfId="38459"/>
    <cellStyle name="Процентный 5 16 6 5" xfId="38460"/>
    <cellStyle name="Процентный 5 16 7" xfId="38461"/>
    <cellStyle name="Процентный 5 16 8" xfId="38462"/>
    <cellStyle name="Процентный 5 16 9" xfId="38463"/>
    <cellStyle name="Процентный 5 17" xfId="38464"/>
    <cellStyle name="Процентный 5 17 10" xfId="38465"/>
    <cellStyle name="Процентный 5 17 11" xfId="38466"/>
    <cellStyle name="Процентный 5 17 12" xfId="38467"/>
    <cellStyle name="Процентный 5 17 13" xfId="38468"/>
    <cellStyle name="Процентный 5 17 2" xfId="38469"/>
    <cellStyle name="Процентный 5 17 2 2" xfId="38470"/>
    <cellStyle name="Процентный 5 17 2 2 2" xfId="38471"/>
    <cellStyle name="Процентный 5 17 2 2 3" xfId="38472"/>
    <cellStyle name="Процентный 5 17 2 2 4" xfId="38473"/>
    <cellStyle name="Процентный 5 17 2 2 5" xfId="38474"/>
    <cellStyle name="Процентный 5 17 2 3" xfId="38475"/>
    <cellStyle name="Процентный 5 17 2 4" xfId="38476"/>
    <cellStyle name="Процентный 5 17 2 5" xfId="38477"/>
    <cellStyle name="Процентный 5 17 2 6" xfId="38478"/>
    <cellStyle name="Процентный 5 17 2 7" xfId="38479"/>
    <cellStyle name="Процентный 5 17 2 8" xfId="38480"/>
    <cellStyle name="Процентный 5 17 2 9" xfId="38481"/>
    <cellStyle name="Процентный 5 17 3" xfId="38482"/>
    <cellStyle name="Процентный 5 17 3 2" xfId="38483"/>
    <cellStyle name="Процентный 5 17 3 2 2" xfId="38484"/>
    <cellStyle name="Процентный 5 17 3 2 3" xfId="38485"/>
    <cellStyle name="Процентный 5 17 3 2 4" xfId="38486"/>
    <cellStyle name="Процентный 5 17 3 2 5" xfId="38487"/>
    <cellStyle name="Процентный 5 17 3 3" xfId="38488"/>
    <cellStyle name="Процентный 5 17 3 4" xfId="38489"/>
    <cellStyle name="Процентный 5 17 3 5" xfId="38490"/>
    <cellStyle name="Процентный 5 17 3 6" xfId="38491"/>
    <cellStyle name="Процентный 5 17 3 7" xfId="38492"/>
    <cellStyle name="Процентный 5 17 3 8" xfId="38493"/>
    <cellStyle name="Процентный 5 17 4" xfId="38494"/>
    <cellStyle name="Процентный 5 17 4 2" xfId="38495"/>
    <cellStyle name="Процентный 5 17 4 3" xfId="38496"/>
    <cellStyle name="Процентный 5 17 4 4" xfId="38497"/>
    <cellStyle name="Процентный 5 17 4 5" xfId="38498"/>
    <cellStyle name="Процентный 5 17 5" xfId="38499"/>
    <cellStyle name="Процентный 5 17 5 2" xfId="38500"/>
    <cellStyle name="Процентный 5 17 5 3" xfId="38501"/>
    <cellStyle name="Процентный 5 17 5 4" xfId="38502"/>
    <cellStyle name="Процентный 5 17 5 5" xfId="38503"/>
    <cellStyle name="Процентный 5 17 6" xfId="38504"/>
    <cellStyle name="Процентный 5 17 7" xfId="38505"/>
    <cellStyle name="Процентный 5 17 8" xfId="38506"/>
    <cellStyle name="Процентный 5 17 9" xfId="38507"/>
    <cellStyle name="Процентный 5 18" xfId="38508"/>
    <cellStyle name="Процентный 5 18 10" xfId="38509"/>
    <cellStyle name="Процентный 5 18 2" xfId="38510"/>
    <cellStyle name="Процентный 5 18 2 2" xfId="38511"/>
    <cellStyle name="Процентный 5 18 2 2 2" xfId="38512"/>
    <cellStyle name="Процентный 5 18 2 2 3" xfId="38513"/>
    <cellStyle name="Процентный 5 18 2 2 4" xfId="38514"/>
    <cellStyle name="Процентный 5 18 2 2 5" xfId="38515"/>
    <cellStyle name="Процентный 5 18 2 3" xfId="38516"/>
    <cellStyle name="Процентный 5 18 2 4" xfId="38517"/>
    <cellStyle name="Процентный 5 18 2 5" xfId="38518"/>
    <cellStyle name="Процентный 5 18 2 6" xfId="38519"/>
    <cellStyle name="Процентный 5 18 2 7" xfId="38520"/>
    <cellStyle name="Процентный 5 18 2 8" xfId="38521"/>
    <cellStyle name="Процентный 5 18 2 9" xfId="38522"/>
    <cellStyle name="Процентный 5 18 3" xfId="38523"/>
    <cellStyle name="Процентный 5 18 3 2" xfId="38524"/>
    <cellStyle name="Процентный 5 18 3 3" xfId="38525"/>
    <cellStyle name="Процентный 5 18 3 4" xfId="38526"/>
    <cellStyle name="Процентный 5 18 3 5" xfId="38527"/>
    <cellStyle name="Процентный 5 18 4" xfId="38528"/>
    <cellStyle name="Процентный 5 18 5" xfId="38529"/>
    <cellStyle name="Процентный 5 18 6" xfId="38530"/>
    <cellStyle name="Процентный 5 18 7" xfId="38531"/>
    <cellStyle name="Процентный 5 18 8" xfId="38532"/>
    <cellStyle name="Процентный 5 18 9" xfId="38533"/>
    <cellStyle name="Процентный 5 19" xfId="38534"/>
    <cellStyle name="Процентный 5 19 2" xfId="38535"/>
    <cellStyle name="Процентный 5 19 2 2" xfId="38536"/>
    <cellStyle name="Процентный 5 19 2 3" xfId="38537"/>
    <cellStyle name="Процентный 5 19 2 4" xfId="38538"/>
    <cellStyle name="Процентный 5 19 2 5" xfId="38539"/>
    <cellStyle name="Процентный 5 19 3" xfId="38540"/>
    <cellStyle name="Процентный 5 19 4" xfId="38541"/>
    <cellStyle name="Процентный 5 19 5" xfId="38542"/>
    <cellStyle name="Процентный 5 19 6" xfId="38543"/>
    <cellStyle name="Процентный 5 19 7" xfId="38544"/>
    <cellStyle name="Процентный 5 19 8" xfId="38545"/>
    <cellStyle name="Процентный 5 19 9" xfId="38546"/>
    <cellStyle name="Процентный 5 2" xfId="38547"/>
    <cellStyle name="Процентный 5 2 10" xfId="38548"/>
    <cellStyle name="Процентный 5 2 10 10" xfId="38549"/>
    <cellStyle name="Процентный 5 2 10 11" xfId="38550"/>
    <cellStyle name="Процентный 5 2 10 12" xfId="38551"/>
    <cellStyle name="Процентный 5 2 10 13" xfId="38552"/>
    <cellStyle name="Процентный 5 2 10 14" xfId="38553"/>
    <cellStyle name="Процентный 5 2 10 15" xfId="38554"/>
    <cellStyle name="Процентный 5 2 10 2" xfId="38555"/>
    <cellStyle name="Процентный 5 2 10 2 10" xfId="38556"/>
    <cellStyle name="Процентный 5 2 10 2 11" xfId="38557"/>
    <cellStyle name="Процентный 5 2 10 2 12" xfId="38558"/>
    <cellStyle name="Процентный 5 2 10 2 13" xfId="38559"/>
    <cellStyle name="Процентный 5 2 10 2 14" xfId="38560"/>
    <cellStyle name="Процентный 5 2 10 2 2" xfId="38561"/>
    <cellStyle name="Процентный 5 2 10 2 2 10" xfId="38562"/>
    <cellStyle name="Процентный 5 2 10 2 2 11" xfId="38563"/>
    <cellStyle name="Процентный 5 2 10 2 2 12" xfId="38564"/>
    <cellStyle name="Процентный 5 2 10 2 2 13" xfId="38565"/>
    <cellStyle name="Процентный 5 2 10 2 2 2" xfId="38566"/>
    <cellStyle name="Процентный 5 2 10 2 2 2 2" xfId="38567"/>
    <cellStyle name="Процентный 5 2 10 2 2 2 2 2" xfId="38568"/>
    <cellStyle name="Процентный 5 2 10 2 2 2 2 3" xfId="38569"/>
    <cellStyle name="Процентный 5 2 10 2 2 2 2 4" xfId="38570"/>
    <cellStyle name="Процентный 5 2 10 2 2 2 2 5" xfId="38571"/>
    <cellStyle name="Процентный 5 2 10 2 2 2 3" xfId="38572"/>
    <cellStyle name="Процентный 5 2 10 2 2 2 4" xfId="38573"/>
    <cellStyle name="Процентный 5 2 10 2 2 2 5" xfId="38574"/>
    <cellStyle name="Процентный 5 2 10 2 2 2 6" xfId="38575"/>
    <cellStyle name="Процентный 5 2 10 2 2 2 7" xfId="38576"/>
    <cellStyle name="Процентный 5 2 10 2 2 2 8" xfId="38577"/>
    <cellStyle name="Процентный 5 2 10 2 2 2 9" xfId="38578"/>
    <cellStyle name="Процентный 5 2 10 2 2 3" xfId="38579"/>
    <cellStyle name="Процентный 5 2 10 2 2 3 2" xfId="38580"/>
    <cellStyle name="Процентный 5 2 10 2 2 3 2 2" xfId="38581"/>
    <cellStyle name="Процентный 5 2 10 2 2 3 2 3" xfId="38582"/>
    <cellStyle name="Процентный 5 2 10 2 2 3 2 4" xfId="38583"/>
    <cellStyle name="Процентный 5 2 10 2 2 3 2 5" xfId="38584"/>
    <cellStyle name="Процентный 5 2 10 2 2 3 3" xfId="38585"/>
    <cellStyle name="Процентный 5 2 10 2 2 3 4" xfId="38586"/>
    <cellStyle name="Процентный 5 2 10 2 2 3 5" xfId="38587"/>
    <cellStyle name="Процентный 5 2 10 2 2 3 6" xfId="38588"/>
    <cellStyle name="Процентный 5 2 10 2 2 3 7" xfId="38589"/>
    <cellStyle name="Процентный 5 2 10 2 2 3 8" xfId="38590"/>
    <cellStyle name="Процентный 5 2 10 2 2 4" xfId="38591"/>
    <cellStyle name="Процентный 5 2 10 2 2 4 2" xfId="38592"/>
    <cellStyle name="Процентный 5 2 10 2 2 4 3" xfId="38593"/>
    <cellStyle name="Процентный 5 2 10 2 2 4 4" xfId="38594"/>
    <cellStyle name="Процентный 5 2 10 2 2 4 5" xfId="38595"/>
    <cellStyle name="Процентный 5 2 10 2 2 5" xfId="38596"/>
    <cellStyle name="Процентный 5 2 10 2 2 5 2" xfId="38597"/>
    <cellStyle name="Процентный 5 2 10 2 2 5 3" xfId="38598"/>
    <cellStyle name="Процентный 5 2 10 2 2 5 4" xfId="38599"/>
    <cellStyle name="Процентный 5 2 10 2 2 5 5" xfId="38600"/>
    <cellStyle name="Процентный 5 2 10 2 2 6" xfId="38601"/>
    <cellStyle name="Процентный 5 2 10 2 2 7" xfId="38602"/>
    <cellStyle name="Процентный 5 2 10 2 2 8" xfId="38603"/>
    <cellStyle name="Процентный 5 2 10 2 2 9" xfId="38604"/>
    <cellStyle name="Процентный 5 2 10 2 3" xfId="38605"/>
    <cellStyle name="Процентный 5 2 10 2 3 2" xfId="38606"/>
    <cellStyle name="Процентный 5 2 10 2 3 2 2" xfId="38607"/>
    <cellStyle name="Процентный 5 2 10 2 3 2 3" xfId="38608"/>
    <cellStyle name="Процентный 5 2 10 2 3 2 4" xfId="38609"/>
    <cellStyle name="Процентный 5 2 10 2 3 2 5" xfId="38610"/>
    <cellStyle name="Процентный 5 2 10 2 3 3" xfId="38611"/>
    <cellStyle name="Процентный 5 2 10 2 3 4" xfId="38612"/>
    <cellStyle name="Процентный 5 2 10 2 3 5" xfId="38613"/>
    <cellStyle name="Процентный 5 2 10 2 3 6" xfId="38614"/>
    <cellStyle name="Процентный 5 2 10 2 3 7" xfId="38615"/>
    <cellStyle name="Процентный 5 2 10 2 3 8" xfId="38616"/>
    <cellStyle name="Процентный 5 2 10 2 3 9" xfId="38617"/>
    <cellStyle name="Процентный 5 2 10 2 4" xfId="38618"/>
    <cellStyle name="Процентный 5 2 10 2 4 2" xfId="38619"/>
    <cellStyle name="Процентный 5 2 10 2 4 2 2" xfId="38620"/>
    <cellStyle name="Процентный 5 2 10 2 4 2 3" xfId="38621"/>
    <cellStyle name="Процентный 5 2 10 2 4 2 4" xfId="38622"/>
    <cellStyle name="Процентный 5 2 10 2 4 2 5" xfId="38623"/>
    <cellStyle name="Процентный 5 2 10 2 4 3" xfId="38624"/>
    <cellStyle name="Процентный 5 2 10 2 4 4" xfId="38625"/>
    <cellStyle name="Процентный 5 2 10 2 4 5" xfId="38626"/>
    <cellStyle name="Процентный 5 2 10 2 4 6" xfId="38627"/>
    <cellStyle name="Процентный 5 2 10 2 4 7" xfId="38628"/>
    <cellStyle name="Процентный 5 2 10 2 4 8" xfId="38629"/>
    <cellStyle name="Процентный 5 2 10 2 5" xfId="38630"/>
    <cellStyle name="Процентный 5 2 10 2 5 2" xfId="38631"/>
    <cellStyle name="Процентный 5 2 10 2 5 3" xfId="38632"/>
    <cellStyle name="Процентный 5 2 10 2 5 4" xfId="38633"/>
    <cellStyle name="Процентный 5 2 10 2 5 5" xfId="38634"/>
    <cellStyle name="Процентный 5 2 10 2 6" xfId="38635"/>
    <cellStyle name="Процентный 5 2 10 2 6 2" xfId="38636"/>
    <cellStyle name="Процентный 5 2 10 2 6 3" xfId="38637"/>
    <cellStyle name="Процентный 5 2 10 2 6 4" xfId="38638"/>
    <cellStyle name="Процентный 5 2 10 2 6 5" xfId="38639"/>
    <cellStyle name="Процентный 5 2 10 2 7" xfId="38640"/>
    <cellStyle name="Процентный 5 2 10 2 8" xfId="38641"/>
    <cellStyle name="Процентный 5 2 10 2 9" xfId="38642"/>
    <cellStyle name="Процентный 5 2 10 3" xfId="38643"/>
    <cellStyle name="Процентный 5 2 10 3 10" xfId="38644"/>
    <cellStyle name="Процентный 5 2 10 3 11" xfId="38645"/>
    <cellStyle name="Процентный 5 2 10 3 12" xfId="38646"/>
    <cellStyle name="Процентный 5 2 10 3 13" xfId="38647"/>
    <cellStyle name="Процентный 5 2 10 3 2" xfId="38648"/>
    <cellStyle name="Процентный 5 2 10 3 2 2" xfId="38649"/>
    <cellStyle name="Процентный 5 2 10 3 2 2 2" xfId="38650"/>
    <cellStyle name="Процентный 5 2 10 3 2 2 3" xfId="38651"/>
    <cellStyle name="Процентный 5 2 10 3 2 2 4" xfId="38652"/>
    <cellStyle name="Процентный 5 2 10 3 2 2 5" xfId="38653"/>
    <cellStyle name="Процентный 5 2 10 3 2 3" xfId="38654"/>
    <cellStyle name="Процентный 5 2 10 3 2 4" xfId="38655"/>
    <cellStyle name="Процентный 5 2 10 3 2 5" xfId="38656"/>
    <cellStyle name="Процентный 5 2 10 3 2 6" xfId="38657"/>
    <cellStyle name="Процентный 5 2 10 3 2 7" xfId="38658"/>
    <cellStyle name="Процентный 5 2 10 3 2 8" xfId="38659"/>
    <cellStyle name="Процентный 5 2 10 3 2 9" xfId="38660"/>
    <cellStyle name="Процентный 5 2 10 3 3" xfId="38661"/>
    <cellStyle name="Процентный 5 2 10 3 3 2" xfId="38662"/>
    <cellStyle name="Процентный 5 2 10 3 3 2 2" xfId="38663"/>
    <cellStyle name="Процентный 5 2 10 3 3 2 3" xfId="38664"/>
    <cellStyle name="Процентный 5 2 10 3 3 2 4" xfId="38665"/>
    <cellStyle name="Процентный 5 2 10 3 3 2 5" xfId="38666"/>
    <cellStyle name="Процентный 5 2 10 3 3 3" xfId="38667"/>
    <cellStyle name="Процентный 5 2 10 3 3 4" xfId="38668"/>
    <cellStyle name="Процентный 5 2 10 3 3 5" xfId="38669"/>
    <cellStyle name="Процентный 5 2 10 3 3 6" xfId="38670"/>
    <cellStyle name="Процентный 5 2 10 3 3 7" xfId="38671"/>
    <cellStyle name="Процентный 5 2 10 3 3 8" xfId="38672"/>
    <cellStyle name="Процентный 5 2 10 3 4" xfId="38673"/>
    <cellStyle name="Процентный 5 2 10 3 4 2" xfId="38674"/>
    <cellStyle name="Процентный 5 2 10 3 4 3" xfId="38675"/>
    <cellStyle name="Процентный 5 2 10 3 4 4" xfId="38676"/>
    <cellStyle name="Процентный 5 2 10 3 4 5" xfId="38677"/>
    <cellStyle name="Процентный 5 2 10 3 5" xfId="38678"/>
    <cellStyle name="Процентный 5 2 10 3 5 2" xfId="38679"/>
    <cellStyle name="Процентный 5 2 10 3 5 3" xfId="38680"/>
    <cellStyle name="Процентный 5 2 10 3 5 4" xfId="38681"/>
    <cellStyle name="Процентный 5 2 10 3 5 5" xfId="38682"/>
    <cellStyle name="Процентный 5 2 10 3 6" xfId="38683"/>
    <cellStyle name="Процентный 5 2 10 3 7" xfId="38684"/>
    <cellStyle name="Процентный 5 2 10 3 8" xfId="38685"/>
    <cellStyle name="Процентный 5 2 10 3 9" xfId="38686"/>
    <cellStyle name="Процентный 5 2 10 4" xfId="38687"/>
    <cellStyle name="Процентный 5 2 10 4 2" xfId="38688"/>
    <cellStyle name="Процентный 5 2 10 4 2 2" xfId="38689"/>
    <cellStyle name="Процентный 5 2 10 4 2 3" xfId="38690"/>
    <cellStyle name="Процентный 5 2 10 4 2 4" xfId="38691"/>
    <cellStyle name="Процентный 5 2 10 4 2 5" xfId="38692"/>
    <cellStyle name="Процентный 5 2 10 4 3" xfId="38693"/>
    <cellStyle name="Процентный 5 2 10 4 4" xfId="38694"/>
    <cellStyle name="Процентный 5 2 10 4 5" xfId="38695"/>
    <cellStyle name="Процентный 5 2 10 4 6" xfId="38696"/>
    <cellStyle name="Процентный 5 2 10 4 7" xfId="38697"/>
    <cellStyle name="Процентный 5 2 10 4 8" xfId="38698"/>
    <cellStyle name="Процентный 5 2 10 4 9" xfId="38699"/>
    <cellStyle name="Процентный 5 2 10 5" xfId="38700"/>
    <cellStyle name="Процентный 5 2 10 5 2" xfId="38701"/>
    <cellStyle name="Процентный 5 2 10 5 2 2" xfId="38702"/>
    <cellStyle name="Процентный 5 2 10 5 2 3" xfId="38703"/>
    <cellStyle name="Процентный 5 2 10 5 2 4" xfId="38704"/>
    <cellStyle name="Процентный 5 2 10 5 2 5" xfId="38705"/>
    <cellStyle name="Процентный 5 2 10 5 3" xfId="38706"/>
    <cellStyle name="Процентный 5 2 10 5 4" xfId="38707"/>
    <cellStyle name="Процентный 5 2 10 5 5" xfId="38708"/>
    <cellStyle name="Процентный 5 2 10 5 6" xfId="38709"/>
    <cellStyle name="Процентный 5 2 10 5 7" xfId="38710"/>
    <cellStyle name="Процентный 5 2 10 5 8" xfId="38711"/>
    <cellStyle name="Процентный 5 2 10 6" xfId="38712"/>
    <cellStyle name="Процентный 5 2 10 6 2" xfId="38713"/>
    <cellStyle name="Процентный 5 2 10 6 3" xfId="38714"/>
    <cellStyle name="Процентный 5 2 10 6 4" xfId="38715"/>
    <cellStyle name="Процентный 5 2 10 6 5" xfId="38716"/>
    <cellStyle name="Процентный 5 2 10 7" xfId="38717"/>
    <cellStyle name="Процентный 5 2 10 7 2" xfId="38718"/>
    <cellStyle name="Процентный 5 2 10 7 3" xfId="38719"/>
    <cellStyle name="Процентный 5 2 10 7 4" xfId="38720"/>
    <cellStyle name="Процентный 5 2 10 7 5" xfId="38721"/>
    <cellStyle name="Процентный 5 2 10 8" xfId="38722"/>
    <cellStyle name="Процентный 5 2 10 9" xfId="38723"/>
    <cellStyle name="Процентный 5 2 11" xfId="38724"/>
    <cellStyle name="Процентный 5 2 11 10" xfId="38725"/>
    <cellStyle name="Процентный 5 2 11 11" xfId="38726"/>
    <cellStyle name="Процентный 5 2 11 12" xfId="38727"/>
    <cellStyle name="Процентный 5 2 11 13" xfId="38728"/>
    <cellStyle name="Процентный 5 2 11 14" xfId="38729"/>
    <cellStyle name="Процентный 5 2 11 15" xfId="38730"/>
    <cellStyle name="Процентный 5 2 11 2" xfId="38731"/>
    <cellStyle name="Процентный 5 2 11 2 10" xfId="38732"/>
    <cellStyle name="Процентный 5 2 11 2 11" xfId="38733"/>
    <cellStyle name="Процентный 5 2 11 2 12" xfId="38734"/>
    <cellStyle name="Процентный 5 2 11 2 13" xfId="38735"/>
    <cellStyle name="Процентный 5 2 11 2 14" xfId="38736"/>
    <cellStyle name="Процентный 5 2 11 2 2" xfId="38737"/>
    <cellStyle name="Процентный 5 2 11 2 2 10" xfId="38738"/>
    <cellStyle name="Процентный 5 2 11 2 2 11" xfId="38739"/>
    <cellStyle name="Процентный 5 2 11 2 2 12" xfId="38740"/>
    <cellStyle name="Процентный 5 2 11 2 2 13" xfId="38741"/>
    <cellStyle name="Процентный 5 2 11 2 2 2" xfId="38742"/>
    <cellStyle name="Процентный 5 2 11 2 2 2 2" xfId="38743"/>
    <cellStyle name="Процентный 5 2 11 2 2 2 2 2" xfId="38744"/>
    <cellStyle name="Процентный 5 2 11 2 2 2 2 3" xfId="38745"/>
    <cellStyle name="Процентный 5 2 11 2 2 2 2 4" xfId="38746"/>
    <cellStyle name="Процентный 5 2 11 2 2 2 2 5" xfId="38747"/>
    <cellStyle name="Процентный 5 2 11 2 2 2 3" xfId="38748"/>
    <cellStyle name="Процентный 5 2 11 2 2 2 4" xfId="38749"/>
    <cellStyle name="Процентный 5 2 11 2 2 2 5" xfId="38750"/>
    <cellStyle name="Процентный 5 2 11 2 2 2 6" xfId="38751"/>
    <cellStyle name="Процентный 5 2 11 2 2 2 7" xfId="38752"/>
    <cellStyle name="Процентный 5 2 11 2 2 2 8" xfId="38753"/>
    <cellStyle name="Процентный 5 2 11 2 2 2 9" xfId="38754"/>
    <cellStyle name="Процентный 5 2 11 2 2 3" xfId="38755"/>
    <cellStyle name="Процентный 5 2 11 2 2 3 2" xfId="38756"/>
    <cellStyle name="Процентный 5 2 11 2 2 3 2 2" xfId="38757"/>
    <cellStyle name="Процентный 5 2 11 2 2 3 2 3" xfId="38758"/>
    <cellStyle name="Процентный 5 2 11 2 2 3 2 4" xfId="38759"/>
    <cellStyle name="Процентный 5 2 11 2 2 3 2 5" xfId="38760"/>
    <cellStyle name="Процентный 5 2 11 2 2 3 3" xfId="38761"/>
    <cellStyle name="Процентный 5 2 11 2 2 3 4" xfId="38762"/>
    <cellStyle name="Процентный 5 2 11 2 2 3 5" xfId="38763"/>
    <cellStyle name="Процентный 5 2 11 2 2 3 6" xfId="38764"/>
    <cellStyle name="Процентный 5 2 11 2 2 3 7" xfId="38765"/>
    <cellStyle name="Процентный 5 2 11 2 2 3 8" xfId="38766"/>
    <cellStyle name="Процентный 5 2 11 2 2 4" xfId="38767"/>
    <cellStyle name="Процентный 5 2 11 2 2 4 2" xfId="38768"/>
    <cellStyle name="Процентный 5 2 11 2 2 4 3" xfId="38769"/>
    <cellStyle name="Процентный 5 2 11 2 2 4 4" xfId="38770"/>
    <cellStyle name="Процентный 5 2 11 2 2 4 5" xfId="38771"/>
    <cellStyle name="Процентный 5 2 11 2 2 5" xfId="38772"/>
    <cellStyle name="Процентный 5 2 11 2 2 5 2" xfId="38773"/>
    <cellStyle name="Процентный 5 2 11 2 2 5 3" xfId="38774"/>
    <cellStyle name="Процентный 5 2 11 2 2 5 4" xfId="38775"/>
    <cellStyle name="Процентный 5 2 11 2 2 5 5" xfId="38776"/>
    <cellStyle name="Процентный 5 2 11 2 2 6" xfId="38777"/>
    <cellStyle name="Процентный 5 2 11 2 2 7" xfId="38778"/>
    <cellStyle name="Процентный 5 2 11 2 2 8" xfId="38779"/>
    <cellStyle name="Процентный 5 2 11 2 2 9" xfId="38780"/>
    <cellStyle name="Процентный 5 2 11 2 3" xfId="38781"/>
    <cellStyle name="Процентный 5 2 11 2 3 2" xfId="38782"/>
    <cellStyle name="Процентный 5 2 11 2 3 2 2" xfId="38783"/>
    <cellStyle name="Процентный 5 2 11 2 3 2 3" xfId="38784"/>
    <cellStyle name="Процентный 5 2 11 2 3 2 4" xfId="38785"/>
    <cellStyle name="Процентный 5 2 11 2 3 2 5" xfId="38786"/>
    <cellStyle name="Процентный 5 2 11 2 3 3" xfId="38787"/>
    <cellStyle name="Процентный 5 2 11 2 3 4" xfId="38788"/>
    <cellStyle name="Процентный 5 2 11 2 3 5" xfId="38789"/>
    <cellStyle name="Процентный 5 2 11 2 3 6" xfId="38790"/>
    <cellStyle name="Процентный 5 2 11 2 3 7" xfId="38791"/>
    <cellStyle name="Процентный 5 2 11 2 3 8" xfId="38792"/>
    <cellStyle name="Процентный 5 2 11 2 3 9" xfId="38793"/>
    <cellStyle name="Процентный 5 2 11 2 4" xfId="38794"/>
    <cellStyle name="Процентный 5 2 11 2 4 2" xfId="38795"/>
    <cellStyle name="Процентный 5 2 11 2 4 2 2" xfId="38796"/>
    <cellStyle name="Процентный 5 2 11 2 4 2 3" xfId="38797"/>
    <cellStyle name="Процентный 5 2 11 2 4 2 4" xfId="38798"/>
    <cellStyle name="Процентный 5 2 11 2 4 2 5" xfId="38799"/>
    <cellStyle name="Процентный 5 2 11 2 4 3" xfId="38800"/>
    <cellStyle name="Процентный 5 2 11 2 4 4" xfId="38801"/>
    <cellStyle name="Процентный 5 2 11 2 4 5" xfId="38802"/>
    <cellStyle name="Процентный 5 2 11 2 4 6" xfId="38803"/>
    <cellStyle name="Процентный 5 2 11 2 4 7" xfId="38804"/>
    <cellStyle name="Процентный 5 2 11 2 4 8" xfId="38805"/>
    <cellStyle name="Процентный 5 2 11 2 5" xfId="38806"/>
    <cellStyle name="Процентный 5 2 11 2 5 2" xfId="38807"/>
    <cellStyle name="Процентный 5 2 11 2 5 3" xfId="38808"/>
    <cellStyle name="Процентный 5 2 11 2 5 4" xfId="38809"/>
    <cellStyle name="Процентный 5 2 11 2 5 5" xfId="38810"/>
    <cellStyle name="Процентный 5 2 11 2 6" xfId="38811"/>
    <cellStyle name="Процентный 5 2 11 2 6 2" xfId="38812"/>
    <cellStyle name="Процентный 5 2 11 2 6 3" xfId="38813"/>
    <cellStyle name="Процентный 5 2 11 2 6 4" xfId="38814"/>
    <cellStyle name="Процентный 5 2 11 2 6 5" xfId="38815"/>
    <cellStyle name="Процентный 5 2 11 2 7" xfId="38816"/>
    <cellStyle name="Процентный 5 2 11 2 8" xfId="38817"/>
    <cellStyle name="Процентный 5 2 11 2 9" xfId="38818"/>
    <cellStyle name="Процентный 5 2 11 3" xfId="38819"/>
    <cellStyle name="Процентный 5 2 11 3 10" xfId="38820"/>
    <cellStyle name="Процентный 5 2 11 3 11" xfId="38821"/>
    <cellStyle name="Процентный 5 2 11 3 12" xfId="38822"/>
    <cellStyle name="Процентный 5 2 11 3 13" xfId="38823"/>
    <cellStyle name="Процентный 5 2 11 3 2" xfId="38824"/>
    <cellStyle name="Процентный 5 2 11 3 2 2" xfId="38825"/>
    <cellStyle name="Процентный 5 2 11 3 2 2 2" xfId="38826"/>
    <cellStyle name="Процентный 5 2 11 3 2 2 3" xfId="38827"/>
    <cellStyle name="Процентный 5 2 11 3 2 2 4" xfId="38828"/>
    <cellStyle name="Процентный 5 2 11 3 2 2 5" xfId="38829"/>
    <cellStyle name="Процентный 5 2 11 3 2 3" xfId="38830"/>
    <cellStyle name="Процентный 5 2 11 3 2 4" xfId="38831"/>
    <cellStyle name="Процентный 5 2 11 3 2 5" xfId="38832"/>
    <cellStyle name="Процентный 5 2 11 3 2 6" xfId="38833"/>
    <cellStyle name="Процентный 5 2 11 3 2 7" xfId="38834"/>
    <cellStyle name="Процентный 5 2 11 3 2 8" xfId="38835"/>
    <cellStyle name="Процентный 5 2 11 3 2 9" xfId="38836"/>
    <cellStyle name="Процентный 5 2 11 3 3" xfId="38837"/>
    <cellStyle name="Процентный 5 2 11 3 3 2" xfId="38838"/>
    <cellStyle name="Процентный 5 2 11 3 3 2 2" xfId="38839"/>
    <cellStyle name="Процентный 5 2 11 3 3 2 3" xfId="38840"/>
    <cellStyle name="Процентный 5 2 11 3 3 2 4" xfId="38841"/>
    <cellStyle name="Процентный 5 2 11 3 3 2 5" xfId="38842"/>
    <cellStyle name="Процентный 5 2 11 3 3 3" xfId="38843"/>
    <cellStyle name="Процентный 5 2 11 3 3 4" xfId="38844"/>
    <cellStyle name="Процентный 5 2 11 3 3 5" xfId="38845"/>
    <cellStyle name="Процентный 5 2 11 3 3 6" xfId="38846"/>
    <cellStyle name="Процентный 5 2 11 3 3 7" xfId="38847"/>
    <cellStyle name="Процентный 5 2 11 3 3 8" xfId="38848"/>
    <cellStyle name="Процентный 5 2 11 3 4" xfId="38849"/>
    <cellStyle name="Процентный 5 2 11 3 4 2" xfId="38850"/>
    <cellStyle name="Процентный 5 2 11 3 4 3" xfId="38851"/>
    <cellStyle name="Процентный 5 2 11 3 4 4" xfId="38852"/>
    <cellStyle name="Процентный 5 2 11 3 4 5" xfId="38853"/>
    <cellStyle name="Процентный 5 2 11 3 5" xfId="38854"/>
    <cellStyle name="Процентный 5 2 11 3 5 2" xfId="38855"/>
    <cellStyle name="Процентный 5 2 11 3 5 3" xfId="38856"/>
    <cellStyle name="Процентный 5 2 11 3 5 4" xfId="38857"/>
    <cellStyle name="Процентный 5 2 11 3 5 5" xfId="38858"/>
    <cellStyle name="Процентный 5 2 11 3 6" xfId="38859"/>
    <cellStyle name="Процентный 5 2 11 3 7" xfId="38860"/>
    <cellStyle name="Процентный 5 2 11 3 8" xfId="38861"/>
    <cellStyle name="Процентный 5 2 11 3 9" xfId="38862"/>
    <cellStyle name="Процентный 5 2 11 4" xfId="38863"/>
    <cellStyle name="Процентный 5 2 11 4 2" xfId="38864"/>
    <cellStyle name="Процентный 5 2 11 4 2 2" xfId="38865"/>
    <cellStyle name="Процентный 5 2 11 4 2 3" xfId="38866"/>
    <cellStyle name="Процентный 5 2 11 4 2 4" xfId="38867"/>
    <cellStyle name="Процентный 5 2 11 4 2 5" xfId="38868"/>
    <cellStyle name="Процентный 5 2 11 4 3" xfId="38869"/>
    <cellStyle name="Процентный 5 2 11 4 4" xfId="38870"/>
    <cellStyle name="Процентный 5 2 11 4 5" xfId="38871"/>
    <cellStyle name="Процентный 5 2 11 4 6" xfId="38872"/>
    <cellStyle name="Процентный 5 2 11 4 7" xfId="38873"/>
    <cellStyle name="Процентный 5 2 11 4 8" xfId="38874"/>
    <cellStyle name="Процентный 5 2 11 4 9" xfId="38875"/>
    <cellStyle name="Процентный 5 2 11 5" xfId="38876"/>
    <cellStyle name="Процентный 5 2 11 5 2" xfId="38877"/>
    <cellStyle name="Процентный 5 2 11 5 2 2" xfId="38878"/>
    <cellStyle name="Процентный 5 2 11 5 2 3" xfId="38879"/>
    <cellStyle name="Процентный 5 2 11 5 2 4" xfId="38880"/>
    <cellStyle name="Процентный 5 2 11 5 2 5" xfId="38881"/>
    <cellStyle name="Процентный 5 2 11 5 3" xfId="38882"/>
    <cellStyle name="Процентный 5 2 11 5 4" xfId="38883"/>
    <cellStyle name="Процентный 5 2 11 5 5" xfId="38884"/>
    <cellStyle name="Процентный 5 2 11 5 6" xfId="38885"/>
    <cellStyle name="Процентный 5 2 11 5 7" xfId="38886"/>
    <cellStyle name="Процентный 5 2 11 5 8" xfId="38887"/>
    <cellStyle name="Процентный 5 2 11 6" xfId="38888"/>
    <cellStyle name="Процентный 5 2 11 6 2" xfId="38889"/>
    <cellStyle name="Процентный 5 2 11 6 3" xfId="38890"/>
    <cellStyle name="Процентный 5 2 11 6 4" xfId="38891"/>
    <cellStyle name="Процентный 5 2 11 6 5" xfId="38892"/>
    <cellStyle name="Процентный 5 2 11 7" xfId="38893"/>
    <cellStyle name="Процентный 5 2 11 7 2" xfId="38894"/>
    <cellStyle name="Процентный 5 2 11 7 3" xfId="38895"/>
    <cellStyle name="Процентный 5 2 11 7 4" xfId="38896"/>
    <cellStyle name="Процентный 5 2 11 7 5" xfId="38897"/>
    <cellStyle name="Процентный 5 2 11 8" xfId="38898"/>
    <cellStyle name="Процентный 5 2 11 9" xfId="38899"/>
    <cellStyle name="Процентный 5 2 12" xfId="38900"/>
    <cellStyle name="Процентный 5 2 12 10" xfId="38901"/>
    <cellStyle name="Процентный 5 2 12 11" xfId="38902"/>
    <cellStyle name="Процентный 5 2 12 12" xfId="38903"/>
    <cellStyle name="Процентный 5 2 12 13" xfId="38904"/>
    <cellStyle name="Процентный 5 2 12 14" xfId="38905"/>
    <cellStyle name="Процентный 5 2 12 15" xfId="38906"/>
    <cellStyle name="Процентный 5 2 12 2" xfId="38907"/>
    <cellStyle name="Процентный 5 2 12 2 10" xfId="38908"/>
    <cellStyle name="Процентный 5 2 12 2 11" xfId="38909"/>
    <cellStyle name="Процентный 5 2 12 2 12" xfId="38910"/>
    <cellStyle name="Процентный 5 2 12 2 13" xfId="38911"/>
    <cellStyle name="Процентный 5 2 12 2 14" xfId="38912"/>
    <cellStyle name="Процентный 5 2 12 2 2" xfId="38913"/>
    <cellStyle name="Процентный 5 2 12 2 2 10" xfId="38914"/>
    <cellStyle name="Процентный 5 2 12 2 2 11" xfId="38915"/>
    <cellStyle name="Процентный 5 2 12 2 2 12" xfId="38916"/>
    <cellStyle name="Процентный 5 2 12 2 2 13" xfId="38917"/>
    <cellStyle name="Процентный 5 2 12 2 2 2" xfId="38918"/>
    <cellStyle name="Процентный 5 2 12 2 2 2 2" xfId="38919"/>
    <cellStyle name="Процентный 5 2 12 2 2 2 2 2" xfId="38920"/>
    <cellStyle name="Процентный 5 2 12 2 2 2 2 3" xfId="38921"/>
    <cellStyle name="Процентный 5 2 12 2 2 2 2 4" xfId="38922"/>
    <cellStyle name="Процентный 5 2 12 2 2 2 2 5" xfId="38923"/>
    <cellStyle name="Процентный 5 2 12 2 2 2 3" xfId="38924"/>
    <cellStyle name="Процентный 5 2 12 2 2 2 4" xfId="38925"/>
    <cellStyle name="Процентный 5 2 12 2 2 2 5" xfId="38926"/>
    <cellStyle name="Процентный 5 2 12 2 2 2 6" xfId="38927"/>
    <cellStyle name="Процентный 5 2 12 2 2 2 7" xfId="38928"/>
    <cellStyle name="Процентный 5 2 12 2 2 2 8" xfId="38929"/>
    <cellStyle name="Процентный 5 2 12 2 2 2 9" xfId="38930"/>
    <cellStyle name="Процентный 5 2 12 2 2 3" xfId="38931"/>
    <cellStyle name="Процентный 5 2 12 2 2 3 2" xfId="38932"/>
    <cellStyle name="Процентный 5 2 12 2 2 3 2 2" xfId="38933"/>
    <cellStyle name="Процентный 5 2 12 2 2 3 2 3" xfId="38934"/>
    <cellStyle name="Процентный 5 2 12 2 2 3 2 4" xfId="38935"/>
    <cellStyle name="Процентный 5 2 12 2 2 3 2 5" xfId="38936"/>
    <cellStyle name="Процентный 5 2 12 2 2 3 3" xfId="38937"/>
    <cellStyle name="Процентный 5 2 12 2 2 3 4" xfId="38938"/>
    <cellStyle name="Процентный 5 2 12 2 2 3 5" xfId="38939"/>
    <cellStyle name="Процентный 5 2 12 2 2 3 6" xfId="38940"/>
    <cellStyle name="Процентный 5 2 12 2 2 3 7" xfId="38941"/>
    <cellStyle name="Процентный 5 2 12 2 2 3 8" xfId="38942"/>
    <cellStyle name="Процентный 5 2 12 2 2 4" xfId="38943"/>
    <cellStyle name="Процентный 5 2 12 2 2 4 2" xfId="38944"/>
    <cellStyle name="Процентный 5 2 12 2 2 4 3" xfId="38945"/>
    <cellStyle name="Процентный 5 2 12 2 2 4 4" xfId="38946"/>
    <cellStyle name="Процентный 5 2 12 2 2 4 5" xfId="38947"/>
    <cellStyle name="Процентный 5 2 12 2 2 5" xfId="38948"/>
    <cellStyle name="Процентный 5 2 12 2 2 5 2" xfId="38949"/>
    <cellStyle name="Процентный 5 2 12 2 2 5 3" xfId="38950"/>
    <cellStyle name="Процентный 5 2 12 2 2 5 4" xfId="38951"/>
    <cellStyle name="Процентный 5 2 12 2 2 5 5" xfId="38952"/>
    <cellStyle name="Процентный 5 2 12 2 2 6" xfId="38953"/>
    <cellStyle name="Процентный 5 2 12 2 2 7" xfId="38954"/>
    <cellStyle name="Процентный 5 2 12 2 2 8" xfId="38955"/>
    <cellStyle name="Процентный 5 2 12 2 2 9" xfId="38956"/>
    <cellStyle name="Процентный 5 2 12 2 3" xfId="38957"/>
    <cellStyle name="Процентный 5 2 12 2 3 2" xfId="38958"/>
    <cellStyle name="Процентный 5 2 12 2 3 2 2" xfId="38959"/>
    <cellStyle name="Процентный 5 2 12 2 3 2 3" xfId="38960"/>
    <cellStyle name="Процентный 5 2 12 2 3 2 4" xfId="38961"/>
    <cellStyle name="Процентный 5 2 12 2 3 2 5" xfId="38962"/>
    <cellStyle name="Процентный 5 2 12 2 3 3" xfId="38963"/>
    <cellStyle name="Процентный 5 2 12 2 3 4" xfId="38964"/>
    <cellStyle name="Процентный 5 2 12 2 3 5" xfId="38965"/>
    <cellStyle name="Процентный 5 2 12 2 3 6" xfId="38966"/>
    <cellStyle name="Процентный 5 2 12 2 3 7" xfId="38967"/>
    <cellStyle name="Процентный 5 2 12 2 3 8" xfId="38968"/>
    <cellStyle name="Процентный 5 2 12 2 3 9" xfId="38969"/>
    <cellStyle name="Процентный 5 2 12 2 4" xfId="38970"/>
    <cellStyle name="Процентный 5 2 12 2 4 2" xfId="38971"/>
    <cellStyle name="Процентный 5 2 12 2 4 2 2" xfId="38972"/>
    <cellStyle name="Процентный 5 2 12 2 4 2 3" xfId="38973"/>
    <cellStyle name="Процентный 5 2 12 2 4 2 4" xfId="38974"/>
    <cellStyle name="Процентный 5 2 12 2 4 2 5" xfId="38975"/>
    <cellStyle name="Процентный 5 2 12 2 4 3" xfId="38976"/>
    <cellStyle name="Процентный 5 2 12 2 4 4" xfId="38977"/>
    <cellStyle name="Процентный 5 2 12 2 4 5" xfId="38978"/>
    <cellStyle name="Процентный 5 2 12 2 4 6" xfId="38979"/>
    <cellStyle name="Процентный 5 2 12 2 4 7" xfId="38980"/>
    <cellStyle name="Процентный 5 2 12 2 4 8" xfId="38981"/>
    <cellStyle name="Процентный 5 2 12 2 5" xfId="38982"/>
    <cellStyle name="Процентный 5 2 12 2 5 2" xfId="38983"/>
    <cellStyle name="Процентный 5 2 12 2 5 3" xfId="38984"/>
    <cellStyle name="Процентный 5 2 12 2 5 4" xfId="38985"/>
    <cellStyle name="Процентный 5 2 12 2 5 5" xfId="38986"/>
    <cellStyle name="Процентный 5 2 12 2 6" xfId="38987"/>
    <cellStyle name="Процентный 5 2 12 2 6 2" xfId="38988"/>
    <cellStyle name="Процентный 5 2 12 2 6 3" xfId="38989"/>
    <cellStyle name="Процентный 5 2 12 2 6 4" xfId="38990"/>
    <cellStyle name="Процентный 5 2 12 2 6 5" xfId="38991"/>
    <cellStyle name="Процентный 5 2 12 2 7" xfId="38992"/>
    <cellStyle name="Процентный 5 2 12 2 8" xfId="38993"/>
    <cellStyle name="Процентный 5 2 12 2 9" xfId="38994"/>
    <cellStyle name="Процентный 5 2 12 3" xfId="38995"/>
    <cellStyle name="Процентный 5 2 12 3 10" xfId="38996"/>
    <cellStyle name="Процентный 5 2 12 3 11" xfId="38997"/>
    <cellStyle name="Процентный 5 2 12 3 12" xfId="38998"/>
    <cellStyle name="Процентный 5 2 12 3 13" xfId="38999"/>
    <cellStyle name="Процентный 5 2 12 3 2" xfId="39000"/>
    <cellStyle name="Процентный 5 2 12 3 2 2" xfId="39001"/>
    <cellStyle name="Процентный 5 2 12 3 2 2 2" xfId="39002"/>
    <cellStyle name="Процентный 5 2 12 3 2 2 3" xfId="39003"/>
    <cellStyle name="Процентный 5 2 12 3 2 2 4" xfId="39004"/>
    <cellStyle name="Процентный 5 2 12 3 2 2 5" xfId="39005"/>
    <cellStyle name="Процентный 5 2 12 3 2 3" xfId="39006"/>
    <cellStyle name="Процентный 5 2 12 3 2 4" xfId="39007"/>
    <cellStyle name="Процентный 5 2 12 3 2 5" xfId="39008"/>
    <cellStyle name="Процентный 5 2 12 3 2 6" xfId="39009"/>
    <cellStyle name="Процентный 5 2 12 3 2 7" xfId="39010"/>
    <cellStyle name="Процентный 5 2 12 3 2 8" xfId="39011"/>
    <cellStyle name="Процентный 5 2 12 3 2 9" xfId="39012"/>
    <cellStyle name="Процентный 5 2 12 3 3" xfId="39013"/>
    <cellStyle name="Процентный 5 2 12 3 3 2" xfId="39014"/>
    <cellStyle name="Процентный 5 2 12 3 3 2 2" xfId="39015"/>
    <cellStyle name="Процентный 5 2 12 3 3 2 3" xfId="39016"/>
    <cellStyle name="Процентный 5 2 12 3 3 2 4" xfId="39017"/>
    <cellStyle name="Процентный 5 2 12 3 3 2 5" xfId="39018"/>
    <cellStyle name="Процентный 5 2 12 3 3 3" xfId="39019"/>
    <cellStyle name="Процентный 5 2 12 3 3 4" xfId="39020"/>
    <cellStyle name="Процентный 5 2 12 3 3 5" xfId="39021"/>
    <cellStyle name="Процентный 5 2 12 3 3 6" xfId="39022"/>
    <cellStyle name="Процентный 5 2 12 3 3 7" xfId="39023"/>
    <cellStyle name="Процентный 5 2 12 3 3 8" xfId="39024"/>
    <cellStyle name="Процентный 5 2 12 3 4" xfId="39025"/>
    <cellStyle name="Процентный 5 2 12 3 4 2" xfId="39026"/>
    <cellStyle name="Процентный 5 2 12 3 4 3" xfId="39027"/>
    <cellStyle name="Процентный 5 2 12 3 4 4" xfId="39028"/>
    <cellStyle name="Процентный 5 2 12 3 4 5" xfId="39029"/>
    <cellStyle name="Процентный 5 2 12 3 5" xfId="39030"/>
    <cellStyle name="Процентный 5 2 12 3 5 2" xfId="39031"/>
    <cellStyle name="Процентный 5 2 12 3 5 3" xfId="39032"/>
    <cellStyle name="Процентный 5 2 12 3 5 4" xfId="39033"/>
    <cellStyle name="Процентный 5 2 12 3 5 5" xfId="39034"/>
    <cellStyle name="Процентный 5 2 12 3 6" xfId="39035"/>
    <cellStyle name="Процентный 5 2 12 3 7" xfId="39036"/>
    <cellStyle name="Процентный 5 2 12 3 8" xfId="39037"/>
    <cellStyle name="Процентный 5 2 12 3 9" xfId="39038"/>
    <cellStyle name="Процентный 5 2 12 4" xfId="39039"/>
    <cellStyle name="Процентный 5 2 12 4 2" xfId="39040"/>
    <cellStyle name="Процентный 5 2 12 4 2 2" xfId="39041"/>
    <cellStyle name="Процентный 5 2 12 4 2 3" xfId="39042"/>
    <cellStyle name="Процентный 5 2 12 4 2 4" xfId="39043"/>
    <cellStyle name="Процентный 5 2 12 4 2 5" xfId="39044"/>
    <cellStyle name="Процентный 5 2 12 4 3" xfId="39045"/>
    <cellStyle name="Процентный 5 2 12 4 4" xfId="39046"/>
    <cellStyle name="Процентный 5 2 12 4 5" xfId="39047"/>
    <cellStyle name="Процентный 5 2 12 4 6" xfId="39048"/>
    <cellStyle name="Процентный 5 2 12 4 7" xfId="39049"/>
    <cellStyle name="Процентный 5 2 12 4 8" xfId="39050"/>
    <cellStyle name="Процентный 5 2 12 4 9" xfId="39051"/>
    <cellStyle name="Процентный 5 2 12 5" xfId="39052"/>
    <cellStyle name="Процентный 5 2 12 5 2" xfId="39053"/>
    <cellStyle name="Процентный 5 2 12 5 2 2" xfId="39054"/>
    <cellStyle name="Процентный 5 2 12 5 2 3" xfId="39055"/>
    <cellStyle name="Процентный 5 2 12 5 2 4" xfId="39056"/>
    <cellStyle name="Процентный 5 2 12 5 2 5" xfId="39057"/>
    <cellStyle name="Процентный 5 2 12 5 3" xfId="39058"/>
    <cellStyle name="Процентный 5 2 12 5 4" xfId="39059"/>
    <cellStyle name="Процентный 5 2 12 5 5" xfId="39060"/>
    <cellStyle name="Процентный 5 2 12 5 6" xfId="39061"/>
    <cellStyle name="Процентный 5 2 12 5 7" xfId="39062"/>
    <cellStyle name="Процентный 5 2 12 5 8" xfId="39063"/>
    <cellStyle name="Процентный 5 2 12 6" xfId="39064"/>
    <cellStyle name="Процентный 5 2 12 6 2" xfId="39065"/>
    <cellStyle name="Процентный 5 2 12 6 3" xfId="39066"/>
    <cellStyle name="Процентный 5 2 12 6 4" xfId="39067"/>
    <cellStyle name="Процентный 5 2 12 6 5" xfId="39068"/>
    <cellStyle name="Процентный 5 2 12 7" xfId="39069"/>
    <cellStyle name="Процентный 5 2 12 7 2" xfId="39070"/>
    <cellStyle name="Процентный 5 2 12 7 3" xfId="39071"/>
    <cellStyle name="Процентный 5 2 12 7 4" xfId="39072"/>
    <cellStyle name="Процентный 5 2 12 7 5" xfId="39073"/>
    <cellStyle name="Процентный 5 2 12 8" xfId="39074"/>
    <cellStyle name="Процентный 5 2 12 9" xfId="39075"/>
    <cellStyle name="Процентный 5 2 13" xfId="39076"/>
    <cellStyle name="Процентный 5 2 13 10" xfId="39077"/>
    <cellStyle name="Процентный 5 2 13 11" xfId="39078"/>
    <cellStyle name="Процентный 5 2 13 12" xfId="39079"/>
    <cellStyle name="Процентный 5 2 13 13" xfId="39080"/>
    <cellStyle name="Процентный 5 2 13 14" xfId="39081"/>
    <cellStyle name="Процентный 5 2 13 15" xfId="39082"/>
    <cellStyle name="Процентный 5 2 13 2" xfId="39083"/>
    <cellStyle name="Процентный 5 2 13 2 10" xfId="39084"/>
    <cellStyle name="Процентный 5 2 13 2 11" xfId="39085"/>
    <cellStyle name="Процентный 5 2 13 2 12" xfId="39086"/>
    <cellStyle name="Процентный 5 2 13 2 13" xfId="39087"/>
    <cellStyle name="Процентный 5 2 13 2 14" xfId="39088"/>
    <cellStyle name="Процентный 5 2 13 2 2" xfId="39089"/>
    <cellStyle name="Процентный 5 2 13 2 2 10" xfId="39090"/>
    <cellStyle name="Процентный 5 2 13 2 2 11" xfId="39091"/>
    <cellStyle name="Процентный 5 2 13 2 2 12" xfId="39092"/>
    <cellStyle name="Процентный 5 2 13 2 2 13" xfId="39093"/>
    <cellStyle name="Процентный 5 2 13 2 2 2" xfId="39094"/>
    <cellStyle name="Процентный 5 2 13 2 2 2 2" xfId="39095"/>
    <cellStyle name="Процентный 5 2 13 2 2 2 2 2" xfId="39096"/>
    <cellStyle name="Процентный 5 2 13 2 2 2 2 3" xfId="39097"/>
    <cellStyle name="Процентный 5 2 13 2 2 2 2 4" xfId="39098"/>
    <cellStyle name="Процентный 5 2 13 2 2 2 2 5" xfId="39099"/>
    <cellStyle name="Процентный 5 2 13 2 2 2 3" xfId="39100"/>
    <cellStyle name="Процентный 5 2 13 2 2 2 4" xfId="39101"/>
    <cellStyle name="Процентный 5 2 13 2 2 2 5" xfId="39102"/>
    <cellStyle name="Процентный 5 2 13 2 2 2 6" xfId="39103"/>
    <cellStyle name="Процентный 5 2 13 2 2 2 7" xfId="39104"/>
    <cellStyle name="Процентный 5 2 13 2 2 2 8" xfId="39105"/>
    <cellStyle name="Процентный 5 2 13 2 2 2 9" xfId="39106"/>
    <cellStyle name="Процентный 5 2 13 2 2 3" xfId="39107"/>
    <cellStyle name="Процентный 5 2 13 2 2 3 2" xfId="39108"/>
    <cellStyle name="Процентный 5 2 13 2 2 3 2 2" xfId="39109"/>
    <cellStyle name="Процентный 5 2 13 2 2 3 2 3" xfId="39110"/>
    <cellStyle name="Процентный 5 2 13 2 2 3 2 4" xfId="39111"/>
    <cellStyle name="Процентный 5 2 13 2 2 3 2 5" xfId="39112"/>
    <cellStyle name="Процентный 5 2 13 2 2 3 3" xfId="39113"/>
    <cellStyle name="Процентный 5 2 13 2 2 3 4" xfId="39114"/>
    <cellStyle name="Процентный 5 2 13 2 2 3 5" xfId="39115"/>
    <cellStyle name="Процентный 5 2 13 2 2 3 6" xfId="39116"/>
    <cellStyle name="Процентный 5 2 13 2 2 3 7" xfId="39117"/>
    <cellStyle name="Процентный 5 2 13 2 2 3 8" xfId="39118"/>
    <cellStyle name="Процентный 5 2 13 2 2 4" xfId="39119"/>
    <cellStyle name="Процентный 5 2 13 2 2 4 2" xfId="39120"/>
    <cellStyle name="Процентный 5 2 13 2 2 4 3" xfId="39121"/>
    <cellStyle name="Процентный 5 2 13 2 2 4 4" xfId="39122"/>
    <cellStyle name="Процентный 5 2 13 2 2 4 5" xfId="39123"/>
    <cellStyle name="Процентный 5 2 13 2 2 5" xfId="39124"/>
    <cellStyle name="Процентный 5 2 13 2 2 5 2" xfId="39125"/>
    <cellStyle name="Процентный 5 2 13 2 2 5 3" xfId="39126"/>
    <cellStyle name="Процентный 5 2 13 2 2 5 4" xfId="39127"/>
    <cellStyle name="Процентный 5 2 13 2 2 5 5" xfId="39128"/>
    <cellStyle name="Процентный 5 2 13 2 2 6" xfId="39129"/>
    <cellStyle name="Процентный 5 2 13 2 2 7" xfId="39130"/>
    <cellStyle name="Процентный 5 2 13 2 2 8" xfId="39131"/>
    <cellStyle name="Процентный 5 2 13 2 2 9" xfId="39132"/>
    <cellStyle name="Процентный 5 2 13 2 3" xfId="39133"/>
    <cellStyle name="Процентный 5 2 13 2 3 2" xfId="39134"/>
    <cellStyle name="Процентный 5 2 13 2 3 2 2" xfId="39135"/>
    <cellStyle name="Процентный 5 2 13 2 3 2 3" xfId="39136"/>
    <cellStyle name="Процентный 5 2 13 2 3 2 4" xfId="39137"/>
    <cellStyle name="Процентный 5 2 13 2 3 2 5" xfId="39138"/>
    <cellStyle name="Процентный 5 2 13 2 3 3" xfId="39139"/>
    <cellStyle name="Процентный 5 2 13 2 3 4" xfId="39140"/>
    <cellStyle name="Процентный 5 2 13 2 3 5" xfId="39141"/>
    <cellStyle name="Процентный 5 2 13 2 3 6" xfId="39142"/>
    <cellStyle name="Процентный 5 2 13 2 3 7" xfId="39143"/>
    <cellStyle name="Процентный 5 2 13 2 3 8" xfId="39144"/>
    <cellStyle name="Процентный 5 2 13 2 3 9" xfId="39145"/>
    <cellStyle name="Процентный 5 2 13 2 4" xfId="39146"/>
    <cellStyle name="Процентный 5 2 13 2 4 2" xfId="39147"/>
    <cellStyle name="Процентный 5 2 13 2 4 2 2" xfId="39148"/>
    <cellStyle name="Процентный 5 2 13 2 4 2 3" xfId="39149"/>
    <cellStyle name="Процентный 5 2 13 2 4 2 4" xfId="39150"/>
    <cellStyle name="Процентный 5 2 13 2 4 2 5" xfId="39151"/>
    <cellStyle name="Процентный 5 2 13 2 4 3" xfId="39152"/>
    <cellStyle name="Процентный 5 2 13 2 4 4" xfId="39153"/>
    <cellStyle name="Процентный 5 2 13 2 4 5" xfId="39154"/>
    <cellStyle name="Процентный 5 2 13 2 4 6" xfId="39155"/>
    <cellStyle name="Процентный 5 2 13 2 4 7" xfId="39156"/>
    <cellStyle name="Процентный 5 2 13 2 4 8" xfId="39157"/>
    <cellStyle name="Процентный 5 2 13 2 5" xfId="39158"/>
    <cellStyle name="Процентный 5 2 13 2 5 2" xfId="39159"/>
    <cellStyle name="Процентный 5 2 13 2 5 3" xfId="39160"/>
    <cellStyle name="Процентный 5 2 13 2 5 4" xfId="39161"/>
    <cellStyle name="Процентный 5 2 13 2 5 5" xfId="39162"/>
    <cellStyle name="Процентный 5 2 13 2 6" xfId="39163"/>
    <cellStyle name="Процентный 5 2 13 2 6 2" xfId="39164"/>
    <cellStyle name="Процентный 5 2 13 2 6 3" xfId="39165"/>
    <cellStyle name="Процентный 5 2 13 2 6 4" xfId="39166"/>
    <cellStyle name="Процентный 5 2 13 2 6 5" xfId="39167"/>
    <cellStyle name="Процентный 5 2 13 2 7" xfId="39168"/>
    <cellStyle name="Процентный 5 2 13 2 8" xfId="39169"/>
    <cellStyle name="Процентный 5 2 13 2 9" xfId="39170"/>
    <cellStyle name="Процентный 5 2 13 3" xfId="39171"/>
    <cellStyle name="Процентный 5 2 13 3 10" xfId="39172"/>
    <cellStyle name="Процентный 5 2 13 3 11" xfId="39173"/>
    <cellStyle name="Процентный 5 2 13 3 12" xfId="39174"/>
    <cellStyle name="Процентный 5 2 13 3 13" xfId="39175"/>
    <cellStyle name="Процентный 5 2 13 3 2" xfId="39176"/>
    <cellStyle name="Процентный 5 2 13 3 2 2" xfId="39177"/>
    <cellStyle name="Процентный 5 2 13 3 2 2 2" xfId="39178"/>
    <cellStyle name="Процентный 5 2 13 3 2 2 3" xfId="39179"/>
    <cellStyle name="Процентный 5 2 13 3 2 2 4" xfId="39180"/>
    <cellStyle name="Процентный 5 2 13 3 2 2 5" xfId="39181"/>
    <cellStyle name="Процентный 5 2 13 3 2 3" xfId="39182"/>
    <cellStyle name="Процентный 5 2 13 3 2 4" xfId="39183"/>
    <cellStyle name="Процентный 5 2 13 3 2 5" xfId="39184"/>
    <cellStyle name="Процентный 5 2 13 3 2 6" xfId="39185"/>
    <cellStyle name="Процентный 5 2 13 3 2 7" xfId="39186"/>
    <cellStyle name="Процентный 5 2 13 3 2 8" xfId="39187"/>
    <cellStyle name="Процентный 5 2 13 3 2 9" xfId="39188"/>
    <cellStyle name="Процентный 5 2 13 3 3" xfId="39189"/>
    <cellStyle name="Процентный 5 2 13 3 3 2" xfId="39190"/>
    <cellStyle name="Процентный 5 2 13 3 3 2 2" xfId="39191"/>
    <cellStyle name="Процентный 5 2 13 3 3 2 3" xfId="39192"/>
    <cellStyle name="Процентный 5 2 13 3 3 2 4" xfId="39193"/>
    <cellStyle name="Процентный 5 2 13 3 3 2 5" xfId="39194"/>
    <cellStyle name="Процентный 5 2 13 3 3 3" xfId="39195"/>
    <cellStyle name="Процентный 5 2 13 3 3 4" xfId="39196"/>
    <cellStyle name="Процентный 5 2 13 3 3 5" xfId="39197"/>
    <cellStyle name="Процентный 5 2 13 3 3 6" xfId="39198"/>
    <cellStyle name="Процентный 5 2 13 3 3 7" xfId="39199"/>
    <cellStyle name="Процентный 5 2 13 3 3 8" xfId="39200"/>
    <cellStyle name="Процентный 5 2 13 3 4" xfId="39201"/>
    <cellStyle name="Процентный 5 2 13 3 4 2" xfId="39202"/>
    <cellStyle name="Процентный 5 2 13 3 4 3" xfId="39203"/>
    <cellStyle name="Процентный 5 2 13 3 4 4" xfId="39204"/>
    <cellStyle name="Процентный 5 2 13 3 4 5" xfId="39205"/>
    <cellStyle name="Процентный 5 2 13 3 5" xfId="39206"/>
    <cellStyle name="Процентный 5 2 13 3 5 2" xfId="39207"/>
    <cellStyle name="Процентный 5 2 13 3 5 3" xfId="39208"/>
    <cellStyle name="Процентный 5 2 13 3 5 4" xfId="39209"/>
    <cellStyle name="Процентный 5 2 13 3 5 5" xfId="39210"/>
    <cellStyle name="Процентный 5 2 13 3 6" xfId="39211"/>
    <cellStyle name="Процентный 5 2 13 3 7" xfId="39212"/>
    <cellStyle name="Процентный 5 2 13 3 8" xfId="39213"/>
    <cellStyle name="Процентный 5 2 13 3 9" xfId="39214"/>
    <cellStyle name="Процентный 5 2 13 4" xfId="39215"/>
    <cellStyle name="Процентный 5 2 13 4 2" xfId="39216"/>
    <cellStyle name="Процентный 5 2 13 4 2 2" xfId="39217"/>
    <cellStyle name="Процентный 5 2 13 4 2 3" xfId="39218"/>
    <cellStyle name="Процентный 5 2 13 4 2 4" xfId="39219"/>
    <cellStyle name="Процентный 5 2 13 4 2 5" xfId="39220"/>
    <cellStyle name="Процентный 5 2 13 4 3" xfId="39221"/>
    <cellStyle name="Процентный 5 2 13 4 4" xfId="39222"/>
    <cellStyle name="Процентный 5 2 13 4 5" xfId="39223"/>
    <cellStyle name="Процентный 5 2 13 4 6" xfId="39224"/>
    <cellStyle name="Процентный 5 2 13 4 7" xfId="39225"/>
    <cellStyle name="Процентный 5 2 13 4 8" xfId="39226"/>
    <cellStyle name="Процентный 5 2 13 4 9" xfId="39227"/>
    <cellStyle name="Процентный 5 2 13 5" xfId="39228"/>
    <cellStyle name="Процентный 5 2 13 5 2" xfId="39229"/>
    <cellStyle name="Процентный 5 2 13 5 2 2" xfId="39230"/>
    <cellStyle name="Процентный 5 2 13 5 2 3" xfId="39231"/>
    <cellStyle name="Процентный 5 2 13 5 2 4" xfId="39232"/>
    <cellStyle name="Процентный 5 2 13 5 2 5" xfId="39233"/>
    <cellStyle name="Процентный 5 2 13 5 3" xfId="39234"/>
    <cellStyle name="Процентный 5 2 13 5 4" xfId="39235"/>
    <cellStyle name="Процентный 5 2 13 5 5" xfId="39236"/>
    <cellStyle name="Процентный 5 2 13 5 6" xfId="39237"/>
    <cellStyle name="Процентный 5 2 13 5 7" xfId="39238"/>
    <cellStyle name="Процентный 5 2 13 5 8" xfId="39239"/>
    <cellStyle name="Процентный 5 2 13 6" xfId="39240"/>
    <cellStyle name="Процентный 5 2 13 6 2" xfId="39241"/>
    <cellStyle name="Процентный 5 2 13 6 3" xfId="39242"/>
    <cellStyle name="Процентный 5 2 13 6 4" xfId="39243"/>
    <cellStyle name="Процентный 5 2 13 6 5" xfId="39244"/>
    <cellStyle name="Процентный 5 2 13 7" xfId="39245"/>
    <cellStyle name="Процентный 5 2 13 7 2" xfId="39246"/>
    <cellStyle name="Процентный 5 2 13 7 3" xfId="39247"/>
    <cellStyle name="Процентный 5 2 13 7 4" xfId="39248"/>
    <cellStyle name="Процентный 5 2 13 7 5" xfId="39249"/>
    <cellStyle name="Процентный 5 2 13 8" xfId="39250"/>
    <cellStyle name="Процентный 5 2 13 9" xfId="39251"/>
    <cellStyle name="Процентный 5 2 14" xfId="39252"/>
    <cellStyle name="Процентный 5 2 14 10" xfId="39253"/>
    <cellStyle name="Процентный 5 2 14 11" xfId="39254"/>
    <cellStyle name="Процентный 5 2 14 12" xfId="39255"/>
    <cellStyle name="Процентный 5 2 14 13" xfId="39256"/>
    <cellStyle name="Процентный 5 2 14 14" xfId="39257"/>
    <cellStyle name="Процентный 5 2 14 2" xfId="39258"/>
    <cellStyle name="Процентный 5 2 14 2 10" xfId="39259"/>
    <cellStyle name="Процентный 5 2 14 2 11" xfId="39260"/>
    <cellStyle name="Процентный 5 2 14 2 12" xfId="39261"/>
    <cellStyle name="Процентный 5 2 14 2 13" xfId="39262"/>
    <cellStyle name="Процентный 5 2 14 2 2" xfId="39263"/>
    <cellStyle name="Процентный 5 2 14 2 2 2" xfId="39264"/>
    <cellStyle name="Процентный 5 2 14 2 2 2 2" xfId="39265"/>
    <cellStyle name="Процентный 5 2 14 2 2 2 3" xfId="39266"/>
    <cellStyle name="Процентный 5 2 14 2 2 2 4" xfId="39267"/>
    <cellStyle name="Процентный 5 2 14 2 2 2 5" xfId="39268"/>
    <cellStyle name="Процентный 5 2 14 2 2 3" xfId="39269"/>
    <cellStyle name="Процентный 5 2 14 2 2 4" xfId="39270"/>
    <cellStyle name="Процентный 5 2 14 2 2 5" xfId="39271"/>
    <cellStyle name="Процентный 5 2 14 2 2 6" xfId="39272"/>
    <cellStyle name="Процентный 5 2 14 2 2 7" xfId="39273"/>
    <cellStyle name="Процентный 5 2 14 2 2 8" xfId="39274"/>
    <cellStyle name="Процентный 5 2 14 2 2 9" xfId="39275"/>
    <cellStyle name="Процентный 5 2 14 2 3" xfId="39276"/>
    <cellStyle name="Процентный 5 2 14 2 3 2" xfId="39277"/>
    <cellStyle name="Процентный 5 2 14 2 3 2 2" xfId="39278"/>
    <cellStyle name="Процентный 5 2 14 2 3 2 3" xfId="39279"/>
    <cellStyle name="Процентный 5 2 14 2 3 2 4" xfId="39280"/>
    <cellStyle name="Процентный 5 2 14 2 3 2 5" xfId="39281"/>
    <cellStyle name="Процентный 5 2 14 2 3 3" xfId="39282"/>
    <cellStyle name="Процентный 5 2 14 2 3 4" xfId="39283"/>
    <cellStyle name="Процентный 5 2 14 2 3 5" xfId="39284"/>
    <cellStyle name="Процентный 5 2 14 2 3 6" xfId="39285"/>
    <cellStyle name="Процентный 5 2 14 2 3 7" xfId="39286"/>
    <cellStyle name="Процентный 5 2 14 2 3 8" xfId="39287"/>
    <cellStyle name="Процентный 5 2 14 2 4" xfId="39288"/>
    <cellStyle name="Процентный 5 2 14 2 4 2" xfId="39289"/>
    <cellStyle name="Процентный 5 2 14 2 4 3" xfId="39290"/>
    <cellStyle name="Процентный 5 2 14 2 4 4" xfId="39291"/>
    <cellStyle name="Процентный 5 2 14 2 4 5" xfId="39292"/>
    <cellStyle name="Процентный 5 2 14 2 5" xfId="39293"/>
    <cellStyle name="Процентный 5 2 14 2 5 2" xfId="39294"/>
    <cellStyle name="Процентный 5 2 14 2 5 3" xfId="39295"/>
    <cellStyle name="Процентный 5 2 14 2 5 4" xfId="39296"/>
    <cellStyle name="Процентный 5 2 14 2 5 5" xfId="39297"/>
    <cellStyle name="Процентный 5 2 14 2 6" xfId="39298"/>
    <cellStyle name="Процентный 5 2 14 2 7" xfId="39299"/>
    <cellStyle name="Процентный 5 2 14 2 8" xfId="39300"/>
    <cellStyle name="Процентный 5 2 14 2 9" xfId="39301"/>
    <cellStyle name="Процентный 5 2 14 3" xfId="39302"/>
    <cellStyle name="Процентный 5 2 14 3 2" xfId="39303"/>
    <cellStyle name="Процентный 5 2 14 3 2 2" xfId="39304"/>
    <cellStyle name="Процентный 5 2 14 3 2 3" xfId="39305"/>
    <cellStyle name="Процентный 5 2 14 3 2 4" xfId="39306"/>
    <cellStyle name="Процентный 5 2 14 3 2 5" xfId="39307"/>
    <cellStyle name="Процентный 5 2 14 3 3" xfId="39308"/>
    <cellStyle name="Процентный 5 2 14 3 4" xfId="39309"/>
    <cellStyle name="Процентный 5 2 14 3 5" xfId="39310"/>
    <cellStyle name="Процентный 5 2 14 3 6" xfId="39311"/>
    <cellStyle name="Процентный 5 2 14 3 7" xfId="39312"/>
    <cellStyle name="Процентный 5 2 14 3 8" xfId="39313"/>
    <cellStyle name="Процентный 5 2 14 3 9" xfId="39314"/>
    <cellStyle name="Процентный 5 2 14 4" xfId="39315"/>
    <cellStyle name="Процентный 5 2 14 4 2" xfId="39316"/>
    <cellStyle name="Процентный 5 2 14 4 2 2" xfId="39317"/>
    <cellStyle name="Процентный 5 2 14 4 2 3" xfId="39318"/>
    <cellStyle name="Процентный 5 2 14 4 2 4" xfId="39319"/>
    <cellStyle name="Процентный 5 2 14 4 2 5" xfId="39320"/>
    <cellStyle name="Процентный 5 2 14 4 3" xfId="39321"/>
    <cellStyle name="Процентный 5 2 14 4 4" xfId="39322"/>
    <cellStyle name="Процентный 5 2 14 4 5" xfId="39323"/>
    <cellStyle name="Процентный 5 2 14 4 6" xfId="39324"/>
    <cellStyle name="Процентный 5 2 14 4 7" xfId="39325"/>
    <cellStyle name="Процентный 5 2 14 4 8" xfId="39326"/>
    <cellStyle name="Процентный 5 2 14 5" xfId="39327"/>
    <cellStyle name="Процентный 5 2 14 5 2" xfId="39328"/>
    <cellStyle name="Процентный 5 2 14 5 3" xfId="39329"/>
    <cellStyle name="Процентный 5 2 14 5 4" xfId="39330"/>
    <cellStyle name="Процентный 5 2 14 5 5" xfId="39331"/>
    <cellStyle name="Процентный 5 2 14 6" xfId="39332"/>
    <cellStyle name="Процентный 5 2 14 6 2" xfId="39333"/>
    <cellStyle name="Процентный 5 2 14 6 3" xfId="39334"/>
    <cellStyle name="Процентный 5 2 14 6 4" xfId="39335"/>
    <cellStyle name="Процентный 5 2 14 6 5" xfId="39336"/>
    <cellStyle name="Процентный 5 2 14 7" xfId="39337"/>
    <cellStyle name="Процентный 5 2 14 8" xfId="39338"/>
    <cellStyle name="Процентный 5 2 14 9" xfId="39339"/>
    <cellStyle name="Процентный 5 2 15" xfId="39340"/>
    <cellStyle name="Процентный 5 2 15 10" xfId="39341"/>
    <cellStyle name="Процентный 5 2 15 11" xfId="39342"/>
    <cellStyle name="Процентный 5 2 15 12" xfId="39343"/>
    <cellStyle name="Процентный 5 2 15 13" xfId="39344"/>
    <cellStyle name="Процентный 5 2 15 2" xfId="39345"/>
    <cellStyle name="Процентный 5 2 15 2 2" xfId="39346"/>
    <cellStyle name="Процентный 5 2 15 2 2 2" xfId="39347"/>
    <cellStyle name="Процентный 5 2 15 2 2 3" xfId="39348"/>
    <cellStyle name="Процентный 5 2 15 2 2 4" xfId="39349"/>
    <cellStyle name="Процентный 5 2 15 2 2 5" xfId="39350"/>
    <cellStyle name="Процентный 5 2 15 2 3" xfId="39351"/>
    <cellStyle name="Процентный 5 2 15 2 4" xfId="39352"/>
    <cellStyle name="Процентный 5 2 15 2 5" xfId="39353"/>
    <cellStyle name="Процентный 5 2 15 2 6" xfId="39354"/>
    <cellStyle name="Процентный 5 2 15 2 7" xfId="39355"/>
    <cellStyle name="Процентный 5 2 15 2 8" xfId="39356"/>
    <cellStyle name="Процентный 5 2 15 2 9" xfId="39357"/>
    <cellStyle name="Процентный 5 2 15 3" xfId="39358"/>
    <cellStyle name="Процентный 5 2 15 3 2" xfId="39359"/>
    <cellStyle name="Процентный 5 2 15 3 2 2" xfId="39360"/>
    <cellStyle name="Процентный 5 2 15 3 2 3" xfId="39361"/>
    <cellStyle name="Процентный 5 2 15 3 2 4" xfId="39362"/>
    <cellStyle name="Процентный 5 2 15 3 2 5" xfId="39363"/>
    <cellStyle name="Процентный 5 2 15 3 3" xfId="39364"/>
    <cellStyle name="Процентный 5 2 15 3 4" xfId="39365"/>
    <cellStyle name="Процентный 5 2 15 3 5" xfId="39366"/>
    <cellStyle name="Процентный 5 2 15 3 6" xfId="39367"/>
    <cellStyle name="Процентный 5 2 15 3 7" xfId="39368"/>
    <cellStyle name="Процентный 5 2 15 3 8" xfId="39369"/>
    <cellStyle name="Процентный 5 2 15 4" xfId="39370"/>
    <cellStyle name="Процентный 5 2 15 4 2" xfId="39371"/>
    <cellStyle name="Процентный 5 2 15 4 3" xfId="39372"/>
    <cellStyle name="Процентный 5 2 15 4 4" xfId="39373"/>
    <cellStyle name="Процентный 5 2 15 4 5" xfId="39374"/>
    <cellStyle name="Процентный 5 2 15 5" xfId="39375"/>
    <cellStyle name="Процентный 5 2 15 5 2" xfId="39376"/>
    <cellStyle name="Процентный 5 2 15 5 3" xfId="39377"/>
    <cellStyle name="Процентный 5 2 15 5 4" xfId="39378"/>
    <cellStyle name="Процентный 5 2 15 5 5" xfId="39379"/>
    <cellStyle name="Процентный 5 2 15 6" xfId="39380"/>
    <cellStyle name="Процентный 5 2 15 7" xfId="39381"/>
    <cellStyle name="Процентный 5 2 15 8" xfId="39382"/>
    <cellStyle name="Процентный 5 2 15 9" xfId="39383"/>
    <cellStyle name="Процентный 5 2 16" xfId="39384"/>
    <cellStyle name="Процентный 5 2 16 10" xfId="39385"/>
    <cellStyle name="Процентный 5 2 16 2" xfId="39386"/>
    <cellStyle name="Процентный 5 2 16 2 2" xfId="39387"/>
    <cellStyle name="Процентный 5 2 16 2 2 2" xfId="39388"/>
    <cellStyle name="Процентный 5 2 16 2 2 3" xfId="39389"/>
    <cellStyle name="Процентный 5 2 16 2 2 4" xfId="39390"/>
    <cellStyle name="Процентный 5 2 16 2 2 5" xfId="39391"/>
    <cellStyle name="Процентный 5 2 16 2 3" xfId="39392"/>
    <cellStyle name="Процентный 5 2 16 2 4" xfId="39393"/>
    <cellStyle name="Процентный 5 2 16 2 5" xfId="39394"/>
    <cellStyle name="Процентный 5 2 16 2 6" xfId="39395"/>
    <cellStyle name="Процентный 5 2 16 2 7" xfId="39396"/>
    <cellStyle name="Процентный 5 2 16 2 8" xfId="39397"/>
    <cellStyle name="Процентный 5 2 16 2 9" xfId="39398"/>
    <cellStyle name="Процентный 5 2 16 3" xfId="39399"/>
    <cellStyle name="Процентный 5 2 16 3 2" xfId="39400"/>
    <cellStyle name="Процентный 5 2 16 3 3" xfId="39401"/>
    <cellStyle name="Процентный 5 2 16 3 4" xfId="39402"/>
    <cellStyle name="Процентный 5 2 16 3 5" xfId="39403"/>
    <cellStyle name="Процентный 5 2 16 4" xfId="39404"/>
    <cellStyle name="Процентный 5 2 16 5" xfId="39405"/>
    <cellStyle name="Процентный 5 2 16 6" xfId="39406"/>
    <cellStyle name="Процентный 5 2 16 7" xfId="39407"/>
    <cellStyle name="Процентный 5 2 16 8" xfId="39408"/>
    <cellStyle name="Процентный 5 2 16 9" xfId="39409"/>
    <cellStyle name="Процентный 5 2 17" xfId="39410"/>
    <cellStyle name="Процентный 5 2 17 2" xfId="39411"/>
    <cellStyle name="Процентный 5 2 17 2 2" xfId="39412"/>
    <cellStyle name="Процентный 5 2 17 2 3" xfId="39413"/>
    <cellStyle name="Процентный 5 2 17 2 4" xfId="39414"/>
    <cellStyle name="Процентный 5 2 17 2 5" xfId="39415"/>
    <cellStyle name="Процентный 5 2 17 3" xfId="39416"/>
    <cellStyle name="Процентный 5 2 17 4" xfId="39417"/>
    <cellStyle name="Процентный 5 2 17 5" xfId="39418"/>
    <cellStyle name="Процентный 5 2 17 6" xfId="39419"/>
    <cellStyle name="Процентный 5 2 17 7" xfId="39420"/>
    <cellStyle name="Процентный 5 2 17 8" xfId="39421"/>
    <cellStyle name="Процентный 5 2 17 9" xfId="39422"/>
    <cellStyle name="Процентный 5 2 18" xfId="39423"/>
    <cellStyle name="Процентный 5 2 18 2" xfId="39424"/>
    <cellStyle name="Процентный 5 2 18 2 2" xfId="39425"/>
    <cellStyle name="Процентный 5 2 18 2 3" xfId="39426"/>
    <cellStyle name="Процентный 5 2 18 2 4" xfId="39427"/>
    <cellStyle name="Процентный 5 2 18 2 5" xfId="39428"/>
    <cellStyle name="Процентный 5 2 18 3" xfId="39429"/>
    <cellStyle name="Процентный 5 2 18 4" xfId="39430"/>
    <cellStyle name="Процентный 5 2 18 5" xfId="39431"/>
    <cellStyle name="Процентный 5 2 18 6" xfId="39432"/>
    <cellStyle name="Процентный 5 2 18 7" xfId="39433"/>
    <cellStyle name="Процентный 5 2 18 8" xfId="39434"/>
    <cellStyle name="Процентный 5 2 19" xfId="39435"/>
    <cellStyle name="Процентный 5 2 19 2" xfId="39436"/>
    <cellStyle name="Процентный 5 2 19 3" xfId="39437"/>
    <cellStyle name="Процентный 5 2 19 4" xfId="39438"/>
    <cellStyle name="Процентный 5 2 19 5" xfId="39439"/>
    <cellStyle name="Процентный 5 2 2" xfId="39440"/>
    <cellStyle name="Процентный 5 2 2 10" xfId="39441"/>
    <cellStyle name="Процентный 5 2 2 10 10" xfId="39442"/>
    <cellStyle name="Процентный 5 2 2 10 11" xfId="39443"/>
    <cellStyle name="Процентный 5 2 2 10 12" xfId="39444"/>
    <cellStyle name="Процентный 5 2 2 10 13" xfId="39445"/>
    <cellStyle name="Процентный 5 2 2 10 14" xfId="39446"/>
    <cellStyle name="Процентный 5 2 2 10 15" xfId="39447"/>
    <cellStyle name="Процентный 5 2 2 10 2" xfId="39448"/>
    <cellStyle name="Процентный 5 2 2 10 2 10" xfId="39449"/>
    <cellStyle name="Процентный 5 2 2 10 2 11" xfId="39450"/>
    <cellStyle name="Процентный 5 2 2 10 2 12" xfId="39451"/>
    <cellStyle name="Процентный 5 2 2 10 2 13" xfId="39452"/>
    <cellStyle name="Процентный 5 2 2 10 2 14" xfId="39453"/>
    <cellStyle name="Процентный 5 2 2 10 2 2" xfId="39454"/>
    <cellStyle name="Процентный 5 2 2 10 2 2 10" xfId="39455"/>
    <cellStyle name="Процентный 5 2 2 10 2 2 11" xfId="39456"/>
    <cellStyle name="Процентный 5 2 2 10 2 2 12" xfId="39457"/>
    <cellStyle name="Процентный 5 2 2 10 2 2 13" xfId="39458"/>
    <cellStyle name="Процентный 5 2 2 10 2 2 2" xfId="39459"/>
    <cellStyle name="Процентный 5 2 2 10 2 2 2 2" xfId="39460"/>
    <cellStyle name="Процентный 5 2 2 10 2 2 2 2 2" xfId="39461"/>
    <cellStyle name="Процентный 5 2 2 10 2 2 2 2 3" xfId="39462"/>
    <cellStyle name="Процентный 5 2 2 10 2 2 2 2 4" xfId="39463"/>
    <cellStyle name="Процентный 5 2 2 10 2 2 2 2 5" xfId="39464"/>
    <cellStyle name="Процентный 5 2 2 10 2 2 2 3" xfId="39465"/>
    <cellStyle name="Процентный 5 2 2 10 2 2 2 4" xfId="39466"/>
    <cellStyle name="Процентный 5 2 2 10 2 2 2 5" xfId="39467"/>
    <cellStyle name="Процентный 5 2 2 10 2 2 2 6" xfId="39468"/>
    <cellStyle name="Процентный 5 2 2 10 2 2 2 7" xfId="39469"/>
    <cellStyle name="Процентный 5 2 2 10 2 2 2 8" xfId="39470"/>
    <cellStyle name="Процентный 5 2 2 10 2 2 2 9" xfId="39471"/>
    <cellStyle name="Процентный 5 2 2 10 2 2 3" xfId="39472"/>
    <cellStyle name="Процентный 5 2 2 10 2 2 3 2" xfId="39473"/>
    <cellStyle name="Процентный 5 2 2 10 2 2 3 2 2" xfId="39474"/>
    <cellStyle name="Процентный 5 2 2 10 2 2 3 2 3" xfId="39475"/>
    <cellStyle name="Процентный 5 2 2 10 2 2 3 2 4" xfId="39476"/>
    <cellStyle name="Процентный 5 2 2 10 2 2 3 2 5" xfId="39477"/>
    <cellStyle name="Процентный 5 2 2 10 2 2 3 3" xfId="39478"/>
    <cellStyle name="Процентный 5 2 2 10 2 2 3 4" xfId="39479"/>
    <cellStyle name="Процентный 5 2 2 10 2 2 3 5" xfId="39480"/>
    <cellStyle name="Процентный 5 2 2 10 2 2 3 6" xfId="39481"/>
    <cellStyle name="Процентный 5 2 2 10 2 2 3 7" xfId="39482"/>
    <cellStyle name="Процентный 5 2 2 10 2 2 3 8" xfId="39483"/>
    <cellStyle name="Процентный 5 2 2 10 2 2 4" xfId="39484"/>
    <cellStyle name="Процентный 5 2 2 10 2 2 4 2" xfId="39485"/>
    <cellStyle name="Процентный 5 2 2 10 2 2 4 3" xfId="39486"/>
    <cellStyle name="Процентный 5 2 2 10 2 2 4 4" xfId="39487"/>
    <cellStyle name="Процентный 5 2 2 10 2 2 4 5" xfId="39488"/>
    <cellStyle name="Процентный 5 2 2 10 2 2 5" xfId="39489"/>
    <cellStyle name="Процентный 5 2 2 10 2 2 5 2" xfId="39490"/>
    <cellStyle name="Процентный 5 2 2 10 2 2 5 3" xfId="39491"/>
    <cellStyle name="Процентный 5 2 2 10 2 2 5 4" xfId="39492"/>
    <cellStyle name="Процентный 5 2 2 10 2 2 5 5" xfId="39493"/>
    <cellStyle name="Процентный 5 2 2 10 2 2 6" xfId="39494"/>
    <cellStyle name="Процентный 5 2 2 10 2 2 7" xfId="39495"/>
    <cellStyle name="Процентный 5 2 2 10 2 2 8" xfId="39496"/>
    <cellStyle name="Процентный 5 2 2 10 2 2 9" xfId="39497"/>
    <cellStyle name="Процентный 5 2 2 10 2 3" xfId="39498"/>
    <cellStyle name="Процентный 5 2 2 10 2 3 2" xfId="39499"/>
    <cellStyle name="Процентный 5 2 2 10 2 3 2 2" xfId="39500"/>
    <cellStyle name="Процентный 5 2 2 10 2 3 2 3" xfId="39501"/>
    <cellStyle name="Процентный 5 2 2 10 2 3 2 4" xfId="39502"/>
    <cellStyle name="Процентный 5 2 2 10 2 3 2 5" xfId="39503"/>
    <cellStyle name="Процентный 5 2 2 10 2 3 3" xfId="39504"/>
    <cellStyle name="Процентный 5 2 2 10 2 3 4" xfId="39505"/>
    <cellStyle name="Процентный 5 2 2 10 2 3 5" xfId="39506"/>
    <cellStyle name="Процентный 5 2 2 10 2 3 6" xfId="39507"/>
    <cellStyle name="Процентный 5 2 2 10 2 3 7" xfId="39508"/>
    <cellStyle name="Процентный 5 2 2 10 2 3 8" xfId="39509"/>
    <cellStyle name="Процентный 5 2 2 10 2 3 9" xfId="39510"/>
    <cellStyle name="Процентный 5 2 2 10 2 4" xfId="39511"/>
    <cellStyle name="Процентный 5 2 2 10 2 4 2" xfId="39512"/>
    <cellStyle name="Процентный 5 2 2 10 2 4 2 2" xfId="39513"/>
    <cellStyle name="Процентный 5 2 2 10 2 4 2 3" xfId="39514"/>
    <cellStyle name="Процентный 5 2 2 10 2 4 2 4" xfId="39515"/>
    <cellStyle name="Процентный 5 2 2 10 2 4 2 5" xfId="39516"/>
    <cellStyle name="Процентный 5 2 2 10 2 4 3" xfId="39517"/>
    <cellStyle name="Процентный 5 2 2 10 2 4 4" xfId="39518"/>
    <cellStyle name="Процентный 5 2 2 10 2 4 5" xfId="39519"/>
    <cellStyle name="Процентный 5 2 2 10 2 4 6" xfId="39520"/>
    <cellStyle name="Процентный 5 2 2 10 2 4 7" xfId="39521"/>
    <cellStyle name="Процентный 5 2 2 10 2 4 8" xfId="39522"/>
    <cellStyle name="Процентный 5 2 2 10 2 5" xfId="39523"/>
    <cellStyle name="Процентный 5 2 2 10 2 5 2" xfId="39524"/>
    <cellStyle name="Процентный 5 2 2 10 2 5 3" xfId="39525"/>
    <cellStyle name="Процентный 5 2 2 10 2 5 4" xfId="39526"/>
    <cellStyle name="Процентный 5 2 2 10 2 5 5" xfId="39527"/>
    <cellStyle name="Процентный 5 2 2 10 2 6" xfId="39528"/>
    <cellStyle name="Процентный 5 2 2 10 2 6 2" xfId="39529"/>
    <cellStyle name="Процентный 5 2 2 10 2 6 3" xfId="39530"/>
    <cellStyle name="Процентный 5 2 2 10 2 6 4" xfId="39531"/>
    <cellStyle name="Процентный 5 2 2 10 2 6 5" xfId="39532"/>
    <cellStyle name="Процентный 5 2 2 10 2 7" xfId="39533"/>
    <cellStyle name="Процентный 5 2 2 10 2 8" xfId="39534"/>
    <cellStyle name="Процентный 5 2 2 10 2 9" xfId="39535"/>
    <cellStyle name="Процентный 5 2 2 10 3" xfId="39536"/>
    <cellStyle name="Процентный 5 2 2 10 3 10" xfId="39537"/>
    <cellStyle name="Процентный 5 2 2 10 3 11" xfId="39538"/>
    <cellStyle name="Процентный 5 2 2 10 3 12" xfId="39539"/>
    <cellStyle name="Процентный 5 2 2 10 3 13" xfId="39540"/>
    <cellStyle name="Процентный 5 2 2 10 3 2" xfId="39541"/>
    <cellStyle name="Процентный 5 2 2 10 3 2 2" xfId="39542"/>
    <cellStyle name="Процентный 5 2 2 10 3 2 2 2" xfId="39543"/>
    <cellStyle name="Процентный 5 2 2 10 3 2 2 3" xfId="39544"/>
    <cellStyle name="Процентный 5 2 2 10 3 2 2 4" xfId="39545"/>
    <cellStyle name="Процентный 5 2 2 10 3 2 2 5" xfId="39546"/>
    <cellStyle name="Процентный 5 2 2 10 3 2 3" xfId="39547"/>
    <cellStyle name="Процентный 5 2 2 10 3 2 4" xfId="39548"/>
    <cellStyle name="Процентный 5 2 2 10 3 2 5" xfId="39549"/>
    <cellStyle name="Процентный 5 2 2 10 3 2 6" xfId="39550"/>
    <cellStyle name="Процентный 5 2 2 10 3 2 7" xfId="39551"/>
    <cellStyle name="Процентный 5 2 2 10 3 2 8" xfId="39552"/>
    <cellStyle name="Процентный 5 2 2 10 3 2 9" xfId="39553"/>
    <cellStyle name="Процентный 5 2 2 10 3 3" xfId="39554"/>
    <cellStyle name="Процентный 5 2 2 10 3 3 2" xfId="39555"/>
    <cellStyle name="Процентный 5 2 2 10 3 3 2 2" xfId="39556"/>
    <cellStyle name="Процентный 5 2 2 10 3 3 2 3" xfId="39557"/>
    <cellStyle name="Процентный 5 2 2 10 3 3 2 4" xfId="39558"/>
    <cellStyle name="Процентный 5 2 2 10 3 3 2 5" xfId="39559"/>
    <cellStyle name="Процентный 5 2 2 10 3 3 3" xfId="39560"/>
    <cellStyle name="Процентный 5 2 2 10 3 3 4" xfId="39561"/>
    <cellStyle name="Процентный 5 2 2 10 3 3 5" xfId="39562"/>
    <cellStyle name="Процентный 5 2 2 10 3 3 6" xfId="39563"/>
    <cellStyle name="Процентный 5 2 2 10 3 3 7" xfId="39564"/>
    <cellStyle name="Процентный 5 2 2 10 3 3 8" xfId="39565"/>
    <cellStyle name="Процентный 5 2 2 10 3 4" xfId="39566"/>
    <cellStyle name="Процентный 5 2 2 10 3 4 2" xfId="39567"/>
    <cellStyle name="Процентный 5 2 2 10 3 4 3" xfId="39568"/>
    <cellStyle name="Процентный 5 2 2 10 3 4 4" xfId="39569"/>
    <cellStyle name="Процентный 5 2 2 10 3 4 5" xfId="39570"/>
    <cellStyle name="Процентный 5 2 2 10 3 5" xfId="39571"/>
    <cellStyle name="Процентный 5 2 2 10 3 5 2" xfId="39572"/>
    <cellStyle name="Процентный 5 2 2 10 3 5 3" xfId="39573"/>
    <cellStyle name="Процентный 5 2 2 10 3 5 4" xfId="39574"/>
    <cellStyle name="Процентный 5 2 2 10 3 5 5" xfId="39575"/>
    <cellStyle name="Процентный 5 2 2 10 3 6" xfId="39576"/>
    <cellStyle name="Процентный 5 2 2 10 3 7" xfId="39577"/>
    <cellStyle name="Процентный 5 2 2 10 3 8" xfId="39578"/>
    <cellStyle name="Процентный 5 2 2 10 3 9" xfId="39579"/>
    <cellStyle name="Процентный 5 2 2 10 4" xfId="39580"/>
    <cellStyle name="Процентный 5 2 2 10 4 2" xfId="39581"/>
    <cellStyle name="Процентный 5 2 2 10 4 2 2" xfId="39582"/>
    <cellStyle name="Процентный 5 2 2 10 4 2 3" xfId="39583"/>
    <cellStyle name="Процентный 5 2 2 10 4 2 4" xfId="39584"/>
    <cellStyle name="Процентный 5 2 2 10 4 2 5" xfId="39585"/>
    <cellStyle name="Процентный 5 2 2 10 4 3" xfId="39586"/>
    <cellStyle name="Процентный 5 2 2 10 4 4" xfId="39587"/>
    <cellStyle name="Процентный 5 2 2 10 4 5" xfId="39588"/>
    <cellStyle name="Процентный 5 2 2 10 4 6" xfId="39589"/>
    <cellStyle name="Процентный 5 2 2 10 4 7" xfId="39590"/>
    <cellStyle name="Процентный 5 2 2 10 4 8" xfId="39591"/>
    <cellStyle name="Процентный 5 2 2 10 4 9" xfId="39592"/>
    <cellStyle name="Процентный 5 2 2 10 5" xfId="39593"/>
    <cellStyle name="Процентный 5 2 2 10 5 2" xfId="39594"/>
    <cellStyle name="Процентный 5 2 2 10 5 2 2" xfId="39595"/>
    <cellStyle name="Процентный 5 2 2 10 5 2 3" xfId="39596"/>
    <cellStyle name="Процентный 5 2 2 10 5 2 4" xfId="39597"/>
    <cellStyle name="Процентный 5 2 2 10 5 2 5" xfId="39598"/>
    <cellStyle name="Процентный 5 2 2 10 5 3" xfId="39599"/>
    <cellStyle name="Процентный 5 2 2 10 5 4" xfId="39600"/>
    <cellStyle name="Процентный 5 2 2 10 5 5" xfId="39601"/>
    <cellStyle name="Процентный 5 2 2 10 5 6" xfId="39602"/>
    <cellStyle name="Процентный 5 2 2 10 5 7" xfId="39603"/>
    <cellStyle name="Процентный 5 2 2 10 5 8" xfId="39604"/>
    <cellStyle name="Процентный 5 2 2 10 6" xfId="39605"/>
    <cellStyle name="Процентный 5 2 2 10 6 2" xfId="39606"/>
    <cellStyle name="Процентный 5 2 2 10 6 3" xfId="39607"/>
    <cellStyle name="Процентный 5 2 2 10 6 4" xfId="39608"/>
    <cellStyle name="Процентный 5 2 2 10 6 5" xfId="39609"/>
    <cellStyle name="Процентный 5 2 2 10 7" xfId="39610"/>
    <cellStyle name="Процентный 5 2 2 10 7 2" xfId="39611"/>
    <cellStyle name="Процентный 5 2 2 10 7 3" xfId="39612"/>
    <cellStyle name="Процентный 5 2 2 10 7 4" xfId="39613"/>
    <cellStyle name="Процентный 5 2 2 10 7 5" xfId="39614"/>
    <cellStyle name="Процентный 5 2 2 10 8" xfId="39615"/>
    <cellStyle name="Процентный 5 2 2 10 9" xfId="39616"/>
    <cellStyle name="Процентный 5 2 2 11" xfId="39617"/>
    <cellStyle name="Процентный 5 2 2 11 10" xfId="39618"/>
    <cellStyle name="Процентный 5 2 2 11 11" xfId="39619"/>
    <cellStyle name="Процентный 5 2 2 11 12" xfId="39620"/>
    <cellStyle name="Процентный 5 2 2 11 13" xfId="39621"/>
    <cellStyle name="Процентный 5 2 2 11 14" xfId="39622"/>
    <cellStyle name="Процентный 5 2 2 11 15" xfId="39623"/>
    <cellStyle name="Процентный 5 2 2 11 2" xfId="39624"/>
    <cellStyle name="Процентный 5 2 2 11 2 10" xfId="39625"/>
    <cellStyle name="Процентный 5 2 2 11 2 11" xfId="39626"/>
    <cellStyle name="Процентный 5 2 2 11 2 12" xfId="39627"/>
    <cellStyle name="Процентный 5 2 2 11 2 13" xfId="39628"/>
    <cellStyle name="Процентный 5 2 2 11 2 14" xfId="39629"/>
    <cellStyle name="Процентный 5 2 2 11 2 2" xfId="39630"/>
    <cellStyle name="Процентный 5 2 2 11 2 2 10" xfId="39631"/>
    <cellStyle name="Процентный 5 2 2 11 2 2 11" xfId="39632"/>
    <cellStyle name="Процентный 5 2 2 11 2 2 12" xfId="39633"/>
    <cellStyle name="Процентный 5 2 2 11 2 2 13" xfId="39634"/>
    <cellStyle name="Процентный 5 2 2 11 2 2 2" xfId="39635"/>
    <cellStyle name="Процентный 5 2 2 11 2 2 2 2" xfId="39636"/>
    <cellStyle name="Процентный 5 2 2 11 2 2 2 2 2" xfId="39637"/>
    <cellStyle name="Процентный 5 2 2 11 2 2 2 2 3" xfId="39638"/>
    <cellStyle name="Процентный 5 2 2 11 2 2 2 2 4" xfId="39639"/>
    <cellStyle name="Процентный 5 2 2 11 2 2 2 2 5" xfId="39640"/>
    <cellStyle name="Процентный 5 2 2 11 2 2 2 3" xfId="39641"/>
    <cellStyle name="Процентный 5 2 2 11 2 2 2 4" xfId="39642"/>
    <cellStyle name="Процентный 5 2 2 11 2 2 2 5" xfId="39643"/>
    <cellStyle name="Процентный 5 2 2 11 2 2 2 6" xfId="39644"/>
    <cellStyle name="Процентный 5 2 2 11 2 2 2 7" xfId="39645"/>
    <cellStyle name="Процентный 5 2 2 11 2 2 2 8" xfId="39646"/>
    <cellStyle name="Процентный 5 2 2 11 2 2 2 9" xfId="39647"/>
    <cellStyle name="Процентный 5 2 2 11 2 2 3" xfId="39648"/>
    <cellStyle name="Процентный 5 2 2 11 2 2 3 2" xfId="39649"/>
    <cellStyle name="Процентный 5 2 2 11 2 2 3 2 2" xfId="39650"/>
    <cellStyle name="Процентный 5 2 2 11 2 2 3 2 3" xfId="39651"/>
    <cellStyle name="Процентный 5 2 2 11 2 2 3 2 4" xfId="39652"/>
    <cellStyle name="Процентный 5 2 2 11 2 2 3 2 5" xfId="39653"/>
    <cellStyle name="Процентный 5 2 2 11 2 2 3 3" xfId="39654"/>
    <cellStyle name="Процентный 5 2 2 11 2 2 3 4" xfId="39655"/>
    <cellStyle name="Процентный 5 2 2 11 2 2 3 5" xfId="39656"/>
    <cellStyle name="Процентный 5 2 2 11 2 2 3 6" xfId="39657"/>
    <cellStyle name="Процентный 5 2 2 11 2 2 3 7" xfId="39658"/>
    <cellStyle name="Процентный 5 2 2 11 2 2 3 8" xfId="39659"/>
    <cellStyle name="Процентный 5 2 2 11 2 2 4" xfId="39660"/>
    <cellStyle name="Процентный 5 2 2 11 2 2 4 2" xfId="39661"/>
    <cellStyle name="Процентный 5 2 2 11 2 2 4 3" xfId="39662"/>
    <cellStyle name="Процентный 5 2 2 11 2 2 4 4" xfId="39663"/>
    <cellStyle name="Процентный 5 2 2 11 2 2 4 5" xfId="39664"/>
    <cellStyle name="Процентный 5 2 2 11 2 2 5" xfId="39665"/>
    <cellStyle name="Процентный 5 2 2 11 2 2 5 2" xfId="39666"/>
    <cellStyle name="Процентный 5 2 2 11 2 2 5 3" xfId="39667"/>
    <cellStyle name="Процентный 5 2 2 11 2 2 5 4" xfId="39668"/>
    <cellStyle name="Процентный 5 2 2 11 2 2 5 5" xfId="39669"/>
    <cellStyle name="Процентный 5 2 2 11 2 2 6" xfId="39670"/>
    <cellStyle name="Процентный 5 2 2 11 2 2 7" xfId="39671"/>
    <cellStyle name="Процентный 5 2 2 11 2 2 8" xfId="39672"/>
    <cellStyle name="Процентный 5 2 2 11 2 2 9" xfId="39673"/>
    <cellStyle name="Процентный 5 2 2 11 2 3" xfId="39674"/>
    <cellStyle name="Процентный 5 2 2 11 2 3 2" xfId="39675"/>
    <cellStyle name="Процентный 5 2 2 11 2 3 2 2" xfId="39676"/>
    <cellStyle name="Процентный 5 2 2 11 2 3 2 3" xfId="39677"/>
    <cellStyle name="Процентный 5 2 2 11 2 3 2 4" xfId="39678"/>
    <cellStyle name="Процентный 5 2 2 11 2 3 2 5" xfId="39679"/>
    <cellStyle name="Процентный 5 2 2 11 2 3 3" xfId="39680"/>
    <cellStyle name="Процентный 5 2 2 11 2 3 4" xfId="39681"/>
    <cellStyle name="Процентный 5 2 2 11 2 3 5" xfId="39682"/>
    <cellStyle name="Процентный 5 2 2 11 2 3 6" xfId="39683"/>
    <cellStyle name="Процентный 5 2 2 11 2 3 7" xfId="39684"/>
    <cellStyle name="Процентный 5 2 2 11 2 3 8" xfId="39685"/>
    <cellStyle name="Процентный 5 2 2 11 2 3 9" xfId="39686"/>
    <cellStyle name="Процентный 5 2 2 11 2 4" xfId="39687"/>
    <cellStyle name="Процентный 5 2 2 11 2 4 2" xfId="39688"/>
    <cellStyle name="Процентный 5 2 2 11 2 4 2 2" xfId="39689"/>
    <cellStyle name="Процентный 5 2 2 11 2 4 2 3" xfId="39690"/>
    <cellStyle name="Процентный 5 2 2 11 2 4 2 4" xfId="39691"/>
    <cellStyle name="Процентный 5 2 2 11 2 4 2 5" xfId="39692"/>
    <cellStyle name="Процентный 5 2 2 11 2 4 3" xfId="39693"/>
    <cellStyle name="Процентный 5 2 2 11 2 4 4" xfId="39694"/>
    <cellStyle name="Процентный 5 2 2 11 2 4 5" xfId="39695"/>
    <cellStyle name="Процентный 5 2 2 11 2 4 6" xfId="39696"/>
    <cellStyle name="Процентный 5 2 2 11 2 4 7" xfId="39697"/>
    <cellStyle name="Процентный 5 2 2 11 2 4 8" xfId="39698"/>
    <cellStyle name="Процентный 5 2 2 11 2 5" xfId="39699"/>
    <cellStyle name="Процентный 5 2 2 11 2 5 2" xfId="39700"/>
    <cellStyle name="Процентный 5 2 2 11 2 5 3" xfId="39701"/>
    <cellStyle name="Процентный 5 2 2 11 2 5 4" xfId="39702"/>
    <cellStyle name="Процентный 5 2 2 11 2 5 5" xfId="39703"/>
    <cellStyle name="Процентный 5 2 2 11 2 6" xfId="39704"/>
    <cellStyle name="Процентный 5 2 2 11 2 6 2" xfId="39705"/>
    <cellStyle name="Процентный 5 2 2 11 2 6 3" xfId="39706"/>
    <cellStyle name="Процентный 5 2 2 11 2 6 4" xfId="39707"/>
    <cellStyle name="Процентный 5 2 2 11 2 6 5" xfId="39708"/>
    <cellStyle name="Процентный 5 2 2 11 2 7" xfId="39709"/>
    <cellStyle name="Процентный 5 2 2 11 2 8" xfId="39710"/>
    <cellStyle name="Процентный 5 2 2 11 2 9" xfId="39711"/>
    <cellStyle name="Процентный 5 2 2 11 3" xfId="39712"/>
    <cellStyle name="Процентный 5 2 2 11 3 10" xfId="39713"/>
    <cellStyle name="Процентный 5 2 2 11 3 11" xfId="39714"/>
    <cellStyle name="Процентный 5 2 2 11 3 12" xfId="39715"/>
    <cellStyle name="Процентный 5 2 2 11 3 13" xfId="39716"/>
    <cellStyle name="Процентный 5 2 2 11 3 2" xfId="39717"/>
    <cellStyle name="Процентный 5 2 2 11 3 2 2" xfId="39718"/>
    <cellStyle name="Процентный 5 2 2 11 3 2 2 2" xfId="39719"/>
    <cellStyle name="Процентный 5 2 2 11 3 2 2 3" xfId="39720"/>
    <cellStyle name="Процентный 5 2 2 11 3 2 2 4" xfId="39721"/>
    <cellStyle name="Процентный 5 2 2 11 3 2 2 5" xfId="39722"/>
    <cellStyle name="Процентный 5 2 2 11 3 2 3" xfId="39723"/>
    <cellStyle name="Процентный 5 2 2 11 3 2 4" xfId="39724"/>
    <cellStyle name="Процентный 5 2 2 11 3 2 5" xfId="39725"/>
    <cellStyle name="Процентный 5 2 2 11 3 2 6" xfId="39726"/>
    <cellStyle name="Процентный 5 2 2 11 3 2 7" xfId="39727"/>
    <cellStyle name="Процентный 5 2 2 11 3 2 8" xfId="39728"/>
    <cellStyle name="Процентный 5 2 2 11 3 2 9" xfId="39729"/>
    <cellStyle name="Процентный 5 2 2 11 3 3" xfId="39730"/>
    <cellStyle name="Процентный 5 2 2 11 3 3 2" xfId="39731"/>
    <cellStyle name="Процентный 5 2 2 11 3 3 2 2" xfId="39732"/>
    <cellStyle name="Процентный 5 2 2 11 3 3 2 3" xfId="39733"/>
    <cellStyle name="Процентный 5 2 2 11 3 3 2 4" xfId="39734"/>
    <cellStyle name="Процентный 5 2 2 11 3 3 2 5" xfId="39735"/>
    <cellStyle name="Процентный 5 2 2 11 3 3 3" xfId="39736"/>
    <cellStyle name="Процентный 5 2 2 11 3 3 4" xfId="39737"/>
    <cellStyle name="Процентный 5 2 2 11 3 3 5" xfId="39738"/>
    <cellStyle name="Процентный 5 2 2 11 3 3 6" xfId="39739"/>
    <cellStyle name="Процентный 5 2 2 11 3 3 7" xfId="39740"/>
    <cellStyle name="Процентный 5 2 2 11 3 3 8" xfId="39741"/>
    <cellStyle name="Процентный 5 2 2 11 3 4" xfId="39742"/>
    <cellStyle name="Процентный 5 2 2 11 3 4 2" xfId="39743"/>
    <cellStyle name="Процентный 5 2 2 11 3 4 3" xfId="39744"/>
    <cellStyle name="Процентный 5 2 2 11 3 4 4" xfId="39745"/>
    <cellStyle name="Процентный 5 2 2 11 3 4 5" xfId="39746"/>
    <cellStyle name="Процентный 5 2 2 11 3 5" xfId="39747"/>
    <cellStyle name="Процентный 5 2 2 11 3 5 2" xfId="39748"/>
    <cellStyle name="Процентный 5 2 2 11 3 5 3" xfId="39749"/>
    <cellStyle name="Процентный 5 2 2 11 3 5 4" xfId="39750"/>
    <cellStyle name="Процентный 5 2 2 11 3 5 5" xfId="39751"/>
    <cellStyle name="Процентный 5 2 2 11 3 6" xfId="39752"/>
    <cellStyle name="Процентный 5 2 2 11 3 7" xfId="39753"/>
    <cellStyle name="Процентный 5 2 2 11 3 8" xfId="39754"/>
    <cellStyle name="Процентный 5 2 2 11 3 9" xfId="39755"/>
    <cellStyle name="Процентный 5 2 2 11 4" xfId="39756"/>
    <cellStyle name="Процентный 5 2 2 11 4 2" xfId="39757"/>
    <cellStyle name="Процентный 5 2 2 11 4 2 2" xfId="39758"/>
    <cellStyle name="Процентный 5 2 2 11 4 2 3" xfId="39759"/>
    <cellStyle name="Процентный 5 2 2 11 4 2 4" xfId="39760"/>
    <cellStyle name="Процентный 5 2 2 11 4 2 5" xfId="39761"/>
    <cellStyle name="Процентный 5 2 2 11 4 3" xfId="39762"/>
    <cellStyle name="Процентный 5 2 2 11 4 4" xfId="39763"/>
    <cellStyle name="Процентный 5 2 2 11 4 5" xfId="39764"/>
    <cellStyle name="Процентный 5 2 2 11 4 6" xfId="39765"/>
    <cellStyle name="Процентный 5 2 2 11 4 7" xfId="39766"/>
    <cellStyle name="Процентный 5 2 2 11 4 8" xfId="39767"/>
    <cellStyle name="Процентный 5 2 2 11 4 9" xfId="39768"/>
    <cellStyle name="Процентный 5 2 2 11 5" xfId="39769"/>
    <cellStyle name="Процентный 5 2 2 11 5 2" xfId="39770"/>
    <cellStyle name="Процентный 5 2 2 11 5 2 2" xfId="39771"/>
    <cellStyle name="Процентный 5 2 2 11 5 2 3" xfId="39772"/>
    <cellStyle name="Процентный 5 2 2 11 5 2 4" xfId="39773"/>
    <cellStyle name="Процентный 5 2 2 11 5 2 5" xfId="39774"/>
    <cellStyle name="Процентный 5 2 2 11 5 3" xfId="39775"/>
    <cellStyle name="Процентный 5 2 2 11 5 4" xfId="39776"/>
    <cellStyle name="Процентный 5 2 2 11 5 5" xfId="39777"/>
    <cellStyle name="Процентный 5 2 2 11 5 6" xfId="39778"/>
    <cellStyle name="Процентный 5 2 2 11 5 7" xfId="39779"/>
    <cellStyle name="Процентный 5 2 2 11 5 8" xfId="39780"/>
    <cellStyle name="Процентный 5 2 2 11 6" xfId="39781"/>
    <cellStyle name="Процентный 5 2 2 11 6 2" xfId="39782"/>
    <cellStyle name="Процентный 5 2 2 11 6 3" xfId="39783"/>
    <cellStyle name="Процентный 5 2 2 11 6 4" xfId="39784"/>
    <cellStyle name="Процентный 5 2 2 11 6 5" xfId="39785"/>
    <cellStyle name="Процентный 5 2 2 11 7" xfId="39786"/>
    <cellStyle name="Процентный 5 2 2 11 7 2" xfId="39787"/>
    <cellStyle name="Процентный 5 2 2 11 7 3" xfId="39788"/>
    <cellStyle name="Процентный 5 2 2 11 7 4" xfId="39789"/>
    <cellStyle name="Процентный 5 2 2 11 7 5" xfId="39790"/>
    <cellStyle name="Процентный 5 2 2 11 8" xfId="39791"/>
    <cellStyle name="Процентный 5 2 2 11 9" xfId="39792"/>
    <cellStyle name="Процентный 5 2 2 12" xfId="39793"/>
    <cellStyle name="Процентный 5 2 2 12 10" xfId="39794"/>
    <cellStyle name="Процентный 5 2 2 12 11" xfId="39795"/>
    <cellStyle name="Процентный 5 2 2 12 12" xfId="39796"/>
    <cellStyle name="Процентный 5 2 2 12 13" xfId="39797"/>
    <cellStyle name="Процентный 5 2 2 12 14" xfId="39798"/>
    <cellStyle name="Процентный 5 2 2 12 15" xfId="39799"/>
    <cellStyle name="Процентный 5 2 2 12 2" xfId="39800"/>
    <cellStyle name="Процентный 5 2 2 12 2 10" xfId="39801"/>
    <cellStyle name="Процентный 5 2 2 12 2 11" xfId="39802"/>
    <cellStyle name="Процентный 5 2 2 12 2 12" xfId="39803"/>
    <cellStyle name="Процентный 5 2 2 12 2 13" xfId="39804"/>
    <cellStyle name="Процентный 5 2 2 12 2 14" xfId="39805"/>
    <cellStyle name="Процентный 5 2 2 12 2 2" xfId="39806"/>
    <cellStyle name="Процентный 5 2 2 12 2 2 10" xfId="39807"/>
    <cellStyle name="Процентный 5 2 2 12 2 2 11" xfId="39808"/>
    <cellStyle name="Процентный 5 2 2 12 2 2 12" xfId="39809"/>
    <cellStyle name="Процентный 5 2 2 12 2 2 13" xfId="39810"/>
    <cellStyle name="Процентный 5 2 2 12 2 2 2" xfId="39811"/>
    <cellStyle name="Процентный 5 2 2 12 2 2 2 2" xfId="39812"/>
    <cellStyle name="Процентный 5 2 2 12 2 2 2 2 2" xfId="39813"/>
    <cellStyle name="Процентный 5 2 2 12 2 2 2 2 3" xfId="39814"/>
    <cellStyle name="Процентный 5 2 2 12 2 2 2 2 4" xfId="39815"/>
    <cellStyle name="Процентный 5 2 2 12 2 2 2 2 5" xfId="39816"/>
    <cellStyle name="Процентный 5 2 2 12 2 2 2 3" xfId="39817"/>
    <cellStyle name="Процентный 5 2 2 12 2 2 2 4" xfId="39818"/>
    <cellStyle name="Процентный 5 2 2 12 2 2 2 5" xfId="39819"/>
    <cellStyle name="Процентный 5 2 2 12 2 2 2 6" xfId="39820"/>
    <cellStyle name="Процентный 5 2 2 12 2 2 2 7" xfId="39821"/>
    <cellStyle name="Процентный 5 2 2 12 2 2 2 8" xfId="39822"/>
    <cellStyle name="Процентный 5 2 2 12 2 2 2 9" xfId="39823"/>
    <cellStyle name="Процентный 5 2 2 12 2 2 3" xfId="39824"/>
    <cellStyle name="Процентный 5 2 2 12 2 2 3 2" xfId="39825"/>
    <cellStyle name="Процентный 5 2 2 12 2 2 3 2 2" xfId="39826"/>
    <cellStyle name="Процентный 5 2 2 12 2 2 3 2 3" xfId="39827"/>
    <cellStyle name="Процентный 5 2 2 12 2 2 3 2 4" xfId="39828"/>
    <cellStyle name="Процентный 5 2 2 12 2 2 3 2 5" xfId="39829"/>
    <cellStyle name="Процентный 5 2 2 12 2 2 3 3" xfId="39830"/>
    <cellStyle name="Процентный 5 2 2 12 2 2 3 4" xfId="39831"/>
    <cellStyle name="Процентный 5 2 2 12 2 2 3 5" xfId="39832"/>
    <cellStyle name="Процентный 5 2 2 12 2 2 3 6" xfId="39833"/>
    <cellStyle name="Процентный 5 2 2 12 2 2 3 7" xfId="39834"/>
    <cellStyle name="Процентный 5 2 2 12 2 2 3 8" xfId="39835"/>
    <cellStyle name="Процентный 5 2 2 12 2 2 4" xfId="39836"/>
    <cellStyle name="Процентный 5 2 2 12 2 2 4 2" xfId="39837"/>
    <cellStyle name="Процентный 5 2 2 12 2 2 4 3" xfId="39838"/>
    <cellStyle name="Процентный 5 2 2 12 2 2 4 4" xfId="39839"/>
    <cellStyle name="Процентный 5 2 2 12 2 2 4 5" xfId="39840"/>
    <cellStyle name="Процентный 5 2 2 12 2 2 5" xfId="39841"/>
    <cellStyle name="Процентный 5 2 2 12 2 2 5 2" xfId="39842"/>
    <cellStyle name="Процентный 5 2 2 12 2 2 5 3" xfId="39843"/>
    <cellStyle name="Процентный 5 2 2 12 2 2 5 4" xfId="39844"/>
    <cellStyle name="Процентный 5 2 2 12 2 2 5 5" xfId="39845"/>
    <cellStyle name="Процентный 5 2 2 12 2 2 6" xfId="39846"/>
    <cellStyle name="Процентный 5 2 2 12 2 2 7" xfId="39847"/>
    <cellStyle name="Процентный 5 2 2 12 2 2 8" xfId="39848"/>
    <cellStyle name="Процентный 5 2 2 12 2 2 9" xfId="39849"/>
    <cellStyle name="Процентный 5 2 2 12 2 3" xfId="39850"/>
    <cellStyle name="Процентный 5 2 2 12 2 3 2" xfId="39851"/>
    <cellStyle name="Процентный 5 2 2 12 2 3 2 2" xfId="39852"/>
    <cellStyle name="Процентный 5 2 2 12 2 3 2 3" xfId="39853"/>
    <cellStyle name="Процентный 5 2 2 12 2 3 2 4" xfId="39854"/>
    <cellStyle name="Процентный 5 2 2 12 2 3 2 5" xfId="39855"/>
    <cellStyle name="Процентный 5 2 2 12 2 3 3" xfId="39856"/>
    <cellStyle name="Процентный 5 2 2 12 2 3 4" xfId="39857"/>
    <cellStyle name="Процентный 5 2 2 12 2 3 5" xfId="39858"/>
    <cellStyle name="Процентный 5 2 2 12 2 3 6" xfId="39859"/>
    <cellStyle name="Процентный 5 2 2 12 2 3 7" xfId="39860"/>
    <cellStyle name="Процентный 5 2 2 12 2 3 8" xfId="39861"/>
    <cellStyle name="Процентный 5 2 2 12 2 3 9" xfId="39862"/>
    <cellStyle name="Процентный 5 2 2 12 2 4" xfId="39863"/>
    <cellStyle name="Процентный 5 2 2 12 2 4 2" xfId="39864"/>
    <cellStyle name="Процентный 5 2 2 12 2 4 2 2" xfId="39865"/>
    <cellStyle name="Процентный 5 2 2 12 2 4 2 3" xfId="39866"/>
    <cellStyle name="Процентный 5 2 2 12 2 4 2 4" xfId="39867"/>
    <cellStyle name="Процентный 5 2 2 12 2 4 2 5" xfId="39868"/>
    <cellStyle name="Процентный 5 2 2 12 2 4 3" xfId="39869"/>
    <cellStyle name="Процентный 5 2 2 12 2 4 4" xfId="39870"/>
    <cellStyle name="Процентный 5 2 2 12 2 4 5" xfId="39871"/>
    <cellStyle name="Процентный 5 2 2 12 2 4 6" xfId="39872"/>
    <cellStyle name="Процентный 5 2 2 12 2 4 7" xfId="39873"/>
    <cellStyle name="Процентный 5 2 2 12 2 4 8" xfId="39874"/>
    <cellStyle name="Процентный 5 2 2 12 2 5" xfId="39875"/>
    <cellStyle name="Процентный 5 2 2 12 2 5 2" xfId="39876"/>
    <cellStyle name="Процентный 5 2 2 12 2 5 3" xfId="39877"/>
    <cellStyle name="Процентный 5 2 2 12 2 5 4" xfId="39878"/>
    <cellStyle name="Процентный 5 2 2 12 2 5 5" xfId="39879"/>
    <cellStyle name="Процентный 5 2 2 12 2 6" xfId="39880"/>
    <cellStyle name="Процентный 5 2 2 12 2 6 2" xfId="39881"/>
    <cellStyle name="Процентный 5 2 2 12 2 6 3" xfId="39882"/>
    <cellStyle name="Процентный 5 2 2 12 2 6 4" xfId="39883"/>
    <cellStyle name="Процентный 5 2 2 12 2 6 5" xfId="39884"/>
    <cellStyle name="Процентный 5 2 2 12 2 7" xfId="39885"/>
    <cellStyle name="Процентный 5 2 2 12 2 8" xfId="39886"/>
    <cellStyle name="Процентный 5 2 2 12 2 9" xfId="39887"/>
    <cellStyle name="Процентный 5 2 2 12 3" xfId="39888"/>
    <cellStyle name="Процентный 5 2 2 12 3 10" xfId="39889"/>
    <cellStyle name="Процентный 5 2 2 12 3 11" xfId="39890"/>
    <cellStyle name="Процентный 5 2 2 12 3 12" xfId="39891"/>
    <cellStyle name="Процентный 5 2 2 12 3 13" xfId="39892"/>
    <cellStyle name="Процентный 5 2 2 12 3 2" xfId="39893"/>
    <cellStyle name="Процентный 5 2 2 12 3 2 2" xfId="39894"/>
    <cellStyle name="Процентный 5 2 2 12 3 2 2 2" xfId="39895"/>
    <cellStyle name="Процентный 5 2 2 12 3 2 2 3" xfId="39896"/>
    <cellStyle name="Процентный 5 2 2 12 3 2 2 4" xfId="39897"/>
    <cellStyle name="Процентный 5 2 2 12 3 2 2 5" xfId="39898"/>
    <cellStyle name="Процентный 5 2 2 12 3 2 3" xfId="39899"/>
    <cellStyle name="Процентный 5 2 2 12 3 2 4" xfId="39900"/>
    <cellStyle name="Процентный 5 2 2 12 3 2 5" xfId="39901"/>
    <cellStyle name="Процентный 5 2 2 12 3 2 6" xfId="39902"/>
    <cellStyle name="Процентный 5 2 2 12 3 2 7" xfId="39903"/>
    <cellStyle name="Процентный 5 2 2 12 3 2 8" xfId="39904"/>
    <cellStyle name="Процентный 5 2 2 12 3 2 9" xfId="39905"/>
    <cellStyle name="Процентный 5 2 2 12 3 3" xfId="39906"/>
    <cellStyle name="Процентный 5 2 2 12 3 3 2" xfId="39907"/>
    <cellStyle name="Процентный 5 2 2 12 3 3 2 2" xfId="39908"/>
    <cellStyle name="Процентный 5 2 2 12 3 3 2 3" xfId="39909"/>
    <cellStyle name="Процентный 5 2 2 12 3 3 2 4" xfId="39910"/>
    <cellStyle name="Процентный 5 2 2 12 3 3 2 5" xfId="39911"/>
    <cellStyle name="Процентный 5 2 2 12 3 3 3" xfId="39912"/>
    <cellStyle name="Процентный 5 2 2 12 3 3 4" xfId="39913"/>
    <cellStyle name="Процентный 5 2 2 12 3 3 5" xfId="39914"/>
    <cellStyle name="Процентный 5 2 2 12 3 3 6" xfId="39915"/>
    <cellStyle name="Процентный 5 2 2 12 3 3 7" xfId="39916"/>
    <cellStyle name="Процентный 5 2 2 12 3 3 8" xfId="39917"/>
    <cellStyle name="Процентный 5 2 2 12 3 4" xfId="39918"/>
    <cellStyle name="Процентный 5 2 2 12 3 4 2" xfId="39919"/>
    <cellStyle name="Процентный 5 2 2 12 3 4 3" xfId="39920"/>
    <cellStyle name="Процентный 5 2 2 12 3 4 4" xfId="39921"/>
    <cellStyle name="Процентный 5 2 2 12 3 4 5" xfId="39922"/>
    <cellStyle name="Процентный 5 2 2 12 3 5" xfId="39923"/>
    <cellStyle name="Процентный 5 2 2 12 3 5 2" xfId="39924"/>
    <cellStyle name="Процентный 5 2 2 12 3 5 3" xfId="39925"/>
    <cellStyle name="Процентный 5 2 2 12 3 5 4" xfId="39926"/>
    <cellStyle name="Процентный 5 2 2 12 3 5 5" xfId="39927"/>
    <cellStyle name="Процентный 5 2 2 12 3 6" xfId="39928"/>
    <cellStyle name="Процентный 5 2 2 12 3 7" xfId="39929"/>
    <cellStyle name="Процентный 5 2 2 12 3 8" xfId="39930"/>
    <cellStyle name="Процентный 5 2 2 12 3 9" xfId="39931"/>
    <cellStyle name="Процентный 5 2 2 12 4" xfId="39932"/>
    <cellStyle name="Процентный 5 2 2 12 4 2" xfId="39933"/>
    <cellStyle name="Процентный 5 2 2 12 4 2 2" xfId="39934"/>
    <cellStyle name="Процентный 5 2 2 12 4 2 3" xfId="39935"/>
    <cellStyle name="Процентный 5 2 2 12 4 2 4" xfId="39936"/>
    <cellStyle name="Процентный 5 2 2 12 4 2 5" xfId="39937"/>
    <cellStyle name="Процентный 5 2 2 12 4 3" xfId="39938"/>
    <cellStyle name="Процентный 5 2 2 12 4 4" xfId="39939"/>
    <cellStyle name="Процентный 5 2 2 12 4 5" xfId="39940"/>
    <cellStyle name="Процентный 5 2 2 12 4 6" xfId="39941"/>
    <cellStyle name="Процентный 5 2 2 12 4 7" xfId="39942"/>
    <cellStyle name="Процентный 5 2 2 12 4 8" xfId="39943"/>
    <cellStyle name="Процентный 5 2 2 12 4 9" xfId="39944"/>
    <cellStyle name="Процентный 5 2 2 12 5" xfId="39945"/>
    <cellStyle name="Процентный 5 2 2 12 5 2" xfId="39946"/>
    <cellStyle name="Процентный 5 2 2 12 5 2 2" xfId="39947"/>
    <cellStyle name="Процентный 5 2 2 12 5 2 3" xfId="39948"/>
    <cellStyle name="Процентный 5 2 2 12 5 2 4" xfId="39949"/>
    <cellStyle name="Процентный 5 2 2 12 5 2 5" xfId="39950"/>
    <cellStyle name="Процентный 5 2 2 12 5 3" xfId="39951"/>
    <cellStyle name="Процентный 5 2 2 12 5 4" xfId="39952"/>
    <cellStyle name="Процентный 5 2 2 12 5 5" xfId="39953"/>
    <cellStyle name="Процентный 5 2 2 12 5 6" xfId="39954"/>
    <cellStyle name="Процентный 5 2 2 12 5 7" xfId="39955"/>
    <cellStyle name="Процентный 5 2 2 12 5 8" xfId="39956"/>
    <cellStyle name="Процентный 5 2 2 12 6" xfId="39957"/>
    <cellStyle name="Процентный 5 2 2 12 6 2" xfId="39958"/>
    <cellStyle name="Процентный 5 2 2 12 6 3" xfId="39959"/>
    <cellStyle name="Процентный 5 2 2 12 6 4" xfId="39960"/>
    <cellStyle name="Процентный 5 2 2 12 6 5" xfId="39961"/>
    <cellStyle name="Процентный 5 2 2 12 7" xfId="39962"/>
    <cellStyle name="Процентный 5 2 2 12 7 2" xfId="39963"/>
    <cellStyle name="Процентный 5 2 2 12 7 3" xfId="39964"/>
    <cellStyle name="Процентный 5 2 2 12 7 4" xfId="39965"/>
    <cellStyle name="Процентный 5 2 2 12 7 5" xfId="39966"/>
    <cellStyle name="Процентный 5 2 2 12 8" xfId="39967"/>
    <cellStyle name="Процентный 5 2 2 12 9" xfId="39968"/>
    <cellStyle name="Процентный 5 2 2 13" xfId="39969"/>
    <cellStyle name="Процентный 5 2 2 13 10" xfId="39970"/>
    <cellStyle name="Процентный 5 2 2 13 11" xfId="39971"/>
    <cellStyle name="Процентный 5 2 2 13 12" xfId="39972"/>
    <cellStyle name="Процентный 5 2 2 13 13" xfId="39973"/>
    <cellStyle name="Процентный 5 2 2 13 14" xfId="39974"/>
    <cellStyle name="Процентный 5 2 2 13 2" xfId="39975"/>
    <cellStyle name="Процентный 5 2 2 13 2 10" xfId="39976"/>
    <cellStyle name="Процентный 5 2 2 13 2 11" xfId="39977"/>
    <cellStyle name="Процентный 5 2 2 13 2 12" xfId="39978"/>
    <cellStyle name="Процентный 5 2 2 13 2 13" xfId="39979"/>
    <cellStyle name="Процентный 5 2 2 13 2 2" xfId="39980"/>
    <cellStyle name="Процентный 5 2 2 13 2 2 2" xfId="39981"/>
    <cellStyle name="Процентный 5 2 2 13 2 2 2 2" xfId="39982"/>
    <cellStyle name="Процентный 5 2 2 13 2 2 2 3" xfId="39983"/>
    <cellStyle name="Процентный 5 2 2 13 2 2 2 4" xfId="39984"/>
    <cellStyle name="Процентный 5 2 2 13 2 2 2 5" xfId="39985"/>
    <cellStyle name="Процентный 5 2 2 13 2 2 3" xfId="39986"/>
    <cellStyle name="Процентный 5 2 2 13 2 2 4" xfId="39987"/>
    <cellStyle name="Процентный 5 2 2 13 2 2 5" xfId="39988"/>
    <cellStyle name="Процентный 5 2 2 13 2 2 6" xfId="39989"/>
    <cellStyle name="Процентный 5 2 2 13 2 2 7" xfId="39990"/>
    <cellStyle name="Процентный 5 2 2 13 2 2 8" xfId="39991"/>
    <cellStyle name="Процентный 5 2 2 13 2 2 9" xfId="39992"/>
    <cellStyle name="Процентный 5 2 2 13 2 3" xfId="39993"/>
    <cellStyle name="Процентный 5 2 2 13 2 3 2" xfId="39994"/>
    <cellStyle name="Процентный 5 2 2 13 2 3 2 2" xfId="39995"/>
    <cellStyle name="Процентный 5 2 2 13 2 3 2 3" xfId="39996"/>
    <cellStyle name="Процентный 5 2 2 13 2 3 2 4" xfId="39997"/>
    <cellStyle name="Процентный 5 2 2 13 2 3 2 5" xfId="39998"/>
    <cellStyle name="Процентный 5 2 2 13 2 3 3" xfId="39999"/>
    <cellStyle name="Процентный 5 2 2 13 2 3 4" xfId="40000"/>
    <cellStyle name="Процентный 5 2 2 13 2 3 5" xfId="40001"/>
    <cellStyle name="Процентный 5 2 2 13 2 3 6" xfId="40002"/>
    <cellStyle name="Процентный 5 2 2 13 2 3 7" xfId="40003"/>
    <cellStyle name="Процентный 5 2 2 13 2 3 8" xfId="40004"/>
    <cellStyle name="Процентный 5 2 2 13 2 4" xfId="40005"/>
    <cellStyle name="Процентный 5 2 2 13 2 4 2" xfId="40006"/>
    <cellStyle name="Процентный 5 2 2 13 2 4 3" xfId="40007"/>
    <cellStyle name="Процентный 5 2 2 13 2 4 4" xfId="40008"/>
    <cellStyle name="Процентный 5 2 2 13 2 4 5" xfId="40009"/>
    <cellStyle name="Процентный 5 2 2 13 2 5" xfId="40010"/>
    <cellStyle name="Процентный 5 2 2 13 2 5 2" xfId="40011"/>
    <cellStyle name="Процентный 5 2 2 13 2 5 3" xfId="40012"/>
    <cellStyle name="Процентный 5 2 2 13 2 5 4" xfId="40013"/>
    <cellStyle name="Процентный 5 2 2 13 2 5 5" xfId="40014"/>
    <cellStyle name="Процентный 5 2 2 13 2 6" xfId="40015"/>
    <cellStyle name="Процентный 5 2 2 13 2 7" xfId="40016"/>
    <cellStyle name="Процентный 5 2 2 13 2 8" xfId="40017"/>
    <cellStyle name="Процентный 5 2 2 13 2 9" xfId="40018"/>
    <cellStyle name="Процентный 5 2 2 13 3" xfId="40019"/>
    <cellStyle name="Процентный 5 2 2 13 3 2" xfId="40020"/>
    <cellStyle name="Процентный 5 2 2 13 3 2 2" xfId="40021"/>
    <cellStyle name="Процентный 5 2 2 13 3 2 3" xfId="40022"/>
    <cellStyle name="Процентный 5 2 2 13 3 2 4" xfId="40023"/>
    <cellStyle name="Процентный 5 2 2 13 3 2 5" xfId="40024"/>
    <cellStyle name="Процентный 5 2 2 13 3 3" xfId="40025"/>
    <cellStyle name="Процентный 5 2 2 13 3 4" xfId="40026"/>
    <cellStyle name="Процентный 5 2 2 13 3 5" xfId="40027"/>
    <cellStyle name="Процентный 5 2 2 13 3 6" xfId="40028"/>
    <cellStyle name="Процентный 5 2 2 13 3 7" xfId="40029"/>
    <cellStyle name="Процентный 5 2 2 13 3 8" xfId="40030"/>
    <cellStyle name="Процентный 5 2 2 13 3 9" xfId="40031"/>
    <cellStyle name="Процентный 5 2 2 13 4" xfId="40032"/>
    <cellStyle name="Процентный 5 2 2 13 4 2" xfId="40033"/>
    <cellStyle name="Процентный 5 2 2 13 4 2 2" xfId="40034"/>
    <cellStyle name="Процентный 5 2 2 13 4 2 3" xfId="40035"/>
    <cellStyle name="Процентный 5 2 2 13 4 2 4" xfId="40036"/>
    <cellStyle name="Процентный 5 2 2 13 4 2 5" xfId="40037"/>
    <cellStyle name="Процентный 5 2 2 13 4 3" xfId="40038"/>
    <cellStyle name="Процентный 5 2 2 13 4 4" xfId="40039"/>
    <cellStyle name="Процентный 5 2 2 13 4 5" xfId="40040"/>
    <cellStyle name="Процентный 5 2 2 13 4 6" xfId="40041"/>
    <cellStyle name="Процентный 5 2 2 13 4 7" xfId="40042"/>
    <cellStyle name="Процентный 5 2 2 13 4 8" xfId="40043"/>
    <cellStyle name="Процентный 5 2 2 13 5" xfId="40044"/>
    <cellStyle name="Процентный 5 2 2 13 5 2" xfId="40045"/>
    <cellStyle name="Процентный 5 2 2 13 5 3" xfId="40046"/>
    <cellStyle name="Процентный 5 2 2 13 5 4" xfId="40047"/>
    <cellStyle name="Процентный 5 2 2 13 5 5" xfId="40048"/>
    <cellStyle name="Процентный 5 2 2 13 6" xfId="40049"/>
    <cellStyle name="Процентный 5 2 2 13 6 2" xfId="40050"/>
    <cellStyle name="Процентный 5 2 2 13 6 3" xfId="40051"/>
    <cellStyle name="Процентный 5 2 2 13 6 4" xfId="40052"/>
    <cellStyle name="Процентный 5 2 2 13 6 5" xfId="40053"/>
    <cellStyle name="Процентный 5 2 2 13 7" xfId="40054"/>
    <cellStyle name="Процентный 5 2 2 13 8" xfId="40055"/>
    <cellStyle name="Процентный 5 2 2 13 9" xfId="40056"/>
    <cellStyle name="Процентный 5 2 2 14" xfId="40057"/>
    <cellStyle name="Процентный 5 2 2 14 10" xfId="40058"/>
    <cellStyle name="Процентный 5 2 2 14 11" xfId="40059"/>
    <cellStyle name="Процентный 5 2 2 14 12" xfId="40060"/>
    <cellStyle name="Процентный 5 2 2 14 13" xfId="40061"/>
    <cellStyle name="Процентный 5 2 2 14 2" xfId="40062"/>
    <cellStyle name="Процентный 5 2 2 14 2 2" xfId="40063"/>
    <cellStyle name="Процентный 5 2 2 14 2 2 2" xfId="40064"/>
    <cellStyle name="Процентный 5 2 2 14 2 2 3" xfId="40065"/>
    <cellStyle name="Процентный 5 2 2 14 2 2 4" xfId="40066"/>
    <cellStyle name="Процентный 5 2 2 14 2 2 5" xfId="40067"/>
    <cellStyle name="Процентный 5 2 2 14 2 3" xfId="40068"/>
    <cellStyle name="Процентный 5 2 2 14 2 4" xfId="40069"/>
    <cellStyle name="Процентный 5 2 2 14 2 5" xfId="40070"/>
    <cellStyle name="Процентный 5 2 2 14 2 6" xfId="40071"/>
    <cellStyle name="Процентный 5 2 2 14 2 7" xfId="40072"/>
    <cellStyle name="Процентный 5 2 2 14 2 8" xfId="40073"/>
    <cellStyle name="Процентный 5 2 2 14 2 9" xfId="40074"/>
    <cellStyle name="Процентный 5 2 2 14 3" xfId="40075"/>
    <cellStyle name="Процентный 5 2 2 14 3 2" xfId="40076"/>
    <cellStyle name="Процентный 5 2 2 14 3 2 2" xfId="40077"/>
    <cellStyle name="Процентный 5 2 2 14 3 2 3" xfId="40078"/>
    <cellStyle name="Процентный 5 2 2 14 3 2 4" xfId="40079"/>
    <cellStyle name="Процентный 5 2 2 14 3 2 5" xfId="40080"/>
    <cellStyle name="Процентный 5 2 2 14 3 3" xfId="40081"/>
    <cellStyle name="Процентный 5 2 2 14 3 4" xfId="40082"/>
    <cellStyle name="Процентный 5 2 2 14 3 5" xfId="40083"/>
    <cellStyle name="Процентный 5 2 2 14 3 6" xfId="40084"/>
    <cellStyle name="Процентный 5 2 2 14 3 7" xfId="40085"/>
    <cellStyle name="Процентный 5 2 2 14 3 8" xfId="40086"/>
    <cellStyle name="Процентный 5 2 2 14 4" xfId="40087"/>
    <cellStyle name="Процентный 5 2 2 14 4 2" xfId="40088"/>
    <cellStyle name="Процентный 5 2 2 14 4 3" xfId="40089"/>
    <cellStyle name="Процентный 5 2 2 14 4 4" xfId="40090"/>
    <cellStyle name="Процентный 5 2 2 14 4 5" xfId="40091"/>
    <cellStyle name="Процентный 5 2 2 14 5" xfId="40092"/>
    <cellStyle name="Процентный 5 2 2 14 5 2" xfId="40093"/>
    <cellStyle name="Процентный 5 2 2 14 5 3" xfId="40094"/>
    <cellStyle name="Процентный 5 2 2 14 5 4" xfId="40095"/>
    <cellStyle name="Процентный 5 2 2 14 5 5" xfId="40096"/>
    <cellStyle name="Процентный 5 2 2 14 6" xfId="40097"/>
    <cellStyle name="Процентный 5 2 2 14 7" xfId="40098"/>
    <cellStyle name="Процентный 5 2 2 14 8" xfId="40099"/>
    <cellStyle name="Процентный 5 2 2 14 9" xfId="40100"/>
    <cellStyle name="Процентный 5 2 2 15" xfId="40101"/>
    <cellStyle name="Процентный 5 2 2 15 10" xfId="40102"/>
    <cellStyle name="Процентный 5 2 2 15 2" xfId="40103"/>
    <cellStyle name="Процентный 5 2 2 15 2 2" xfId="40104"/>
    <cellStyle name="Процентный 5 2 2 15 2 2 2" xfId="40105"/>
    <cellStyle name="Процентный 5 2 2 15 2 2 3" xfId="40106"/>
    <cellStyle name="Процентный 5 2 2 15 2 2 4" xfId="40107"/>
    <cellStyle name="Процентный 5 2 2 15 2 2 5" xfId="40108"/>
    <cellStyle name="Процентный 5 2 2 15 2 3" xfId="40109"/>
    <cellStyle name="Процентный 5 2 2 15 2 4" xfId="40110"/>
    <cellStyle name="Процентный 5 2 2 15 2 5" xfId="40111"/>
    <cellStyle name="Процентный 5 2 2 15 2 6" xfId="40112"/>
    <cellStyle name="Процентный 5 2 2 15 2 7" xfId="40113"/>
    <cellStyle name="Процентный 5 2 2 15 2 8" xfId="40114"/>
    <cellStyle name="Процентный 5 2 2 15 2 9" xfId="40115"/>
    <cellStyle name="Процентный 5 2 2 15 3" xfId="40116"/>
    <cellStyle name="Процентный 5 2 2 15 3 2" xfId="40117"/>
    <cellStyle name="Процентный 5 2 2 15 3 3" xfId="40118"/>
    <cellStyle name="Процентный 5 2 2 15 3 4" xfId="40119"/>
    <cellStyle name="Процентный 5 2 2 15 3 5" xfId="40120"/>
    <cellStyle name="Процентный 5 2 2 15 4" xfId="40121"/>
    <cellStyle name="Процентный 5 2 2 15 5" xfId="40122"/>
    <cellStyle name="Процентный 5 2 2 15 6" xfId="40123"/>
    <cellStyle name="Процентный 5 2 2 15 7" xfId="40124"/>
    <cellStyle name="Процентный 5 2 2 15 8" xfId="40125"/>
    <cellStyle name="Процентный 5 2 2 15 9" xfId="40126"/>
    <cellStyle name="Процентный 5 2 2 16" xfId="40127"/>
    <cellStyle name="Процентный 5 2 2 16 2" xfId="40128"/>
    <cellStyle name="Процентный 5 2 2 16 2 2" xfId="40129"/>
    <cellStyle name="Процентный 5 2 2 16 2 3" xfId="40130"/>
    <cellStyle name="Процентный 5 2 2 16 2 4" xfId="40131"/>
    <cellStyle name="Процентный 5 2 2 16 2 5" xfId="40132"/>
    <cellStyle name="Процентный 5 2 2 16 3" xfId="40133"/>
    <cellStyle name="Процентный 5 2 2 16 4" xfId="40134"/>
    <cellStyle name="Процентный 5 2 2 16 5" xfId="40135"/>
    <cellStyle name="Процентный 5 2 2 16 6" xfId="40136"/>
    <cellStyle name="Процентный 5 2 2 16 7" xfId="40137"/>
    <cellStyle name="Процентный 5 2 2 16 8" xfId="40138"/>
    <cellStyle name="Процентный 5 2 2 16 9" xfId="40139"/>
    <cellStyle name="Процентный 5 2 2 17" xfId="40140"/>
    <cellStyle name="Процентный 5 2 2 17 2" xfId="40141"/>
    <cellStyle name="Процентный 5 2 2 17 2 2" xfId="40142"/>
    <cellStyle name="Процентный 5 2 2 17 2 3" xfId="40143"/>
    <cellStyle name="Процентный 5 2 2 17 2 4" xfId="40144"/>
    <cellStyle name="Процентный 5 2 2 17 2 5" xfId="40145"/>
    <cellStyle name="Процентный 5 2 2 17 3" xfId="40146"/>
    <cellStyle name="Процентный 5 2 2 17 4" xfId="40147"/>
    <cellStyle name="Процентный 5 2 2 17 5" xfId="40148"/>
    <cellStyle name="Процентный 5 2 2 17 6" xfId="40149"/>
    <cellStyle name="Процентный 5 2 2 17 7" xfId="40150"/>
    <cellStyle name="Процентный 5 2 2 17 8" xfId="40151"/>
    <cellStyle name="Процентный 5 2 2 18" xfId="40152"/>
    <cellStyle name="Процентный 5 2 2 18 2" xfId="40153"/>
    <cellStyle name="Процентный 5 2 2 18 3" xfId="40154"/>
    <cellStyle name="Процентный 5 2 2 18 4" xfId="40155"/>
    <cellStyle name="Процентный 5 2 2 18 5" xfId="40156"/>
    <cellStyle name="Процентный 5 2 2 19" xfId="40157"/>
    <cellStyle name="Процентный 5 2 2 19 2" xfId="40158"/>
    <cellStyle name="Процентный 5 2 2 19 3" xfId="40159"/>
    <cellStyle name="Процентный 5 2 2 19 4" xfId="40160"/>
    <cellStyle name="Процентный 5 2 2 19 5" xfId="40161"/>
    <cellStyle name="Процентный 5 2 2 2" xfId="40162"/>
    <cellStyle name="Процентный 5 2 2 2 10" xfId="40163"/>
    <cellStyle name="Процентный 5 2 2 2 11" xfId="40164"/>
    <cellStyle name="Процентный 5 2 2 2 12" xfId="40165"/>
    <cellStyle name="Процентный 5 2 2 2 13" xfId="40166"/>
    <cellStyle name="Процентный 5 2 2 2 14" xfId="40167"/>
    <cellStyle name="Процентный 5 2 2 2 15" xfId="40168"/>
    <cellStyle name="Процентный 5 2 2 2 16" xfId="40169"/>
    <cellStyle name="Процентный 5 2 2 2 17" xfId="40170"/>
    <cellStyle name="Процентный 5 2 2 2 2" xfId="40171"/>
    <cellStyle name="Процентный 5 2 2 2 2 10" xfId="40172"/>
    <cellStyle name="Процентный 5 2 2 2 2 11" xfId="40173"/>
    <cellStyle name="Процентный 5 2 2 2 2 12" xfId="40174"/>
    <cellStyle name="Процентный 5 2 2 2 2 13" xfId="40175"/>
    <cellStyle name="Процентный 5 2 2 2 2 14" xfId="40176"/>
    <cellStyle name="Процентный 5 2 2 2 2 15" xfId="40177"/>
    <cellStyle name="Процентный 5 2 2 2 2 16" xfId="40178"/>
    <cellStyle name="Процентный 5 2 2 2 2 2" xfId="40179"/>
    <cellStyle name="Процентный 5 2 2 2 2 2 10" xfId="40180"/>
    <cellStyle name="Процентный 5 2 2 2 2 2 11" xfId="40181"/>
    <cellStyle name="Процентный 5 2 2 2 2 2 12" xfId="40182"/>
    <cellStyle name="Процентный 5 2 2 2 2 2 13" xfId="40183"/>
    <cellStyle name="Процентный 5 2 2 2 2 2 14" xfId="40184"/>
    <cellStyle name="Процентный 5 2 2 2 2 2 2" xfId="40185"/>
    <cellStyle name="Процентный 5 2 2 2 2 2 2 10" xfId="40186"/>
    <cellStyle name="Процентный 5 2 2 2 2 2 2 11" xfId="40187"/>
    <cellStyle name="Процентный 5 2 2 2 2 2 2 12" xfId="40188"/>
    <cellStyle name="Процентный 5 2 2 2 2 2 2 13" xfId="40189"/>
    <cellStyle name="Процентный 5 2 2 2 2 2 2 2" xfId="40190"/>
    <cellStyle name="Процентный 5 2 2 2 2 2 2 2 2" xfId="40191"/>
    <cellStyle name="Процентный 5 2 2 2 2 2 2 2 2 2" xfId="40192"/>
    <cellStyle name="Процентный 5 2 2 2 2 2 2 2 2 3" xfId="40193"/>
    <cellStyle name="Процентный 5 2 2 2 2 2 2 2 2 4" xfId="40194"/>
    <cellStyle name="Процентный 5 2 2 2 2 2 2 2 2 5" xfId="40195"/>
    <cellStyle name="Процентный 5 2 2 2 2 2 2 2 3" xfId="40196"/>
    <cellStyle name="Процентный 5 2 2 2 2 2 2 2 4" xfId="40197"/>
    <cellStyle name="Процентный 5 2 2 2 2 2 2 2 5" xfId="40198"/>
    <cellStyle name="Процентный 5 2 2 2 2 2 2 2 6" xfId="40199"/>
    <cellStyle name="Процентный 5 2 2 2 2 2 2 2 7" xfId="40200"/>
    <cellStyle name="Процентный 5 2 2 2 2 2 2 2 8" xfId="40201"/>
    <cellStyle name="Процентный 5 2 2 2 2 2 2 2 9" xfId="40202"/>
    <cellStyle name="Процентный 5 2 2 2 2 2 2 3" xfId="40203"/>
    <cellStyle name="Процентный 5 2 2 2 2 2 2 3 2" xfId="40204"/>
    <cellStyle name="Процентный 5 2 2 2 2 2 2 3 2 2" xfId="40205"/>
    <cellStyle name="Процентный 5 2 2 2 2 2 2 3 2 3" xfId="40206"/>
    <cellStyle name="Процентный 5 2 2 2 2 2 2 3 2 4" xfId="40207"/>
    <cellStyle name="Процентный 5 2 2 2 2 2 2 3 2 5" xfId="40208"/>
    <cellStyle name="Процентный 5 2 2 2 2 2 2 3 3" xfId="40209"/>
    <cellStyle name="Процентный 5 2 2 2 2 2 2 3 4" xfId="40210"/>
    <cellStyle name="Процентный 5 2 2 2 2 2 2 3 5" xfId="40211"/>
    <cellStyle name="Процентный 5 2 2 2 2 2 2 3 6" xfId="40212"/>
    <cellStyle name="Процентный 5 2 2 2 2 2 2 3 7" xfId="40213"/>
    <cellStyle name="Процентный 5 2 2 2 2 2 2 3 8" xfId="40214"/>
    <cellStyle name="Процентный 5 2 2 2 2 2 2 4" xfId="40215"/>
    <cellStyle name="Процентный 5 2 2 2 2 2 2 4 2" xfId="40216"/>
    <cellStyle name="Процентный 5 2 2 2 2 2 2 4 3" xfId="40217"/>
    <cellStyle name="Процентный 5 2 2 2 2 2 2 4 4" xfId="40218"/>
    <cellStyle name="Процентный 5 2 2 2 2 2 2 4 5" xfId="40219"/>
    <cellStyle name="Процентный 5 2 2 2 2 2 2 5" xfId="40220"/>
    <cellStyle name="Процентный 5 2 2 2 2 2 2 5 2" xfId="40221"/>
    <cellStyle name="Процентный 5 2 2 2 2 2 2 5 3" xfId="40222"/>
    <cellStyle name="Процентный 5 2 2 2 2 2 2 5 4" xfId="40223"/>
    <cellStyle name="Процентный 5 2 2 2 2 2 2 5 5" xfId="40224"/>
    <cellStyle name="Процентный 5 2 2 2 2 2 2 6" xfId="40225"/>
    <cellStyle name="Процентный 5 2 2 2 2 2 2 7" xfId="40226"/>
    <cellStyle name="Процентный 5 2 2 2 2 2 2 8" xfId="40227"/>
    <cellStyle name="Процентный 5 2 2 2 2 2 2 9" xfId="40228"/>
    <cellStyle name="Процентный 5 2 2 2 2 2 3" xfId="40229"/>
    <cellStyle name="Процентный 5 2 2 2 2 2 3 2" xfId="40230"/>
    <cellStyle name="Процентный 5 2 2 2 2 2 3 2 2" xfId="40231"/>
    <cellStyle name="Процентный 5 2 2 2 2 2 3 2 3" xfId="40232"/>
    <cellStyle name="Процентный 5 2 2 2 2 2 3 2 4" xfId="40233"/>
    <cellStyle name="Процентный 5 2 2 2 2 2 3 2 5" xfId="40234"/>
    <cellStyle name="Процентный 5 2 2 2 2 2 3 3" xfId="40235"/>
    <cellStyle name="Процентный 5 2 2 2 2 2 3 4" xfId="40236"/>
    <cellStyle name="Процентный 5 2 2 2 2 2 3 5" xfId="40237"/>
    <cellStyle name="Процентный 5 2 2 2 2 2 3 6" xfId="40238"/>
    <cellStyle name="Процентный 5 2 2 2 2 2 3 7" xfId="40239"/>
    <cellStyle name="Процентный 5 2 2 2 2 2 3 8" xfId="40240"/>
    <cellStyle name="Процентный 5 2 2 2 2 2 3 9" xfId="40241"/>
    <cellStyle name="Процентный 5 2 2 2 2 2 4" xfId="40242"/>
    <cellStyle name="Процентный 5 2 2 2 2 2 4 2" xfId="40243"/>
    <cellStyle name="Процентный 5 2 2 2 2 2 4 2 2" xfId="40244"/>
    <cellStyle name="Процентный 5 2 2 2 2 2 4 2 3" xfId="40245"/>
    <cellStyle name="Процентный 5 2 2 2 2 2 4 2 4" xfId="40246"/>
    <cellStyle name="Процентный 5 2 2 2 2 2 4 2 5" xfId="40247"/>
    <cellStyle name="Процентный 5 2 2 2 2 2 4 3" xfId="40248"/>
    <cellStyle name="Процентный 5 2 2 2 2 2 4 4" xfId="40249"/>
    <cellStyle name="Процентный 5 2 2 2 2 2 4 5" xfId="40250"/>
    <cellStyle name="Процентный 5 2 2 2 2 2 4 6" xfId="40251"/>
    <cellStyle name="Процентный 5 2 2 2 2 2 4 7" xfId="40252"/>
    <cellStyle name="Процентный 5 2 2 2 2 2 4 8" xfId="40253"/>
    <cellStyle name="Процентный 5 2 2 2 2 2 5" xfId="40254"/>
    <cellStyle name="Процентный 5 2 2 2 2 2 5 2" xfId="40255"/>
    <cellStyle name="Процентный 5 2 2 2 2 2 5 3" xfId="40256"/>
    <cellStyle name="Процентный 5 2 2 2 2 2 5 4" xfId="40257"/>
    <cellStyle name="Процентный 5 2 2 2 2 2 5 5" xfId="40258"/>
    <cellStyle name="Процентный 5 2 2 2 2 2 6" xfId="40259"/>
    <cellStyle name="Процентный 5 2 2 2 2 2 6 2" xfId="40260"/>
    <cellStyle name="Процентный 5 2 2 2 2 2 6 3" xfId="40261"/>
    <cellStyle name="Процентный 5 2 2 2 2 2 6 4" xfId="40262"/>
    <cellStyle name="Процентный 5 2 2 2 2 2 6 5" xfId="40263"/>
    <cellStyle name="Процентный 5 2 2 2 2 2 7" xfId="40264"/>
    <cellStyle name="Процентный 5 2 2 2 2 2 8" xfId="40265"/>
    <cellStyle name="Процентный 5 2 2 2 2 2 9" xfId="40266"/>
    <cellStyle name="Процентный 5 2 2 2 2 3" xfId="40267"/>
    <cellStyle name="Процентный 5 2 2 2 2 3 10" xfId="40268"/>
    <cellStyle name="Процентный 5 2 2 2 2 3 11" xfId="40269"/>
    <cellStyle name="Процентный 5 2 2 2 2 3 12" xfId="40270"/>
    <cellStyle name="Процентный 5 2 2 2 2 3 13" xfId="40271"/>
    <cellStyle name="Процентный 5 2 2 2 2 3 2" xfId="40272"/>
    <cellStyle name="Процентный 5 2 2 2 2 3 2 2" xfId="40273"/>
    <cellStyle name="Процентный 5 2 2 2 2 3 2 2 2" xfId="40274"/>
    <cellStyle name="Процентный 5 2 2 2 2 3 2 2 3" xfId="40275"/>
    <cellStyle name="Процентный 5 2 2 2 2 3 2 2 4" xfId="40276"/>
    <cellStyle name="Процентный 5 2 2 2 2 3 2 2 5" xfId="40277"/>
    <cellStyle name="Процентный 5 2 2 2 2 3 2 3" xfId="40278"/>
    <cellStyle name="Процентный 5 2 2 2 2 3 2 4" xfId="40279"/>
    <cellStyle name="Процентный 5 2 2 2 2 3 2 5" xfId="40280"/>
    <cellStyle name="Процентный 5 2 2 2 2 3 2 6" xfId="40281"/>
    <cellStyle name="Процентный 5 2 2 2 2 3 2 7" xfId="40282"/>
    <cellStyle name="Процентный 5 2 2 2 2 3 2 8" xfId="40283"/>
    <cellStyle name="Процентный 5 2 2 2 2 3 2 9" xfId="40284"/>
    <cellStyle name="Процентный 5 2 2 2 2 3 3" xfId="40285"/>
    <cellStyle name="Процентный 5 2 2 2 2 3 3 2" xfId="40286"/>
    <cellStyle name="Процентный 5 2 2 2 2 3 3 2 2" xfId="40287"/>
    <cellStyle name="Процентный 5 2 2 2 2 3 3 2 3" xfId="40288"/>
    <cellStyle name="Процентный 5 2 2 2 2 3 3 2 4" xfId="40289"/>
    <cellStyle name="Процентный 5 2 2 2 2 3 3 2 5" xfId="40290"/>
    <cellStyle name="Процентный 5 2 2 2 2 3 3 3" xfId="40291"/>
    <cellStyle name="Процентный 5 2 2 2 2 3 3 4" xfId="40292"/>
    <cellStyle name="Процентный 5 2 2 2 2 3 3 5" xfId="40293"/>
    <cellStyle name="Процентный 5 2 2 2 2 3 3 6" xfId="40294"/>
    <cellStyle name="Процентный 5 2 2 2 2 3 3 7" xfId="40295"/>
    <cellStyle name="Процентный 5 2 2 2 2 3 3 8" xfId="40296"/>
    <cellStyle name="Процентный 5 2 2 2 2 3 4" xfId="40297"/>
    <cellStyle name="Процентный 5 2 2 2 2 3 4 2" xfId="40298"/>
    <cellStyle name="Процентный 5 2 2 2 2 3 4 3" xfId="40299"/>
    <cellStyle name="Процентный 5 2 2 2 2 3 4 4" xfId="40300"/>
    <cellStyle name="Процентный 5 2 2 2 2 3 4 5" xfId="40301"/>
    <cellStyle name="Процентный 5 2 2 2 2 3 5" xfId="40302"/>
    <cellStyle name="Процентный 5 2 2 2 2 3 5 2" xfId="40303"/>
    <cellStyle name="Процентный 5 2 2 2 2 3 5 3" xfId="40304"/>
    <cellStyle name="Процентный 5 2 2 2 2 3 5 4" xfId="40305"/>
    <cellStyle name="Процентный 5 2 2 2 2 3 5 5" xfId="40306"/>
    <cellStyle name="Процентный 5 2 2 2 2 3 6" xfId="40307"/>
    <cellStyle name="Процентный 5 2 2 2 2 3 7" xfId="40308"/>
    <cellStyle name="Процентный 5 2 2 2 2 3 8" xfId="40309"/>
    <cellStyle name="Процентный 5 2 2 2 2 3 9" xfId="40310"/>
    <cellStyle name="Процентный 5 2 2 2 2 4" xfId="40311"/>
    <cellStyle name="Процентный 5 2 2 2 2 4 10" xfId="40312"/>
    <cellStyle name="Процентный 5 2 2 2 2 4 2" xfId="40313"/>
    <cellStyle name="Процентный 5 2 2 2 2 4 2 2" xfId="40314"/>
    <cellStyle name="Процентный 5 2 2 2 2 4 2 2 2" xfId="40315"/>
    <cellStyle name="Процентный 5 2 2 2 2 4 2 2 3" xfId="40316"/>
    <cellStyle name="Процентный 5 2 2 2 2 4 2 2 4" xfId="40317"/>
    <cellStyle name="Процентный 5 2 2 2 2 4 2 2 5" xfId="40318"/>
    <cellStyle name="Процентный 5 2 2 2 2 4 2 3" xfId="40319"/>
    <cellStyle name="Процентный 5 2 2 2 2 4 2 4" xfId="40320"/>
    <cellStyle name="Процентный 5 2 2 2 2 4 2 5" xfId="40321"/>
    <cellStyle name="Процентный 5 2 2 2 2 4 2 6" xfId="40322"/>
    <cellStyle name="Процентный 5 2 2 2 2 4 2 7" xfId="40323"/>
    <cellStyle name="Процентный 5 2 2 2 2 4 2 8" xfId="40324"/>
    <cellStyle name="Процентный 5 2 2 2 2 4 2 9" xfId="40325"/>
    <cellStyle name="Процентный 5 2 2 2 2 4 3" xfId="40326"/>
    <cellStyle name="Процентный 5 2 2 2 2 4 3 2" xfId="40327"/>
    <cellStyle name="Процентный 5 2 2 2 2 4 3 3" xfId="40328"/>
    <cellStyle name="Процентный 5 2 2 2 2 4 3 4" xfId="40329"/>
    <cellStyle name="Процентный 5 2 2 2 2 4 3 5" xfId="40330"/>
    <cellStyle name="Процентный 5 2 2 2 2 4 4" xfId="40331"/>
    <cellStyle name="Процентный 5 2 2 2 2 4 5" xfId="40332"/>
    <cellStyle name="Процентный 5 2 2 2 2 4 6" xfId="40333"/>
    <cellStyle name="Процентный 5 2 2 2 2 4 7" xfId="40334"/>
    <cellStyle name="Процентный 5 2 2 2 2 4 8" xfId="40335"/>
    <cellStyle name="Процентный 5 2 2 2 2 4 9" xfId="40336"/>
    <cellStyle name="Процентный 5 2 2 2 2 5" xfId="40337"/>
    <cellStyle name="Процентный 5 2 2 2 2 5 2" xfId="40338"/>
    <cellStyle name="Процентный 5 2 2 2 2 5 2 2" xfId="40339"/>
    <cellStyle name="Процентный 5 2 2 2 2 5 2 3" xfId="40340"/>
    <cellStyle name="Процентный 5 2 2 2 2 5 2 4" xfId="40341"/>
    <cellStyle name="Процентный 5 2 2 2 2 5 2 5" xfId="40342"/>
    <cellStyle name="Процентный 5 2 2 2 2 5 3" xfId="40343"/>
    <cellStyle name="Процентный 5 2 2 2 2 5 4" xfId="40344"/>
    <cellStyle name="Процентный 5 2 2 2 2 5 5" xfId="40345"/>
    <cellStyle name="Процентный 5 2 2 2 2 5 6" xfId="40346"/>
    <cellStyle name="Процентный 5 2 2 2 2 5 7" xfId="40347"/>
    <cellStyle name="Процентный 5 2 2 2 2 5 8" xfId="40348"/>
    <cellStyle name="Процентный 5 2 2 2 2 5 9" xfId="40349"/>
    <cellStyle name="Процентный 5 2 2 2 2 6" xfId="40350"/>
    <cellStyle name="Процентный 5 2 2 2 2 6 2" xfId="40351"/>
    <cellStyle name="Процентный 5 2 2 2 2 6 2 2" xfId="40352"/>
    <cellStyle name="Процентный 5 2 2 2 2 6 2 3" xfId="40353"/>
    <cellStyle name="Процентный 5 2 2 2 2 6 2 4" xfId="40354"/>
    <cellStyle name="Процентный 5 2 2 2 2 6 2 5" xfId="40355"/>
    <cellStyle name="Процентный 5 2 2 2 2 6 3" xfId="40356"/>
    <cellStyle name="Процентный 5 2 2 2 2 6 4" xfId="40357"/>
    <cellStyle name="Процентный 5 2 2 2 2 6 5" xfId="40358"/>
    <cellStyle name="Процентный 5 2 2 2 2 6 6" xfId="40359"/>
    <cellStyle name="Процентный 5 2 2 2 2 6 7" xfId="40360"/>
    <cellStyle name="Процентный 5 2 2 2 2 6 8" xfId="40361"/>
    <cellStyle name="Процентный 5 2 2 2 2 7" xfId="40362"/>
    <cellStyle name="Процентный 5 2 2 2 2 7 2" xfId="40363"/>
    <cellStyle name="Процентный 5 2 2 2 2 7 3" xfId="40364"/>
    <cellStyle name="Процентный 5 2 2 2 2 7 4" xfId="40365"/>
    <cellStyle name="Процентный 5 2 2 2 2 7 5" xfId="40366"/>
    <cellStyle name="Процентный 5 2 2 2 2 8" xfId="40367"/>
    <cellStyle name="Процентный 5 2 2 2 2 8 2" xfId="40368"/>
    <cellStyle name="Процентный 5 2 2 2 2 8 3" xfId="40369"/>
    <cellStyle name="Процентный 5 2 2 2 2 8 4" xfId="40370"/>
    <cellStyle name="Процентный 5 2 2 2 2 8 5" xfId="40371"/>
    <cellStyle name="Процентный 5 2 2 2 2 9" xfId="40372"/>
    <cellStyle name="Процентный 5 2 2 2 3" xfId="40373"/>
    <cellStyle name="Процентный 5 2 2 2 3 10" xfId="40374"/>
    <cellStyle name="Процентный 5 2 2 2 3 11" xfId="40375"/>
    <cellStyle name="Процентный 5 2 2 2 3 12" xfId="40376"/>
    <cellStyle name="Процентный 5 2 2 2 3 13" xfId="40377"/>
    <cellStyle name="Процентный 5 2 2 2 3 14" xfId="40378"/>
    <cellStyle name="Процентный 5 2 2 2 3 2" xfId="40379"/>
    <cellStyle name="Процентный 5 2 2 2 3 2 10" xfId="40380"/>
    <cellStyle name="Процентный 5 2 2 2 3 2 11" xfId="40381"/>
    <cellStyle name="Процентный 5 2 2 2 3 2 12" xfId="40382"/>
    <cellStyle name="Процентный 5 2 2 2 3 2 13" xfId="40383"/>
    <cellStyle name="Процентный 5 2 2 2 3 2 2" xfId="40384"/>
    <cellStyle name="Процентный 5 2 2 2 3 2 2 2" xfId="40385"/>
    <cellStyle name="Процентный 5 2 2 2 3 2 2 2 2" xfId="40386"/>
    <cellStyle name="Процентный 5 2 2 2 3 2 2 2 3" xfId="40387"/>
    <cellStyle name="Процентный 5 2 2 2 3 2 2 2 4" xfId="40388"/>
    <cellStyle name="Процентный 5 2 2 2 3 2 2 2 5" xfId="40389"/>
    <cellStyle name="Процентный 5 2 2 2 3 2 2 3" xfId="40390"/>
    <cellStyle name="Процентный 5 2 2 2 3 2 2 4" xfId="40391"/>
    <cellStyle name="Процентный 5 2 2 2 3 2 2 5" xfId="40392"/>
    <cellStyle name="Процентный 5 2 2 2 3 2 2 6" xfId="40393"/>
    <cellStyle name="Процентный 5 2 2 2 3 2 2 7" xfId="40394"/>
    <cellStyle name="Процентный 5 2 2 2 3 2 2 8" xfId="40395"/>
    <cellStyle name="Процентный 5 2 2 2 3 2 2 9" xfId="40396"/>
    <cellStyle name="Процентный 5 2 2 2 3 2 3" xfId="40397"/>
    <cellStyle name="Процентный 5 2 2 2 3 2 3 2" xfId="40398"/>
    <cellStyle name="Процентный 5 2 2 2 3 2 3 2 2" xfId="40399"/>
    <cellStyle name="Процентный 5 2 2 2 3 2 3 2 3" xfId="40400"/>
    <cellStyle name="Процентный 5 2 2 2 3 2 3 2 4" xfId="40401"/>
    <cellStyle name="Процентный 5 2 2 2 3 2 3 2 5" xfId="40402"/>
    <cellStyle name="Процентный 5 2 2 2 3 2 3 3" xfId="40403"/>
    <cellStyle name="Процентный 5 2 2 2 3 2 3 4" xfId="40404"/>
    <cellStyle name="Процентный 5 2 2 2 3 2 3 5" xfId="40405"/>
    <cellStyle name="Процентный 5 2 2 2 3 2 3 6" xfId="40406"/>
    <cellStyle name="Процентный 5 2 2 2 3 2 3 7" xfId="40407"/>
    <cellStyle name="Процентный 5 2 2 2 3 2 3 8" xfId="40408"/>
    <cellStyle name="Процентный 5 2 2 2 3 2 4" xfId="40409"/>
    <cellStyle name="Процентный 5 2 2 2 3 2 4 2" xfId="40410"/>
    <cellStyle name="Процентный 5 2 2 2 3 2 4 3" xfId="40411"/>
    <cellStyle name="Процентный 5 2 2 2 3 2 4 4" xfId="40412"/>
    <cellStyle name="Процентный 5 2 2 2 3 2 4 5" xfId="40413"/>
    <cellStyle name="Процентный 5 2 2 2 3 2 5" xfId="40414"/>
    <cellStyle name="Процентный 5 2 2 2 3 2 5 2" xfId="40415"/>
    <cellStyle name="Процентный 5 2 2 2 3 2 5 3" xfId="40416"/>
    <cellStyle name="Процентный 5 2 2 2 3 2 5 4" xfId="40417"/>
    <cellStyle name="Процентный 5 2 2 2 3 2 5 5" xfId="40418"/>
    <cellStyle name="Процентный 5 2 2 2 3 2 6" xfId="40419"/>
    <cellStyle name="Процентный 5 2 2 2 3 2 7" xfId="40420"/>
    <cellStyle name="Процентный 5 2 2 2 3 2 8" xfId="40421"/>
    <cellStyle name="Процентный 5 2 2 2 3 2 9" xfId="40422"/>
    <cellStyle name="Процентный 5 2 2 2 3 3" xfId="40423"/>
    <cellStyle name="Процентный 5 2 2 2 3 3 2" xfId="40424"/>
    <cellStyle name="Процентный 5 2 2 2 3 3 2 2" xfId="40425"/>
    <cellStyle name="Процентный 5 2 2 2 3 3 2 3" xfId="40426"/>
    <cellStyle name="Процентный 5 2 2 2 3 3 2 4" xfId="40427"/>
    <cellStyle name="Процентный 5 2 2 2 3 3 2 5" xfId="40428"/>
    <cellStyle name="Процентный 5 2 2 2 3 3 3" xfId="40429"/>
    <cellStyle name="Процентный 5 2 2 2 3 3 4" xfId="40430"/>
    <cellStyle name="Процентный 5 2 2 2 3 3 5" xfId="40431"/>
    <cellStyle name="Процентный 5 2 2 2 3 3 6" xfId="40432"/>
    <cellStyle name="Процентный 5 2 2 2 3 3 7" xfId="40433"/>
    <cellStyle name="Процентный 5 2 2 2 3 3 8" xfId="40434"/>
    <cellStyle name="Процентный 5 2 2 2 3 3 9" xfId="40435"/>
    <cellStyle name="Процентный 5 2 2 2 3 4" xfId="40436"/>
    <cellStyle name="Процентный 5 2 2 2 3 4 2" xfId="40437"/>
    <cellStyle name="Процентный 5 2 2 2 3 4 2 2" xfId="40438"/>
    <cellStyle name="Процентный 5 2 2 2 3 4 2 3" xfId="40439"/>
    <cellStyle name="Процентный 5 2 2 2 3 4 2 4" xfId="40440"/>
    <cellStyle name="Процентный 5 2 2 2 3 4 2 5" xfId="40441"/>
    <cellStyle name="Процентный 5 2 2 2 3 4 3" xfId="40442"/>
    <cellStyle name="Процентный 5 2 2 2 3 4 4" xfId="40443"/>
    <cellStyle name="Процентный 5 2 2 2 3 4 5" xfId="40444"/>
    <cellStyle name="Процентный 5 2 2 2 3 4 6" xfId="40445"/>
    <cellStyle name="Процентный 5 2 2 2 3 4 7" xfId="40446"/>
    <cellStyle name="Процентный 5 2 2 2 3 4 8" xfId="40447"/>
    <cellStyle name="Процентный 5 2 2 2 3 5" xfId="40448"/>
    <cellStyle name="Процентный 5 2 2 2 3 5 2" xfId="40449"/>
    <cellStyle name="Процентный 5 2 2 2 3 5 3" xfId="40450"/>
    <cellStyle name="Процентный 5 2 2 2 3 5 4" xfId="40451"/>
    <cellStyle name="Процентный 5 2 2 2 3 5 5" xfId="40452"/>
    <cellStyle name="Процентный 5 2 2 2 3 6" xfId="40453"/>
    <cellStyle name="Процентный 5 2 2 2 3 6 2" xfId="40454"/>
    <cellStyle name="Процентный 5 2 2 2 3 6 3" xfId="40455"/>
    <cellStyle name="Процентный 5 2 2 2 3 6 4" xfId="40456"/>
    <cellStyle name="Процентный 5 2 2 2 3 6 5" xfId="40457"/>
    <cellStyle name="Процентный 5 2 2 2 3 7" xfId="40458"/>
    <cellStyle name="Процентный 5 2 2 2 3 8" xfId="40459"/>
    <cellStyle name="Процентный 5 2 2 2 3 9" xfId="40460"/>
    <cellStyle name="Процентный 5 2 2 2 4" xfId="40461"/>
    <cellStyle name="Процентный 5 2 2 2 4 10" xfId="40462"/>
    <cellStyle name="Процентный 5 2 2 2 4 11" xfId="40463"/>
    <cellStyle name="Процентный 5 2 2 2 4 12" xfId="40464"/>
    <cellStyle name="Процентный 5 2 2 2 4 13" xfId="40465"/>
    <cellStyle name="Процентный 5 2 2 2 4 2" xfId="40466"/>
    <cellStyle name="Процентный 5 2 2 2 4 2 2" xfId="40467"/>
    <cellStyle name="Процентный 5 2 2 2 4 2 2 2" xfId="40468"/>
    <cellStyle name="Процентный 5 2 2 2 4 2 2 3" xfId="40469"/>
    <cellStyle name="Процентный 5 2 2 2 4 2 2 4" xfId="40470"/>
    <cellStyle name="Процентный 5 2 2 2 4 2 2 5" xfId="40471"/>
    <cellStyle name="Процентный 5 2 2 2 4 2 3" xfId="40472"/>
    <cellStyle name="Процентный 5 2 2 2 4 2 4" xfId="40473"/>
    <cellStyle name="Процентный 5 2 2 2 4 2 5" xfId="40474"/>
    <cellStyle name="Процентный 5 2 2 2 4 2 6" xfId="40475"/>
    <cellStyle name="Процентный 5 2 2 2 4 2 7" xfId="40476"/>
    <cellStyle name="Процентный 5 2 2 2 4 2 8" xfId="40477"/>
    <cellStyle name="Процентный 5 2 2 2 4 2 9" xfId="40478"/>
    <cellStyle name="Процентный 5 2 2 2 4 3" xfId="40479"/>
    <cellStyle name="Процентный 5 2 2 2 4 3 2" xfId="40480"/>
    <cellStyle name="Процентный 5 2 2 2 4 3 2 2" xfId="40481"/>
    <cellStyle name="Процентный 5 2 2 2 4 3 2 3" xfId="40482"/>
    <cellStyle name="Процентный 5 2 2 2 4 3 2 4" xfId="40483"/>
    <cellStyle name="Процентный 5 2 2 2 4 3 2 5" xfId="40484"/>
    <cellStyle name="Процентный 5 2 2 2 4 3 3" xfId="40485"/>
    <cellStyle name="Процентный 5 2 2 2 4 3 4" xfId="40486"/>
    <cellStyle name="Процентный 5 2 2 2 4 3 5" xfId="40487"/>
    <cellStyle name="Процентный 5 2 2 2 4 3 6" xfId="40488"/>
    <cellStyle name="Процентный 5 2 2 2 4 3 7" xfId="40489"/>
    <cellStyle name="Процентный 5 2 2 2 4 3 8" xfId="40490"/>
    <cellStyle name="Процентный 5 2 2 2 4 4" xfId="40491"/>
    <cellStyle name="Процентный 5 2 2 2 4 4 2" xfId="40492"/>
    <cellStyle name="Процентный 5 2 2 2 4 4 3" xfId="40493"/>
    <cellStyle name="Процентный 5 2 2 2 4 4 4" xfId="40494"/>
    <cellStyle name="Процентный 5 2 2 2 4 4 5" xfId="40495"/>
    <cellStyle name="Процентный 5 2 2 2 4 5" xfId="40496"/>
    <cellStyle name="Процентный 5 2 2 2 4 5 2" xfId="40497"/>
    <cellStyle name="Процентный 5 2 2 2 4 5 3" xfId="40498"/>
    <cellStyle name="Процентный 5 2 2 2 4 5 4" xfId="40499"/>
    <cellStyle name="Процентный 5 2 2 2 4 5 5" xfId="40500"/>
    <cellStyle name="Процентный 5 2 2 2 4 6" xfId="40501"/>
    <cellStyle name="Процентный 5 2 2 2 4 7" xfId="40502"/>
    <cellStyle name="Процентный 5 2 2 2 4 8" xfId="40503"/>
    <cellStyle name="Процентный 5 2 2 2 4 9" xfId="40504"/>
    <cellStyle name="Процентный 5 2 2 2 5" xfId="40505"/>
    <cellStyle name="Процентный 5 2 2 2 5 10" xfId="40506"/>
    <cellStyle name="Процентный 5 2 2 2 5 2" xfId="40507"/>
    <cellStyle name="Процентный 5 2 2 2 5 2 2" xfId="40508"/>
    <cellStyle name="Процентный 5 2 2 2 5 2 2 2" xfId="40509"/>
    <cellStyle name="Процентный 5 2 2 2 5 2 2 3" xfId="40510"/>
    <cellStyle name="Процентный 5 2 2 2 5 2 2 4" xfId="40511"/>
    <cellStyle name="Процентный 5 2 2 2 5 2 2 5" xfId="40512"/>
    <cellStyle name="Процентный 5 2 2 2 5 2 3" xfId="40513"/>
    <cellStyle name="Процентный 5 2 2 2 5 2 4" xfId="40514"/>
    <cellStyle name="Процентный 5 2 2 2 5 2 5" xfId="40515"/>
    <cellStyle name="Процентный 5 2 2 2 5 2 6" xfId="40516"/>
    <cellStyle name="Процентный 5 2 2 2 5 2 7" xfId="40517"/>
    <cellStyle name="Процентный 5 2 2 2 5 2 8" xfId="40518"/>
    <cellStyle name="Процентный 5 2 2 2 5 2 9" xfId="40519"/>
    <cellStyle name="Процентный 5 2 2 2 5 3" xfId="40520"/>
    <cellStyle name="Процентный 5 2 2 2 5 3 2" xfId="40521"/>
    <cellStyle name="Процентный 5 2 2 2 5 3 3" xfId="40522"/>
    <cellStyle name="Процентный 5 2 2 2 5 3 4" xfId="40523"/>
    <cellStyle name="Процентный 5 2 2 2 5 3 5" xfId="40524"/>
    <cellStyle name="Процентный 5 2 2 2 5 4" xfId="40525"/>
    <cellStyle name="Процентный 5 2 2 2 5 5" xfId="40526"/>
    <cellStyle name="Процентный 5 2 2 2 5 6" xfId="40527"/>
    <cellStyle name="Процентный 5 2 2 2 5 7" xfId="40528"/>
    <cellStyle name="Процентный 5 2 2 2 5 8" xfId="40529"/>
    <cellStyle name="Процентный 5 2 2 2 5 9" xfId="40530"/>
    <cellStyle name="Процентный 5 2 2 2 6" xfId="40531"/>
    <cellStyle name="Процентный 5 2 2 2 6 2" xfId="40532"/>
    <cellStyle name="Процентный 5 2 2 2 6 2 2" xfId="40533"/>
    <cellStyle name="Процентный 5 2 2 2 6 2 3" xfId="40534"/>
    <cellStyle name="Процентный 5 2 2 2 6 2 4" xfId="40535"/>
    <cellStyle name="Процентный 5 2 2 2 6 2 5" xfId="40536"/>
    <cellStyle name="Процентный 5 2 2 2 6 3" xfId="40537"/>
    <cellStyle name="Процентный 5 2 2 2 6 4" xfId="40538"/>
    <cellStyle name="Процентный 5 2 2 2 6 5" xfId="40539"/>
    <cellStyle name="Процентный 5 2 2 2 6 6" xfId="40540"/>
    <cellStyle name="Процентный 5 2 2 2 6 7" xfId="40541"/>
    <cellStyle name="Процентный 5 2 2 2 6 8" xfId="40542"/>
    <cellStyle name="Процентный 5 2 2 2 6 9" xfId="40543"/>
    <cellStyle name="Процентный 5 2 2 2 7" xfId="40544"/>
    <cellStyle name="Процентный 5 2 2 2 7 2" xfId="40545"/>
    <cellStyle name="Процентный 5 2 2 2 7 2 2" xfId="40546"/>
    <cellStyle name="Процентный 5 2 2 2 7 2 3" xfId="40547"/>
    <cellStyle name="Процентный 5 2 2 2 7 2 4" xfId="40548"/>
    <cellStyle name="Процентный 5 2 2 2 7 2 5" xfId="40549"/>
    <cellStyle name="Процентный 5 2 2 2 7 3" xfId="40550"/>
    <cellStyle name="Процентный 5 2 2 2 7 4" xfId="40551"/>
    <cellStyle name="Процентный 5 2 2 2 7 5" xfId="40552"/>
    <cellStyle name="Процентный 5 2 2 2 7 6" xfId="40553"/>
    <cellStyle name="Процентный 5 2 2 2 7 7" xfId="40554"/>
    <cellStyle name="Процентный 5 2 2 2 7 8" xfId="40555"/>
    <cellStyle name="Процентный 5 2 2 2 8" xfId="40556"/>
    <cellStyle name="Процентный 5 2 2 2 8 2" xfId="40557"/>
    <cellStyle name="Процентный 5 2 2 2 8 3" xfId="40558"/>
    <cellStyle name="Процентный 5 2 2 2 8 4" xfId="40559"/>
    <cellStyle name="Процентный 5 2 2 2 8 5" xfId="40560"/>
    <cellStyle name="Процентный 5 2 2 2 9" xfId="40561"/>
    <cellStyle name="Процентный 5 2 2 2 9 2" xfId="40562"/>
    <cellStyle name="Процентный 5 2 2 2 9 3" xfId="40563"/>
    <cellStyle name="Процентный 5 2 2 2 9 4" xfId="40564"/>
    <cellStyle name="Процентный 5 2 2 2 9 5" xfId="40565"/>
    <cellStyle name="Процентный 5 2 2 20" xfId="40566"/>
    <cellStyle name="Процентный 5 2 2 21" xfId="40567"/>
    <cellStyle name="Процентный 5 2 2 22" xfId="40568"/>
    <cellStyle name="Процентный 5 2 2 23" xfId="40569"/>
    <cellStyle name="Процентный 5 2 2 24" xfId="40570"/>
    <cellStyle name="Процентный 5 2 2 25" xfId="40571"/>
    <cellStyle name="Процентный 5 2 2 26" xfId="40572"/>
    <cellStyle name="Процентный 5 2 2 27" xfId="40573"/>
    <cellStyle name="Процентный 5 2 2 3" xfId="40574"/>
    <cellStyle name="Процентный 5 2 2 3 10" xfId="40575"/>
    <cellStyle name="Процентный 5 2 2 3 11" xfId="40576"/>
    <cellStyle name="Процентный 5 2 2 3 12" xfId="40577"/>
    <cellStyle name="Процентный 5 2 2 3 13" xfId="40578"/>
    <cellStyle name="Процентный 5 2 2 3 14" xfId="40579"/>
    <cellStyle name="Процентный 5 2 2 3 15" xfId="40580"/>
    <cellStyle name="Процентный 5 2 2 3 16" xfId="40581"/>
    <cellStyle name="Процентный 5 2 2 3 2" xfId="40582"/>
    <cellStyle name="Процентный 5 2 2 3 2 10" xfId="40583"/>
    <cellStyle name="Процентный 5 2 2 3 2 11" xfId="40584"/>
    <cellStyle name="Процентный 5 2 2 3 2 12" xfId="40585"/>
    <cellStyle name="Процентный 5 2 2 3 2 13" xfId="40586"/>
    <cellStyle name="Процентный 5 2 2 3 2 14" xfId="40587"/>
    <cellStyle name="Процентный 5 2 2 3 2 2" xfId="40588"/>
    <cellStyle name="Процентный 5 2 2 3 2 2 10" xfId="40589"/>
    <cellStyle name="Процентный 5 2 2 3 2 2 11" xfId="40590"/>
    <cellStyle name="Процентный 5 2 2 3 2 2 12" xfId="40591"/>
    <cellStyle name="Процентный 5 2 2 3 2 2 13" xfId="40592"/>
    <cellStyle name="Процентный 5 2 2 3 2 2 2" xfId="40593"/>
    <cellStyle name="Процентный 5 2 2 3 2 2 2 2" xfId="40594"/>
    <cellStyle name="Процентный 5 2 2 3 2 2 2 2 2" xfId="40595"/>
    <cellStyle name="Процентный 5 2 2 3 2 2 2 2 3" xfId="40596"/>
    <cellStyle name="Процентный 5 2 2 3 2 2 2 2 4" xfId="40597"/>
    <cellStyle name="Процентный 5 2 2 3 2 2 2 2 5" xfId="40598"/>
    <cellStyle name="Процентный 5 2 2 3 2 2 2 3" xfId="40599"/>
    <cellStyle name="Процентный 5 2 2 3 2 2 2 4" xfId="40600"/>
    <cellStyle name="Процентный 5 2 2 3 2 2 2 5" xfId="40601"/>
    <cellStyle name="Процентный 5 2 2 3 2 2 2 6" xfId="40602"/>
    <cellStyle name="Процентный 5 2 2 3 2 2 2 7" xfId="40603"/>
    <cellStyle name="Процентный 5 2 2 3 2 2 2 8" xfId="40604"/>
    <cellStyle name="Процентный 5 2 2 3 2 2 2 9" xfId="40605"/>
    <cellStyle name="Процентный 5 2 2 3 2 2 3" xfId="40606"/>
    <cellStyle name="Процентный 5 2 2 3 2 2 3 2" xfId="40607"/>
    <cellStyle name="Процентный 5 2 2 3 2 2 3 2 2" xfId="40608"/>
    <cellStyle name="Процентный 5 2 2 3 2 2 3 2 3" xfId="40609"/>
    <cellStyle name="Процентный 5 2 2 3 2 2 3 2 4" xfId="40610"/>
    <cellStyle name="Процентный 5 2 2 3 2 2 3 2 5" xfId="40611"/>
    <cellStyle name="Процентный 5 2 2 3 2 2 3 3" xfId="40612"/>
    <cellStyle name="Процентный 5 2 2 3 2 2 3 4" xfId="40613"/>
    <cellStyle name="Процентный 5 2 2 3 2 2 3 5" xfId="40614"/>
    <cellStyle name="Процентный 5 2 2 3 2 2 3 6" xfId="40615"/>
    <cellStyle name="Процентный 5 2 2 3 2 2 3 7" xfId="40616"/>
    <cellStyle name="Процентный 5 2 2 3 2 2 3 8" xfId="40617"/>
    <cellStyle name="Процентный 5 2 2 3 2 2 4" xfId="40618"/>
    <cellStyle name="Процентный 5 2 2 3 2 2 4 2" xfId="40619"/>
    <cellStyle name="Процентный 5 2 2 3 2 2 4 3" xfId="40620"/>
    <cellStyle name="Процентный 5 2 2 3 2 2 4 4" xfId="40621"/>
    <cellStyle name="Процентный 5 2 2 3 2 2 4 5" xfId="40622"/>
    <cellStyle name="Процентный 5 2 2 3 2 2 5" xfId="40623"/>
    <cellStyle name="Процентный 5 2 2 3 2 2 5 2" xfId="40624"/>
    <cellStyle name="Процентный 5 2 2 3 2 2 5 3" xfId="40625"/>
    <cellStyle name="Процентный 5 2 2 3 2 2 5 4" xfId="40626"/>
    <cellStyle name="Процентный 5 2 2 3 2 2 5 5" xfId="40627"/>
    <cellStyle name="Процентный 5 2 2 3 2 2 6" xfId="40628"/>
    <cellStyle name="Процентный 5 2 2 3 2 2 7" xfId="40629"/>
    <cellStyle name="Процентный 5 2 2 3 2 2 8" xfId="40630"/>
    <cellStyle name="Процентный 5 2 2 3 2 2 9" xfId="40631"/>
    <cellStyle name="Процентный 5 2 2 3 2 3" xfId="40632"/>
    <cellStyle name="Процентный 5 2 2 3 2 3 2" xfId="40633"/>
    <cellStyle name="Процентный 5 2 2 3 2 3 2 2" xfId="40634"/>
    <cellStyle name="Процентный 5 2 2 3 2 3 2 3" xfId="40635"/>
    <cellStyle name="Процентный 5 2 2 3 2 3 2 4" xfId="40636"/>
    <cellStyle name="Процентный 5 2 2 3 2 3 2 5" xfId="40637"/>
    <cellStyle name="Процентный 5 2 2 3 2 3 3" xfId="40638"/>
    <cellStyle name="Процентный 5 2 2 3 2 3 4" xfId="40639"/>
    <cellStyle name="Процентный 5 2 2 3 2 3 5" xfId="40640"/>
    <cellStyle name="Процентный 5 2 2 3 2 3 6" xfId="40641"/>
    <cellStyle name="Процентный 5 2 2 3 2 3 7" xfId="40642"/>
    <cellStyle name="Процентный 5 2 2 3 2 3 8" xfId="40643"/>
    <cellStyle name="Процентный 5 2 2 3 2 3 9" xfId="40644"/>
    <cellStyle name="Процентный 5 2 2 3 2 4" xfId="40645"/>
    <cellStyle name="Процентный 5 2 2 3 2 4 2" xfId="40646"/>
    <cellStyle name="Процентный 5 2 2 3 2 4 2 2" xfId="40647"/>
    <cellStyle name="Процентный 5 2 2 3 2 4 2 3" xfId="40648"/>
    <cellStyle name="Процентный 5 2 2 3 2 4 2 4" xfId="40649"/>
    <cellStyle name="Процентный 5 2 2 3 2 4 2 5" xfId="40650"/>
    <cellStyle name="Процентный 5 2 2 3 2 4 3" xfId="40651"/>
    <cellStyle name="Процентный 5 2 2 3 2 4 4" xfId="40652"/>
    <cellStyle name="Процентный 5 2 2 3 2 4 5" xfId="40653"/>
    <cellStyle name="Процентный 5 2 2 3 2 4 6" xfId="40654"/>
    <cellStyle name="Процентный 5 2 2 3 2 4 7" xfId="40655"/>
    <cellStyle name="Процентный 5 2 2 3 2 4 8" xfId="40656"/>
    <cellStyle name="Процентный 5 2 2 3 2 5" xfId="40657"/>
    <cellStyle name="Процентный 5 2 2 3 2 5 2" xfId="40658"/>
    <cellStyle name="Процентный 5 2 2 3 2 5 3" xfId="40659"/>
    <cellStyle name="Процентный 5 2 2 3 2 5 4" xfId="40660"/>
    <cellStyle name="Процентный 5 2 2 3 2 5 5" xfId="40661"/>
    <cellStyle name="Процентный 5 2 2 3 2 6" xfId="40662"/>
    <cellStyle name="Процентный 5 2 2 3 2 6 2" xfId="40663"/>
    <cellStyle name="Процентный 5 2 2 3 2 6 3" xfId="40664"/>
    <cellStyle name="Процентный 5 2 2 3 2 6 4" xfId="40665"/>
    <cellStyle name="Процентный 5 2 2 3 2 6 5" xfId="40666"/>
    <cellStyle name="Процентный 5 2 2 3 2 7" xfId="40667"/>
    <cellStyle name="Процентный 5 2 2 3 2 8" xfId="40668"/>
    <cellStyle name="Процентный 5 2 2 3 2 9" xfId="40669"/>
    <cellStyle name="Процентный 5 2 2 3 3" xfId="40670"/>
    <cellStyle name="Процентный 5 2 2 3 3 10" xfId="40671"/>
    <cellStyle name="Процентный 5 2 2 3 3 11" xfId="40672"/>
    <cellStyle name="Процентный 5 2 2 3 3 12" xfId="40673"/>
    <cellStyle name="Процентный 5 2 2 3 3 13" xfId="40674"/>
    <cellStyle name="Процентный 5 2 2 3 3 2" xfId="40675"/>
    <cellStyle name="Процентный 5 2 2 3 3 2 2" xfId="40676"/>
    <cellStyle name="Процентный 5 2 2 3 3 2 2 2" xfId="40677"/>
    <cellStyle name="Процентный 5 2 2 3 3 2 2 3" xfId="40678"/>
    <cellStyle name="Процентный 5 2 2 3 3 2 2 4" xfId="40679"/>
    <cellStyle name="Процентный 5 2 2 3 3 2 2 5" xfId="40680"/>
    <cellStyle name="Процентный 5 2 2 3 3 2 3" xfId="40681"/>
    <cellStyle name="Процентный 5 2 2 3 3 2 4" xfId="40682"/>
    <cellStyle name="Процентный 5 2 2 3 3 2 5" xfId="40683"/>
    <cellStyle name="Процентный 5 2 2 3 3 2 6" xfId="40684"/>
    <cellStyle name="Процентный 5 2 2 3 3 2 7" xfId="40685"/>
    <cellStyle name="Процентный 5 2 2 3 3 2 8" xfId="40686"/>
    <cellStyle name="Процентный 5 2 2 3 3 2 9" xfId="40687"/>
    <cellStyle name="Процентный 5 2 2 3 3 3" xfId="40688"/>
    <cellStyle name="Процентный 5 2 2 3 3 3 2" xfId="40689"/>
    <cellStyle name="Процентный 5 2 2 3 3 3 2 2" xfId="40690"/>
    <cellStyle name="Процентный 5 2 2 3 3 3 2 3" xfId="40691"/>
    <cellStyle name="Процентный 5 2 2 3 3 3 2 4" xfId="40692"/>
    <cellStyle name="Процентный 5 2 2 3 3 3 2 5" xfId="40693"/>
    <cellStyle name="Процентный 5 2 2 3 3 3 3" xfId="40694"/>
    <cellStyle name="Процентный 5 2 2 3 3 3 4" xfId="40695"/>
    <cellStyle name="Процентный 5 2 2 3 3 3 5" xfId="40696"/>
    <cellStyle name="Процентный 5 2 2 3 3 3 6" xfId="40697"/>
    <cellStyle name="Процентный 5 2 2 3 3 3 7" xfId="40698"/>
    <cellStyle name="Процентный 5 2 2 3 3 3 8" xfId="40699"/>
    <cellStyle name="Процентный 5 2 2 3 3 4" xfId="40700"/>
    <cellStyle name="Процентный 5 2 2 3 3 4 2" xfId="40701"/>
    <cellStyle name="Процентный 5 2 2 3 3 4 3" xfId="40702"/>
    <cellStyle name="Процентный 5 2 2 3 3 4 4" xfId="40703"/>
    <cellStyle name="Процентный 5 2 2 3 3 4 5" xfId="40704"/>
    <cellStyle name="Процентный 5 2 2 3 3 5" xfId="40705"/>
    <cellStyle name="Процентный 5 2 2 3 3 5 2" xfId="40706"/>
    <cellStyle name="Процентный 5 2 2 3 3 5 3" xfId="40707"/>
    <cellStyle name="Процентный 5 2 2 3 3 5 4" xfId="40708"/>
    <cellStyle name="Процентный 5 2 2 3 3 5 5" xfId="40709"/>
    <cellStyle name="Процентный 5 2 2 3 3 6" xfId="40710"/>
    <cellStyle name="Процентный 5 2 2 3 3 7" xfId="40711"/>
    <cellStyle name="Процентный 5 2 2 3 3 8" xfId="40712"/>
    <cellStyle name="Процентный 5 2 2 3 3 9" xfId="40713"/>
    <cellStyle name="Процентный 5 2 2 3 4" xfId="40714"/>
    <cellStyle name="Процентный 5 2 2 3 4 10" xfId="40715"/>
    <cellStyle name="Процентный 5 2 2 3 4 2" xfId="40716"/>
    <cellStyle name="Процентный 5 2 2 3 4 2 2" xfId="40717"/>
    <cellStyle name="Процентный 5 2 2 3 4 2 2 2" xfId="40718"/>
    <cellStyle name="Процентный 5 2 2 3 4 2 2 3" xfId="40719"/>
    <cellStyle name="Процентный 5 2 2 3 4 2 2 4" xfId="40720"/>
    <cellStyle name="Процентный 5 2 2 3 4 2 2 5" xfId="40721"/>
    <cellStyle name="Процентный 5 2 2 3 4 2 3" xfId="40722"/>
    <cellStyle name="Процентный 5 2 2 3 4 2 4" xfId="40723"/>
    <cellStyle name="Процентный 5 2 2 3 4 2 5" xfId="40724"/>
    <cellStyle name="Процентный 5 2 2 3 4 2 6" xfId="40725"/>
    <cellStyle name="Процентный 5 2 2 3 4 2 7" xfId="40726"/>
    <cellStyle name="Процентный 5 2 2 3 4 2 8" xfId="40727"/>
    <cellStyle name="Процентный 5 2 2 3 4 2 9" xfId="40728"/>
    <cellStyle name="Процентный 5 2 2 3 4 3" xfId="40729"/>
    <cellStyle name="Процентный 5 2 2 3 4 3 2" xfId="40730"/>
    <cellStyle name="Процентный 5 2 2 3 4 3 3" xfId="40731"/>
    <cellStyle name="Процентный 5 2 2 3 4 3 4" xfId="40732"/>
    <cellStyle name="Процентный 5 2 2 3 4 3 5" xfId="40733"/>
    <cellStyle name="Процентный 5 2 2 3 4 4" xfId="40734"/>
    <cellStyle name="Процентный 5 2 2 3 4 5" xfId="40735"/>
    <cellStyle name="Процентный 5 2 2 3 4 6" xfId="40736"/>
    <cellStyle name="Процентный 5 2 2 3 4 7" xfId="40737"/>
    <cellStyle name="Процентный 5 2 2 3 4 8" xfId="40738"/>
    <cellStyle name="Процентный 5 2 2 3 4 9" xfId="40739"/>
    <cellStyle name="Процентный 5 2 2 3 5" xfId="40740"/>
    <cellStyle name="Процентный 5 2 2 3 5 2" xfId="40741"/>
    <cellStyle name="Процентный 5 2 2 3 5 2 2" xfId="40742"/>
    <cellStyle name="Процентный 5 2 2 3 5 2 3" xfId="40743"/>
    <cellStyle name="Процентный 5 2 2 3 5 2 4" xfId="40744"/>
    <cellStyle name="Процентный 5 2 2 3 5 2 5" xfId="40745"/>
    <cellStyle name="Процентный 5 2 2 3 5 3" xfId="40746"/>
    <cellStyle name="Процентный 5 2 2 3 5 4" xfId="40747"/>
    <cellStyle name="Процентный 5 2 2 3 5 5" xfId="40748"/>
    <cellStyle name="Процентный 5 2 2 3 5 6" xfId="40749"/>
    <cellStyle name="Процентный 5 2 2 3 5 7" xfId="40750"/>
    <cellStyle name="Процентный 5 2 2 3 5 8" xfId="40751"/>
    <cellStyle name="Процентный 5 2 2 3 5 9" xfId="40752"/>
    <cellStyle name="Процентный 5 2 2 3 6" xfId="40753"/>
    <cellStyle name="Процентный 5 2 2 3 6 2" xfId="40754"/>
    <cellStyle name="Процентный 5 2 2 3 6 2 2" xfId="40755"/>
    <cellStyle name="Процентный 5 2 2 3 6 2 3" xfId="40756"/>
    <cellStyle name="Процентный 5 2 2 3 6 2 4" xfId="40757"/>
    <cellStyle name="Процентный 5 2 2 3 6 2 5" xfId="40758"/>
    <cellStyle name="Процентный 5 2 2 3 6 3" xfId="40759"/>
    <cellStyle name="Процентный 5 2 2 3 6 4" xfId="40760"/>
    <cellStyle name="Процентный 5 2 2 3 6 5" xfId="40761"/>
    <cellStyle name="Процентный 5 2 2 3 6 6" xfId="40762"/>
    <cellStyle name="Процентный 5 2 2 3 6 7" xfId="40763"/>
    <cellStyle name="Процентный 5 2 2 3 6 8" xfId="40764"/>
    <cellStyle name="Процентный 5 2 2 3 7" xfId="40765"/>
    <cellStyle name="Процентный 5 2 2 3 7 2" xfId="40766"/>
    <cellStyle name="Процентный 5 2 2 3 7 3" xfId="40767"/>
    <cellStyle name="Процентный 5 2 2 3 7 4" xfId="40768"/>
    <cellStyle name="Процентный 5 2 2 3 7 5" xfId="40769"/>
    <cellStyle name="Процентный 5 2 2 3 8" xfId="40770"/>
    <cellStyle name="Процентный 5 2 2 3 8 2" xfId="40771"/>
    <cellStyle name="Процентный 5 2 2 3 8 3" xfId="40772"/>
    <cellStyle name="Процентный 5 2 2 3 8 4" xfId="40773"/>
    <cellStyle name="Процентный 5 2 2 3 8 5" xfId="40774"/>
    <cellStyle name="Процентный 5 2 2 3 9" xfId="40775"/>
    <cellStyle name="Процентный 5 2 2 4" xfId="40776"/>
    <cellStyle name="Процентный 5 2 2 4 10" xfId="40777"/>
    <cellStyle name="Процентный 5 2 2 4 11" xfId="40778"/>
    <cellStyle name="Процентный 5 2 2 4 12" xfId="40779"/>
    <cellStyle name="Процентный 5 2 2 4 13" xfId="40780"/>
    <cellStyle name="Процентный 5 2 2 4 14" xfId="40781"/>
    <cellStyle name="Процентный 5 2 2 4 15" xfId="40782"/>
    <cellStyle name="Процентный 5 2 2 4 16" xfId="40783"/>
    <cellStyle name="Процентный 5 2 2 4 2" xfId="40784"/>
    <cellStyle name="Процентный 5 2 2 4 2 10" xfId="40785"/>
    <cellStyle name="Процентный 5 2 2 4 2 11" xfId="40786"/>
    <cellStyle name="Процентный 5 2 2 4 2 12" xfId="40787"/>
    <cellStyle name="Процентный 5 2 2 4 2 13" xfId="40788"/>
    <cellStyle name="Процентный 5 2 2 4 2 14" xfId="40789"/>
    <cellStyle name="Процентный 5 2 2 4 2 2" xfId="40790"/>
    <cellStyle name="Процентный 5 2 2 4 2 2 10" xfId="40791"/>
    <cellStyle name="Процентный 5 2 2 4 2 2 11" xfId="40792"/>
    <cellStyle name="Процентный 5 2 2 4 2 2 12" xfId="40793"/>
    <cellStyle name="Процентный 5 2 2 4 2 2 13" xfId="40794"/>
    <cellStyle name="Процентный 5 2 2 4 2 2 2" xfId="40795"/>
    <cellStyle name="Процентный 5 2 2 4 2 2 2 2" xfId="40796"/>
    <cellStyle name="Процентный 5 2 2 4 2 2 2 2 2" xfId="40797"/>
    <cellStyle name="Процентный 5 2 2 4 2 2 2 2 3" xfId="40798"/>
    <cellStyle name="Процентный 5 2 2 4 2 2 2 2 4" xfId="40799"/>
    <cellStyle name="Процентный 5 2 2 4 2 2 2 2 5" xfId="40800"/>
    <cellStyle name="Процентный 5 2 2 4 2 2 2 3" xfId="40801"/>
    <cellStyle name="Процентный 5 2 2 4 2 2 2 4" xfId="40802"/>
    <cellStyle name="Процентный 5 2 2 4 2 2 2 5" xfId="40803"/>
    <cellStyle name="Процентный 5 2 2 4 2 2 2 6" xfId="40804"/>
    <cellStyle name="Процентный 5 2 2 4 2 2 2 7" xfId="40805"/>
    <cellStyle name="Процентный 5 2 2 4 2 2 2 8" xfId="40806"/>
    <cellStyle name="Процентный 5 2 2 4 2 2 2 9" xfId="40807"/>
    <cellStyle name="Процентный 5 2 2 4 2 2 3" xfId="40808"/>
    <cellStyle name="Процентный 5 2 2 4 2 2 3 2" xfId="40809"/>
    <cellStyle name="Процентный 5 2 2 4 2 2 3 2 2" xfId="40810"/>
    <cellStyle name="Процентный 5 2 2 4 2 2 3 2 3" xfId="40811"/>
    <cellStyle name="Процентный 5 2 2 4 2 2 3 2 4" xfId="40812"/>
    <cellStyle name="Процентный 5 2 2 4 2 2 3 2 5" xfId="40813"/>
    <cellStyle name="Процентный 5 2 2 4 2 2 3 3" xfId="40814"/>
    <cellStyle name="Процентный 5 2 2 4 2 2 3 4" xfId="40815"/>
    <cellStyle name="Процентный 5 2 2 4 2 2 3 5" xfId="40816"/>
    <cellStyle name="Процентный 5 2 2 4 2 2 3 6" xfId="40817"/>
    <cellStyle name="Процентный 5 2 2 4 2 2 3 7" xfId="40818"/>
    <cellStyle name="Процентный 5 2 2 4 2 2 3 8" xfId="40819"/>
    <cellStyle name="Процентный 5 2 2 4 2 2 4" xfId="40820"/>
    <cellStyle name="Процентный 5 2 2 4 2 2 4 2" xfId="40821"/>
    <cellStyle name="Процентный 5 2 2 4 2 2 4 3" xfId="40822"/>
    <cellStyle name="Процентный 5 2 2 4 2 2 4 4" xfId="40823"/>
    <cellStyle name="Процентный 5 2 2 4 2 2 4 5" xfId="40824"/>
    <cellStyle name="Процентный 5 2 2 4 2 2 5" xfId="40825"/>
    <cellStyle name="Процентный 5 2 2 4 2 2 5 2" xfId="40826"/>
    <cellStyle name="Процентный 5 2 2 4 2 2 5 3" xfId="40827"/>
    <cellStyle name="Процентный 5 2 2 4 2 2 5 4" xfId="40828"/>
    <cellStyle name="Процентный 5 2 2 4 2 2 5 5" xfId="40829"/>
    <cellStyle name="Процентный 5 2 2 4 2 2 6" xfId="40830"/>
    <cellStyle name="Процентный 5 2 2 4 2 2 7" xfId="40831"/>
    <cellStyle name="Процентный 5 2 2 4 2 2 8" xfId="40832"/>
    <cellStyle name="Процентный 5 2 2 4 2 2 9" xfId="40833"/>
    <cellStyle name="Процентный 5 2 2 4 2 3" xfId="40834"/>
    <cellStyle name="Процентный 5 2 2 4 2 3 2" xfId="40835"/>
    <cellStyle name="Процентный 5 2 2 4 2 3 2 2" xfId="40836"/>
    <cellStyle name="Процентный 5 2 2 4 2 3 2 3" xfId="40837"/>
    <cellStyle name="Процентный 5 2 2 4 2 3 2 4" xfId="40838"/>
    <cellStyle name="Процентный 5 2 2 4 2 3 2 5" xfId="40839"/>
    <cellStyle name="Процентный 5 2 2 4 2 3 3" xfId="40840"/>
    <cellStyle name="Процентный 5 2 2 4 2 3 4" xfId="40841"/>
    <cellStyle name="Процентный 5 2 2 4 2 3 5" xfId="40842"/>
    <cellStyle name="Процентный 5 2 2 4 2 3 6" xfId="40843"/>
    <cellStyle name="Процентный 5 2 2 4 2 3 7" xfId="40844"/>
    <cellStyle name="Процентный 5 2 2 4 2 3 8" xfId="40845"/>
    <cellStyle name="Процентный 5 2 2 4 2 3 9" xfId="40846"/>
    <cellStyle name="Процентный 5 2 2 4 2 4" xfId="40847"/>
    <cellStyle name="Процентный 5 2 2 4 2 4 2" xfId="40848"/>
    <cellStyle name="Процентный 5 2 2 4 2 4 2 2" xfId="40849"/>
    <cellStyle name="Процентный 5 2 2 4 2 4 2 3" xfId="40850"/>
    <cellStyle name="Процентный 5 2 2 4 2 4 2 4" xfId="40851"/>
    <cellStyle name="Процентный 5 2 2 4 2 4 2 5" xfId="40852"/>
    <cellStyle name="Процентный 5 2 2 4 2 4 3" xfId="40853"/>
    <cellStyle name="Процентный 5 2 2 4 2 4 4" xfId="40854"/>
    <cellStyle name="Процентный 5 2 2 4 2 4 5" xfId="40855"/>
    <cellStyle name="Процентный 5 2 2 4 2 4 6" xfId="40856"/>
    <cellStyle name="Процентный 5 2 2 4 2 4 7" xfId="40857"/>
    <cellStyle name="Процентный 5 2 2 4 2 4 8" xfId="40858"/>
    <cellStyle name="Процентный 5 2 2 4 2 5" xfId="40859"/>
    <cellStyle name="Процентный 5 2 2 4 2 5 2" xfId="40860"/>
    <cellStyle name="Процентный 5 2 2 4 2 5 3" xfId="40861"/>
    <cellStyle name="Процентный 5 2 2 4 2 5 4" xfId="40862"/>
    <cellStyle name="Процентный 5 2 2 4 2 5 5" xfId="40863"/>
    <cellStyle name="Процентный 5 2 2 4 2 6" xfId="40864"/>
    <cellStyle name="Процентный 5 2 2 4 2 6 2" xfId="40865"/>
    <cellStyle name="Процентный 5 2 2 4 2 6 3" xfId="40866"/>
    <cellStyle name="Процентный 5 2 2 4 2 6 4" xfId="40867"/>
    <cellStyle name="Процентный 5 2 2 4 2 6 5" xfId="40868"/>
    <cellStyle name="Процентный 5 2 2 4 2 7" xfId="40869"/>
    <cellStyle name="Процентный 5 2 2 4 2 8" xfId="40870"/>
    <cellStyle name="Процентный 5 2 2 4 2 9" xfId="40871"/>
    <cellStyle name="Процентный 5 2 2 4 3" xfId="40872"/>
    <cellStyle name="Процентный 5 2 2 4 3 10" xfId="40873"/>
    <cellStyle name="Процентный 5 2 2 4 3 11" xfId="40874"/>
    <cellStyle name="Процентный 5 2 2 4 3 12" xfId="40875"/>
    <cellStyle name="Процентный 5 2 2 4 3 13" xfId="40876"/>
    <cellStyle name="Процентный 5 2 2 4 3 2" xfId="40877"/>
    <cellStyle name="Процентный 5 2 2 4 3 2 2" xfId="40878"/>
    <cellStyle name="Процентный 5 2 2 4 3 2 2 2" xfId="40879"/>
    <cellStyle name="Процентный 5 2 2 4 3 2 2 3" xfId="40880"/>
    <cellStyle name="Процентный 5 2 2 4 3 2 2 4" xfId="40881"/>
    <cellStyle name="Процентный 5 2 2 4 3 2 2 5" xfId="40882"/>
    <cellStyle name="Процентный 5 2 2 4 3 2 3" xfId="40883"/>
    <cellStyle name="Процентный 5 2 2 4 3 2 4" xfId="40884"/>
    <cellStyle name="Процентный 5 2 2 4 3 2 5" xfId="40885"/>
    <cellStyle name="Процентный 5 2 2 4 3 2 6" xfId="40886"/>
    <cellStyle name="Процентный 5 2 2 4 3 2 7" xfId="40887"/>
    <cellStyle name="Процентный 5 2 2 4 3 2 8" xfId="40888"/>
    <cellStyle name="Процентный 5 2 2 4 3 2 9" xfId="40889"/>
    <cellStyle name="Процентный 5 2 2 4 3 3" xfId="40890"/>
    <cellStyle name="Процентный 5 2 2 4 3 3 2" xfId="40891"/>
    <cellStyle name="Процентный 5 2 2 4 3 3 2 2" xfId="40892"/>
    <cellStyle name="Процентный 5 2 2 4 3 3 2 3" xfId="40893"/>
    <cellStyle name="Процентный 5 2 2 4 3 3 2 4" xfId="40894"/>
    <cellStyle name="Процентный 5 2 2 4 3 3 2 5" xfId="40895"/>
    <cellStyle name="Процентный 5 2 2 4 3 3 3" xfId="40896"/>
    <cellStyle name="Процентный 5 2 2 4 3 3 4" xfId="40897"/>
    <cellStyle name="Процентный 5 2 2 4 3 3 5" xfId="40898"/>
    <cellStyle name="Процентный 5 2 2 4 3 3 6" xfId="40899"/>
    <cellStyle name="Процентный 5 2 2 4 3 3 7" xfId="40900"/>
    <cellStyle name="Процентный 5 2 2 4 3 3 8" xfId="40901"/>
    <cellStyle name="Процентный 5 2 2 4 3 4" xfId="40902"/>
    <cellStyle name="Процентный 5 2 2 4 3 4 2" xfId="40903"/>
    <cellStyle name="Процентный 5 2 2 4 3 4 3" xfId="40904"/>
    <cellStyle name="Процентный 5 2 2 4 3 4 4" xfId="40905"/>
    <cellStyle name="Процентный 5 2 2 4 3 4 5" xfId="40906"/>
    <cellStyle name="Процентный 5 2 2 4 3 5" xfId="40907"/>
    <cellStyle name="Процентный 5 2 2 4 3 5 2" xfId="40908"/>
    <cellStyle name="Процентный 5 2 2 4 3 5 3" xfId="40909"/>
    <cellStyle name="Процентный 5 2 2 4 3 5 4" xfId="40910"/>
    <cellStyle name="Процентный 5 2 2 4 3 5 5" xfId="40911"/>
    <cellStyle name="Процентный 5 2 2 4 3 6" xfId="40912"/>
    <cellStyle name="Процентный 5 2 2 4 3 7" xfId="40913"/>
    <cellStyle name="Процентный 5 2 2 4 3 8" xfId="40914"/>
    <cellStyle name="Процентный 5 2 2 4 3 9" xfId="40915"/>
    <cellStyle name="Процентный 5 2 2 4 4" xfId="40916"/>
    <cellStyle name="Процентный 5 2 2 4 4 10" xfId="40917"/>
    <cellStyle name="Процентный 5 2 2 4 4 2" xfId="40918"/>
    <cellStyle name="Процентный 5 2 2 4 4 2 2" xfId="40919"/>
    <cellStyle name="Процентный 5 2 2 4 4 2 2 2" xfId="40920"/>
    <cellStyle name="Процентный 5 2 2 4 4 2 2 3" xfId="40921"/>
    <cellStyle name="Процентный 5 2 2 4 4 2 2 4" xfId="40922"/>
    <cellStyle name="Процентный 5 2 2 4 4 2 2 5" xfId="40923"/>
    <cellStyle name="Процентный 5 2 2 4 4 2 3" xfId="40924"/>
    <cellStyle name="Процентный 5 2 2 4 4 2 4" xfId="40925"/>
    <cellStyle name="Процентный 5 2 2 4 4 2 5" xfId="40926"/>
    <cellStyle name="Процентный 5 2 2 4 4 2 6" xfId="40927"/>
    <cellStyle name="Процентный 5 2 2 4 4 2 7" xfId="40928"/>
    <cellStyle name="Процентный 5 2 2 4 4 2 8" xfId="40929"/>
    <cellStyle name="Процентный 5 2 2 4 4 2 9" xfId="40930"/>
    <cellStyle name="Процентный 5 2 2 4 4 3" xfId="40931"/>
    <cellStyle name="Процентный 5 2 2 4 4 3 2" xfId="40932"/>
    <cellStyle name="Процентный 5 2 2 4 4 3 3" xfId="40933"/>
    <cellStyle name="Процентный 5 2 2 4 4 3 4" xfId="40934"/>
    <cellStyle name="Процентный 5 2 2 4 4 3 5" xfId="40935"/>
    <cellStyle name="Процентный 5 2 2 4 4 4" xfId="40936"/>
    <cellStyle name="Процентный 5 2 2 4 4 5" xfId="40937"/>
    <cellStyle name="Процентный 5 2 2 4 4 6" xfId="40938"/>
    <cellStyle name="Процентный 5 2 2 4 4 7" xfId="40939"/>
    <cellStyle name="Процентный 5 2 2 4 4 8" xfId="40940"/>
    <cellStyle name="Процентный 5 2 2 4 4 9" xfId="40941"/>
    <cellStyle name="Процентный 5 2 2 4 5" xfId="40942"/>
    <cellStyle name="Процентный 5 2 2 4 5 2" xfId="40943"/>
    <cellStyle name="Процентный 5 2 2 4 5 2 2" xfId="40944"/>
    <cellStyle name="Процентный 5 2 2 4 5 2 3" xfId="40945"/>
    <cellStyle name="Процентный 5 2 2 4 5 2 4" xfId="40946"/>
    <cellStyle name="Процентный 5 2 2 4 5 2 5" xfId="40947"/>
    <cellStyle name="Процентный 5 2 2 4 5 3" xfId="40948"/>
    <cellStyle name="Процентный 5 2 2 4 5 4" xfId="40949"/>
    <cellStyle name="Процентный 5 2 2 4 5 5" xfId="40950"/>
    <cellStyle name="Процентный 5 2 2 4 5 6" xfId="40951"/>
    <cellStyle name="Процентный 5 2 2 4 5 7" xfId="40952"/>
    <cellStyle name="Процентный 5 2 2 4 5 8" xfId="40953"/>
    <cellStyle name="Процентный 5 2 2 4 5 9" xfId="40954"/>
    <cellStyle name="Процентный 5 2 2 4 6" xfId="40955"/>
    <cellStyle name="Процентный 5 2 2 4 6 2" xfId="40956"/>
    <cellStyle name="Процентный 5 2 2 4 6 2 2" xfId="40957"/>
    <cellStyle name="Процентный 5 2 2 4 6 2 3" xfId="40958"/>
    <cellStyle name="Процентный 5 2 2 4 6 2 4" xfId="40959"/>
    <cellStyle name="Процентный 5 2 2 4 6 2 5" xfId="40960"/>
    <cellStyle name="Процентный 5 2 2 4 6 3" xfId="40961"/>
    <cellStyle name="Процентный 5 2 2 4 6 4" xfId="40962"/>
    <cellStyle name="Процентный 5 2 2 4 6 5" xfId="40963"/>
    <cellStyle name="Процентный 5 2 2 4 6 6" xfId="40964"/>
    <cellStyle name="Процентный 5 2 2 4 6 7" xfId="40965"/>
    <cellStyle name="Процентный 5 2 2 4 6 8" xfId="40966"/>
    <cellStyle name="Процентный 5 2 2 4 7" xfId="40967"/>
    <cellStyle name="Процентный 5 2 2 4 7 2" xfId="40968"/>
    <cellStyle name="Процентный 5 2 2 4 7 3" xfId="40969"/>
    <cellStyle name="Процентный 5 2 2 4 7 4" xfId="40970"/>
    <cellStyle name="Процентный 5 2 2 4 7 5" xfId="40971"/>
    <cellStyle name="Процентный 5 2 2 4 8" xfId="40972"/>
    <cellStyle name="Процентный 5 2 2 4 8 2" xfId="40973"/>
    <cellStyle name="Процентный 5 2 2 4 8 3" xfId="40974"/>
    <cellStyle name="Процентный 5 2 2 4 8 4" xfId="40975"/>
    <cellStyle name="Процентный 5 2 2 4 8 5" xfId="40976"/>
    <cellStyle name="Процентный 5 2 2 4 9" xfId="40977"/>
    <cellStyle name="Процентный 5 2 2 5" xfId="40978"/>
    <cellStyle name="Процентный 5 2 2 5 10" xfId="40979"/>
    <cellStyle name="Процентный 5 2 2 5 11" xfId="40980"/>
    <cellStyle name="Процентный 5 2 2 5 12" xfId="40981"/>
    <cellStyle name="Процентный 5 2 2 5 13" xfId="40982"/>
    <cellStyle name="Процентный 5 2 2 5 14" xfId="40983"/>
    <cellStyle name="Процентный 5 2 2 5 15" xfId="40984"/>
    <cellStyle name="Процентный 5 2 2 5 2" xfId="40985"/>
    <cellStyle name="Процентный 5 2 2 5 2 10" xfId="40986"/>
    <cellStyle name="Процентный 5 2 2 5 2 11" xfId="40987"/>
    <cellStyle name="Процентный 5 2 2 5 2 12" xfId="40988"/>
    <cellStyle name="Процентный 5 2 2 5 2 13" xfId="40989"/>
    <cellStyle name="Процентный 5 2 2 5 2 14" xfId="40990"/>
    <cellStyle name="Процентный 5 2 2 5 2 2" xfId="40991"/>
    <cellStyle name="Процентный 5 2 2 5 2 2 10" xfId="40992"/>
    <cellStyle name="Процентный 5 2 2 5 2 2 11" xfId="40993"/>
    <cellStyle name="Процентный 5 2 2 5 2 2 12" xfId="40994"/>
    <cellStyle name="Процентный 5 2 2 5 2 2 13" xfId="40995"/>
    <cellStyle name="Процентный 5 2 2 5 2 2 2" xfId="40996"/>
    <cellStyle name="Процентный 5 2 2 5 2 2 2 2" xfId="40997"/>
    <cellStyle name="Процентный 5 2 2 5 2 2 2 2 2" xfId="40998"/>
    <cellStyle name="Процентный 5 2 2 5 2 2 2 2 3" xfId="40999"/>
    <cellStyle name="Процентный 5 2 2 5 2 2 2 2 4" xfId="41000"/>
    <cellStyle name="Процентный 5 2 2 5 2 2 2 2 5" xfId="41001"/>
    <cellStyle name="Процентный 5 2 2 5 2 2 2 3" xfId="41002"/>
    <cellStyle name="Процентный 5 2 2 5 2 2 2 4" xfId="41003"/>
    <cellStyle name="Процентный 5 2 2 5 2 2 2 5" xfId="41004"/>
    <cellStyle name="Процентный 5 2 2 5 2 2 2 6" xfId="41005"/>
    <cellStyle name="Процентный 5 2 2 5 2 2 2 7" xfId="41006"/>
    <cellStyle name="Процентный 5 2 2 5 2 2 2 8" xfId="41007"/>
    <cellStyle name="Процентный 5 2 2 5 2 2 2 9" xfId="41008"/>
    <cellStyle name="Процентный 5 2 2 5 2 2 3" xfId="41009"/>
    <cellStyle name="Процентный 5 2 2 5 2 2 3 2" xfId="41010"/>
    <cellStyle name="Процентный 5 2 2 5 2 2 3 2 2" xfId="41011"/>
    <cellStyle name="Процентный 5 2 2 5 2 2 3 2 3" xfId="41012"/>
    <cellStyle name="Процентный 5 2 2 5 2 2 3 2 4" xfId="41013"/>
    <cellStyle name="Процентный 5 2 2 5 2 2 3 2 5" xfId="41014"/>
    <cellStyle name="Процентный 5 2 2 5 2 2 3 3" xfId="41015"/>
    <cellStyle name="Процентный 5 2 2 5 2 2 3 4" xfId="41016"/>
    <cellStyle name="Процентный 5 2 2 5 2 2 3 5" xfId="41017"/>
    <cellStyle name="Процентный 5 2 2 5 2 2 3 6" xfId="41018"/>
    <cellStyle name="Процентный 5 2 2 5 2 2 3 7" xfId="41019"/>
    <cellStyle name="Процентный 5 2 2 5 2 2 3 8" xfId="41020"/>
    <cellStyle name="Процентный 5 2 2 5 2 2 4" xfId="41021"/>
    <cellStyle name="Процентный 5 2 2 5 2 2 4 2" xfId="41022"/>
    <cellStyle name="Процентный 5 2 2 5 2 2 4 3" xfId="41023"/>
    <cellStyle name="Процентный 5 2 2 5 2 2 4 4" xfId="41024"/>
    <cellStyle name="Процентный 5 2 2 5 2 2 4 5" xfId="41025"/>
    <cellStyle name="Процентный 5 2 2 5 2 2 5" xfId="41026"/>
    <cellStyle name="Процентный 5 2 2 5 2 2 5 2" xfId="41027"/>
    <cellStyle name="Процентный 5 2 2 5 2 2 5 3" xfId="41028"/>
    <cellStyle name="Процентный 5 2 2 5 2 2 5 4" xfId="41029"/>
    <cellStyle name="Процентный 5 2 2 5 2 2 5 5" xfId="41030"/>
    <cellStyle name="Процентный 5 2 2 5 2 2 6" xfId="41031"/>
    <cellStyle name="Процентный 5 2 2 5 2 2 7" xfId="41032"/>
    <cellStyle name="Процентный 5 2 2 5 2 2 8" xfId="41033"/>
    <cellStyle name="Процентный 5 2 2 5 2 2 9" xfId="41034"/>
    <cellStyle name="Процентный 5 2 2 5 2 3" xfId="41035"/>
    <cellStyle name="Процентный 5 2 2 5 2 3 2" xfId="41036"/>
    <cellStyle name="Процентный 5 2 2 5 2 3 2 2" xfId="41037"/>
    <cellStyle name="Процентный 5 2 2 5 2 3 2 3" xfId="41038"/>
    <cellStyle name="Процентный 5 2 2 5 2 3 2 4" xfId="41039"/>
    <cellStyle name="Процентный 5 2 2 5 2 3 2 5" xfId="41040"/>
    <cellStyle name="Процентный 5 2 2 5 2 3 3" xfId="41041"/>
    <cellStyle name="Процентный 5 2 2 5 2 3 4" xfId="41042"/>
    <cellStyle name="Процентный 5 2 2 5 2 3 5" xfId="41043"/>
    <cellStyle name="Процентный 5 2 2 5 2 3 6" xfId="41044"/>
    <cellStyle name="Процентный 5 2 2 5 2 3 7" xfId="41045"/>
    <cellStyle name="Процентный 5 2 2 5 2 3 8" xfId="41046"/>
    <cellStyle name="Процентный 5 2 2 5 2 3 9" xfId="41047"/>
    <cellStyle name="Процентный 5 2 2 5 2 4" xfId="41048"/>
    <cellStyle name="Процентный 5 2 2 5 2 4 2" xfId="41049"/>
    <cellStyle name="Процентный 5 2 2 5 2 4 2 2" xfId="41050"/>
    <cellStyle name="Процентный 5 2 2 5 2 4 2 3" xfId="41051"/>
    <cellStyle name="Процентный 5 2 2 5 2 4 2 4" xfId="41052"/>
    <cellStyle name="Процентный 5 2 2 5 2 4 2 5" xfId="41053"/>
    <cellStyle name="Процентный 5 2 2 5 2 4 3" xfId="41054"/>
    <cellStyle name="Процентный 5 2 2 5 2 4 4" xfId="41055"/>
    <cellStyle name="Процентный 5 2 2 5 2 4 5" xfId="41056"/>
    <cellStyle name="Процентный 5 2 2 5 2 4 6" xfId="41057"/>
    <cellStyle name="Процентный 5 2 2 5 2 4 7" xfId="41058"/>
    <cellStyle name="Процентный 5 2 2 5 2 4 8" xfId="41059"/>
    <cellStyle name="Процентный 5 2 2 5 2 5" xfId="41060"/>
    <cellStyle name="Процентный 5 2 2 5 2 5 2" xfId="41061"/>
    <cellStyle name="Процентный 5 2 2 5 2 5 3" xfId="41062"/>
    <cellStyle name="Процентный 5 2 2 5 2 5 4" xfId="41063"/>
    <cellStyle name="Процентный 5 2 2 5 2 5 5" xfId="41064"/>
    <cellStyle name="Процентный 5 2 2 5 2 6" xfId="41065"/>
    <cellStyle name="Процентный 5 2 2 5 2 6 2" xfId="41066"/>
    <cellStyle name="Процентный 5 2 2 5 2 6 3" xfId="41067"/>
    <cellStyle name="Процентный 5 2 2 5 2 6 4" xfId="41068"/>
    <cellStyle name="Процентный 5 2 2 5 2 6 5" xfId="41069"/>
    <cellStyle name="Процентный 5 2 2 5 2 7" xfId="41070"/>
    <cellStyle name="Процентный 5 2 2 5 2 8" xfId="41071"/>
    <cellStyle name="Процентный 5 2 2 5 2 9" xfId="41072"/>
    <cellStyle name="Процентный 5 2 2 5 3" xfId="41073"/>
    <cellStyle name="Процентный 5 2 2 5 3 10" xfId="41074"/>
    <cellStyle name="Процентный 5 2 2 5 3 11" xfId="41075"/>
    <cellStyle name="Процентный 5 2 2 5 3 12" xfId="41076"/>
    <cellStyle name="Процентный 5 2 2 5 3 13" xfId="41077"/>
    <cellStyle name="Процентный 5 2 2 5 3 2" xfId="41078"/>
    <cellStyle name="Процентный 5 2 2 5 3 2 2" xfId="41079"/>
    <cellStyle name="Процентный 5 2 2 5 3 2 2 2" xfId="41080"/>
    <cellStyle name="Процентный 5 2 2 5 3 2 2 3" xfId="41081"/>
    <cellStyle name="Процентный 5 2 2 5 3 2 2 4" xfId="41082"/>
    <cellStyle name="Процентный 5 2 2 5 3 2 2 5" xfId="41083"/>
    <cellStyle name="Процентный 5 2 2 5 3 2 3" xfId="41084"/>
    <cellStyle name="Процентный 5 2 2 5 3 2 4" xfId="41085"/>
    <cellStyle name="Процентный 5 2 2 5 3 2 5" xfId="41086"/>
    <cellStyle name="Процентный 5 2 2 5 3 2 6" xfId="41087"/>
    <cellStyle name="Процентный 5 2 2 5 3 2 7" xfId="41088"/>
    <cellStyle name="Процентный 5 2 2 5 3 2 8" xfId="41089"/>
    <cellStyle name="Процентный 5 2 2 5 3 2 9" xfId="41090"/>
    <cellStyle name="Процентный 5 2 2 5 3 3" xfId="41091"/>
    <cellStyle name="Процентный 5 2 2 5 3 3 2" xfId="41092"/>
    <cellStyle name="Процентный 5 2 2 5 3 3 2 2" xfId="41093"/>
    <cellStyle name="Процентный 5 2 2 5 3 3 2 3" xfId="41094"/>
    <cellStyle name="Процентный 5 2 2 5 3 3 2 4" xfId="41095"/>
    <cellStyle name="Процентный 5 2 2 5 3 3 2 5" xfId="41096"/>
    <cellStyle name="Процентный 5 2 2 5 3 3 3" xfId="41097"/>
    <cellStyle name="Процентный 5 2 2 5 3 3 4" xfId="41098"/>
    <cellStyle name="Процентный 5 2 2 5 3 3 5" xfId="41099"/>
    <cellStyle name="Процентный 5 2 2 5 3 3 6" xfId="41100"/>
    <cellStyle name="Процентный 5 2 2 5 3 3 7" xfId="41101"/>
    <cellStyle name="Процентный 5 2 2 5 3 3 8" xfId="41102"/>
    <cellStyle name="Процентный 5 2 2 5 3 4" xfId="41103"/>
    <cellStyle name="Процентный 5 2 2 5 3 4 2" xfId="41104"/>
    <cellStyle name="Процентный 5 2 2 5 3 4 3" xfId="41105"/>
    <cellStyle name="Процентный 5 2 2 5 3 4 4" xfId="41106"/>
    <cellStyle name="Процентный 5 2 2 5 3 4 5" xfId="41107"/>
    <cellStyle name="Процентный 5 2 2 5 3 5" xfId="41108"/>
    <cellStyle name="Процентный 5 2 2 5 3 5 2" xfId="41109"/>
    <cellStyle name="Процентный 5 2 2 5 3 5 3" xfId="41110"/>
    <cellStyle name="Процентный 5 2 2 5 3 5 4" xfId="41111"/>
    <cellStyle name="Процентный 5 2 2 5 3 5 5" xfId="41112"/>
    <cellStyle name="Процентный 5 2 2 5 3 6" xfId="41113"/>
    <cellStyle name="Процентный 5 2 2 5 3 7" xfId="41114"/>
    <cellStyle name="Процентный 5 2 2 5 3 8" xfId="41115"/>
    <cellStyle name="Процентный 5 2 2 5 3 9" xfId="41116"/>
    <cellStyle name="Процентный 5 2 2 5 4" xfId="41117"/>
    <cellStyle name="Процентный 5 2 2 5 4 2" xfId="41118"/>
    <cellStyle name="Процентный 5 2 2 5 4 2 2" xfId="41119"/>
    <cellStyle name="Процентный 5 2 2 5 4 2 3" xfId="41120"/>
    <cellStyle name="Процентный 5 2 2 5 4 2 4" xfId="41121"/>
    <cellStyle name="Процентный 5 2 2 5 4 2 5" xfId="41122"/>
    <cellStyle name="Процентный 5 2 2 5 4 3" xfId="41123"/>
    <cellStyle name="Процентный 5 2 2 5 4 4" xfId="41124"/>
    <cellStyle name="Процентный 5 2 2 5 4 5" xfId="41125"/>
    <cellStyle name="Процентный 5 2 2 5 4 6" xfId="41126"/>
    <cellStyle name="Процентный 5 2 2 5 4 7" xfId="41127"/>
    <cellStyle name="Процентный 5 2 2 5 4 8" xfId="41128"/>
    <cellStyle name="Процентный 5 2 2 5 4 9" xfId="41129"/>
    <cellStyle name="Процентный 5 2 2 5 5" xfId="41130"/>
    <cellStyle name="Процентный 5 2 2 5 5 2" xfId="41131"/>
    <cellStyle name="Процентный 5 2 2 5 5 2 2" xfId="41132"/>
    <cellStyle name="Процентный 5 2 2 5 5 2 3" xfId="41133"/>
    <cellStyle name="Процентный 5 2 2 5 5 2 4" xfId="41134"/>
    <cellStyle name="Процентный 5 2 2 5 5 2 5" xfId="41135"/>
    <cellStyle name="Процентный 5 2 2 5 5 3" xfId="41136"/>
    <cellStyle name="Процентный 5 2 2 5 5 4" xfId="41137"/>
    <cellStyle name="Процентный 5 2 2 5 5 5" xfId="41138"/>
    <cellStyle name="Процентный 5 2 2 5 5 6" xfId="41139"/>
    <cellStyle name="Процентный 5 2 2 5 5 7" xfId="41140"/>
    <cellStyle name="Процентный 5 2 2 5 5 8" xfId="41141"/>
    <cellStyle name="Процентный 5 2 2 5 6" xfId="41142"/>
    <cellStyle name="Процентный 5 2 2 5 6 2" xfId="41143"/>
    <cellStyle name="Процентный 5 2 2 5 6 3" xfId="41144"/>
    <cellStyle name="Процентный 5 2 2 5 6 4" xfId="41145"/>
    <cellStyle name="Процентный 5 2 2 5 6 5" xfId="41146"/>
    <cellStyle name="Процентный 5 2 2 5 7" xfId="41147"/>
    <cellStyle name="Процентный 5 2 2 5 7 2" xfId="41148"/>
    <cellStyle name="Процентный 5 2 2 5 7 3" xfId="41149"/>
    <cellStyle name="Процентный 5 2 2 5 7 4" xfId="41150"/>
    <cellStyle name="Процентный 5 2 2 5 7 5" xfId="41151"/>
    <cellStyle name="Процентный 5 2 2 5 8" xfId="41152"/>
    <cellStyle name="Процентный 5 2 2 5 9" xfId="41153"/>
    <cellStyle name="Процентный 5 2 2 6" xfId="41154"/>
    <cellStyle name="Процентный 5 2 2 6 10" xfId="41155"/>
    <cellStyle name="Процентный 5 2 2 6 11" xfId="41156"/>
    <cellStyle name="Процентный 5 2 2 6 12" xfId="41157"/>
    <cellStyle name="Процентный 5 2 2 6 13" xfId="41158"/>
    <cellStyle name="Процентный 5 2 2 6 14" xfId="41159"/>
    <cellStyle name="Процентный 5 2 2 6 15" xfId="41160"/>
    <cellStyle name="Процентный 5 2 2 6 2" xfId="41161"/>
    <cellStyle name="Процентный 5 2 2 6 2 10" xfId="41162"/>
    <cellStyle name="Процентный 5 2 2 6 2 11" xfId="41163"/>
    <cellStyle name="Процентный 5 2 2 6 2 12" xfId="41164"/>
    <cellStyle name="Процентный 5 2 2 6 2 13" xfId="41165"/>
    <cellStyle name="Процентный 5 2 2 6 2 14" xfId="41166"/>
    <cellStyle name="Процентный 5 2 2 6 2 2" xfId="41167"/>
    <cellStyle name="Процентный 5 2 2 6 2 2 10" xfId="41168"/>
    <cellStyle name="Процентный 5 2 2 6 2 2 11" xfId="41169"/>
    <cellStyle name="Процентный 5 2 2 6 2 2 12" xfId="41170"/>
    <cellStyle name="Процентный 5 2 2 6 2 2 13" xfId="41171"/>
    <cellStyle name="Процентный 5 2 2 6 2 2 2" xfId="41172"/>
    <cellStyle name="Процентный 5 2 2 6 2 2 2 2" xfId="41173"/>
    <cellStyle name="Процентный 5 2 2 6 2 2 2 2 2" xfId="41174"/>
    <cellStyle name="Процентный 5 2 2 6 2 2 2 2 3" xfId="41175"/>
    <cellStyle name="Процентный 5 2 2 6 2 2 2 2 4" xfId="41176"/>
    <cellStyle name="Процентный 5 2 2 6 2 2 2 2 5" xfId="41177"/>
    <cellStyle name="Процентный 5 2 2 6 2 2 2 3" xfId="41178"/>
    <cellStyle name="Процентный 5 2 2 6 2 2 2 4" xfId="41179"/>
    <cellStyle name="Процентный 5 2 2 6 2 2 2 5" xfId="41180"/>
    <cellStyle name="Процентный 5 2 2 6 2 2 2 6" xfId="41181"/>
    <cellStyle name="Процентный 5 2 2 6 2 2 2 7" xfId="41182"/>
    <cellStyle name="Процентный 5 2 2 6 2 2 2 8" xfId="41183"/>
    <cellStyle name="Процентный 5 2 2 6 2 2 2 9" xfId="41184"/>
    <cellStyle name="Процентный 5 2 2 6 2 2 3" xfId="41185"/>
    <cellStyle name="Процентный 5 2 2 6 2 2 3 2" xfId="41186"/>
    <cellStyle name="Процентный 5 2 2 6 2 2 3 2 2" xfId="41187"/>
    <cellStyle name="Процентный 5 2 2 6 2 2 3 2 3" xfId="41188"/>
    <cellStyle name="Процентный 5 2 2 6 2 2 3 2 4" xfId="41189"/>
    <cellStyle name="Процентный 5 2 2 6 2 2 3 2 5" xfId="41190"/>
    <cellStyle name="Процентный 5 2 2 6 2 2 3 3" xfId="41191"/>
    <cellStyle name="Процентный 5 2 2 6 2 2 3 4" xfId="41192"/>
    <cellStyle name="Процентный 5 2 2 6 2 2 3 5" xfId="41193"/>
    <cellStyle name="Процентный 5 2 2 6 2 2 3 6" xfId="41194"/>
    <cellStyle name="Процентный 5 2 2 6 2 2 3 7" xfId="41195"/>
    <cellStyle name="Процентный 5 2 2 6 2 2 3 8" xfId="41196"/>
    <cellStyle name="Процентный 5 2 2 6 2 2 4" xfId="41197"/>
    <cellStyle name="Процентный 5 2 2 6 2 2 4 2" xfId="41198"/>
    <cellStyle name="Процентный 5 2 2 6 2 2 4 3" xfId="41199"/>
    <cellStyle name="Процентный 5 2 2 6 2 2 4 4" xfId="41200"/>
    <cellStyle name="Процентный 5 2 2 6 2 2 4 5" xfId="41201"/>
    <cellStyle name="Процентный 5 2 2 6 2 2 5" xfId="41202"/>
    <cellStyle name="Процентный 5 2 2 6 2 2 5 2" xfId="41203"/>
    <cellStyle name="Процентный 5 2 2 6 2 2 5 3" xfId="41204"/>
    <cellStyle name="Процентный 5 2 2 6 2 2 5 4" xfId="41205"/>
    <cellStyle name="Процентный 5 2 2 6 2 2 5 5" xfId="41206"/>
    <cellStyle name="Процентный 5 2 2 6 2 2 6" xfId="41207"/>
    <cellStyle name="Процентный 5 2 2 6 2 2 7" xfId="41208"/>
    <cellStyle name="Процентный 5 2 2 6 2 2 8" xfId="41209"/>
    <cellStyle name="Процентный 5 2 2 6 2 2 9" xfId="41210"/>
    <cellStyle name="Процентный 5 2 2 6 2 3" xfId="41211"/>
    <cellStyle name="Процентный 5 2 2 6 2 3 2" xfId="41212"/>
    <cellStyle name="Процентный 5 2 2 6 2 3 2 2" xfId="41213"/>
    <cellStyle name="Процентный 5 2 2 6 2 3 2 3" xfId="41214"/>
    <cellStyle name="Процентный 5 2 2 6 2 3 2 4" xfId="41215"/>
    <cellStyle name="Процентный 5 2 2 6 2 3 2 5" xfId="41216"/>
    <cellStyle name="Процентный 5 2 2 6 2 3 3" xfId="41217"/>
    <cellStyle name="Процентный 5 2 2 6 2 3 4" xfId="41218"/>
    <cellStyle name="Процентный 5 2 2 6 2 3 5" xfId="41219"/>
    <cellStyle name="Процентный 5 2 2 6 2 3 6" xfId="41220"/>
    <cellStyle name="Процентный 5 2 2 6 2 3 7" xfId="41221"/>
    <cellStyle name="Процентный 5 2 2 6 2 3 8" xfId="41222"/>
    <cellStyle name="Процентный 5 2 2 6 2 3 9" xfId="41223"/>
    <cellStyle name="Процентный 5 2 2 6 2 4" xfId="41224"/>
    <cellStyle name="Процентный 5 2 2 6 2 4 2" xfId="41225"/>
    <cellStyle name="Процентный 5 2 2 6 2 4 2 2" xfId="41226"/>
    <cellStyle name="Процентный 5 2 2 6 2 4 2 3" xfId="41227"/>
    <cellStyle name="Процентный 5 2 2 6 2 4 2 4" xfId="41228"/>
    <cellStyle name="Процентный 5 2 2 6 2 4 2 5" xfId="41229"/>
    <cellStyle name="Процентный 5 2 2 6 2 4 3" xfId="41230"/>
    <cellStyle name="Процентный 5 2 2 6 2 4 4" xfId="41231"/>
    <cellStyle name="Процентный 5 2 2 6 2 4 5" xfId="41232"/>
    <cellStyle name="Процентный 5 2 2 6 2 4 6" xfId="41233"/>
    <cellStyle name="Процентный 5 2 2 6 2 4 7" xfId="41234"/>
    <cellStyle name="Процентный 5 2 2 6 2 4 8" xfId="41235"/>
    <cellStyle name="Процентный 5 2 2 6 2 5" xfId="41236"/>
    <cellStyle name="Процентный 5 2 2 6 2 5 2" xfId="41237"/>
    <cellStyle name="Процентный 5 2 2 6 2 5 3" xfId="41238"/>
    <cellStyle name="Процентный 5 2 2 6 2 5 4" xfId="41239"/>
    <cellStyle name="Процентный 5 2 2 6 2 5 5" xfId="41240"/>
    <cellStyle name="Процентный 5 2 2 6 2 6" xfId="41241"/>
    <cellStyle name="Процентный 5 2 2 6 2 6 2" xfId="41242"/>
    <cellStyle name="Процентный 5 2 2 6 2 6 3" xfId="41243"/>
    <cellStyle name="Процентный 5 2 2 6 2 6 4" xfId="41244"/>
    <cellStyle name="Процентный 5 2 2 6 2 6 5" xfId="41245"/>
    <cellStyle name="Процентный 5 2 2 6 2 7" xfId="41246"/>
    <cellStyle name="Процентный 5 2 2 6 2 8" xfId="41247"/>
    <cellStyle name="Процентный 5 2 2 6 2 9" xfId="41248"/>
    <cellStyle name="Процентный 5 2 2 6 3" xfId="41249"/>
    <cellStyle name="Процентный 5 2 2 6 3 10" xfId="41250"/>
    <cellStyle name="Процентный 5 2 2 6 3 11" xfId="41251"/>
    <cellStyle name="Процентный 5 2 2 6 3 12" xfId="41252"/>
    <cellStyle name="Процентный 5 2 2 6 3 13" xfId="41253"/>
    <cellStyle name="Процентный 5 2 2 6 3 2" xfId="41254"/>
    <cellStyle name="Процентный 5 2 2 6 3 2 2" xfId="41255"/>
    <cellStyle name="Процентный 5 2 2 6 3 2 2 2" xfId="41256"/>
    <cellStyle name="Процентный 5 2 2 6 3 2 2 3" xfId="41257"/>
    <cellStyle name="Процентный 5 2 2 6 3 2 2 4" xfId="41258"/>
    <cellStyle name="Процентный 5 2 2 6 3 2 2 5" xfId="41259"/>
    <cellStyle name="Процентный 5 2 2 6 3 2 3" xfId="41260"/>
    <cellStyle name="Процентный 5 2 2 6 3 2 4" xfId="41261"/>
    <cellStyle name="Процентный 5 2 2 6 3 2 5" xfId="41262"/>
    <cellStyle name="Процентный 5 2 2 6 3 2 6" xfId="41263"/>
    <cellStyle name="Процентный 5 2 2 6 3 2 7" xfId="41264"/>
    <cellStyle name="Процентный 5 2 2 6 3 2 8" xfId="41265"/>
    <cellStyle name="Процентный 5 2 2 6 3 2 9" xfId="41266"/>
    <cellStyle name="Процентный 5 2 2 6 3 3" xfId="41267"/>
    <cellStyle name="Процентный 5 2 2 6 3 3 2" xfId="41268"/>
    <cellStyle name="Процентный 5 2 2 6 3 3 2 2" xfId="41269"/>
    <cellStyle name="Процентный 5 2 2 6 3 3 2 3" xfId="41270"/>
    <cellStyle name="Процентный 5 2 2 6 3 3 2 4" xfId="41271"/>
    <cellStyle name="Процентный 5 2 2 6 3 3 2 5" xfId="41272"/>
    <cellStyle name="Процентный 5 2 2 6 3 3 3" xfId="41273"/>
    <cellStyle name="Процентный 5 2 2 6 3 3 4" xfId="41274"/>
    <cellStyle name="Процентный 5 2 2 6 3 3 5" xfId="41275"/>
    <cellStyle name="Процентный 5 2 2 6 3 3 6" xfId="41276"/>
    <cellStyle name="Процентный 5 2 2 6 3 3 7" xfId="41277"/>
    <cellStyle name="Процентный 5 2 2 6 3 3 8" xfId="41278"/>
    <cellStyle name="Процентный 5 2 2 6 3 4" xfId="41279"/>
    <cellStyle name="Процентный 5 2 2 6 3 4 2" xfId="41280"/>
    <cellStyle name="Процентный 5 2 2 6 3 4 3" xfId="41281"/>
    <cellStyle name="Процентный 5 2 2 6 3 4 4" xfId="41282"/>
    <cellStyle name="Процентный 5 2 2 6 3 4 5" xfId="41283"/>
    <cellStyle name="Процентный 5 2 2 6 3 5" xfId="41284"/>
    <cellStyle name="Процентный 5 2 2 6 3 5 2" xfId="41285"/>
    <cellStyle name="Процентный 5 2 2 6 3 5 3" xfId="41286"/>
    <cellStyle name="Процентный 5 2 2 6 3 5 4" xfId="41287"/>
    <cellStyle name="Процентный 5 2 2 6 3 5 5" xfId="41288"/>
    <cellStyle name="Процентный 5 2 2 6 3 6" xfId="41289"/>
    <cellStyle name="Процентный 5 2 2 6 3 7" xfId="41290"/>
    <cellStyle name="Процентный 5 2 2 6 3 8" xfId="41291"/>
    <cellStyle name="Процентный 5 2 2 6 3 9" xfId="41292"/>
    <cellStyle name="Процентный 5 2 2 6 4" xfId="41293"/>
    <cellStyle name="Процентный 5 2 2 6 4 2" xfId="41294"/>
    <cellStyle name="Процентный 5 2 2 6 4 2 2" xfId="41295"/>
    <cellStyle name="Процентный 5 2 2 6 4 2 3" xfId="41296"/>
    <cellStyle name="Процентный 5 2 2 6 4 2 4" xfId="41297"/>
    <cellStyle name="Процентный 5 2 2 6 4 2 5" xfId="41298"/>
    <cellStyle name="Процентный 5 2 2 6 4 3" xfId="41299"/>
    <cellStyle name="Процентный 5 2 2 6 4 4" xfId="41300"/>
    <cellStyle name="Процентный 5 2 2 6 4 5" xfId="41301"/>
    <cellStyle name="Процентный 5 2 2 6 4 6" xfId="41302"/>
    <cellStyle name="Процентный 5 2 2 6 4 7" xfId="41303"/>
    <cellStyle name="Процентный 5 2 2 6 4 8" xfId="41304"/>
    <cellStyle name="Процентный 5 2 2 6 4 9" xfId="41305"/>
    <cellStyle name="Процентный 5 2 2 6 5" xfId="41306"/>
    <cellStyle name="Процентный 5 2 2 6 5 2" xfId="41307"/>
    <cellStyle name="Процентный 5 2 2 6 5 2 2" xfId="41308"/>
    <cellStyle name="Процентный 5 2 2 6 5 2 3" xfId="41309"/>
    <cellStyle name="Процентный 5 2 2 6 5 2 4" xfId="41310"/>
    <cellStyle name="Процентный 5 2 2 6 5 2 5" xfId="41311"/>
    <cellStyle name="Процентный 5 2 2 6 5 3" xfId="41312"/>
    <cellStyle name="Процентный 5 2 2 6 5 4" xfId="41313"/>
    <cellStyle name="Процентный 5 2 2 6 5 5" xfId="41314"/>
    <cellStyle name="Процентный 5 2 2 6 5 6" xfId="41315"/>
    <cellStyle name="Процентный 5 2 2 6 5 7" xfId="41316"/>
    <cellStyle name="Процентный 5 2 2 6 5 8" xfId="41317"/>
    <cellStyle name="Процентный 5 2 2 6 6" xfId="41318"/>
    <cellStyle name="Процентный 5 2 2 6 6 2" xfId="41319"/>
    <cellStyle name="Процентный 5 2 2 6 6 3" xfId="41320"/>
    <cellStyle name="Процентный 5 2 2 6 6 4" xfId="41321"/>
    <cellStyle name="Процентный 5 2 2 6 6 5" xfId="41322"/>
    <cellStyle name="Процентный 5 2 2 6 7" xfId="41323"/>
    <cellStyle name="Процентный 5 2 2 6 7 2" xfId="41324"/>
    <cellStyle name="Процентный 5 2 2 6 7 3" xfId="41325"/>
    <cellStyle name="Процентный 5 2 2 6 7 4" xfId="41326"/>
    <cellStyle name="Процентный 5 2 2 6 7 5" xfId="41327"/>
    <cellStyle name="Процентный 5 2 2 6 8" xfId="41328"/>
    <cellStyle name="Процентный 5 2 2 6 9" xfId="41329"/>
    <cellStyle name="Процентный 5 2 2 7" xfId="41330"/>
    <cellStyle name="Процентный 5 2 2 7 10" xfId="41331"/>
    <cellStyle name="Процентный 5 2 2 7 11" xfId="41332"/>
    <cellStyle name="Процентный 5 2 2 7 12" xfId="41333"/>
    <cellStyle name="Процентный 5 2 2 7 13" xfId="41334"/>
    <cellStyle name="Процентный 5 2 2 7 14" xfId="41335"/>
    <cellStyle name="Процентный 5 2 2 7 15" xfId="41336"/>
    <cellStyle name="Процентный 5 2 2 7 2" xfId="41337"/>
    <cellStyle name="Процентный 5 2 2 7 2 10" xfId="41338"/>
    <cellStyle name="Процентный 5 2 2 7 2 11" xfId="41339"/>
    <cellStyle name="Процентный 5 2 2 7 2 12" xfId="41340"/>
    <cellStyle name="Процентный 5 2 2 7 2 13" xfId="41341"/>
    <cellStyle name="Процентный 5 2 2 7 2 14" xfId="41342"/>
    <cellStyle name="Процентный 5 2 2 7 2 2" xfId="41343"/>
    <cellStyle name="Процентный 5 2 2 7 2 2 10" xfId="41344"/>
    <cellStyle name="Процентный 5 2 2 7 2 2 11" xfId="41345"/>
    <cellStyle name="Процентный 5 2 2 7 2 2 12" xfId="41346"/>
    <cellStyle name="Процентный 5 2 2 7 2 2 13" xfId="41347"/>
    <cellStyle name="Процентный 5 2 2 7 2 2 2" xfId="41348"/>
    <cellStyle name="Процентный 5 2 2 7 2 2 2 2" xfId="41349"/>
    <cellStyle name="Процентный 5 2 2 7 2 2 2 2 2" xfId="41350"/>
    <cellStyle name="Процентный 5 2 2 7 2 2 2 2 3" xfId="41351"/>
    <cellStyle name="Процентный 5 2 2 7 2 2 2 2 4" xfId="41352"/>
    <cellStyle name="Процентный 5 2 2 7 2 2 2 2 5" xfId="41353"/>
    <cellStyle name="Процентный 5 2 2 7 2 2 2 3" xfId="41354"/>
    <cellStyle name="Процентный 5 2 2 7 2 2 2 4" xfId="41355"/>
    <cellStyle name="Процентный 5 2 2 7 2 2 2 5" xfId="41356"/>
    <cellStyle name="Процентный 5 2 2 7 2 2 2 6" xfId="41357"/>
    <cellStyle name="Процентный 5 2 2 7 2 2 2 7" xfId="41358"/>
    <cellStyle name="Процентный 5 2 2 7 2 2 2 8" xfId="41359"/>
    <cellStyle name="Процентный 5 2 2 7 2 2 2 9" xfId="41360"/>
    <cellStyle name="Процентный 5 2 2 7 2 2 3" xfId="41361"/>
    <cellStyle name="Процентный 5 2 2 7 2 2 3 2" xfId="41362"/>
    <cellStyle name="Процентный 5 2 2 7 2 2 3 2 2" xfId="41363"/>
    <cellStyle name="Процентный 5 2 2 7 2 2 3 2 3" xfId="41364"/>
    <cellStyle name="Процентный 5 2 2 7 2 2 3 2 4" xfId="41365"/>
    <cellStyle name="Процентный 5 2 2 7 2 2 3 2 5" xfId="41366"/>
    <cellStyle name="Процентный 5 2 2 7 2 2 3 3" xfId="41367"/>
    <cellStyle name="Процентный 5 2 2 7 2 2 3 4" xfId="41368"/>
    <cellStyle name="Процентный 5 2 2 7 2 2 3 5" xfId="41369"/>
    <cellStyle name="Процентный 5 2 2 7 2 2 3 6" xfId="41370"/>
    <cellStyle name="Процентный 5 2 2 7 2 2 3 7" xfId="41371"/>
    <cellStyle name="Процентный 5 2 2 7 2 2 3 8" xfId="41372"/>
    <cellStyle name="Процентный 5 2 2 7 2 2 4" xfId="41373"/>
    <cellStyle name="Процентный 5 2 2 7 2 2 4 2" xfId="41374"/>
    <cellStyle name="Процентный 5 2 2 7 2 2 4 3" xfId="41375"/>
    <cellStyle name="Процентный 5 2 2 7 2 2 4 4" xfId="41376"/>
    <cellStyle name="Процентный 5 2 2 7 2 2 4 5" xfId="41377"/>
    <cellStyle name="Процентный 5 2 2 7 2 2 5" xfId="41378"/>
    <cellStyle name="Процентный 5 2 2 7 2 2 5 2" xfId="41379"/>
    <cellStyle name="Процентный 5 2 2 7 2 2 5 3" xfId="41380"/>
    <cellStyle name="Процентный 5 2 2 7 2 2 5 4" xfId="41381"/>
    <cellStyle name="Процентный 5 2 2 7 2 2 5 5" xfId="41382"/>
    <cellStyle name="Процентный 5 2 2 7 2 2 6" xfId="41383"/>
    <cellStyle name="Процентный 5 2 2 7 2 2 7" xfId="41384"/>
    <cellStyle name="Процентный 5 2 2 7 2 2 8" xfId="41385"/>
    <cellStyle name="Процентный 5 2 2 7 2 2 9" xfId="41386"/>
    <cellStyle name="Процентный 5 2 2 7 2 3" xfId="41387"/>
    <cellStyle name="Процентный 5 2 2 7 2 3 2" xfId="41388"/>
    <cellStyle name="Процентный 5 2 2 7 2 3 2 2" xfId="41389"/>
    <cellStyle name="Процентный 5 2 2 7 2 3 2 3" xfId="41390"/>
    <cellStyle name="Процентный 5 2 2 7 2 3 2 4" xfId="41391"/>
    <cellStyle name="Процентный 5 2 2 7 2 3 2 5" xfId="41392"/>
    <cellStyle name="Процентный 5 2 2 7 2 3 3" xfId="41393"/>
    <cellStyle name="Процентный 5 2 2 7 2 3 4" xfId="41394"/>
    <cellStyle name="Процентный 5 2 2 7 2 3 5" xfId="41395"/>
    <cellStyle name="Процентный 5 2 2 7 2 3 6" xfId="41396"/>
    <cellStyle name="Процентный 5 2 2 7 2 3 7" xfId="41397"/>
    <cellStyle name="Процентный 5 2 2 7 2 3 8" xfId="41398"/>
    <cellStyle name="Процентный 5 2 2 7 2 3 9" xfId="41399"/>
    <cellStyle name="Процентный 5 2 2 7 2 4" xfId="41400"/>
    <cellStyle name="Процентный 5 2 2 7 2 4 2" xfId="41401"/>
    <cellStyle name="Процентный 5 2 2 7 2 4 2 2" xfId="41402"/>
    <cellStyle name="Процентный 5 2 2 7 2 4 2 3" xfId="41403"/>
    <cellStyle name="Процентный 5 2 2 7 2 4 2 4" xfId="41404"/>
    <cellStyle name="Процентный 5 2 2 7 2 4 2 5" xfId="41405"/>
    <cellStyle name="Процентный 5 2 2 7 2 4 3" xfId="41406"/>
    <cellStyle name="Процентный 5 2 2 7 2 4 4" xfId="41407"/>
    <cellStyle name="Процентный 5 2 2 7 2 4 5" xfId="41408"/>
    <cellStyle name="Процентный 5 2 2 7 2 4 6" xfId="41409"/>
    <cellStyle name="Процентный 5 2 2 7 2 4 7" xfId="41410"/>
    <cellStyle name="Процентный 5 2 2 7 2 4 8" xfId="41411"/>
    <cellStyle name="Процентный 5 2 2 7 2 5" xfId="41412"/>
    <cellStyle name="Процентный 5 2 2 7 2 5 2" xfId="41413"/>
    <cellStyle name="Процентный 5 2 2 7 2 5 3" xfId="41414"/>
    <cellStyle name="Процентный 5 2 2 7 2 5 4" xfId="41415"/>
    <cellStyle name="Процентный 5 2 2 7 2 5 5" xfId="41416"/>
    <cellStyle name="Процентный 5 2 2 7 2 6" xfId="41417"/>
    <cellStyle name="Процентный 5 2 2 7 2 6 2" xfId="41418"/>
    <cellStyle name="Процентный 5 2 2 7 2 6 3" xfId="41419"/>
    <cellStyle name="Процентный 5 2 2 7 2 6 4" xfId="41420"/>
    <cellStyle name="Процентный 5 2 2 7 2 6 5" xfId="41421"/>
    <cellStyle name="Процентный 5 2 2 7 2 7" xfId="41422"/>
    <cellStyle name="Процентный 5 2 2 7 2 8" xfId="41423"/>
    <cellStyle name="Процентный 5 2 2 7 2 9" xfId="41424"/>
    <cellStyle name="Процентный 5 2 2 7 3" xfId="41425"/>
    <cellStyle name="Процентный 5 2 2 7 3 10" xfId="41426"/>
    <cellStyle name="Процентный 5 2 2 7 3 11" xfId="41427"/>
    <cellStyle name="Процентный 5 2 2 7 3 12" xfId="41428"/>
    <cellStyle name="Процентный 5 2 2 7 3 13" xfId="41429"/>
    <cellStyle name="Процентный 5 2 2 7 3 2" xfId="41430"/>
    <cellStyle name="Процентный 5 2 2 7 3 2 2" xfId="41431"/>
    <cellStyle name="Процентный 5 2 2 7 3 2 2 2" xfId="41432"/>
    <cellStyle name="Процентный 5 2 2 7 3 2 2 3" xfId="41433"/>
    <cellStyle name="Процентный 5 2 2 7 3 2 2 4" xfId="41434"/>
    <cellStyle name="Процентный 5 2 2 7 3 2 2 5" xfId="41435"/>
    <cellStyle name="Процентный 5 2 2 7 3 2 3" xfId="41436"/>
    <cellStyle name="Процентный 5 2 2 7 3 2 4" xfId="41437"/>
    <cellStyle name="Процентный 5 2 2 7 3 2 5" xfId="41438"/>
    <cellStyle name="Процентный 5 2 2 7 3 2 6" xfId="41439"/>
    <cellStyle name="Процентный 5 2 2 7 3 2 7" xfId="41440"/>
    <cellStyle name="Процентный 5 2 2 7 3 2 8" xfId="41441"/>
    <cellStyle name="Процентный 5 2 2 7 3 2 9" xfId="41442"/>
    <cellStyle name="Процентный 5 2 2 7 3 3" xfId="41443"/>
    <cellStyle name="Процентный 5 2 2 7 3 3 2" xfId="41444"/>
    <cellStyle name="Процентный 5 2 2 7 3 3 2 2" xfId="41445"/>
    <cellStyle name="Процентный 5 2 2 7 3 3 2 3" xfId="41446"/>
    <cellStyle name="Процентный 5 2 2 7 3 3 2 4" xfId="41447"/>
    <cellStyle name="Процентный 5 2 2 7 3 3 2 5" xfId="41448"/>
    <cellStyle name="Процентный 5 2 2 7 3 3 3" xfId="41449"/>
    <cellStyle name="Процентный 5 2 2 7 3 3 4" xfId="41450"/>
    <cellStyle name="Процентный 5 2 2 7 3 3 5" xfId="41451"/>
    <cellStyle name="Процентный 5 2 2 7 3 3 6" xfId="41452"/>
    <cellStyle name="Процентный 5 2 2 7 3 3 7" xfId="41453"/>
    <cellStyle name="Процентный 5 2 2 7 3 3 8" xfId="41454"/>
    <cellStyle name="Процентный 5 2 2 7 3 4" xfId="41455"/>
    <cellStyle name="Процентный 5 2 2 7 3 4 2" xfId="41456"/>
    <cellStyle name="Процентный 5 2 2 7 3 4 3" xfId="41457"/>
    <cellStyle name="Процентный 5 2 2 7 3 4 4" xfId="41458"/>
    <cellStyle name="Процентный 5 2 2 7 3 4 5" xfId="41459"/>
    <cellStyle name="Процентный 5 2 2 7 3 5" xfId="41460"/>
    <cellStyle name="Процентный 5 2 2 7 3 5 2" xfId="41461"/>
    <cellStyle name="Процентный 5 2 2 7 3 5 3" xfId="41462"/>
    <cellStyle name="Процентный 5 2 2 7 3 5 4" xfId="41463"/>
    <cellStyle name="Процентный 5 2 2 7 3 5 5" xfId="41464"/>
    <cellStyle name="Процентный 5 2 2 7 3 6" xfId="41465"/>
    <cellStyle name="Процентный 5 2 2 7 3 7" xfId="41466"/>
    <cellStyle name="Процентный 5 2 2 7 3 8" xfId="41467"/>
    <cellStyle name="Процентный 5 2 2 7 3 9" xfId="41468"/>
    <cellStyle name="Процентный 5 2 2 7 4" xfId="41469"/>
    <cellStyle name="Процентный 5 2 2 7 4 2" xfId="41470"/>
    <cellStyle name="Процентный 5 2 2 7 4 2 2" xfId="41471"/>
    <cellStyle name="Процентный 5 2 2 7 4 2 3" xfId="41472"/>
    <cellStyle name="Процентный 5 2 2 7 4 2 4" xfId="41473"/>
    <cellStyle name="Процентный 5 2 2 7 4 2 5" xfId="41474"/>
    <cellStyle name="Процентный 5 2 2 7 4 3" xfId="41475"/>
    <cellStyle name="Процентный 5 2 2 7 4 4" xfId="41476"/>
    <cellStyle name="Процентный 5 2 2 7 4 5" xfId="41477"/>
    <cellStyle name="Процентный 5 2 2 7 4 6" xfId="41478"/>
    <cellStyle name="Процентный 5 2 2 7 4 7" xfId="41479"/>
    <cellStyle name="Процентный 5 2 2 7 4 8" xfId="41480"/>
    <cellStyle name="Процентный 5 2 2 7 4 9" xfId="41481"/>
    <cellStyle name="Процентный 5 2 2 7 5" xfId="41482"/>
    <cellStyle name="Процентный 5 2 2 7 5 2" xfId="41483"/>
    <cellStyle name="Процентный 5 2 2 7 5 2 2" xfId="41484"/>
    <cellStyle name="Процентный 5 2 2 7 5 2 3" xfId="41485"/>
    <cellStyle name="Процентный 5 2 2 7 5 2 4" xfId="41486"/>
    <cellStyle name="Процентный 5 2 2 7 5 2 5" xfId="41487"/>
    <cellStyle name="Процентный 5 2 2 7 5 3" xfId="41488"/>
    <cellStyle name="Процентный 5 2 2 7 5 4" xfId="41489"/>
    <cellStyle name="Процентный 5 2 2 7 5 5" xfId="41490"/>
    <cellStyle name="Процентный 5 2 2 7 5 6" xfId="41491"/>
    <cellStyle name="Процентный 5 2 2 7 5 7" xfId="41492"/>
    <cellStyle name="Процентный 5 2 2 7 5 8" xfId="41493"/>
    <cellStyle name="Процентный 5 2 2 7 6" xfId="41494"/>
    <cellStyle name="Процентный 5 2 2 7 6 2" xfId="41495"/>
    <cellStyle name="Процентный 5 2 2 7 6 3" xfId="41496"/>
    <cellStyle name="Процентный 5 2 2 7 6 4" xfId="41497"/>
    <cellStyle name="Процентный 5 2 2 7 6 5" xfId="41498"/>
    <cellStyle name="Процентный 5 2 2 7 7" xfId="41499"/>
    <cellStyle name="Процентный 5 2 2 7 7 2" xfId="41500"/>
    <cellStyle name="Процентный 5 2 2 7 7 3" xfId="41501"/>
    <cellStyle name="Процентный 5 2 2 7 7 4" xfId="41502"/>
    <cellStyle name="Процентный 5 2 2 7 7 5" xfId="41503"/>
    <cellStyle name="Процентный 5 2 2 7 8" xfId="41504"/>
    <cellStyle name="Процентный 5 2 2 7 9" xfId="41505"/>
    <cellStyle name="Процентный 5 2 2 8" xfId="41506"/>
    <cellStyle name="Процентный 5 2 2 8 10" xfId="41507"/>
    <cellStyle name="Процентный 5 2 2 8 11" xfId="41508"/>
    <cellStyle name="Процентный 5 2 2 8 12" xfId="41509"/>
    <cellStyle name="Процентный 5 2 2 8 13" xfId="41510"/>
    <cellStyle name="Процентный 5 2 2 8 14" xfId="41511"/>
    <cellStyle name="Процентный 5 2 2 8 15" xfId="41512"/>
    <cellStyle name="Процентный 5 2 2 8 2" xfId="41513"/>
    <cellStyle name="Процентный 5 2 2 8 2 10" xfId="41514"/>
    <cellStyle name="Процентный 5 2 2 8 2 11" xfId="41515"/>
    <cellStyle name="Процентный 5 2 2 8 2 12" xfId="41516"/>
    <cellStyle name="Процентный 5 2 2 8 2 13" xfId="41517"/>
    <cellStyle name="Процентный 5 2 2 8 2 14" xfId="41518"/>
    <cellStyle name="Процентный 5 2 2 8 2 2" xfId="41519"/>
    <cellStyle name="Процентный 5 2 2 8 2 2 10" xfId="41520"/>
    <cellStyle name="Процентный 5 2 2 8 2 2 11" xfId="41521"/>
    <cellStyle name="Процентный 5 2 2 8 2 2 12" xfId="41522"/>
    <cellStyle name="Процентный 5 2 2 8 2 2 13" xfId="41523"/>
    <cellStyle name="Процентный 5 2 2 8 2 2 2" xfId="41524"/>
    <cellStyle name="Процентный 5 2 2 8 2 2 2 2" xfId="41525"/>
    <cellStyle name="Процентный 5 2 2 8 2 2 2 2 2" xfId="41526"/>
    <cellStyle name="Процентный 5 2 2 8 2 2 2 2 3" xfId="41527"/>
    <cellStyle name="Процентный 5 2 2 8 2 2 2 2 4" xfId="41528"/>
    <cellStyle name="Процентный 5 2 2 8 2 2 2 2 5" xfId="41529"/>
    <cellStyle name="Процентный 5 2 2 8 2 2 2 3" xfId="41530"/>
    <cellStyle name="Процентный 5 2 2 8 2 2 2 4" xfId="41531"/>
    <cellStyle name="Процентный 5 2 2 8 2 2 2 5" xfId="41532"/>
    <cellStyle name="Процентный 5 2 2 8 2 2 2 6" xfId="41533"/>
    <cellStyle name="Процентный 5 2 2 8 2 2 2 7" xfId="41534"/>
    <cellStyle name="Процентный 5 2 2 8 2 2 2 8" xfId="41535"/>
    <cellStyle name="Процентный 5 2 2 8 2 2 2 9" xfId="41536"/>
    <cellStyle name="Процентный 5 2 2 8 2 2 3" xfId="41537"/>
    <cellStyle name="Процентный 5 2 2 8 2 2 3 2" xfId="41538"/>
    <cellStyle name="Процентный 5 2 2 8 2 2 3 2 2" xfId="41539"/>
    <cellStyle name="Процентный 5 2 2 8 2 2 3 2 3" xfId="41540"/>
    <cellStyle name="Процентный 5 2 2 8 2 2 3 2 4" xfId="41541"/>
    <cellStyle name="Процентный 5 2 2 8 2 2 3 2 5" xfId="41542"/>
    <cellStyle name="Процентный 5 2 2 8 2 2 3 3" xfId="41543"/>
    <cellStyle name="Процентный 5 2 2 8 2 2 3 4" xfId="41544"/>
    <cellStyle name="Процентный 5 2 2 8 2 2 3 5" xfId="41545"/>
    <cellStyle name="Процентный 5 2 2 8 2 2 3 6" xfId="41546"/>
    <cellStyle name="Процентный 5 2 2 8 2 2 3 7" xfId="41547"/>
    <cellStyle name="Процентный 5 2 2 8 2 2 3 8" xfId="41548"/>
    <cellStyle name="Процентный 5 2 2 8 2 2 4" xfId="41549"/>
    <cellStyle name="Процентный 5 2 2 8 2 2 4 2" xfId="41550"/>
    <cellStyle name="Процентный 5 2 2 8 2 2 4 3" xfId="41551"/>
    <cellStyle name="Процентный 5 2 2 8 2 2 4 4" xfId="41552"/>
    <cellStyle name="Процентный 5 2 2 8 2 2 4 5" xfId="41553"/>
    <cellStyle name="Процентный 5 2 2 8 2 2 5" xfId="41554"/>
    <cellStyle name="Процентный 5 2 2 8 2 2 5 2" xfId="41555"/>
    <cellStyle name="Процентный 5 2 2 8 2 2 5 3" xfId="41556"/>
    <cellStyle name="Процентный 5 2 2 8 2 2 5 4" xfId="41557"/>
    <cellStyle name="Процентный 5 2 2 8 2 2 5 5" xfId="41558"/>
    <cellStyle name="Процентный 5 2 2 8 2 2 6" xfId="41559"/>
    <cellStyle name="Процентный 5 2 2 8 2 2 7" xfId="41560"/>
    <cellStyle name="Процентный 5 2 2 8 2 2 8" xfId="41561"/>
    <cellStyle name="Процентный 5 2 2 8 2 2 9" xfId="41562"/>
    <cellStyle name="Процентный 5 2 2 8 2 3" xfId="41563"/>
    <cellStyle name="Процентный 5 2 2 8 2 3 2" xfId="41564"/>
    <cellStyle name="Процентный 5 2 2 8 2 3 2 2" xfId="41565"/>
    <cellStyle name="Процентный 5 2 2 8 2 3 2 3" xfId="41566"/>
    <cellStyle name="Процентный 5 2 2 8 2 3 2 4" xfId="41567"/>
    <cellStyle name="Процентный 5 2 2 8 2 3 2 5" xfId="41568"/>
    <cellStyle name="Процентный 5 2 2 8 2 3 3" xfId="41569"/>
    <cellStyle name="Процентный 5 2 2 8 2 3 4" xfId="41570"/>
    <cellStyle name="Процентный 5 2 2 8 2 3 5" xfId="41571"/>
    <cellStyle name="Процентный 5 2 2 8 2 3 6" xfId="41572"/>
    <cellStyle name="Процентный 5 2 2 8 2 3 7" xfId="41573"/>
    <cellStyle name="Процентный 5 2 2 8 2 3 8" xfId="41574"/>
    <cellStyle name="Процентный 5 2 2 8 2 3 9" xfId="41575"/>
    <cellStyle name="Процентный 5 2 2 8 2 4" xfId="41576"/>
    <cellStyle name="Процентный 5 2 2 8 2 4 2" xfId="41577"/>
    <cellStyle name="Процентный 5 2 2 8 2 4 2 2" xfId="41578"/>
    <cellStyle name="Процентный 5 2 2 8 2 4 2 3" xfId="41579"/>
    <cellStyle name="Процентный 5 2 2 8 2 4 2 4" xfId="41580"/>
    <cellStyle name="Процентный 5 2 2 8 2 4 2 5" xfId="41581"/>
    <cellStyle name="Процентный 5 2 2 8 2 4 3" xfId="41582"/>
    <cellStyle name="Процентный 5 2 2 8 2 4 4" xfId="41583"/>
    <cellStyle name="Процентный 5 2 2 8 2 4 5" xfId="41584"/>
    <cellStyle name="Процентный 5 2 2 8 2 4 6" xfId="41585"/>
    <cellStyle name="Процентный 5 2 2 8 2 4 7" xfId="41586"/>
    <cellStyle name="Процентный 5 2 2 8 2 4 8" xfId="41587"/>
    <cellStyle name="Процентный 5 2 2 8 2 5" xfId="41588"/>
    <cellStyle name="Процентный 5 2 2 8 2 5 2" xfId="41589"/>
    <cellStyle name="Процентный 5 2 2 8 2 5 3" xfId="41590"/>
    <cellStyle name="Процентный 5 2 2 8 2 5 4" xfId="41591"/>
    <cellStyle name="Процентный 5 2 2 8 2 5 5" xfId="41592"/>
    <cellStyle name="Процентный 5 2 2 8 2 6" xfId="41593"/>
    <cellStyle name="Процентный 5 2 2 8 2 6 2" xfId="41594"/>
    <cellStyle name="Процентный 5 2 2 8 2 6 3" xfId="41595"/>
    <cellStyle name="Процентный 5 2 2 8 2 6 4" xfId="41596"/>
    <cellStyle name="Процентный 5 2 2 8 2 6 5" xfId="41597"/>
    <cellStyle name="Процентный 5 2 2 8 2 7" xfId="41598"/>
    <cellStyle name="Процентный 5 2 2 8 2 8" xfId="41599"/>
    <cellStyle name="Процентный 5 2 2 8 2 9" xfId="41600"/>
    <cellStyle name="Процентный 5 2 2 8 3" xfId="41601"/>
    <cellStyle name="Процентный 5 2 2 8 3 10" xfId="41602"/>
    <cellStyle name="Процентный 5 2 2 8 3 11" xfId="41603"/>
    <cellStyle name="Процентный 5 2 2 8 3 12" xfId="41604"/>
    <cellStyle name="Процентный 5 2 2 8 3 13" xfId="41605"/>
    <cellStyle name="Процентный 5 2 2 8 3 2" xfId="41606"/>
    <cellStyle name="Процентный 5 2 2 8 3 2 2" xfId="41607"/>
    <cellStyle name="Процентный 5 2 2 8 3 2 2 2" xfId="41608"/>
    <cellStyle name="Процентный 5 2 2 8 3 2 2 3" xfId="41609"/>
    <cellStyle name="Процентный 5 2 2 8 3 2 2 4" xfId="41610"/>
    <cellStyle name="Процентный 5 2 2 8 3 2 2 5" xfId="41611"/>
    <cellStyle name="Процентный 5 2 2 8 3 2 3" xfId="41612"/>
    <cellStyle name="Процентный 5 2 2 8 3 2 4" xfId="41613"/>
    <cellStyle name="Процентный 5 2 2 8 3 2 5" xfId="41614"/>
    <cellStyle name="Процентный 5 2 2 8 3 2 6" xfId="41615"/>
    <cellStyle name="Процентный 5 2 2 8 3 2 7" xfId="41616"/>
    <cellStyle name="Процентный 5 2 2 8 3 2 8" xfId="41617"/>
    <cellStyle name="Процентный 5 2 2 8 3 2 9" xfId="41618"/>
    <cellStyle name="Процентный 5 2 2 8 3 3" xfId="41619"/>
    <cellStyle name="Процентный 5 2 2 8 3 3 2" xfId="41620"/>
    <cellStyle name="Процентный 5 2 2 8 3 3 2 2" xfId="41621"/>
    <cellStyle name="Процентный 5 2 2 8 3 3 2 3" xfId="41622"/>
    <cellStyle name="Процентный 5 2 2 8 3 3 2 4" xfId="41623"/>
    <cellStyle name="Процентный 5 2 2 8 3 3 2 5" xfId="41624"/>
    <cellStyle name="Процентный 5 2 2 8 3 3 3" xfId="41625"/>
    <cellStyle name="Процентный 5 2 2 8 3 3 4" xfId="41626"/>
    <cellStyle name="Процентный 5 2 2 8 3 3 5" xfId="41627"/>
    <cellStyle name="Процентный 5 2 2 8 3 3 6" xfId="41628"/>
    <cellStyle name="Процентный 5 2 2 8 3 3 7" xfId="41629"/>
    <cellStyle name="Процентный 5 2 2 8 3 3 8" xfId="41630"/>
    <cellStyle name="Процентный 5 2 2 8 3 4" xfId="41631"/>
    <cellStyle name="Процентный 5 2 2 8 3 4 2" xfId="41632"/>
    <cellStyle name="Процентный 5 2 2 8 3 4 3" xfId="41633"/>
    <cellStyle name="Процентный 5 2 2 8 3 4 4" xfId="41634"/>
    <cellStyle name="Процентный 5 2 2 8 3 4 5" xfId="41635"/>
    <cellStyle name="Процентный 5 2 2 8 3 5" xfId="41636"/>
    <cellStyle name="Процентный 5 2 2 8 3 5 2" xfId="41637"/>
    <cellStyle name="Процентный 5 2 2 8 3 5 3" xfId="41638"/>
    <cellStyle name="Процентный 5 2 2 8 3 5 4" xfId="41639"/>
    <cellStyle name="Процентный 5 2 2 8 3 5 5" xfId="41640"/>
    <cellStyle name="Процентный 5 2 2 8 3 6" xfId="41641"/>
    <cellStyle name="Процентный 5 2 2 8 3 7" xfId="41642"/>
    <cellStyle name="Процентный 5 2 2 8 3 8" xfId="41643"/>
    <cellStyle name="Процентный 5 2 2 8 3 9" xfId="41644"/>
    <cellStyle name="Процентный 5 2 2 8 4" xfId="41645"/>
    <cellStyle name="Процентный 5 2 2 8 4 2" xfId="41646"/>
    <cellStyle name="Процентный 5 2 2 8 4 2 2" xfId="41647"/>
    <cellStyle name="Процентный 5 2 2 8 4 2 3" xfId="41648"/>
    <cellStyle name="Процентный 5 2 2 8 4 2 4" xfId="41649"/>
    <cellStyle name="Процентный 5 2 2 8 4 2 5" xfId="41650"/>
    <cellStyle name="Процентный 5 2 2 8 4 3" xfId="41651"/>
    <cellStyle name="Процентный 5 2 2 8 4 4" xfId="41652"/>
    <cellStyle name="Процентный 5 2 2 8 4 5" xfId="41653"/>
    <cellStyle name="Процентный 5 2 2 8 4 6" xfId="41654"/>
    <cellStyle name="Процентный 5 2 2 8 4 7" xfId="41655"/>
    <cellStyle name="Процентный 5 2 2 8 4 8" xfId="41656"/>
    <cellStyle name="Процентный 5 2 2 8 4 9" xfId="41657"/>
    <cellStyle name="Процентный 5 2 2 8 5" xfId="41658"/>
    <cellStyle name="Процентный 5 2 2 8 5 2" xfId="41659"/>
    <cellStyle name="Процентный 5 2 2 8 5 2 2" xfId="41660"/>
    <cellStyle name="Процентный 5 2 2 8 5 2 3" xfId="41661"/>
    <cellStyle name="Процентный 5 2 2 8 5 2 4" xfId="41662"/>
    <cellStyle name="Процентный 5 2 2 8 5 2 5" xfId="41663"/>
    <cellStyle name="Процентный 5 2 2 8 5 3" xfId="41664"/>
    <cellStyle name="Процентный 5 2 2 8 5 4" xfId="41665"/>
    <cellStyle name="Процентный 5 2 2 8 5 5" xfId="41666"/>
    <cellStyle name="Процентный 5 2 2 8 5 6" xfId="41667"/>
    <cellStyle name="Процентный 5 2 2 8 5 7" xfId="41668"/>
    <cellStyle name="Процентный 5 2 2 8 5 8" xfId="41669"/>
    <cellStyle name="Процентный 5 2 2 8 6" xfId="41670"/>
    <cellStyle name="Процентный 5 2 2 8 6 2" xfId="41671"/>
    <cellStyle name="Процентный 5 2 2 8 6 3" xfId="41672"/>
    <cellStyle name="Процентный 5 2 2 8 6 4" xfId="41673"/>
    <cellStyle name="Процентный 5 2 2 8 6 5" xfId="41674"/>
    <cellStyle name="Процентный 5 2 2 8 7" xfId="41675"/>
    <cellStyle name="Процентный 5 2 2 8 7 2" xfId="41676"/>
    <cellStyle name="Процентный 5 2 2 8 7 3" xfId="41677"/>
    <cellStyle name="Процентный 5 2 2 8 7 4" xfId="41678"/>
    <cellStyle name="Процентный 5 2 2 8 7 5" xfId="41679"/>
    <cellStyle name="Процентный 5 2 2 8 8" xfId="41680"/>
    <cellStyle name="Процентный 5 2 2 8 9" xfId="41681"/>
    <cellStyle name="Процентный 5 2 2 9" xfId="41682"/>
    <cellStyle name="Процентный 5 2 2 9 10" xfId="41683"/>
    <cellStyle name="Процентный 5 2 2 9 11" xfId="41684"/>
    <cellStyle name="Процентный 5 2 2 9 12" xfId="41685"/>
    <cellStyle name="Процентный 5 2 2 9 13" xfId="41686"/>
    <cellStyle name="Процентный 5 2 2 9 14" xfId="41687"/>
    <cellStyle name="Процентный 5 2 2 9 15" xfId="41688"/>
    <cellStyle name="Процентный 5 2 2 9 2" xfId="41689"/>
    <cellStyle name="Процентный 5 2 2 9 2 10" xfId="41690"/>
    <cellStyle name="Процентный 5 2 2 9 2 11" xfId="41691"/>
    <cellStyle name="Процентный 5 2 2 9 2 12" xfId="41692"/>
    <cellStyle name="Процентный 5 2 2 9 2 13" xfId="41693"/>
    <cellStyle name="Процентный 5 2 2 9 2 14" xfId="41694"/>
    <cellStyle name="Процентный 5 2 2 9 2 2" xfId="41695"/>
    <cellStyle name="Процентный 5 2 2 9 2 2 10" xfId="41696"/>
    <cellStyle name="Процентный 5 2 2 9 2 2 11" xfId="41697"/>
    <cellStyle name="Процентный 5 2 2 9 2 2 12" xfId="41698"/>
    <cellStyle name="Процентный 5 2 2 9 2 2 13" xfId="41699"/>
    <cellStyle name="Процентный 5 2 2 9 2 2 2" xfId="41700"/>
    <cellStyle name="Процентный 5 2 2 9 2 2 2 2" xfId="41701"/>
    <cellStyle name="Процентный 5 2 2 9 2 2 2 2 2" xfId="41702"/>
    <cellStyle name="Процентный 5 2 2 9 2 2 2 2 3" xfId="41703"/>
    <cellStyle name="Процентный 5 2 2 9 2 2 2 2 4" xfId="41704"/>
    <cellStyle name="Процентный 5 2 2 9 2 2 2 2 5" xfId="41705"/>
    <cellStyle name="Процентный 5 2 2 9 2 2 2 3" xfId="41706"/>
    <cellStyle name="Процентный 5 2 2 9 2 2 2 4" xfId="41707"/>
    <cellStyle name="Процентный 5 2 2 9 2 2 2 5" xfId="41708"/>
    <cellStyle name="Процентный 5 2 2 9 2 2 2 6" xfId="41709"/>
    <cellStyle name="Процентный 5 2 2 9 2 2 2 7" xfId="41710"/>
    <cellStyle name="Процентный 5 2 2 9 2 2 2 8" xfId="41711"/>
    <cellStyle name="Процентный 5 2 2 9 2 2 2 9" xfId="41712"/>
    <cellStyle name="Процентный 5 2 2 9 2 2 3" xfId="41713"/>
    <cellStyle name="Процентный 5 2 2 9 2 2 3 2" xfId="41714"/>
    <cellStyle name="Процентный 5 2 2 9 2 2 3 2 2" xfId="41715"/>
    <cellStyle name="Процентный 5 2 2 9 2 2 3 2 3" xfId="41716"/>
    <cellStyle name="Процентный 5 2 2 9 2 2 3 2 4" xfId="41717"/>
    <cellStyle name="Процентный 5 2 2 9 2 2 3 2 5" xfId="41718"/>
    <cellStyle name="Процентный 5 2 2 9 2 2 3 3" xfId="41719"/>
    <cellStyle name="Процентный 5 2 2 9 2 2 3 4" xfId="41720"/>
    <cellStyle name="Процентный 5 2 2 9 2 2 3 5" xfId="41721"/>
    <cellStyle name="Процентный 5 2 2 9 2 2 3 6" xfId="41722"/>
    <cellStyle name="Процентный 5 2 2 9 2 2 3 7" xfId="41723"/>
    <cellStyle name="Процентный 5 2 2 9 2 2 3 8" xfId="41724"/>
    <cellStyle name="Процентный 5 2 2 9 2 2 4" xfId="41725"/>
    <cellStyle name="Процентный 5 2 2 9 2 2 4 2" xfId="41726"/>
    <cellStyle name="Процентный 5 2 2 9 2 2 4 3" xfId="41727"/>
    <cellStyle name="Процентный 5 2 2 9 2 2 4 4" xfId="41728"/>
    <cellStyle name="Процентный 5 2 2 9 2 2 4 5" xfId="41729"/>
    <cellStyle name="Процентный 5 2 2 9 2 2 5" xfId="41730"/>
    <cellStyle name="Процентный 5 2 2 9 2 2 5 2" xfId="41731"/>
    <cellStyle name="Процентный 5 2 2 9 2 2 5 3" xfId="41732"/>
    <cellStyle name="Процентный 5 2 2 9 2 2 5 4" xfId="41733"/>
    <cellStyle name="Процентный 5 2 2 9 2 2 5 5" xfId="41734"/>
    <cellStyle name="Процентный 5 2 2 9 2 2 6" xfId="41735"/>
    <cellStyle name="Процентный 5 2 2 9 2 2 7" xfId="41736"/>
    <cellStyle name="Процентный 5 2 2 9 2 2 8" xfId="41737"/>
    <cellStyle name="Процентный 5 2 2 9 2 2 9" xfId="41738"/>
    <cellStyle name="Процентный 5 2 2 9 2 3" xfId="41739"/>
    <cellStyle name="Процентный 5 2 2 9 2 3 2" xfId="41740"/>
    <cellStyle name="Процентный 5 2 2 9 2 3 2 2" xfId="41741"/>
    <cellStyle name="Процентный 5 2 2 9 2 3 2 3" xfId="41742"/>
    <cellStyle name="Процентный 5 2 2 9 2 3 2 4" xfId="41743"/>
    <cellStyle name="Процентный 5 2 2 9 2 3 2 5" xfId="41744"/>
    <cellStyle name="Процентный 5 2 2 9 2 3 3" xfId="41745"/>
    <cellStyle name="Процентный 5 2 2 9 2 3 4" xfId="41746"/>
    <cellStyle name="Процентный 5 2 2 9 2 3 5" xfId="41747"/>
    <cellStyle name="Процентный 5 2 2 9 2 3 6" xfId="41748"/>
    <cellStyle name="Процентный 5 2 2 9 2 3 7" xfId="41749"/>
    <cellStyle name="Процентный 5 2 2 9 2 3 8" xfId="41750"/>
    <cellStyle name="Процентный 5 2 2 9 2 3 9" xfId="41751"/>
    <cellStyle name="Процентный 5 2 2 9 2 4" xfId="41752"/>
    <cellStyle name="Процентный 5 2 2 9 2 4 2" xfId="41753"/>
    <cellStyle name="Процентный 5 2 2 9 2 4 2 2" xfId="41754"/>
    <cellStyle name="Процентный 5 2 2 9 2 4 2 3" xfId="41755"/>
    <cellStyle name="Процентный 5 2 2 9 2 4 2 4" xfId="41756"/>
    <cellStyle name="Процентный 5 2 2 9 2 4 2 5" xfId="41757"/>
    <cellStyle name="Процентный 5 2 2 9 2 4 3" xfId="41758"/>
    <cellStyle name="Процентный 5 2 2 9 2 4 4" xfId="41759"/>
    <cellStyle name="Процентный 5 2 2 9 2 4 5" xfId="41760"/>
    <cellStyle name="Процентный 5 2 2 9 2 4 6" xfId="41761"/>
    <cellStyle name="Процентный 5 2 2 9 2 4 7" xfId="41762"/>
    <cellStyle name="Процентный 5 2 2 9 2 4 8" xfId="41763"/>
    <cellStyle name="Процентный 5 2 2 9 2 5" xfId="41764"/>
    <cellStyle name="Процентный 5 2 2 9 2 5 2" xfId="41765"/>
    <cellStyle name="Процентный 5 2 2 9 2 5 3" xfId="41766"/>
    <cellStyle name="Процентный 5 2 2 9 2 5 4" xfId="41767"/>
    <cellStyle name="Процентный 5 2 2 9 2 5 5" xfId="41768"/>
    <cellStyle name="Процентный 5 2 2 9 2 6" xfId="41769"/>
    <cellStyle name="Процентный 5 2 2 9 2 6 2" xfId="41770"/>
    <cellStyle name="Процентный 5 2 2 9 2 6 3" xfId="41771"/>
    <cellStyle name="Процентный 5 2 2 9 2 6 4" xfId="41772"/>
    <cellStyle name="Процентный 5 2 2 9 2 6 5" xfId="41773"/>
    <cellStyle name="Процентный 5 2 2 9 2 7" xfId="41774"/>
    <cellStyle name="Процентный 5 2 2 9 2 8" xfId="41775"/>
    <cellStyle name="Процентный 5 2 2 9 2 9" xfId="41776"/>
    <cellStyle name="Процентный 5 2 2 9 3" xfId="41777"/>
    <cellStyle name="Процентный 5 2 2 9 3 10" xfId="41778"/>
    <cellStyle name="Процентный 5 2 2 9 3 11" xfId="41779"/>
    <cellStyle name="Процентный 5 2 2 9 3 12" xfId="41780"/>
    <cellStyle name="Процентный 5 2 2 9 3 13" xfId="41781"/>
    <cellStyle name="Процентный 5 2 2 9 3 2" xfId="41782"/>
    <cellStyle name="Процентный 5 2 2 9 3 2 2" xfId="41783"/>
    <cellStyle name="Процентный 5 2 2 9 3 2 2 2" xfId="41784"/>
    <cellStyle name="Процентный 5 2 2 9 3 2 2 3" xfId="41785"/>
    <cellStyle name="Процентный 5 2 2 9 3 2 2 4" xfId="41786"/>
    <cellStyle name="Процентный 5 2 2 9 3 2 2 5" xfId="41787"/>
    <cellStyle name="Процентный 5 2 2 9 3 2 3" xfId="41788"/>
    <cellStyle name="Процентный 5 2 2 9 3 2 4" xfId="41789"/>
    <cellStyle name="Процентный 5 2 2 9 3 2 5" xfId="41790"/>
    <cellStyle name="Процентный 5 2 2 9 3 2 6" xfId="41791"/>
    <cellStyle name="Процентный 5 2 2 9 3 2 7" xfId="41792"/>
    <cellStyle name="Процентный 5 2 2 9 3 2 8" xfId="41793"/>
    <cellStyle name="Процентный 5 2 2 9 3 2 9" xfId="41794"/>
    <cellStyle name="Процентный 5 2 2 9 3 3" xfId="41795"/>
    <cellStyle name="Процентный 5 2 2 9 3 3 2" xfId="41796"/>
    <cellStyle name="Процентный 5 2 2 9 3 3 2 2" xfId="41797"/>
    <cellStyle name="Процентный 5 2 2 9 3 3 2 3" xfId="41798"/>
    <cellStyle name="Процентный 5 2 2 9 3 3 2 4" xfId="41799"/>
    <cellStyle name="Процентный 5 2 2 9 3 3 2 5" xfId="41800"/>
    <cellStyle name="Процентный 5 2 2 9 3 3 3" xfId="41801"/>
    <cellStyle name="Процентный 5 2 2 9 3 3 4" xfId="41802"/>
    <cellStyle name="Процентный 5 2 2 9 3 3 5" xfId="41803"/>
    <cellStyle name="Процентный 5 2 2 9 3 3 6" xfId="41804"/>
    <cellStyle name="Процентный 5 2 2 9 3 3 7" xfId="41805"/>
    <cellStyle name="Процентный 5 2 2 9 3 3 8" xfId="41806"/>
    <cellStyle name="Процентный 5 2 2 9 3 4" xfId="41807"/>
    <cellStyle name="Процентный 5 2 2 9 3 4 2" xfId="41808"/>
    <cellStyle name="Процентный 5 2 2 9 3 4 3" xfId="41809"/>
    <cellStyle name="Процентный 5 2 2 9 3 4 4" xfId="41810"/>
    <cellStyle name="Процентный 5 2 2 9 3 4 5" xfId="41811"/>
    <cellStyle name="Процентный 5 2 2 9 3 5" xfId="41812"/>
    <cellStyle name="Процентный 5 2 2 9 3 5 2" xfId="41813"/>
    <cellStyle name="Процентный 5 2 2 9 3 5 3" xfId="41814"/>
    <cellStyle name="Процентный 5 2 2 9 3 5 4" xfId="41815"/>
    <cellStyle name="Процентный 5 2 2 9 3 5 5" xfId="41816"/>
    <cellStyle name="Процентный 5 2 2 9 3 6" xfId="41817"/>
    <cellStyle name="Процентный 5 2 2 9 3 7" xfId="41818"/>
    <cellStyle name="Процентный 5 2 2 9 3 8" xfId="41819"/>
    <cellStyle name="Процентный 5 2 2 9 3 9" xfId="41820"/>
    <cellStyle name="Процентный 5 2 2 9 4" xfId="41821"/>
    <cellStyle name="Процентный 5 2 2 9 4 2" xfId="41822"/>
    <cellStyle name="Процентный 5 2 2 9 4 2 2" xfId="41823"/>
    <cellStyle name="Процентный 5 2 2 9 4 2 3" xfId="41824"/>
    <cellStyle name="Процентный 5 2 2 9 4 2 4" xfId="41825"/>
    <cellStyle name="Процентный 5 2 2 9 4 2 5" xfId="41826"/>
    <cellStyle name="Процентный 5 2 2 9 4 3" xfId="41827"/>
    <cellStyle name="Процентный 5 2 2 9 4 4" xfId="41828"/>
    <cellStyle name="Процентный 5 2 2 9 4 5" xfId="41829"/>
    <cellStyle name="Процентный 5 2 2 9 4 6" xfId="41830"/>
    <cellStyle name="Процентный 5 2 2 9 4 7" xfId="41831"/>
    <cellStyle name="Процентный 5 2 2 9 4 8" xfId="41832"/>
    <cellStyle name="Процентный 5 2 2 9 4 9" xfId="41833"/>
    <cellStyle name="Процентный 5 2 2 9 5" xfId="41834"/>
    <cellStyle name="Процентный 5 2 2 9 5 2" xfId="41835"/>
    <cellStyle name="Процентный 5 2 2 9 5 2 2" xfId="41836"/>
    <cellStyle name="Процентный 5 2 2 9 5 2 3" xfId="41837"/>
    <cellStyle name="Процентный 5 2 2 9 5 2 4" xfId="41838"/>
    <cellStyle name="Процентный 5 2 2 9 5 2 5" xfId="41839"/>
    <cellStyle name="Процентный 5 2 2 9 5 3" xfId="41840"/>
    <cellStyle name="Процентный 5 2 2 9 5 4" xfId="41841"/>
    <cellStyle name="Процентный 5 2 2 9 5 5" xfId="41842"/>
    <cellStyle name="Процентный 5 2 2 9 5 6" xfId="41843"/>
    <cellStyle name="Процентный 5 2 2 9 5 7" xfId="41844"/>
    <cellStyle name="Процентный 5 2 2 9 5 8" xfId="41845"/>
    <cellStyle name="Процентный 5 2 2 9 6" xfId="41846"/>
    <cellStyle name="Процентный 5 2 2 9 6 2" xfId="41847"/>
    <cellStyle name="Процентный 5 2 2 9 6 3" xfId="41848"/>
    <cellStyle name="Процентный 5 2 2 9 6 4" xfId="41849"/>
    <cellStyle name="Процентный 5 2 2 9 6 5" xfId="41850"/>
    <cellStyle name="Процентный 5 2 2 9 7" xfId="41851"/>
    <cellStyle name="Процентный 5 2 2 9 7 2" xfId="41852"/>
    <cellStyle name="Процентный 5 2 2 9 7 3" xfId="41853"/>
    <cellStyle name="Процентный 5 2 2 9 7 4" xfId="41854"/>
    <cellStyle name="Процентный 5 2 2 9 7 5" xfId="41855"/>
    <cellStyle name="Процентный 5 2 2 9 8" xfId="41856"/>
    <cellStyle name="Процентный 5 2 2 9 9" xfId="41857"/>
    <cellStyle name="Процентный 5 2 20" xfId="41858"/>
    <cellStyle name="Процентный 5 2 20 2" xfId="41859"/>
    <cellStyle name="Процентный 5 2 20 3" xfId="41860"/>
    <cellStyle name="Процентный 5 2 20 4" xfId="41861"/>
    <cellStyle name="Процентный 5 2 20 5" xfId="41862"/>
    <cellStyle name="Процентный 5 2 21" xfId="41863"/>
    <cellStyle name="Процентный 5 2 22" xfId="41864"/>
    <cellStyle name="Процентный 5 2 23" xfId="41865"/>
    <cellStyle name="Процентный 5 2 24" xfId="41866"/>
    <cellStyle name="Процентный 5 2 25" xfId="41867"/>
    <cellStyle name="Процентный 5 2 26" xfId="41868"/>
    <cellStyle name="Процентный 5 2 27" xfId="41869"/>
    <cellStyle name="Процентный 5 2 28" xfId="41870"/>
    <cellStyle name="Процентный 5 2 3" xfId="41871"/>
    <cellStyle name="Процентный 5 2 3 10" xfId="41872"/>
    <cellStyle name="Процентный 5 2 3 11" xfId="41873"/>
    <cellStyle name="Процентный 5 2 3 12" xfId="41874"/>
    <cellStyle name="Процентный 5 2 3 13" xfId="41875"/>
    <cellStyle name="Процентный 5 2 3 14" xfId="41876"/>
    <cellStyle name="Процентный 5 2 3 15" xfId="41877"/>
    <cellStyle name="Процентный 5 2 3 16" xfId="41878"/>
    <cellStyle name="Процентный 5 2 3 17" xfId="41879"/>
    <cellStyle name="Процентный 5 2 3 2" xfId="41880"/>
    <cellStyle name="Процентный 5 2 3 2 10" xfId="41881"/>
    <cellStyle name="Процентный 5 2 3 2 11" xfId="41882"/>
    <cellStyle name="Процентный 5 2 3 2 12" xfId="41883"/>
    <cellStyle name="Процентный 5 2 3 2 13" xfId="41884"/>
    <cellStyle name="Процентный 5 2 3 2 14" xfId="41885"/>
    <cellStyle name="Процентный 5 2 3 2 15" xfId="41886"/>
    <cellStyle name="Процентный 5 2 3 2 16" xfId="41887"/>
    <cellStyle name="Процентный 5 2 3 2 2" xfId="41888"/>
    <cellStyle name="Процентный 5 2 3 2 2 10" xfId="41889"/>
    <cellStyle name="Процентный 5 2 3 2 2 11" xfId="41890"/>
    <cellStyle name="Процентный 5 2 3 2 2 12" xfId="41891"/>
    <cellStyle name="Процентный 5 2 3 2 2 13" xfId="41892"/>
    <cellStyle name="Процентный 5 2 3 2 2 14" xfId="41893"/>
    <cellStyle name="Процентный 5 2 3 2 2 2" xfId="41894"/>
    <cellStyle name="Процентный 5 2 3 2 2 2 10" xfId="41895"/>
    <cellStyle name="Процентный 5 2 3 2 2 2 11" xfId="41896"/>
    <cellStyle name="Процентный 5 2 3 2 2 2 12" xfId="41897"/>
    <cellStyle name="Процентный 5 2 3 2 2 2 13" xfId="41898"/>
    <cellStyle name="Процентный 5 2 3 2 2 2 2" xfId="41899"/>
    <cellStyle name="Процентный 5 2 3 2 2 2 2 2" xfId="41900"/>
    <cellStyle name="Процентный 5 2 3 2 2 2 2 2 2" xfId="41901"/>
    <cellStyle name="Процентный 5 2 3 2 2 2 2 2 3" xfId="41902"/>
    <cellStyle name="Процентный 5 2 3 2 2 2 2 2 4" xfId="41903"/>
    <cellStyle name="Процентный 5 2 3 2 2 2 2 2 5" xfId="41904"/>
    <cellStyle name="Процентный 5 2 3 2 2 2 2 3" xfId="41905"/>
    <cellStyle name="Процентный 5 2 3 2 2 2 2 4" xfId="41906"/>
    <cellStyle name="Процентный 5 2 3 2 2 2 2 5" xfId="41907"/>
    <cellStyle name="Процентный 5 2 3 2 2 2 2 6" xfId="41908"/>
    <cellStyle name="Процентный 5 2 3 2 2 2 2 7" xfId="41909"/>
    <cellStyle name="Процентный 5 2 3 2 2 2 2 8" xfId="41910"/>
    <cellStyle name="Процентный 5 2 3 2 2 2 2 9" xfId="41911"/>
    <cellStyle name="Процентный 5 2 3 2 2 2 3" xfId="41912"/>
    <cellStyle name="Процентный 5 2 3 2 2 2 3 2" xfId="41913"/>
    <cellStyle name="Процентный 5 2 3 2 2 2 3 2 2" xfId="41914"/>
    <cellStyle name="Процентный 5 2 3 2 2 2 3 2 3" xfId="41915"/>
    <cellStyle name="Процентный 5 2 3 2 2 2 3 2 4" xfId="41916"/>
    <cellStyle name="Процентный 5 2 3 2 2 2 3 2 5" xfId="41917"/>
    <cellStyle name="Процентный 5 2 3 2 2 2 3 3" xfId="41918"/>
    <cellStyle name="Процентный 5 2 3 2 2 2 3 4" xfId="41919"/>
    <cellStyle name="Процентный 5 2 3 2 2 2 3 5" xfId="41920"/>
    <cellStyle name="Процентный 5 2 3 2 2 2 3 6" xfId="41921"/>
    <cellStyle name="Процентный 5 2 3 2 2 2 3 7" xfId="41922"/>
    <cellStyle name="Процентный 5 2 3 2 2 2 3 8" xfId="41923"/>
    <cellStyle name="Процентный 5 2 3 2 2 2 4" xfId="41924"/>
    <cellStyle name="Процентный 5 2 3 2 2 2 4 2" xfId="41925"/>
    <cellStyle name="Процентный 5 2 3 2 2 2 4 3" xfId="41926"/>
    <cellStyle name="Процентный 5 2 3 2 2 2 4 4" xfId="41927"/>
    <cellStyle name="Процентный 5 2 3 2 2 2 4 5" xfId="41928"/>
    <cellStyle name="Процентный 5 2 3 2 2 2 5" xfId="41929"/>
    <cellStyle name="Процентный 5 2 3 2 2 2 5 2" xfId="41930"/>
    <cellStyle name="Процентный 5 2 3 2 2 2 5 3" xfId="41931"/>
    <cellStyle name="Процентный 5 2 3 2 2 2 5 4" xfId="41932"/>
    <cellStyle name="Процентный 5 2 3 2 2 2 5 5" xfId="41933"/>
    <cellStyle name="Процентный 5 2 3 2 2 2 6" xfId="41934"/>
    <cellStyle name="Процентный 5 2 3 2 2 2 7" xfId="41935"/>
    <cellStyle name="Процентный 5 2 3 2 2 2 8" xfId="41936"/>
    <cellStyle name="Процентный 5 2 3 2 2 2 9" xfId="41937"/>
    <cellStyle name="Процентный 5 2 3 2 2 3" xfId="41938"/>
    <cellStyle name="Процентный 5 2 3 2 2 3 2" xfId="41939"/>
    <cellStyle name="Процентный 5 2 3 2 2 3 2 2" xfId="41940"/>
    <cellStyle name="Процентный 5 2 3 2 2 3 2 3" xfId="41941"/>
    <cellStyle name="Процентный 5 2 3 2 2 3 2 4" xfId="41942"/>
    <cellStyle name="Процентный 5 2 3 2 2 3 2 5" xfId="41943"/>
    <cellStyle name="Процентный 5 2 3 2 2 3 3" xfId="41944"/>
    <cellStyle name="Процентный 5 2 3 2 2 3 4" xfId="41945"/>
    <cellStyle name="Процентный 5 2 3 2 2 3 5" xfId="41946"/>
    <cellStyle name="Процентный 5 2 3 2 2 3 6" xfId="41947"/>
    <cellStyle name="Процентный 5 2 3 2 2 3 7" xfId="41948"/>
    <cellStyle name="Процентный 5 2 3 2 2 3 8" xfId="41949"/>
    <cellStyle name="Процентный 5 2 3 2 2 3 9" xfId="41950"/>
    <cellStyle name="Процентный 5 2 3 2 2 4" xfId="41951"/>
    <cellStyle name="Процентный 5 2 3 2 2 4 2" xfId="41952"/>
    <cellStyle name="Процентный 5 2 3 2 2 4 2 2" xfId="41953"/>
    <cellStyle name="Процентный 5 2 3 2 2 4 2 3" xfId="41954"/>
    <cellStyle name="Процентный 5 2 3 2 2 4 2 4" xfId="41955"/>
    <cellStyle name="Процентный 5 2 3 2 2 4 2 5" xfId="41956"/>
    <cellStyle name="Процентный 5 2 3 2 2 4 3" xfId="41957"/>
    <cellStyle name="Процентный 5 2 3 2 2 4 4" xfId="41958"/>
    <cellStyle name="Процентный 5 2 3 2 2 4 5" xfId="41959"/>
    <cellStyle name="Процентный 5 2 3 2 2 4 6" xfId="41960"/>
    <cellStyle name="Процентный 5 2 3 2 2 4 7" xfId="41961"/>
    <cellStyle name="Процентный 5 2 3 2 2 4 8" xfId="41962"/>
    <cellStyle name="Процентный 5 2 3 2 2 5" xfId="41963"/>
    <cellStyle name="Процентный 5 2 3 2 2 5 2" xfId="41964"/>
    <cellStyle name="Процентный 5 2 3 2 2 5 3" xfId="41965"/>
    <cellStyle name="Процентный 5 2 3 2 2 5 4" xfId="41966"/>
    <cellStyle name="Процентный 5 2 3 2 2 5 5" xfId="41967"/>
    <cellStyle name="Процентный 5 2 3 2 2 6" xfId="41968"/>
    <cellStyle name="Процентный 5 2 3 2 2 6 2" xfId="41969"/>
    <cellStyle name="Процентный 5 2 3 2 2 6 3" xfId="41970"/>
    <cellStyle name="Процентный 5 2 3 2 2 6 4" xfId="41971"/>
    <cellStyle name="Процентный 5 2 3 2 2 6 5" xfId="41972"/>
    <cellStyle name="Процентный 5 2 3 2 2 7" xfId="41973"/>
    <cellStyle name="Процентный 5 2 3 2 2 8" xfId="41974"/>
    <cellStyle name="Процентный 5 2 3 2 2 9" xfId="41975"/>
    <cellStyle name="Процентный 5 2 3 2 3" xfId="41976"/>
    <cellStyle name="Процентный 5 2 3 2 3 10" xfId="41977"/>
    <cellStyle name="Процентный 5 2 3 2 3 11" xfId="41978"/>
    <cellStyle name="Процентный 5 2 3 2 3 12" xfId="41979"/>
    <cellStyle name="Процентный 5 2 3 2 3 13" xfId="41980"/>
    <cellStyle name="Процентный 5 2 3 2 3 2" xfId="41981"/>
    <cellStyle name="Процентный 5 2 3 2 3 2 2" xfId="41982"/>
    <cellStyle name="Процентный 5 2 3 2 3 2 2 2" xfId="41983"/>
    <cellStyle name="Процентный 5 2 3 2 3 2 2 3" xfId="41984"/>
    <cellStyle name="Процентный 5 2 3 2 3 2 2 4" xfId="41985"/>
    <cellStyle name="Процентный 5 2 3 2 3 2 2 5" xfId="41986"/>
    <cellStyle name="Процентный 5 2 3 2 3 2 3" xfId="41987"/>
    <cellStyle name="Процентный 5 2 3 2 3 2 4" xfId="41988"/>
    <cellStyle name="Процентный 5 2 3 2 3 2 5" xfId="41989"/>
    <cellStyle name="Процентный 5 2 3 2 3 2 6" xfId="41990"/>
    <cellStyle name="Процентный 5 2 3 2 3 2 7" xfId="41991"/>
    <cellStyle name="Процентный 5 2 3 2 3 2 8" xfId="41992"/>
    <cellStyle name="Процентный 5 2 3 2 3 2 9" xfId="41993"/>
    <cellStyle name="Процентный 5 2 3 2 3 3" xfId="41994"/>
    <cellStyle name="Процентный 5 2 3 2 3 3 2" xfId="41995"/>
    <cellStyle name="Процентный 5 2 3 2 3 3 2 2" xfId="41996"/>
    <cellStyle name="Процентный 5 2 3 2 3 3 2 3" xfId="41997"/>
    <cellStyle name="Процентный 5 2 3 2 3 3 2 4" xfId="41998"/>
    <cellStyle name="Процентный 5 2 3 2 3 3 2 5" xfId="41999"/>
    <cellStyle name="Процентный 5 2 3 2 3 3 3" xfId="42000"/>
    <cellStyle name="Процентный 5 2 3 2 3 3 4" xfId="42001"/>
    <cellStyle name="Процентный 5 2 3 2 3 3 5" xfId="42002"/>
    <cellStyle name="Процентный 5 2 3 2 3 3 6" xfId="42003"/>
    <cellStyle name="Процентный 5 2 3 2 3 3 7" xfId="42004"/>
    <cellStyle name="Процентный 5 2 3 2 3 3 8" xfId="42005"/>
    <cellStyle name="Процентный 5 2 3 2 3 4" xfId="42006"/>
    <cellStyle name="Процентный 5 2 3 2 3 4 2" xfId="42007"/>
    <cellStyle name="Процентный 5 2 3 2 3 4 3" xfId="42008"/>
    <cellStyle name="Процентный 5 2 3 2 3 4 4" xfId="42009"/>
    <cellStyle name="Процентный 5 2 3 2 3 4 5" xfId="42010"/>
    <cellStyle name="Процентный 5 2 3 2 3 5" xfId="42011"/>
    <cellStyle name="Процентный 5 2 3 2 3 5 2" xfId="42012"/>
    <cellStyle name="Процентный 5 2 3 2 3 5 3" xfId="42013"/>
    <cellStyle name="Процентный 5 2 3 2 3 5 4" xfId="42014"/>
    <cellStyle name="Процентный 5 2 3 2 3 5 5" xfId="42015"/>
    <cellStyle name="Процентный 5 2 3 2 3 6" xfId="42016"/>
    <cellStyle name="Процентный 5 2 3 2 3 7" xfId="42017"/>
    <cellStyle name="Процентный 5 2 3 2 3 8" xfId="42018"/>
    <cellStyle name="Процентный 5 2 3 2 3 9" xfId="42019"/>
    <cellStyle name="Процентный 5 2 3 2 4" xfId="42020"/>
    <cellStyle name="Процентный 5 2 3 2 4 10" xfId="42021"/>
    <cellStyle name="Процентный 5 2 3 2 4 2" xfId="42022"/>
    <cellStyle name="Процентный 5 2 3 2 4 2 2" xfId="42023"/>
    <cellStyle name="Процентный 5 2 3 2 4 2 2 2" xfId="42024"/>
    <cellStyle name="Процентный 5 2 3 2 4 2 2 3" xfId="42025"/>
    <cellStyle name="Процентный 5 2 3 2 4 2 2 4" xfId="42026"/>
    <cellStyle name="Процентный 5 2 3 2 4 2 2 5" xfId="42027"/>
    <cellStyle name="Процентный 5 2 3 2 4 2 3" xfId="42028"/>
    <cellStyle name="Процентный 5 2 3 2 4 2 4" xfId="42029"/>
    <cellStyle name="Процентный 5 2 3 2 4 2 5" xfId="42030"/>
    <cellStyle name="Процентный 5 2 3 2 4 2 6" xfId="42031"/>
    <cellStyle name="Процентный 5 2 3 2 4 2 7" xfId="42032"/>
    <cellStyle name="Процентный 5 2 3 2 4 2 8" xfId="42033"/>
    <cellStyle name="Процентный 5 2 3 2 4 2 9" xfId="42034"/>
    <cellStyle name="Процентный 5 2 3 2 4 3" xfId="42035"/>
    <cellStyle name="Процентный 5 2 3 2 4 3 2" xfId="42036"/>
    <cellStyle name="Процентный 5 2 3 2 4 3 3" xfId="42037"/>
    <cellStyle name="Процентный 5 2 3 2 4 3 4" xfId="42038"/>
    <cellStyle name="Процентный 5 2 3 2 4 3 5" xfId="42039"/>
    <cellStyle name="Процентный 5 2 3 2 4 4" xfId="42040"/>
    <cellStyle name="Процентный 5 2 3 2 4 5" xfId="42041"/>
    <cellStyle name="Процентный 5 2 3 2 4 6" xfId="42042"/>
    <cellStyle name="Процентный 5 2 3 2 4 7" xfId="42043"/>
    <cellStyle name="Процентный 5 2 3 2 4 8" xfId="42044"/>
    <cellStyle name="Процентный 5 2 3 2 4 9" xfId="42045"/>
    <cellStyle name="Процентный 5 2 3 2 5" xfId="42046"/>
    <cellStyle name="Процентный 5 2 3 2 5 2" xfId="42047"/>
    <cellStyle name="Процентный 5 2 3 2 5 2 2" xfId="42048"/>
    <cellStyle name="Процентный 5 2 3 2 5 2 3" xfId="42049"/>
    <cellStyle name="Процентный 5 2 3 2 5 2 4" xfId="42050"/>
    <cellStyle name="Процентный 5 2 3 2 5 2 5" xfId="42051"/>
    <cellStyle name="Процентный 5 2 3 2 5 3" xfId="42052"/>
    <cellStyle name="Процентный 5 2 3 2 5 4" xfId="42053"/>
    <cellStyle name="Процентный 5 2 3 2 5 5" xfId="42054"/>
    <cellStyle name="Процентный 5 2 3 2 5 6" xfId="42055"/>
    <cellStyle name="Процентный 5 2 3 2 5 7" xfId="42056"/>
    <cellStyle name="Процентный 5 2 3 2 5 8" xfId="42057"/>
    <cellStyle name="Процентный 5 2 3 2 5 9" xfId="42058"/>
    <cellStyle name="Процентный 5 2 3 2 6" xfId="42059"/>
    <cellStyle name="Процентный 5 2 3 2 6 2" xfId="42060"/>
    <cellStyle name="Процентный 5 2 3 2 6 2 2" xfId="42061"/>
    <cellStyle name="Процентный 5 2 3 2 6 2 3" xfId="42062"/>
    <cellStyle name="Процентный 5 2 3 2 6 2 4" xfId="42063"/>
    <cellStyle name="Процентный 5 2 3 2 6 2 5" xfId="42064"/>
    <cellStyle name="Процентный 5 2 3 2 6 3" xfId="42065"/>
    <cellStyle name="Процентный 5 2 3 2 6 4" xfId="42066"/>
    <cellStyle name="Процентный 5 2 3 2 6 5" xfId="42067"/>
    <cellStyle name="Процентный 5 2 3 2 6 6" xfId="42068"/>
    <cellStyle name="Процентный 5 2 3 2 6 7" xfId="42069"/>
    <cellStyle name="Процентный 5 2 3 2 6 8" xfId="42070"/>
    <cellStyle name="Процентный 5 2 3 2 7" xfId="42071"/>
    <cellStyle name="Процентный 5 2 3 2 7 2" xfId="42072"/>
    <cellStyle name="Процентный 5 2 3 2 7 3" xfId="42073"/>
    <cellStyle name="Процентный 5 2 3 2 7 4" xfId="42074"/>
    <cellStyle name="Процентный 5 2 3 2 7 5" xfId="42075"/>
    <cellStyle name="Процентный 5 2 3 2 8" xfId="42076"/>
    <cellStyle name="Процентный 5 2 3 2 8 2" xfId="42077"/>
    <cellStyle name="Процентный 5 2 3 2 8 3" xfId="42078"/>
    <cellStyle name="Процентный 5 2 3 2 8 4" xfId="42079"/>
    <cellStyle name="Процентный 5 2 3 2 8 5" xfId="42080"/>
    <cellStyle name="Процентный 5 2 3 2 9" xfId="42081"/>
    <cellStyle name="Процентный 5 2 3 3" xfId="42082"/>
    <cellStyle name="Процентный 5 2 3 3 10" xfId="42083"/>
    <cellStyle name="Процентный 5 2 3 3 11" xfId="42084"/>
    <cellStyle name="Процентный 5 2 3 3 12" xfId="42085"/>
    <cellStyle name="Процентный 5 2 3 3 13" xfId="42086"/>
    <cellStyle name="Процентный 5 2 3 3 14" xfId="42087"/>
    <cellStyle name="Процентный 5 2 3 3 15" xfId="42088"/>
    <cellStyle name="Процентный 5 2 3 3 2" xfId="42089"/>
    <cellStyle name="Процентный 5 2 3 3 2 10" xfId="42090"/>
    <cellStyle name="Процентный 5 2 3 3 2 11" xfId="42091"/>
    <cellStyle name="Процентный 5 2 3 3 2 12" xfId="42092"/>
    <cellStyle name="Процентный 5 2 3 3 2 13" xfId="42093"/>
    <cellStyle name="Процентный 5 2 3 3 2 2" xfId="42094"/>
    <cellStyle name="Процентный 5 2 3 3 2 2 2" xfId="42095"/>
    <cellStyle name="Процентный 5 2 3 3 2 2 2 2" xfId="42096"/>
    <cellStyle name="Процентный 5 2 3 3 2 2 2 3" xfId="42097"/>
    <cellStyle name="Процентный 5 2 3 3 2 2 2 4" xfId="42098"/>
    <cellStyle name="Процентный 5 2 3 3 2 2 2 5" xfId="42099"/>
    <cellStyle name="Процентный 5 2 3 3 2 2 3" xfId="42100"/>
    <cellStyle name="Процентный 5 2 3 3 2 2 4" xfId="42101"/>
    <cellStyle name="Процентный 5 2 3 3 2 2 5" xfId="42102"/>
    <cellStyle name="Процентный 5 2 3 3 2 2 6" xfId="42103"/>
    <cellStyle name="Процентный 5 2 3 3 2 2 7" xfId="42104"/>
    <cellStyle name="Процентный 5 2 3 3 2 2 8" xfId="42105"/>
    <cellStyle name="Процентный 5 2 3 3 2 2 9" xfId="42106"/>
    <cellStyle name="Процентный 5 2 3 3 2 3" xfId="42107"/>
    <cellStyle name="Процентный 5 2 3 3 2 3 2" xfId="42108"/>
    <cellStyle name="Процентный 5 2 3 3 2 3 2 2" xfId="42109"/>
    <cellStyle name="Процентный 5 2 3 3 2 3 2 3" xfId="42110"/>
    <cellStyle name="Процентный 5 2 3 3 2 3 2 4" xfId="42111"/>
    <cellStyle name="Процентный 5 2 3 3 2 3 2 5" xfId="42112"/>
    <cellStyle name="Процентный 5 2 3 3 2 3 3" xfId="42113"/>
    <cellStyle name="Процентный 5 2 3 3 2 3 4" xfId="42114"/>
    <cellStyle name="Процентный 5 2 3 3 2 3 5" xfId="42115"/>
    <cellStyle name="Процентный 5 2 3 3 2 3 6" xfId="42116"/>
    <cellStyle name="Процентный 5 2 3 3 2 3 7" xfId="42117"/>
    <cellStyle name="Процентный 5 2 3 3 2 3 8" xfId="42118"/>
    <cellStyle name="Процентный 5 2 3 3 2 4" xfId="42119"/>
    <cellStyle name="Процентный 5 2 3 3 2 4 2" xfId="42120"/>
    <cellStyle name="Процентный 5 2 3 3 2 4 3" xfId="42121"/>
    <cellStyle name="Процентный 5 2 3 3 2 4 4" xfId="42122"/>
    <cellStyle name="Процентный 5 2 3 3 2 4 5" xfId="42123"/>
    <cellStyle name="Процентный 5 2 3 3 2 5" xfId="42124"/>
    <cellStyle name="Процентный 5 2 3 3 2 5 2" xfId="42125"/>
    <cellStyle name="Процентный 5 2 3 3 2 5 3" xfId="42126"/>
    <cellStyle name="Процентный 5 2 3 3 2 5 4" xfId="42127"/>
    <cellStyle name="Процентный 5 2 3 3 2 5 5" xfId="42128"/>
    <cellStyle name="Процентный 5 2 3 3 2 6" xfId="42129"/>
    <cellStyle name="Процентный 5 2 3 3 2 7" xfId="42130"/>
    <cellStyle name="Процентный 5 2 3 3 2 8" xfId="42131"/>
    <cellStyle name="Процентный 5 2 3 3 2 9" xfId="42132"/>
    <cellStyle name="Процентный 5 2 3 3 3" xfId="42133"/>
    <cellStyle name="Процентный 5 2 3 3 3 10" xfId="42134"/>
    <cellStyle name="Процентный 5 2 3 3 3 2" xfId="42135"/>
    <cellStyle name="Процентный 5 2 3 3 3 2 2" xfId="42136"/>
    <cellStyle name="Процентный 5 2 3 3 3 2 2 2" xfId="42137"/>
    <cellStyle name="Процентный 5 2 3 3 3 2 2 3" xfId="42138"/>
    <cellStyle name="Процентный 5 2 3 3 3 2 2 4" xfId="42139"/>
    <cellStyle name="Процентный 5 2 3 3 3 2 2 5" xfId="42140"/>
    <cellStyle name="Процентный 5 2 3 3 3 2 3" xfId="42141"/>
    <cellStyle name="Процентный 5 2 3 3 3 2 4" xfId="42142"/>
    <cellStyle name="Процентный 5 2 3 3 3 2 5" xfId="42143"/>
    <cellStyle name="Процентный 5 2 3 3 3 2 6" xfId="42144"/>
    <cellStyle name="Процентный 5 2 3 3 3 2 7" xfId="42145"/>
    <cellStyle name="Процентный 5 2 3 3 3 2 8" xfId="42146"/>
    <cellStyle name="Процентный 5 2 3 3 3 2 9" xfId="42147"/>
    <cellStyle name="Процентный 5 2 3 3 3 3" xfId="42148"/>
    <cellStyle name="Процентный 5 2 3 3 3 3 2" xfId="42149"/>
    <cellStyle name="Процентный 5 2 3 3 3 3 3" xfId="42150"/>
    <cellStyle name="Процентный 5 2 3 3 3 3 4" xfId="42151"/>
    <cellStyle name="Процентный 5 2 3 3 3 3 5" xfId="42152"/>
    <cellStyle name="Процентный 5 2 3 3 3 4" xfId="42153"/>
    <cellStyle name="Процентный 5 2 3 3 3 5" xfId="42154"/>
    <cellStyle name="Процентный 5 2 3 3 3 6" xfId="42155"/>
    <cellStyle name="Процентный 5 2 3 3 3 7" xfId="42156"/>
    <cellStyle name="Процентный 5 2 3 3 3 8" xfId="42157"/>
    <cellStyle name="Процентный 5 2 3 3 3 9" xfId="42158"/>
    <cellStyle name="Процентный 5 2 3 3 4" xfId="42159"/>
    <cellStyle name="Процентный 5 2 3 3 4 2" xfId="42160"/>
    <cellStyle name="Процентный 5 2 3 3 4 2 2" xfId="42161"/>
    <cellStyle name="Процентный 5 2 3 3 4 2 3" xfId="42162"/>
    <cellStyle name="Процентный 5 2 3 3 4 2 4" xfId="42163"/>
    <cellStyle name="Процентный 5 2 3 3 4 2 5" xfId="42164"/>
    <cellStyle name="Процентный 5 2 3 3 4 3" xfId="42165"/>
    <cellStyle name="Процентный 5 2 3 3 4 4" xfId="42166"/>
    <cellStyle name="Процентный 5 2 3 3 4 5" xfId="42167"/>
    <cellStyle name="Процентный 5 2 3 3 4 6" xfId="42168"/>
    <cellStyle name="Процентный 5 2 3 3 4 7" xfId="42169"/>
    <cellStyle name="Процентный 5 2 3 3 4 8" xfId="42170"/>
    <cellStyle name="Процентный 5 2 3 3 4 9" xfId="42171"/>
    <cellStyle name="Процентный 5 2 3 3 5" xfId="42172"/>
    <cellStyle name="Процентный 5 2 3 3 5 2" xfId="42173"/>
    <cellStyle name="Процентный 5 2 3 3 5 2 2" xfId="42174"/>
    <cellStyle name="Процентный 5 2 3 3 5 2 3" xfId="42175"/>
    <cellStyle name="Процентный 5 2 3 3 5 2 4" xfId="42176"/>
    <cellStyle name="Процентный 5 2 3 3 5 2 5" xfId="42177"/>
    <cellStyle name="Процентный 5 2 3 3 5 3" xfId="42178"/>
    <cellStyle name="Процентный 5 2 3 3 5 4" xfId="42179"/>
    <cellStyle name="Процентный 5 2 3 3 5 5" xfId="42180"/>
    <cellStyle name="Процентный 5 2 3 3 5 6" xfId="42181"/>
    <cellStyle name="Процентный 5 2 3 3 5 7" xfId="42182"/>
    <cellStyle name="Процентный 5 2 3 3 5 8" xfId="42183"/>
    <cellStyle name="Процентный 5 2 3 3 6" xfId="42184"/>
    <cellStyle name="Процентный 5 2 3 3 6 2" xfId="42185"/>
    <cellStyle name="Процентный 5 2 3 3 6 3" xfId="42186"/>
    <cellStyle name="Процентный 5 2 3 3 6 4" xfId="42187"/>
    <cellStyle name="Процентный 5 2 3 3 6 5" xfId="42188"/>
    <cellStyle name="Процентный 5 2 3 3 7" xfId="42189"/>
    <cellStyle name="Процентный 5 2 3 3 7 2" xfId="42190"/>
    <cellStyle name="Процентный 5 2 3 3 7 3" xfId="42191"/>
    <cellStyle name="Процентный 5 2 3 3 7 4" xfId="42192"/>
    <cellStyle name="Процентный 5 2 3 3 7 5" xfId="42193"/>
    <cellStyle name="Процентный 5 2 3 3 8" xfId="42194"/>
    <cellStyle name="Процентный 5 2 3 3 9" xfId="42195"/>
    <cellStyle name="Процентный 5 2 3 4" xfId="42196"/>
    <cellStyle name="Процентный 5 2 3 4 10" xfId="42197"/>
    <cellStyle name="Процентный 5 2 3 4 11" xfId="42198"/>
    <cellStyle name="Процентный 5 2 3 4 12" xfId="42199"/>
    <cellStyle name="Процентный 5 2 3 4 13" xfId="42200"/>
    <cellStyle name="Процентный 5 2 3 4 2" xfId="42201"/>
    <cellStyle name="Процентный 5 2 3 4 2 2" xfId="42202"/>
    <cellStyle name="Процентный 5 2 3 4 2 2 2" xfId="42203"/>
    <cellStyle name="Процентный 5 2 3 4 2 2 3" xfId="42204"/>
    <cellStyle name="Процентный 5 2 3 4 2 2 4" xfId="42205"/>
    <cellStyle name="Процентный 5 2 3 4 2 2 5" xfId="42206"/>
    <cellStyle name="Процентный 5 2 3 4 2 3" xfId="42207"/>
    <cellStyle name="Процентный 5 2 3 4 2 4" xfId="42208"/>
    <cellStyle name="Процентный 5 2 3 4 2 5" xfId="42209"/>
    <cellStyle name="Процентный 5 2 3 4 2 6" xfId="42210"/>
    <cellStyle name="Процентный 5 2 3 4 2 7" xfId="42211"/>
    <cellStyle name="Процентный 5 2 3 4 2 8" xfId="42212"/>
    <cellStyle name="Процентный 5 2 3 4 2 9" xfId="42213"/>
    <cellStyle name="Процентный 5 2 3 4 3" xfId="42214"/>
    <cellStyle name="Процентный 5 2 3 4 3 2" xfId="42215"/>
    <cellStyle name="Процентный 5 2 3 4 3 2 2" xfId="42216"/>
    <cellStyle name="Процентный 5 2 3 4 3 2 3" xfId="42217"/>
    <cellStyle name="Процентный 5 2 3 4 3 2 4" xfId="42218"/>
    <cellStyle name="Процентный 5 2 3 4 3 2 5" xfId="42219"/>
    <cellStyle name="Процентный 5 2 3 4 3 3" xfId="42220"/>
    <cellStyle name="Процентный 5 2 3 4 3 4" xfId="42221"/>
    <cellStyle name="Процентный 5 2 3 4 3 5" xfId="42222"/>
    <cellStyle name="Процентный 5 2 3 4 3 6" xfId="42223"/>
    <cellStyle name="Процентный 5 2 3 4 3 7" xfId="42224"/>
    <cellStyle name="Процентный 5 2 3 4 3 8" xfId="42225"/>
    <cellStyle name="Процентный 5 2 3 4 4" xfId="42226"/>
    <cellStyle name="Процентный 5 2 3 4 4 2" xfId="42227"/>
    <cellStyle name="Процентный 5 2 3 4 4 3" xfId="42228"/>
    <cellStyle name="Процентный 5 2 3 4 4 4" xfId="42229"/>
    <cellStyle name="Процентный 5 2 3 4 4 5" xfId="42230"/>
    <cellStyle name="Процентный 5 2 3 4 5" xfId="42231"/>
    <cellStyle name="Процентный 5 2 3 4 5 2" xfId="42232"/>
    <cellStyle name="Процентный 5 2 3 4 5 3" xfId="42233"/>
    <cellStyle name="Процентный 5 2 3 4 5 4" xfId="42234"/>
    <cellStyle name="Процентный 5 2 3 4 5 5" xfId="42235"/>
    <cellStyle name="Процентный 5 2 3 4 6" xfId="42236"/>
    <cellStyle name="Процентный 5 2 3 4 7" xfId="42237"/>
    <cellStyle name="Процентный 5 2 3 4 8" xfId="42238"/>
    <cellStyle name="Процентный 5 2 3 4 9" xfId="42239"/>
    <cellStyle name="Процентный 5 2 3 5" xfId="42240"/>
    <cellStyle name="Процентный 5 2 3 5 10" xfId="42241"/>
    <cellStyle name="Процентный 5 2 3 5 2" xfId="42242"/>
    <cellStyle name="Процентный 5 2 3 5 2 2" xfId="42243"/>
    <cellStyle name="Процентный 5 2 3 5 2 2 2" xfId="42244"/>
    <cellStyle name="Процентный 5 2 3 5 2 2 3" xfId="42245"/>
    <cellStyle name="Процентный 5 2 3 5 2 2 4" xfId="42246"/>
    <cellStyle name="Процентный 5 2 3 5 2 2 5" xfId="42247"/>
    <cellStyle name="Процентный 5 2 3 5 2 3" xfId="42248"/>
    <cellStyle name="Процентный 5 2 3 5 2 4" xfId="42249"/>
    <cellStyle name="Процентный 5 2 3 5 2 5" xfId="42250"/>
    <cellStyle name="Процентный 5 2 3 5 2 6" xfId="42251"/>
    <cellStyle name="Процентный 5 2 3 5 2 7" xfId="42252"/>
    <cellStyle name="Процентный 5 2 3 5 2 8" xfId="42253"/>
    <cellStyle name="Процентный 5 2 3 5 2 9" xfId="42254"/>
    <cellStyle name="Процентный 5 2 3 5 3" xfId="42255"/>
    <cellStyle name="Процентный 5 2 3 5 3 2" xfId="42256"/>
    <cellStyle name="Процентный 5 2 3 5 3 3" xfId="42257"/>
    <cellStyle name="Процентный 5 2 3 5 3 4" xfId="42258"/>
    <cellStyle name="Процентный 5 2 3 5 3 5" xfId="42259"/>
    <cellStyle name="Процентный 5 2 3 5 4" xfId="42260"/>
    <cellStyle name="Процентный 5 2 3 5 5" xfId="42261"/>
    <cellStyle name="Процентный 5 2 3 5 6" xfId="42262"/>
    <cellStyle name="Процентный 5 2 3 5 7" xfId="42263"/>
    <cellStyle name="Процентный 5 2 3 5 8" xfId="42264"/>
    <cellStyle name="Процентный 5 2 3 5 9" xfId="42265"/>
    <cellStyle name="Процентный 5 2 3 6" xfId="42266"/>
    <cellStyle name="Процентный 5 2 3 6 2" xfId="42267"/>
    <cellStyle name="Процентный 5 2 3 6 2 2" xfId="42268"/>
    <cellStyle name="Процентный 5 2 3 6 2 3" xfId="42269"/>
    <cellStyle name="Процентный 5 2 3 6 2 4" xfId="42270"/>
    <cellStyle name="Процентный 5 2 3 6 2 5" xfId="42271"/>
    <cellStyle name="Процентный 5 2 3 6 3" xfId="42272"/>
    <cellStyle name="Процентный 5 2 3 6 4" xfId="42273"/>
    <cellStyle name="Процентный 5 2 3 6 5" xfId="42274"/>
    <cellStyle name="Процентный 5 2 3 6 6" xfId="42275"/>
    <cellStyle name="Процентный 5 2 3 6 7" xfId="42276"/>
    <cellStyle name="Процентный 5 2 3 6 8" xfId="42277"/>
    <cellStyle name="Процентный 5 2 3 6 9" xfId="42278"/>
    <cellStyle name="Процентный 5 2 3 7" xfId="42279"/>
    <cellStyle name="Процентный 5 2 3 7 2" xfId="42280"/>
    <cellStyle name="Процентный 5 2 3 7 2 2" xfId="42281"/>
    <cellStyle name="Процентный 5 2 3 7 2 3" xfId="42282"/>
    <cellStyle name="Процентный 5 2 3 7 2 4" xfId="42283"/>
    <cellStyle name="Процентный 5 2 3 7 2 5" xfId="42284"/>
    <cellStyle name="Процентный 5 2 3 7 3" xfId="42285"/>
    <cellStyle name="Процентный 5 2 3 7 4" xfId="42286"/>
    <cellStyle name="Процентный 5 2 3 7 5" xfId="42287"/>
    <cellStyle name="Процентный 5 2 3 7 6" xfId="42288"/>
    <cellStyle name="Процентный 5 2 3 7 7" xfId="42289"/>
    <cellStyle name="Процентный 5 2 3 7 8" xfId="42290"/>
    <cellStyle name="Процентный 5 2 3 8" xfId="42291"/>
    <cellStyle name="Процентный 5 2 3 8 2" xfId="42292"/>
    <cellStyle name="Процентный 5 2 3 8 3" xfId="42293"/>
    <cellStyle name="Процентный 5 2 3 8 4" xfId="42294"/>
    <cellStyle name="Процентный 5 2 3 8 5" xfId="42295"/>
    <cellStyle name="Процентный 5 2 3 9" xfId="42296"/>
    <cellStyle name="Процентный 5 2 3 9 2" xfId="42297"/>
    <cellStyle name="Процентный 5 2 3 9 3" xfId="42298"/>
    <cellStyle name="Процентный 5 2 3 9 4" xfId="42299"/>
    <cellStyle name="Процентный 5 2 3 9 5" xfId="42300"/>
    <cellStyle name="Процентный 5 2 4" xfId="42301"/>
    <cellStyle name="Процентный 5 2 4 10" xfId="42302"/>
    <cellStyle name="Процентный 5 2 4 11" xfId="42303"/>
    <cellStyle name="Процентный 5 2 4 12" xfId="42304"/>
    <cellStyle name="Процентный 5 2 4 13" xfId="42305"/>
    <cellStyle name="Процентный 5 2 4 14" xfId="42306"/>
    <cellStyle name="Процентный 5 2 4 15" xfId="42307"/>
    <cellStyle name="Процентный 5 2 4 16" xfId="42308"/>
    <cellStyle name="Процентный 5 2 4 2" xfId="42309"/>
    <cellStyle name="Процентный 5 2 4 2 10" xfId="42310"/>
    <cellStyle name="Процентный 5 2 4 2 11" xfId="42311"/>
    <cellStyle name="Процентный 5 2 4 2 12" xfId="42312"/>
    <cellStyle name="Процентный 5 2 4 2 13" xfId="42313"/>
    <cellStyle name="Процентный 5 2 4 2 14" xfId="42314"/>
    <cellStyle name="Процентный 5 2 4 2 2" xfId="42315"/>
    <cellStyle name="Процентный 5 2 4 2 2 10" xfId="42316"/>
    <cellStyle name="Процентный 5 2 4 2 2 11" xfId="42317"/>
    <cellStyle name="Процентный 5 2 4 2 2 12" xfId="42318"/>
    <cellStyle name="Процентный 5 2 4 2 2 13" xfId="42319"/>
    <cellStyle name="Процентный 5 2 4 2 2 2" xfId="42320"/>
    <cellStyle name="Процентный 5 2 4 2 2 2 2" xfId="42321"/>
    <cellStyle name="Процентный 5 2 4 2 2 2 2 2" xfId="42322"/>
    <cellStyle name="Процентный 5 2 4 2 2 2 2 3" xfId="42323"/>
    <cellStyle name="Процентный 5 2 4 2 2 2 2 4" xfId="42324"/>
    <cellStyle name="Процентный 5 2 4 2 2 2 2 5" xfId="42325"/>
    <cellStyle name="Процентный 5 2 4 2 2 2 3" xfId="42326"/>
    <cellStyle name="Процентный 5 2 4 2 2 2 4" xfId="42327"/>
    <cellStyle name="Процентный 5 2 4 2 2 2 5" xfId="42328"/>
    <cellStyle name="Процентный 5 2 4 2 2 2 6" xfId="42329"/>
    <cellStyle name="Процентный 5 2 4 2 2 2 7" xfId="42330"/>
    <cellStyle name="Процентный 5 2 4 2 2 2 8" xfId="42331"/>
    <cellStyle name="Процентный 5 2 4 2 2 2 9" xfId="42332"/>
    <cellStyle name="Процентный 5 2 4 2 2 3" xfId="42333"/>
    <cellStyle name="Процентный 5 2 4 2 2 3 2" xfId="42334"/>
    <cellStyle name="Процентный 5 2 4 2 2 3 2 2" xfId="42335"/>
    <cellStyle name="Процентный 5 2 4 2 2 3 2 3" xfId="42336"/>
    <cellStyle name="Процентный 5 2 4 2 2 3 2 4" xfId="42337"/>
    <cellStyle name="Процентный 5 2 4 2 2 3 2 5" xfId="42338"/>
    <cellStyle name="Процентный 5 2 4 2 2 3 3" xfId="42339"/>
    <cellStyle name="Процентный 5 2 4 2 2 3 4" xfId="42340"/>
    <cellStyle name="Процентный 5 2 4 2 2 3 5" xfId="42341"/>
    <cellStyle name="Процентный 5 2 4 2 2 3 6" xfId="42342"/>
    <cellStyle name="Процентный 5 2 4 2 2 3 7" xfId="42343"/>
    <cellStyle name="Процентный 5 2 4 2 2 3 8" xfId="42344"/>
    <cellStyle name="Процентный 5 2 4 2 2 4" xfId="42345"/>
    <cellStyle name="Процентный 5 2 4 2 2 4 2" xfId="42346"/>
    <cellStyle name="Процентный 5 2 4 2 2 4 3" xfId="42347"/>
    <cellStyle name="Процентный 5 2 4 2 2 4 4" xfId="42348"/>
    <cellStyle name="Процентный 5 2 4 2 2 4 5" xfId="42349"/>
    <cellStyle name="Процентный 5 2 4 2 2 5" xfId="42350"/>
    <cellStyle name="Процентный 5 2 4 2 2 5 2" xfId="42351"/>
    <cellStyle name="Процентный 5 2 4 2 2 5 3" xfId="42352"/>
    <cellStyle name="Процентный 5 2 4 2 2 5 4" xfId="42353"/>
    <cellStyle name="Процентный 5 2 4 2 2 5 5" xfId="42354"/>
    <cellStyle name="Процентный 5 2 4 2 2 6" xfId="42355"/>
    <cellStyle name="Процентный 5 2 4 2 2 7" xfId="42356"/>
    <cellStyle name="Процентный 5 2 4 2 2 8" xfId="42357"/>
    <cellStyle name="Процентный 5 2 4 2 2 9" xfId="42358"/>
    <cellStyle name="Процентный 5 2 4 2 3" xfId="42359"/>
    <cellStyle name="Процентный 5 2 4 2 3 2" xfId="42360"/>
    <cellStyle name="Процентный 5 2 4 2 3 2 2" xfId="42361"/>
    <cellStyle name="Процентный 5 2 4 2 3 2 3" xfId="42362"/>
    <cellStyle name="Процентный 5 2 4 2 3 2 4" xfId="42363"/>
    <cellStyle name="Процентный 5 2 4 2 3 2 5" xfId="42364"/>
    <cellStyle name="Процентный 5 2 4 2 3 3" xfId="42365"/>
    <cellStyle name="Процентный 5 2 4 2 3 4" xfId="42366"/>
    <cellStyle name="Процентный 5 2 4 2 3 5" xfId="42367"/>
    <cellStyle name="Процентный 5 2 4 2 3 6" xfId="42368"/>
    <cellStyle name="Процентный 5 2 4 2 3 7" xfId="42369"/>
    <cellStyle name="Процентный 5 2 4 2 3 8" xfId="42370"/>
    <cellStyle name="Процентный 5 2 4 2 3 9" xfId="42371"/>
    <cellStyle name="Процентный 5 2 4 2 4" xfId="42372"/>
    <cellStyle name="Процентный 5 2 4 2 4 2" xfId="42373"/>
    <cellStyle name="Процентный 5 2 4 2 4 2 2" xfId="42374"/>
    <cellStyle name="Процентный 5 2 4 2 4 2 3" xfId="42375"/>
    <cellStyle name="Процентный 5 2 4 2 4 2 4" xfId="42376"/>
    <cellStyle name="Процентный 5 2 4 2 4 2 5" xfId="42377"/>
    <cellStyle name="Процентный 5 2 4 2 4 3" xfId="42378"/>
    <cellStyle name="Процентный 5 2 4 2 4 4" xfId="42379"/>
    <cellStyle name="Процентный 5 2 4 2 4 5" xfId="42380"/>
    <cellStyle name="Процентный 5 2 4 2 4 6" xfId="42381"/>
    <cellStyle name="Процентный 5 2 4 2 4 7" xfId="42382"/>
    <cellStyle name="Процентный 5 2 4 2 4 8" xfId="42383"/>
    <cellStyle name="Процентный 5 2 4 2 5" xfId="42384"/>
    <cellStyle name="Процентный 5 2 4 2 5 2" xfId="42385"/>
    <cellStyle name="Процентный 5 2 4 2 5 3" xfId="42386"/>
    <cellStyle name="Процентный 5 2 4 2 5 4" xfId="42387"/>
    <cellStyle name="Процентный 5 2 4 2 5 5" xfId="42388"/>
    <cellStyle name="Процентный 5 2 4 2 6" xfId="42389"/>
    <cellStyle name="Процентный 5 2 4 2 6 2" xfId="42390"/>
    <cellStyle name="Процентный 5 2 4 2 6 3" xfId="42391"/>
    <cellStyle name="Процентный 5 2 4 2 6 4" xfId="42392"/>
    <cellStyle name="Процентный 5 2 4 2 6 5" xfId="42393"/>
    <cellStyle name="Процентный 5 2 4 2 7" xfId="42394"/>
    <cellStyle name="Процентный 5 2 4 2 8" xfId="42395"/>
    <cellStyle name="Процентный 5 2 4 2 9" xfId="42396"/>
    <cellStyle name="Процентный 5 2 4 3" xfId="42397"/>
    <cellStyle name="Процентный 5 2 4 3 10" xfId="42398"/>
    <cellStyle name="Процентный 5 2 4 3 11" xfId="42399"/>
    <cellStyle name="Процентный 5 2 4 3 12" xfId="42400"/>
    <cellStyle name="Процентный 5 2 4 3 13" xfId="42401"/>
    <cellStyle name="Процентный 5 2 4 3 2" xfId="42402"/>
    <cellStyle name="Процентный 5 2 4 3 2 2" xfId="42403"/>
    <cellStyle name="Процентный 5 2 4 3 2 2 2" xfId="42404"/>
    <cellStyle name="Процентный 5 2 4 3 2 2 3" xfId="42405"/>
    <cellStyle name="Процентный 5 2 4 3 2 2 4" xfId="42406"/>
    <cellStyle name="Процентный 5 2 4 3 2 2 5" xfId="42407"/>
    <cellStyle name="Процентный 5 2 4 3 2 3" xfId="42408"/>
    <cellStyle name="Процентный 5 2 4 3 2 4" xfId="42409"/>
    <cellStyle name="Процентный 5 2 4 3 2 5" xfId="42410"/>
    <cellStyle name="Процентный 5 2 4 3 2 6" xfId="42411"/>
    <cellStyle name="Процентный 5 2 4 3 2 7" xfId="42412"/>
    <cellStyle name="Процентный 5 2 4 3 2 8" xfId="42413"/>
    <cellStyle name="Процентный 5 2 4 3 2 9" xfId="42414"/>
    <cellStyle name="Процентный 5 2 4 3 3" xfId="42415"/>
    <cellStyle name="Процентный 5 2 4 3 3 2" xfId="42416"/>
    <cellStyle name="Процентный 5 2 4 3 3 2 2" xfId="42417"/>
    <cellStyle name="Процентный 5 2 4 3 3 2 3" xfId="42418"/>
    <cellStyle name="Процентный 5 2 4 3 3 2 4" xfId="42419"/>
    <cellStyle name="Процентный 5 2 4 3 3 2 5" xfId="42420"/>
    <cellStyle name="Процентный 5 2 4 3 3 3" xfId="42421"/>
    <cellStyle name="Процентный 5 2 4 3 3 4" xfId="42422"/>
    <cellStyle name="Процентный 5 2 4 3 3 5" xfId="42423"/>
    <cellStyle name="Процентный 5 2 4 3 3 6" xfId="42424"/>
    <cellStyle name="Процентный 5 2 4 3 3 7" xfId="42425"/>
    <cellStyle name="Процентный 5 2 4 3 3 8" xfId="42426"/>
    <cellStyle name="Процентный 5 2 4 3 4" xfId="42427"/>
    <cellStyle name="Процентный 5 2 4 3 4 2" xfId="42428"/>
    <cellStyle name="Процентный 5 2 4 3 4 3" xfId="42429"/>
    <cellStyle name="Процентный 5 2 4 3 4 4" xfId="42430"/>
    <cellStyle name="Процентный 5 2 4 3 4 5" xfId="42431"/>
    <cellStyle name="Процентный 5 2 4 3 5" xfId="42432"/>
    <cellStyle name="Процентный 5 2 4 3 5 2" xfId="42433"/>
    <cellStyle name="Процентный 5 2 4 3 5 3" xfId="42434"/>
    <cellStyle name="Процентный 5 2 4 3 5 4" xfId="42435"/>
    <cellStyle name="Процентный 5 2 4 3 5 5" xfId="42436"/>
    <cellStyle name="Процентный 5 2 4 3 6" xfId="42437"/>
    <cellStyle name="Процентный 5 2 4 3 7" xfId="42438"/>
    <cellStyle name="Процентный 5 2 4 3 8" xfId="42439"/>
    <cellStyle name="Процентный 5 2 4 3 9" xfId="42440"/>
    <cellStyle name="Процентный 5 2 4 4" xfId="42441"/>
    <cellStyle name="Процентный 5 2 4 4 10" xfId="42442"/>
    <cellStyle name="Процентный 5 2 4 4 2" xfId="42443"/>
    <cellStyle name="Процентный 5 2 4 4 2 2" xfId="42444"/>
    <cellStyle name="Процентный 5 2 4 4 2 2 2" xfId="42445"/>
    <cellStyle name="Процентный 5 2 4 4 2 2 3" xfId="42446"/>
    <cellStyle name="Процентный 5 2 4 4 2 2 4" xfId="42447"/>
    <cellStyle name="Процентный 5 2 4 4 2 2 5" xfId="42448"/>
    <cellStyle name="Процентный 5 2 4 4 2 3" xfId="42449"/>
    <cellStyle name="Процентный 5 2 4 4 2 4" xfId="42450"/>
    <cellStyle name="Процентный 5 2 4 4 2 5" xfId="42451"/>
    <cellStyle name="Процентный 5 2 4 4 2 6" xfId="42452"/>
    <cellStyle name="Процентный 5 2 4 4 2 7" xfId="42453"/>
    <cellStyle name="Процентный 5 2 4 4 2 8" xfId="42454"/>
    <cellStyle name="Процентный 5 2 4 4 2 9" xfId="42455"/>
    <cellStyle name="Процентный 5 2 4 4 3" xfId="42456"/>
    <cellStyle name="Процентный 5 2 4 4 3 2" xfId="42457"/>
    <cellStyle name="Процентный 5 2 4 4 3 3" xfId="42458"/>
    <cellStyle name="Процентный 5 2 4 4 3 4" xfId="42459"/>
    <cellStyle name="Процентный 5 2 4 4 3 5" xfId="42460"/>
    <cellStyle name="Процентный 5 2 4 4 4" xfId="42461"/>
    <cellStyle name="Процентный 5 2 4 4 5" xfId="42462"/>
    <cellStyle name="Процентный 5 2 4 4 6" xfId="42463"/>
    <cellStyle name="Процентный 5 2 4 4 7" xfId="42464"/>
    <cellStyle name="Процентный 5 2 4 4 8" xfId="42465"/>
    <cellStyle name="Процентный 5 2 4 4 9" xfId="42466"/>
    <cellStyle name="Процентный 5 2 4 5" xfId="42467"/>
    <cellStyle name="Процентный 5 2 4 5 2" xfId="42468"/>
    <cellStyle name="Процентный 5 2 4 5 2 2" xfId="42469"/>
    <cellStyle name="Процентный 5 2 4 5 2 3" xfId="42470"/>
    <cellStyle name="Процентный 5 2 4 5 2 4" xfId="42471"/>
    <cellStyle name="Процентный 5 2 4 5 2 5" xfId="42472"/>
    <cellStyle name="Процентный 5 2 4 5 3" xfId="42473"/>
    <cellStyle name="Процентный 5 2 4 5 4" xfId="42474"/>
    <cellStyle name="Процентный 5 2 4 5 5" xfId="42475"/>
    <cellStyle name="Процентный 5 2 4 5 6" xfId="42476"/>
    <cellStyle name="Процентный 5 2 4 5 7" xfId="42477"/>
    <cellStyle name="Процентный 5 2 4 5 8" xfId="42478"/>
    <cellStyle name="Процентный 5 2 4 5 9" xfId="42479"/>
    <cellStyle name="Процентный 5 2 4 6" xfId="42480"/>
    <cellStyle name="Процентный 5 2 4 6 2" xfId="42481"/>
    <cellStyle name="Процентный 5 2 4 6 2 2" xfId="42482"/>
    <cellStyle name="Процентный 5 2 4 6 2 3" xfId="42483"/>
    <cellStyle name="Процентный 5 2 4 6 2 4" xfId="42484"/>
    <cellStyle name="Процентный 5 2 4 6 2 5" xfId="42485"/>
    <cellStyle name="Процентный 5 2 4 6 3" xfId="42486"/>
    <cellStyle name="Процентный 5 2 4 6 4" xfId="42487"/>
    <cellStyle name="Процентный 5 2 4 6 5" xfId="42488"/>
    <cellStyle name="Процентный 5 2 4 6 6" xfId="42489"/>
    <cellStyle name="Процентный 5 2 4 6 7" xfId="42490"/>
    <cellStyle name="Процентный 5 2 4 6 8" xfId="42491"/>
    <cellStyle name="Процентный 5 2 4 7" xfId="42492"/>
    <cellStyle name="Процентный 5 2 4 7 2" xfId="42493"/>
    <cellStyle name="Процентный 5 2 4 7 3" xfId="42494"/>
    <cellStyle name="Процентный 5 2 4 7 4" xfId="42495"/>
    <cellStyle name="Процентный 5 2 4 7 5" xfId="42496"/>
    <cellStyle name="Процентный 5 2 4 8" xfId="42497"/>
    <cellStyle name="Процентный 5 2 4 8 2" xfId="42498"/>
    <cellStyle name="Процентный 5 2 4 8 3" xfId="42499"/>
    <cellStyle name="Процентный 5 2 4 8 4" xfId="42500"/>
    <cellStyle name="Процентный 5 2 4 8 5" xfId="42501"/>
    <cellStyle name="Процентный 5 2 4 9" xfId="42502"/>
    <cellStyle name="Процентный 5 2 5" xfId="42503"/>
    <cellStyle name="Процентный 5 2 5 10" xfId="42504"/>
    <cellStyle name="Процентный 5 2 5 11" xfId="42505"/>
    <cellStyle name="Процентный 5 2 5 12" xfId="42506"/>
    <cellStyle name="Процентный 5 2 5 13" xfId="42507"/>
    <cellStyle name="Процентный 5 2 5 14" xfId="42508"/>
    <cellStyle name="Процентный 5 2 5 15" xfId="42509"/>
    <cellStyle name="Процентный 5 2 5 16" xfId="42510"/>
    <cellStyle name="Процентный 5 2 5 2" xfId="42511"/>
    <cellStyle name="Процентный 5 2 5 2 10" xfId="42512"/>
    <cellStyle name="Процентный 5 2 5 2 11" xfId="42513"/>
    <cellStyle name="Процентный 5 2 5 2 12" xfId="42514"/>
    <cellStyle name="Процентный 5 2 5 2 13" xfId="42515"/>
    <cellStyle name="Процентный 5 2 5 2 14" xfId="42516"/>
    <cellStyle name="Процентный 5 2 5 2 2" xfId="42517"/>
    <cellStyle name="Процентный 5 2 5 2 2 10" xfId="42518"/>
    <cellStyle name="Процентный 5 2 5 2 2 11" xfId="42519"/>
    <cellStyle name="Процентный 5 2 5 2 2 12" xfId="42520"/>
    <cellStyle name="Процентный 5 2 5 2 2 13" xfId="42521"/>
    <cellStyle name="Процентный 5 2 5 2 2 2" xfId="42522"/>
    <cellStyle name="Процентный 5 2 5 2 2 2 2" xfId="42523"/>
    <cellStyle name="Процентный 5 2 5 2 2 2 2 2" xfId="42524"/>
    <cellStyle name="Процентный 5 2 5 2 2 2 2 3" xfId="42525"/>
    <cellStyle name="Процентный 5 2 5 2 2 2 2 4" xfId="42526"/>
    <cellStyle name="Процентный 5 2 5 2 2 2 2 5" xfId="42527"/>
    <cellStyle name="Процентный 5 2 5 2 2 2 3" xfId="42528"/>
    <cellStyle name="Процентный 5 2 5 2 2 2 4" xfId="42529"/>
    <cellStyle name="Процентный 5 2 5 2 2 2 5" xfId="42530"/>
    <cellStyle name="Процентный 5 2 5 2 2 2 6" xfId="42531"/>
    <cellStyle name="Процентный 5 2 5 2 2 2 7" xfId="42532"/>
    <cellStyle name="Процентный 5 2 5 2 2 2 8" xfId="42533"/>
    <cellStyle name="Процентный 5 2 5 2 2 2 9" xfId="42534"/>
    <cellStyle name="Процентный 5 2 5 2 2 3" xfId="42535"/>
    <cellStyle name="Процентный 5 2 5 2 2 3 2" xfId="42536"/>
    <cellStyle name="Процентный 5 2 5 2 2 3 2 2" xfId="42537"/>
    <cellStyle name="Процентный 5 2 5 2 2 3 2 3" xfId="42538"/>
    <cellStyle name="Процентный 5 2 5 2 2 3 2 4" xfId="42539"/>
    <cellStyle name="Процентный 5 2 5 2 2 3 2 5" xfId="42540"/>
    <cellStyle name="Процентный 5 2 5 2 2 3 3" xfId="42541"/>
    <cellStyle name="Процентный 5 2 5 2 2 3 4" xfId="42542"/>
    <cellStyle name="Процентный 5 2 5 2 2 3 5" xfId="42543"/>
    <cellStyle name="Процентный 5 2 5 2 2 3 6" xfId="42544"/>
    <cellStyle name="Процентный 5 2 5 2 2 3 7" xfId="42545"/>
    <cellStyle name="Процентный 5 2 5 2 2 3 8" xfId="42546"/>
    <cellStyle name="Процентный 5 2 5 2 2 4" xfId="42547"/>
    <cellStyle name="Процентный 5 2 5 2 2 4 2" xfId="42548"/>
    <cellStyle name="Процентный 5 2 5 2 2 4 3" xfId="42549"/>
    <cellStyle name="Процентный 5 2 5 2 2 4 4" xfId="42550"/>
    <cellStyle name="Процентный 5 2 5 2 2 4 5" xfId="42551"/>
    <cellStyle name="Процентный 5 2 5 2 2 5" xfId="42552"/>
    <cellStyle name="Процентный 5 2 5 2 2 5 2" xfId="42553"/>
    <cellStyle name="Процентный 5 2 5 2 2 5 3" xfId="42554"/>
    <cellStyle name="Процентный 5 2 5 2 2 5 4" xfId="42555"/>
    <cellStyle name="Процентный 5 2 5 2 2 5 5" xfId="42556"/>
    <cellStyle name="Процентный 5 2 5 2 2 6" xfId="42557"/>
    <cellStyle name="Процентный 5 2 5 2 2 7" xfId="42558"/>
    <cellStyle name="Процентный 5 2 5 2 2 8" xfId="42559"/>
    <cellStyle name="Процентный 5 2 5 2 2 9" xfId="42560"/>
    <cellStyle name="Процентный 5 2 5 2 3" xfId="42561"/>
    <cellStyle name="Процентный 5 2 5 2 3 2" xfId="42562"/>
    <cellStyle name="Процентный 5 2 5 2 3 2 2" xfId="42563"/>
    <cellStyle name="Процентный 5 2 5 2 3 2 3" xfId="42564"/>
    <cellStyle name="Процентный 5 2 5 2 3 2 4" xfId="42565"/>
    <cellStyle name="Процентный 5 2 5 2 3 2 5" xfId="42566"/>
    <cellStyle name="Процентный 5 2 5 2 3 3" xfId="42567"/>
    <cellStyle name="Процентный 5 2 5 2 3 4" xfId="42568"/>
    <cellStyle name="Процентный 5 2 5 2 3 5" xfId="42569"/>
    <cellStyle name="Процентный 5 2 5 2 3 6" xfId="42570"/>
    <cellStyle name="Процентный 5 2 5 2 3 7" xfId="42571"/>
    <cellStyle name="Процентный 5 2 5 2 3 8" xfId="42572"/>
    <cellStyle name="Процентный 5 2 5 2 3 9" xfId="42573"/>
    <cellStyle name="Процентный 5 2 5 2 4" xfId="42574"/>
    <cellStyle name="Процентный 5 2 5 2 4 2" xfId="42575"/>
    <cellStyle name="Процентный 5 2 5 2 4 2 2" xfId="42576"/>
    <cellStyle name="Процентный 5 2 5 2 4 2 3" xfId="42577"/>
    <cellStyle name="Процентный 5 2 5 2 4 2 4" xfId="42578"/>
    <cellStyle name="Процентный 5 2 5 2 4 2 5" xfId="42579"/>
    <cellStyle name="Процентный 5 2 5 2 4 3" xfId="42580"/>
    <cellStyle name="Процентный 5 2 5 2 4 4" xfId="42581"/>
    <cellStyle name="Процентный 5 2 5 2 4 5" xfId="42582"/>
    <cellStyle name="Процентный 5 2 5 2 4 6" xfId="42583"/>
    <cellStyle name="Процентный 5 2 5 2 4 7" xfId="42584"/>
    <cellStyle name="Процентный 5 2 5 2 4 8" xfId="42585"/>
    <cellStyle name="Процентный 5 2 5 2 5" xfId="42586"/>
    <cellStyle name="Процентный 5 2 5 2 5 2" xfId="42587"/>
    <cellStyle name="Процентный 5 2 5 2 5 3" xfId="42588"/>
    <cellStyle name="Процентный 5 2 5 2 5 4" xfId="42589"/>
    <cellStyle name="Процентный 5 2 5 2 5 5" xfId="42590"/>
    <cellStyle name="Процентный 5 2 5 2 6" xfId="42591"/>
    <cellStyle name="Процентный 5 2 5 2 6 2" xfId="42592"/>
    <cellStyle name="Процентный 5 2 5 2 6 3" xfId="42593"/>
    <cellStyle name="Процентный 5 2 5 2 6 4" xfId="42594"/>
    <cellStyle name="Процентный 5 2 5 2 6 5" xfId="42595"/>
    <cellStyle name="Процентный 5 2 5 2 7" xfId="42596"/>
    <cellStyle name="Процентный 5 2 5 2 8" xfId="42597"/>
    <cellStyle name="Процентный 5 2 5 2 9" xfId="42598"/>
    <cellStyle name="Процентный 5 2 5 3" xfId="42599"/>
    <cellStyle name="Процентный 5 2 5 3 10" xfId="42600"/>
    <cellStyle name="Процентный 5 2 5 3 11" xfId="42601"/>
    <cellStyle name="Процентный 5 2 5 3 12" xfId="42602"/>
    <cellStyle name="Процентный 5 2 5 3 13" xfId="42603"/>
    <cellStyle name="Процентный 5 2 5 3 2" xfId="42604"/>
    <cellStyle name="Процентный 5 2 5 3 2 2" xfId="42605"/>
    <cellStyle name="Процентный 5 2 5 3 2 2 2" xfId="42606"/>
    <cellStyle name="Процентный 5 2 5 3 2 2 3" xfId="42607"/>
    <cellStyle name="Процентный 5 2 5 3 2 2 4" xfId="42608"/>
    <cellStyle name="Процентный 5 2 5 3 2 2 5" xfId="42609"/>
    <cellStyle name="Процентный 5 2 5 3 2 3" xfId="42610"/>
    <cellStyle name="Процентный 5 2 5 3 2 4" xfId="42611"/>
    <cellStyle name="Процентный 5 2 5 3 2 5" xfId="42612"/>
    <cellStyle name="Процентный 5 2 5 3 2 6" xfId="42613"/>
    <cellStyle name="Процентный 5 2 5 3 2 7" xfId="42614"/>
    <cellStyle name="Процентный 5 2 5 3 2 8" xfId="42615"/>
    <cellStyle name="Процентный 5 2 5 3 2 9" xfId="42616"/>
    <cellStyle name="Процентный 5 2 5 3 3" xfId="42617"/>
    <cellStyle name="Процентный 5 2 5 3 3 2" xfId="42618"/>
    <cellStyle name="Процентный 5 2 5 3 3 2 2" xfId="42619"/>
    <cellStyle name="Процентный 5 2 5 3 3 2 3" xfId="42620"/>
    <cellStyle name="Процентный 5 2 5 3 3 2 4" xfId="42621"/>
    <cellStyle name="Процентный 5 2 5 3 3 2 5" xfId="42622"/>
    <cellStyle name="Процентный 5 2 5 3 3 3" xfId="42623"/>
    <cellStyle name="Процентный 5 2 5 3 3 4" xfId="42624"/>
    <cellStyle name="Процентный 5 2 5 3 3 5" xfId="42625"/>
    <cellStyle name="Процентный 5 2 5 3 3 6" xfId="42626"/>
    <cellStyle name="Процентный 5 2 5 3 3 7" xfId="42627"/>
    <cellStyle name="Процентный 5 2 5 3 3 8" xfId="42628"/>
    <cellStyle name="Процентный 5 2 5 3 4" xfId="42629"/>
    <cellStyle name="Процентный 5 2 5 3 4 2" xfId="42630"/>
    <cellStyle name="Процентный 5 2 5 3 4 3" xfId="42631"/>
    <cellStyle name="Процентный 5 2 5 3 4 4" xfId="42632"/>
    <cellStyle name="Процентный 5 2 5 3 4 5" xfId="42633"/>
    <cellStyle name="Процентный 5 2 5 3 5" xfId="42634"/>
    <cellStyle name="Процентный 5 2 5 3 5 2" xfId="42635"/>
    <cellStyle name="Процентный 5 2 5 3 5 3" xfId="42636"/>
    <cellStyle name="Процентный 5 2 5 3 5 4" xfId="42637"/>
    <cellStyle name="Процентный 5 2 5 3 5 5" xfId="42638"/>
    <cellStyle name="Процентный 5 2 5 3 6" xfId="42639"/>
    <cellStyle name="Процентный 5 2 5 3 7" xfId="42640"/>
    <cellStyle name="Процентный 5 2 5 3 8" xfId="42641"/>
    <cellStyle name="Процентный 5 2 5 3 9" xfId="42642"/>
    <cellStyle name="Процентный 5 2 5 4" xfId="42643"/>
    <cellStyle name="Процентный 5 2 5 4 10" xfId="42644"/>
    <cellStyle name="Процентный 5 2 5 4 2" xfId="42645"/>
    <cellStyle name="Процентный 5 2 5 4 2 2" xfId="42646"/>
    <cellStyle name="Процентный 5 2 5 4 2 2 2" xfId="42647"/>
    <cellStyle name="Процентный 5 2 5 4 2 2 3" xfId="42648"/>
    <cellStyle name="Процентный 5 2 5 4 2 2 4" xfId="42649"/>
    <cellStyle name="Процентный 5 2 5 4 2 2 5" xfId="42650"/>
    <cellStyle name="Процентный 5 2 5 4 2 3" xfId="42651"/>
    <cellStyle name="Процентный 5 2 5 4 2 4" xfId="42652"/>
    <cellStyle name="Процентный 5 2 5 4 2 5" xfId="42653"/>
    <cellStyle name="Процентный 5 2 5 4 2 6" xfId="42654"/>
    <cellStyle name="Процентный 5 2 5 4 2 7" xfId="42655"/>
    <cellStyle name="Процентный 5 2 5 4 2 8" xfId="42656"/>
    <cellStyle name="Процентный 5 2 5 4 2 9" xfId="42657"/>
    <cellStyle name="Процентный 5 2 5 4 3" xfId="42658"/>
    <cellStyle name="Процентный 5 2 5 4 3 2" xfId="42659"/>
    <cellStyle name="Процентный 5 2 5 4 3 3" xfId="42660"/>
    <cellStyle name="Процентный 5 2 5 4 3 4" xfId="42661"/>
    <cellStyle name="Процентный 5 2 5 4 3 5" xfId="42662"/>
    <cellStyle name="Процентный 5 2 5 4 4" xfId="42663"/>
    <cellStyle name="Процентный 5 2 5 4 5" xfId="42664"/>
    <cellStyle name="Процентный 5 2 5 4 6" xfId="42665"/>
    <cellStyle name="Процентный 5 2 5 4 7" xfId="42666"/>
    <cellStyle name="Процентный 5 2 5 4 8" xfId="42667"/>
    <cellStyle name="Процентный 5 2 5 4 9" xfId="42668"/>
    <cellStyle name="Процентный 5 2 5 5" xfId="42669"/>
    <cellStyle name="Процентный 5 2 5 5 2" xfId="42670"/>
    <cellStyle name="Процентный 5 2 5 5 2 2" xfId="42671"/>
    <cellStyle name="Процентный 5 2 5 5 2 3" xfId="42672"/>
    <cellStyle name="Процентный 5 2 5 5 2 4" xfId="42673"/>
    <cellStyle name="Процентный 5 2 5 5 2 5" xfId="42674"/>
    <cellStyle name="Процентный 5 2 5 5 3" xfId="42675"/>
    <cellStyle name="Процентный 5 2 5 5 4" xfId="42676"/>
    <cellStyle name="Процентный 5 2 5 5 5" xfId="42677"/>
    <cellStyle name="Процентный 5 2 5 5 6" xfId="42678"/>
    <cellStyle name="Процентный 5 2 5 5 7" xfId="42679"/>
    <cellStyle name="Процентный 5 2 5 5 8" xfId="42680"/>
    <cellStyle name="Процентный 5 2 5 5 9" xfId="42681"/>
    <cellStyle name="Процентный 5 2 5 6" xfId="42682"/>
    <cellStyle name="Процентный 5 2 5 6 2" xfId="42683"/>
    <cellStyle name="Процентный 5 2 5 6 2 2" xfId="42684"/>
    <cellStyle name="Процентный 5 2 5 6 2 3" xfId="42685"/>
    <cellStyle name="Процентный 5 2 5 6 2 4" xfId="42686"/>
    <cellStyle name="Процентный 5 2 5 6 2 5" xfId="42687"/>
    <cellStyle name="Процентный 5 2 5 6 3" xfId="42688"/>
    <cellStyle name="Процентный 5 2 5 6 4" xfId="42689"/>
    <cellStyle name="Процентный 5 2 5 6 5" xfId="42690"/>
    <cellStyle name="Процентный 5 2 5 6 6" xfId="42691"/>
    <cellStyle name="Процентный 5 2 5 6 7" xfId="42692"/>
    <cellStyle name="Процентный 5 2 5 6 8" xfId="42693"/>
    <cellStyle name="Процентный 5 2 5 7" xfId="42694"/>
    <cellStyle name="Процентный 5 2 5 7 2" xfId="42695"/>
    <cellStyle name="Процентный 5 2 5 7 3" xfId="42696"/>
    <cellStyle name="Процентный 5 2 5 7 4" xfId="42697"/>
    <cellStyle name="Процентный 5 2 5 7 5" xfId="42698"/>
    <cellStyle name="Процентный 5 2 5 8" xfId="42699"/>
    <cellStyle name="Процентный 5 2 5 8 2" xfId="42700"/>
    <cellStyle name="Процентный 5 2 5 8 3" xfId="42701"/>
    <cellStyle name="Процентный 5 2 5 8 4" xfId="42702"/>
    <cellStyle name="Процентный 5 2 5 8 5" xfId="42703"/>
    <cellStyle name="Процентный 5 2 5 9" xfId="42704"/>
    <cellStyle name="Процентный 5 2 6" xfId="42705"/>
    <cellStyle name="Процентный 5 2 6 10" xfId="42706"/>
    <cellStyle name="Процентный 5 2 6 11" xfId="42707"/>
    <cellStyle name="Процентный 5 2 6 12" xfId="42708"/>
    <cellStyle name="Процентный 5 2 6 13" xfId="42709"/>
    <cellStyle name="Процентный 5 2 6 14" xfId="42710"/>
    <cellStyle name="Процентный 5 2 6 15" xfId="42711"/>
    <cellStyle name="Процентный 5 2 6 16" xfId="42712"/>
    <cellStyle name="Процентный 5 2 6 2" xfId="42713"/>
    <cellStyle name="Процентный 5 2 6 2 10" xfId="42714"/>
    <cellStyle name="Процентный 5 2 6 2 11" xfId="42715"/>
    <cellStyle name="Процентный 5 2 6 2 12" xfId="42716"/>
    <cellStyle name="Процентный 5 2 6 2 13" xfId="42717"/>
    <cellStyle name="Процентный 5 2 6 2 14" xfId="42718"/>
    <cellStyle name="Процентный 5 2 6 2 2" xfId="42719"/>
    <cellStyle name="Процентный 5 2 6 2 2 10" xfId="42720"/>
    <cellStyle name="Процентный 5 2 6 2 2 11" xfId="42721"/>
    <cellStyle name="Процентный 5 2 6 2 2 12" xfId="42722"/>
    <cellStyle name="Процентный 5 2 6 2 2 13" xfId="42723"/>
    <cellStyle name="Процентный 5 2 6 2 2 2" xfId="42724"/>
    <cellStyle name="Процентный 5 2 6 2 2 2 2" xfId="42725"/>
    <cellStyle name="Процентный 5 2 6 2 2 2 2 2" xfId="42726"/>
    <cellStyle name="Процентный 5 2 6 2 2 2 2 3" xfId="42727"/>
    <cellStyle name="Процентный 5 2 6 2 2 2 2 4" xfId="42728"/>
    <cellStyle name="Процентный 5 2 6 2 2 2 2 5" xfId="42729"/>
    <cellStyle name="Процентный 5 2 6 2 2 2 3" xfId="42730"/>
    <cellStyle name="Процентный 5 2 6 2 2 2 4" xfId="42731"/>
    <cellStyle name="Процентный 5 2 6 2 2 2 5" xfId="42732"/>
    <cellStyle name="Процентный 5 2 6 2 2 2 6" xfId="42733"/>
    <cellStyle name="Процентный 5 2 6 2 2 2 7" xfId="42734"/>
    <cellStyle name="Процентный 5 2 6 2 2 2 8" xfId="42735"/>
    <cellStyle name="Процентный 5 2 6 2 2 2 9" xfId="42736"/>
    <cellStyle name="Процентный 5 2 6 2 2 3" xfId="42737"/>
    <cellStyle name="Процентный 5 2 6 2 2 3 2" xfId="42738"/>
    <cellStyle name="Процентный 5 2 6 2 2 3 2 2" xfId="42739"/>
    <cellStyle name="Процентный 5 2 6 2 2 3 2 3" xfId="42740"/>
    <cellStyle name="Процентный 5 2 6 2 2 3 2 4" xfId="42741"/>
    <cellStyle name="Процентный 5 2 6 2 2 3 2 5" xfId="42742"/>
    <cellStyle name="Процентный 5 2 6 2 2 3 3" xfId="42743"/>
    <cellStyle name="Процентный 5 2 6 2 2 3 4" xfId="42744"/>
    <cellStyle name="Процентный 5 2 6 2 2 3 5" xfId="42745"/>
    <cellStyle name="Процентный 5 2 6 2 2 3 6" xfId="42746"/>
    <cellStyle name="Процентный 5 2 6 2 2 3 7" xfId="42747"/>
    <cellStyle name="Процентный 5 2 6 2 2 3 8" xfId="42748"/>
    <cellStyle name="Процентный 5 2 6 2 2 4" xfId="42749"/>
    <cellStyle name="Процентный 5 2 6 2 2 4 2" xfId="42750"/>
    <cellStyle name="Процентный 5 2 6 2 2 4 3" xfId="42751"/>
    <cellStyle name="Процентный 5 2 6 2 2 4 4" xfId="42752"/>
    <cellStyle name="Процентный 5 2 6 2 2 4 5" xfId="42753"/>
    <cellStyle name="Процентный 5 2 6 2 2 5" xfId="42754"/>
    <cellStyle name="Процентный 5 2 6 2 2 5 2" xfId="42755"/>
    <cellStyle name="Процентный 5 2 6 2 2 5 3" xfId="42756"/>
    <cellStyle name="Процентный 5 2 6 2 2 5 4" xfId="42757"/>
    <cellStyle name="Процентный 5 2 6 2 2 5 5" xfId="42758"/>
    <cellStyle name="Процентный 5 2 6 2 2 6" xfId="42759"/>
    <cellStyle name="Процентный 5 2 6 2 2 7" xfId="42760"/>
    <cellStyle name="Процентный 5 2 6 2 2 8" xfId="42761"/>
    <cellStyle name="Процентный 5 2 6 2 2 9" xfId="42762"/>
    <cellStyle name="Процентный 5 2 6 2 3" xfId="42763"/>
    <cellStyle name="Процентный 5 2 6 2 3 2" xfId="42764"/>
    <cellStyle name="Процентный 5 2 6 2 3 2 2" xfId="42765"/>
    <cellStyle name="Процентный 5 2 6 2 3 2 3" xfId="42766"/>
    <cellStyle name="Процентный 5 2 6 2 3 2 4" xfId="42767"/>
    <cellStyle name="Процентный 5 2 6 2 3 2 5" xfId="42768"/>
    <cellStyle name="Процентный 5 2 6 2 3 3" xfId="42769"/>
    <cellStyle name="Процентный 5 2 6 2 3 4" xfId="42770"/>
    <cellStyle name="Процентный 5 2 6 2 3 5" xfId="42771"/>
    <cellStyle name="Процентный 5 2 6 2 3 6" xfId="42772"/>
    <cellStyle name="Процентный 5 2 6 2 3 7" xfId="42773"/>
    <cellStyle name="Процентный 5 2 6 2 3 8" xfId="42774"/>
    <cellStyle name="Процентный 5 2 6 2 3 9" xfId="42775"/>
    <cellStyle name="Процентный 5 2 6 2 4" xfId="42776"/>
    <cellStyle name="Процентный 5 2 6 2 4 2" xfId="42777"/>
    <cellStyle name="Процентный 5 2 6 2 4 2 2" xfId="42778"/>
    <cellStyle name="Процентный 5 2 6 2 4 2 3" xfId="42779"/>
    <cellStyle name="Процентный 5 2 6 2 4 2 4" xfId="42780"/>
    <cellStyle name="Процентный 5 2 6 2 4 2 5" xfId="42781"/>
    <cellStyle name="Процентный 5 2 6 2 4 3" xfId="42782"/>
    <cellStyle name="Процентный 5 2 6 2 4 4" xfId="42783"/>
    <cellStyle name="Процентный 5 2 6 2 4 5" xfId="42784"/>
    <cellStyle name="Процентный 5 2 6 2 4 6" xfId="42785"/>
    <cellStyle name="Процентный 5 2 6 2 4 7" xfId="42786"/>
    <cellStyle name="Процентный 5 2 6 2 4 8" xfId="42787"/>
    <cellStyle name="Процентный 5 2 6 2 5" xfId="42788"/>
    <cellStyle name="Процентный 5 2 6 2 5 2" xfId="42789"/>
    <cellStyle name="Процентный 5 2 6 2 5 3" xfId="42790"/>
    <cellStyle name="Процентный 5 2 6 2 5 4" xfId="42791"/>
    <cellStyle name="Процентный 5 2 6 2 5 5" xfId="42792"/>
    <cellStyle name="Процентный 5 2 6 2 6" xfId="42793"/>
    <cellStyle name="Процентный 5 2 6 2 6 2" xfId="42794"/>
    <cellStyle name="Процентный 5 2 6 2 6 3" xfId="42795"/>
    <cellStyle name="Процентный 5 2 6 2 6 4" xfId="42796"/>
    <cellStyle name="Процентный 5 2 6 2 6 5" xfId="42797"/>
    <cellStyle name="Процентный 5 2 6 2 7" xfId="42798"/>
    <cellStyle name="Процентный 5 2 6 2 8" xfId="42799"/>
    <cellStyle name="Процентный 5 2 6 2 9" xfId="42800"/>
    <cellStyle name="Процентный 5 2 6 3" xfId="42801"/>
    <cellStyle name="Процентный 5 2 6 3 10" xfId="42802"/>
    <cellStyle name="Процентный 5 2 6 3 11" xfId="42803"/>
    <cellStyle name="Процентный 5 2 6 3 12" xfId="42804"/>
    <cellStyle name="Процентный 5 2 6 3 13" xfId="42805"/>
    <cellStyle name="Процентный 5 2 6 3 2" xfId="42806"/>
    <cellStyle name="Процентный 5 2 6 3 2 2" xfId="42807"/>
    <cellStyle name="Процентный 5 2 6 3 2 2 2" xfId="42808"/>
    <cellStyle name="Процентный 5 2 6 3 2 2 3" xfId="42809"/>
    <cellStyle name="Процентный 5 2 6 3 2 2 4" xfId="42810"/>
    <cellStyle name="Процентный 5 2 6 3 2 2 5" xfId="42811"/>
    <cellStyle name="Процентный 5 2 6 3 2 3" xfId="42812"/>
    <cellStyle name="Процентный 5 2 6 3 2 4" xfId="42813"/>
    <cellStyle name="Процентный 5 2 6 3 2 5" xfId="42814"/>
    <cellStyle name="Процентный 5 2 6 3 2 6" xfId="42815"/>
    <cellStyle name="Процентный 5 2 6 3 2 7" xfId="42816"/>
    <cellStyle name="Процентный 5 2 6 3 2 8" xfId="42817"/>
    <cellStyle name="Процентный 5 2 6 3 2 9" xfId="42818"/>
    <cellStyle name="Процентный 5 2 6 3 3" xfId="42819"/>
    <cellStyle name="Процентный 5 2 6 3 3 2" xfId="42820"/>
    <cellStyle name="Процентный 5 2 6 3 3 2 2" xfId="42821"/>
    <cellStyle name="Процентный 5 2 6 3 3 2 3" xfId="42822"/>
    <cellStyle name="Процентный 5 2 6 3 3 2 4" xfId="42823"/>
    <cellStyle name="Процентный 5 2 6 3 3 2 5" xfId="42824"/>
    <cellStyle name="Процентный 5 2 6 3 3 3" xfId="42825"/>
    <cellStyle name="Процентный 5 2 6 3 3 4" xfId="42826"/>
    <cellStyle name="Процентный 5 2 6 3 3 5" xfId="42827"/>
    <cellStyle name="Процентный 5 2 6 3 3 6" xfId="42828"/>
    <cellStyle name="Процентный 5 2 6 3 3 7" xfId="42829"/>
    <cellStyle name="Процентный 5 2 6 3 3 8" xfId="42830"/>
    <cellStyle name="Процентный 5 2 6 3 4" xfId="42831"/>
    <cellStyle name="Процентный 5 2 6 3 4 2" xfId="42832"/>
    <cellStyle name="Процентный 5 2 6 3 4 3" xfId="42833"/>
    <cellStyle name="Процентный 5 2 6 3 4 4" xfId="42834"/>
    <cellStyle name="Процентный 5 2 6 3 4 5" xfId="42835"/>
    <cellStyle name="Процентный 5 2 6 3 5" xfId="42836"/>
    <cellStyle name="Процентный 5 2 6 3 5 2" xfId="42837"/>
    <cellStyle name="Процентный 5 2 6 3 5 3" xfId="42838"/>
    <cellStyle name="Процентный 5 2 6 3 5 4" xfId="42839"/>
    <cellStyle name="Процентный 5 2 6 3 5 5" xfId="42840"/>
    <cellStyle name="Процентный 5 2 6 3 6" xfId="42841"/>
    <cellStyle name="Процентный 5 2 6 3 7" xfId="42842"/>
    <cellStyle name="Процентный 5 2 6 3 8" xfId="42843"/>
    <cellStyle name="Процентный 5 2 6 3 9" xfId="42844"/>
    <cellStyle name="Процентный 5 2 6 4" xfId="42845"/>
    <cellStyle name="Процентный 5 2 6 4 10" xfId="42846"/>
    <cellStyle name="Процентный 5 2 6 4 2" xfId="42847"/>
    <cellStyle name="Процентный 5 2 6 4 2 2" xfId="42848"/>
    <cellStyle name="Процентный 5 2 6 4 2 2 2" xfId="42849"/>
    <cellStyle name="Процентный 5 2 6 4 2 2 3" xfId="42850"/>
    <cellStyle name="Процентный 5 2 6 4 2 2 4" xfId="42851"/>
    <cellStyle name="Процентный 5 2 6 4 2 2 5" xfId="42852"/>
    <cellStyle name="Процентный 5 2 6 4 2 3" xfId="42853"/>
    <cellStyle name="Процентный 5 2 6 4 2 4" xfId="42854"/>
    <cellStyle name="Процентный 5 2 6 4 2 5" xfId="42855"/>
    <cellStyle name="Процентный 5 2 6 4 2 6" xfId="42856"/>
    <cellStyle name="Процентный 5 2 6 4 2 7" xfId="42857"/>
    <cellStyle name="Процентный 5 2 6 4 2 8" xfId="42858"/>
    <cellStyle name="Процентный 5 2 6 4 2 9" xfId="42859"/>
    <cellStyle name="Процентный 5 2 6 4 3" xfId="42860"/>
    <cellStyle name="Процентный 5 2 6 4 3 2" xfId="42861"/>
    <cellStyle name="Процентный 5 2 6 4 3 3" xfId="42862"/>
    <cellStyle name="Процентный 5 2 6 4 3 4" xfId="42863"/>
    <cellStyle name="Процентный 5 2 6 4 3 5" xfId="42864"/>
    <cellStyle name="Процентный 5 2 6 4 4" xfId="42865"/>
    <cellStyle name="Процентный 5 2 6 4 5" xfId="42866"/>
    <cellStyle name="Процентный 5 2 6 4 6" xfId="42867"/>
    <cellStyle name="Процентный 5 2 6 4 7" xfId="42868"/>
    <cellStyle name="Процентный 5 2 6 4 8" xfId="42869"/>
    <cellStyle name="Процентный 5 2 6 4 9" xfId="42870"/>
    <cellStyle name="Процентный 5 2 6 5" xfId="42871"/>
    <cellStyle name="Процентный 5 2 6 5 2" xfId="42872"/>
    <cellStyle name="Процентный 5 2 6 5 2 2" xfId="42873"/>
    <cellStyle name="Процентный 5 2 6 5 2 3" xfId="42874"/>
    <cellStyle name="Процентный 5 2 6 5 2 4" xfId="42875"/>
    <cellStyle name="Процентный 5 2 6 5 2 5" xfId="42876"/>
    <cellStyle name="Процентный 5 2 6 5 3" xfId="42877"/>
    <cellStyle name="Процентный 5 2 6 5 4" xfId="42878"/>
    <cellStyle name="Процентный 5 2 6 5 5" xfId="42879"/>
    <cellStyle name="Процентный 5 2 6 5 6" xfId="42880"/>
    <cellStyle name="Процентный 5 2 6 5 7" xfId="42881"/>
    <cellStyle name="Процентный 5 2 6 5 8" xfId="42882"/>
    <cellStyle name="Процентный 5 2 6 5 9" xfId="42883"/>
    <cellStyle name="Процентный 5 2 6 6" xfId="42884"/>
    <cellStyle name="Процентный 5 2 6 6 2" xfId="42885"/>
    <cellStyle name="Процентный 5 2 6 6 2 2" xfId="42886"/>
    <cellStyle name="Процентный 5 2 6 6 2 3" xfId="42887"/>
    <cellStyle name="Процентный 5 2 6 6 2 4" xfId="42888"/>
    <cellStyle name="Процентный 5 2 6 6 2 5" xfId="42889"/>
    <cellStyle name="Процентный 5 2 6 6 3" xfId="42890"/>
    <cellStyle name="Процентный 5 2 6 6 4" xfId="42891"/>
    <cellStyle name="Процентный 5 2 6 6 5" xfId="42892"/>
    <cellStyle name="Процентный 5 2 6 6 6" xfId="42893"/>
    <cellStyle name="Процентный 5 2 6 6 7" xfId="42894"/>
    <cellStyle name="Процентный 5 2 6 6 8" xfId="42895"/>
    <cellStyle name="Процентный 5 2 6 7" xfId="42896"/>
    <cellStyle name="Процентный 5 2 6 7 2" xfId="42897"/>
    <cellStyle name="Процентный 5 2 6 7 3" xfId="42898"/>
    <cellStyle name="Процентный 5 2 6 7 4" xfId="42899"/>
    <cellStyle name="Процентный 5 2 6 7 5" xfId="42900"/>
    <cellStyle name="Процентный 5 2 6 8" xfId="42901"/>
    <cellStyle name="Процентный 5 2 6 8 2" xfId="42902"/>
    <cellStyle name="Процентный 5 2 6 8 3" xfId="42903"/>
    <cellStyle name="Процентный 5 2 6 8 4" xfId="42904"/>
    <cellStyle name="Процентный 5 2 6 8 5" xfId="42905"/>
    <cellStyle name="Процентный 5 2 6 9" xfId="42906"/>
    <cellStyle name="Процентный 5 2 7" xfId="42907"/>
    <cellStyle name="Процентный 5 2 7 10" xfId="42908"/>
    <cellStyle name="Процентный 5 2 7 11" xfId="42909"/>
    <cellStyle name="Процентный 5 2 7 12" xfId="42910"/>
    <cellStyle name="Процентный 5 2 7 13" xfId="42911"/>
    <cellStyle name="Процентный 5 2 7 14" xfId="42912"/>
    <cellStyle name="Процентный 5 2 7 15" xfId="42913"/>
    <cellStyle name="Процентный 5 2 7 2" xfId="42914"/>
    <cellStyle name="Процентный 5 2 7 2 10" xfId="42915"/>
    <cellStyle name="Процентный 5 2 7 2 11" xfId="42916"/>
    <cellStyle name="Процентный 5 2 7 2 12" xfId="42917"/>
    <cellStyle name="Процентный 5 2 7 2 13" xfId="42918"/>
    <cellStyle name="Процентный 5 2 7 2 14" xfId="42919"/>
    <cellStyle name="Процентный 5 2 7 2 2" xfId="42920"/>
    <cellStyle name="Процентный 5 2 7 2 2 10" xfId="42921"/>
    <cellStyle name="Процентный 5 2 7 2 2 11" xfId="42922"/>
    <cellStyle name="Процентный 5 2 7 2 2 12" xfId="42923"/>
    <cellStyle name="Процентный 5 2 7 2 2 13" xfId="42924"/>
    <cellStyle name="Процентный 5 2 7 2 2 2" xfId="42925"/>
    <cellStyle name="Процентный 5 2 7 2 2 2 2" xfId="42926"/>
    <cellStyle name="Процентный 5 2 7 2 2 2 2 2" xfId="42927"/>
    <cellStyle name="Процентный 5 2 7 2 2 2 2 3" xfId="42928"/>
    <cellStyle name="Процентный 5 2 7 2 2 2 2 4" xfId="42929"/>
    <cellStyle name="Процентный 5 2 7 2 2 2 2 5" xfId="42930"/>
    <cellStyle name="Процентный 5 2 7 2 2 2 3" xfId="42931"/>
    <cellStyle name="Процентный 5 2 7 2 2 2 4" xfId="42932"/>
    <cellStyle name="Процентный 5 2 7 2 2 2 5" xfId="42933"/>
    <cellStyle name="Процентный 5 2 7 2 2 2 6" xfId="42934"/>
    <cellStyle name="Процентный 5 2 7 2 2 2 7" xfId="42935"/>
    <cellStyle name="Процентный 5 2 7 2 2 2 8" xfId="42936"/>
    <cellStyle name="Процентный 5 2 7 2 2 2 9" xfId="42937"/>
    <cellStyle name="Процентный 5 2 7 2 2 3" xfId="42938"/>
    <cellStyle name="Процентный 5 2 7 2 2 3 2" xfId="42939"/>
    <cellStyle name="Процентный 5 2 7 2 2 3 2 2" xfId="42940"/>
    <cellStyle name="Процентный 5 2 7 2 2 3 2 3" xfId="42941"/>
    <cellStyle name="Процентный 5 2 7 2 2 3 2 4" xfId="42942"/>
    <cellStyle name="Процентный 5 2 7 2 2 3 2 5" xfId="42943"/>
    <cellStyle name="Процентный 5 2 7 2 2 3 3" xfId="42944"/>
    <cellStyle name="Процентный 5 2 7 2 2 3 4" xfId="42945"/>
    <cellStyle name="Процентный 5 2 7 2 2 3 5" xfId="42946"/>
    <cellStyle name="Процентный 5 2 7 2 2 3 6" xfId="42947"/>
    <cellStyle name="Процентный 5 2 7 2 2 3 7" xfId="42948"/>
    <cellStyle name="Процентный 5 2 7 2 2 3 8" xfId="42949"/>
    <cellStyle name="Процентный 5 2 7 2 2 4" xfId="42950"/>
    <cellStyle name="Процентный 5 2 7 2 2 4 2" xfId="42951"/>
    <cellStyle name="Процентный 5 2 7 2 2 4 3" xfId="42952"/>
    <cellStyle name="Процентный 5 2 7 2 2 4 4" xfId="42953"/>
    <cellStyle name="Процентный 5 2 7 2 2 4 5" xfId="42954"/>
    <cellStyle name="Процентный 5 2 7 2 2 5" xfId="42955"/>
    <cellStyle name="Процентный 5 2 7 2 2 5 2" xfId="42956"/>
    <cellStyle name="Процентный 5 2 7 2 2 5 3" xfId="42957"/>
    <cellStyle name="Процентный 5 2 7 2 2 5 4" xfId="42958"/>
    <cellStyle name="Процентный 5 2 7 2 2 5 5" xfId="42959"/>
    <cellStyle name="Процентный 5 2 7 2 2 6" xfId="42960"/>
    <cellStyle name="Процентный 5 2 7 2 2 7" xfId="42961"/>
    <cellStyle name="Процентный 5 2 7 2 2 8" xfId="42962"/>
    <cellStyle name="Процентный 5 2 7 2 2 9" xfId="42963"/>
    <cellStyle name="Процентный 5 2 7 2 3" xfId="42964"/>
    <cellStyle name="Процентный 5 2 7 2 3 2" xfId="42965"/>
    <cellStyle name="Процентный 5 2 7 2 3 2 2" xfId="42966"/>
    <cellStyle name="Процентный 5 2 7 2 3 2 3" xfId="42967"/>
    <cellStyle name="Процентный 5 2 7 2 3 2 4" xfId="42968"/>
    <cellStyle name="Процентный 5 2 7 2 3 2 5" xfId="42969"/>
    <cellStyle name="Процентный 5 2 7 2 3 3" xfId="42970"/>
    <cellStyle name="Процентный 5 2 7 2 3 4" xfId="42971"/>
    <cellStyle name="Процентный 5 2 7 2 3 5" xfId="42972"/>
    <cellStyle name="Процентный 5 2 7 2 3 6" xfId="42973"/>
    <cellStyle name="Процентный 5 2 7 2 3 7" xfId="42974"/>
    <cellStyle name="Процентный 5 2 7 2 3 8" xfId="42975"/>
    <cellStyle name="Процентный 5 2 7 2 3 9" xfId="42976"/>
    <cellStyle name="Процентный 5 2 7 2 4" xfId="42977"/>
    <cellStyle name="Процентный 5 2 7 2 4 2" xfId="42978"/>
    <cellStyle name="Процентный 5 2 7 2 4 2 2" xfId="42979"/>
    <cellStyle name="Процентный 5 2 7 2 4 2 3" xfId="42980"/>
    <cellStyle name="Процентный 5 2 7 2 4 2 4" xfId="42981"/>
    <cellStyle name="Процентный 5 2 7 2 4 2 5" xfId="42982"/>
    <cellStyle name="Процентный 5 2 7 2 4 3" xfId="42983"/>
    <cellStyle name="Процентный 5 2 7 2 4 4" xfId="42984"/>
    <cellStyle name="Процентный 5 2 7 2 4 5" xfId="42985"/>
    <cellStyle name="Процентный 5 2 7 2 4 6" xfId="42986"/>
    <cellStyle name="Процентный 5 2 7 2 4 7" xfId="42987"/>
    <cellStyle name="Процентный 5 2 7 2 4 8" xfId="42988"/>
    <cellStyle name="Процентный 5 2 7 2 5" xfId="42989"/>
    <cellStyle name="Процентный 5 2 7 2 5 2" xfId="42990"/>
    <cellStyle name="Процентный 5 2 7 2 5 3" xfId="42991"/>
    <cellStyle name="Процентный 5 2 7 2 5 4" xfId="42992"/>
    <cellStyle name="Процентный 5 2 7 2 5 5" xfId="42993"/>
    <cellStyle name="Процентный 5 2 7 2 6" xfId="42994"/>
    <cellStyle name="Процентный 5 2 7 2 6 2" xfId="42995"/>
    <cellStyle name="Процентный 5 2 7 2 6 3" xfId="42996"/>
    <cellStyle name="Процентный 5 2 7 2 6 4" xfId="42997"/>
    <cellStyle name="Процентный 5 2 7 2 6 5" xfId="42998"/>
    <cellStyle name="Процентный 5 2 7 2 7" xfId="42999"/>
    <cellStyle name="Процентный 5 2 7 2 8" xfId="43000"/>
    <cellStyle name="Процентный 5 2 7 2 9" xfId="43001"/>
    <cellStyle name="Процентный 5 2 7 3" xfId="43002"/>
    <cellStyle name="Процентный 5 2 7 3 10" xfId="43003"/>
    <cellStyle name="Процентный 5 2 7 3 11" xfId="43004"/>
    <cellStyle name="Процентный 5 2 7 3 12" xfId="43005"/>
    <cellStyle name="Процентный 5 2 7 3 13" xfId="43006"/>
    <cellStyle name="Процентный 5 2 7 3 2" xfId="43007"/>
    <cellStyle name="Процентный 5 2 7 3 2 2" xfId="43008"/>
    <cellStyle name="Процентный 5 2 7 3 2 2 2" xfId="43009"/>
    <cellStyle name="Процентный 5 2 7 3 2 2 3" xfId="43010"/>
    <cellStyle name="Процентный 5 2 7 3 2 2 4" xfId="43011"/>
    <cellStyle name="Процентный 5 2 7 3 2 2 5" xfId="43012"/>
    <cellStyle name="Процентный 5 2 7 3 2 3" xfId="43013"/>
    <cellStyle name="Процентный 5 2 7 3 2 4" xfId="43014"/>
    <cellStyle name="Процентный 5 2 7 3 2 5" xfId="43015"/>
    <cellStyle name="Процентный 5 2 7 3 2 6" xfId="43016"/>
    <cellStyle name="Процентный 5 2 7 3 2 7" xfId="43017"/>
    <cellStyle name="Процентный 5 2 7 3 2 8" xfId="43018"/>
    <cellStyle name="Процентный 5 2 7 3 2 9" xfId="43019"/>
    <cellStyle name="Процентный 5 2 7 3 3" xfId="43020"/>
    <cellStyle name="Процентный 5 2 7 3 3 2" xfId="43021"/>
    <cellStyle name="Процентный 5 2 7 3 3 2 2" xfId="43022"/>
    <cellStyle name="Процентный 5 2 7 3 3 2 3" xfId="43023"/>
    <cellStyle name="Процентный 5 2 7 3 3 2 4" xfId="43024"/>
    <cellStyle name="Процентный 5 2 7 3 3 2 5" xfId="43025"/>
    <cellStyle name="Процентный 5 2 7 3 3 3" xfId="43026"/>
    <cellStyle name="Процентный 5 2 7 3 3 4" xfId="43027"/>
    <cellStyle name="Процентный 5 2 7 3 3 5" xfId="43028"/>
    <cellStyle name="Процентный 5 2 7 3 3 6" xfId="43029"/>
    <cellStyle name="Процентный 5 2 7 3 3 7" xfId="43030"/>
    <cellStyle name="Процентный 5 2 7 3 3 8" xfId="43031"/>
    <cellStyle name="Процентный 5 2 7 3 4" xfId="43032"/>
    <cellStyle name="Процентный 5 2 7 3 4 2" xfId="43033"/>
    <cellStyle name="Процентный 5 2 7 3 4 3" xfId="43034"/>
    <cellStyle name="Процентный 5 2 7 3 4 4" xfId="43035"/>
    <cellStyle name="Процентный 5 2 7 3 4 5" xfId="43036"/>
    <cellStyle name="Процентный 5 2 7 3 5" xfId="43037"/>
    <cellStyle name="Процентный 5 2 7 3 5 2" xfId="43038"/>
    <cellStyle name="Процентный 5 2 7 3 5 3" xfId="43039"/>
    <cellStyle name="Процентный 5 2 7 3 5 4" xfId="43040"/>
    <cellStyle name="Процентный 5 2 7 3 5 5" xfId="43041"/>
    <cellStyle name="Процентный 5 2 7 3 6" xfId="43042"/>
    <cellStyle name="Процентный 5 2 7 3 7" xfId="43043"/>
    <cellStyle name="Процентный 5 2 7 3 8" xfId="43044"/>
    <cellStyle name="Процентный 5 2 7 3 9" xfId="43045"/>
    <cellStyle name="Процентный 5 2 7 4" xfId="43046"/>
    <cellStyle name="Процентный 5 2 7 4 2" xfId="43047"/>
    <cellStyle name="Процентный 5 2 7 4 2 2" xfId="43048"/>
    <cellStyle name="Процентный 5 2 7 4 2 3" xfId="43049"/>
    <cellStyle name="Процентный 5 2 7 4 2 4" xfId="43050"/>
    <cellStyle name="Процентный 5 2 7 4 2 5" xfId="43051"/>
    <cellStyle name="Процентный 5 2 7 4 3" xfId="43052"/>
    <cellStyle name="Процентный 5 2 7 4 4" xfId="43053"/>
    <cellStyle name="Процентный 5 2 7 4 5" xfId="43054"/>
    <cellStyle name="Процентный 5 2 7 4 6" xfId="43055"/>
    <cellStyle name="Процентный 5 2 7 4 7" xfId="43056"/>
    <cellStyle name="Процентный 5 2 7 4 8" xfId="43057"/>
    <cellStyle name="Процентный 5 2 7 4 9" xfId="43058"/>
    <cellStyle name="Процентный 5 2 7 5" xfId="43059"/>
    <cellStyle name="Процентный 5 2 7 5 2" xfId="43060"/>
    <cellStyle name="Процентный 5 2 7 5 2 2" xfId="43061"/>
    <cellStyle name="Процентный 5 2 7 5 2 3" xfId="43062"/>
    <cellStyle name="Процентный 5 2 7 5 2 4" xfId="43063"/>
    <cellStyle name="Процентный 5 2 7 5 2 5" xfId="43064"/>
    <cellStyle name="Процентный 5 2 7 5 3" xfId="43065"/>
    <cellStyle name="Процентный 5 2 7 5 4" xfId="43066"/>
    <cellStyle name="Процентный 5 2 7 5 5" xfId="43067"/>
    <cellStyle name="Процентный 5 2 7 5 6" xfId="43068"/>
    <cellStyle name="Процентный 5 2 7 5 7" xfId="43069"/>
    <cellStyle name="Процентный 5 2 7 5 8" xfId="43070"/>
    <cellStyle name="Процентный 5 2 7 6" xfId="43071"/>
    <cellStyle name="Процентный 5 2 7 6 2" xfId="43072"/>
    <cellStyle name="Процентный 5 2 7 6 3" xfId="43073"/>
    <cellStyle name="Процентный 5 2 7 6 4" xfId="43074"/>
    <cellStyle name="Процентный 5 2 7 6 5" xfId="43075"/>
    <cellStyle name="Процентный 5 2 7 7" xfId="43076"/>
    <cellStyle name="Процентный 5 2 7 7 2" xfId="43077"/>
    <cellStyle name="Процентный 5 2 7 7 3" xfId="43078"/>
    <cellStyle name="Процентный 5 2 7 7 4" xfId="43079"/>
    <cellStyle name="Процентный 5 2 7 7 5" xfId="43080"/>
    <cellStyle name="Процентный 5 2 7 8" xfId="43081"/>
    <cellStyle name="Процентный 5 2 7 9" xfId="43082"/>
    <cellStyle name="Процентный 5 2 8" xfId="43083"/>
    <cellStyle name="Процентный 5 2 8 10" xfId="43084"/>
    <cellStyle name="Процентный 5 2 8 11" xfId="43085"/>
    <cellStyle name="Процентный 5 2 8 12" xfId="43086"/>
    <cellStyle name="Процентный 5 2 8 13" xfId="43087"/>
    <cellStyle name="Процентный 5 2 8 14" xfId="43088"/>
    <cellStyle name="Процентный 5 2 8 15" xfId="43089"/>
    <cellStyle name="Процентный 5 2 8 2" xfId="43090"/>
    <cellStyle name="Процентный 5 2 8 2 10" xfId="43091"/>
    <cellStyle name="Процентный 5 2 8 2 11" xfId="43092"/>
    <cellStyle name="Процентный 5 2 8 2 12" xfId="43093"/>
    <cellStyle name="Процентный 5 2 8 2 13" xfId="43094"/>
    <cellStyle name="Процентный 5 2 8 2 14" xfId="43095"/>
    <cellStyle name="Процентный 5 2 8 2 2" xfId="43096"/>
    <cellStyle name="Процентный 5 2 8 2 2 10" xfId="43097"/>
    <cellStyle name="Процентный 5 2 8 2 2 11" xfId="43098"/>
    <cellStyle name="Процентный 5 2 8 2 2 12" xfId="43099"/>
    <cellStyle name="Процентный 5 2 8 2 2 13" xfId="43100"/>
    <cellStyle name="Процентный 5 2 8 2 2 2" xfId="43101"/>
    <cellStyle name="Процентный 5 2 8 2 2 2 2" xfId="43102"/>
    <cellStyle name="Процентный 5 2 8 2 2 2 2 2" xfId="43103"/>
    <cellStyle name="Процентный 5 2 8 2 2 2 2 3" xfId="43104"/>
    <cellStyle name="Процентный 5 2 8 2 2 2 2 4" xfId="43105"/>
    <cellStyle name="Процентный 5 2 8 2 2 2 2 5" xfId="43106"/>
    <cellStyle name="Процентный 5 2 8 2 2 2 3" xfId="43107"/>
    <cellStyle name="Процентный 5 2 8 2 2 2 4" xfId="43108"/>
    <cellStyle name="Процентный 5 2 8 2 2 2 5" xfId="43109"/>
    <cellStyle name="Процентный 5 2 8 2 2 2 6" xfId="43110"/>
    <cellStyle name="Процентный 5 2 8 2 2 2 7" xfId="43111"/>
    <cellStyle name="Процентный 5 2 8 2 2 2 8" xfId="43112"/>
    <cellStyle name="Процентный 5 2 8 2 2 2 9" xfId="43113"/>
    <cellStyle name="Процентный 5 2 8 2 2 3" xfId="43114"/>
    <cellStyle name="Процентный 5 2 8 2 2 3 2" xfId="43115"/>
    <cellStyle name="Процентный 5 2 8 2 2 3 2 2" xfId="43116"/>
    <cellStyle name="Процентный 5 2 8 2 2 3 2 3" xfId="43117"/>
    <cellStyle name="Процентный 5 2 8 2 2 3 2 4" xfId="43118"/>
    <cellStyle name="Процентный 5 2 8 2 2 3 2 5" xfId="43119"/>
    <cellStyle name="Процентный 5 2 8 2 2 3 3" xfId="43120"/>
    <cellStyle name="Процентный 5 2 8 2 2 3 4" xfId="43121"/>
    <cellStyle name="Процентный 5 2 8 2 2 3 5" xfId="43122"/>
    <cellStyle name="Процентный 5 2 8 2 2 3 6" xfId="43123"/>
    <cellStyle name="Процентный 5 2 8 2 2 3 7" xfId="43124"/>
    <cellStyle name="Процентный 5 2 8 2 2 3 8" xfId="43125"/>
    <cellStyle name="Процентный 5 2 8 2 2 4" xfId="43126"/>
    <cellStyle name="Процентный 5 2 8 2 2 4 2" xfId="43127"/>
    <cellStyle name="Процентный 5 2 8 2 2 4 3" xfId="43128"/>
    <cellStyle name="Процентный 5 2 8 2 2 4 4" xfId="43129"/>
    <cellStyle name="Процентный 5 2 8 2 2 4 5" xfId="43130"/>
    <cellStyle name="Процентный 5 2 8 2 2 5" xfId="43131"/>
    <cellStyle name="Процентный 5 2 8 2 2 5 2" xfId="43132"/>
    <cellStyle name="Процентный 5 2 8 2 2 5 3" xfId="43133"/>
    <cellStyle name="Процентный 5 2 8 2 2 5 4" xfId="43134"/>
    <cellStyle name="Процентный 5 2 8 2 2 5 5" xfId="43135"/>
    <cellStyle name="Процентный 5 2 8 2 2 6" xfId="43136"/>
    <cellStyle name="Процентный 5 2 8 2 2 7" xfId="43137"/>
    <cellStyle name="Процентный 5 2 8 2 2 8" xfId="43138"/>
    <cellStyle name="Процентный 5 2 8 2 2 9" xfId="43139"/>
    <cellStyle name="Процентный 5 2 8 2 3" xfId="43140"/>
    <cellStyle name="Процентный 5 2 8 2 3 2" xfId="43141"/>
    <cellStyle name="Процентный 5 2 8 2 3 2 2" xfId="43142"/>
    <cellStyle name="Процентный 5 2 8 2 3 2 3" xfId="43143"/>
    <cellStyle name="Процентный 5 2 8 2 3 2 4" xfId="43144"/>
    <cellStyle name="Процентный 5 2 8 2 3 2 5" xfId="43145"/>
    <cellStyle name="Процентный 5 2 8 2 3 3" xfId="43146"/>
    <cellStyle name="Процентный 5 2 8 2 3 4" xfId="43147"/>
    <cellStyle name="Процентный 5 2 8 2 3 5" xfId="43148"/>
    <cellStyle name="Процентный 5 2 8 2 3 6" xfId="43149"/>
    <cellStyle name="Процентный 5 2 8 2 3 7" xfId="43150"/>
    <cellStyle name="Процентный 5 2 8 2 3 8" xfId="43151"/>
    <cellStyle name="Процентный 5 2 8 2 3 9" xfId="43152"/>
    <cellStyle name="Процентный 5 2 8 2 4" xfId="43153"/>
    <cellStyle name="Процентный 5 2 8 2 4 2" xfId="43154"/>
    <cellStyle name="Процентный 5 2 8 2 4 2 2" xfId="43155"/>
    <cellStyle name="Процентный 5 2 8 2 4 2 3" xfId="43156"/>
    <cellStyle name="Процентный 5 2 8 2 4 2 4" xfId="43157"/>
    <cellStyle name="Процентный 5 2 8 2 4 2 5" xfId="43158"/>
    <cellStyle name="Процентный 5 2 8 2 4 3" xfId="43159"/>
    <cellStyle name="Процентный 5 2 8 2 4 4" xfId="43160"/>
    <cellStyle name="Процентный 5 2 8 2 4 5" xfId="43161"/>
    <cellStyle name="Процентный 5 2 8 2 4 6" xfId="43162"/>
    <cellStyle name="Процентный 5 2 8 2 4 7" xfId="43163"/>
    <cellStyle name="Процентный 5 2 8 2 4 8" xfId="43164"/>
    <cellStyle name="Процентный 5 2 8 2 5" xfId="43165"/>
    <cellStyle name="Процентный 5 2 8 2 5 2" xfId="43166"/>
    <cellStyle name="Процентный 5 2 8 2 5 3" xfId="43167"/>
    <cellStyle name="Процентный 5 2 8 2 5 4" xfId="43168"/>
    <cellStyle name="Процентный 5 2 8 2 5 5" xfId="43169"/>
    <cellStyle name="Процентный 5 2 8 2 6" xfId="43170"/>
    <cellStyle name="Процентный 5 2 8 2 6 2" xfId="43171"/>
    <cellStyle name="Процентный 5 2 8 2 6 3" xfId="43172"/>
    <cellStyle name="Процентный 5 2 8 2 6 4" xfId="43173"/>
    <cellStyle name="Процентный 5 2 8 2 6 5" xfId="43174"/>
    <cellStyle name="Процентный 5 2 8 2 7" xfId="43175"/>
    <cellStyle name="Процентный 5 2 8 2 8" xfId="43176"/>
    <cellStyle name="Процентный 5 2 8 2 9" xfId="43177"/>
    <cellStyle name="Процентный 5 2 8 3" xfId="43178"/>
    <cellStyle name="Процентный 5 2 8 3 10" xfId="43179"/>
    <cellStyle name="Процентный 5 2 8 3 11" xfId="43180"/>
    <cellStyle name="Процентный 5 2 8 3 12" xfId="43181"/>
    <cellStyle name="Процентный 5 2 8 3 13" xfId="43182"/>
    <cellStyle name="Процентный 5 2 8 3 2" xfId="43183"/>
    <cellStyle name="Процентный 5 2 8 3 2 2" xfId="43184"/>
    <cellStyle name="Процентный 5 2 8 3 2 2 2" xfId="43185"/>
    <cellStyle name="Процентный 5 2 8 3 2 2 3" xfId="43186"/>
    <cellStyle name="Процентный 5 2 8 3 2 2 4" xfId="43187"/>
    <cellStyle name="Процентный 5 2 8 3 2 2 5" xfId="43188"/>
    <cellStyle name="Процентный 5 2 8 3 2 3" xfId="43189"/>
    <cellStyle name="Процентный 5 2 8 3 2 4" xfId="43190"/>
    <cellStyle name="Процентный 5 2 8 3 2 5" xfId="43191"/>
    <cellStyle name="Процентный 5 2 8 3 2 6" xfId="43192"/>
    <cellStyle name="Процентный 5 2 8 3 2 7" xfId="43193"/>
    <cellStyle name="Процентный 5 2 8 3 2 8" xfId="43194"/>
    <cellStyle name="Процентный 5 2 8 3 2 9" xfId="43195"/>
    <cellStyle name="Процентный 5 2 8 3 3" xfId="43196"/>
    <cellStyle name="Процентный 5 2 8 3 3 2" xfId="43197"/>
    <cellStyle name="Процентный 5 2 8 3 3 2 2" xfId="43198"/>
    <cellStyle name="Процентный 5 2 8 3 3 2 3" xfId="43199"/>
    <cellStyle name="Процентный 5 2 8 3 3 2 4" xfId="43200"/>
    <cellStyle name="Процентный 5 2 8 3 3 2 5" xfId="43201"/>
    <cellStyle name="Процентный 5 2 8 3 3 3" xfId="43202"/>
    <cellStyle name="Процентный 5 2 8 3 3 4" xfId="43203"/>
    <cellStyle name="Процентный 5 2 8 3 3 5" xfId="43204"/>
    <cellStyle name="Процентный 5 2 8 3 3 6" xfId="43205"/>
    <cellStyle name="Процентный 5 2 8 3 3 7" xfId="43206"/>
    <cellStyle name="Процентный 5 2 8 3 3 8" xfId="43207"/>
    <cellStyle name="Процентный 5 2 8 3 4" xfId="43208"/>
    <cellStyle name="Процентный 5 2 8 3 4 2" xfId="43209"/>
    <cellStyle name="Процентный 5 2 8 3 4 3" xfId="43210"/>
    <cellStyle name="Процентный 5 2 8 3 4 4" xfId="43211"/>
    <cellStyle name="Процентный 5 2 8 3 4 5" xfId="43212"/>
    <cellStyle name="Процентный 5 2 8 3 5" xfId="43213"/>
    <cellStyle name="Процентный 5 2 8 3 5 2" xfId="43214"/>
    <cellStyle name="Процентный 5 2 8 3 5 3" xfId="43215"/>
    <cellStyle name="Процентный 5 2 8 3 5 4" xfId="43216"/>
    <cellStyle name="Процентный 5 2 8 3 5 5" xfId="43217"/>
    <cellStyle name="Процентный 5 2 8 3 6" xfId="43218"/>
    <cellStyle name="Процентный 5 2 8 3 7" xfId="43219"/>
    <cellStyle name="Процентный 5 2 8 3 8" xfId="43220"/>
    <cellStyle name="Процентный 5 2 8 3 9" xfId="43221"/>
    <cellStyle name="Процентный 5 2 8 4" xfId="43222"/>
    <cellStyle name="Процентный 5 2 8 4 2" xfId="43223"/>
    <cellStyle name="Процентный 5 2 8 4 2 2" xfId="43224"/>
    <cellStyle name="Процентный 5 2 8 4 2 3" xfId="43225"/>
    <cellStyle name="Процентный 5 2 8 4 2 4" xfId="43226"/>
    <cellStyle name="Процентный 5 2 8 4 2 5" xfId="43227"/>
    <cellStyle name="Процентный 5 2 8 4 3" xfId="43228"/>
    <cellStyle name="Процентный 5 2 8 4 4" xfId="43229"/>
    <cellStyle name="Процентный 5 2 8 4 5" xfId="43230"/>
    <cellStyle name="Процентный 5 2 8 4 6" xfId="43231"/>
    <cellStyle name="Процентный 5 2 8 4 7" xfId="43232"/>
    <cellStyle name="Процентный 5 2 8 4 8" xfId="43233"/>
    <cellStyle name="Процентный 5 2 8 4 9" xfId="43234"/>
    <cellStyle name="Процентный 5 2 8 5" xfId="43235"/>
    <cellStyle name="Процентный 5 2 8 5 2" xfId="43236"/>
    <cellStyle name="Процентный 5 2 8 5 2 2" xfId="43237"/>
    <cellStyle name="Процентный 5 2 8 5 2 3" xfId="43238"/>
    <cellStyle name="Процентный 5 2 8 5 2 4" xfId="43239"/>
    <cellStyle name="Процентный 5 2 8 5 2 5" xfId="43240"/>
    <cellStyle name="Процентный 5 2 8 5 3" xfId="43241"/>
    <cellStyle name="Процентный 5 2 8 5 4" xfId="43242"/>
    <cellStyle name="Процентный 5 2 8 5 5" xfId="43243"/>
    <cellStyle name="Процентный 5 2 8 5 6" xfId="43244"/>
    <cellStyle name="Процентный 5 2 8 5 7" xfId="43245"/>
    <cellStyle name="Процентный 5 2 8 5 8" xfId="43246"/>
    <cellStyle name="Процентный 5 2 8 6" xfId="43247"/>
    <cellStyle name="Процентный 5 2 8 6 2" xfId="43248"/>
    <cellStyle name="Процентный 5 2 8 6 3" xfId="43249"/>
    <cellStyle name="Процентный 5 2 8 6 4" xfId="43250"/>
    <cellStyle name="Процентный 5 2 8 6 5" xfId="43251"/>
    <cellStyle name="Процентный 5 2 8 7" xfId="43252"/>
    <cellStyle name="Процентный 5 2 8 7 2" xfId="43253"/>
    <cellStyle name="Процентный 5 2 8 7 3" xfId="43254"/>
    <cellStyle name="Процентный 5 2 8 7 4" xfId="43255"/>
    <cellStyle name="Процентный 5 2 8 7 5" xfId="43256"/>
    <cellStyle name="Процентный 5 2 8 8" xfId="43257"/>
    <cellStyle name="Процентный 5 2 8 9" xfId="43258"/>
    <cellStyle name="Процентный 5 2 9" xfId="43259"/>
    <cellStyle name="Процентный 5 2 9 10" xfId="43260"/>
    <cellStyle name="Процентный 5 2 9 11" xfId="43261"/>
    <cellStyle name="Процентный 5 2 9 12" xfId="43262"/>
    <cellStyle name="Процентный 5 2 9 13" xfId="43263"/>
    <cellStyle name="Процентный 5 2 9 14" xfId="43264"/>
    <cellStyle name="Процентный 5 2 9 15" xfId="43265"/>
    <cellStyle name="Процентный 5 2 9 2" xfId="43266"/>
    <cellStyle name="Процентный 5 2 9 2 10" xfId="43267"/>
    <cellStyle name="Процентный 5 2 9 2 11" xfId="43268"/>
    <cellStyle name="Процентный 5 2 9 2 12" xfId="43269"/>
    <cellStyle name="Процентный 5 2 9 2 13" xfId="43270"/>
    <cellStyle name="Процентный 5 2 9 2 14" xfId="43271"/>
    <cellStyle name="Процентный 5 2 9 2 2" xfId="43272"/>
    <cellStyle name="Процентный 5 2 9 2 2 10" xfId="43273"/>
    <cellStyle name="Процентный 5 2 9 2 2 11" xfId="43274"/>
    <cellStyle name="Процентный 5 2 9 2 2 12" xfId="43275"/>
    <cellStyle name="Процентный 5 2 9 2 2 13" xfId="43276"/>
    <cellStyle name="Процентный 5 2 9 2 2 2" xfId="43277"/>
    <cellStyle name="Процентный 5 2 9 2 2 2 2" xfId="43278"/>
    <cellStyle name="Процентный 5 2 9 2 2 2 2 2" xfId="43279"/>
    <cellStyle name="Процентный 5 2 9 2 2 2 2 3" xfId="43280"/>
    <cellStyle name="Процентный 5 2 9 2 2 2 2 4" xfId="43281"/>
    <cellStyle name="Процентный 5 2 9 2 2 2 2 5" xfId="43282"/>
    <cellStyle name="Процентный 5 2 9 2 2 2 3" xfId="43283"/>
    <cellStyle name="Процентный 5 2 9 2 2 2 4" xfId="43284"/>
    <cellStyle name="Процентный 5 2 9 2 2 2 5" xfId="43285"/>
    <cellStyle name="Процентный 5 2 9 2 2 2 6" xfId="43286"/>
    <cellStyle name="Процентный 5 2 9 2 2 2 7" xfId="43287"/>
    <cellStyle name="Процентный 5 2 9 2 2 2 8" xfId="43288"/>
    <cellStyle name="Процентный 5 2 9 2 2 2 9" xfId="43289"/>
    <cellStyle name="Процентный 5 2 9 2 2 3" xfId="43290"/>
    <cellStyle name="Процентный 5 2 9 2 2 3 2" xfId="43291"/>
    <cellStyle name="Процентный 5 2 9 2 2 3 2 2" xfId="43292"/>
    <cellStyle name="Процентный 5 2 9 2 2 3 2 3" xfId="43293"/>
    <cellStyle name="Процентный 5 2 9 2 2 3 2 4" xfId="43294"/>
    <cellStyle name="Процентный 5 2 9 2 2 3 2 5" xfId="43295"/>
    <cellStyle name="Процентный 5 2 9 2 2 3 3" xfId="43296"/>
    <cellStyle name="Процентный 5 2 9 2 2 3 4" xfId="43297"/>
    <cellStyle name="Процентный 5 2 9 2 2 3 5" xfId="43298"/>
    <cellStyle name="Процентный 5 2 9 2 2 3 6" xfId="43299"/>
    <cellStyle name="Процентный 5 2 9 2 2 3 7" xfId="43300"/>
    <cellStyle name="Процентный 5 2 9 2 2 3 8" xfId="43301"/>
    <cellStyle name="Процентный 5 2 9 2 2 4" xfId="43302"/>
    <cellStyle name="Процентный 5 2 9 2 2 4 2" xfId="43303"/>
    <cellStyle name="Процентный 5 2 9 2 2 4 3" xfId="43304"/>
    <cellStyle name="Процентный 5 2 9 2 2 4 4" xfId="43305"/>
    <cellStyle name="Процентный 5 2 9 2 2 4 5" xfId="43306"/>
    <cellStyle name="Процентный 5 2 9 2 2 5" xfId="43307"/>
    <cellStyle name="Процентный 5 2 9 2 2 5 2" xfId="43308"/>
    <cellStyle name="Процентный 5 2 9 2 2 5 3" xfId="43309"/>
    <cellStyle name="Процентный 5 2 9 2 2 5 4" xfId="43310"/>
    <cellStyle name="Процентный 5 2 9 2 2 5 5" xfId="43311"/>
    <cellStyle name="Процентный 5 2 9 2 2 6" xfId="43312"/>
    <cellStyle name="Процентный 5 2 9 2 2 7" xfId="43313"/>
    <cellStyle name="Процентный 5 2 9 2 2 8" xfId="43314"/>
    <cellStyle name="Процентный 5 2 9 2 2 9" xfId="43315"/>
    <cellStyle name="Процентный 5 2 9 2 3" xfId="43316"/>
    <cellStyle name="Процентный 5 2 9 2 3 2" xfId="43317"/>
    <cellStyle name="Процентный 5 2 9 2 3 2 2" xfId="43318"/>
    <cellStyle name="Процентный 5 2 9 2 3 2 3" xfId="43319"/>
    <cellStyle name="Процентный 5 2 9 2 3 2 4" xfId="43320"/>
    <cellStyle name="Процентный 5 2 9 2 3 2 5" xfId="43321"/>
    <cellStyle name="Процентный 5 2 9 2 3 3" xfId="43322"/>
    <cellStyle name="Процентный 5 2 9 2 3 4" xfId="43323"/>
    <cellStyle name="Процентный 5 2 9 2 3 5" xfId="43324"/>
    <cellStyle name="Процентный 5 2 9 2 3 6" xfId="43325"/>
    <cellStyle name="Процентный 5 2 9 2 3 7" xfId="43326"/>
    <cellStyle name="Процентный 5 2 9 2 3 8" xfId="43327"/>
    <cellStyle name="Процентный 5 2 9 2 3 9" xfId="43328"/>
    <cellStyle name="Процентный 5 2 9 2 4" xfId="43329"/>
    <cellStyle name="Процентный 5 2 9 2 4 2" xfId="43330"/>
    <cellStyle name="Процентный 5 2 9 2 4 2 2" xfId="43331"/>
    <cellStyle name="Процентный 5 2 9 2 4 2 3" xfId="43332"/>
    <cellStyle name="Процентный 5 2 9 2 4 2 4" xfId="43333"/>
    <cellStyle name="Процентный 5 2 9 2 4 2 5" xfId="43334"/>
    <cellStyle name="Процентный 5 2 9 2 4 3" xfId="43335"/>
    <cellStyle name="Процентный 5 2 9 2 4 4" xfId="43336"/>
    <cellStyle name="Процентный 5 2 9 2 4 5" xfId="43337"/>
    <cellStyle name="Процентный 5 2 9 2 4 6" xfId="43338"/>
    <cellStyle name="Процентный 5 2 9 2 4 7" xfId="43339"/>
    <cellStyle name="Процентный 5 2 9 2 4 8" xfId="43340"/>
    <cellStyle name="Процентный 5 2 9 2 5" xfId="43341"/>
    <cellStyle name="Процентный 5 2 9 2 5 2" xfId="43342"/>
    <cellStyle name="Процентный 5 2 9 2 5 3" xfId="43343"/>
    <cellStyle name="Процентный 5 2 9 2 5 4" xfId="43344"/>
    <cellStyle name="Процентный 5 2 9 2 5 5" xfId="43345"/>
    <cellStyle name="Процентный 5 2 9 2 6" xfId="43346"/>
    <cellStyle name="Процентный 5 2 9 2 6 2" xfId="43347"/>
    <cellStyle name="Процентный 5 2 9 2 6 3" xfId="43348"/>
    <cellStyle name="Процентный 5 2 9 2 6 4" xfId="43349"/>
    <cellStyle name="Процентный 5 2 9 2 6 5" xfId="43350"/>
    <cellStyle name="Процентный 5 2 9 2 7" xfId="43351"/>
    <cellStyle name="Процентный 5 2 9 2 8" xfId="43352"/>
    <cellStyle name="Процентный 5 2 9 2 9" xfId="43353"/>
    <cellStyle name="Процентный 5 2 9 3" xfId="43354"/>
    <cellStyle name="Процентный 5 2 9 3 10" xfId="43355"/>
    <cellStyle name="Процентный 5 2 9 3 11" xfId="43356"/>
    <cellStyle name="Процентный 5 2 9 3 12" xfId="43357"/>
    <cellStyle name="Процентный 5 2 9 3 13" xfId="43358"/>
    <cellStyle name="Процентный 5 2 9 3 2" xfId="43359"/>
    <cellStyle name="Процентный 5 2 9 3 2 2" xfId="43360"/>
    <cellStyle name="Процентный 5 2 9 3 2 2 2" xfId="43361"/>
    <cellStyle name="Процентный 5 2 9 3 2 2 3" xfId="43362"/>
    <cellStyle name="Процентный 5 2 9 3 2 2 4" xfId="43363"/>
    <cellStyle name="Процентный 5 2 9 3 2 2 5" xfId="43364"/>
    <cellStyle name="Процентный 5 2 9 3 2 3" xfId="43365"/>
    <cellStyle name="Процентный 5 2 9 3 2 4" xfId="43366"/>
    <cellStyle name="Процентный 5 2 9 3 2 5" xfId="43367"/>
    <cellStyle name="Процентный 5 2 9 3 2 6" xfId="43368"/>
    <cellStyle name="Процентный 5 2 9 3 2 7" xfId="43369"/>
    <cellStyle name="Процентный 5 2 9 3 2 8" xfId="43370"/>
    <cellStyle name="Процентный 5 2 9 3 2 9" xfId="43371"/>
    <cellStyle name="Процентный 5 2 9 3 3" xfId="43372"/>
    <cellStyle name="Процентный 5 2 9 3 3 2" xfId="43373"/>
    <cellStyle name="Процентный 5 2 9 3 3 2 2" xfId="43374"/>
    <cellStyle name="Процентный 5 2 9 3 3 2 3" xfId="43375"/>
    <cellStyle name="Процентный 5 2 9 3 3 2 4" xfId="43376"/>
    <cellStyle name="Процентный 5 2 9 3 3 2 5" xfId="43377"/>
    <cellStyle name="Процентный 5 2 9 3 3 3" xfId="43378"/>
    <cellStyle name="Процентный 5 2 9 3 3 4" xfId="43379"/>
    <cellStyle name="Процентный 5 2 9 3 3 5" xfId="43380"/>
    <cellStyle name="Процентный 5 2 9 3 3 6" xfId="43381"/>
    <cellStyle name="Процентный 5 2 9 3 3 7" xfId="43382"/>
    <cellStyle name="Процентный 5 2 9 3 3 8" xfId="43383"/>
    <cellStyle name="Процентный 5 2 9 3 4" xfId="43384"/>
    <cellStyle name="Процентный 5 2 9 3 4 2" xfId="43385"/>
    <cellStyle name="Процентный 5 2 9 3 4 3" xfId="43386"/>
    <cellStyle name="Процентный 5 2 9 3 4 4" xfId="43387"/>
    <cellStyle name="Процентный 5 2 9 3 4 5" xfId="43388"/>
    <cellStyle name="Процентный 5 2 9 3 5" xfId="43389"/>
    <cellStyle name="Процентный 5 2 9 3 5 2" xfId="43390"/>
    <cellStyle name="Процентный 5 2 9 3 5 3" xfId="43391"/>
    <cellStyle name="Процентный 5 2 9 3 5 4" xfId="43392"/>
    <cellStyle name="Процентный 5 2 9 3 5 5" xfId="43393"/>
    <cellStyle name="Процентный 5 2 9 3 6" xfId="43394"/>
    <cellStyle name="Процентный 5 2 9 3 7" xfId="43395"/>
    <cellStyle name="Процентный 5 2 9 3 8" xfId="43396"/>
    <cellStyle name="Процентный 5 2 9 3 9" xfId="43397"/>
    <cellStyle name="Процентный 5 2 9 4" xfId="43398"/>
    <cellStyle name="Процентный 5 2 9 4 2" xfId="43399"/>
    <cellStyle name="Процентный 5 2 9 4 2 2" xfId="43400"/>
    <cellStyle name="Процентный 5 2 9 4 2 3" xfId="43401"/>
    <cellStyle name="Процентный 5 2 9 4 2 4" xfId="43402"/>
    <cellStyle name="Процентный 5 2 9 4 2 5" xfId="43403"/>
    <cellStyle name="Процентный 5 2 9 4 3" xfId="43404"/>
    <cellStyle name="Процентный 5 2 9 4 4" xfId="43405"/>
    <cellStyle name="Процентный 5 2 9 4 5" xfId="43406"/>
    <cellStyle name="Процентный 5 2 9 4 6" xfId="43407"/>
    <cellStyle name="Процентный 5 2 9 4 7" xfId="43408"/>
    <cellStyle name="Процентный 5 2 9 4 8" xfId="43409"/>
    <cellStyle name="Процентный 5 2 9 4 9" xfId="43410"/>
    <cellStyle name="Процентный 5 2 9 5" xfId="43411"/>
    <cellStyle name="Процентный 5 2 9 5 2" xfId="43412"/>
    <cellStyle name="Процентный 5 2 9 5 2 2" xfId="43413"/>
    <cellStyle name="Процентный 5 2 9 5 2 3" xfId="43414"/>
    <cellStyle name="Процентный 5 2 9 5 2 4" xfId="43415"/>
    <cellStyle name="Процентный 5 2 9 5 2 5" xfId="43416"/>
    <cellStyle name="Процентный 5 2 9 5 3" xfId="43417"/>
    <cellStyle name="Процентный 5 2 9 5 4" xfId="43418"/>
    <cellStyle name="Процентный 5 2 9 5 5" xfId="43419"/>
    <cellStyle name="Процентный 5 2 9 5 6" xfId="43420"/>
    <cellStyle name="Процентный 5 2 9 5 7" xfId="43421"/>
    <cellStyle name="Процентный 5 2 9 5 8" xfId="43422"/>
    <cellStyle name="Процентный 5 2 9 6" xfId="43423"/>
    <cellStyle name="Процентный 5 2 9 6 2" xfId="43424"/>
    <cellStyle name="Процентный 5 2 9 6 3" xfId="43425"/>
    <cellStyle name="Процентный 5 2 9 6 4" xfId="43426"/>
    <cellStyle name="Процентный 5 2 9 6 5" xfId="43427"/>
    <cellStyle name="Процентный 5 2 9 7" xfId="43428"/>
    <cellStyle name="Процентный 5 2 9 7 2" xfId="43429"/>
    <cellStyle name="Процентный 5 2 9 7 3" xfId="43430"/>
    <cellStyle name="Процентный 5 2 9 7 4" xfId="43431"/>
    <cellStyle name="Процентный 5 2 9 7 5" xfId="43432"/>
    <cellStyle name="Процентный 5 2 9 8" xfId="43433"/>
    <cellStyle name="Процентный 5 2 9 9" xfId="43434"/>
    <cellStyle name="Процентный 5 20" xfId="43435"/>
    <cellStyle name="Процентный 5 20 2" xfId="43436"/>
    <cellStyle name="Процентный 5 20 2 2" xfId="43437"/>
    <cellStyle name="Процентный 5 20 2 3" xfId="43438"/>
    <cellStyle name="Процентный 5 20 2 4" xfId="43439"/>
    <cellStyle name="Процентный 5 20 2 5" xfId="43440"/>
    <cellStyle name="Процентный 5 20 3" xfId="43441"/>
    <cellStyle name="Процентный 5 20 4" xfId="43442"/>
    <cellStyle name="Процентный 5 20 5" xfId="43443"/>
    <cellStyle name="Процентный 5 20 6" xfId="43444"/>
    <cellStyle name="Процентный 5 20 7" xfId="43445"/>
    <cellStyle name="Процентный 5 20 8" xfId="43446"/>
    <cellStyle name="Процентный 5 21" xfId="43447"/>
    <cellStyle name="Процентный 5 21 2" xfId="43448"/>
    <cellStyle name="Процентный 5 21 3" xfId="43449"/>
    <cellStyle name="Процентный 5 21 4" xfId="43450"/>
    <cellStyle name="Процентный 5 21 5" xfId="43451"/>
    <cellStyle name="Процентный 5 22" xfId="43452"/>
    <cellStyle name="Процентный 5 22 2" xfId="43453"/>
    <cellStyle name="Процентный 5 22 3" xfId="43454"/>
    <cellStyle name="Процентный 5 22 4" xfId="43455"/>
    <cellStyle name="Процентный 5 22 5" xfId="43456"/>
    <cellStyle name="Процентный 5 23" xfId="43457"/>
    <cellStyle name="Процентный 5 24" xfId="43458"/>
    <cellStyle name="Процентный 5 25" xfId="43459"/>
    <cellStyle name="Процентный 5 26" xfId="43460"/>
    <cellStyle name="Процентный 5 27" xfId="43461"/>
    <cellStyle name="Процентный 5 28" xfId="43462"/>
    <cellStyle name="Процентный 5 29" xfId="43463"/>
    <cellStyle name="Процентный 5 3" xfId="43464"/>
    <cellStyle name="Процентный 5 3 10" xfId="43465"/>
    <cellStyle name="Процентный 5 3 10 10" xfId="43466"/>
    <cellStyle name="Процентный 5 3 10 11" xfId="43467"/>
    <cellStyle name="Процентный 5 3 10 12" xfId="43468"/>
    <cellStyle name="Процентный 5 3 10 13" xfId="43469"/>
    <cellStyle name="Процентный 5 3 10 14" xfId="43470"/>
    <cellStyle name="Процентный 5 3 10 15" xfId="43471"/>
    <cellStyle name="Процентный 5 3 10 2" xfId="43472"/>
    <cellStyle name="Процентный 5 3 10 2 10" xfId="43473"/>
    <cellStyle name="Процентный 5 3 10 2 11" xfId="43474"/>
    <cellStyle name="Процентный 5 3 10 2 12" xfId="43475"/>
    <cellStyle name="Процентный 5 3 10 2 13" xfId="43476"/>
    <cellStyle name="Процентный 5 3 10 2 14" xfId="43477"/>
    <cellStyle name="Процентный 5 3 10 2 2" xfId="43478"/>
    <cellStyle name="Процентный 5 3 10 2 2 10" xfId="43479"/>
    <cellStyle name="Процентный 5 3 10 2 2 11" xfId="43480"/>
    <cellStyle name="Процентный 5 3 10 2 2 12" xfId="43481"/>
    <cellStyle name="Процентный 5 3 10 2 2 13" xfId="43482"/>
    <cellStyle name="Процентный 5 3 10 2 2 2" xfId="43483"/>
    <cellStyle name="Процентный 5 3 10 2 2 2 2" xfId="43484"/>
    <cellStyle name="Процентный 5 3 10 2 2 2 2 2" xfId="43485"/>
    <cellStyle name="Процентный 5 3 10 2 2 2 2 3" xfId="43486"/>
    <cellStyle name="Процентный 5 3 10 2 2 2 2 4" xfId="43487"/>
    <cellStyle name="Процентный 5 3 10 2 2 2 2 5" xfId="43488"/>
    <cellStyle name="Процентный 5 3 10 2 2 2 3" xfId="43489"/>
    <cellStyle name="Процентный 5 3 10 2 2 2 4" xfId="43490"/>
    <cellStyle name="Процентный 5 3 10 2 2 2 5" xfId="43491"/>
    <cellStyle name="Процентный 5 3 10 2 2 2 6" xfId="43492"/>
    <cellStyle name="Процентный 5 3 10 2 2 2 7" xfId="43493"/>
    <cellStyle name="Процентный 5 3 10 2 2 2 8" xfId="43494"/>
    <cellStyle name="Процентный 5 3 10 2 2 2 9" xfId="43495"/>
    <cellStyle name="Процентный 5 3 10 2 2 3" xfId="43496"/>
    <cellStyle name="Процентный 5 3 10 2 2 3 2" xfId="43497"/>
    <cellStyle name="Процентный 5 3 10 2 2 3 2 2" xfId="43498"/>
    <cellStyle name="Процентный 5 3 10 2 2 3 2 3" xfId="43499"/>
    <cellStyle name="Процентный 5 3 10 2 2 3 2 4" xfId="43500"/>
    <cellStyle name="Процентный 5 3 10 2 2 3 2 5" xfId="43501"/>
    <cellStyle name="Процентный 5 3 10 2 2 3 3" xfId="43502"/>
    <cellStyle name="Процентный 5 3 10 2 2 3 4" xfId="43503"/>
    <cellStyle name="Процентный 5 3 10 2 2 3 5" xfId="43504"/>
    <cellStyle name="Процентный 5 3 10 2 2 3 6" xfId="43505"/>
    <cellStyle name="Процентный 5 3 10 2 2 3 7" xfId="43506"/>
    <cellStyle name="Процентный 5 3 10 2 2 3 8" xfId="43507"/>
    <cellStyle name="Процентный 5 3 10 2 2 4" xfId="43508"/>
    <cellStyle name="Процентный 5 3 10 2 2 4 2" xfId="43509"/>
    <cellStyle name="Процентный 5 3 10 2 2 4 3" xfId="43510"/>
    <cellStyle name="Процентный 5 3 10 2 2 4 4" xfId="43511"/>
    <cellStyle name="Процентный 5 3 10 2 2 4 5" xfId="43512"/>
    <cellStyle name="Процентный 5 3 10 2 2 5" xfId="43513"/>
    <cellStyle name="Процентный 5 3 10 2 2 5 2" xfId="43514"/>
    <cellStyle name="Процентный 5 3 10 2 2 5 3" xfId="43515"/>
    <cellStyle name="Процентный 5 3 10 2 2 5 4" xfId="43516"/>
    <cellStyle name="Процентный 5 3 10 2 2 5 5" xfId="43517"/>
    <cellStyle name="Процентный 5 3 10 2 2 6" xfId="43518"/>
    <cellStyle name="Процентный 5 3 10 2 2 7" xfId="43519"/>
    <cellStyle name="Процентный 5 3 10 2 2 8" xfId="43520"/>
    <cellStyle name="Процентный 5 3 10 2 2 9" xfId="43521"/>
    <cellStyle name="Процентный 5 3 10 2 3" xfId="43522"/>
    <cellStyle name="Процентный 5 3 10 2 3 2" xfId="43523"/>
    <cellStyle name="Процентный 5 3 10 2 3 2 2" xfId="43524"/>
    <cellStyle name="Процентный 5 3 10 2 3 2 3" xfId="43525"/>
    <cellStyle name="Процентный 5 3 10 2 3 2 4" xfId="43526"/>
    <cellStyle name="Процентный 5 3 10 2 3 2 5" xfId="43527"/>
    <cellStyle name="Процентный 5 3 10 2 3 3" xfId="43528"/>
    <cellStyle name="Процентный 5 3 10 2 3 4" xfId="43529"/>
    <cellStyle name="Процентный 5 3 10 2 3 5" xfId="43530"/>
    <cellStyle name="Процентный 5 3 10 2 3 6" xfId="43531"/>
    <cellStyle name="Процентный 5 3 10 2 3 7" xfId="43532"/>
    <cellStyle name="Процентный 5 3 10 2 3 8" xfId="43533"/>
    <cellStyle name="Процентный 5 3 10 2 3 9" xfId="43534"/>
    <cellStyle name="Процентный 5 3 10 2 4" xfId="43535"/>
    <cellStyle name="Процентный 5 3 10 2 4 2" xfId="43536"/>
    <cellStyle name="Процентный 5 3 10 2 4 2 2" xfId="43537"/>
    <cellStyle name="Процентный 5 3 10 2 4 2 3" xfId="43538"/>
    <cellStyle name="Процентный 5 3 10 2 4 2 4" xfId="43539"/>
    <cellStyle name="Процентный 5 3 10 2 4 2 5" xfId="43540"/>
    <cellStyle name="Процентный 5 3 10 2 4 3" xfId="43541"/>
    <cellStyle name="Процентный 5 3 10 2 4 4" xfId="43542"/>
    <cellStyle name="Процентный 5 3 10 2 4 5" xfId="43543"/>
    <cellStyle name="Процентный 5 3 10 2 4 6" xfId="43544"/>
    <cellStyle name="Процентный 5 3 10 2 4 7" xfId="43545"/>
    <cellStyle name="Процентный 5 3 10 2 4 8" xfId="43546"/>
    <cellStyle name="Процентный 5 3 10 2 5" xfId="43547"/>
    <cellStyle name="Процентный 5 3 10 2 5 2" xfId="43548"/>
    <cellStyle name="Процентный 5 3 10 2 5 3" xfId="43549"/>
    <cellStyle name="Процентный 5 3 10 2 5 4" xfId="43550"/>
    <cellStyle name="Процентный 5 3 10 2 5 5" xfId="43551"/>
    <cellStyle name="Процентный 5 3 10 2 6" xfId="43552"/>
    <cellStyle name="Процентный 5 3 10 2 6 2" xfId="43553"/>
    <cellStyle name="Процентный 5 3 10 2 6 3" xfId="43554"/>
    <cellStyle name="Процентный 5 3 10 2 6 4" xfId="43555"/>
    <cellStyle name="Процентный 5 3 10 2 6 5" xfId="43556"/>
    <cellStyle name="Процентный 5 3 10 2 7" xfId="43557"/>
    <cellStyle name="Процентный 5 3 10 2 8" xfId="43558"/>
    <cellStyle name="Процентный 5 3 10 2 9" xfId="43559"/>
    <cellStyle name="Процентный 5 3 10 3" xfId="43560"/>
    <cellStyle name="Процентный 5 3 10 3 10" xfId="43561"/>
    <cellStyle name="Процентный 5 3 10 3 11" xfId="43562"/>
    <cellStyle name="Процентный 5 3 10 3 12" xfId="43563"/>
    <cellStyle name="Процентный 5 3 10 3 13" xfId="43564"/>
    <cellStyle name="Процентный 5 3 10 3 2" xfId="43565"/>
    <cellStyle name="Процентный 5 3 10 3 2 2" xfId="43566"/>
    <cellStyle name="Процентный 5 3 10 3 2 2 2" xfId="43567"/>
    <cellStyle name="Процентный 5 3 10 3 2 2 3" xfId="43568"/>
    <cellStyle name="Процентный 5 3 10 3 2 2 4" xfId="43569"/>
    <cellStyle name="Процентный 5 3 10 3 2 2 5" xfId="43570"/>
    <cellStyle name="Процентный 5 3 10 3 2 3" xfId="43571"/>
    <cellStyle name="Процентный 5 3 10 3 2 4" xfId="43572"/>
    <cellStyle name="Процентный 5 3 10 3 2 5" xfId="43573"/>
    <cellStyle name="Процентный 5 3 10 3 2 6" xfId="43574"/>
    <cellStyle name="Процентный 5 3 10 3 2 7" xfId="43575"/>
    <cellStyle name="Процентный 5 3 10 3 2 8" xfId="43576"/>
    <cellStyle name="Процентный 5 3 10 3 2 9" xfId="43577"/>
    <cellStyle name="Процентный 5 3 10 3 3" xfId="43578"/>
    <cellStyle name="Процентный 5 3 10 3 3 2" xfId="43579"/>
    <cellStyle name="Процентный 5 3 10 3 3 2 2" xfId="43580"/>
    <cellStyle name="Процентный 5 3 10 3 3 2 3" xfId="43581"/>
    <cellStyle name="Процентный 5 3 10 3 3 2 4" xfId="43582"/>
    <cellStyle name="Процентный 5 3 10 3 3 2 5" xfId="43583"/>
    <cellStyle name="Процентный 5 3 10 3 3 3" xfId="43584"/>
    <cellStyle name="Процентный 5 3 10 3 3 4" xfId="43585"/>
    <cellStyle name="Процентный 5 3 10 3 3 5" xfId="43586"/>
    <cellStyle name="Процентный 5 3 10 3 3 6" xfId="43587"/>
    <cellStyle name="Процентный 5 3 10 3 3 7" xfId="43588"/>
    <cellStyle name="Процентный 5 3 10 3 3 8" xfId="43589"/>
    <cellStyle name="Процентный 5 3 10 3 4" xfId="43590"/>
    <cellStyle name="Процентный 5 3 10 3 4 2" xfId="43591"/>
    <cellStyle name="Процентный 5 3 10 3 4 3" xfId="43592"/>
    <cellStyle name="Процентный 5 3 10 3 4 4" xfId="43593"/>
    <cellStyle name="Процентный 5 3 10 3 4 5" xfId="43594"/>
    <cellStyle name="Процентный 5 3 10 3 5" xfId="43595"/>
    <cellStyle name="Процентный 5 3 10 3 5 2" xfId="43596"/>
    <cellStyle name="Процентный 5 3 10 3 5 3" xfId="43597"/>
    <cellStyle name="Процентный 5 3 10 3 5 4" xfId="43598"/>
    <cellStyle name="Процентный 5 3 10 3 5 5" xfId="43599"/>
    <cellStyle name="Процентный 5 3 10 3 6" xfId="43600"/>
    <cellStyle name="Процентный 5 3 10 3 7" xfId="43601"/>
    <cellStyle name="Процентный 5 3 10 3 8" xfId="43602"/>
    <cellStyle name="Процентный 5 3 10 3 9" xfId="43603"/>
    <cellStyle name="Процентный 5 3 10 4" xfId="43604"/>
    <cellStyle name="Процентный 5 3 10 4 2" xfId="43605"/>
    <cellStyle name="Процентный 5 3 10 4 2 2" xfId="43606"/>
    <cellStyle name="Процентный 5 3 10 4 2 3" xfId="43607"/>
    <cellStyle name="Процентный 5 3 10 4 2 4" xfId="43608"/>
    <cellStyle name="Процентный 5 3 10 4 2 5" xfId="43609"/>
    <cellStyle name="Процентный 5 3 10 4 3" xfId="43610"/>
    <cellStyle name="Процентный 5 3 10 4 4" xfId="43611"/>
    <cellStyle name="Процентный 5 3 10 4 5" xfId="43612"/>
    <cellStyle name="Процентный 5 3 10 4 6" xfId="43613"/>
    <cellStyle name="Процентный 5 3 10 4 7" xfId="43614"/>
    <cellStyle name="Процентный 5 3 10 4 8" xfId="43615"/>
    <cellStyle name="Процентный 5 3 10 4 9" xfId="43616"/>
    <cellStyle name="Процентный 5 3 10 5" xfId="43617"/>
    <cellStyle name="Процентный 5 3 10 5 2" xfId="43618"/>
    <cellStyle name="Процентный 5 3 10 5 2 2" xfId="43619"/>
    <cellStyle name="Процентный 5 3 10 5 2 3" xfId="43620"/>
    <cellStyle name="Процентный 5 3 10 5 2 4" xfId="43621"/>
    <cellStyle name="Процентный 5 3 10 5 2 5" xfId="43622"/>
    <cellStyle name="Процентный 5 3 10 5 3" xfId="43623"/>
    <cellStyle name="Процентный 5 3 10 5 4" xfId="43624"/>
    <cellStyle name="Процентный 5 3 10 5 5" xfId="43625"/>
    <cellStyle name="Процентный 5 3 10 5 6" xfId="43626"/>
    <cellStyle name="Процентный 5 3 10 5 7" xfId="43627"/>
    <cellStyle name="Процентный 5 3 10 5 8" xfId="43628"/>
    <cellStyle name="Процентный 5 3 10 6" xfId="43629"/>
    <cellStyle name="Процентный 5 3 10 6 2" xfId="43630"/>
    <cellStyle name="Процентный 5 3 10 6 3" xfId="43631"/>
    <cellStyle name="Процентный 5 3 10 6 4" xfId="43632"/>
    <cellStyle name="Процентный 5 3 10 6 5" xfId="43633"/>
    <cellStyle name="Процентный 5 3 10 7" xfId="43634"/>
    <cellStyle name="Процентный 5 3 10 7 2" xfId="43635"/>
    <cellStyle name="Процентный 5 3 10 7 3" xfId="43636"/>
    <cellStyle name="Процентный 5 3 10 7 4" xfId="43637"/>
    <cellStyle name="Процентный 5 3 10 7 5" xfId="43638"/>
    <cellStyle name="Процентный 5 3 10 8" xfId="43639"/>
    <cellStyle name="Процентный 5 3 10 9" xfId="43640"/>
    <cellStyle name="Процентный 5 3 11" xfId="43641"/>
    <cellStyle name="Процентный 5 3 11 10" xfId="43642"/>
    <cellStyle name="Процентный 5 3 11 11" xfId="43643"/>
    <cellStyle name="Процентный 5 3 11 12" xfId="43644"/>
    <cellStyle name="Процентный 5 3 11 13" xfId="43645"/>
    <cellStyle name="Процентный 5 3 11 14" xfId="43646"/>
    <cellStyle name="Процентный 5 3 11 15" xfId="43647"/>
    <cellStyle name="Процентный 5 3 11 2" xfId="43648"/>
    <cellStyle name="Процентный 5 3 11 2 10" xfId="43649"/>
    <cellStyle name="Процентный 5 3 11 2 11" xfId="43650"/>
    <cellStyle name="Процентный 5 3 11 2 12" xfId="43651"/>
    <cellStyle name="Процентный 5 3 11 2 13" xfId="43652"/>
    <cellStyle name="Процентный 5 3 11 2 14" xfId="43653"/>
    <cellStyle name="Процентный 5 3 11 2 2" xfId="43654"/>
    <cellStyle name="Процентный 5 3 11 2 2 10" xfId="43655"/>
    <cellStyle name="Процентный 5 3 11 2 2 11" xfId="43656"/>
    <cellStyle name="Процентный 5 3 11 2 2 12" xfId="43657"/>
    <cellStyle name="Процентный 5 3 11 2 2 13" xfId="43658"/>
    <cellStyle name="Процентный 5 3 11 2 2 2" xfId="43659"/>
    <cellStyle name="Процентный 5 3 11 2 2 2 2" xfId="43660"/>
    <cellStyle name="Процентный 5 3 11 2 2 2 2 2" xfId="43661"/>
    <cellStyle name="Процентный 5 3 11 2 2 2 2 3" xfId="43662"/>
    <cellStyle name="Процентный 5 3 11 2 2 2 2 4" xfId="43663"/>
    <cellStyle name="Процентный 5 3 11 2 2 2 2 5" xfId="43664"/>
    <cellStyle name="Процентный 5 3 11 2 2 2 3" xfId="43665"/>
    <cellStyle name="Процентный 5 3 11 2 2 2 4" xfId="43666"/>
    <cellStyle name="Процентный 5 3 11 2 2 2 5" xfId="43667"/>
    <cellStyle name="Процентный 5 3 11 2 2 2 6" xfId="43668"/>
    <cellStyle name="Процентный 5 3 11 2 2 2 7" xfId="43669"/>
    <cellStyle name="Процентный 5 3 11 2 2 2 8" xfId="43670"/>
    <cellStyle name="Процентный 5 3 11 2 2 2 9" xfId="43671"/>
    <cellStyle name="Процентный 5 3 11 2 2 3" xfId="43672"/>
    <cellStyle name="Процентный 5 3 11 2 2 3 2" xfId="43673"/>
    <cellStyle name="Процентный 5 3 11 2 2 3 2 2" xfId="43674"/>
    <cellStyle name="Процентный 5 3 11 2 2 3 2 3" xfId="43675"/>
    <cellStyle name="Процентный 5 3 11 2 2 3 2 4" xfId="43676"/>
    <cellStyle name="Процентный 5 3 11 2 2 3 2 5" xfId="43677"/>
    <cellStyle name="Процентный 5 3 11 2 2 3 3" xfId="43678"/>
    <cellStyle name="Процентный 5 3 11 2 2 3 4" xfId="43679"/>
    <cellStyle name="Процентный 5 3 11 2 2 3 5" xfId="43680"/>
    <cellStyle name="Процентный 5 3 11 2 2 3 6" xfId="43681"/>
    <cellStyle name="Процентный 5 3 11 2 2 3 7" xfId="43682"/>
    <cellStyle name="Процентный 5 3 11 2 2 3 8" xfId="43683"/>
    <cellStyle name="Процентный 5 3 11 2 2 4" xfId="43684"/>
    <cellStyle name="Процентный 5 3 11 2 2 4 2" xfId="43685"/>
    <cellStyle name="Процентный 5 3 11 2 2 4 3" xfId="43686"/>
    <cellStyle name="Процентный 5 3 11 2 2 4 4" xfId="43687"/>
    <cellStyle name="Процентный 5 3 11 2 2 4 5" xfId="43688"/>
    <cellStyle name="Процентный 5 3 11 2 2 5" xfId="43689"/>
    <cellStyle name="Процентный 5 3 11 2 2 5 2" xfId="43690"/>
    <cellStyle name="Процентный 5 3 11 2 2 5 3" xfId="43691"/>
    <cellStyle name="Процентный 5 3 11 2 2 5 4" xfId="43692"/>
    <cellStyle name="Процентный 5 3 11 2 2 5 5" xfId="43693"/>
    <cellStyle name="Процентный 5 3 11 2 2 6" xfId="43694"/>
    <cellStyle name="Процентный 5 3 11 2 2 7" xfId="43695"/>
    <cellStyle name="Процентный 5 3 11 2 2 8" xfId="43696"/>
    <cellStyle name="Процентный 5 3 11 2 2 9" xfId="43697"/>
    <cellStyle name="Процентный 5 3 11 2 3" xfId="43698"/>
    <cellStyle name="Процентный 5 3 11 2 3 2" xfId="43699"/>
    <cellStyle name="Процентный 5 3 11 2 3 2 2" xfId="43700"/>
    <cellStyle name="Процентный 5 3 11 2 3 2 3" xfId="43701"/>
    <cellStyle name="Процентный 5 3 11 2 3 2 4" xfId="43702"/>
    <cellStyle name="Процентный 5 3 11 2 3 2 5" xfId="43703"/>
    <cellStyle name="Процентный 5 3 11 2 3 3" xfId="43704"/>
    <cellStyle name="Процентный 5 3 11 2 3 4" xfId="43705"/>
    <cellStyle name="Процентный 5 3 11 2 3 5" xfId="43706"/>
    <cellStyle name="Процентный 5 3 11 2 3 6" xfId="43707"/>
    <cellStyle name="Процентный 5 3 11 2 3 7" xfId="43708"/>
    <cellStyle name="Процентный 5 3 11 2 3 8" xfId="43709"/>
    <cellStyle name="Процентный 5 3 11 2 3 9" xfId="43710"/>
    <cellStyle name="Процентный 5 3 11 2 4" xfId="43711"/>
    <cellStyle name="Процентный 5 3 11 2 4 2" xfId="43712"/>
    <cellStyle name="Процентный 5 3 11 2 4 2 2" xfId="43713"/>
    <cellStyle name="Процентный 5 3 11 2 4 2 3" xfId="43714"/>
    <cellStyle name="Процентный 5 3 11 2 4 2 4" xfId="43715"/>
    <cellStyle name="Процентный 5 3 11 2 4 2 5" xfId="43716"/>
    <cellStyle name="Процентный 5 3 11 2 4 3" xfId="43717"/>
    <cellStyle name="Процентный 5 3 11 2 4 4" xfId="43718"/>
    <cellStyle name="Процентный 5 3 11 2 4 5" xfId="43719"/>
    <cellStyle name="Процентный 5 3 11 2 4 6" xfId="43720"/>
    <cellStyle name="Процентный 5 3 11 2 4 7" xfId="43721"/>
    <cellStyle name="Процентный 5 3 11 2 4 8" xfId="43722"/>
    <cellStyle name="Процентный 5 3 11 2 5" xfId="43723"/>
    <cellStyle name="Процентный 5 3 11 2 5 2" xfId="43724"/>
    <cellStyle name="Процентный 5 3 11 2 5 3" xfId="43725"/>
    <cellStyle name="Процентный 5 3 11 2 5 4" xfId="43726"/>
    <cellStyle name="Процентный 5 3 11 2 5 5" xfId="43727"/>
    <cellStyle name="Процентный 5 3 11 2 6" xfId="43728"/>
    <cellStyle name="Процентный 5 3 11 2 6 2" xfId="43729"/>
    <cellStyle name="Процентный 5 3 11 2 6 3" xfId="43730"/>
    <cellStyle name="Процентный 5 3 11 2 6 4" xfId="43731"/>
    <cellStyle name="Процентный 5 3 11 2 6 5" xfId="43732"/>
    <cellStyle name="Процентный 5 3 11 2 7" xfId="43733"/>
    <cellStyle name="Процентный 5 3 11 2 8" xfId="43734"/>
    <cellStyle name="Процентный 5 3 11 2 9" xfId="43735"/>
    <cellStyle name="Процентный 5 3 11 3" xfId="43736"/>
    <cellStyle name="Процентный 5 3 11 3 10" xfId="43737"/>
    <cellStyle name="Процентный 5 3 11 3 11" xfId="43738"/>
    <cellStyle name="Процентный 5 3 11 3 12" xfId="43739"/>
    <cellStyle name="Процентный 5 3 11 3 13" xfId="43740"/>
    <cellStyle name="Процентный 5 3 11 3 2" xfId="43741"/>
    <cellStyle name="Процентный 5 3 11 3 2 2" xfId="43742"/>
    <cellStyle name="Процентный 5 3 11 3 2 2 2" xfId="43743"/>
    <cellStyle name="Процентный 5 3 11 3 2 2 3" xfId="43744"/>
    <cellStyle name="Процентный 5 3 11 3 2 2 4" xfId="43745"/>
    <cellStyle name="Процентный 5 3 11 3 2 2 5" xfId="43746"/>
    <cellStyle name="Процентный 5 3 11 3 2 3" xfId="43747"/>
    <cellStyle name="Процентный 5 3 11 3 2 4" xfId="43748"/>
    <cellStyle name="Процентный 5 3 11 3 2 5" xfId="43749"/>
    <cellStyle name="Процентный 5 3 11 3 2 6" xfId="43750"/>
    <cellStyle name="Процентный 5 3 11 3 2 7" xfId="43751"/>
    <cellStyle name="Процентный 5 3 11 3 2 8" xfId="43752"/>
    <cellStyle name="Процентный 5 3 11 3 2 9" xfId="43753"/>
    <cellStyle name="Процентный 5 3 11 3 3" xfId="43754"/>
    <cellStyle name="Процентный 5 3 11 3 3 2" xfId="43755"/>
    <cellStyle name="Процентный 5 3 11 3 3 2 2" xfId="43756"/>
    <cellStyle name="Процентный 5 3 11 3 3 2 3" xfId="43757"/>
    <cellStyle name="Процентный 5 3 11 3 3 2 4" xfId="43758"/>
    <cellStyle name="Процентный 5 3 11 3 3 2 5" xfId="43759"/>
    <cellStyle name="Процентный 5 3 11 3 3 3" xfId="43760"/>
    <cellStyle name="Процентный 5 3 11 3 3 4" xfId="43761"/>
    <cellStyle name="Процентный 5 3 11 3 3 5" xfId="43762"/>
    <cellStyle name="Процентный 5 3 11 3 3 6" xfId="43763"/>
    <cellStyle name="Процентный 5 3 11 3 3 7" xfId="43764"/>
    <cellStyle name="Процентный 5 3 11 3 3 8" xfId="43765"/>
    <cellStyle name="Процентный 5 3 11 3 4" xfId="43766"/>
    <cellStyle name="Процентный 5 3 11 3 4 2" xfId="43767"/>
    <cellStyle name="Процентный 5 3 11 3 4 3" xfId="43768"/>
    <cellStyle name="Процентный 5 3 11 3 4 4" xfId="43769"/>
    <cellStyle name="Процентный 5 3 11 3 4 5" xfId="43770"/>
    <cellStyle name="Процентный 5 3 11 3 5" xfId="43771"/>
    <cellStyle name="Процентный 5 3 11 3 5 2" xfId="43772"/>
    <cellStyle name="Процентный 5 3 11 3 5 3" xfId="43773"/>
    <cellStyle name="Процентный 5 3 11 3 5 4" xfId="43774"/>
    <cellStyle name="Процентный 5 3 11 3 5 5" xfId="43775"/>
    <cellStyle name="Процентный 5 3 11 3 6" xfId="43776"/>
    <cellStyle name="Процентный 5 3 11 3 7" xfId="43777"/>
    <cellStyle name="Процентный 5 3 11 3 8" xfId="43778"/>
    <cellStyle name="Процентный 5 3 11 3 9" xfId="43779"/>
    <cellStyle name="Процентный 5 3 11 4" xfId="43780"/>
    <cellStyle name="Процентный 5 3 11 4 2" xfId="43781"/>
    <cellStyle name="Процентный 5 3 11 4 2 2" xfId="43782"/>
    <cellStyle name="Процентный 5 3 11 4 2 3" xfId="43783"/>
    <cellStyle name="Процентный 5 3 11 4 2 4" xfId="43784"/>
    <cellStyle name="Процентный 5 3 11 4 2 5" xfId="43785"/>
    <cellStyle name="Процентный 5 3 11 4 3" xfId="43786"/>
    <cellStyle name="Процентный 5 3 11 4 4" xfId="43787"/>
    <cellStyle name="Процентный 5 3 11 4 5" xfId="43788"/>
    <cellStyle name="Процентный 5 3 11 4 6" xfId="43789"/>
    <cellStyle name="Процентный 5 3 11 4 7" xfId="43790"/>
    <cellStyle name="Процентный 5 3 11 4 8" xfId="43791"/>
    <cellStyle name="Процентный 5 3 11 4 9" xfId="43792"/>
    <cellStyle name="Процентный 5 3 11 5" xfId="43793"/>
    <cellStyle name="Процентный 5 3 11 5 2" xfId="43794"/>
    <cellStyle name="Процентный 5 3 11 5 2 2" xfId="43795"/>
    <cellStyle name="Процентный 5 3 11 5 2 3" xfId="43796"/>
    <cellStyle name="Процентный 5 3 11 5 2 4" xfId="43797"/>
    <cellStyle name="Процентный 5 3 11 5 2 5" xfId="43798"/>
    <cellStyle name="Процентный 5 3 11 5 3" xfId="43799"/>
    <cellStyle name="Процентный 5 3 11 5 4" xfId="43800"/>
    <cellStyle name="Процентный 5 3 11 5 5" xfId="43801"/>
    <cellStyle name="Процентный 5 3 11 5 6" xfId="43802"/>
    <cellStyle name="Процентный 5 3 11 5 7" xfId="43803"/>
    <cellStyle name="Процентный 5 3 11 5 8" xfId="43804"/>
    <cellStyle name="Процентный 5 3 11 6" xfId="43805"/>
    <cellStyle name="Процентный 5 3 11 6 2" xfId="43806"/>
    <cellStyle name="Процентный 5 3 11 6 3" xfId="43807"/>
    <cellStyle name="Процентный 5 3 11 6 4" xfId="43808"/>
    <cellStyle name="Процентный 5 3 11 6 5" xfId="43809"/>
    <cellStyle name="Процентный 5 3 11 7" xfId="43810"/>
    <cellStyle name="Процентный 5 3 11 7 2" xfId="43811"/>
    <cellStyle name="Процентный 5 3 11 7 3" xfId="43812"/>
    <cellStyle name="Процентный 5 3 11 7 4" xfId="43813"/>
    <cellStyle name="Процентный 5 3 11 7 5" xfId="43814"/>
    <cellStyle name="Процентный 5 3 11 8" xfId="43815"/>
    <cellStyle name="Процентный 5 3 11 9" xfId="43816"/>
    <cellStyle name="Процентный 5 3 12" xfId="43817"/>
    <cellStyle name="Процентный 5 3 12 10" xfId="43818"/>
    <cellStyle name="Процентный 5 3 12 11" xfId="43819"/>
    <cellStyle name="Процентный 5 3 12 12" xfId="43820"/>
    <cellStyle name="Процентный 5 3 12 13" xfId="43821"/>
    <cellStyle name="Процентный 5 3 12 14" xfId="43822"/>
    <cellStyle name="Процентный 5 3 12 15" xfId="43823"/>
    <cellStyle name="Процентный 5 3 12 2" xfId="43824"/>
    <cellStyle name="Процентный 5 3 12 2 10" xfId="43825"/>
    <cellStyle name="Процентный 5 3 12 2 11" xfId="43826"/>
    <cellStyle name="Процентный 5 3 12 2 12" xfId="43827"/>
    <cellStyle name="Процентный 5 3 12 2 13" xfId="43828"/>
    <cellStyle name="Процентный 5 3 12 2 14" xfId="43829"/>
    <cellStyle name="Процентный 5 3 12 2 2" xfId="43830"/>
    <cellStyle name="Процентный 5 3 12 2 2 10" xfId="43831"/>
    <cellStyle name="Процентный 5 3 12 2 2 11" xfId="43832"/>
    <cellStyle name="Процентный 5 3 12 2 2 12" xfId="43833"/>
    <cellStyle name="Процентный 5 3 12 2 2 13" xfId="43834"/>
    <cellStyle name="Процентный 5 3 12 2 2 2" xfId="43835"/>
    <cellStyle name="Процентный 5 3 12 2 2 2 2" xfId="43836"/>
    <cellStyle name="Процентный 5 3 12 2 2 2 2 2" xfId="43837"/>
    <cellStyle name="Процентный 5 3 12 2 2 2 2 3" xfId="43838"/>
    <cellStyle name="Процентный 5 3 12 2 2 2 2 4" xfId="43839"/>
    <cellStyle name="Процентный 5 3 12 2 2 2 2 5" xfId="43840"/>
    <cellStyle name="Процентный 5 3 12 2 2 2 3" xfId="43841"/>
    <cellStyle name="Процентный 5 3 12 2 2 2 4" xfId="43842"/>
    <cellStyle name="Процентный 5 3 12 2 2 2 5" xfId="43843"/>
    <cellStyle name="Процентный 5 3 12 2 2 2 6" xfId="43844"/>
    <cellStyle name="Процентный 5 3 12 2 2 2 7" xfId="43845"/>
    <cellStyle name="Процентный 5 3 12 2 2 2 8" xfId="43846"/>
    <cellStyle name="Процентный 5 3 12 2 2 2 9" xfId="43847"/>
    <cellStyle name="Процентный 5 3 12 2 2 3" xfId="43848"/>
    <cellStyle name="Процентный 5 3 12 2 2 3 2" xfId="43849"/>
    <cellStyle name="Процентный 5 3 12 2 2 3 2 2" xfId="43850"/>
    <cellStyle name="Процентный 5 3 12 2 2 3 2 3" xfId="43851"/>
    <cellStyle name="Процентный 5 3 12 2 2 3 2 4" xfId="43852"/>
    <cellStyle name="Процентный 5 3 12 2 2 3 2 5" xfId="43853"/>
    <cellStyle name="Процентный 5 3 12 2 2 3 3" xfId="43854"/>
    <cellStyle name="Процентный 5 3 12 2 2 3 4" xfId="43855"/>
    <cellStyle name="Процентный 5 3 12 2 2 3 5" xfId="43856"/>
    <cellStyle name="Процентный 5 3 12 2 2 3 6" xfId="43857"/>
    <cellStyle name="Процентный 5 3 12 2 2 3 7" xfId="43858"/>
    <cellStyle name="Процентный 5 3 12 2 2 3 8" xfId="43859"/>
    <cellStyle name="Процентный 5 3 12 2 2 4" xfId="43860"/>
    <cellStyle name="Процентный 5 3 12 2 2 4 2" xfId="43861"/>
    <cellStyle name="Процентный 5 3 12 2 2 4 3" xfId="43862"/>
    <cellStyle name="Процентный 5 3 12 2 2 4 4" xfId="43863"/>
    <cellStyle name="Процентный 5 3 12 2 2 4 5" xfId="43864"/>
    <cellStyle name="Процентный 5 3 12 2 2 5" xfId="43865"/>
    <cellStyle name="Процентный 5 3 12 2 2 5 2" xfId="43866"/>
    <cellStyle name="Процентный 5 3 12 2 2 5 3" xfId="43867"/>
    <cellStyle name="Процентный 5 3 12 2 2 5 4" xfId="43868"/>
    <cellStyle name="Процентный 5 3 12 2 2 5 5" xfId="43869"/>
    <cellStyle name="Процентный 5 3 12 2 2 6" xfId="43870"/>
    <cellStyle name="Процентный 5 3 12 2 2 7" xfId="43871"/>
    <cellStyle name="Процентный 5 3 12 2 2 8" xfId="43872"/>
    <cellStyle name="Процентный 5 3 12 2 2 9" xfId="43873"/>
    <cellStyle name="Процентный 5 3 12 2 3" xfId="43874"/>
    <cellStyle name="Процентный 5 3 12 2 3 2" xfId="43875"/>
    <cellStyle name="Процентный 5 3 12 2 3 2 2" xfId="43876"/>
    <cellStyle name="Процентный 5 3 12 2 3 2 3" xfId="43877"/>
    <cellStyle name="Процентный 5 3 12 2 3 2 4" xfId="43878"/>
    <cellStyle name="Процентный 5 3 12 2 3 2 5" xfId="43879"/>
    <cellStyle name="Процентный 5 3 12 2 3 3" xfId="43880"/>
    <cellStyle name="Процентный 5 3 12 2 3 4" xfId="43881"/>
    <cellStyle name="Процентный 5 3 12 2 3 5" xfId="43882"/>
    <cellStyle name="Процентный 5 3 12 2 3 6" xfId="43883"/>
    <cellStyle name="Процентный 5 3 12 2 3 7" xfId="43884"/>
    <cellStyle name="Процентный 5 3 12 2 3 8" xfId="43885"/>
    <cellStyle name="Процентный 5 3 12 2 3 9" xfId="43886"/>
    <cellStyle name="Процентный 5 3 12 2 4" xfId="43887"/>
    <cellStyle name="Процентный 5 3 12 2 4 2" xfId="43888"/>
    <cellStyle name="Процентный 5 3 12 2 4 2 2" xfId="43889"/>
    <cellStyle name="Процентный 5 3 12 2 4 2 3" xfId="43890"/>
    <cellStyle name="Процентный 5 3 12 2 4 2 4" xfId="43891"/>
    <cellStyle name="Процентный 5 3 12 2 4 2 5" xfId="43892"/>
    <cellStyle name="Процентный 5 3 12 2 4 3" xfId="43893"/>
    <cellStyle name="Процентный 5 3 12 2 4 4" xfId="43894"/>
    <cellStyle name="Процентный 5 3 12 2 4 5" xfId="43895"/>
    <cellStyle name="Процентный 5 3 12 2 4 6" xfId="43896"/>
    <cellStyle name="Процентный 5 3 12 2 4 7" xfId="43897"/>
    <cellStyle name="Процентный 5 3 12 2 4 8" xfId="43898"/>
    <cellStyle name="Процентный 5 3 12 2 5" xfId="43899"/>
    <cellStyle name="Процентный 5 3 12 2 5 2" xfId="43900"/>
    <cellStyle name="Процентный 5 3 12 2 5 3" xfId="43901"/>
    <cellStyle name="Процентный 5 3 12 2 5 4" xfId="43902"/>
    <cellStyle name="Процентный 5 3 12 2 5 5" xfId="43903"/>
    <cellStyle name="Процентный 5 3 12 2 6" xfId="43904"/>
    <cellStyle name="Процентный 5 3 12 2 6 2" xfId="43905"/>
    <cellStyle name="Процентный 5 3 12 2 6 3" xfId="43906"/>
    <cellStyle name="Процентный 5 3 12 2 6 4" xfId="43907"/>
    <cellStyle name="Процентный 5 3 12 2 6 5" xfId="43908"/>
    <cellStyle name="Процентный 5 3 12 2 7" xfId="43909"/>
    <cellStyle name="Процентный 5 3 12 2 8" xfId="43910"/>
    <cellStyle name="Процентный 5 3 12 2 9" xfId="43911"/>
    <cellStyle name="Процентный 5 3 12 3" xfId="43912"/>
    <cellStyle name="Процентный 5 3 12 3 10" xfId="43913"/>
    <cellStyle name="Процентный 5 3 12 3 11" xfId="43914"/>
    <cellStyle name="Процентный 5 3 12 3 12" xfId="43915"/>
    <cellStyle name="Процентный 5 3 12 3 13" xfId="43916"/>
    <cellStyle name="Процентный 5 3 12 3 2" xfId="43917"/>
    <cellStyle name="Процентный 5 3 12 3 2 2" xfId="43918"/>
    <cellStyle name="Процентный 5 3 12 3 2 2 2" xfId="43919"/>
    <cellStyle name="Процентный 5 3 12 3 2 2 3" xfId="43920"/>
    <cellStyle name="Процентный 5 3 12 3 2 2 4" xfId="43921"/>
    <cellStyle name="Процентный 5 3 12 3 2 2 5" xfId="43922"/>
    <cellStyle name="Процентный 5 3 12 3 2 3" xfId="43923"/>
    <cellStyle name="Процентный 5 3 12 3 2 4" xfId="43924"/>
    <cellStyle name="Процентный 5 3 12 3 2 5" xfId="43925"/>
    <cellStyle name="Процентный 5 3 12 3 2 6" xfId="43926"/>
    <cellStyle name="Процентный 5 3 12 3 2 7" xfId="43927"/>
    <cellStyle name="Процентный 5 3 12 3 2 8" xfId="43928"/>
    <cellStyle name="Процентный 5 3 12 3 2 9" xfId="43929"/>
    <cellStyle name="Процентный 5 3 12 3 3" xfId="43930"/>
    <cellStyle name="Процентный 5 3 12 3 3 2" xfId="43931"/>
    <cellStyle name="Процентный 5 3 12 3 3 2 2" xfId="43932"/>
    <cellStyle name="Процентный 5 3 12 3 3 2 3" xfId="43933"/>
    <cellStyle name="Процентный 5 3 12 3 3 2 4" xfId="43934"/>
    <cellStyle name="Процентный 5 3 12 3 3 2 5" xfId="43935"/>
    <cellStyle name="Процентный 5 3 12 3 3 3" xfId="43936"/>
    <cellStyle name="Процентный 5 3 12 3 3 4" xfId="43937"/>
    <cellStyle name="Процентный 5 3 12 3 3 5" xfId="43938"/>
    <cellStyle name="Процентный 5 3 12 3 3 6" xfId="43939"/>
    <cellStyle name="Процентный 5 3 12 3 3 7" xfId="43940"/>
    <cellStyle name="Процентный 5 3 12 3 3 8" xfId="43941"/>
    <cellStyle name="Процентный 5 3 12 3 4" xfId="43942"/>
    <cellStyle name="Процентный 5 3 12 3 4 2" xfId="43943"/>
    <cellStyle name="Процентный 5 3 12 3 4 3" xfId="43944"/>
    <cellStyle name="Процентный 5 3 12 3 4 4" xfId="43945"/>
    <cellStyle name="Процентный 5 3 12 3 4 5" xfId="43946"/>
    <cellStyle name="Процентный 5 3 12 3 5" xfId="43947"/>
    <cellStyle name="Процентный 5 3 12 3 5 2" xfId="43948"/>
    <cellStyle name="Процентный 5 3 12 3 5 3" xfId="43949"/>
    <cellStyle name="Процентный 5 3 12 3 5 4" xfId="43950"/>
    <cellStyle name="Процентный 5 3 12 3 5 5" xfId="43951"/>
    <cellStyle name="Процентный 5 3 12 3 6" xfId="43952"/>
    <cellStyle name="Процентный 5 3 12 3 7" xfId="43953"/>
    <cellStyle name="Процентный 5 3 12 3 8" xfId="43954"/>
    <cellStyle name="Процентный 5 3 12 3 9" xfId="43955"/>
    <cellStyle name="Процентный 5 3 12 4" xfId="43956"/>
    <cellStyle name="Процентный 5 3 12 4 2" xfId="43957"/>
    <cellStyle name="Процентный 5 3 12 4 2 2" xfId="43958"/>
    <cellStyle name="Процентный 5 3 12 4 2 3" xfId="43959"/>
    <cellStyle name="Процентный 5 3 12 4 2 4" xfId="43960"/>
    <cellStyle name="Процентный 5 3 12 4 2 5" xfId="43961"/>
    <cellStyle name="Процентный 5 3 12 4 3" xfId="43962"/>
    <cellStyle name="Процентный 5 3 12 4 4" xfId="43963"/>
    <cellStyle name="Процентный 5 3 12 4 5" xfId="43964"/>
    <cellStyle name="Процентный 5 3 12 4 6" xfId="43965"/>
    <cellStyle name="Процентный 5 3 12 4 7" xfId="43966"/>
    <cellStyle name="Процентный 5 3 12 4 8" xfId="43967"/>
    <cellStyle name="Процентный 5 3 12 4 9" xfId="43968"/>
    <cellStyle name="Процентный 5 3 12 5" xfId="43969"/>
    <cellStyle name="Процентный 5 3 12 5 2" xfId="43970"/>
    <cellStyle name="Процентный 5 3 12 5 2 2" xfId="43971"/>
    <cellStyle name="Процентный 5 3 12 5 2 3" xfId="43972"/>
    <cellStyle name="Процентный 5 3 12 5 2 4" xfId="43973"/>
    <cellStyle name="Процентный 5 3 12 5 2 5" xfId="43974"/>
    <cellStyle name="Процентный 5 3 12 5 3" xfId="43975"/>
    <cellStyle name="Процентный 5 3 12 5 4" xfId="43976"/>
    <cellStyle name="Процентный 5 3 12 5 5" xfId="43977"/>
    <cellStyle name="Процентный 5 3 12 5 6" xfId="43978"/>
    <cellStyle name="Процентный 5 3 12 5 7" xfId="43979"/>
    <cellStyle name="Процентный 5 3 12 5 8" xfId="43980"/>
    <cellStyle name="Процентный 5 3 12 6" xfId="43981"/>
    <cellStyle name="Процентный 5 3 12 6 2" xfId="43982"/>
    <cellStyle name="Процентный 5 3 12 6 3" xfId="43983"/>
    <cellStyle name="Процентный 5 3 12 6 4" xfId="43984"/>
    <cellStyle name="Процентный 5 3 12 6 5" xfId="43985"/>
    <cellStyle name="Процентный 5 3 12 7" xfId="43986"/>
    <cellStyle name="Процентный 5 3 12 7 2" xfId="43987"/>
    <cellStyle name="Процентный 5 3 12 7 3" xfId="43988"/>
    <cellStyle name="Процентный 5 3 12 7 4" xfId="43989"/>
    <cellStyle name="Процентный 5 3 12 7 5" xfId="43990"/>
    <cellStyle name="Процентный 5 3 12 8" xfId="43991"/>
    <cellStyle name="Процентный 5 3 12 9" xfId="43992"/>
    <cellStyle name="Процентный 5 3 13" xfId="43993"/>
    <cellStyle name="Процентный 5 3 13 10" xfId="43994"/>
    <cellStyle name="Процентный 5 3 13 11" xfId="43995"/>
    <cellStyle name="Процентный 5 3 13 12" xfId="43996"/>
    <cellStyle name="Процентный 5 3 13 13" xfId="43997"/>
    <cellStyle name="Процентный 5 3 13 14" xfId="43998"/>
    <cellStyle name="Процентный 5 3 13 2" xfId="43999"/>
    <cellStyle name="Процентный 5 3 13 2 10" xfId="44000"/>
    <cellStyle name="Процентный 5 3 13 2 11" xfId="44001"/>
    <cellStyle name="Процентный 5 3 13 2 12" xfId="44002"/>
    <cellStyle name="Процентный 5 3 13 2 13" xfId="44003"/>
    <cellStyle name="Процентный 5 3 13 2 2" xfId="44004"/>
    <cellStyle name="Процентный 5 3 13 2 2 2" xfId="44005"/>
    <cellStyle name="Процентный 5 3 13 2 2 2 2" xfId="44006"/>
    <cellStyle name="Процентный 5 3 13 2 2 2 3" xfId="44007"/>
    <cellStyle name="Процентный 5 3 13 2 2 2 4" xfId="44008"/>
    <cellStyle name="Процентный 5 3 13 2 2 2 5" xfId="44009"/>
    <cellStyle name="Процентный 5 3 13 2 2 3" xfId="44010"/>
    <cellStyle name="Процентный 5 3 13 2 2 4" xfId="44011"/>
    <cellStyle name="Процентный 5 3 13 2 2 5" xfId="44012"/>
    <cellStyle name="Процентный 5 3 13 2 2 6" xfId="44013"/>
    <cellStyle name="Процентный 5 3 13 2 2 7" xfId="44014"/>
    <cellStyle name="Процентный 5 3 13 2 2 8" xfId="44015"/>
    <cellStyle name="Процентный 5 3 13 2 2 9" xfId="44016"/>
    <cellStyle name="Процентный 5 3 13 2 3" xfId="44017"/>
    <cellStyle name="Процентный 5 3 13 2 3 2" xfId="44018"/>
    <cellStyle name="Процентный 5 3 13 2 3 2 2" xfId="44019"/>
    <cellStyle name="Процентный 5 3 13 2 3 2 3" xfId="44020"/>
    <cellStyle name="Процентный 5 3 13 2 3 2 4" xfId="44021"/>
    <cellStyle name="Процентный 5 3 13 2 3 2 5" xfId="44022"/>
    <cellStyle name="Процентный 5 3 13 2 3 3" xfId="44023"/>
    <cellStyle name="Процентный 5 3 13 2 3 4" xfId="44024"/>
    <cellStyle name="Процентный 5 3 13 2 3 5" xfId="44025"/>
    <cellStyle name="Процентный 5 3 13 2 3 6" xfId="44026"/>
    <cellStyle name="Процентный 5 3 13 2 3 7" xfId="44027"/>
    <cellStyle name="Процентный 5 3 13 2 3 8" xfId="44028"/>
    <cellStyle name="Процентный 5 3 13 2 4" xfId="44029"/>
    <cellStyle name="Процентный 5 3 13 2 4 2" xfId="44030"/>
    <cellStyle name="Процентный 5 3 13 2 4 3" xfId="44031"/>
    <cellStyle name="Процентный 5 3 13 2 4 4" xfId="44032"/>
    <cellStyle name="Процентный 5 3 13 2 4 5" xfId="44033"/>
    <cellStyle name="Процентный 5 3 13 2 5" xfId="44034"/>
    <cellStyle name="Процентный 5 3 13 2 5 2" xfId="44035"/>
    <cellStyle name="Процентный 5 3 13 2 5 3" xfId="44036"/>
    <cellStyle name="Процентный 5 3 13 2 5 4" xfId="44037"/>
    <cellStyle name="Процентный 5 3 13 2 5 5" xfId="44038"/>
    <cellStyle name="Процентный 5 3 13 2 6" xfId="44039"/>
    <cellStyle name="Процентный 5 3 13 2 7" xfId="44040"/>
    <cellStyle name="Процентный 5 3 13 2 8" xfId="44041"/>
    <cellStyle name="Процентный 5 3 13 2 9" xfId="44042"/>
    <cellStyle name="Процентный 5 3 13 3" xfId="44043"/>
    <cellStyle name="Процентный 5 3 13 3 2" xfId="44044"/>
    <cellStyle name="Процентный 5 3 13 3 2 2" xfId="44045"/>
    <cellStyle name="Процентный 5 3 13 3 2 3" xfId="44046"/>
    <cellStyle name="Процентный 5 3 13 3 2 4" xfId="44047"/>
    <cellStyle name="Процентный 5 3 13 3 2 5" xfId="44048"/>
    <cellStyle name="Процентный 5 3 13 3 3" xfId="44049"/>
    <cellStyle name="Процентный 5 3 13 3 4" xfId="44050"/>
    <cellStyle name="Процентный 5 3 13 3 5" xfId="44051"/>
    <cellStyle name="Процентный 5 3 13 3 6" xfId="44052"/>
    <cellStyle name="Процентный 5 3 13 3 7" xfId="44053"/>
    <cellStyle name="Процентный 5 3 13 3 8" xfId="44054"/>
    <cellStyle name="Процентный 5 3 13 3 9" xfId="44055"/>
    <cellStyle name="Процентный 5 3 13 4" xfId="44056"/>
    <cellStyle name="Процентный 5 3 13 4 2" xfId="44057"/>
    <cellStyle name="Процентный 5 3 13 4 2 2" xfId="44058"/>
    <cellStyle name="Процентный 5 3 13 4 2 3" xfId="44059"/>
    <cellStyle name="Процентный 5 3 13 4 2 4" xfId="44060"/>
    <cellStyle name="Процентный 5 3 13 4 2 5" xfId="44061"/>
    <cellStyle name="Процентный 5 3 13 4 3" xfId="44062"/>
    <cellStyle name="Процентный 5 3 13 4 4" xfId="44063"/>
    <cellStyle name="Процентный 5 3 13 4 5" xfId="44064"/>
    <cellStyle name="Процентный 5 3 13 4 6" xfId="44065"/>
    <cellStyle name="Процентный 5 3 13 4 7" xfId="44066"/>
    <cellStyle name="Процентный 5 3 13 4 8" xfId="44067"/>
    <cellStyle name="Процентный 5 3 13 5" xfId="44068"/>
    <cellStyle name="Процентный 5 3 13 5 2" xfId="44069"/>
    <cellStyle name="Процентный 5 3 13 5 3" xfId="44070"/>
    <cellStyle name="Процентный 5 3 13 5 4" xfId="44071"/>
    <cellStyle name="Процентный 5 3 13 5 5" xfId="44072"/>
    <cellStyle name="Процентный 5 3 13 6" xfId="44073"/>
    <cellStyle name="Процентный 5 3 13 6 2" xfId="44074"/>
    <cellStyle name="Процентный 5 3 13 6 3" xfId="44075"/>
    <cellStyle name="Процентный 5 3 13 6 4" xfId="44076"/>
    <cellStyle name="Процентный 5 3 13 6 5" xfId="44077"/>
    <cellStyle name="Процентный 5 3 13 7" xfId="44078"/>
    <cellStyle name="Процентный 5 3 13 8" xfId="44079"/>
    <cellStyle name="Процентный 5 3 13 9" xfId="44080"/>
    <cellStyle name="Процентный 5 3 14" xfId="44081"/>
    <cellStyle name="Процентный 5 3 14 10" xfId="44082"/>
    <cellStyle name="Процентный 5 3 14 11" xfId="44083"/>
    <cellStyle name="Процентный 5 3 14 12" xfId="44084"/>
    <cellStyle name="Процентный 5 3 14 13" xfId="44085"/>
    <cellStyle name="Процентный 5 3 14 2" xfId="44086"/>
    <cellStyle name="Процентный 5 3 14 2 2" xfId="44087"/>
    <cellStyle name="Процентный 5 3 14 2 2 2" xfId="44088"/>
    <cellStyle name="Процентный 5 3 14 2 2 3" xfId="44089"/>
    <cellStyle name="Процентный 5 3 14 2 2 4" xfId="44090"/>
    <cellStyle name="Процентный 5 3 14 2 2 5" xfId="44091"/>
    <cellStyle name="Процентный 5 3 14 2 3" xfId="44092"/>
    <cellStyle name="Процентный 5 3 14 2 4" xfId="44093"/>
    <cellStyle name="Процентный 5 3 14 2 5" xfId="44094"/>
    <cellStyle name="Процентный 5 3 14 2 6" xfId="44095"/>
    <cellStyle name="Процентный 5 3 14 2 7" xfId="44096"/>
    <cellStyle name="Процентный 5 3 14 2 8" xfId="44097"/>
    <cellStyle name="Процентный 5 3 14 2 9" xfId="44098"/>
    <cellStyle name="Процентный 5 3 14 3" xfId="44099"/>
    <cellStyle name="Процентный 5 3 14 3 2" xfId="44100"/>
    <cellStyle name="Процентный 5 3 14 3 2 2" xfId="44101"/>
    <cellStyle name="Процентный 5 3 14 3 2 3" xfId="44102"/>
    <cellStyle name="Процентный 5 3 14 3 2 4" xfId="44103"/>
    <cellStyle name="Процентный 5 3 14 3 2 5" xfId="44104"/>
    <cellStyle name="Процентный 5 3 14 3 3" xfId="44105"/>
    <cellStyle name="Процентный 5 3 14 3 4" xfId="44106"/>
    <cellStyle name="Процентный 5 3 14 3 5" xfId="44107"/>
    <cellStyle name="Процентный 5 3 14 3 6" xfId="44108"/>
    <cellStyle name="Процентный 5 3 14 3 7" xfId="44109"/>
    <cellStyle name="Процентный 5 3 14 3 8" xfId="44110"/>
    <cellStyle name="Процентный 5 3 14 4" xfId="44111"/>
    <cellStyle name="Процентный 5 3 14 4 2" xfId="44112"/>
    <cellStyle name="Процентный 5 3 14 4 3" xfId="44113"/>
    <cellStyle name="Процентный 5 3 14 4 4" xfId="44114"/>
    <cellStyle name="Процентный 5 3 14 4 5" xfId="44115"/>
    <cellStyle name="Процентный 5 3 14 5" xfId="44116"/>
    <cellStyle name="Процентный 5 3 14 5 2" xfId="44117"/>
    <cellStyle name="Процентный 5 3 14 5 3" xfId="44118"/>
    <cellStyle name="Процентный 5 3 14 5 4" xfId="44119"/>
    <cellStyle name="Процентный 5 3 14 5 5" xfId="44120"/>
    <cellStyle name="Процентный 5 3 14 6" xfId="44121"/>
    <cellStyle name="Процентный 5 3 14 7" xfId="44122"/>
    <cellStyle name="Процентный 5 3 14 8" xfId="44123"/>
    <cellStyle name="Процентный 5 3 14 9" xfId="44124"/>
    <cellStyle name="Процентный 5 3 15" xfId="44125"/>
    <cellStyle name="Процентный 5 3 15 10" xfId="44126"/>
    <cellStyle name="Процентный 5 3 15 2" xfId="44127"/>
    <cellStyle name="Процентный 5 3 15 2 2" xfId="44128"/>
    <cellStyle name="Процентный 5 3 15 2 2 2" xfId="44129"/>
    <cellStyle name="Процентный 5 3 15 2 2 3" xfId="44130"/>
    <cellStyle name="Процентный 5 3 15 2 2 4" xfId="44131"/>
    <cellStyle name="Процентный 5 3 15 2 2 5" xfId="44132"/>
    <cellStyle name="Процентный 5 3 15 2 3" xfId="44133"/>
    <cellStyle name="Процентный 5 3 15 2 4" xfId="44134"/>
    <cellStyle name="Процентный 5 3 15 2 5" xfId="44135"/>
    <cellStyle name="Процентный 5 3 15 2 6" xfId="44136"/>
    <cellStyle name="Процентный 5 3 15 2 7" xfId="44137"/>
    <cellStyle name="Процентный 5 3 15 2 8" xfId="44138"/>
    <cellStyle name="Процентный 5 3 15 2 9" xfId="44139"/>
    <cellStyle name="Процентный 5 3 15 3" xfId="44140"/>
    <cellStyle name="Процентный 5 3 15 3 2" xfId="44141"/>
    <cellStyle name="Процентный 5 3 15 3 3" xfId="44142"/>
    <cellStyle name="Процентный 5 3 15 3 4" xfId="44143"/>
    <cellStyle name="Процентный 5 3 15 3 5" xfId="44144"/>
    <cellStyle name="Процентный 5 3 15 4" xfId="44145"/>
    <cellStyle name="Процентный 5 3 15 5" xfId="44146"/>
    <cellStyle name="Процентный 5 3 15 6" xfId="44147"/>
    <cellStyle name="Процентный 5 3 15 7" xfId="44148"/>
    <cellStyle name="Процентный 5 3 15 8" xfId="44149"/>
    <cellStyle name="Процентный 5 3 15 9" xfId="44150"/>
    <cellStyle name="Процентный 5 3 16" xfId="44151"/>
    <cellStyle name="Процентный 5 3 16 2" xfId="44152"/>
    <cellStyle name="Процентный 5 3 16 2 2" xfId="44153"/>
    <cellStyle name="Процентный 5 3 16 2 3" xfId="44154"/>
    <cellStyle name="Процентный 5 3 16 2 4" xfId="44155"/>
    <cellStyle name="Процентный 5 3 16 2 5" xfId="44156"/>
    <cellStyle name="Процентный 5 3 16 3" xfId="44157"/>
    <cellStyle name="Процентный 5 3 16 4" xfId="44158"/>
    <cellStyle name="Процентный 5 3 16 5" xfId="44159"/>
    <cellStyle name="Процентный 5 3 16 6" xfId="44160"/>
    <cellStyle name="Процентный 5 3 16 7" xfId="44161"/>
    <cellStyle name="Процентный 5 3 16 8" xfId="44162"/>
    <cellStyle name="Процентный 5 3 16 9" xfId="44163"/>
    <cellStyle name="Процентный 5 3 17" xfId="44164"/>
    <cellStyle name="Процентный 5 3 17 2" xfId="44165"/>
    <cellStyle name="Процентный 5 3 17 2 2" xfId="44166"/>
    <cellStyle name="Процентный 5 3 17 2 3" xfId="44167"/>
    <cellStyle name="Процентный 5 3 17 2 4" xfId="44168"/>
    <cellStyle name="Процентный 5 3 17 2 5" xfId="44169"/>
    <cellStyle name="Процентный 5 3 17 3" xfId="44170"/>
    <cellStyle name="Процентный 5 3 17 4" xfId="44171"/>
    <cellStyle name="Процентный 5 3 17 5" xfId="44172"/>
    <cellStyle name="Процентный 5 3 17 6" xfId="44173"/>
    <cellStyle name="Процентный 5 3 17 7" xfId="44174"/>
    <cellStyle name="Процентный 5 3 17 8" xfId="44175"/>
    <cellStyle name="Процентный 5 3 18" xfId="44176"/>
    <cellStyle name="Процентный 5 3 18 2" xfId="44177"/>
    <cellStyle name="Процентный 5 3 18 3" xfId="44178"/>
    <cellStyle name="Процентный 5 3 18 4" xfId="44179"/>
    <cellStyle name="Процентный 5 3 18 5" xfId="44180"/>
    <cellStyle name="Процентный 5 3 19" xfId="44181"/>
    <cellStyle name="Процентный 5 3 19 2" xfId="44182"/>
    <cellStyle name="Процентный 5 3 19 3" xfId="44183"/>
    <cellStyle name="Процентный 5 3 19 4" xfId="44184"/>
    <cellStyle name="Процентный 5 3 19 5" xfId="44185"/>
    <cellStyle name="Процентный 5 3 2" xfId="44186"/>
    <cellStyle name="Процентный 5 3 2 10" xfId="44187"/>
    <cellStyle name="Процентный 5 3 2 11" xfId="44188"/>
    <cellStyle name="Процентный 5 3 2 12" xfId="44189"/>
    <cellStyle name="Процентный 5 3 2 13" xfId="44190"/>
    <cellStyle name="Процентный 5 3 2 14" xfId="44191"/>
    <cellStyle name="Процентный 5 3 2 15" xfId="44192"/>
    <cellStyle name="Процентный 5 3 2 16" xfId="44193"/>
    <cellStyle name="Процентный 5 3 2 17" xfId="44194"/>
    <cellStyle name="Процентный 5 3 2 2" xfId="44195"/>
    <cellStyle name="Процентный 5 3 2 2 10" xfId="44196"/>
    <cellStyle name="Процентный 5 3 2 2 11" xfId="44197"/>
    <cellStyle name="Процентный 5 3 2 2 12" xfId="44198"/>
    <cellStyle name="Процентный 5 3 2 2 13" xfId="44199"/>
    <cellStyle name="Процентный 5 3 2 2 14" xfId="44200"/>
    <cellStyle name="Процентный 5 3 2 2 15" xfId="44201"/>
    <cellStyle name="Процентный 5 3 2 2 16" xfId="44202"/>
    <cellStyle name="Процентный 5 3 2 2 2" xfId="44203"/>
    <cellStyle name="Процентный 5 3 2 2 2 10" xfId="44204"/>
    <cellStyle name="Процентный 5 3 2 2 2 11" xfId="44205"/>
    <cellStyle name="Процентный 5 3 2 2 2 12" xfId="44206"/>
    <cellStyle name="Процентный 5 3 2 2 2 13" xfId="44207"/>
    <cellStyle name="Процентный 5 3 2 2 2 14" xfId="44208"/>
    <cellStyle name="Процентный 5 3 2 2 2 2" xfId="44209"/>
    <cellStyle name="Процентный 5 3 2 2 2 2 10" xfId="44210"/>
    <cellStyle name="Процентный 5 3 2 2 2 2 11" xfId="44211"/>
    <cellStyle name="Процентный 5 3 2 2 2 2 12" xfId="44212"/>
    <cellStyle name="Процентный 5 3 2 2 2 2 13" xfId="44213"/>
    <cellStyle name="Процентный 5 3 2 2 2 2 2" xfId="44214"/>
    <cellStyle name="Процентный 5 3 2 2 2 2 2 2" xfId="44215"/>
    <cellStyle name="Процентный 5 3 2 2 2 2 2 2 2" xfId="44216"/>
    <cellStyle name="Процентный 5 3 2 2 2 2 2 2 3" xfId="44217"/>
    <cellStyle name="Процентный 5 3 2 2 2 2 2 2 4" xfId="44218"/>
    <cellStyle name="Процентный 5 3 2 2 2 2 2 2 5" xfId="44219"/>
    <cellStyle name="Процентный 5 3 2 2 2 2 2 3" xfId="44220"/>
    <cellStyle name="Процентный 5 3 2 2 2 2 2 4" xfId="44221"/>
    <cellStyle name="Процентный 5 3 2 2 2 2 2 5" xfId="44222"/>
    <cellStyle name="Процентный 5 3 2 2 2 2 2 6" xfId="44223"/>
    <cellStyle name="Процентный 5 3 2 2 2 2 2 7" xfId="44224"/>
    <cellStyle name="Процентный 5 3 2 2 2 2 2 8" xfId="44225"/>
    <cellStyle name="Процентный 5 3 2 2 2 2 2 9" xfId="44226"/>
    <cellStyle name="Процентный 5 3 2 2 2 2 3" xfId="44227"/>
    <cellStyle name="Процентный 5 3 2 2 2 2 3 2" xfId="44228"/>
    <cellStyle name="Процентный 5 3 2 2 2 2 3 2 2" xfId="44229"/>
    <cellStyle name="Процентный 5 3 2 2 2 2 3 2 3" xfId="44230"/>
    <cellStyle name="Процентный 5 3 2 2 2 2 3 2 4" xfId="44231"/>
    <cellStyle name="Процентный 5 3 2 2 2 2 3 2 5" xfId="44232"/>
    <cellStyle name="Процентный 5 3 2 2 2 2 3 3" xfId="44233"/>
    <cellStyle name="Процентный 5 3 2 2 2 2 3 4" xfId="44234"/>
    <cellStyle name="Процентный 5 3 2 2 2 2 3 5" xfId="44235"/>
    <cellStyle name="Процентный 5 3 2 2 2 2 3 6" xfId="44236"/>
    <cellStyle name="Процентный 5 3 2 2 2 2 3 7" xfId="44237"/>
    <cellStyle name="Процентный 5 3 2 2 2 2 3 8" xfId="44238"/>
    <cellStyle name="Процентный 5 3 2 2 2 2 4" xfId="44239"/>
    <cellStyle name="Процентный 5 3 2 2 2 2 4 2" xfId="44240"/>
    <cellStyle name="Процентный 5 3 2 2 2 2 4 3" xfId="44241"/>
    <cellStyle name="Процентный 5 3 2 2 2 2 4 4" xfId="44242"/>
    <cellStyle name="Процентный 5 3 2 2 2 2 4 5" xfId="44243"/>
    <cellStyle name="Процентный 5 3 2 2 2 2 5" xfId="44244"/>
    <cellStyle name="Процентный 5 3 2 2 2 2 5 2" xfId="44245"/>
    <cellStyle name="Процентный 5 3 2 2 2 2 5 3" xfId="44246"/>
    <cellStyle name="Процентный 5 3 2 2 2 2 5 4" xfId="44247"/>
    <cellStyle name="Процентный 5 3 2 2 2 2 5 5" xfId="44248"/>
    <cellStyle name="Процентный 5 3 2 2 2 2 6" xfId="44249"/>
    <cellStyle name="Процентный 5 3 2 2 2 2 7" xfId="44250"/>
    <cellStyle name="Процентный 5 3 2 2 2 2 8" xfId="44251"/>
    <cellStyle name="Процентный 5 3 2 2 2 2 9" xfId="44252"/>
    <cellStyle name="Процентный 5 3 2 2 2 3" xfId="44253"/>
    <cellStyle name="Процентный 5 3 2 2 2 3 2" xfId="44254"/>
    <cellStyle name="Процентный 5 3 2 2 2 3 2 2" xfId="44255"/>
    <cellStyle name="Процентный 5 3 2 2 2 3 2 3" xfId="44256"/>
    <cellStyle name="Процентный 5 3 2 2 2 3 2 4" xfId="44257"/>
    <cellStyle name="Процентный 5 3 2 2 2 3 2 5" xfId="44258"/>
    <cellStyle name="Процентный 5 3 2 2 2 3 3" xfId="44259"/>
    <cellStyle name="Процентный 5 3 2 2 2 3 4" xfId="44260"/>
    <cellStyle name="Процентный 5 3 2 2 2 3 5" xfId="44261"/>
    <cellStyle name="Процентный 5 3 2 2 2 3 6" xfId="44262"/>
    <cellStyle name="Процентный 5 3 2 2 2 3 7" xfId="44263"/>
    <cellStyle name="Процентный 5 3 2 2 2 3 8" xfId="44264"/>
    <cellStyle name="Процентный 5 3 2 2 2 3 9" xfId="44265"/>
    <cellStyle name="Процентный 5 3 2 2 2 4" xfId="44266"/>
    <cellStyle name="Процентный 5 3 2 2 2 4 2" xfId="44267"/>
    <cellStyle name="Процентный 5 3 2 2 2 4 2 2" xfId="44268"/>
    <cellStyle name="Процентный 5 3 2 2 2 4 2 3" xfId="44269"/>
    <cellStyle name="Процентный 5 3 2 2 2 4 2 4" xfId="44270"/>
    <cellStyle name="Процентный 5 3 2 2 2 4 2 5" xfId="44271"/>
    <cellStyle name="Процентный 5 3 2 2 2 4 3" xfId="44272"/>
    <cellStyle name="Процентный 5 3 2 2 2 4 4" xfId="44273"/>
    <cellStyle name="Процентный 5 3 2 2 2 4 5" xfId="44274"/>
    <cellStyle name="Процентный 5 3 2 2 2 4 6" xfId="44275"/>
    <cellStyle name="Процентный 5 3 2 2 2 4 7" xfId="44276"/>
    <cellStyle name="Процентный 5 3 2 2 2 4 8" xfId="44277"/>
    <cellStyle name="Процентный 5 3 2 2 2 5" xfId="44278"/>
    <cellStyle name="Процентный 5 3 2 2 2 5 2" xfId="44279"/>
    <cellStyle name="Процентный 5 3 2 2 2 5 3" xfId="44280"/>
    <cellStyle name="Процентный 5 3 2 2 2 5 4" xfId="44281"/>
    <cellStyle name="Процентный 5 3 2 2 2 5 5" xfId="44282"/>
    <cellStyle name="Процентный 5 3 2 2 2 6" xfId="44283"/>
    <cellStyle name="Процентный 5 3 2 2 2 6 2" xfId="44284"/>
    <cellStyle name="Процентный 5 3 2 2 2 6 3" xfId="44285"/>
    <cellStyle name="Процентный 5 3 2 2 2 6 4" xfId="44286"/>
    <cellStyle name="Процентный 5 3 2 2 2 6 5" xfId="44287"/>
    <cellStyle name="Процентный 5 3 2 2 2 7" xfId="44288"/>
    <cellStyle name="Процентный 5 3 2 2 2 8" xfId="44289"/>
    <cellStyle name="Процентный 5 3 2 2 2 9" xfId="44290"/>
    <cellStyle name="Процентный 5 3 2 2 3" xfId="44291"/>
    <cellStyle name="Процентный 5 3 2 2 3 10" xfId="44292"/>
    <cellStyle name="Процентный 5 3 2 2 3 11" xfId="44293"/>
    <cellStyle name="Процентный 5 3 2 2 3 12" xfId="44294"/>
    <cellStyle name="Процентный 5 3 2 2 3 13" xfId="44295"/>
    <cellStyle name="Процентный 5 3 2 2 3 2" xfId="44296"/>
    <cellStyle name="Процентный 5 3 2 2 3 2 2" xfId="44297"/>
    <cellStyle name="Процентный 5 3 2 2 3 2 2 2" xfId="44298"/>
    <cellStyle name="Процентный 5 3 2 2 3 2 2 3" xfId="44299"/>
    <cellStyle name="Процентный 5 3 2 2 3 2 2 4" xfId="44300"/>
    <cellStyle name="Процентный 5 3 2 2 3 2 2 5" xfId="44301"/>
    <cellStyle name="Процентный 5 3 2 2 3 2 3" xfId="44302"/>
    <cellStyle name="Процентный 5 3 2 2 3 2 4" xfId="44303"/>
    <cellStyle name="Процентный 5 3 2 2 3 2 5" xfId="44304"/>
    <cellStyle name="Процентный 5 3 2 2 3 2 6" xfId="44305"/>
    <cellStyle name="Процентный 5 3 2 2 3 2 7" xfId="44306"/>
    <cellStyle name="Процентный 5 3 2 2 3 2 8" xfId="44307"/>
    <cellStyle name="Процентный 5 3 2 2 3 2 9" xfId="44308"/>
    <cellStyle name="Процентный 5 3 2 2 3 3" xfId="44309"/>
    <cellStyle name="Процентный 5 3 2 2 3 3 2" xfId="44310"/>
    <cellStyle name="Процентный 5 3 2 2 3 3 2 2" xfId="44311"/>
    <cellStyle name="Процентный 5 3 2 2 3 3 2 3" xfId="44312"/>
    <cellStyle name="Процентный 5 3 2 2 3 3 2 4" xfId="44313"/>
    <cellStyle name="Процентный 5 3 2 2 3 3 2 5" xfId="44314"/>
    <cellStyle name="Процентный 5 3 2 2 3 3 3" xfId="44315"/>
    <cellStyle name="Процентный 5 3 2 2 3 3 4" xfId="44316"/>
    <cellStyle name="Процентный 5 3 2 2 3 3 5" xfId="44317"/>
    <cellStyle name="Процентный 5 3 2 2 3 3 6" xfId="44318"/>
    <cellStyle name="Процентный 5 3 2 2 3 3 7" xfId="44319"/>
    <cellStyle name="Процентный 5 3 2 2 3 3 8" xfId="44320"/>
    <cellStyle name="Процентный 5 3 2 2 3 4" xfId="44321"/>
    <cellStyle name="Процентный 5 3 2 2 3 4 2" xfId="44322"/>
    <cellStyle name="Процентный 5 3 2 2 3 4 3" xfId="44323"/>
    <cellStyle name="Процентный 5 3 2 2 3 4 4" xfId="44324"/>
    <cellStyle name="Процентный 5 3 2 2 3 4 5" xfId="44325"/>
    <cellStyle name="Процентный 5 3 2 2 3 5" xfId="44326"/>
    <cellStyle name="Процентный 5 3 2 2 3 5 2" xfId="44327"/>
    <cellStyle name="Процентный 5 3 2 2 3 5 3" xfId="44328"/>
    <cellStyle name="Процентный 5 3 2 2 3 5 4" xfId="44329"/>
    <cellStyle name="Процентный 5 3 2 2 3 5 5" xfId="44330"/>
    <cellStyle name="Процентный 5 3 2 2 3 6" xfId="44331"/>
    <cellStyle name="Процентный 5 3 2 2 3 7" xfId="44332"/>
    <cellStyle name="Процентный 5 3 2 2 3 8" xfId="44333"/>
    <cellStyle name="Процентный 5 3 2 2 3 9" xfId="44334"/>
    <cellStyle name="Процентный 5 3 2 2 4" xfId="44335"/>
    <cellStyle name="Процентный 5 3 2 2 4 10" xfId="44336"/>
    <cellStyle name="Процентный 5 3 2 2 4 2" xfId="44337"/>
    <cellStyle name="Процентный 5 3 2 2 4 2 2" xfId="44338"/>
    <cellStyle name="Процентный 5 3 2 2 4 2 2 2" xfId="44339"/>
    <cellStyle name="Процентный 5 3 2 2 4 2 2 3" xfId="44340"/>
    <cellStyle name="Процентный 5 3 2 2 4 2 2 4" xfId="44341"/>
    <cellStyle name="Процентный 5 3 2 2 4 2 2 5" xfId="44342"/>
    <cellStyle name="Процентный 5 3 2 2 4 2 3" xfId="44343"/>
    <cellStyle name="Процентный 5 3 2 2 4 2 4" xfId="44344"/>
    <cellStyle name="Процентный 5 3 2 2 4 2 5" xfId="44345"/>
    <cellStyle name="Процентный 5 3 2 2 4 2 6" xfId="44346"/>
    <cellStyle name="Процентный 5 3 2 2 4 2 7" xfId="44347"/>
    <cellStyle name="Процентный 5 3 2 2 4 2 8" xfId="44348"/>
    <cellStyle name="Процентный 5 3 2 2 4 2 9" xfId="44349"/>
    <cellStyle name="Процентный 5 3 2 2 4 3" xfId="44350"/>
    <cellStyle name="Процентный 5 3 2 2 4 3 2" xfId="44351"/>
    <cellStyle name="Процентный 5 3 2 2 4 3 3" xfId="44352"/>
    <cellStyle name="Процентный 5 3 2 2 4 3 4" xfId="44353"/>
    <cellStyle name="Процентный 5 3 2 2 4 3 5" xfId="44354"/>
    <cellStyle name="Процентный 5 3 2 2 4 4" xfId="44355"/>
    <cellStyle name="Процентный 5 3 2 2 4 5" xfId="44356"/>
    <cellStyle name="Процентный 5 3 2 2 4 6" xfId="44357"/>
    <cellStyle name="Процентный 5 3 2 2 4 7" xfId="44358"/>
    <cellStyle name="Процентный 5 3 2 2 4 8" xfId="44359"/>
    <cellStyle name="Процентный 5 3 2 2 4 9" xfId="44360"/>
    <cellStyle name="Процентный 5 3 2 2 5" xfId="44361"/>
    <cellStyle name="Процентный 5 3 2 2 5 2" xfId="44362"/>
    <cellStyle name="Процентный 5 3 2 2 5 2 2" xfId="44363"/>
    <cellStyle name="Процентный 5 3 2 2 5 2 3" xfId="44364"/>
    <cellStyle name="Процентный 5 3 2 2 5 2 4" xfId="44365"/>
    <cellStyle name="Процентный 5 3 2 2 5 2 5" xfId="44366"/>
    <cellStyle name="Процентный 5 3 2 2 5 3" xfId="44367"/>
    <cellStyle name="Процентный 5 3 2 2 5 4" xfId="44368"/>
    <cellStyle name="Процентный 5 3 2 2 5 5" xfId="44369"/>
    <cellStyle name="Процентный 5 3 2 2 5 6" xfId="44370"/>
    <cellStyle name="Процентный 5 3 2 2 5 7" xfId="44371"/>
    <cellStyle name="Процентный 5 3 2 2 5 8" xfId="44372"/>
    <cellStyle name="Процентный 5 3 2 2 5 9" xfId="44373"/>
    <cellStyle name="Процентный 5 3 2 2 6" xfId="44374"/>
    <cellStyle name="Процентный 5 3 2 2 6 2" xfId="44375"/>
    <cellStyle name="Процентный 5 3 2 2 6 2 2" xfId="44376"/>
    <cellStyle name="Процентный 5 3 2 2 6 2 3" xfId="44377"/>
    <cellStyle name="Процентный 5 3 2 2 6 2 4" xfId="44378"/>
    <cellStyle name="Процентный 5 3 2 2 6 2 5" xfId="44379"/>
    <cellStyle name="Процентный 5 3 2 2 6 3" xfId="44380"/>
    <cellStyle name="Процентный 5 3 2 2 6 4" xfId="44381"/>
    <cellStyle name="Процентный 5 3 2 2 6 5" xfId="44382"/>
    <cellStyle name="Процентный 5 3 2 2 6 6" xfId="44383"/>
    <cellStyle name="Процентный 5 3 2 2 6 7" xfId="44384"/>
    <cellStyle name="Процентный 5 3 2 2 6 8" xfId="44385"/>
    <cellStyle name="Процентный 5 3 2 2 7" xfId="44386"/>
    <cellStyle name="Процентный 5 3 2 2 7 2" xfId="44387"/>
    <cellStyle name="Процентный 5 3 2 2 7 3" xfId="44388"/>
    <cellStyle name="Процентный 5 3 2 2 7 4" xfId="44389"/>
    <cellStyle name="Процентный 5 3 2 2 7 5" xfId="44390"/>
    <cellStyle name="Процентный 5 3 2 2 8" xfId="44391"/>
    <cellStyle name="Процентный 5 3 2 2 8 2" xfId="44392"/>
    <cellStyle name="Процентный 5 3 2 2 8 3" xfId="44393"/>
    <cellStyle name="Процентный 5 3 2 2 8 4" xfId="44394"/>
    <cellStyle name="Процентный 5 3 2 2 8 5" xfId="44395"/>
    <cellStyle name="Процентный 5 3 2 2 9" xfId="44396"/>
    <cellStyle name="Процентный 5 3 2 3" xfId="44397"/>
    <cellStyle name="Процентный 5 3 2 3 10" xfId="44398"/>
    <cellStyle name="Процентный 5 3 2 3 11" xfId="44399"/>
    <cellStyle name="Процентный 5 3 2 3 12" xfId="44400"/>
    <cellStyle name="Процентный 5 3 2 3 13" xfId="44401"/>
    <cellStyle name="Процентный 5 3 2 3 14" xfId="44402"/>
    <cellStyle name="Процентный 5 3 2 3 2" xfId="44403"/>
    <cellStyle name="Процентный 5 3 2 3 2 10" xfId="44404"/>
    <cellStyle name="Процентный 5 3 2 3 2 11" xfId="44405"/>
    <cellStyle name="Процентный 5 3 2 3 2 12" xfId="44406"/>
    <cellStyle name="Процентный 5 3 2 3 2 13" xfId="44407"/>
    <cellStyle name="Процентный 5 3 2 3 2 2" xfId="44408"/>
    <cellStyle name="Процентный 5 3 2 3 2 2 2" xfId="44409"/>
    <cellStyle name="Процентный 5 3 2 3 2 2 2 2" xfId="44410"/>
    <cellStyle name="Процентный 5 3 2 3 2 2 2 3" xfId="44411"/>
    <cellStyle name="Процентный 5 3 2 3 2 2 2 4" xfId="44412"/>
    <cellStyle name="Процентный 5 3 2 3 2 2 2 5" xfId="44413"/>
    <cellStyle name="Процентный 5 3 2 3 2 2 3" xfId="44414"/>
    <cellStyle name="Процентный 5 3 2 3 2 2 4" xfId="44415"/>
    <cellStyle name="Процентный 5 3 2 3 2 2 5" xfId="44416"/>
    <cellStyle name="Процентный 5 3 2 3 2 2 6" xfId="44417"/>
    <cellStyle name="Процентный 5 3 2 3 2 2 7" xfId="44418"/>
    <cellStyle name="Процентный 5 3 2 3 2 2 8" xfId="44419"/>
    <cellStyle name="Процентный 5 3 2 3 2 2 9" xfId="44420"/>
    <cellStyle name="Процентный 5 3 2 3 2 3" xfId="44421"/>
    <cellStyle name="Процентный 5 3 2 3 2 3 2" xfId="44422"/>
    <cellStyle name="Процентный 5 3 2 3 2 3 2 2" xfId="44423"/>
    <cellStyle name="Процентный 5 3 2 3 2 3 2 3" xfId="44424"/>
    <cellStyle name="Процентный 5 3 2 3 2 3 2 4" xfId="44425"/>
    <cellStyle name="Процентный 5 3 2 3 2 3 2 5" xfId="44426"/>
    <cellStyle name="Процентный 5 3 2 3 2 3 3" xfId="44427"/>
    <cellStyle name="Процентный 5 3 2 3 2 3 4" xfId="44428"/>
    <cellStyle name="Процентный 5 3 2 3 2 3 5" xfId="44429"/>
    <cellStyle name="Процентный 5 3 2 3 2 3 6" xfId="44430"/>
    <cellStyle name="Процентный 5 3 2 3 2 3 7" xfId="44431"/>
    <cellStyle name="Процентный 5 3 2 3 2 3 8" xfId="44432"/>
    <cellStyle name="Процентный 5 3 2 3 2 4" xfId="44433"/>
    <cellStyle name="Процентный 5 3 2 3 2 4 2" xfId="44434"/>
    <cellStyle name="Процентный 5 3 2 3 2 4 3" xfId="44435"/>
    <cellStyle name="Процентный 5 3 2 3 2 4 4" xfId="44436"/>
    <cellStyle name="Процентный 5 3 2 3 2 4 5" xfId="44437"/>
    <cellStyle name="Процентный 5 3 2 3 2 5" xfId="44438"/>
    <cellStyle name="Процентный 5 3 2 3 2 5 2" xfId="44439"/>
    <cellStyle name="Процентный 5 3 2 3 2 5 3" xfId="44440"/>
    <cellStyle name="Процентный 5 3 2 3 2 5 4" xfId="44441"/>
    <cellStyle name="Процентный 5 3 2 3 2 5 5" xfId="44442"/>
    <cellStyle name="Процентный 5 3 2 3 2 6" xfId="44443"/>
    <cellStyle name="Процентный 5 3 2 3 2 7" xfId="44444"/>
    <cellStyle name="Процентный 5 3 2 3 2 8" xfId="44445"/>
    <cellStyle name="Процентный 5 3 2 3 2 9" xfId="44446"/>
    <cellStyle name="Процентный 5 3 2 3 3" xfId="44447"/>
    <cellStyle name="Процентный 5 3 2 3 3 2" xfId="44448"/>
    <cellStyle name="Процентный 5 3 2 3 3 2 2" xfId="44449"/>
    <cellStyle name="Процентный 5 3 2 3 3 2 3" xfId="44450"/>
    <cellStyle name="Процентный 5 3 2 3 3 2 4" xfId="44451"/>
    <cellStyle name="Процентный 5 3 2 3 3 2 5" xfId="44452"/>
    <cellStyle name="Процентный 5 3 2 3 3 3" xfId="44453"/>
    <cellStyle name="Процентный 5 3 2 3 3 4" xfId="44454"/>
    <cellStyle name="Процентный 5 3 2 3 3 5" xfId="44455"/>
    <cellStyle name="Процентный 5 3 2 3 3 6" xfId="44456"/>
    <cellStyle name="Процентный 5 3 2 3 3 7" xfId="44457"/>
    <cellStyle name="Процентный 5 3 2 3 3 8" xfId="44458"/>
    <cellStyle name="Процентный 5 3 2 3 3 9" xfId="44459"/>
    <cellStyle name="Процентный 5 3 2 3 4" xfId="44460"/>
    <cellStyle name="Процентный 5 3 2 3 4 2" xfId="44461"/>
    <cellStyle name="Процентный 5 3 2 3 4 2 2" xfId="44462"/>
    <cellStyle name="Процентный 5 3 2 3 4 2 3" xfId="44463"/>
    <cellStyle name="Процентный 5 3 2 3 4 2 4" xfId="44464"/>
    <cellStyle name="Процентный 5 3 2 3 4 2 5" xfId="44465"/>
    <cellStyle name="Процентный 5 3 2 3 4 3" xfId="44466"/>
    <cellStyle name="Процентный 5 3 2 3 4 4" xfId="44467"/>
    <cellStyle name="Процентный 5 3 2 3 4 5" xfId="44468"/>
    <cellStyle name="Процентный 5 3 2 3 4 6" xfId="44469"/>
    <cellStyle name="Процентный 5 3 2 3 4 7" xfId="44470"/>
    <cellStyle name="Процентный 5 3 2 3 4 8" xfId="44471"/>
    <cellStyle name="Процентный 5 3 2 3 5" xfId="44472"/>
    <cellStyle name="Процентный 5 3 2 3 5 2" xfId="44473"/>
    <cellStyle name="Процентный 5 3 2 3 5 3" xfId="44474"/>
    <cellStyle name="Процентный 5 3 2 3 5 4" xfId="44475"/>
    <cellStyle name="Процентный 5 3 2 3 5 5" xfId="44476"/>
    <cellStyle name="Процентный 5 3 2 3 6" xfId="44477"/>
    <cellStyle name="Процентный 5 3 2 3 6 2" xfId="44478"/>
    <cellStyle name="Процентный 5 3 2 3 6 3" xfId="44479"/>
    <cellStyle name="Процентный 5 3 2 3 6 4" xfId="44480"/>
    <cellStyle name="Процентный 5 3 2 3 6 5" xfId="44481"/>
    <cellStyle name="Процентный 5 3 2 3 7" xfId="44482"/>
    <cellStyle name="Процентный 5 3 2 3 8" xfId="44483"/>
    <cellStyle name="Процентный 5 3 2 3 9" xfId="44484"/>
    <cellStyle name="Процентный 5 3 2 4" xfId="44485"/>
    <cellStyle name="Процентный 5 3 2 4 10" xfId="44486"/>
    <cellStyle name="Процентный 5 3 2 4 11" xfId="44487"/>
    <cellStyle name="Процентный 5 3 2 4 12" xfId="44488"/>
    <cellStyle name="Процентный 5 3 2 4 13" xfId="44489"/>
    <cellStyle name="Процентный 5 3 2 4 2" xfId="44490"/>
    <cellStyle name="Процентный 5 3 2 4 2 2" xfId="44491"/>
    <cellStyle name="Процентный 5 3 2 4 2 2 2" xfId="44492"/>
    <cellStyle name="Процентный 5 3 2 4 2 2 3" xfId="44493"/>
    <cellStyle name="Процентный 5 3 2 4 2 2 4" xfId="44494"/>
    <cellStyle name="Процентный 5 3 2 4 2 2 5" xfId="44495"/>
    <cellStyle name="Процентный 5 3 2 4 2 3" xfId="44496"/>
    <cellStyle name="Процентный 5 3 2 4 2 4" xfId="44497"/>
    <cellStyle name="Процентный 5 3 2 4 2 5" xfId="44498"/>
    <cellStyle name="Процентный 5 3 2 4 2 6" xfId="44499"/>
    <cellStyle name="Процентный 5 3 2 4 2 7" xfId="44500"/>
    <cellStyle name="Процентный 5 3 2 4 2 8" xfId="44501"/>
    <cellStyle name="Процентный 5 3 2 4 2 9" xfId="44502"/>
    <cellStyle name="Процентный 5 3 2 4 3" xfId="44503"/>
    <cellStyle name="Процентный 5 3 2 4 3 2" xfId="44504"/>
    <cellStyle name="Процентный 5 3 2 4 3 2 2" xfId="44505"/>
    <cellStyle name="Процентный 5 3 2 4 3 2 3" xfId="44506"/>
    <cellStyle name="Процентный 5 3 2 4 3 2 4" xfId="44507"/>
    <cellStyle name="Процентный 5 3 2 4 3 2 5" xfId="44508"/>
    <cellStyle name="Процентный 5 3 2 4 3 3" xfId="44509"/>
    <cellStyle name="Процентный 5 3 2 4 3 4" xfId="44510"/>
    <cellStyle name="Процентный 5 3 2 4 3 5" xfId="44511"/>
    <cellStyle name="Процентный 5 3 2 4 3 6" xfId="44512"/>
    <cellStyle name="Процентный 5 3 2 4 3 7" xfId="44513"/>
    <cellStyle name="Процентный 5 3 2 4 3 8" xfId="44514"/>
    <cellStyle name="Процентный 5 3 2 4 4" xfId="44515"/>
    <cellStyle name="Процентный 5 3 2 4 4 2" xfId="44516"/>
    <cellStyle name="Процентный 5 3 2 4 4 3" xfId="44517"/>
    <cellStyle name="Процентный 5 3 2 4 4 4" xfId="44518"/>
    <cellStyle name="Процентный 5 3 2 4 4 5" xfId="44519"/>
    <cellStyle name="Процентный 5 3 2 4 5" xfId="44520"/>
    <cellStyle name="Процентный 5 3 2 4 5 2" xfId="44521"/>
    <cellStyle name="Процентный 5 3 2 4 5 3" xfId="44522"/>
    <cellStyle name="Процентный 5 3 2 4 5 4" xfId="44523"/>
    <cellStyle name="Процентный 5 3 2 4 5 5" xfId="44524"/>
    <cellStyle name="Процентный 5 3 2 4 6" xfId="44525"/>
    <cellStyle name="Процентный 5 3 2 4 7" xfId="44526"/>
    <cellStyle name="Процентный 5 3 2 4 8" xfId="44527"/>
    <cellStyle name="Процентный 5 3 2 4 9" xfId="44528"/>
    <cellStyle name="Процентный 5 3 2 5" xfId="44529"/>
    <cellStyle name="Процентный 5 3 2 5 10" xfId="44530"/>
    <cellStyle name="Процентный 5 3 2 5 2" xfId="44531"/>
    <cellStyle name="Процентный 5 3 2 5 2 2" xfId="44532"/>
    <cellStyle name="Процентный 5 3 2 5 2 2 2" xfId="44533"/>
    <cellStyle name="Процентный 5 3 2 5 2 2 3" xfId="44534"/>
    <cellStyle name="Процентный 5 3 2 5 2 2 4" xfId="44535"/>
    <cellStyle name="Процентный 5 3 2 5 2 2 5" xfId="44536"/>
    <cellStyle name="Процентный 5 3 2 5 2 3" xfId="44537"/>
    <cellStyle name="Процентный 5 3 2 5 2 4" xfId="44538"/>
    <cellStyle name="Процентный 5 3 2 5 2 5" xfId="44539"/>
    <cellStyle name="Процентный 5 3 2 5 2 6" xfId="44540"/>
    <cellStyle name="Процентный 5 3 2 5 2 7" xfId="44541"/>
    <cellStyle name="Процентный 5 3 2 5 2 8" xfId="44542"/>
    <cellStyle name="Процентный 5 3 2 5 2 9" xfId="44543"/>
    <cellStyle name="Процентный 5 3 2 5 3" xfId="44544"/>
    <cellStyle name="Процентный 5 3 2 5 3 2" xfId="44545"/>
    <cellStyle name="Процентный 5 3 2 5 3 3" xfId="44546"/>
    <cellStyle name="Процентный 5 3 2 5 3 4" xfId="44547"/>
    <cellStyle name="Процентный 5 3 2 5 3 5" xfId="44548"/>
    <cellStyle name="Процентный 5 3 2 5 4" xfId="44549"/>
    <cellStyle name="Процентный 5 3 2 5 5" xfId="44550"/>
    <cellStyle name="Процентный 5 3 2 5 6" xfId="44551"/>
    <cellStyle name="Процентный 5 3 2 5 7" xfId="44552"/>
    <cellStyle name="Процентный 5 3 2 5 8" xfId="44553"/>
    <cellStyle name="Процентный 5 3 2 5 9" xfId="44554"/>
    <cellStyle name="Процентный 5 3 2 6" xfId="44555"/>
    <cellStyle name="Процентный 5 3 2 6 2" xfId="44556"/>
    <cellStyle name="Процентный 5 3 2 6 2 2" xfId="44557"/>
    <cellStyle name="Процентный 5 3 2 6 2 3" xfId="44558"/>
    <cellStyle name="Процентный 5 3 2 6 2 4" xfId="44559"/>
    <cellStyle name="Процентный 5 3 2 6 2 5" xfId="44560"/>
    <cellStyle name="Процентный 5 3 2 6 3" xfId="44561"/>
    <cellStyle name="Процентный 5 3 2 6 4" xfId="44562"/>
    <cellStyle name="Процентный 5 3 2 6 5" xfId="44563"/>
    <cellStyle name="Процентный 5 3 2 6 6" xfId="44564"/>
    <cellStyle name="Процентный 5 3 2 6 7" xfId="44565"/>
    <cellStyle name="Процентный 5 3 2 6 8" xfId="44566"/>
    <cellStyle name="Процентный 5 3 2 6 9" xfId="44567"/>
    <cellStyle name="Процентный 5 3 2 7" xfId="44568"/>
    <cellStyle name="Процентный 5 3 2 7 2" xfId="44569"/>
    <cellStyle name="Процентный 5 3 2 7 2 2" xfId="44570"/>
    <cellStyle name="Процентный 5 3 2 7 2 3" xfId="44571"/>
    <cellStyle name="Процентный 5 3 2 7 2 4" xfId="44572"/>
    <cellStyle name="Процентный 5 3 2 7 2 5" xfId="44573"/>
    <cellStyle name="Процентный 5 3 2 7 3" xfId="44574"/>
    <cellStyle name="Процентный 5 3 2 7 4" xfId="44575"/>
    <cellStyle name="Процентный 5 3 2 7 5" xfId="44576"/>
    <cellStyle name="Процентный 5 3 2 7 6" xfId="44577"/>
    <cellStyle name="Процентный 5 3 2 7 7" xfId="44578"/>
    <cellStyle name="Процентный 5 3 2 7 8" xfId="44579"/>
    <cellStyle name="Процентный 5 3 2 8" xfId="44580"/>
    <cellStyle name="Процентный 5 3 2 8 2" xfId="44581"/>
    <cellStyle name="Процентный 5 3 2 8 3" xfId="44582"/>
    <cellStyle name="Процентный 5 3 2 8 4" xfId="44583"/>
    <cellStyle name="Процентный 5 3 2 8 5" xfId="44584"/>
    <cellStyle name="Процентный 5 3 2 9" xfId="44585"/>
    <cellStyle name="Процентный 5 3 2 9 2" xfId="44586"/>
    <cellStyle name="Процентный 5 3 2 9 3" xfId="44587"/>
    <cellStyle name="Процентный 5 3 2 9 4" xfId="44588"/>
    <cellStyle name="Процентный 5 3 2 9 5" xfId="44589"/>
    <cellStyle name="Процентный 5 3 20" xfId="44590"/>
    <cellStyle name="Процентный 5 3 21" xfId="44591"/>
    <cellStyle name="Процентный 5 3 22" xfId="44592"/>
    <cellStyle name="Процентный 5 3 23" xfId="44593"/>
    <cellStyle name="Процентный 5 3 24" xfId="44594"/>
    <cellStyle name="Процентный 5 3 25" xfId="44595"/>
    <cellStyle name="Процентный 5 3 26" xfId="44596"/>
    <cellStyle name="Процентный 5 3 27" xfId="44597"/>
    <cellStyle name="Процентный 5 3 3" xfId="44598"/>
    <cellStyle name="Процентный 5 3 3 10" xfId="44599"/>
    <cellStyle name="Процентный 5 3 3 11" xfId="44600"/>
    <cellStyle name="Процентный 5 3 3 12" xfId="44601"/>
    <cellStyle name="Процентный 5 3 3 13" xfId="44602"/>
    <cellStyle name="Процентный 5 3 3 14" xfId="44603"/>
    <cellStyle name="Процентный 5 3 3 15" xfId="44604"/>
    <cellStyle name="Процентный 5 3 3 16" xfId="44605"/>
    <cellStyle name="Процентный 5 3 3 2" xfId="44606"/>
    <cellStyle name="Процентный 5 3 3 2 10" xfId="44607"/>
    <cellStyle name="Процентный 5 3 3 2 11" xfId="44608"/>
    <cellStyle name="Процентный 5 3 3 2 12" xfId="44609"/>
    <cellStyle name="Процентный 5 3 3 2 13" xfId="44610"/>
    <cellStyle name="Процентный 5 3 3 2 14" xfId="44611"/>
    <cellStyle name="Процентный 5 3 3 2 2" xfId="44612"/>
    <cellStyle name="Процентный 5 3 3 2 2 10" xfId="44613"/>
    <cellStyle name="Процентный 5 3 3 2 2 11" xfId="44614"/>
    <cellStyle name="Процентный 5 3 3 2 2 12" xfId="44615"/>
    <cellStyle name="Процентный 5 3 3 2 2 13" xfId="44616"/>
    <cellStyle name="Процентный 5 3 3 2 2 2" xfId="44617"/>
    <cellStyle name="Процентный 5 3 3 2 2 2 2" xfId="44618"/>
    <cellStyle name="Процентный 5 3 3 2 2 2 2 2" xfId="44619"/>
    <cellStyle name="Процентный 5 3 3 2 2 2 2 3" xfId="44620"/>
    <cellStyle name="Процентный 5 3 3 2 2 2 2 4" xfId="44621"/>
    <cellStyle name="Процентный 5 3 3 2 2 2 2 5" xfId="44622"/>
    <cellStyle name="Процентный 5 3 3 2 2 2 3" xfId="44623"/>
    <cellStyle name="Процентный 5 3 3 2 2 2 4" xfId="44624"/>
    <cellStyle name="Процентный 5 3 3 2 2 2 5" xfId="44625"/>
    <cellStyle name="Процентный 5 3 3 2 2 2 6" xfId="44626"/>
    <cellStyle name="Процентный 5 3 3 2 2 2 7" xfId="44627"/>
    <cellStyle name="Процентный 5 3 3 2 2 2 8" xfId="44628"/>
    <cellStyle name="Процентный 5 3 3 2 2 2 9" xfId="44629"/>
    <cellStyle name="Процентный 5 3 3 2 2 3" xfId="44630"/>
    <cellStyle name="Процентный 5 3 3 2 2 3 2" xfId="44631"/>
    <cellStyle name="Процентный 5 3 3 2 2 3 2 2" xfId="44632"/>
    <cellStyle name="Процентный 5 3 3 2 2 3 2 3" xfId="44633"/>
    <cellStyle name="Процентный 5 3 3 2 2 3 2 4" xfId="44634"/>
    <cellStyle name="Процентный 5 3 3 2 2 3 2 5" xfId="44635"/>
    <cellStyle name="Процентный 5 3 3 2 2 3 3" xfId="44636"/>
    <cellStyle name="Процентный 5 3 3 2 2 3 4" xfId="44637"/>
    <cellStyle name="Процентный 5 3 3 2 2 3 5" xfId="44638"/>
    <cellStyle name="Процентный 5 3 3 2 2 3 6" xfId="44639"/>
    <cellStyle name="Процентный 5 3 3 2 2 3 7" xfId="44640"/>
    <cellStyle name="Процентный 5 3 3 2 2 3 8" xfId="44641"/>
    <cellStyle name="Процентный 5 3 3 2 2 4" xfId="44642"/>
    <cellStyle name="Процентный 5 3 3 2 2 4 2" xfId="44643"/>
    <cellStyle name="Процентный 5 3 3 2 2 4 3" xfId="44644"/>
    <cellStyle name="Процентный 5 3 3 2 2 4 4" xfId="44645"/>
    <cellStyle name="Процентный 5 3 3 2 2 4 5" xfId="44646"/>
    <cellStyle name="Процентный 5 3 3 2 2 5" xfId="44647"/>
    <cellStyle name="Процентный 5 3 3 2 2 5 2" xfId="44648"/>
    <cellStyle name="Процентный 5 3 3 2 2 5 3" xfId="44649"/>
    <cellStyle name="Процентный 5 3 3 2 2 5 4" xfId="44650"/>
    <cellStyle name="Процентный 5 3 3 2 2 5 5" xfId="44651"/>
    <cellStyle name="Процентный 5 3 3 2 2 6" xfId="44652"/>
    <cellStyle name="Процентный 5 3 3 2 2 7" xfId="44653"/>
    <cellStyle name="Процентный 5 3 3 2 2 8" xfId="44654"/>
    <cellStyle name="Процентный 5 3 3 2 2 9" xfId="44655"/>
    <cellStyle name="Процентный 5 3 3 2 3" xfId="44656"/>
    <cellStyle name="Процентный 5 3 3 2 3 2" xfId="44657"/>
    <cellStyle name="Процентный 5 3 3 2 3 2 2" xfId="44658"/>
    <cellStyle name="Процентный 5 3 3 2 3 2 3" xfId="44659"/>
    <cellStyle name="Процентный 5 3 3 2 3 2 4" xfId="44660"/>
    <cellStyle name="Процентный 5 3 3 2 3 2 5" xfId="44661"/>
    <cellStyle name="Процентный 5 3 3 2 3 3" xfId="44662"/>
    <cellStyle name="Процентный 5 3 3 2 3 4" xfId="44663"/>
    <cellStyle name="Процентный 5 3 3 2 3 5" xfId="44664"/>
    <cellStyle name="Процентный 5 3 3 2 3 6" xfId="44665"/>
    <cellStyle name="Процентный 5 3 3 2 3 7" xfId="44666"/>
    <cellStyle name="Процентный 5 3 3 2 3 8" xfId="44667"/>
    <cellStyle name="Процентный 5 3 3 2 3 9" xfId="44668"/>
    <cellStyle name="Процентный 5 3 3 2 4" xfId="44669"/>
    <cellStyle name="Процентный 5 3 3 2 4 2" xfId="44670"/>
    <cellStyle name="Процентный 5 3 3 2 4 2 2" xfId="44671"/>
    <cellStyle name="Процентный 5 3 3 2 4 2 3" xfId="44672"/>
    <cellStyle name="Процентный 5 3 3 2 4 2 4" xfId="44673"/>
    <cellStyle name="Процентный 5 3 3 2 4 2 5" xfId="44674"/>
    <cellStyle name="Процентный 5 3 3 2 4 3" xfId="44675"/>
    <cellStyle name="Процентный 5 3 3 2 4 4" xfId="44676"/>
    <cellStyle name="Процентный 5 3 3 2 4 5" xfId="44677"/>
    <cellStyle name="Процентный 5 3 3 2 4 6" xfId="44678"/>
    <cellStyle name="Процентный 5 3 3 2 4 7" xfId="44679"/>
    <cellStyle name="Процентный 5 3 3 2 4 8" xfId="44680"/>
    <cellStyle name="Процентный 5 3 3 2 5" xfId="44681"/>
    <cellStyle name="Процентный 5 3 3 2 5 2" xfId="44682"/>
    <cellStyle name="Процентный 5 3 3 2 5 3" xfId="44683"/>
    <cellStyle name="Процентный 5 3 3 2 5 4" xfId="44684"/>
    <cellStyle name="Процентный 5 3 3 2 5 5" xfId="44685"/>
    <cellStyle name="Процентный 5 3 3 2 6" xfId="44686"/>
    <cellStyle name="Процентный 5 3 3 2 6 2" xfId="44687"/>
    <cellStyle name="Процентный 5 3 3 2 6 3" xfId="44688"/>
    <cellStyle name="Процентный 5 3 3 2 6 4" xfId="44689"/>
    <cellStyle name="Процентный 5 3 3 2 6 5" xfId="44690"/>
    <cellStyle name="Процентный 5 3 3 2 7" xfId="44691"/>
    <cellStyle name="Процентный 5 3 3 2 8" xfId="44692"/>
    <cellStyle name="Процентный 5 3 3 2 9" xfId="44693"/>
    <cellStyle name="Процентный 5 3 3 3" xfId="44694"/>
    <cellStyle name="Процентный 5 3 3 3 10" xfId="44695"/>
    <cellStyle name="Процентный 5 3 3 3 11" xfId="44696"/>
    <cellStyle name="Процентный 5 3 3 3 12" xfId="44697"/>
    <cellStyle name="Процентный 5 3 3 3 13" xfId="44698"/>
    <cellStyle name="Процентный 5 3 3 3 2" xfId="44699"/>
    <cellStyle name="Процентный 5 3 3 3 2 2" xfId="44700"/>
    <cellStyle name="Процентный 5 3 3 3 2 2 2" xfId="44701"/>
    <cellStyle name="Процентный 5 3 3 3 2 2 3" xfId="44702"/>
    <cellStyle name="Процентный 5 3 3 3 2 2 4" xfId="44703"/>
    <cellStyle name="Процентный 5 3 3 3 2 2 5" xfId="44704"/>
    <cellStyle name="Процентный 5 3 3 3 2 3" xfId="44705"/>
    <cellStyle name="Процентный 5 3 3 3 2 4" xfId="44706"/>
    <cellStyle name="Процентный 5 3 3 3 2 5" xfId="44707"/>
    <cellStyle name="Процентный 5 3 3 3 2 6" xfId="44708"/>
    <cellStyle name="Процентный 5 3 3 3 2 7" xfId="44709"/>
    <cellStyle name="Процентный 5 3 3 3 2 8" xfId="44710"/>
    <cellStyle name="Процентный 5 3 3 3 2 9" xfId="44711"/>
    <cellStyle name="Процентный 5 3 3 3 3" xfId="44712"/>
    <cellStyle name="Процентный 5 3 3 3 3 2" xfId="44713"/>
    <cellStyle name="Процентный 5 3 3 3 3 2 2" xfId="44714"/>
    <cellStyle name="Процентный 5 3 3 3 3 2 3" xfId="44715"/>
    <cellStyle name="Процентный 5 3 3 3 3 2 4" xfId="44716"/>
    <cellStyle name="Процентный 5 3 3 3 3 2 5" xfId="44717"/>
    <cellStyle name="Процентный 5 3 3 3 3 3" xfId="44718"/>
    <cellStyle name="Процентный 5 3 3 3 3 4" xfId="44719"/>
    <cellStyle name="Процентный 5 3 3 3 3 5" xfId="44720"/>
    <cellStyle name="Процентный 5 3 3 3 3 6" xfId="44721"/>
    <cellStyle name="Процентный 5 3 3 3 3 7" xfId="44722"/>
    <cellStyle name="Процентный 5 3 3 3 3 8" xfId="44723"/>
    <cellStyle name="Процентный 5 3 3 3 4" xfId="44724"/>
    <cellStyle name="Процентный 5 3 3 3 4 2" xfId="44725"/>
    <cellStyle name="Процентный 5 3 3 3 4 3" xfId="44726"/>
    <cellStyle name="Процентный 5 3 3 3 4 4" xfId="44727"/>
    <cellStyle name="Процентный 5 3 3 3 4 5" xfId="44728"/>
    <cellStyle name="Процентный 5 3 3 3 5" xfId="44729"/>
    <cellStyle name="Процентный 5 3 3 3 5 2" xfId="44730"/>
    <cellStyle name="Процентный 5 3 3 3 5 3" xfId="44731"/>
    <cellStyle name="Процентный 5 3 3 3 5 4" xfId="44732"/>
    <cellStyle name="Процентный 5 3 3 3 5 5" xfId="44733"/>
    <cellStyle name="Процентный 5 3 3 3 6" xfId="44734"/>
    <cellStyle name="Процентный 5 3 3 3 7" xfId="44735"/>
    <cellStyle name="Процентный 5 3 3 3 8" xfId="44736"/>
    <cellStyle name="Процентный 5 3 3 3 9" xfId="44737"/>
    <cellStyle name="Процентный 5 3 3 4" xfId="44738"/>
    <cellStyle name="Процентный 5 3 3 4 10" xfId="44739"/>
    <cellStyle name="Процентный 5 3 3 4 2" xfId="44740"/>
    <cellStyle name="Процентный 5 3 3 4 2 2" xfId="44741"/>
    <cellStyle name="Процентный 5 3 3 4 2 2 2" xfId="44742"/>
    <cellStyle name="Процентный 5 3 3 4 2 2 3" xfId="44743"/>
    <cellStyle name="Процентный 5 3 3 4 2 2 4" xfId="44744"/>
    <cellStyle name="Процентный 5 3 3 4 2 2 5" xfId="44745"/>
    <cellStyle name="Процентный 5 3 3 4 2 3" xfId="44746"/>
    <cellStyle name="Процентный 5 3 3 4 2 4" xfId="44747"/>
    <cellStyle name="Процентный 5 3 3 4 2 5" xfId="44748"/>
    <cellStyle name="Процентный 5 3 3 4 2 6" xfId="44749"/>
    <cellStyle name="Процентный 5 3 3 4 2 7" xfId="44750"/>
    <cellStyle name="Процентный 5 3 3 4 2 8" xfId="44751"/>
    <cellStyle name="Процентный 5 3 3 4 2 9" xfId="44752"/>
    <cellStyle name="Процентный 5 3 3 4 3" xfId="44753"/>
    <cellStyle name="Процентный 5 3 3 4 3 2" xfId="44754"/>
    <cellStyle name="Процентный 5 3 3 4 3 3" xfId="44755"/>
    <cellStyle name="Процентный 5 3 3 4 3 4" xfId="44756"/>
    <cellStyle name="Процентный 5 3 3 4 3 5" xfId="44757"/>
    <cellStyle name="Процентный 5 3 3 4 4" xfId="44758"/>
    <cellStyle name="Процентный 5 3 3 4 5" xfId="44759"/>
    <cellStyle name="Процентный 5 3 3 4 6" xfId="44760"/>
    <cellStyle name="Процентный 5 3 3 4 7" xfId="44761"/>
    <cellStyle name="Процентный 5 3 3 4 8" xfId="44762"/>
    <cellStyle name="Процентный 5 3 3 4 9" xfId="44763"/>
    <cellStyle name="Процентный 5 3 3 5" xfId="44764"/>
    <cellStyle name="Процентный 5 3 3 5 2" xfId="44765"/>
    <cellStyle name="Процентный 5 3 3 5 2 2" xfId="44766"/>
    <cellStyle name="Процентный 5 3 3 5 2 3" xfId="44767"/>
    <cellStyle name="Процентный 5 3 3 5 2 4" xfId="44768"/>
    <cellStyle name="Процентный 5 3 3 5 2 5" xfId="44769"/>
    <cellStyle name="Процентный 5 3 3 5 3" xfId="44770"/>
    <cellStyle name="Процентный 5 3 3 5 4" xfId="44771"/>
    <cellStyle name="Процентный 5 3 3 5 5" xfId="44772"/>
    <cellStyle name="Процентный 5 3 3 5 6" xfId="44773"/>
    <cellStyle name="Процентный 5 3 3 5 7" xfId="44774"/>
    <cellStyle name="Процентный 5 3 3 5 8" xfId="44775"/>
    <cellStyle name="Процентный 5 3 3 5 9" xfId="44776"/>
    <cellStyle name="Процентный 5 3 3 6" xfId="44777"/>
    <cellStyle name="Процентный 5 3 3 6 2" xfId="44778"/>
    <cellStyle name="Процентный 5 3 3 6 2 2" xfId="44779"/>
    <cellStyle name="Процентный 5 3 3 6 2 3" xfId="44780"/>
    <cellStyle name="Процентный 5 3 3 6 2 4" xfId="44781"/>
    <cellStyle name="Процентный 5 3 3 6 2 5" xfId="44782"/>
    <cellStyle name="Процентный 5 3 3 6 3" xfId="44783"/>
    <cellStyle name="Процентный 5 3 3 6 4" xfId="44784"/>
    <cellStyle name="Процентный 5 3 3 6 5" xfId="44785"/>
    <cellStyle name="Процентный 5 3 3 6 6" xfId="44786"/>
    <cellStyle name="Процентный 5 3 3 6 7" xfId="44787"/>
    <cellStyle name="Процентный 5 3 3 6 8" xfId="44788"/>
    <cellStyle name="Процентный 5 3 3 7" xfId="44789"/>
    <cellStyle name="Процентный 5 3 3 7 2" xfId="44790"/>
    <cellStyle name="Процентный 5 3 3 7 3" xfId="44791"/>
    <cellStyle name="Процентный 5 3 3 7 4" xfId="44792"/>
    <cellStyle name="Процентный 5 3 3 7 5" xfId="44793"/>
    <cellStyle name="Процентный 5 3 3 8" xfId="44794"/>
    <cellStyle name="Процентный 5 3 3 8 2" xfId="44795"/>
    <cellStyle name="Процентный 5 3 3 8 3" xfId="44796"/>
    <cellStyle name="Процентный 5 3 3 8 4" xfId="44797"/>
    <cellStyle name="Процентный 5 3 3 8 5" xfId="44798"/>
    <cellStyle name="Процентный 5 3 3 9" xfId="44799"/>
    <cellStyle name="Процентный 5 3 4" xfId="44800"/>
    <cellStyle name="Процентный 5 3 4 10" xfId="44801"/>
    <cellStyle name="Процентный 5 3 4 11" xfId="44802"/>
    <cellStyle name="Процентный 5 3 4 12" xfId="44803"/>
    <cellStyle name="Процентный 5 3 4 13" xfId="44804"/>
    <cellStyle name="Процентный 5 3 4 14" xfId="44805"/>
    <cellStyle name="Процентный 5 3 4 15" xfId="44806"/>
    <cellStyle name="Процентный 5 3 4 16" xfId="44807"/>
    <cellStyle name="Процентный 5 3 4 2" xfId="44808"/>
    <cellStyle name="Процентный 5 3 4 2 10" xfId="44809"/>
    <cellStyle name="Процентный 5 3 4 2 11" xfId="44810"/>
    <cellStyle name="Процентный 5 3 4 2 12" xfId="44811"/>
    <cellStyle name="Процентный 5 3 4 2 13" xfId="44812"/>
    <cellStyle name="Процентный 5 3 4 2 14" xfId="44813"/>
    <cellStyle name="Процентный 5 3 4 2 2" xfId="44814"/>
    <cellStyle name="Процентный 5 3 4 2 2 10" xfId="44815"/>
    <cellStyle name="Процентный 5 3 4 2 2 11" xfId="44816"/>
    <cellStyle name="Процентный 5 3 4 2 2 12" xfId="44817"/>
    <cellStyle name="Процентный 5 3 4 2 2 13" xfId="44818"/>
    <cellStyle name="Процентный 5 3 4 2 2 2" xfId="44819"/>
    <cellStyle name="Процентный 5 3 4 2 2 2 2" xfId="44820"/>
    <cellStyle name="Процентный 5 3 4 2 2 2 2 2" xfId="44821"/>
    <cellStyle name="Процентный 5 3 4 2 2 2 2 3" xfId="44822"/>
    <cellStyle name="Процентный 5 3 4 2 2 2 2 4" xfId="44823"/>
    <cellStyle name="Процентный 5 3 4 2 2 2 2 5" xfId="44824"/>
    <cellStyle name="Процентный 5 3 4 2 2 2 3" xfId="44825"/>
    <cellStyle name="Процентный 5 3 4 2 2 2 4" xfId="44826"/>
    <cellStyle name="Процентный 5 3 4 2 2 2 5" xfId="44827"/>
    <cellStyle name="Процентный 5 3 4 2 2 2 6" xfId="44828"/>
    <cellStyle name="Процентный 5 3 4 2 2 2 7" xfId="44829"/>
    <cellStyle name="Процентный 5 3 4 2 2 2 8" xfId="44830"/>
    <cellStyle name="Процентный 5 3 4 2 2 2 9" xfId="44831"/>
    <cellStyle name="Процентный 5 3 4 2 2 3" xfId="44832"/>
    <cellStyle name="Процентный 5 3 4 2 2 3 2" xfId="44833"/>
    <cellStyle name="Процентный 5 3 4 2 2 3 2 2" xfId="44834"/>
    <cellStyle name="Процентный 5 3 4 2 2 3 2 3" xfId="44835"/>
    <cellStyle name="Процентный 5 3 4 2 2 3 2 4" xfId="44836"/>
    <cellStyle name="Процентный 5 3 4 2 2 3 2 5" xfId="44837"/>
    <cellStyle name="Процентный 5 3 4 2 2 3 3" xfId="44838"/>
    <cellStyle name="Процентный 5 3 4 2 2 3 4" xfId="44839"/>
    <cellStyle name="Процентный 5 3 4 2 2 3 5" xfId="44840"/>
    <cellStyle name="Процентный 5 3 4 2 2 3 6" xfId="44841"/>
    <cellStyle name="Процентный 5 3 4 2 2 3 7" xfId="44842"/>
    <cellStyle name="Процентный 5 3 4 2 2 3 8" xfId="44843"/>
    <cellStyle name="Процентный 5 3 4 2 2 4" xfId="44844"/>
    <cellStyle name="Процентный 5 3 4 2 2 4 2" xfId="44845"/>
    <cellStyle name="Процентный 5 3 4 2 2 4 3" xfId="44846"/>
    <cellStyle name="Процентный 5 3 4 2 2 4 4" xfId="44847"/>
    <cellStyle name="Процентный 5 3 4 2 2 4 5" xfId="44848"/>
    <cellStyle name="Процентный 5 3 4 2 2 5" xfId="44849"/>
    <cellStyle name="Процентный 5 3 4 2 2 5 2" xfId="44850"/>
    <cellStyle name="Процентный 5 3 4 2 2 5 3" xfId="44851"/>
    <cellStyle name="Процентный 5 3 4 2 2 5 4" xfId="44852"/>
    <cellStyle name="Процентный 5 3 4 2 2 5 5" xfId="44853"/>
    <cellStyle name="Процентный 5 3 4 2 2 6" xfId="44854"/>
    <cellStyle name="Процентный 5 3 4 2 2 7" xfId="44855"/>
    <cellStyle name="Процентный 5 3 4 2 2 8" xfId="44856"/>
    <cellStyle name="Процентный 5 3 4 2 2 9" xfId="44857"/>
    <cellStyle name="Процентный 5 3 4 2 3" xfId="44858"/>
    <cellStyle name="Процентный 5 3 4 2 3 2" xfId="44859"/>
    <cellStyle name="Процентный 5 3 4 2 3 2 2" xfId="44860"/>
    <cellStyle name="Процентный 5 3 4 2 3 2 3" xfId="44861"/>
    <cellStyle name="Процентный 5 3 4 2 3 2 4" xfId="44862"/>
    <cellStyle name="Процентный 5 3 4 2 3 2 5" xfId="44863"/>
    <cellStyle name="Процентный 5 3 4 2 3 3" xfId="44864"/>
    <cellStyle name="Процентный 5 3 4 2 3 4" xfId="44865"/>
    <cellStyle name="Процентный 5 3 4 2 3 5" xfId="44866"/>
    <cellStyle name="Процентный 5 3 4 2 3 6" xfId="44867"/>
    <cellStyle name="Процентный 5 3 4 2 3 7" xfId="44868"/>
    <cellStyle name="Процентный 5 3 4 2 3 8" xfId="44869"/>
    <cellStyle name="Процентный 5 3 4 2 3 9" xfId="44870"/>
    <cellStyle name="Процентный 5 3 4 2 4" xfId="44871"/>
    <cellStyle name="Процентный 5 3 4 2 4 2" xfId="44872"/>
    <cellStyle name="Процентный 5 3 4 2 4 2 2" xfId="44873"/>
    <cellStyle name="Процентный 5 3 4 2 4 2 3" xfId="44874"/>
    <cellStyle name="Процентный 5 3 4 2 4 2 4" xfId="44875"/>
    <cellStyle name="Процентный 5 3 4 2 4 2 5" xfId="44876"/>
    <cellStyle name="Процентный 5 3 4 2 4 3" xfId="44877"/>
    <cellStyle name="Процентный 5 3 4 2 4 4" xfId="44878"/>
    <cellStyle name="Процентный 5 3 4 2 4 5" xfId="44879"/>
    <cellStyle name="Процентный 5 3 4 2 4 6" xfId="44880"/>
    <cellStyle name="Процентный 5 3 4 2 4 7" xfId="44881"/>
    <cellStyle name="Процентный 5 3 4 2 4 8" xfId="44882"/>
    <cellStyle name="Процентный 5 3 4 2 5" xfId="44883"/>
    <cellStyle name="Процентный 5 3 4 2 5 2" xfId="44884"/>
    <cellStyle name="Процентный 5 3 4 2 5 3" xfId="44885"/>
    <cellStyle name="Процентный 5 3 4 2 5 4" xfId="44886"/>
    <cellStyle name="Процентный 5 3 4 2 5 5" xfId="44887"/>
    <cellStyle name="Процентный 5 3 4 2 6" xfId="44888"/>
    <cellStyle name="Процентный 5 3 4 2 6 2" xfId="44889"/>
    <cellStyle name="Процентный 5 3 4 2 6 3" xfId="44890"/>
    <cellStyle name="Процентный 5 3 4 2 6 4" xfId="44891"/>
    <cellStyle name="Процентный 5 3 4 2 6 5" xfId="44892"/>
    <cellStyle name="Процентный 5 3 4 2 7" xfId="44893"/>
    <cellStyle name="Процентный 5 3 4 2 8" xfId="44894"/>
    <cellStyle name="Процентный 5 3 4 2 9" xfId="44895"/>
    <cellStyle name="Процентный 5 3 4 3" xfId="44896"/>
    <cellStyle name="Процентный 5 3 4 3 10" xfId="44897"/>
    <cellStyle name="Процентный 5 3 4 3 11" xfId="44898"/>
    <cellStyle name="Процентный 5 3 4 3 12" xfId="44899"/>
    <cellStyle name="Процентный 5 3 4 3 13" xfId="44900"/>
    <cellStyle name="Процентный 5 3 4 3 2" xfId="44901"/>
    <cellStyle name="Процентный 5 3 4 3 2 2" xfId="44902"/>
    <cellStyle name="Процентный 5 3 4 3 2 2 2" xfId="44903"/>
    <cellStyle name="Процентный 5 3 4 3 2 2 3" xfId="44904"/>
    <cellStyle name="Процентный 5 3 4 3 2 2 4" xfId="44905"/>
    <cellStyle name="Процентный 5 3 4 3 2 2 5" xfId="44906"/>
    <cellStyle name="Процентный 5 3 4 3 2 3" xfId="44907"/>
    <cellStyle name="Процентный 5 3 4 3 2 4" xfId="44908"/>
    <cellStyle name="Процентный 5 3 4 3 2 5" xfId="44909"/>
    <cellStyle name="Процентный 5 3 4 3 2 6" xfId="44910"/>
    <cellStyle name="Процентный 5 3 4 3 2 7" xfId="44911"/>
    <cellStyle name="Процентный 5 3 4 3 2 8" xfId="44912"/>
    <cellStyle name="Процентный 5 3 4 3 2 9" xfId="44913"/>
    <cellStyle name="Процентный 5 3 4 3 3" xfId="44914"/>
    <cellStyle name="Процентный 5 3 4 3 3 2" xfId="44915"/>
    <cellStyle name="Процентный 5 3 4 3 3 2 2" xfId="44916"/>
    <cellStyle name="Процентный 5 3 4 3 3 2 3" xfId="44917"/>
    <cellStyle name="Процентный 5 3 4 3 3 2 4" xfId="44918"/>
    <cellStyle name="Процентный 5 3 4 3 3 2 5" xfId="44919"/>
    <cellStyle name="Процентный 5 3 4 3 3 3" xfId="44920"/>
    <cellStyle name="Процентный 5 3 4 3 3 4" xfId="44921"/>
    <cellStyle name="Процентный 5 3 4 3 3 5" xfId="44922"/>
    <cellStyle name="Процентный 5 3 4 3 3 6" xfId="44923"/>
    <cellStyle name="Процентный 5 3 4 3 3 7" xfId="44924"/>
    <cellStyle name="Процентный 5 3 4 3 3 8" xfId="44925"/>
    <cellStyle name="Процентный 5 3 4 3 4" xfId="44926"/>
    <cellStyle name="Процентный 5 3 4 3 4 2" xfId="44927"/>
    <cellStyle name="Процентный 5 3 4 3 4 3" xfId="44928"/>
    <cellStyle name="Процентный 5 3 4 3 4 4" xfId="44929"/>
    <cellStyle name="Процентный 5 3 4 3 4 5" xfId="44930"/>
    <cellStyle name="Процентный 5 3 4 3 5" xfId="44931"/>
    <cellStyle name="Процентный 5 3 4 3 5 2" xfId="44932"/>
    <cellStyle name="Процентный 5 3 4 3 5 3" xfId="44933"/>
    <cellStyle name="Процентный 5 3 4 3 5 4" xfId="44934"/>
    <cellStyle name="Процентный 5 3 4 3 5 5" xfId="44935"/>
    <cellStyle name="Процентный 5 3 4 3 6" xfId="44936"/>
    <cellStyle name="Процентный 5 3 4 3 7" xfId="44937"/>
    <cellStyle name="Процентный 5 3 4 3 8" xfId="44938"/>
    <cellStyle name="Процентный 5 3 4 3 9" xfId="44939"/>
    <cellStyle name="Процентный 5 3 4 4" xfId="44940"/>
    <cellStyle name="Процентный 5 3 4 4 10" xfId="44941"/>
    <cellStyle name="Процентный 5 3 4 4 2" xfId="44942"/>
    <cellStyle name="Процентный 5 3 4 4 2 2" xfId="44943"/>
    <cellStyle name="Процентный 5 3 4 4 2 2 2" xfId="44944"/>
    <cellStyle name="Процентный 5 3 4 4 2 2 3" xfId="44945"/>
    <cellStyle name="Процентный 5 3 4 4 2 2 4" xfId="44946"/>
    <cellStyle name="Процентный 5 3 4 4 2 2 5" xfId="44947"/>
    <cellStyle name="Процентный 5 3 4 4 2 3" xfId="44948"/>
    <cellStyle name="Процентный 5 3 4 4 2 4" xfId="44949"/>
    <cellStyle name="Процентный 5 3 4 4 2 5" xfId="44950"/>
    <cellStyle name="Процентный 5 3 4 4 2 6" xfId="44951"/>
    <cellStyle name="Процентный 5 3 4 4 2 7" xfId="44952"/>
    <cellStyle name="Процентный 5 3 4 4 2 8" xfId="44953"/>
    <cellStyle name="Процентный 5 3 4 4 2 9" xfId="44954"/>
    <cellStyle name="Процентный 5 3 4 4 3" xfId="44955"/>
    <cellStyle name="Процентный 5 3 4 4 3 2" xfId="44956"/>
    <cellStyle name="Процентный 5 3 4 4 3 3" xfId="44957"/>
    <cellStyle name="Процентный 5 3 4 4 3 4" xfId="44958"/>
    <cellStyle name="Процентный 5 3 4 4 3 5" xfId="44959"/>
    <cellStyle name="Процентный 5 3 4 4 4" xfId="44960"/>
    <cellStyle name="Процентный 5 3 4 4 5" xfId="44961"/>
    <cellStyle name="Процентный 5 3 4 4 6" xfId="44962"/>
    <cellStyle name="Процентный 5 3 4 4 7" xfId="44963"/>
    <cellStyle name="Процентный 5 3 4 4 8" xfId="44964"/>
    <cellStyle name="Процентный 5 3 4 4 9" xfId="44965"/>
    <cellStyle name="Процентный 5 3 4 5" xfId="44966"/>
    <cellStyle name="Процентный 5 3 4 5 2" xfId="44967"/>
    <cellStyle name="Процентный 5 3 4 5 2 2" xfId="44968"/>
    <cellStyle name="Процентный 5 3 4 5 2 3" xfId="44969"/>
    <cellStyle name="Процентный 5 3 4 5 2 4" xfId="44970"/>
    <cellStyle name="Процентный 5 3 4 5 2 5" xfId="44971"/>
    <cellStyle name="Процентный 5 3 4 5 3" xfId="44972"/>
    <cellStyle name="Процентный 5 3 4 5 4" xfId="44973"/>
    <cellStyle name="Процентный 5 3 4 5 5" xfId="44974"/>
    <cellStyle name="Процентный 5 3 4 5 6" xfId="44975"/>
    <cellStyle name="Процентный 5 3 4 5 7" xfId="44976"/>
    <cellStyle name="Процентный 5 3 4 5 8" xfId="44977"/>
    <cellStyle name="Процентный 5 3 4 5 9" xfId="44978"/>
    <cellStyle name="Процентный 5 3 4 6" xfId="44979"/>
    <cellStyle name="Процентный 5 3 4 6 2" xfId="44980"/>
    <cellStyle name="Процентный 5 3 4 6 2 2" xfId="44981"/>
    <cellStyle name="Процентный 5 3 4 6 2 3" xfId="44982"/>
    <cellStyle name="Процентный 5 3 4 6 2 4" xfId="44983"/>
    <cellStyle name="Процентный 5 3 4 6 2 5" xfId="44984"/>
    <cellStyle name="Процентный 5 3 4 6 3" xfId="44985"/>
    <cellStyle name="Процентный 5 3 4 6 4" xfId="44986"/>
    <cellStyle name="Процентный 5 3 4 6 5" xfId="44987"/>
    <cellStyle name="Процентный 5 3 4 6 6" xfId="44988"/>
    <cellStyle name="Процентный 5 3 4 6 7" xfId="44989"/>
    <cellStyle name="Процентный 5 3 4 6 8" xfId="44990"/>
    <cellStyle name="Процентный 5 3 4 7" xfId="44991"/>
    <cellStyle name="Процентный 5 3 4 7 2" xfId="44992"/>
    <cellStyle name="Процентный 5 3 4 7 3" xfId="44993"/>
    <cellStyle name="Процентный 5 3 4 7 4" xfId="44994"/>
    <cellStyle name="Процентный 5 3 4 7 5" xfId="44995"/>
    <cellStyle name="Процентный 5 3 4 8" xfId="44996"/>
    <cellStyle name="Процентный 5 3 4 8 2" xfId="44997"/>
    <cellStyle name="Процентный 5 3 4 8 3" xfId="44998"/>
    <cellStyle name="Процентный 5 3 4 8 4" xfId="44999"/>
    <cellStyle name="Процентный 5 3 4 8 5" xfId="45000"/>
    <cellStyle name="Процентный 5 3 4 9" xfId="45001"/>
    <cellStyle name="Процентный 5 3 5" xfId="45002"/>
    <cellStyle name="Процентный 5 3 5 10" xfId="45003"/>
    <cellStyle name="Процентный 5 3 5 11" xfId="45004"/>
    <cellStyle name="Процентный 5 3 5 12" xfId="45005"/>
    <cellStyle name="Процентный 5 3 5 13" xfId="45006"/>
    <cellStyle name="Процентный 5 3 5 14" xfId="45007"/>
    <cellStyle name="Процентный 5 3 5 15" xfId="45008"/>
    <cellStyle name="Процентный 5 3 5 2" xfId="45009"/>
    <cellStyle name="Процентный 5 3 5 2 10" xfId="45010"/>
    <cellStyle name="Процентный 5 3 5 2 11" xfId="45011"/>
    <cellStyle name="Процентный 5 3 5 2 12" xfId="45012"/>
    <cellStyle name="Процентный 5 3 5 2 13" xfId="45013"/>
    <cellStyle name="Процентный 5 3 5 2 14" xfId="45014"/>
    <cellStyle name="Процентный 5 3 5 2 2" xfId="45015"/>
    <cellStyle name="Процентный 5 3 5 2 2 10" xfId="45016"/>
    <cellStyle name="Процентный 5 3 5 2 2 11" xfId="45017"/>
    <cellStyle name="Процентный 5 3 5 2 2 12" xfId="45018"/>
    <cellStyle name="Процентный 5 3 5 2 2 13" xfId="45019"/>
    <cellStyle name="Процентный 5 3 5 2 2 2" xfId="45020"/>
    <cellStyle name="Процентный 5 3 5 2 2 2 2" xfId="45021"/>
    <cellStyle name="Процентный 5 3 5 2 2 2 2 2" xfId="45022"/>
    <cellStyle name="Процентный 5 3 5 2 2 2 2 3" xfId="45023"/>
    <cellStyle name="Процентный 5 3 5 2 2 2 2 4" xfId="45024"/>
    <cellStyle name="Процентный 5 3 5 2 2 2 2 5" xfId="45025"/>
    <cellStyle name="Процентный 5 3 5 2 2 2 3" xfId="45026"/>
    <cellStyle name="Процентный 5 3 5 2 2 2 4" xfId="45027"/>
    <cellStyle name="Процентный 5 3 5 2 2 2 5" xfId="45028"/>
    <cellStyle name="Процентный 5 3 5 2 2 2 6" xfId="45029"/>
    <cellStyle name="Процентный 5 3 5 2 2 2 7" xfId="45030"/>
    <cellStyle name="Процентный 5 3 5 2 2 2 8" xfId="45031"/>
    <cellStyle name="Процентный 5 3 5 2 2 2 9" xfId="45032"/>
    <cellStyle name="Процентный 5 3 5 2 2 3" xfId="45033"/>
    <cellStyle name="Процентный 5 3 5 2 2 3 2" xfId="45034"/>
    <cellStyle name="Процентный 5 3 5 2 2 3 2 2" xfId="45035"/>
    <cellStyle name="Процентный 5 3 5 2 2 3 2 3" xfId="45036"/>
    <cellStyle name="Процентный 5 3 5 2 2 3 2 4" xfId="45037"/>
    <cellStyle name="Процентный 5 3 5 2 2 3 2 5" xfId="45038"/>
    <cellStyle name="Процентный 5 3 5 2 2 3 3" xfId="45039"/>
    <cellStyle name="Процентный 5 3 5 2 2 3 4" xfId="45040"/>
    <cellStyle name="Процентный 5 3 5 2 2 3 5" xfId="45041"/>
    <cellStyle name="Процентный 5 3 5 2 2 3 6" xfId="45042"/>
    <cellStyle name="Процентный 5 3 5 2 2 3 7" xfId="45043"/>
    <cellStyle name="Процентный 5 3 5 2 2 3 8" xfId="45044"/>
    <cellStyle name="Процентный 5 3 5 2 2 4" xfId="45045"/>
    <cellStyle name="Процентный 5 3 5 2 2 4 2" xfId="45046"/>
    <cellStyle name="Процентный 5 3 5 2 2 4 3" xfId="45047"/>
    <cellStyle name="Процентный 5 3 5 2 2 4 4" xfId="45048"/>
    <cellStyle name="Процентный 5 3 5 2 2 4 5" xfId="45049"/>
    <cellStyle name="Процентный 5 3 5 2 2 5" xfId="45050"/>
    <cellStyle name="Процентный 5 3 5 2 2 5 2" xfId="45051"/>
    <cellStyle name="Процентный 5 3 5 2 2 5 3" xfId="45052"/>
    <cellStyle name="Процентный 5 3 5 2 2 5 4" xfId="45053"/>
    <cellStyle name="Процентный 5 3 5 2 2 5 5" xfId="45054"/>
    <cellStyle name="Процентный 5 3 5 2 2 6" xfId="45055"/>
    <cellStyle name="Процентный 5 3 5 2 2 7" xfId="45056"/>
    <cellStyle name="Процентный 5 3 5 2 2 8" xfId="45057"/>
    <cellStyle name="Процентный 5 3 5 2 2 9" xfId="45058"/>
    <cellStyle name="Процентный 5 3 5 2 3" xfId="45059"/>
    <cellStyle name="Процентный 5 3 5 2 3 2" xfId="45060"/>
    <cellStyle name="Процентный 5 3 5 2 3 2 2" xfId="45061"/>
    <cellStyle name="Процентный 5 3 5 2 3 2 3" xfId="45062"/>
    <cellStyle name="Процентный 5 3 5 2 3 2 4" xfId="45063"/>
    <cellStyle name="Процентный 5 3 5 2 3 2 5" xfId="45064"/>
    <cellStyle name="Процентный 5 3 5 2 3 3" xfId="45065"/>
    <cellStyle name="Процентный 5 3 5 2 3 4" xfId="45066"/>
    <cellStyle name="Процентный 5 3 5 2 3 5" xfId="45067"/>
    <cellStyle name="Процентный 5 3 5 2 3 6" xfId="45068"/>
    <cellStyle name="Процентный 5 3 5 2 3 7" xfId="45069"/>
    <cellStyle name="Процентный 5 3 5 2 3 8" xfId="45070"/>
    <cellStyle name="Процентный 5 3 5 2 3 9" xfId="45071"/>
    <cellStyle name="Процентный 5 3 5 2 4" xfId="45072"/>
    <cellStyle name="Процентный 5 3 5 2 4 2" xfId="45073"/>
    <cellStyle name="Процентный 5 3 5 2 4 2 2" xfId="45074"/>
    <cellStyle name="Процентный 5 3 5 2 4 2 3" xfId="45075"/>
    <cellStyle name="Процентный 5 3 5 2 4 2 4" xfId="45076"/>
    <cellStyle name="Процентный 5 3 5 2 4 2 5" xfId="45077"/>
    <cellStyle name="Процентный 5 3 5 2 4 3" xfId="45078"/>
    <cellStyle name="Процентный 5 3 5 2 4 4" xfId="45079"/>
    <cellStyle name="Процентный 5 3 5 2 4 5" xfId="45080"/>
    <cellStyle name="Процентный 5 3 5 2 4 6" xfId="45081"/>
    <cellStyle name="Процентный 5 3 5 2 4 7" xfId="45082"/>
    <cellStyle name="Процентный 5 3 5 2 4 8" xfId="45083"/>
    <cellStyle name="Процентный 5 3 5 2 5" xfId="45084"/>
    <cellStyle name="Процентный 5 3 5 2 5 2" xfId="45085"/>
    <cellStyle name="Процентный 5 3 5 2 5 3" xfId="45086"/>
    <cellStyle name="Процентный 5 3 5 2 5 4" xfId="45087"/>
    <cellStyle name="Процентный 5 3 5 2 5 5" xfId="45088"/>
    <cellStyle name="Процентный 5 3 5 2 6" xfId="45089"/>
    <cellStyle name="Процентный 5 3 5 2 6 2" xfId="45090"/>
    <cellStyle name="Процентный 5 3 5 2 6 3" xfId="45091"/>
    <cellStyle name="Процентный 5 3 5 2 6 4" xfId="45092"/>
    <cellStyle name="Процентный 5 3 5 2 6 5" xfId="45093"/>
    <cellStyle name="Процентный 5 3 5 2 7" xfId="45094"/>
    <cellStyle name="Процентный 5 3 5 2 8" xfId="45095"/>
    <cellStyle name="Процентный 5 3 5 2 9" xfId="45096"/>
    <cellStyle name="Процентный 5 3 5 3" xfId="45097"/>
    <cellStyle name="Процентный 5 3 5 3 10" xfId="45098"/>
    <cellStyle name="Процентный 5 3 5 3 11" xfId="45099"/>
    <cellStyle name="Процентный 5 3 5 3 12" xfId="45100"/>
    <cellStyle name="Процентный 5 3 5 3 13" xfId="45101"/>
    <cellStyle name="Процентный 5 3 5 3 2" xfId="45102"/>
    <cellStyle name="Процентный 5 3 5 3 2 2" xfId="45103"/>
    <cellStyle name="Процентный 5 3 5 3 2 2 2" xfId="45104"/>
    <cellStyle name="Процентный 5 3 5 3 2 2 3" xfId="45105"/>
    <cellStyle name="Процентный 5 3 5 3 2 2 4" xfId="45106"/>
    <cellStyle name="Процентный 5 3 5 3 2 2 5" xfId="45107"/>
    <cellStyle name="Процентный 5 3 5 3 2 3" xfId="45108"/>
    <cellStyle name="Процентный 5 3 5 3 2 4" xfId="45109"/>
    <cellStyle name="Процентный 5 3 5 3 2 5" xfId="45110"/>
    <cellStyle name="Процентный 5 3 5 3 2 6" xfId="45111"/>
    <cellStyle name="Процентный 5 3 5 3 2 7" xfId="45112"/>
    <cellStyle name="Процентный 5 3 5 3 2 8" xfId="45113"/>
    <cellStyle name="Процентный 5 3 5 3 2 9" xfId="45114"/>
    <cellStyle name="Процентный 5 3 5 3 3" xfId="45115"/>
    <cellStyle name="Процентный 5 3 5 3 3 2" xfId="45116"/>
    <cellStyle name="Процентный 5 3 5 3 3 2 2" xfId="45117"/>
    <cellStyle name="Процентный 5 3 5 3 3 2 3" xfId="45118"/>
    <cellStyle name="Процентный 5 3 5 3 3 2 4" xfId="45119"/>
    <cellStyle name="Процентный 5 3 5 3 3 2 5" xfId="45120"/>
    <cellStyle name="Процентный 5 3 5 3 3 3" xfId="45121"/>
    <cellStyle name="Процентный 5 3 5 3 3 4" xfId="45122"/>
    <cellStyle name="Процентный 5 3 5 3 3 5" xfId="45123"/>
    <cellStyle name="Процентный 5 3 5 3 3 6" xfId="45124"/>
    <cellStyle name="Процентный 5 3 5 3 3 7" xfId="45125"/>
    <cellStyle name="Процентный 5 3 5 3 3 8" xfId="45126"/>
    <cellStyle name="Процентный 5 3 5 3 4" xfId="45127"/>
    <cellStyle name="Процентный 5 3 5 3 4 2" xfId="45128"/>
    <cellStyle name="Процентный 5 3 5 3 4 3" xfId="45129"/>
    <cellStyle name="Процентный 5 3 5 3 4 4" xfId="45130"/>
    <cellStyle name="Процентный 5 3 5 3 4 5" xfId="45131"/>
    <cellStyle name="Процентный 5 3 5 3 5" xfId="45132"/>
    <cellStyle name="Процентный 5 3 5 3 5 2" xfId="45133"/>
    <cellStyle name="Процентный 5 3 5 3 5 3" xfId="45134"/>
    <cellStyle name="Процентный 5 3 5 3 5 4" xfId="45135"/>
    <cellStyle name="Процентный 5 3 5 3 5 5" xfId="45136"/>
    <cellStyle name="Процентный 5 3 5 3 6" xfId="45137"/>
    <cellStyle name="Процентный 5 3 5 3 7" xfId="45138"/>
    <cellStyle name="Процентный 5 3 5 3 8" xfId="45139"/>
    <cellStyle name="Процентный 5 3 5 3 9" xfId="45140"/>
    <cellStyle name="Процентный 5 3 5 4" xfId="45141"/>
    <cellStyle name="Процентный 5 3 5 4 2" xfId="45142"/>
    <cellStyle name="Процентный 5 3 5 4 2 2" xfId="45143"/>
    <cellStyle name="Процентный 5 3 5 4 2 3" xfId="45144"/>
    <cellStyle name="Процентный 5 3 5 4 2 4" xfId="45145"/>
    <cellStyle name="Процентный 5 3 5 4 2 5" xfId="45146"/>
    <cellStyle name="Процентный 5 3 5 4 3" xfId="45147"/>
    <cellStyle name="Процентный 5 3 5 4 4" xfId="45148"/>
    <cellStyle name="Процентный 5 3 5 4 5" xfId="45149"/>
    <cellStyle name="Процентный 5 3 5 4 6" xfId="45150"/>
    <cellStyle name="Процентный 5 3 5 4 7" xfId="45151"/>
    <cellStyle name="Процентный 5 3 5 4 8" xfId="45152"/>
    <cellStyle name="Процентный 5 3 5 4 9" xfId="45153"/>
    <cellStyle name="Процентный 5 3 5 5" xfId="45154"/>
    <cellStyle name="Процентный 5 3 5 5 2" xfId="45155"/>
    <cellStyle name="Процентный 5 3 5 5 2 2" xfId="45156"/>
    <cellStyle name="Процентный 5 3 5 5 2 3" xfId="45157"/>
    <cellStyle name="Процентный 5 3 5 5 2 4" xfId="45158"/>
    <cellStyle name="Процентный 5 3 5 5 2 5" xfId="45159"/>
    <cellStyle name="Процентный 5 3 5 5 3" xfId="45160"/>
    <cellStyle name="Процентный 5 3 5 5 4" xfId="45161"/>
    <cellStyle name="Процентный 5 3 5 5 5" xfId="45162"/>
    <cellStyle name="Процентный 5 3 5 5 6" xfId="45163"/>
    <cellStyle name="Процентный 5 3 5 5 7" xfId="45164"/>
    <cellStyle name="Процентный 5 3 5 5 8" xfId="45165"/>
    <cellStyle name="Процентный 5 3 5 6" xfId="45166"/>
    <cellStyle name="Процентный 5 3 5 6 2" xfId="45167"/>
    <cellStyle name="Процентный 5 3 5 6 3" xfId="45168"/>
    <cellStyle name="Процентный 5 3 5 6 4" xfId="45169"/>
    <cellStyle name="Процентный 5 3 5 6 5" xfId="45170"/>
    <cellStyle name="Процентный 5 3 5 7" xfId="45171"/>
    <cellStyle name="Процентный 5 3 5 7 2" xfId="45172"/>
    <cellStyle name="Процентный 5 3 5 7 3" xfId="45173"/>
    <cellStyle name="Процентный 5 3 5 7 4" xfId="45174"/>
    <cellStyle name="Процентный 5 3 5 7 5" xfId="45175"/>
    <cellStyle name="Процентный 5 3 5 8" xfId="45176"/>
    <cellStyle name="Процентный 5 3 5 9" xfId="45177"/>
    <cellStyle name="Процентный 5 3 6" xfId="45178"/>
    <cellStyle name="Процентный 5 3 6 10" xfId="45179"/>
    <cellStyle name="Процентный 5 3 6 11" xfId="45180"/>
    <cellStyle name="Процентный 5 3 6 12" xfId="45181"/>
    <cellStyle name="Процентный 5 3 6 13" xfId="45182"/>
    <cellStyle name="Процентный 5 3 6 14" xfId="45183"/>
    <cellStyle name="Процентный 5 3 6 15" xfId="45184"/>
    <cellStyle name="Процентный 5 3 6 2" xfId="45185"/>
    <cellStyle name="Процентный 5 3 6 2 10" xfId="45186"/>
    <cellStyle name="Процентный 5 3 6 2 11" xfId="45187"/>
    <cellStyle name="Процентный 5 3 6 2 12" xfId="45188"/>
    <cellStyle name="Процентный 5 3 6 2 13" xfId="45189"/>
    <cellStyle name="Процентный 5 3 6 2 14" xfId="45190"/>
    <cellStyle name="Процентный 5 3 6 2 2" xfId="45191"/>
    <cellStyle name="Процентный 5 3 6 2 2 10" xfId="45192"/>
    <cellStyle name="Процентный 5 3 6 2 2 11" xfId="45193"/>
    <cellStyle name="Процентный 5 3 6 2 2 12" xfId="45194"/>
    <cellStyle name="Процентный 5 3 6 2 2 13" xfId="45195"/>
    <cellStyle name="Процентный 5 3 6 2 2 2" xfId="45196"/>
    <cellStyle name="Процентный 5 3 6 2 2 2 2" xfId="45197"/>
    <cellStyle name="Процентный 5 3 6 2 2 2 2 2" xfId="45198"/>
    <cellStyle name="Процентный 5 3 6 2 2 2 2 3" xfId="45199"/>
    <cellStyle name="Процентный 5 3 6 2 2 2 2 4" xfId="45200"/>
    <cellStyle name="Процентный 5 3 6 2 2 2 2 5" xfId="45201"/>
    <cellStyle name="Процентный 5 3 6 2 2 2 3" xfId="45202"/>
    <cellStyle name="Процентный 5 3 6 2 2 2 4" xfId="45203"/>
    <cellStyle name="Процентный 5 3 6 2 2 2 5" xfId="45204"/>
    <cellStyle name="Процентный 5 3 6 2 2 2 6" xfId="45205"/>
    <cellStyle name="Процентный 5 3 6 2 2 2 7" xfId="45206"/>
    <cellStyle name="Процентный 5 3 6 2 2 2 8" xfId="45207"/>
    <cellStyle name="Процентный 5 3 6 2 2 2 9" xfId="45208"/>
    <cellStyle name="Процентный 5 3 6 2 2 3" xfId="45209"/>
    <cellStyle name="Процентный 5 3 6 2 2 3 2" xfId="45210"/>
    <cellStyle name="Процентный 5 3 6 2 2 3 2 2" xfId="45211"/>
    <cellStyle name="Процентный 5 3 6 2 2 3 2 3" xfId="45212"/>
    <cellStyle name="Процентный 5 3 6 2 2 3 2 4" xfId="45213"/>
    <cellStyle name="Процентный 5 3 6 2 2 3 2 5" xfId="45214"/>
    <cellStyle name="Процентный 5 3 6 2 2 3 3" xfId="45215"/>
    <cellStyle name="Процентный 5 3 6 2 2 3 4" xfId="45216"/>
    <cellStyle name="Процентный 5 3 6 2 2 3 5" xfId="45217"/>
    <cellStyle name="Процентный 5 3 6 2 2 3 6" xfId="45218"/>
    <cellStyle name="Процентный 5 3 6 2 2 3 7" xfId="45219"/>
    <cellStyle name="Процентный 5 3 6 2 2 3 8" xfId="45220"/>
    <cellStyle name="Процентный 5 3 6 2 2 4" xfId="45221"/>
    <cellStyle name="Процентный 5 3 6 2 2 4 2" xfId="45222"/>
    <cellStyle name="Процентный 5 3 6 2 2 4 3" xfId="45223"/>
    <cellStyle name="Процентный 5 3 6 2 2 4 4" xfId="45224"/>
    <cellStyle name="Процентный 5 3 6 2 2 4 5" xfId="45225"/>
    <cellStyle name="Процентный 5 3 6 2 2 5" xfId="45226"/>
    <cellStyle name="Процентный 5 3 6 2 2 5 2" xfId="45227"/>
    <cellStyle name="Процентный 5 3 6 2 2 5 3" xfId="45228"/>
    <cellStyle name="Процентный 5 3 6 2 2 5 4" xfId="45229"/>
    <cellStyle name="Процентный 5 3 6 2 2 5 5" xfId="45230"/>
    <cellStyle name="Процентный 5 3 6 2 2 6" xfId="45231"/>
    <cellStyle name="Процентный 5 3 6 2 2 7" xfId="45232"/>
    <cellStyle name="Процентный 5 3 6 2 2 8" xfId="45233"/>
    <cellStyle name="Процентный 5 3 6 2 2 9" xfId="45234"/>
    <cellStyle name="Процентный 5 3 6 2 3" xfId="45235"/>
    <cellStyle name="Процентный 5 3 6 2 3 2" xfId="45236"/>
    <cellStyle name="Процентный 5 3 6 2 3 2 2" xfId="45237"/>
    <cellStyle name="Процентный 5 3 6 2 3 2 3" xfId="45238"/>
    <cellStyle name="Процентный 5 3 6 2 3 2 4" xfId="45239"/>
    <cellStyle name="Процентный 5 3 6 2 3 2 5" xfId="45240"/>
    <cellStyle name="Процентный 5 3 6 2 3 3" xfId="45241"/>
    <cellStyle name="Процентный 5 3 6 2 3 4" xfId="45242"/>
    <cellStyle name="Процентный 5 3 6 2 3 5" xfId="45243"/>
    <cellStyle name="Процентный 5 3 6 2 3 6" xfId="45244"/>
    <cellStyle name="Процентный 5 3 6 2 3 7" xfId="45245"/>
    <cellStyle name="Процентный 5 3 6 2 3 8" xfId="45246"/>
    <cellStyle name="Процентный 5 3 6 2 3 9" xfId="45247"/>
    <cellStyle name="Процентный 5 3 6 2 4" xfId="45248"/>
    <cellStyle name="Процентный 5 3 6 2 4 2" xfId="45249"/>
    <cellStyle name="Процентный 5 3 6 2 4 2 2" xfId="45250"/>
    <cellStyle name="Процентный 5 3 6 2 4 2 3" xfId="45251"/>
    <cellStyle name="Процентный 5 3 6 2 4 2 4" xfId="45252"/>
    <cellStyle name="Процентный 5 3 6 2 4 2 5" xfId="45253"/>
    <cellStyle name="Процентный 5 3 6 2 4 3" xfId="45254"/>
    <cellStyle name="Процентный 5 3 6 2 4 4" xfId="45255"/>
    <cellStyle name="Процентный 5 3 6 2 4 5" xfId="45256"/>
    <cellStyle name="Процентный 5 3 6 2 4 6" xfId="45257"/>
    <cellStyle name="Процентный 5 3 6 2 4 7" xfId="45258"/>
    <cellStyle name="Процентный 5 3 6 2 4 8" xfId="45259"/>
    <cellStyle name="Процентный 5 3 6 2 5" xfId="45260"/>
    <cellStyle name="Процентный 5 3 6 2 5 2" xfId="45261"/>
    <cellStyle name="Процентный 5 3 6 2 5 3" xfId="45262"/>
    <cellStyle name="Процентный 5 3 6 2 5 4" xfId="45263"/>
    <cellStyle name="Процентный 5 3 6 2 5 5" xfId="45264"/>
    <cellStyle name="Процентный 5 3 6 2 6" xfId="45265"/>
    <cellStyle name="Процентный 5 3 6 2 6 2" xfId="45266"/>
    <cellStyle name="Процентный 5 3 6 2 6 3" xfId="45267"/>
    <cellStyle name="Процентный 5 3 6 2 6 4" xfId="45268"/>
    <cellStyle name="Процентный 5 3 6 2 6 5" xfId="45269"/>
    <cellStyle name="Процентный 5 3 6 2 7" xfId="45270"/>
    <cellStyle name="Процентный 5 3 6 2 8" xfId="45271"/>
    <cellStyle name="Процентный 5 3 6 2 9" xfId="45272"/>
    <cellStyle name="Процентный 5 3 6 3" xfId="45273"/>
    <cellStyle name="Процентный 5 3 6 3 10" xfId="45274"/>
    <cellStyle name="Процентный 5 3 6 3 11" xfId="45275"/>
    <cellStyle name="Процентный 5 3 6 3 12" xfId="45276"/>
    <cellStyle name="Процентный 5 3 6 3 13" xfId="45277"/>
    <cellStyle name="Процентный 5 3 6 3 2" xfId="45278"/>
    <cellStyle name="Процентный 5 3 6 3 2 2" xfId="45279"/>
    <cellStyle name="Процентный 5 3 6 3 2 2 2" xfId="45280"/>
    <cellStyle name="Процентный 5 3 6 3 2 2 3" xfId="45281"/>
    <cellStyle name="Процентный 5 3 6 3 2 2 4" xfId="45282"/>
    <cellStyle name="Процентный 5 3 6 3 2 2 5" xfId="45283"/>
    <cellStyle name="Процентный 5 3 6 3 2 3" xfId="45284"/>
    <cellStyle name="Процентный 5 3 6 3 2 4" xfId="45285"/>
    <cellStyle name="Процентный 5 3 6 3 2 5" xfId="45286"/>
    <cellStyle name="Процентный 5 3 6 3 2 6" xfId="45287"/>
    <cellStyle name="Процентный 5 3 6 3 2 7" xfId="45288"/>
    <cellStyle name="Процентный 5 3 6 3 2 8" xfId="45289"/>
    <cellStyle name="Процентный 5 3 6 3 2 9" xfId="45290"/>
    <cellStyle name="Процентный 5 3 6 3 3" xfId="45291"/>
    <cellStyle name="Процентный 5 3 6 3 3 2" xfId="45292"/>
    <cellStyle name="Процентный 5 3 6 3 3 2 2" xfId="45293"/>
    <cellStyle name="Процентный 5 3 6 3 3 2 3" xfId="45294"/>
    <cellStyle name="Процентный 5 3 6 3 3 2 4" xfId="45295"/>
    <cellStyle name="Процентный 5 3 6 3 3 2 5" xfId="45296"/>
    <cellStyle name="Процентный 5 3 6 3 3 3" xfId="45297"/>
    <cellStyle name="Процентный 5 3 6 3 3 4" xfId="45298"/>
    <cellStyle name="Процентный 5 3 6 3 3 5" xfId="45299"/>
    <cellStyle name="Процентный 5 3 6 3 3 6" xfId="45300"/>
    <cellStyle name="Процентный 5 3 6 3 3 7" xfId="45301"/>
    <cellStyle name="Процентный 5 3 6 3 3 8" xfId="45302"/>
    <cellStyle name="Процентный 5 3 6 3 4" xfId="45303"/>
    <cellStyle name="Процентный 5 3 6 3 4 2" xfId="45304"/>
    <cellStyle name="Процентный 5 3 6 3 4 3" xfId="45305"/>
    <cellStyle name="Процентный 5 3 6 3 4 4" xfId="45306"/>
    <cellStyle name="Процентный 5 3 6 3 4 5" xfId="45307"/>
    <cellStyle name="Процентный 5 3 6 3 5" xfId="45308"/>
    <cellStyle name="Процентный 5 3 6 3 5 2" xfId="45309"/>
    <cellStyle name="Процентный 5 3 6 3 5 3" xfId="45310"/>
    <cellStyle name="Процентный 5 3 6 3 5 4" xfId="45311"/>
    <cellStyle name="Процентный 5 3 6 3 5 5" xfId="45312"/>
    <cellStyle name="Процентный 5 3 6 3 6" xfId="45313"/>
    <cellStyle name="Процентный 5 3 6 3 7" xfId="45314"/>
    <cellStyle name="Процентный 5 3 6 3 8" xfId="45315"/>
    <cellStyle name="Процентный 5 3 6 3 9" xfId="45316"/>
    <cellStyle name="Процентный 5 3 6 4" xfId="45317"/>
    <cellStyle name="Процентный 5 3 6 4 2" xfId="45318"/>
    <cellStyle name="Процентный 5 3 6 4 2 2" xfId="45319"/>
    <cellStyle name="Процентный 5 3 6 4 2 3" xfId="45320"/>
    <cellStyle name="Процентный 5 3 6 4 2 4" xfId="45321"/>
    <cellStyle name="Процентный 5 3 6 4 2 5" xfId="45322"/>
    <cellStyle name="Процентный 5 3 6 4 3" xfId="45323"/>
    <cellStyle name="Процентный 5 3 6 4 4" xfId="45324"/>
    <cellStyle name="Процентный 5 3 6 4 5" xfId="45325"/>
    <cellStyle name="Процентный 5 3 6 4 6" xfId="45326"/>
    <cellStyle name="Процентный 5 3 6 4 7" xfId="45327"/>
    <cellStyle name="Процентный 5 3 6 4 8" xfId="45328"/>
    <cellStyle name="Процентный 5 3 6 4 9" xfId="45329"/>
    <cellStyle name="Процентный 5 3 6 5" xfId="45330"/>
    <cellStyle name="Процентный 5 3 6 5 2" xfId="45331"/>
    <cellStyle name="Процентный 5 3 6 5 2 2" xfId="45332"/>
    <cellStyle name="Процентный 5 3 6 5 2 3" xfId="45333"/>
    <cellStyle name="Процентный 5 3 6 5 2 4" xfId="45334"/>
    <cellStyle name="Процентный 5 3 6 5 2 5" xfId="45335"/>
    <cellStyle name="Процентный 5 3 6 5 3" xfId="45336"/>
    <cellStyle name="Процентный 5 3 6 5 4" xfId="45337"/>
    <cellStyle name="Процентный 5 3 6 5 5" xfId="45338"/>
    <cellStyle name="Процентный 5 3 6 5 6" xfId="45339"/>
    <cellStyle name="Процентный 5 3 6 5 7" xfId="45340"/>
    <cellStyle name="Процентный 5 3 6 5 8" xfId="45341"/>
    <cellStyle name="Процентный 5 3 6 6" xfId="45342"/>
    <cellStyle name="Процентный 5 3 6 6 2" xfId="45343"/>
    <cellStyle name="Процентный 5 3 6 6 3" xfId="45344"/>
    <cellStyle name="Процентный 5 3 6 6 4" xfId="45345"/>
    <cellStyle name="Процентный 5 3 6 6 5" xfId="45346"/>
    <cellStyle name="Процентный 5 3 6 7" xfId="45347"/>
    <cellStyle name="Процентный 5 3 6 7 2" xfId="45348"/>
    <cellStyle name="Процентный 5 3 6 7 3" xfId="45349"/>
    <cellStyle name="Процентный 5 3 6 7 4" xfId="45350"/>
    <cellStyle name="Процентный 5 3 6 7 5" xfId="45351"/>
    <cellStyle name="Процентный 5 3 6 8" xfId="45352"/>
    <cellStyle name="Процентный 5 3 6 9" xfId="45353"/>
    <cellStyle name="Процентный 5 3 7" xfId="45354"/>
    <cellStyle name="Процентный 5 3 7 10" xfId="45355"/>
    <cellStyle name="Процентный 5 3 7 11" xfId="45356"/>
    <cellStyle name="Процентный 5 3 7 12" xfId="45357"/>
    <cellStyle name="Процентный 5 3 7 13" xfId="45358"/>
    <cellStyle name="Процентный 5 3 7 14" xfId="45359"/>
    <cellStyle name="Процентный 5 3 7 15" xfId="45360"/>
    <cellStyle name="Процентный 5 3 7 2" xfId="45361"/>
    <cellStyle name="Процентный 5 3 7 2 10" xfId="45362"/>
    <cellStyle name="Процентный 5 3 7 2 11" xfId="45363"/>
    <cellStyle name="Процентный 5 3 7 2 12" xfId="45364"/>
    <cellStyle name="Процентный 5 3 7 2 13" xfId="45365"/>
    <cellStyle name="Процентный 5 3 7 2 14" xfId="45366"/>
    <cellStyle name="Процентный 5 3 7 2 2" xfId="45367"/>
    <cellStyle name="Процентный 5 3 7 2 2 10" xfId="45368"/>
    <cellStyle name="Процентный 5 3 7 2 2 11" xfId="45369"/>
    <cellStyle name="Процентный 5 3 7 2 2 12" xfId="45370"/>
    <cellStyle name="Процентный 5 3 7 2 2 13" xfId="45371"/>
    <cellStyle name="Процентный 5 3 7 2 2 2" xfId="45372"/>
    <cellStyle name="Процентный 5 3 7 2 2 2 2" xfId="45373"/>
    <cellStyle name="Процентный 5 3 7 2 2 2 2 2" xfId="45374"/>
    <cellStyle name="Процентный 5 3 7 2 2 2 2 3" xfId="45375"/>
    <cellStyle name="Процентный 5 3 7 2 2 2 2 4" xfId="45376"/>
    <cellStyle name="Процентный 5 3 7 2 2 2 2 5" xfId="45377"/>
    <cellStyle name="Процентный 5 3 7 2 2 2 3" xfId="45378"/>
    <cellStyle name="Процентный 5 3 7 2 2 2 4" xfId="45379"/>
    <cellStyle name="Процентный 5 3 7 2 2 2 5" xfId="45380"/>
    <cellStyle name="Процентный 5 3 7 2 2 2 6" xfId="45381"/>
    <cellStyle name="Процентный 5 3 7 2 2 2 7" xfId="45382"/>
    <cellStyle name="Процентный 5 3 7 2 2 2 8" xfId="45383"/>
    <cellStyle name="Процентный 5 3 7 2 2 2 9" xfId="45384"/>
    <cellStyle name="Процентный 5 3 7 2 2 3" xfId="45385"/>
    <cellStyle name="Процентный 5 3 7 2 2 3 2" xfId="45386"/>
    <cellStyle name="Процентный 5 3 7 2 2 3 2 2" xfId="45387"/>
    <cellStyle name="Процентный 5 3 7 2 2 3 2 3" xfId="45388"/>
    <cellStyle name="Процентный 5 3 7 2 2 3 2 4" xfId="45389"/>
    <cellStyle name="Процентный 5 3 7 2 2 3 2 5" xfId="45390"/>
    <cellStyle name="Процентный 5 3 7 2 2 3 3" xfId="45391"/>
    <cellStyle name="Процентный 5 3 7 2 2 3 4" xfId="45392"/>
    <cellStyle name="Процентный 5 3 7 2 2 3 5" xfId="45393"/>
    <cellStyle name="Процентный 5 3 7 2 2 3 6" xfId="45394"/>
    <cellStyle name="Процентный 5 3 7 2 2 3 7" xfId="45395"/>
    <cellStyle name="Процентный 5 3 7 2 2 3 8" xfId="45396"/>
    <cellStyle name="Процентный 5 3 7 2 2 4" xfId="45397"/>
    <cellStyle name="Процентный 5 3 7 2 2 4 2" xfId="45398"/>
    <cellStyle name="Процентный 5 3 7 2 2 4 3" xfId="45399"/>
    <cellStyle name="Процентный 5 3 7 2 2 4 4" xfId="45400"/>
    <cellStyle name="Процентный 5 3 7 2 2 4 5" xfId="45401"/>
    <cellStyle name="Процентный 5 3 7 2 2 5" xfId="45402"/>
    <cellStyle name="Процентный 5 3 7 2 2 5 2" xfId="45403"/>
    <cellStyle name="Процентный 5 3 7 2 2 5 3" xfId="45404"/>
    <cellStyle name="Процентный 5 3 7 2 2 5 4" xfId="45405"/>
    <cellStyle name="Процентный 5 3 7 2 2 5 5" xfId="45406"/>
    <cellStyle name="Процентный 5 3 7 2 2 6" xfId="45407"/>
    <cellStyle name="Процентный 5 3 7 2 2 7" xfId="45408"/>
    <cellStyle name="Процентный 5 3 7 2 2 8" xfId="45409"/>
    <cellStyle name="Процентный 5 3 7 2 2 9" xfId="45410"/>
    <cellStyle name="Процентный 5 3 7 2 3" xfId="45411"/>
    <cellStyle name="Процентный 5 3 7 2 3 2" xfId="45412"/>
    <cellStyle name="Процентный 5 3 7 2 3 2 2" xfId="45413"/>
    <cellStyle name="Процентный 5 3 7 2 3 2 3" xfId="45414"/>
    <cellStyle name="Процентный 5 3 7 2 3 2 4" xfId="45415"/>
    <cellStyle name="Процентный 5 3 7 2 3 2 5" xfId="45416"/>
    <cellStyle name="Процентный 5 3 7 2 3 3" xfId="45417"/>
    <cellStyle name="Процентный 5 3 7 2 3 4" xfId="45418"/>
    <cellStyle name="Процентный 5 3 7 2 3 5" xfId="45419"/>
    <cellStyle name="Процентный 5 3 7 2 3 6" xfId="45420"/>
    <cellStyle name="Процентный 5 3 7 2 3 7" xfId="45421"/>
    <cellStyle name="Процентный 5 3 7 2 3 8" xfId="45422"/>
    <cellStyle name="Процентный 5 3 7 2 3 9" xfId="45423"/>
    <cellStyle name="Процентный 5 3 7 2 4" xfId="45424"/>
    <cellStyle name="Процентный 5 3 7 2 4 2" xfId="45425"/>
    <cellStyle name="Процентный 5 3 7 2 4 2 2" xfId="45426"/>
    <cellStyle name="Процентный 5 3 7 2 4 2 3" xfId="45427"/>
    <cellStyle name="Процентный 5 3 7 2 4 2 4" xfId="45428"/>
    <cellStyle name="Процентный 5 3 7 2 4 2 5" xfId="45429"/>
    <cellStyle name="Процентный 5 3 7 2 4 3" xfId="45430"/>
    <cellStyle name="Процентный 5 3 7 2 4 4" xfId="45431"/>
    <cellStyle name="Процентный 5 3 7 2 4 5" xfId="45432"/>
    <cellStyle name="Процентный 5 3 7 2 4 6" xfId="45433"/>
    <cellStyle name="Процентный 5 3 7 2 4 7" xfId="45434"/>
    <cellStyle name="Процентный 5 3 7 2 4 8" xfId="45435"/>
    <cellStyle name="Процентный 5 3 7 2 5" xfId="45436"/>
    <cellStyle name="Процентный 5 3 7 2 5 2" xfId="45437"/>
    <cellStyle name="Процентный 5 3 7 2 5 3" xfId="45438"/>
    <cellStyle name="Процентный 5 3 7 2 5 4" xfId="45439"/>
    <cellStyle name="Процентный 5 3 7 2 5 5" xfId="45440"/>
    <cellStyle name="Процентный 5 3 7 2 6" xfId="45441"/>
    <cellStyle name="Процентный 5 3 7 2 6 2" xfId="45442"/>
    <cellStyle name="Процентный 5 3 7 2 6 3" xfId="45443"/>
    <cellStyle name="Процентный 5 3 7 2 6 4" xfId="45444"/>
    <cellStyle name="Процентный 5 3 7 2 6 5" xfId="45445"/>
    <cellStyle name="Процентный 5 3 7 2 7" xfId="45446"/>
    <cellStyle name="Процентный 5 3 7 2 8" xfId="45447"/>
    <cellStyle name="Процентный 5 3 7 2 9" xfId="45448"/>
    <cellStyle name="Процентный 5 3 7 3" xfId="45449"/>
    <cellStyle name="Процентный 5 3 7 3 10" xfId="45450"/>
    <cellStyle name="Процентный 5 3 7 3 11" xfId="45451"/>
    <cellStyle name="Процентный 5 3 7 3 12" xfId="45452"/>
    <cellStyle name="Процентный 5 3 7 3 13" xfId="45453"/>
    <cellStyle name="Процентный 5 3 7 3 2" xfId="45454"/>
    <cellStyle name="Процентный 5 3 7 3 2 2" xfId="45455"/>
    <cellStyle name="Процентный 5 3 7 3 2 2 2" xfId="45456"/>
    <cellStyle name="Процентный 5 3 7 3 2 2 3" xfId="45457"/>
    <cellStyle name="Процентный 5 3 7 3 2 2 4" xfId="45458"/>
    <cellStyle name="Процентный 5 3 7 3 2 2 5" xfId="45459"/>
    <cellStyle name="Процентный 5 3 7 3 2 3" xfId="45460"/>
    <cellStyle name="Процентный 5 3 7 3 2 4" xfId="45461"/>
    <cellStyle name="Процентный 5 3 7 3 2 5" xfId="45462"/>
    <cellStyle name="Процентный 5 3 7 3 2 6" xfId="45463"/>
    <cellStyle name="Процентный 5 3 7 3 2 7" xfId="45464"/>
    <cellStyle name="Процентный 5 3 7 3 2 8" xfId="45465"/>
    <cellStyle name="Процентный 5 3 7 3 2 9" xfId="45466"/>
    <cellStyle name="Процентный 5 3 7 3 3" xfId="45467"/>
    <cellStyle name="Процентный 5 3 7 3 3 2" xfId="45468"/>
    <cellStyle name="Процентный 5 3 7 3 3 2 2" xfId="45469"/>
    <cellStyle name="Процентный 5 3 7 3 3 2 3" xfId="45470"/>
    <cellStyle name="Процентный 5 3 7 3 3 2 4" xfId="45471"/>
    <cellStyle name="Процентный 5 3 7 3 3 2 5" xfId="45472"/>
    <cellStyle name="Процентный 5 3 7 3 3 3" xfId="45473"/>
    <cellStyle name="Процентный 5 3 7 3 3 4" xfId="45474"/>
    <cellStyle name="Процентный 5 3 7 3 3 5" xfId="45475"/>
    <cellStyle name="Процентный 5 3 7 3 3 6" xfId="45476"/>
    <cellStyle name="Процентный 5 3 7 3 3 7" xfId="45477"/>
    <cellStyle name="Процентный 5 3 7 3 3 8" xfId="45478"/>
    <cellStyle name="Процентный 5 3 7 3 4" xfId="45479"/>
    <cellStyle name="Процентный 5 3 7 3 4 2" xfId="45480"/>
    <cellStyle name="Процентный 5 3 7 3 4 3" xfId="45481"/>
    <cellStyle name="Процентный 5 3 7 3 4 4" xfId="45482"/>
    <cellStyle name="Процентный 5 3 7 3 4 5" xfId="45483"/>
    <cellStyle name="Процентный 5 3 7 3 5" xfId="45484"/>
    <cellStyle name="Процентный 5 3 7 3 5 2" xfId="45485"/>
    <cellStyle name="Процентный 5 3 7 3 5 3" xfId="45486"/>
    <cellStyle name="Процентный 5 3 7 3 5 4" xfId="45487"/>
    <cellStyle name="Процентный 5 3 7 3 5 5" xfId="45488"/>
    <cellStyle name="Процентный 5 3 7 3 6" xfId="45489"/>
    <cellStyle name="Процентный 5 3 7 3 7" xfId="45490"/>
    <cellStyle name="Процентный 5 3 7 3 8" xfId="45491"/>
    <cellStyle name="Процентный 5 3 7 3 9" xfId="45492"/>
    <cellStyle name="Процентный 5 3 7 4" xfId="45493"/>
    <cellStyle name="Процентный 5 3 7 4 2" xfId="45494"/>
    <cellStyle name="Процентный 5 3 7 4 2 2" xfId="45495"/>
    <cellStyle name="Процентный 5 3 7 4 2 3" xfId="45496"/>
    <cellStyle name="Процентный 5 3 7 4 2 4" xfId="45497"/>
    <cellStyle name="Процентный 5 3 7 4 2 5" xfId="45498"/>
    <cellStyle name="Процентный 5 3 7 4 3" xfId="45499"/>
    <cellStyle name="Процентный 5 3 7 4 4" xfId="45500"/>
    <cellStyle name="Процентный 5 3 7 4 5" xfId="45501"/>
    <cellStyle name="Процентный 5 3 7 4 6" xfId="45502"/>
    <cellStyle name="Процентный 5 3 7 4 7" xfId="45503"/>
    <cellStyle name="Процентный 5 3 7 4 8" xfId="45504"/>
    <cellStyle name="Процентный 5 3 7 4 9" xfId="45505"/>
    <cellStyle name="Процентный 5 3 7 5" xfId="45506"/>
    <cellStyle name="Процентный 5 3 7 5 2" xfId="45507"/>
    <cellStyle name="Процентный 5 3 7 5 2 2" xfId="45508"/>
    <cellStyle name="Процентный 5 3 7 5 2 3" xfId="45509"/>
    <cellStyle name="Процентный 5 3 7 5 2 4" xfId="45510"/>
    <cellStyle name="Процентный 5 3 7 5 2 5" xfId="45511"/>
    <cellStyle name="Процентный 5 3 7 5 3" xfId="45512"/>
    <cellStyle name="Процентный 5 3 7 5 4" xfId="45513"/>
    <cellStyle name="Процентный 5 3 7 5 5" xfId="45514"/>
    <cellStyle name="Процентный 5 3 7 5 6" xfId="45515"/>
    <cellStyle name="Процентный 5 3 7 5 7" xfId="45516"/>
    <cellStyle name="Процентный 5 3 7 5 8" xfId="45517"/>
    <cellStyle name="Процентный 5 3 7 6" xfId="45518"/>
    <cellStyle name="Процентный 5 3 7 6 2" xfId="45519"/>
    <cellStyle name="Процентный 5 3 7 6 3" xfId="45520"/>
    <cellStyle name="Процентный 5 3 7 6 4" xfId="45521"/>
    <cellStyle name="Процентный 5 3 7 6 5" xfId="45522"/>
    <cellStyle name="Процентный 5 3 7 7" xfId="45523"/>
    <cellStyle name="Процентный 5 3 7 7 2" xfId="45524"/>
    <cellStyle name="Процентный 5 3 7 7 3" xfId="45525"/>
    <cellStyle name="Процентный 5 3 7 7 4" xfId="45526"/>
    <cellStyle name="Процентный 5 3 7 7 5" xfId="45527"/>
    <cellStyle name="Процентный 5 3 7 8" xfId="45528"/>
    <cellStyle name="Процентный 5 3 7 9" xfId="45529"/>
    <cellStyle name="Процентный 5 3 8" xfId="45530"/>
    <cellStyle name="Процентный 5 3 8 10" xfId="45531"/>
    <cellStyle name="Процентный 5 3 8 11" xfId="45532"/>
    <cellStyle name="Процентный 5 3 8 12" xfId="45533"/>
    <cellStyle name="Процентный 5 3 8 13" xfId="45534"/>
    <cellStyle name="Процентный 5 3 8 14" xfId="45535"/>
    <cellStyle name="Процентный 5 3 8 15" xfId="45536"/>
    <cellStyle name="Процентный 5 3 8 2" xfId="45537"/>
    <cellStyle name="Процентный 5 3 8 2 10" xfId="45538"/>
    <cellStyle name="Процентный 5 3 8 2 11" xfId="45539"/>
    <cellStyle name="Процентный 5 3 8 2 12" xfId="45540"/>
    <cellStyle name="Процентный 5 3 8 2 13" xfId="45541"/>
    <cellStyle name="Процентный 5 3 8 2 14" xfId="45542"/>
    <cellStyle name="Процентный 5 3 8 2 2" xfId="45543"/>
    <cellStyle name="Процентный 5 3 8 2 2 10" xfId="45544"/>
    <cellStyle name="Процентный 5 3 8 2 2 11" xfId="45545"/>
    <cellStyle name="Процентный 5 3 8 2 2 12" xfId="45546"/>
    <cellStyle name="Процентный 5 3 8 2 2 13" xfId="45547"/>
    <cellStyle name="Процентный 5 3 8 2 2 2" xfId="45548"/>
    <cellStyle name="Процентный 5 3 8 2 2 2 2" xfId="45549"/>
    <cellStyle name="Процентный 5 3 8 2 2 2 2 2" xfId="45550"/>
    <cellStyle name="Процентный 5 3 8 2 2 2 2 3" xfId="45551"/>
    <cellStyle name="Процентный 5 3 8 2 2 2 2 4" xfId="45552"/>
    <cellStyle name="Процентный 5 3 8 2 2 2 2 5" xfId="45553"/>
    <cellStyle name="Процентный 5 3 8 2 2 2 3" xfId="45554"/>
    <cellStyle name="Процентный 5 3 8 2 2 2 4" xfId="45555"/>
    <cellStyle name="Процентный 5 3 8 2 2 2 5" xfId="45556"/>
    <cellStyle name="Процентный 5 3 8 2 2 2 6" xfId="45557"/>
    <cellStyle name="Процентный 5 3 8 2 2 2 7" xfId="45558"/>
    <cellStyle name="Процентный 5 3 8 2 2 2 8" xfId="45559"/>
    <cellStyle name="Процентный 5 3 8 2 2 2 9" xfId="45560"/>
    <cellStyle name="Процентный 5 3 8 2 2 3" xfId="45561"/>
    <cellStyle name="Процентный 5 3 8 2 2 3 2" xfId="45562"/>
    <cellStyle name="Процентный 5 3 8 2 2 3 2 2" xfId="45563"/>
    <cellStyle name="Процентный 5 3 8 2 2 3 2 3" xfId="45564"/>
    <cellStyle name="Процентный 5 3 8 2 2 3 2 4" xfId="45565"/>
    <cellStyle name="Процентный 5 3 8 2 2 3 2 5" xfId="45566"/>
    <cellStyle name="Процентный 5 3 8 2 2 3 3" xfId="45567"/>
    <cellStyle name="Процентный 5 3 8 2 2 3 4" xfId="45568"/>
    <cellStyle name="Процентный 5 3 8 2 2 3 5" xfId="45569"/>
    <cellStyle name="Процентный 5 3 8 2 2 3 6" xfId="45570"/>
    <cellStyle name="Процентный 5 3 8 2 2 3 7" xfId="45571"/>
    <cellStyle name="Процентный 5 3 8 2 2 3 8" xfId="45572"/>
    <cellStyle name="Процентный 5 3 8 2 2 4" xfId="45573"/>
    <cellStyle name="Процентный 5 3 8 2 2 4 2" xfId="45574"/>
    <cellStyle name="Процентный 5 3 8 2 2 4 3" xfId="45575"/>
    <cellStyle name="Процентный 5 3 8 2 2 4 4" xfId="45576"/>
    <cellStyle name="Процентный 5 3 8 2 2 4 5" xfId="45577"/>
    <cellStyle name="Процентный 5 3 8 2 2 5" xfId="45578"/>
    <cellStyle name="Процентный 5 3 8 2 2 5 2" xfId="45579"/>
    <cellStyle name="Процентный 5 3 8 2 2 5 3" xfId="45580"/>
    <cellStyle name="Процентный 5 3 8 2 2 5 4" xfId="45581"/>
    <cellStyle name="Процентный 5 3 8 2 2 5 5" xfId="45582"/>
    <cellStyle name="Процентный 5 3 8 2 2 6" xfId="45583"/>
    <cellStyle name="Процентный 5 3 8 2 2 7" xfId="45584"/>
    <cellStyle name="Процентный 5 3 8 2 2 8" xfId="45585"/>
    <cellStyle name="Процентный 5 3 8 2 2 9" xfId="45586"/>
    <cellStyle name="Процентный 5 3 8 2 3" xfId="45587"/>
    <cellStyle name="Процентный 5 3 8 2 3 2" xfId="45588"/>
    <cellStyle name="Процентный 5 3 8 2 3 2 2" xfId="45589"/>
    <cellStyle name="Процентный 5 3 8 2 3 2 3" xfId="45590"/>
    <cellStyle name="Процентный 5 3 8 2 3 2 4" xfId="45591"/>
    <cellStyle name="Процентный 5 3 8 2 3 2 5" xfId="45592"/>
    <cellStyle name="Процентный 5 3 8 2 3 3" xfId="45593"/>
    <cellStyle name="Процентный 5 3 8 2 3 4" xfId="45594"/>
    <cellStyle name="Процентный 5 3 8 2 3 5" xfId="45595"/>
    <cellStyle name="Процентный 5 3 8 2 3 6" xfId="45596"/>
    <cellStyle name="Процентный 5 3 8 2 3 7" xfId="45597"/>
    <cellStyle name="Процентный 5 3 8 2 3 8" xfId="45598"/>
    <cellStyle name="Процентный 5 3 8 2 3 9" xfId="45599"/>
    <cellStyle name="Процентный 5 3 8 2 4" xfId="45600"/>
    <cellStyle name="Процентный 5 3 8 2 4 2" xfId="45601"/>
    <cellStyle name="Процентный 5 3 8 2 4 2 2" xfId="45602"/>
    <cellStyle name="Процентный 5 3 8 2 4 2 3" xfId="45603"/>
    <cellStyle name="Процентный 5 3 8 2 4 2 4" xfId="45604"/>
    <cellStyle name="Процентный 5 3 8 2 4 2 5" xfId="45605"/>
    <cellStyle name="Процентный 5 3 8 2 4 3" xfId="45606"/>
    <cellStyle name="Процентный 5 3 8 2 4 4" xfId="45607"/>
    <cellStyle name="Процентный 5 3 8 2 4 5" xfId="45608"/>
    <cellStyle name="Процентный 5 3 8 2 4 6" xfId="45609"/>
    <cellStyle name="Процентный 5 3 8 2 4 7" xfId="45610"/>
    <cellStyle name="Процентный 5 3 8 2 4 8" xfId="45611"/>
    <cellStyle name="Процентный 5 3 8 2 5" xfId="45612"/>
    <cellStyle name="Процентный 5 3 8 2 5 2" xfId="45613"/>
    <cellStyle name="Процентный 5 3 8 2 5 3" xfId="45614"/>
    <cellStyle name="Процентный 5 3 8 2 5 4" xfId="45615"/>
    <cellStyle name="Процентный 5 3 8 2 5 5" xfId="45616"/>
    <cellStyle name="Процентный 5 3 8 2 6" xfId="45617"/>
    <cellStyle name="Процентный 5 3 8 2 6 2" xfId="45618"/>
    <cellStyle name="Процентный 5 3 8 2 6 3" xfId="45619"/>
    <cellStyle name="Процентный 5 3 8 2 6 4" xfId="45620"/>
    <cellStyle name="Процентный 5 3 8 2 6 5" xfId="45621"/>
    <cellStyle name="Процентный 5 3 8 2 7" xfId="45622"/>
    <cellStyle name="Процентный 5 3 8 2 8" xfId="45623"/>
    <cellStyle name="Процентный 5 3 8 2 9" xfId="45624"/>
    <cellStyle name="Процентный 5 3 8 3" xfId="45625"/>
    <cellStyle name="Процентный 5 3 8 3 10" xfId="45626"/>
    <cellStyle name="Процентный 5 3 8 3 11" xfId="45627"/>
    <cellStyle name="Процентный 5 3 8 3 12" xfId="45628"/>
    <cellStyle name="Процентный 5 3 8 3 13" xfId="45629"/>
    <cellStyle name="Процентный 5 3 8 3 2" xfId="45630"/>
    <cellStyle name="Процентный 5 3 8 3 2 2" xfId="45631"/>
    <cellStyle name="Процентный 5 3 8 3 2 2 2" xfId="45632"/>
    <cellStyle name="Процентный 5 3 8 3 2 2 3" xfId="45633"/>
    <cellStyle name="Процентный 5 3 8 3 2 2 4" xfId="45634"/>
    <cellStyle name="Процентный 5 3 8 3 2 2 5" xfId="45635"/>
    <cellStyle name="Процентный 5 3 8 3 2 3" xfId="45636"/>
    <cellStyle name="Процентный 5 3 8 3 2 4" xfId="45637"/>
    <cellStyle name="Процентный 5 3 8 3 2 5" xfId="45638"/>
    <cellStyle name="Процентный 5 3 8 3 2 6" xfId="45639"/>
    <cellStyle name="Процентный 5 3 8 3 2 7" xfId="45640"/>
    <cellStyle name="Процентный 5 3 8 3 2 8" xfId="45641"/>
    <cellStyle name="Процентный 5 3 8 3 2 9" xfId="45642"/>
    <cellStyle name="Процентный 5 3 8 3 3" xfId="45643"/>
    <cellStyle name="Процентный 5 3 8 3 3 2" xfId="45644"/>
    <cellStyle name="Процентный 5 3 8 3 3 2 2" xfId="45645"/>
    <cellStyle name="Процентный 5 3 8 3 3 2 3" xfId="45646"/>
    <cellStyle name="Процентный 5 3 8 3 3 2 4" xfId="45647"/>
    <cellStyle name="Процентный 5 3 8 3 3 2 5" xfId="45648"/>
    <cellStyle name="Процентный 5 3 8 3 3 3" xfId="45649"/>
    <cellStyle name="Процентный 5 3 8 3 3 4" xfId="45650"/>
    <cellStyle name="Процентный 5 3 8 3 3 5" xfId="45651"/>
    <cellStyle name="Процентный 5 3 8 3 3 6" xfId="45652"/>
    <cellStyle name="Процентный 5 3 8 3 3 7" xfId="45653"/>
    <cellStyle name="Процентный 5 3 8 3 3 8" xfId="45654"/>
    <cellStyle name="Процентный 5 3 8 3 4" xfId="45655"/>
    <cellStyle name="Процентный 5 3 8 3 4 2" xfId="45656"/>
    <cellStyle name="Процентный 5 3 8 3 4 3" xfId="45657"/>
    <cellStyle name="Процентный 5 3 8 3 4 4" xfId="45658"/>
    <cellStyle name="Процентный 5 3 8 3 4 5" xfId="45659"/>
    <cellStyle name="Процентный 5 3 8 3 5" xfId="45660"/>
    <cellStyle name="Процентный 5 3 8 3 5 2" xfId="45661"/>
    <cellStyle name="Процентный 5 3 8 3 5 3" xfId="45662"/>
    <cellStyle name="Процентный 5 3 8 3 5 4" xfId="45663"/>
    <cellStyle name="Процентный 5 3 8 3 5 5" xfId="45664"/>
    <cellStyle name="Процентный 5 3 8 3 6" xfId="45665"/>
    <cellStyle name="Процентный 5 3 8 3 7" xfId="45666"/>
    <cellStyle name="Процентный 5 3 8 3 8" xfId="45667"/>
    <cellStyle name="Процентный 5 3 8 3 9" xfId="45668"/>
    <cellStyle name="Процентный 5 3 8 4" xfId="45669"/>
    <cellStyle name="Процентный 5 3 8 4 2" xfId="45670"/>
    <cellStyle name="Процентный 5 3 8 4 2 2" xfId="45671"/>
    <cellStyle name="Процентный 5 3 8 4 2 3" xfId="45672"/>
    <cellStyle name="Процентный 5 3 8 4 2 4" xfId="45673"/>
    <cellStyle name="Процентный 5 3 8 4 2 5" xfId="45674"/>
    <cellStyle name="Процентный 5 3 8 4 3" xfId="45675"/>
    <cellStyle name="Процентный 5 3 8 4 4" xfId="45676"/>
    <cellStyle name="Процентный 5 3 8 4 5" xfId="45677"/>
    <cellStyle name="Процентный 5 3 8 4 6" xfId="45678"/>
    <cellStyle name="Процентный 5 3 8 4 7" xfId="45679"/>
    <cellStyle name="Процентный 5 3 8 4 8" xfId="45680"/>
    <cellStyle name="Процентный 5 3 8 4 9" xfId="45681"/>
    <cellStyle name="Процентный 5 3 8 5" xfId="45682"/>
    <cellStyle name="Процентный 5 3 8 5 2" xfId="45683"/>
    <cellStyle name="Процентный 5 3 8 5 2 2" xfId="45684"/>
    <cellStyle name="Процентный 5 3 8 5 2 3" xfId="45685"/>
    <cellStyle name="Процентный 5 3 8 5 2 4" xfId="45686"/>
    <cellStyle name="Процентный 5 3 8 5 2 5" xfId="45687"/>
    <cellStyle name="Процентный 5 3 8 5 3" xfId="45688"/>
    <cellStyle name="Процентный 5 3 8 5 4" xfId="45689"/>
    <cellStyle name="Процентный 5 3 8 5 5" xfId="45690"/>
    <cellStyle name="Процентный 5 3 8 5 6" xfId="45691"/>
    <cellStyle name="Процентный 5 3 8 5 7" xfId="45692"/>
    <cellStyle name="Процентный 5 3 8 5 8" xfId="45693"/>
    <cellStyle name="Процентный 5 3 8 6" xfId="45694"/>
    <cellStyle name="Процентный 5 3 8 6 2" xfId="45695"/>
    <cellStyle name="Процентный 5 3 8 6 3" xfId="45696"/>
    <cellStyle name="Процентный 5 3 8 6 4" xfId="45697"/>
    <cellStyle name="Процентный 5 3 8 6 5" xfId="45698"/>
    <cellStyle name="Процентный 5 3 8 7" xfId="45699"/>
    <cellStyle name="Процентный 5 3 8 7 2" xfId="45700"/>
    <cellStyle name="Процентный 5 3 8 7 3" xfId="45701"/>
    <cellStyle name="Процентный 5 3 8 7 4" xfId="45702"/>
    <cellStyle name="Процентный 5 3 8 7 5" xfId="45703"/>
    <cellStyle name="Процентный 5 3 8 8" xfId="45704"/>
    <cellStyle name="Процентный 5 3 8 9" xfId="45705"/>
    <cellStyle name="Процентный 5 3 9" xfId="45706"/>
    <cellStyle name="Процентный 5 3 9 10" xfId="45707"/>
    <cellStyle name="Процентный 5 3 9 11" xfId="45708"/>
    <cellStyle name="Процентный 5 3 9 12" xfId="45709"/>
    <cellStyle name="Процентный 5 3 9 13" xfId="45710"/>
    <cellStyle name="Процентный 5 3 9 14" xfId="45711"/>
    <cellStyle name="Процентный 5 3 9 15" xfId="45712"/>
    <cellStyle name="Процентный 5 3 9 2" xfId="45713"/>
    <cellStyle name="Процентный 5 3 9 2 10" xfId="45714"/>
    <cellStyle name="Процентный 5 3 9 2 11" xfId="45715"/>
    <cellStyle name="Процентный 5 3 9 2 12" xfId="45716"/>
    <cellStyle name="Процентный 5 3 9 2 13" xfId="45717"/>
    <cellStyle name="Процентный 5 3 9 2 14" xfId="45718"/>
    <cellStyle name="Процентный 5 3 9 2 2" xfId="45719"/>
    <cellStyle name="Процентный 5 3 9 2 2 10" xfId="45720"/>
    <cellStyle name="Процентный 5 3 9 2 2 11" xfId="45721"/>
    <cellStyle name="Процентный 5 3 9 2 2 12" xfId="45722"/>
    <cellStyle name="Процентный 5 3 9 2 2 13" xfId="45723"/>
    <cellStyle name="Процентный 5 3 9 2 2 2" xfId="45724"/>
    <cellStyle name="Процентный 5 3 9 2 2 2 2" xfId="45725"/>
    <cellStyle name="Процентный 5 3 9 2 2 2 2 2" xfId="45726"/>
    <cellStyle name="Процентный 5 3 9 2 2 2 2 3" xfId="45727"/>
    <cellStyle name="Процентный 5 3 9 2 2 2 2 4" xfId="45728"/>
    <cellStyle name="Процентный 5 3 9 2 2 2 2 5" xfId="45729"/>
    <cellStyle name="Процентный 5 3 9 2 2 2 3" xfId="45730"/>
    <cellStyle name="Процентный 5 3 9 2 2 2 4" xfId="45731"/>
    <cellStyle name="Процентный 5 3 9 2 2 2 5" xfId="45732"/>
    <cellStyle name="Процентный 5 3 9 2 2 2 6" xfId="45733"/>
    <cellStyle name="Процентный 5 3 9 2 2 2 7" xfId="45734"/>
    <cellStyle name="Процентный 5 3 9 2 2 2 8" xfId="45735"/>
    <cellStyle name="Процентный 5 3 9 2 2 2 9" xfId="45736"/>
    <cellStyle name="Процентный 5 3 9 2 2 3" xfId="45737"/>
    <cellStyle name="Процентный 5 3 9 2 2 3 2" xfId="45738"/>
    <cellStyle name="Процентный 5 3 9 2 2 3 2 2" xfId="45739"/>
    <cellStyle name="Процентный 5 3 9 2 2 3 2 3" xfId="45740"/>
    <cellStyle name="Процентный 5 3 9 2 2 3 2 4" xfId="45741"/>
    <cellStyle name="Процентный 5 3 9 2 2 3 2 5" xfId="45742"/>
    <cellStyle name="Процентный 5 3 9 2 2 3 3" xfId="45743"/>
    <cellStyle name="Процентный 5 3 9 2 2 3 4" xfId="45744"/>
    <cellStyle name="Процентный 5 3 9 2 2 3 5" xfId="45745"/>
    <cellStyle name="Процентный 5 3 9 2 2 3 6" xfId="45746"/>
    <cellStyle name="Процентный 5 3 9 2 2 3 7" xfId="45747"/>
    <cellStyle name="Процентный 5 3 9 2 2 3 8" xfId="45748"/>
    <cellStyle name="Процентный 5 3 9 2 2 4" xfId="45749"/>
    <cellStyle name="Процентный 5 3 9 2 2 4 2" xfId="45750"/>
    <cellStyle name="Процентный 5 3 9 2 2 4 3" xfId="45751"/>
    <cellStyle name="Процентный 5 3 9 2 2 4 4" xfId="45752"/>
    <cellStyle name="Процентный 5 3 9 2 2 4 5" xfId="45753"/>
    <cellStyle name="Процентный 5 3 9 2 2 5" xfId="45754"/>
    <cellStyle name="Процентный 5 3 9 2 2 5 2" xfId="45755"/>
    <cellStyle name="Процентный 5 3 9 2 2 5 3" xfId="45756"/>
    <cellStyle name="Процентный 5 3 9 2 2 5 4" xfId="45757"/>
    <cellStyle name="Процентный 5 3 9 2 2 5 5" xfId="45758"/>
    <cellStyle name="Процентный 5 3 9 2 2 6" xfId="45759"/>
    <cellStyle name="Процентный 5 3 9 2 2 7" xfId="45760"/>
    <cellStyle name="Процентный 5 3 9 2 2 8" xfId="45761"/>
    <cellStyle name="Процентный 5 3 9 2 2 9" xfId="45762"/>
    <cellStyle name="Процентный 5 3 9 2 3" xfId="45763"/>
    <cellStyle name="Процентный 5 3 9 2 3 2" xfId="45764"/>
    <cellStyle name="Процентный 5 3 9 2 3 2 2" xfId="45765"/>
    <cellStyle name="Процентный 5 3 9 2 3 2 3" xfId="45766"/>
    <cellStyle name="Процентный 5 3 9 2 3 2 4" xfId="45767"/>
    <cellStyle name="Процентный 5 3 9 2 3 2 5" xfId="45768"/>
    <cellStyle name="Процентный 5 3 9 2 3 3" xfId="45769"/>
    <cellStyle name="Процентный 5 3 9 2 3 4" xfId="45770"/>
    <cellStyle name="Процентный 5 3 9 2 3 5" xfId="45771"/>
    <cellStyle name="Процентный 5 3 9 2 3 6" xfId="45772"/>
    <cellStyle name="Процентный 5 3 9 2 3 7" xfId="45773"/>
    <cellStyle name="Процентный 5 3 9 2 3 8" xfId="45774"/>
    <cellStyle name="Процентный 5 3 9 2 3 9" xfId="45775"/>
    <cellStyle name="Процентный 5 3 9 2 4" xfId="45776"/>
    <cellStyle name="Процентный 5 3 9 2 4 2" xfId="45777"/>
    <cellStyle name="Процентный 5 3 9 2 4 2 2" xfId="45778"/>
    <cellStyle name="Процентный 5 3 9 2 4 2 3" xfId="45779"/>
    <cellStyle name="Процентный 5 3 9 2 4 2 4" xfId="45780"/>
    <cellStyle name="Процентный 5 3 9 2 4 2 5" xfId="45781"/>
    <cellStyle name="Процентный 5 3 9 2 4 3" xfId="45782"/>
    <cellStyle name="Процентный 5 3 9 2 4 4" xfId="45783"/>
    <cellStyle name="Процентный 5 3 9 2 4 5" xfId="45784"/>
    <cellStyle name="Процентный 5 3 9 2 4 6" xfId="45785"/>
    <cellStyle name="Процентный 5 3 9 2 4 7" xfId="45786"/>
    <cellStyle name="Процентный 5 3 9 2 4 8" xfId="45787"/>
    <cellStyle name="Процентный 5 3 9 2 5" xfId="45788"/>
    <cellStyle name="Процентный 5 3 9 2 5 2" xfId="45789"/>
    <cellStyle name="Процентный 5 3 9 2 5 3" xfId="45790"/>
    <cellStyle name="Процентный 5 3 9 2 5 4" xfId="45791"/>
    <cellStyle name="Процентный 5 3 9 2 5 5" xfId="45792"/>
    <cellStyle name="Процентный 5 3 9 2 6" xfId="45793"/>
    <cellStyle name="Процентный 5 3 9 2 6 2" xfId="45794"/>
    <cellStyle name="Процентный 5 3 9 2 6 3" xfId="45795"/>
    <cellStyle name="Процентный 5 3 9 2 6 4" xfId="45796"/>
    <cellStyle name="Процентный 5 3 9 2 6 5" xfId="45797"/>
    <cellStyle name="Процентный 5 3 9 2 7" xfId="45798"/>
    <cellStyle name="Процентный 5 3 9 2 8" xfId="45799"/>
    <cellStyle name="Процентный 5 3 9 2 9" xfId="45800"/>
    <cellStyle name="Процентный 5 3 9 3" xfId="45801"/>
    <cellStyle name="Процентный 5 3 9 3 10" xfId="45802"/>
    <cellStyle name="Процентный 5 3 9 3 11" xfId="45803"/>
    <cellStyle name="Процентный 5 3 9 3 12" xfId="45804"/>
    <cellStyle name="Процентный 5 3 9 3 13" xfId="45805"/>
    <cellStyle name="Процентный 5 3 9 3 2" xfId="45806"/>
    <cellStyle name="Процентный 5 3 9 3 2 2" xfId="45807"/>
    <cellStyle name="Процентный 5 3 9 3 2 2 2" xfId="45808"/>
    <cellStyle name="Процентный 5 3 9 3 2 2 3" xfId="45809"/>
    <cellStyle name="Процентный 5 3 9 3 2 2 4" xfId="45810"/>
    <cellStyle name="Процентный 5 3 9 3 2 2 5" xfId="45811"/>
    <cellStyle name="Процентный 5 3 9 3 2 3" xfId="45812"/>
    <cellStyle name="Процентный 5 3 9 3 2 4" xfId="45813"/>
    <cellStyle name="Процентный 5 3 9 3 2 5" xfId="45814"/>
    <cellStyle name="Процентный 5 3 9 3 2 6" xfId="45815"/>
    <cellStyle name="Процентный 5 3 9 3 2 7" xfId="45816"/>
    <cellStyle name="Процентный 5 3 9 3 2 8" xfId="45817"/>
    <cellStyle name="Процентный 5 3 9 3 2 9" xfId="45818"/>
    <cellStyle name="Процентный 5 3 9 3 3" xfId="45819"/>
    <cellStyle name="Процентный 5 3 9 3 3 2" xfId="45820"/>
    <cellStyle name="Процентный 5 3 9 3 3 2 2" xfId="45821"/>
    <cellStyle name="Процентный 5 3 9 3 3 2 3" xfId="45822"/>
    <cellStyle name="Процентный 5 3 9 3 3 2 4" xfId="45823"/>
    <cellStyle name="Процентный 5 3 9 3 3 2 5" xfId="45824"/>
    <cellStyle name="Процентный 5 3 9 3 3 3" xfId="45825"/>
    <cellStyle name="Процентный 5 3 9 3 3 4" xfId="45826"/>
    <cellStyle name="Процентный 5 3 9 3 3 5" xfId="45827"/>
    <cellStyle name="Процентный 5 3 9 3 3 6" xfId="45828"/>
    <cellStyle name="Процентный 5 3 9 3 3 7" xfId="45829"/>
    <cellStyle name="Процентный 5 3 9 3 3 8" xfId="45830"/>
    <cellStyle name="Процентный 5 3 9 3 4" xfId="45831"/>
    <cellStyle name="Процентный 5 3 9 3 4 2" xfId="45832"/>
    <cellStyle name="Процентный 5 3 9 3 4 3" xfId="45833"/>
    <cellStyle name="Процентный 5 3 9 3 4 4" xfId="45834"/>
    <cellStyle name="Процентный 5 3 9 3 4 5" xfId="45835"/>
    <cellStyle name="Процентный 5 3 9 3 5" xfId="45836"/>
    <cellStyle name="Процентный 5 3 9 3 5 2" xfId="45837"/>
    <cellStyle name="Процентный 5 3 9 3 5 3" xfId="45838"/>
    <cellStyle name="Процентный 5 3 9 3 5 4" xfId="45839"/>
    <cellStyle name="Процентный 5 3 9 3 5 5" xfId="45840"/>
    <cellStyle name="Процентный 5 3 9 3 6" xfId="45841"/>
    <cellStyle name="Процентный 5 3 9 3 7" xfId="45842"/>
    <cellStyle name="Процентный 5 3 9 3 8" xfId="45843"/>
    <cellStyle name="Процентный 5 3 9 3 9" xfId="45844"/>
    <cellStyle name="Процентный 5 3 9 4" xfId="45845"/>
    <cellStyle name="Процентный 5 3 9 4 2" xfId="45846"/>
    <cellStyle name="Процентный 5 3 9 4 2 2" xfId="45847"/>
    <cellStyle name="Процентный 5 3 9 4 2 3" xfId="45848"/>
    <cellStyle name="Процентный 5 3 9 4 2 4" xfId="45849"/>
    <cellStyle name="Процентный 5 3 9 4 2 5" xfId="45850"/>
    <cellStyle name="Процентный 5 3 9 4 3" xfId="45851"/>
    <cellStyle name="Процентный 5 3 9 4 4" xfId="45852"/>
    <cellStyle name="Процентный 5 3 9 4 5" xfId="45853"/>
    <cellStyle name="Процентный 5 3 9 4 6" xfId="45854"/>
    <cellStyle name="Процентный 5 3 9 4 7" xfId="45855"/>
    <cellStyle name="Процентный 5 3 9 4 8" xfId="45856"/>
    <cellStyle name="Процентный 5 3 9 4 9" xfId="45857"/>
    <cellStyle name="Процентный 5 3 9 5" xfId="45858"/>
    <cellStyle name="Процентный 5 3 9 5 2" xfId="45859"/>
    <cellStyle name="Процентный 5 3 9 5 2 2" xfId="45860"/>
    <cellStyle name="Процентный 5 3 9 5 2 3" xfId="45861"/>
    <cellStyle name="Процентный 5 3 9 5 2 4" xfId="45862"/>
    <cellStyle name="Процентный 5 3 9 5 2 5" xfId="45863"/>
    <cellStyle name="Процентный 5 3 9 5 3" xfId="45864"/>
    <cellStyle name="Процентный 5 3 9 5 4" xfId="45865"/>
    <cellStyle name="Процентный 5 3 9 5 5" xfId="45866"/>
    <cellStyle name="Процентный 5 3 9 5 6" xfId="45867"/>
    <cellStyle name="Процентный 5 3 9 5 7" xfId="45868"/>
    <cellStyle name="Процентный 5 3 9 5 8" xfId="45869"/>
    <cellStyle name="Процентный 5 3 9 6" xfId="45870"/>
    <cellStyle name="Процентный 5 3 9 6 2" xfId="45871"/>
    <cellStyle name="Процентный 5 3 9 6 3" xfId="45872"/>
    <cellStyle name="Процентный 5 3 9 6 4" xfId="45873"/>
    <cellStyle name="Процентный 5 3 9 6 5" xfId="45874"/>
    <cellStyle name="Процентный 5 3 9 7" xfId="45875"/>
    <cellStyle name="Процентный 5 3 9 7 2" xfId="45876"/>
    <cellStyle name="Процентный 5 3 9 7 3" xfId="45877"/>
    <cellStyle name="Процентный 5 3 9 7 4" xfId="45878"/>
    <cellStyle name="Процентный 5 3 9 7 5" xfId="45879"/>
    <cellStyle name="Процентный 5 3 9 8" xfId="45880"/>
    <cellStyle name="Процентный 5 3 9 9" xfId="45881"/>
    <cellStyle name="Процентный 5 30" xfId="45882"/>
    <cellStyle name="Процентный 5 4" xfId="45883"/>
    <cellStyle name="Процентный 5 4 2" xfId="45884"/>
    <cellStyle name="Процентный 5 4 2 10" xfId="45885"/>
    <cellStyle name="Процентный 5 4 2 11" xfId="45886"/>
    <cellStyle name="Процентный 5 4 2 12" xfId="45887"/>
    <cellStyle name="Процентный 5 4 2 13" xfId="45888"/>
    <cellStyle name="Процентный 5 4 2 14" xfId="45889"/>
    <cellStyle name="Процентный 5 4 2 15" xfId="45890"/>
    <cellStyle name="Процентный 5 4 2 16" xfId="45891"/>
    <cellStyle name="Процентный 5 4 2 2" xfId="45892"/>
    <cellStyle name="Процентный 5 4 2 2 10" xfId="45893"/>
    <cellStyle name="Процентный 5 4 2 2 11" xfId="45894"/>
    <cellStyle name="Процентный 5 4 2 2 12" xfId="45895"/>
    <cellStyle name="Процентный 5 4 2 2 13" xfId="45896"/>
    <cellStyle name="Процентный 5 4 2 2 14" xfId="45897"/>
    <cellStyle name="Процентный 5 4 2 2 2" xfId="45898"/>
    <cellStyle name="Процентный 5 4 2 2 2 10" xfId="45899"/>
    <cellStyle name="Процентный 5 4 2 2 2 11" xfId="45900"/>
    <cellStyle name="Процентный 5 4 2 2 2 12" xfId="45901"/>
    <cellStyle name="Процентный 5 4 2 2 2 13" xfId="45902"/>
    <cellStyle name="Процентный 5 4 2 2 2 2" xfId="45903"/>
    <cellStyle name="Процентный 5 4 2 2 2 2 2" xfId="45904"/>
    <cellStyle name="Процентный 5 4 2 2 2 2 2 2" xfId="45905"/>
    <cellStyle name="Процентный 5 4 2 2 2 2 2 3" xfId="45906"/>
    <cellStyle name="Процентный 5 4 2 2 2 2 2 4" xfId="45907"/>
    <cellStyle name="Процентный 5 4 2 2 2 2 2 5" xfId="45908"/>
    <cellStyle name="Процентный 5 4 2 2 2 2 3" xfId="45909"/>
    <cellStyle name="Процентный 5 4 2 2 2 2 4" xfId="45910"/>
    <cellStyle name="Процентный 5 4 2 2 2 2 5" xfId="45911"/>
    <cellStyle name="Процентный 5 4 2 2 2 2 6" xfId="45912"/>
    <cellStyle name="Процентный 5 4 2 2 2 2 7" xfId="45913"/>
    <cellStyle name="Процентный 5 4 2 2 2 2 8" xfId="45914"/>
    <cellStyle name="Процентный 5 4 2 2 2 2 9" xfId="45915"/>
    <cellStyle name="Процентный 5 4 2 2 2 3" xfId="45916"/>
    <cellStyle name="Процентный 5 4 2 2 2 3 2" xfId="45917"/>
    <cellStyle name="Процентный 5 4 2 2 2 3 2 2" xfId="45918"/>
    <cellStyle name="Процентный 5 4 2 2 2 3 2 3" xfId="45919"/>
    <cellStyle name="Процентный 5 4 2 2 2 3 2 4" xfId="45920"/>
    <cellStyle name="Процентный 5 4 2 2 2 3 2 5" xfId="45921"/>
    <cellStyle name="Процентный 5 4 2 2 2 3 3" xfId="45922"/>
    <cellStyle name="Процентный 5 4 2 2 2 3 4" xfId="45923"/>
    <cellStyle name="Процентный 5 4 2 2 2 3 5" xfId="45924"/>
    <cellStyle name="Процентный 5 4 2 2 2 3 6" xfId="45925"/>
    <cellStyle name="Процентный 5 4 2 2 2 3 7" xfId="45926"/>
    <cellStyle name="Процентный 5 4 2 2 2 3 8" xfId="45927"/>
    <cellStyle name="Процентный 5 4 2 2 2 4" xfId="45928"/>
    <cellStyle name="Процентный 5 4 2 2 2 4 2" xfId="45929"/>
    <cellStyle name="Процентный 5 4 2 2 2 4 3" xfId="45930"/>
    <cellStyle name="Процентный 5 4 2 2 2 4 4" xfId="45931"/>
    <cellStyle name="Процентный 5 4 2 2 2 4 5" xfId="45932"/>
    <cellStyle name="Процентный 5 4 2 2 2 5" xfId="45933"/>
    <cellStyle name="Процентный 5 4 2 2 2 5 2" xfId="45934"/>
    <cellStyle name="Процентный 5 4 2 2 2 5 3" xfId="45935"/>
    <cellStyle name="Процентный 5 4 2 2 2 5 4" xfId="45936"/>
    <cellStyle name="Процентный 5 4 2 2 2 5 5" xfId="45937"/>
    <cellStyle name="Процентный 5 4 2 2 2 6" xfId="45938"/>
    <cellStyle name="Процентный 5 4 2 2 2 7" xfId="45939"/>
    <cellStyle name="Процентный 5 4 2 2 2 8" xfId="45940"/>
    <cellStyle name="Процентный 5 4 2 2 2 9" xfId="45941"/>
    <cellStyle name="Процентный 5 4 2 2 3" xfId="45942"/>
    <cellStyle name="Процентный 5 4 2 2 3 2" xfId="45943"/>
    <cellStyle name="Процентный 5 4 2 2 3 2 2" xfId="45944"/>
    <cellStyle name="Процентный 5 4 2 2 3 2 3" xfId="45945"/>
    <cellStyle name="Процентный 5 4 2 2 3 2 4" xfId="45946"/>
    <cellStyle name="Процентный 5 4 2 2 3 2 5" xfId="45947"/>
    <cellStyle name="Процентный 5 4 2 2 3 3" xfId="45948"/>
    <cellStyle name="Процентный 5 4 2 2 3 4" xfId="45949"/>
    <cellStyle name="Процентный 5 4 2 2 3 5" xfId="45950"/>
    <cellStyle name="Процентный 5 4 2 2 3 6" xfId="45951"/>
    <cellStyle name="Процентный 5 4 2 2 3 7" xfId="45952"/>
    <cellStyle name="Процентный 5 4 2 2 3 8" xfId="45953"/>
    <cellStyle name="Процентный 5 4 2 2 3 9" xfId="45954"/>
    <cellStyle name="Процентный 5 4 2 2 4" xfId="45955"/>
    <cellStyle name="Процентный 5 4 2 2 4 2" xfId="45956"/>
    <cellStyle name="Процентный 5 4 2 2 4 2 2" xfId="45957"/>
    <cellStyle name="Процентный 5 4 2 2 4 2 3" xfId="45958"/>
    <cellStyle name="Процентный 5 4 2 2 4 2 4" xfId="45959"/>
    <cellStyle name="Процентный 5 4 2 2 4 2 5" xfId="45960"/>
    <cellStyle name="Процентный 5 4 2 2 4 3" xfId="45961"/>
    <cellStyle name="Процентный 5 4 2 2 4 4" xfId="45962"/>
    <cellStyle name="Процентный 5 4 2 2 4 5" xfId="45963"/>
    <cellStyle name="Процентный 5 4 2 2 4 6" xfId="45964"/>
    <cellStyle name="Процентный 5 4 2 2 4 7" xfId="45965"/>
    <cellStyle name="Процентный 5 4 2 2 4 8" xfId="45966"/>
    <cellStyle name="Процентный 5 4 2 2 5" xfId="45967"/>
    <cellStyle name="Процентный 5 4 2 2 5 2" xfId="45968"/>
    <cellStyle name="Процентный 5 4 2 2 5 3" xfId="45969"/>
    <cellStyle name="Процентный 5 4 2 2 5 4" xfId="45970"/>
    <cellStyle name="Процентный 5 4 2 2 5 5" xfId="45971"/>
    <cellStyle name="Процентный 5 4 2 2 6" xfId="45972"/>
    <cellStyle name="Процентный 5 4 2 2 6 2" xfId="45973"/>
    <cellStyle name="Процентный 5 4 2 2 6 3" xfId="45974"/>
    <cellStyle name="Процентный 5 4 2 2 6 4" xfId="45975"/>
    <cellStyle name="Процентный 5 4 2 2 6 5" xfId="45976"/>
    <cellStyle name="Процентный 5 4 2 2 7" xfId="45977"/>
    <cellStyle name="Процентный 5 4 2 2 8" xfId="45978"/>
    <cellStyle name="Процентный 5 4 2 2 9" xfId="45979"/>
    <cellStyle name="Процентный 5 4 2 3" xfId="45980"/>
    <cellStyle name="Процентный 5 4 2 3 10" xfId="45981"/>
    <cellStyle name="Процентный 5 4 2 3 11" xfId="45982"/>
    <cellStyle name="Процентный 5 4 2 3 12" xfId="45983"/>
    <cellStyle name="Процентный 5 4 2 3 13" xfId="45984"/>
    <cellStyle name="Процентный 5 4 2 3 2" xfId="45985"/>
    <cellStyle name="Процентный 5 4 2 3 2 2" xfId="45986"/>
    <cellStyle name="Процентный 5 4 2 3 2 2 2" xfId="45987"/>
    <cellStyle name="Процентный 5 4 2 3 2 2 3" xfId="45988"/>
    <cellStyle name="Процентный 5 4 2 3 2 2 4" xfId="45989"/>
    <cellStyle name="Процентный 5 4 2 3 2 2 5" xfId="45990"/>
    <cellStyle name="Процентный 5 4 2 3 2 3" xfId="45991"/>
    <cellStyle name="Процентный 5 4 2 3 2 4" xfId="45992"/>
    <cellStyle name="Процентный 5 4 2 3 2 5" xfId="45993"/>
    <cellStyle name="Процентный 5 4 2 3 2 6" xfId="45994"/>
    <cellStyle name="Процентный 5 4 2 3 2 7" xfId="45995"/>
    <cellStyle name="Процентный 5 4 2 3 2 8" xfId="45996"/>
    <cellStyle name="Процентный 5 4 2 3 2 9" xfId="45997"/>
    <cellStyle name="Процентный 5 4 2 3 3" xfId="45998"/>
    <cellStyle name="Процентный 5 4 2 3 3 2" xfId="45999"/>
    <cellStyle name="Процентный 5 4 2 3 3 2 2" xfId="46000"/>
    <cellStyle name="Процентный 5 4 2 3 3 2 3" xfId="46001"/>
    <cellStyle name="Процентный 5 4 2 3 3 2 4" xfId="46002"/>
    <cellStyle name="Процентный 5 4 2 3 3 2 5" xfId="46003"/>
    <cellStyle name="Процентный 5 4 2 3 3 3" xfId="46004"/>
    <cellStyle name="Процентный 5 4 2 3 3 4" xfId="46005"/>
    <cellStyle name="Процентный 5 4 2 3 3 5" xfId="46006"/>
    <cellStyle name="Процентный 5 4 2 3 3 6" xfId="46007"/>
    <cellStyle name="Процентный 5 4 2 3 3 7" xfId="46008"/>
    <cellStyle name="Процентный 5 4 2 3 3 8" xfId="46009"/>
    <cellStyle name="Процентный 5 4 2 3 4" xfId="46010"/>
    <cellStyle name="Процентный 5 4 2 3 4 2" xfId="46011"/>
    <cellStyle name="Процентный 5 4 2 3 4 3" xfId="46012"/>
    <cellStyle name="Процентный 5 4 2 3 4 4" xfId="46013"/>
    <cellStyle name="Процентный 5 4 2 3 4 5" xfId="46014"/>
    <cellStyle name="Процентный 5 4 2 3 5" xfId="46015"/>
    <cellStyle name="Процентный 5 4 2 3 5 2" xfId="46016"/>
    <cellStyle name="Процентный 5 4 2 3 5 3" xfId="46017"/>
    <cellStyle name="Процентный 5 4 2 3 5 4" xfId="46018"/>
    <cellStyle name="Процентный 5 4 2 3 5 5" xfId="46019"/>
    <cellStyle name="Процентный 5 4 2 3 6" xfId="46020"/>
    <cellStyle name="Процентный 5 4 2 3 7" xfId="46021"/>
    <cellStyle name="Процентный 5 4 2 3 8" xfId="46022"/>
    <cellStyle name="Процентный 5 4 2 3 9" xfId="46023"/>
    <cellStyle name="Процентный 5 4 2 4" xfId="46024"/>
    <cellStyle name="Процентный 5 4 2 4 10" xfId="46025"/>
    <cellStyle name="Процентный 5 4 2 4 2" xfId="46026"/>
    <cellStyle name="Процентный 5 4 2 4 2 2" xfId="46027"/>
    <cellStyle name="Процентный 5 4 2 4 2 2 2" xfId="46028"/>
    <cellStyle name="Процентный 5 4 2 4 2 2 3" xfId="46029"/>
    <cellStyle name="Процентный 5 4 2 4 2 2 4" xfId="46030"/>
    <cellStyle name="Процентный 5 4 2 4 2 2 5" xfId="46031"/>
    <cellStyle name="Процентный 5 4 2 4 2 3" xfId="46032"/>
    <cellStyle name="Процентный 5 4 2 4 2 4" xfId="46033"/>
    <cellStyle name="Процентный 5 4 2 4 2 5" xfId="46034"/>
    <cellStyle name="Процентный 5 4 2 4 2 6" xfId="46035"/>
    <cellStyle name="Процентный 5 4 2 4 2 7" xfId="46036"/>
    <cellStyle name="Процентный 5 4 2 4 2 8" xfId="46037"/>
    <cellStyle name="Процентный 5 4 2 4 2 9" xfId="46038"/>
    <cellStyle name="Процентный 5 4 2 4 3" xfId="46039"/>
    <cellStyle name="Процентный 5 4 2 4 3 2" xfId="46040"/>
    <cellStyle name="Процентный 5 4 2 4 3 3" xfId="46041"/>
    <cellStyle name="Процентный 5 4 2 4 3 4" xfId="46042"/>
    <cellStyle name="Процентный 5 4 2 4 3 5" xfId="46043"/>
    <cellStyle name="Процентный 5 4 2 4 4" xfId="46044"/>
    <cellStyle name="Процентный 5 4 2 4 5" xfId="46045"/>
    <cellStyle name="Процентный 5 4 2 4 6" xfId="46046"/>
    <cellStyle name="Процентный 5 4 2 4 7" xfId="46047"/>
    <cellStyle name="Процентный 5 4 2 4 8" xfId="46048"/>
    <cellStyle name="Процентный 5 4 2 4 9" xfId="46049"/>
    <cellStyle name="Процентный 5 4 2 5" xfId="46050"/>
    <cellStyle name="Процентный 5 4 2 5 2" xfId="46051"/>
    <cellStyle name="Процентный 5 4 2 5 2 2" xfId="46052"/>
    <cellStyle name="Процентный 5 4 2 5 2 3" xfId="46053"/>
    <cellStyle name="Процентный 5 4 2 5 2 4" xfId="46054"/>
    <cellStyle name="Процентный 5 4 2 5 2 5" xfId="46055"/>
    <cellStyle name="Процентный 5 4 2 5 3" xfId="46056"/>
    <cellStyle name="Процентный 5 4 2 5 4" xfId="46057"/>
    <cellStyle name="Процентный 5 4 2 5 5" xfId="46058"/>
    <cellStyle name="Процентный 5 4 2 5 6" xfId="46059"/>
    <cellStyle name="Процентный 5 4 2 5 7" xfId="46060"/>
    <cellStyle name="Процентный 5 4 2 5 8" xfId="46061"/>
    <cellStyle name="Процентный 5 4 2 5 9" xfId="46062"/>
    <cellStyle name="Процентный 5 4 2 6" xfId="46063"/>
    <cellStyle name="Процентный 5 4 2 6 2" xfId="46064"/>
    <cellStyle name="Процентный 5 4 2 6 2 2" xfId="46065"/>
    <cellStyle name="Процентный 5 4 2 6 2 3" xfId="46066"/>
    <cellStyle name="Процентный 5 4 2 6 2 4" xfId="46067"/>
    <cellStyle name="Процентный 5 4 2 6 2 5" xfId="46068"/>
    <cellStyle name="Процентный 5 4 2 6 3" xfId="46069"/>
    <cellStyle name="Процентный 5 4 2 6 4" xfId="46070"/>
    <cellStyle name="Процентный 5 4 2 6 5" xfId="46071"/>
    <cellStyle name="Процентный 5 4 2 6 6" xfId="46072"/>
    <cellStyle name="Процентный 5 4 2 6 7" xfId="46073"/>
    <cellStyle name="Процентный 5 4 2 6 8" xfId="46074"/>
    <cellStyle name="Процентный 5 4 2 7" xfId="46075"/>
    <cellStyle name="Процентный 5 4 2 7 2" xfId="46076"/>
    <cellStyle name="Процентный 5 4 2 7 3" xfId="46077"/>
    <cellStyle name="Процентный 5 4 2 7 4" xfId="46078"/>
    <cellStyle name="Процентный 5 4 2 7 5" xfId="46079"/>
    <cellStyle name="Процентный 5 4 2 8" xfId="46080"/>
    <cellStyle name="Процентный 5 4 2 8 2" xfId="46081"/>
    <cellStyle name="Процентный 5 4 2 8 3" xfId="46082"/>
    <cellStyle name="Процентный 5 4 2 8 4" xfId="46083"/>
    <cellStyle name="Процентный 5 4 2 8 5" xfId="46084"/>
    <cellStyle name="Процентный 5 4 2 9" xfId="46085"/>
    <cellStyle name="Процентный 5 4 3" xfId="46086"/>
    <cellStyle name="Процентный 5 4 3 10" xfId="46087"/>
    <cellStyle name="Процентный 5 4 3 11" xfId="46088"/>
    <cellStyle name="Процентный 5 4 3 2" xfId="46089"/>
    <cellStyle name="Процентный 5 4 3 2 2" xfId="46090"/>
    <cellStyle name="Процентный 5 4 3 2 2 2" xfId="46091"/>
    <cellStyle name="Процентный 5 4 3 2 2 3" xfId="46092"/>
    <cellStyle name="Процентный 5 4 3 2 2 4" xfId="46093"/>
    <cellStyle name="Процентный 5 4 3 2 2 5" xfId="46094"/>
    <cellStyle name="Процентный 5 4 3 2 3" xfId="46095"/>
    <cellStyle name="Процентный 5 4 3 2 4" xfId="46096"/>
    <cellStyle name="Процентный 5 4 3 2 5" xfId="46097"/>
    <cellStyle name="Процентный 5 4 3 2 6" xfId="46098"/>
    <cellStyle name="Процентный 5 4 3 2 7" xfId="46099"/>
    <cellStyle name="Процентный 5 4 3 2 8" xfId="46100"/>
    <cellStyle name="Процентный 5 4 3 2 9" xfId="46101"/>
    <cellStyle name="Процентный 5 4 3 3" xfId="46102"/>
    <cellStyle name="Процентный 5 4 3 3 2" xfId="46103"/>
    <cellStyle name="Процентный 5 4 3 3 3" xfId="46104"/>
    <cellStyle name="Процентный 5 4 3 3 4" xfId="46105"/>
    <cellStyle name="Процентный 5 4 3 3 5" xfId="46106"/>
    <cellStyle name="Процентный 5 4 3 4" xfId="46107"/>
    <cellStyle name="Процентный 5 4 3 5" xfId="46108"/>
    <cellStyle name="Процентный 5 4 3 6" xfId="46109"/>
    <cellStyle name="Процентный 5 4 3 7" xfId="46110"/>
    <cellStyle name="Процентный 5 4 3 8" xfId="46111"/>
    <cellStyle name="Процентный 5 4 3 9" xfId="46112"/>
    <cellStyle name="Процентный 5 4 4" xfId="46113"/>
    <cellStyle name="Процентный 5 4 5" xfId="46114"/>
    <cellStyle name="Процентный 5 4 5 2" xfId="46115"/>
    <cellStyle name="Процентный 5 4 5 2 2" xfId="46116"/>
    <cellStyle name="Процентный 5 4 5 2 3" xfId="46117"/>
    <cellStyle name="Процентный 5 4 5 2 4" xfId="46118"/>
    <cellStyle name="Процентный 5 4 5 2 5" xfId="46119"/>
    <cellStyle name="Процентный 5 4 5 3" xfId="46120"/>
    <cellStyle name="Процентный 5 4 5 4" xfId="46121"/>
    <cellStyle name="Процентный 5 4 5 5" xfId="46122"/>
    <cellStyle name="Процентный 5 4 5 6" xfId="46123"/>
    <cellStyle name="Процентный 5 4 5 7" xfId="46124"/>
    <cellStyle name="Процентный 5 4 5 8" xfId="46125"/>
    <cellStyle name="Процентный 5 4 5 9" xfId="46126"/>
    <cellStyle name="Процентный 5 4 6" xfId="46127"/>
    <cellStyle name="Процентный 5 4 6 2" xfId="46128"/>
    <cellStyle name="Процентный 5 4 6 2 2" xfId="46129"/>
    <cellStyle name="Процентный 5 4 6 2 3" xfId="46130"/>
    <cellStyle name="Процентный 5 4 6 2 4" xfId="46131"/>
    <cellStyle name="Процентный 5 4 6 2 5" xfId="46132"/>
    <cellStyle name="Процентный 5 4 6 3" xfId="46133"/>
    <cellStyle name="Процентный 5 4 6 4" xfId="46134"/>
    <cellStyle name="Процентный 5 4 6 5" xfId="46135"/>
    <cellStyle name="Процентный 5 4 6 6" xfId="46136"/>
    <cellStyle name="Процентный 5 4 6 7" xfId="46137"/>
    <cellStyle name="Процентный 5 4 6 8" xfId="46138"/>
    <cellStyle name="Процентный 5 4 7" xfId="46139"/>
    <cellStyle name="Процентный 5 5" xfId="46140"/>
    <cellStyle name="Процентный 5 5 10" xfId="46141"/>
    <cellStyle name="Процентный 5 5 11" xfId="46142"/>
    <cellStyle name="Процентный 5 5 12" xfId="46143"/>
    <cellStyle name="Процентный 5 5 13" xfId="46144"/>
    <cellStyle name="Процентный 5 5 14" xfId="46145"/>
    <cellStyle name="Процентный 5 5 15" xfId="46146"/>
    <cellStyle name="Процентный 5 5 16" xfId="46147"/>
    <cellStyle name="Процентный 5 5 2" xfId="46148"/>
    <cellStyle name="Процентный 5 5 2 10" xfId="46149"/>
    <cellStyle name="Процентный 5 5 2 11" xfId="46150"/>
    <cellStyle name="Процентный 5 5 2 12" xfId="46151"/>
    <cellStyle name="Процентный 5 5 2 13" xfId="46152"/>
    <cellStyle name="Процентный 5 5 2 14" xfId="46153"/>
    <cellStyle name="Процентный 5 5 2 2" xfId="46154"/>
    <cellStyle name="Процентный 5 5 2 2 10" xfId="46155"/>
    <cellStyle name="Процентный 5 5 2 2 11" xfId="46156"/>
    <cellStyle name="Процентный 5 5 2 2 12" xfId="46157"/>
    <cellStyle name="Процентный 5 5 2 2 13" xfId="46158"/>
    <cellStyle name="Процентный 5 5 2 2 2" xfId="46159"/>
    <cellStyle name="Процентный 5 5 2 2 2 2" xfId="46160"/>
    <cellStyle name="Процентный 5 5 2 2 2 2 2" xfId="46161"/>
    <cellStyle name="Процентный 5 5 2 2 2 2 3" xfId="46162"/>
    <cellStyle name="Процентный 5 5 2 2 2 2 4" xfId="46163"/>
    <cellStyle name="Процентный 5 5 2 2 2 2 5" xfId="46164"/>
    <cellStyle name="Процентный 5 5 2 2 2 3" xfId="46165"/>
    <cellStyle name="Процентный 5 5 2 2 2 4" xfId="46166"/>
    <cellStyle name="Процентный 5 5 2 2 2 5" xfId="46167"/>
    <cellStyle name="Процентный 5 5 2 2 2 6" xfId="46168"/>
    <cellStyle name="Процентный 5 5 2 2 2 7" xfId="46169"/>
    <cellStyle name="Процентный 5 5 2 2 2 8" xfId="46170"/>
    <cellStyle name="Процентный 5 5 2 2 2 9" xfId="46171"/>
    <cellStyle name="Процентный 5 5 2 2 3" xfId="46172"/>
    <cellStyle name="Процентный 5 5 2 2 3 2" xfId="46173"/>
    <cellStyle name="Процентный 5 5 2 2 3 2 2" xfId="46174"/>
    <cellStyle name="Процентный 5 5 2 2 3 2 3" xfId="46175"/>
    <cellStyle name="Процентный 5 5 2 2 3 2 4" xfId="46176"/>
    <cellStyle name="Процентный 5 5 2 2 3 2 5" xfId="46177"/>
    <cellStyle name="Процентный 5 5 2 2 3 3" xfId="46178"/>
    <cellStyle name="Процентный 5 5 2 2 3 4" xfId="46179"/>
    <cellStyle name="Процентный 5 5 2 2 3 5" xfId="46180"/>
    <cellStyle name="Процентный 5 5 2 2 3 6" xfId="46181"/>
    <cellStyle name="Процентный 5 5 2 2 3 7" xfId="46182"/>
    <cellStyle name="Процентный 5 5 2 2 3 8" xfId="46183"/>
    <cellStyle name="Процентный 5 5 2 2 4" xfId="46184"/>
    <cellStyle name="Процентный 5 5 2 2 4 2" xfId="46185"/>
    <cellStyle name="Процентный 5 5 2 2 4 3" xfId="46186"/>
    <cellStyle name="Процентный 5 5 2 2 4 4" xfId="46187"/>
    <cellStyle name="Процентный 5 5 2 2 4 5" xfId="46188"/>
    <cellStyle name="Процентный 5 5 2 2 5" xfId="46189"/>
    <cellStyle name="Процентный 5 5 2 2 5 2" xfId="46190"/>
    <cellStyle name="Процентный 5 5 2 2 5 3" xfId="46191"/>
    <cellStyle name="Процентный 5 5 2 2 5 4" xfId="46192"/>
    <cellStyle name="Процентный 5 5 2 2 5 5" xfId="46193"/>
    <cellStyle name="Процентный 5 5 2 2 6" xfId="46194"/>
    <cellStyle name="Процентный 5 5 2 2 7" xfId="46195"/>
    <cellStyle name="Процентный 5 5 2 2 8" xfId="46196"/>
    <cellStyle name="Процентный 5 5 2 2 9" xfId="46197"/>
    <cellStyle name="Процентный 5 5 2 3" xfId="46198"/>
    <cellStyle name="Процентный 5 5 2 3 2" xfId="46199"/>
    <cellStyle name="Процентный 5 5 2 3 2 2" xfId="46200"/>
    <cellStyle name="Процентный 5 5 2 3 2 3" xfId="46201"/>
    <cellStyle name="Процентный 5 5 2 3 2 4" xfId="46202"/>
    <cellStyle name="Процентный 5 5 2 3 2 5" xfId="46203"/>
    <cellStyle name="Процентный 5 5 2 3 3" xfId="46204"/>
    <cellStyle name="Процентный 5 5 2 3 4" xfId="46205"/>
    <cellStyle name="Процентный 5 5 2 3 5" xfId="46206"/>
    <cellStyle name="Процентный 5 5 2 3 6" xfId="46207"/>
    <cellStyle name="Процентный 5 5 2 3 7" xfId="46208"/>
    <cellStyle name="Процентный 5 5 2 3 8" xfId="46209"/>
    <cellStyle name="Процентный 5 5 2 3 9" xfId="46210"/>
    <cellStyle name="Процентный 5 5 2 4" xfId="46211"/>
    <cellStyle name="Процентный 5 5 2 4 2" xfId="46212"/>
    <cellStyle name="Процентный 5 5 2 4 2 2" xfId="46213"/>
    <cellStyle name="Процентный 5 5 2 4 2 3" xfId="46214"/>
    <cellStyle name="Процентный 5 5 2 4 2 4" xfId="46215"/>
    <cellStyle name="Процентный 5 5 2 4 2 5" xfId="46216"/>
    <cellStyle name="Процентный 5 5 2 4 3" xfId="46217"/>
    <cellStyle name="Процентный 5 5 2 4 4" xfId="46218"/>
    <cellStyle name="Процентный 5 5 2 4 5" xfId="46219"/>
    <cellStyle name="Процентный 5 5 2 4 6" xfId="46220"/>
    <cellStyle name="Процентный 5 5 2 4 7" xfId="46221"/>
    <cellStyle name="Процентный 5 5 2 4 8" xfId="46222"/>
    <cellStyle name="Процентный 5 5 2 5" xfId="46223"/>
    <cellStyle name="Процентный 5 5 2 5 2" xfId="46224"/>
    <cellStyle name="Процентный 5 5 2 5 3" xfId="46225"/>
    <cellStyle name="Процентный 5 5 2 5 4" xfId="46226"/>
    <cellStyle name="Процентный 5 5 2 5 5" xfId="46227"/>
    <cellStyle name="Процентный 5 5 2 6" xfId="46228"/>
    <cellStyle name="Процентный 5 5 2 6 2" xfId="46229"/>
    <cellStyle name="Процентный 5 5 2 6 3" xfId="46230"/>
    <cellStyle name="Процентный 5 5 2 6 4" xfId="46231"/>
    <cellStyle name="Процентный 5 5 2 6 5" xfId="46232"/>
    <cellStyle name="Процентный 5 5 2 7" xfId="46233"/>
    <cellStyle name="Процентный 5 5 2 8" xfId="46234"/>
    <cellStyle name="Процентный 5 5 2 9" xfId="46235"/>
    <cellStyle name="Процентный 5 5 3" xfId="46236"/>
    <cellStyle name="Процентный 5 5 3 10" xfId="46237"/>
    <cellStyle name="Процентный 5 5 3 11" xfId="46238"/>
    <cellStyle name="Процентный 5 5 3 12" xfId="46239"/>
    <cellStyle name="Процентный 5 5 3 13" xfId="46240"/>
    <cellStyle name="Процентный 5 5 3 2" xfId="46241"/>
    <cellStyle name="Процентный 5 5 3 2 2" xfId="46242"/>
    <cellStyle name="Процентный 5 5 3 2 2 2" xfId="46243"/>
    <cellStyle name="Процентный 5 5 3 2 2 3" xfId="46244"/>
    <cellStyle name="Процентный 5 5 3 2 2 4" xfId="46245"/>
    <cellStyle name="Процентный 5 5 3 2 2 5" xfId="46246"/>
    <cellStyle name="Процентный 5 5 3 2 3" xfId="46247"/>
    <cellStyle name="Процентный 5 5 3 2 4" xfId="46248"/>
    <cellStyle name="Процентный 5 5 3 2 5" xfId="46249"/>
    <cellStyle name="Процентный 5 5 3 2 6" xfId="46250"/>
    <cellStyle name="Процентный 5 5 3 2 7" xfId="46251"/>
    <cellStyle name="Процентный 5 5 3 2 8" xfId="46252"/>
    <cellStyle name="Процентный 5 5 3 2 9" xfId="46253"/>
    <cellStyle name="Процентный 5 5 3 3" xfId="46254"/>
    <cellStyle name="Процентный 5 5 3 3 2" xfId="46255"/>
    <cellStyle name="Процентный 5 5 3 3 2 2" xfId="46256"/>
    <cellStyle name="Процентный 5 5 3 3 2 3" xfId="46257"/>
    <cellStyle name="Процентный 5 5 3 3 2 4" xfId="46258"/>
    <cellStyle name="Процентный 5 5 3 3 2 5" xfId="46259"/>
    <cellStyle name="Процентный 5 5 3 3 3" xfId="46260"/>
    <cellStyle name="Процентный 5 5 3 3 4" xfId="46261"/>
    <cellStyle name="Процентный 5 5 3 3 5" xfId="46262"/>
    <cellStyle name="Процентный 5 5 3 3 6" xfId="46263"/>
    <cellStyle name="Процентный 5 5 3 3 7" xfId="46264"/>
    <cellStyle name="Процентный 5 5 3 3 8" xfId="46265"/>
    <cellStyle name="Процентный 5 5 3 4" xfId="46266"/>
    <cellStyle name="Процентный 5 5 3 4 2" xfId="46267"/>
    <cellStyle name="Процентный 5 5 3 4 3" xfId="46268"/>
    <cellStyle name="Процентный 5 5 3 4 4" xfId="46269"/>
    <cellStyle name="Процентный 5 5 3 4 5" xfId="46270"/>
    <cellStyle name="Процентный 5 5 3 5" xfId="46271"/>
    <cellStyle name="Процентный 5 5 3 5 2" xfId="46272"/>
    <cellStyle name="Процентный 5 5 3 5 3" xfId="46273"/>
    <cellStyle name="Процентный 5 5 3 5 4" xfId="46274"/>
    <cellStyle name="Процентный 5 5 3 5 5" xfId="46275"/>
    <cellStyle name="Процентный 5 5 3 6" xfId="46276"/>
    <cellStyle name="Процентный 5 5 3 7" xfId="46277"/>
    <cellStyle name="Процентный 5 5 3 8" xfId="46278"/>
    <cellStyle name="Процентный 5 5 3 9" xfId="46279"/>
    <cellStyle name="Процентный 5 5 4" xfId="46280"/>
    <cellStyle name="Процентный 5 5 4 10" xfId="46281"/>
    <cellStyle name="Процентный 5 5 4 2" xfId="46282"/>
    <cellStyle name="Процентный 5 5 4 2 2" xfId="46283"/>
    <cellStyle name="Процентный 5 5 4 2 2 2" xfId="46284"/>
    <cellStyle name="Процентный 5 5 4 2 2 3" xfId="46285"/>
    <cellStyle name="Процентный 5 5 4 2 2 4" xfId="46286"/>
    <cellStyle name="Процентный 5 5 4 2 2 5" xfId="46287"/>
    <cellStyle name="Процентный 5 5 4 2 3" xfId="46288"/>
    <cellStyle name="Процентный 5 5 4 2 4" xfId="46289"/>
    <cellStyle name="Процентный 5 5 4 2 5" xfId="46290"/>
    <cellStyle name="Процентный 5 5 4 2 6" xfId="46291"/>
    <cellStyle name="Процентный 5 5 4 2 7" xfId="46292"/>
    <cellStyle name="Процентный 5 5 4 2 8" xfId="46293"/>
    <cellStyle name="Процентный 5 5 4 2 9" xfId="46294"/>
    <cellStyle name="Процентный 5 5 4 3" xfId="46295"/>
    <cellStyle name="Процентный 5 5 4 3 2" xfId="46296"/>
    <cellStyle name="Процентный 5 5 4 3 3" xfId="46297"/>
    <cellStyle name="Процентный 5 5 4 3 4" xfId="46298"/>
    <cellStyle name="Процентный 5 5 4 3 5" xfId="46299"/>
    <cellStyle name="Процентный 5 5 4 4" xfId="46300"/>
    <cellStyle name="Процентный 5 5 4 5" xfId="46301"/>
    <cellStyle name="Процентный 5 5 4 6" xfId="46302"/>
    <cellStyle name="Процентный 5 5 4 7" xfId="46303"/>
    <cellStyle name="Процентный 5 5 4 8" xfId="46304"/>
    <cellStyle name="Процентный 5 5 4 9" xfId="46305"/>
    <cellStyle name="Процентный 5 5 5" xfId="46306"/>
    <cellStyle name="Процентный 5 5 5 2" xfId="46307"/>
    <cellStyle name="Процентный 5 5 5 2 2" xfId="46308"/>
    <cellStyle name="Процентный 5 5 5 2 3" xfId="46309"/>
    <cellStyle name="Процентный 5 5 5 2 4" xfId="46310"/>
    <cellStyle name="Процентный 5 5 5 2 5" xfId="46311"/>
    <cellStyle name="Процентный 5 5 5 3" xfId="46312"/>
    <cellStyle name="Процентный 5 5 5 4" xfId="46313"/>
    <cellStyle name="Процентный 5 5 5 5" xfId="46314"/>
    <cellStyle name="Процентный 5 5 5 6" xfId="46315"/>
    <cellStyle name="Процентный 5 5 5 7" xfId="46316"/>
    <cellStyle name="Процентный 5 5 5 8" xfId="46317"/>
    <cellStyle name="Процентный 5 5 5 9" xfId="46318"/>
    <cellStyle name="Процентный 5 5 6" xfId="46319"/>
    <cellStyle name="Процентный 5 5 6 2" xfId="46320"/>
    <cellStyle name="Процентный 5 5 6 2 2" xfId="46321"/>
    <cellStyle name="Процентный 5 5 6 2 3" xfId="46322"/>
    <cellStyle name="Процентный 5 5 6 2 4" xfId="46323"/>
    <cellStyle name="Процентный 5 5 6 2 5" xfId="46324"/>
    <cellStyle name="Процентный 5 5 6 3" xfId="46325"/>
    <cellStyle name="Процентный 5 5 6 4" xfId="46326"/>
    <cellStyle name="Процентный 5 5 6 5" xfId="46327"/>
    <cellStyle name="Процентный 5 5 6 6" xfId="46328"/>
    <cellStyle name="Процентный 5 5 6 7" xfId="46329"/>
    <cellStyle name="Процентный 5 5 6 8" xfId="46330"/>
    <cellStyle name="Процентный 5 5 7" xfId="46331"/>
    <cellStyle name="Процентный 5 5 7 2" xfId="46332"/>
    <cellStyle name="Процентный 5 5 7 3" xfId="46333"/>
    <cellStyle name="Процентный 5 5 7 4" xfId="46334"/>
    <cellStyle name="Процентный 5 5 7 5" xfId="46335"/>
    <cellStyle name="Процентный 5 5 8" xfId="46336"/>
    <cellStyle name="Процентный 5 5 8 2" xfId="46337"/>
    <cellStyle name="Процентный 5 5 8 3" xfId="46338"/>
    <cellStyle name="Процентный 5 5 8 4" xfId="46339"/>
    <cellStyle name="Процентный 5 5 8 5" xfId="46340"/>
    <cellStyle name="Процентный 5 5 9" xfId="46341"/>
    <cellStyle name="Процентный 5 6" xfId="46342"/>
    <cellStyle name="Процентный 5 6 10" xfId="46343"/>
    <cellStyle name="Процентный 5 6 11" xfId="46344"/>
    <cellStyle name="Процентный 5 6 12" xfId="46345"/>
    <cellStyle name="Процентный 5 6 13" xfId="46346"/>
    <cellStyle name="Процентный 5 6 14" xfId="46347"/>
    <cellStyle name="Процентный 5 6 15" xfId="46348"/>
    <cellStyle name="Процентный 5 6 16" xfId="46349"/>
    <cellStyle name="Процентный 5 6 2" xfId="46350"/>
    <cellStyle name="Процентный 5 6 2 10" xfId="46351"/>
    <cellStyle name="Процентный 5 6 2 11" xfId="46352"/>
    <cellStyle name="Процентный 5 6 2 12" xfId="46353"/>
    <cellStyle name="Процентный 5 6 2 13" xfId="46354"/>
    <cellStyle name="Процентный 5 6 2 14" xfId="46355"/>
    <cellStyle name="Процентный 5 6 2 2" xfId="46356"/>
    <cellStyle name="Процентный 5 6 2 2 10" xfId="46357"/>
    <cellStyle name="Процентный 5 6 2 2 11" xfId="46358"/>
    <cellStyle name="Процентный 5 6 2 2 12" xfId="46359"/>
    <cellStyle name="Процентный 5 6 2 2 13" xfId="46360"/>
    <cellStyle name="Процентный 5 6 2 2 2" xfId="46361"/>
    <cellStyle name="Процентный 5 6 2 2 2 2" xfId="46362"/>
    <cellStyle name="Процентный 5 6 2 2 2 2 2" xfId="46363"/>
    <cellStyle name="Процентный 5 6 2 2 2 2 3" xfId="46364"/>
    <cellStyle name="Процентный 5 6 2 2 2 2 4" xfId="46365"/>
    <cellStyle name="Процентный 5 6 2 2 2 2 5" xfId="46366"/>
    <cellStyle name="Процентный 5 6 2 2 2 3" xfId="46367"/>
    <cellStyle name="Процентный 5 6 2 2 2 4" xfId="46368"/>
    <cellStyle name="Процентный 5 6 2 2 2 5" xfId="46369"/>
    <cellStyle name="Процентный 5 6 2 2 2 6" xfId="46370"/>
    <cellStyle name="Процентный 5 6 2 2 2 7" xfId="46371"/>
    <cellStyle name="Процентный 5 6 2 2 2 8" xfId="46372"/>
    <cellStyle name="Процентный 5 6 2 2 2 9" xfId="46373"/>
    <cellStyle name="Процентный 5 6 2 2 3" xfId="46374"/>
    <cellStyle name="Процентный 5 6 2 2 3 2" xfId="46375"/>
    <cellStyle name="Процентный 5 6 2 2 3 2 2" xfId="46376"/>
    <cellStyle name="Процентный 5 6 2 2 3 2 3" xfId="46377"/>
    <cellStyle name="Процентный 5 6 2 2 3 2 4" xfId="46378"/>
    <cellStyle name="Процентный 5 6 2 2 3 2 5" xfId="46379"/>
    <cellStyle name="Процентный 5 6 2 2 3 3" xfId="46380"/>
    <cellStyle name="Процентный 5 6 2 2 3 4" xfId="46381"/>
    <cellStyle name="Процентный 5 6 2 2 3 5" xfId="46382"/>
    <cellStyle name="Процентный 5 6 2 2 3 6" xfId="46383"/>
    <cellStyle name="Процентный 5 6 2 2 3 7" xfId="46384"/>
    <cellStyle name="Процентный 5 6 2 2 3 8" xfId="46385"/>
    <cellStyle name="Процентный 5 6 2 2 4" xfId="46386"/>
    <cellStyle name="Процентный 5 6 2 2 4 2" xfId="46387"/>
    <cellStyle name="Процентный 5 6 2 2 4 3" xfId="46388"/>
    <cellStyle name="Процентный 5 6 2 2 4 4" xfId="46389"/>
    <cellStyle name="Процентный 5 6 2 2 4 5" xfId="46390"/>
    <cellStyle name="Процентный 5 6 2 2 5" xfId="46391"/>
    <cellStyle name="Процентный 5 6 2 2 5 2" xfId="46392"/>
    <cellStyle name="Процентный 5 6 2 2 5 3" xfId="46393"/>
    <cellStyle name="Процентный 5 6 2 2 5 4" xfId="46394"/>
    <cellStyle name="Процентный 5 6 2 2 5 5" xfId="46395"/>
    <cellStyle name="Процентный 5 6 2 2 6" xfId="46396"/>
    <cellStyle name="Процентный 5 6 2 2 7" xfId="46397"/>
    <cellStyle name="Процентный 5 6 2 2 8" xfId="46398"/>
    <cellStyle name="Процентный 5 6 2 2 9" xfId="46399"/>
    <cellStyle name="Процентный 5 6 2 3" xfId="46400"/>
    <cellStyle name="Процентный 5 6 2 3 2" xfId="46401"/>
    <cellStyle name="Процентный 5 6 2 3 2 2" xfId="46402"/>
    <cellStyle name="Процентный 5 6 2 3 2 3" xfId="46403"/>
    <cellStyle name="Процентный 5 6 2 3 2 4" xfId="46404"/>
    <cellStyle name="Процентный 5 6 2 3 2 5" xfId="46405"/>
    <cellStyle name="Процентный 5 6 2 3 3" xfId="46406"/>
    <cellStyle name="Процентный 5 6 2 3 4" xfId="46407"/>
    <cellStyle name="Процентный 5 6 2 3 5" xfId="46408"/>
    <cellStyle name="Процентный 5 6 2 3 6" xfId="46409"/>
    <cellStyle name="Процентный 5 6 2 3 7" xfId="46410"/>
    <cellStyle name="Процентный 5 6 2 3 8" xfId="46411"/>
    <cellStyle name="Процентный 5 6 2 3 9" xfId="46412"/>
    <cellStyle name="Процентный 5 6 2 4" xfId="46413"/>
    <cellStyle name="Процентный 5 6 2 4 2" xfId="46414"/>
    <cellStyle name="Процентный 5 6 2 4 2 2" xfId="46415"/>
    <cellStyle name="Процентный 5 6 2 4 2 3" xfId="46416"/>
    <cellStyle name="Процентный 5 6 2 4 2 4" xfId="46417"/>
    <cellStyle name="Процентный 5 6 2 4 2 5" xfId="46418"/>
    <cellStyle name="Процентный 5 6 2 4 3" xfId="46419"/>
    <cellStyle name="Процентный 5 6 2 4 4" xfId="46420"/>
    <cellStyle name="Процентный 5 6 2 4 5" xfId="46421"/>
    <cellStyle name="Процентный 5 6 2 4 6" xfId="46422"/>
    <cellStyle name="Процентный 5 6 2 4 7" xfId="46423"/>
    <cellStyle name="Процентный 5 6 2 4 8" xfId="46424"/>
    <cellStyle name="Процентный 5 6 2 5" xfId="46425"/>
    <cellStyle name="Процентный 5 6 2 5 2" xfId="46426"/>
    <cellStyle name="Процентный 5 6 2 5 3" xfId="46427"/>
    <cellStyle name="Процентный 5 6 2 5 4" xfId="46428"/>
    <cellStyle name="Процентный 5 6 2 5 5" xfId="46429"/>
    <cellStyle name="Процентный 5 6 2 6" xfId="46430"/>
    <cellStyle name="Процентный 5 6 2 6 2" xfId="46431"/>
    <cellStyle name="Процентный 5 6 2 6 3" xfId="46432"/>
    <cellStyle name="Процентный 5 6 2 6 4" xfId="46433"/>
    <cellStyle name="Процентный 5 6 2 6 5" xfId="46434"/>
    <cellStyle name="Процентный 5 6 2 7" xfId="46435"/>
    <cellStyle name="Процентный 5 6 2 8" xfId="46436"/>
    <cellStyle name="Процентный 5 6 2 9" xfId="46437"/>
    <cellStyle name="Процентный 5 6 3" xfId="46438"/>
    <cellStyle name="Процентный 5 6 3 10" xfId="46439"/>
    <cellStyle name="Процентный 5 6 3 11" xfId="46440"/>
    <cellStyle name="Процентный 5 6 3 12" xfId="46441"/>
    <cellStyle name="Процентный 5 6 3 13" xfId="46442"/>
    <cellStyle name="Процентный 5 6 3 2" xfId="46443"/>
    <cellStyle name="Процентный 5 6 3 2 2" xfId="46444"/>
    <cellStyle name="Процентный 5 6 3 2 2 2" xfId="46445"/>
    <cellStyle name="Процентный 5 6 3 2 2 3" xfId="46446"/>
    <cellStyle name="Процентный 5 6 3 2 2 4" xfId="46447"/>
    <cellStyle name="Процентный 5 6 3 2 2 5" xfId="46448"/>
    <cellStyle name="Процентный 5 6 3 2 3" xfId="46449"/>
    <cellStyle name="Процентный 5 6 3 2 4" xfId="46450"/>
    <cellStyle name="Процентный 5 6 3 2 5" xfId="46451"/>
    <cellStyle name="Процентный 5 6 3 2 6" xfId="46452"/>
    <cellStyle name="Процентный 5 6 3 2 7" xfId="46453"/>
    <cellStyle name="Процентный 5 6 3 2 8" xfId="46454"/>
    <cellStyle name="Процентный 5 6 3 2 9" xfId="46455"/>
    <cellStyle name="Процентный 5 6 3 3" xfId="46456"/>
    <cellStyle name="Процентный 5 6 3 3 2" xfId="46457"/>
    <cellStyle name="Процентный 5 6 3 3 2 2" xfId="46458"/>
    <cellStyle name="Процентный 5 6 3 3 2 3" xfId="46459"/>
    <cellStyle name="Процентный 5 6 3 3 2 4" xfId="46460"/>
    <cellStyle name="Процентный 5 6 3 3 2 5" xfId="46461"/>
    <cellStyle name="Процентный 5 6 3 3 3" xfId="46462"/>
    <cellStyle name="Процентный 5 6 3 3 4" xfId="46463"/>
    <cellStyle name="Процентный 5 6 3 3 5" xfId="46464"/>
    <cellStyle name="Процентный 5 6 3 3 6" xfId="46465"/>
    <cellStyle name="Процентный 5 6 3 3 7" xfId="46466"/>
    <cellStyle name="Процентный 5 6 3 3 8" xfId="46467"/>
    <cellStyle name="Процентный 5 6 3 4" xfId="46468"/>
    <cellStyle name="Процентный 5 6 3 4 2" xfId="46469"/>
    <cellStyle name="Процентный 5 6 3 4 3" xfId="46470"/>
    <cellStyle name="Процентный 5 6 3 4 4" xfId="46471"/>
    <cellStyle name="Процентный 5 6 3 4 5" xfId="46472"/>
    <cellStyle name="Процентный 5 6 3 5" xfId="46473"/>
    <cellStyle name="Процентный 5 6 3 5 2" xfId="46474"/>
    <cellStyle name="Процентный 5 6 3 5 3" xfId="46475"/>
    <cellStyle name="Процентный 5 6 3 5 4" xfId="46476"/>
    <cellStyle name="Процентный 5 6 3 5 5" xfId="46477"/>
    <cellStyle name="Процентный 5 6 3 6" xfId="46478"/>
    <cellStyle name="Процентный 5 6 3 7" xfId="46479"/>
    <cellStyle name="Процентный 5 6 3 8" xfId="46480"/>
    <cellStyle name="Процентный 5 6 3 9" xfId="46481"/>
    <cellStyle name="Процентный 5 6 4" xfId="46482"/>
    <cellStyle name="Процентный 5 6 4 10" xfId="46483"/>
    <cellStyle name="Процентный 5 6 4 2" xfId="46484"/>
    <cellStyle name="Процентный 5 6 4 2 2" xfId="46485"/>
    <cellStyle name="Процентный 5 6 4 2 2 2" xfId="46486"/>
    <cellStyle name="Процентный 5 6 4 2 2 3" xfId="46487"/>
    <cellStyle name="Процентный 5 6 4 2 2 4" xfId="46488"/>
    <cellStyle name="Процентный 5 6 4 2 2 5" xfId="46489"/>
    <cellStyle name="Процентный 5 6 4 2 3" xfId="46490"/>
    <cellStyle name="Процентный 5 6 4 2 4" xfId="46491"/>
    <cellStyle name="Процентный 5 6 4 2 5" xfId="46492"/>
    <cellStyle name="Процентный 5 6 4 2 6" xfId="46493"/>
    <cellStyle name="Процентный 5 6 4 2 7" xfId="46494"/>
    <cellStyle name="Процентный 5 6 4 2 8" xfId="46495"/>
    <cellStyle name="Процентный 5 6 4 2 9" xfId="46496"/>
    <cellStyle name="Процентный 5 6 4 3" xfId="46497"/>
    <cellStyle name="Процентный 5 6 4 3 2" xfId="46498"/>
    <cellStyle name="Процентный 5 6 4 3 3" xfId="46499"/>
    <cellStyle name="Процентный 5 6 4 3 4" xfId="46500"/>
    <cellStyle name="Процентный 5 6 4 3 5" xfId="46501"/>
    <cellStyle name="Процентный 5 6 4 4" xfId="46502"/>
    <cellStyle name="Процентный 5 6 4 5" xfId="46503"/>
    <cellStyle name="Процентный 5 6 4 6" xfId="46504"/>
    <cellStyle name="Процентный 5 6 4 7" xfId="46505"/>
    <cellStyle name="Процентный 5 6 4 8" xfId="46506"/>
    <cellStyle name="Процентный 5 6 4 9" xfId="46507"/>
    <cellStyle name="Процентный 5 6 5" xfId="46508"/>
    <cellStyle name="Процентный 5 6 5 2" xfId="46509"/>
    <cellStyle name="Процентный 5 6 5 2 2" xfId="46510"/>
    <cellStyle name="Процентный 5 6 5 2 3" xfId="46511"/>
    <cellStyle name="Процентный 5 6 5 2 4" xfId="46512"/>
    <cellStyle name="Процентный 5 6 5 2 5" xfId="46513"/>
    <cellStyle name="Процентный 5 6 5 3" xfId="46514"/>
    <cellStyle name="Процентный 5 6 5 4" xfId="46515"/>
    <cellStyle name="Процентный 5 6 5 5" xfId="46516"/>
    <cellStyle name="Процентный 5 6 5 6" xfId="46517"/>
    <cellStyle name="Процентный 5 6 5 7" xfId="46518"/>
    <cellStyle name="Процентный 5 6 5 8" xfId="46519"/>
    <cellStyle name="Процентный 5 6 5 9" xfId="46520"/>
    <cellStyle name="Процентный 5 6 6" xfId="46521"/>
    <cellStyle name="Процентный 5 6 6 2" xfId="46522"/>
    <cellStyle name="Процентный 5 6 6 2 2" xfId="46523"/>
    <cellStyle name="Процентный 5 6 6 2 3" xfId="46524"/>
    <cellStyle name="Процентный 5 6 6 2 4" xfId="46525"/>
    <cellStyle name="Процентный 5 6 6 2 5" xfId="46526"/>
    <cellStyle name="Процентный 5 6 6 3" xfId="46527"/>
    <cellStyle name="Процентный 5 6 6 4" xfId="46528"/>
    <cellStyle name="Процентный 5 6 6 5" xfId="46529"/>
    <cellStyle name="Процентный 5 6 6 6" xfId="46530"/>
    <cellStyle name="Процентный 5 6 6 7" xfId="46531"/>
    <cellStyle name="Процентный 5 6 6 8" xfId="46532"/>
    <cellStyle name="Процентный 5 6 7" xfId="46533"/>
    <cellStyle name="Процентный 5 6 7 2" xfId="46534"/>
    <cellStyle name="Процентный 5 6 7 3" xfId="46535"/>
    <cellStyle name="Процентный 5 6 7 4" xfId="46536"/>
    <cellStyle name="Процентный 5 6 7 5" xfId="46537"/>
    <cellStyle name="Процентный 5 6 8" xfId="46538"/>
    <cellStyle name="Процентный 5 6 8 2" xfId="46539"/>
    <cellStyle name="Процентный 5 6 8 3" xfId="46540"/>
    <cellStyle name="Процентный 5 6 8 4" xfId="46541"/>
    <cellStyle name="Процентный 5 6 8 5" xfId="46542"/>
    <cellStyle name="Процентный 5 6 9" xfId="46543"/>
    <cellStyle name="Процентный 5 7" xfId="46544"/>
    <cellStyle name="Процентный 5 7 10" xfId="46545"/>
    <cellStyle name="Процентный 5 7 11" xfId="46546"/>
    <cellStyle name="Процентный 5 7 12" xfId="46547"/>
    <cellStyle name="Процентный 5 7 13" xfId="46548"/>
    <cellStyle name="Процентный 5 7 14" xfId="46549"/>
    <cellStyle name="Процентный 5 7 15" xfId="46550"/>
    <cellStyle name="Процентный 5 7 16" xfId="46551"/>
    <cellStyle name="Процентный 5 7 2" xfId="46552"/>
    <cellStyle name="Процентный 5 7 2 10" xfId="46553"/>
    <cellStyle name="Процентный 5 7 2 11" xfId="46554"/>
    <cellStyle name="Процентный 5 7 2 12" xfId="46555"/>
    <cellStyle name="Процентный 5 7 2 13" xfId="46556"/>
    <cellStyle name="Процентный 5 7 2 14" xfId="46557"/>
    <cellStyle name="Процентный 5 7 2 2" xfId="46558"/>
    <cellStyle name="Процентный 5 7 2 2 10" xfId="46559"/>
    <cellStyle name="Процентный 5 7 2 2 11" xfId="46560"/>
    <cellStyle name="Процентный 5 7 2 2 12" xfId="46561"/>
    <cellStyle name="Процентный 5 7 2 2 13" xfId="46562"/>
    <cellStyle name="Процентный 5 7 2 2 2" xfId="46563"/>
    <cellStyle name="Процентный 5 7 2 2 2 2" xfId="46564"/>
    <cellStyle name="Процентный 5 7 2 2 2 2 2" xfId="46565"/>
    <cellStyle name="Процентный 5 7 2 2 2 2 3" xfId="46566"/>
    <cellStyle name="Процентный 5 7 2 2 2 2 4" xfId="46567"/>
    <cellStyle name="Процентный 5 7 2 2 2 2 5" xfId="46568"/>
    <cellStyle name="Процентный 5 7 2 2 2 3" xfId="46569"/>
    <cellStyle name="Процентный 5 7 2 2 2 4" xfId="46570"/>
    <cellStyle name="Процентный 5 7 2 2 2 5" xfId="46571"/>
    <cellStyle name="Процентный 5 7 2 2 2 6" xfId="46572"/>
    <cellStyle name="Процентный 5 7 2 2 2 7" xfId="46573"/>
    <cellStyle name="Процентный 5 7 2 2 2 8" xfId="46574"/>
    <cellStyle name="Процентный 5 7 2 2 2 9" xfId="46575"/>
    <cellStyle name="Процентный 5 7 2 2 3" xfId="46576"/>
    <cellStyle name="Процентный 5 7 2 2 3 2" xfId="46577"/>
    <cellStyle name="Процентный 5 7 2 2 3 2 2" xfId="46578"/>
    <cellStyle name="Процентный 5 7 2 2 3 2 3" xfId="46579"/>
    <cellStyle name="Процентный 5 7 2 2 3 2 4" xfId="46580"/>
    <cellStyle name="Процентный 5 7 2 2 3 2 5" xfId="46581"/>
    <cellStyle name="Процентный 5 7 2 2 3 3" xfId="46582"/>
    <cellStyle name="Процентный 5 7 2 2 3 4" xfId="46583"/>
    <cellStyle name="Процентный 5 7 2 2 3 5" xfId="46584"/>
    <cellStyle name="Процентный 5 7 2 2 3 6" xfId="46585"/>
    <cellStyle name="Процентный 5 7 2 2 3 7" xfId="46586"/>
    <cellStyle name="Процентный 5 7 2 2 3 8" xfId="46587"/>
    <cellStyle name="Процентный 5 7 2 2 4" xfId="46588"/>
    <cellStyle name="Процентный 5 7 2 2 4 2" xfId="46589"/>
    <cellStyle name="Процентный 5 7 2 2 4 3" xfId="46590"/>
    <cellStyle name="Процентный 5 7 2 2 4 4" xfId="46591"/>
    <cellStyle name="Процентный 5 7 2 2 4 5" xfId="46592"/>
    <cellStyle name="Процентный 5 7 2 2 5" xfId="46593"/>
    <cellStyle name="Процентный 5 7 2 2 5 2" xfId="46594"/>
    <cellStyle name="Процентный 5 7 2 2 5 3" xfId="46595"/>
    <cellStyle name="Процентный 5 7 2 2 5 4" xfId="46596"/>
    <cellStyle name="Процентный 5 7 2 2 5 5" xfId="46597"/>
    <cellStyle name="Процентный 5 7 2 2 6" xfId="46598"/>
    <cellStyle name="Процентный 5 7 2 2 7" xfId="46599"/>
    <cellStyle name="Процентный 5 7 2 2 8" xfId="46600"/>
    <cellStyle name="Процентный 5 7 2 2 9" xfId="46601"/>
    <cellStyle name="Процентный 5 7 2 3" xfId="46602"/>
    <cellStyle name="Процентный 5 7 2 3 2" xfId="46603"/>
    <cellStyle name="Процентный 5 7 2 3 2 2" xfId="46604"/>
    <cellStyle name="Процентный 5 7 2 3 2 3" xfId="46605"/>
    <cellStyle name="Процентный 5 7 2 3 2 4" xfId="46606"/>
    <cellStyle name="Процентный 5 7 2 3 2 5" xfId="46607"/>
    <cellStyle name="Процентный 5 7 2 3 3" xfId="46608"/>
    <cellStyle name="Процентный 5 7 2 3 4" xfId="46609"/>
    <cellStyle name="Процентный 5 7 2 3 5" xfId="46610"/>
    <cellStyle name="Процентный 5 7 2 3 6" xfId="46611"/>
    <cellStyle name="Процентный 5 7 2 3 7" xfId="46612"/>
    <cellStyle name="Процентный 5 7 2 3 8" xfId="46613"/>
    <cellStyle name="Процентный 5 7 2 3 9" xfId="46614"/>
    <cellStyle name="Процентный 5 7 2 4" xfId="46615"/>
    <cellStyle name="Процентный 5 7 2 4 2" xfId="46616"/>
    <cellStyle name="Процентный 5 7 2 4 2 2" xfId="46617"/>
    <cellStyle name="Процентный 5 7 2 4 2 3" xfId="46618"/>
    <cellStyle name="Процентный 5 7 2 4 2 4" xfId="46619"/>
    <cellStyle name="Процентный 5 7 2 4 2 5" xfId="46620"/>
    <cellStyle name="Процентный 5 7 2 4 3" xfId="46621"/>
    <cellStyle name="Процентный 5 7 2 4 4" xfId="46622"/>
    <cellStyle name="Процентный 5 7 2 4 5" xfId="46623"/>
    <cellStyle name="Процентный 5 7 2 4 6" xfId="46624"/>
    <cellStyle name="Процентный 5 7 2 4 7" xfId="46625"/>
    <cellStyle name="Процентный 5 7 2 4 8" xfId="46626"/>
    <cellStyle name="Процентный 5 7 2 5" xfId="46627"/>
    <cellStyle name="Процентный 5 7 2 5 2" xfId="46628"/>
    <cellStyle name="Процентный 5 7 2 5 3" xfId="46629"/>
    <cellStyle name="Процентный 5 7 2 5 4" xfId="46630"/>
    <cellStyle name="Процентный 5 7 2 5 5" xfId="46631"/>
    <cellStyle name="Процентный 5 7 2 6" xfId="46632"/>
    <cellStyle name="Процентный 5 7 2 6 2" xfId="46633"/>
    <cellStyle name="Процентный 5 7 2 6 3" xfId="46634"/>
    <cellStyle name="Процентный 5 7 2 6 4" xfId="46635"/>
    <cellStyle name="Процентный 5 7 2 6 5" xfId="46636"/>
    <cellStyle name="Процентный 5 7 2 7" xfId="46637"/>
    <cellStyle name="Процентный 5 7 2 8" xfId="46638"/>
    <cellStyle name="Процентный 5 7 2 9" xfId="46639"/>
    <cellStyle name="Процентный 5 7 3" xfId="46640"/>
    <cellStyle name="Процентный 5 7 3 10" xfId="46641"/>
    <cellStyle name="Процентный 5 7 3 11" xfId="46642"/>
    <cellStyle name="Процентный 5 7 3 12" xfId="46643"/>
    <cellStyle name="Процентный 5 7 3 13" xfId="46644"/>
    <cellStyle name="Процентный 5 7 3 2" xfId="46645"/>
    <cellStyle name="Процентный 5 7 3 2 2" xfId="46646"/>
    <cellStyle name="Процентный 5 7 3 2 2 2" xfId="46647"/>
    <cellStyle name="Процентный 5 7 3 2 2 3" xfId="46648"/>
    <cellStyle name="Процентный 5 7 3 2 2 4" xfId="46649"/>
    <cellStyle name="Процентный 5 7 3 2 2 5" xfId="46650"/>
    <cellStyle name="Процентный 5 7 3 2 3" xfId="46651"/>
    <cellStyle name="Процентный 5 7 3 2 4" xfId="46652"/>
    <cellStyle name="Процентный 5 7 3 2 5" xfId="46653"/>
    <cellStyle name="Процентный 5 7 3 2 6" xfId="46654"/>
    <cellStyle name="Процентный 5 7 3 2 7" xfId="46655"/>
    <cellStyle name="Процентный 5 7 3 2 8" xfId="46656"/>
    <cellStyle name="Процентный 5 7 3 2 9" xfId="46657"/>
    <cellStyle name="Процентный 5 7 3 3" xfId="46658"/>
    <cellStyle name="Процентный 5 7 3 3 2" xfId="46659"/>
    <cellStyle name="Процентный 5 7 3 3 2 2" xfId="46660"/>
    <cellStyle name="Процентный 5 7 3 3 2 3" xfId="46661"/>
    <cellStyle name="Процентный 5 7 3 3 2 4" xfId="46662"/>
    <cellStyle name="Процентный 5 7 3 3 2 5" xfId="46663"/>
    <cellStyle name="Процентный 5 7 3 3 3" xfId="46664"/>
    <cellStyle name="Процентный 5 7 3 3 4" xfId="46665"/>
    <cellStyle name="Процентный 5 7 3 3 5" xfId="46666"/>
    <cellStyle name="Процентный 5 7 3 3 6" xfId="46667"/>
    <cellStyle name="Процентный 5 7 3 3 7" xfId="46668"/>
    <cellStyle name="Процентный 5 7 3 3 8" xfId="46669"/>
    <cellStyle name="Процентный 5 7 3 4" xfId="46670"/>
    <cellStyle name="Процентный 5 7 3 4 2" xfId="46671"/>
    <cellStyle name="Процентный 5 7 3 4 3" xfId="46672"/>
    <cellStyle name="Процентный 5 7 3 4 4" xfId="46673"/>
    <cellStyle name="Процентный 5 7 3 4 5" xfId="46674"/>
    <cellStyle name="Процентный 5 7 3 5" xfId="46675"/>
    <cellStyle name="Процентный 5 7 3 5 2" xfId="46676"/>
    <cellStyle name="Процентный 5 7 3 5 3" xfId="46677"/>
    <cellStyle name="Процентный 5 7 3 5 4" xfId="46678"/>
    <cellStyle name="Процентный 5 7 3 5 5" xfId="46679"/>
    <cellStyle name="Процентный 5 7 3 6" xfId="46680"/>
    <cellStyle name="Процентный 5 7 3 7" xfId="46681"/>
    <cellStyle name="Процентный 5 7 3 8" xfId="46682"/>
    <cellStyle name="Процентный 5 7 3 9" xfId="46683"/>
    <cellStyle name="Процентный 5 7 4" xfId="46684"/>
    <cellStyle name="Процентный 5 7 4 10" xfId="46685"/>
    <cellStyle name="Процентный 5 7 4 2" xfId="46686"/>
    <cellStyle name="Процентный 5 7 4 2 2" xfId="46687"/>
    <cellStyle name="Процентный 5 7 4 2 2 2" xfId="46688"/>
    <cellStyle name="Процентный 5 7 4 2 2 3" xfId="46689"/>
    <cellStyle name="Процентный 5 7 4 2 2 4" xfId="46690"/>
    <cellStyle name="Процентный 5 7 4 2 2 5" xfId="46691"/>
    <cellStyle name="Процентный 5 7 4 2 3" xfId="46692"/>
    <cellStyle name="Процентный 5 7 4 2 4" xfId="46693"/>
    <cellStyle name="Процентный 5 7 4 2 5" xfId="46694"/>
    <cellStyle name="Процентный 5 7 4 2 6" xfId="46695"/>
    <cellStyle name="Процентный 5 7 4 2 7" xfId="46696"/>
    <cellStyle name="Процентный 5 7 4 2 8" xfId="46697"/>
    <cellStyle name="Процентный 5 7 4 2 9" xfId="46698"/>
    <cellStyle name="Процентный 5 7 4 3" xfId="46699"/>
    <cellStyle name="Процентный 5 7 4 3 2" xfId="46700"/>
    <cellStyle name="Процентный 5 7 4 3 3" xfId="46701"/>
    <cellStyle name="Процентный 5 7 4 3 4" xfId="46702"/>
    <cellStyle name="Процентный 5 7 4 3 5" xfId="46703"/>
    <cellStyle name="Процентный 5 7 4 4" xfId="46704"/>
    <cellStyle name="Процентный 5 7 4 5" xfId="46705"/>
    <cellStyle name="Процентный 5 7 4 6" xfId="46706"/>
    <cellStyle name="Процентный 5 7 4 7" xfId="46707"/>
    <cellStyle name="Процентный 5 7 4 8" xfId="46708"/>
    <cellStyle name="Процентный 5 7 4 9" xfId="46709"/>
    <cellStyle name="Процентный 5 7 5" xfId="46710"/>
    <cellStyle name="Процентный 5 7 5 2" xfId="46711"/>
    <cellStyle name="Процентный 5 7 5 2 2" xfId="46712"/>
    <cellStyle name="Процентный 5 7 5 2 3" xfId="46713"/>
    <cellStyle name="Процентный 5 7 5 2 4" xfId="46714"/>
    <cellStyle name="Процентный 5 7 5 2 5" xfId="46715"/>
    <cellStyle name="Процентный 5 7 5 3" xfId="46716"/>
    <cellStyle name="Процентный 5 7 5 4" xfId="46717"/>
    <cellStyle name="Процентный 5 7 5 5" xfId="46718"/>
    <cellStyle name="Процентный 5 7 5 6" xfId="46719"/>
    <cellStyle name="Процентный 5 7 5 7" xfId="46720"/>
    <cellStyle name="Процентный 5 7 5 8" xfId="46721"/>
    <cellStyle name="Процентный 5 7 5 9" xfId="46722"/>
    <cellStyle name="Процентный 5 7 6" xfId="46723"/>
    <cellStyle name="Процентный 5 7 6 2" xfId="46724"/>
    <cellStyle name="Процентный 5 7 6 2 2" xfId="46725"/>
    <cellStyle name="Процентный 5 7 6 2 3" xfId="46726"/>
    <cellStyle name="Процентный 5 7 6 2 4" xfId="46727"/>
    <cellStyle name="Процентный 5 7 6 2 5" xfId="46728"/>
    <cellStyle name="Процентный 5 7 6 3" xfId="46729"/>
    <cellStyle name="Процентный 5 7 6 4" xfId="46730"/>
    <cellStyle name="Процентный 5 7 6 5" xfId="46731"/>
    <cellStyle name="Процентный 5 7 6 6" xfId="46732"/>
    <cellStyle name="Процентный 5 7 6 7" xfId="46733"/>
    <cellStyle name="Процентный 5 7 6 8" xfId="46734"/>
    <cellStyle name="Процентный 5 7 7" xfId="46735"/>
    <cellStyle name="Процентный 5 7 7 2" xfId="46736"/>
    <cellStyle name="Процентный 5 7 7 3" xfId="46737"/>
    <cellStyle name="Процентный 5 7 7 4" xfId="46738"/>
    <cellStyle name="Процентный 5 7 7 5" xfId="46739"/>
    <cellStyle name="Процентный 5 7 8" xfId="46740"/>
    <cellStyle name="Процентный 5 7 8 2" xfId="46741"/>
    <cellStyle name="Процентный 5 7 8 3" xfId="46742"/>
    <cellStyle name="Процентный 5 7 8 4" xfId="46743"/>
    <cellStyle name="Процентный 5 7 8 5" xfId="46744"/>
    <cellStyle name="Процентный 5 7 9" xfId="46745"/>
    <cellStyle name="Процентный 5 8" xfId="46746"/>
    <cellStyle name="Процентный 5 8 10" xfId="46747"/>
    <cellStyle name="Процентный 5 8 11" xfId="46748"/>
    <cellStyle name="Процентный 5 8 12" xfId="46749"/>
    <cellStyle name="Процентный 5 8 13" xfId="46750"/>
    <cellStyle name="Процентный 5 8 14" xfId="46751"/>
    <cellStyle name="Процентный 5 8 15" xfId="46752"/>
    <cellStyle name="Процентный 5 8 2" xfId="46753"/>
    <cellStyle name="Процентный 5 8 2 10" xfId="46754"/>
    <cellStyle name="Процентный 5 8 2 11" xfId="46755"/>
    <cellStyle name="Процентный 5 8 2 12" xfId="46756"/>
    <cellStyle name="Процентный 5 8 2 13" xfId="46757"/>
    <cellStyle name="Процентный 5 8 2 14" xfId="46758"/>
    <cellStyle name="Процентный 5 8 2 2" xfId="46759"/>
    <cellStyle name="Процентный 5 8 2 2 10" xfId="46760"/>
    <cellStyle name="Процентный 5 8 2 2 11" xfId="46761"/>
    <cellStyle name="Процентный 5 8 2 2 12" xfId="46762"/>
    <cellStyle name="Процентный 5 8 2 2 13" xfId="46763"/>
    <cellStyle name="Процентный 5 8 2 2 2" xfId="46764"/>
    <cellStyle name="Процентный 5 8 2 2 2 2" xfId="46765"/>
    <cellStyle name="Процентный 5 8 2 2 2 2 2" xfId="46766"/>
    <cellStyle name="Процентный 5 8 2 2 2 2 3" xfId="46767"/>
    <cellStyle name="Процентный 5 8 2 2 2 2 4" xfId="46768"/>
    <cellStyle name="Процентный 5 8 2 2 2 2 5" xfId="46769"/>
    <cellStyle name="Процентный 5 8 2 2 2 3" xfId="46770"/>
    <cellStyle name="Процентный 5 8 2 2 2 4" xfId="46771"/>
    <cellStyle name="Процентный 5 8 2 2 2 5" xfId="46772"/>
    <cellStyle name="Процентный 5 8 2 2 2 6" xfId="46773"/>
    <cellStyle name="Процентный 5 8 2 2 2 7" xfId="46774"/>
    <cellStyle name="Процентный 5 8 2 2 2 8" xfId="46775"/>
    <cellStyle name="Процентный 5 8 2 2 2 9" xfId="46776"/>
    <cellStyle name="Процентный 5 8 2 2 3" xfId="46777"/>
    <cellStyle name="Процентный 5 8 2 2 3 2" xfId="46778"/>
    <cellStyle name="Процентный 5 8 2 2 3 2 2" xfId="46779"/>
    <cellStyle name="Процентный 5 8 2 2 3 2 3" xfId="46780"/>
    <cellStyle name="Процентный 5 8 2 2 3 2 4" xfId="46781"/>
    <cellStyle name="Процентный 5 8 2 2 3 2 5" xfId="46782"/>
    <cellStyle name="Процентный 5 8 2 2 3 3" xfId="46783"/>
    <cellStyle name="Процентный 5 8 2 2 3 4" xfId="46784"/>
    <cellStyle name="Процентный 5 8 2 2 3 5" xfId="46785"/>
    <cellStyle name="Процентный 5 8 2 2 3 6" xfId="46786"/>
    <cellStyle name="Процентный 5 8 2 2 3 7" xfId="46787"/>
    <cellStyle name="Процентный 5 8 2 2 3 8" xfId="46788"/>
    <cellStyle name="Процентный 5 8 2 2 4" xfId="46789"/>
    <cellStyle name="Процентный 5 8 2 2 4 2" xfId="46790"/>
    <cellStyle name="Процентный 5 8 2 2 4 3" xfId="46791"/>
    <cellStyle name="Процентный 5 8 2 2 4 4" xfId="46792"/>
    <cellStyle name="Процентный 5 8 2 2 4 5" xfId="46793"/>
    <cellStyle name="Процентный 5 8 2 2 5" xfId="46794"/>
    <cellStyle name="Процентный 5 8 2 2 5 2" xfId="46795"/>
    <cellStyle name="Процентный 5 8 2 2 5 3" xfId="46796"/>
    <cellStyle name="Процентный 5 8 2 2 5 4" xfId="46797"/>
    <cellStyle name="Процентный 5 8 2 2 5 5" xfId="46798"/>
    <cellStyle name="Процентный 5 8 2 2 6" xfId="46799"/>
    <cellStyle name="Процентный 5 8 2 2 7" xfId="46800"/>
    <cellStyle name="Процентный 5 8 2 2 8" xfId="46801"/>
    <cellStyle name="Процентный 5 8 2 2 9" xfId="46802"/>
    <cellStyle name="Процентный 5 8 2 3" xfId="46803"/>
    <cellStyle name="Процентный 5 8 2 3 2" xfId="46804"/>
    <cellStyle name="Процентный 5 8 2 3 2 2" xfId="46805"/>
    <cellStyle name="Процентный 5 8 2 3 2 3" xfId="46806"/>
    <cellStyle name="Процентный 5 8 2 3 2 4" xfId="46807"/>
    <cellStyle name="Процентный 5 8 2 3 2 5" xfId="46808"/>
    <cellStyle name="Процентный 5 8 2 3 3" xfId="46809"/>
    <cellStyle name="Процентный 5 8 2 3 4" xfId="46810"/>
    <cellStyle name="Процентный 5 8 2 3 5" xfId="46811"/>
    <cellStyle name="Процентный 5 8 2 3 6" xfId="46812"/>
    <cellStyle name="Процентный 5 8 2 3 7" xfId="46813"/>
    <cellStyle name="Процентный 5 8 2 3 8" xfId="46814"/>
    <cellStyle name="Процентный 5 8 2 3 9" xfId="46815"/>
    <cellStyle name="Процентный 5 8 2 4" xfId="46816"/>
    <cellStyle name="Процентный 5 8 2 4 2" xfId="46817"/>
    <cellStyle name="Процентный 5 8 2 4 2 2" xfId="46818"/>
    <cellStyle name="Процентный 5 8 2 4 2 3" xfId="46819"/>
    <cellStyle name="Процентный 5 8 2 4 2 4" xfId="46820"/>
    <cellStyle name="Процентный 5 8 2 4 2 5" xfId="46821"/>
    <cellStyle name="Процентный 5 8 2 4 3" xfId="46822"/>
    <cellStyle name="Процентный 5 8 2 4 4" xfId="46823"/>
    <cellStyle name="Процентный 5 8 2 4 5" xfId="46824"/>
    <cellStyle name="Процентный 5 8 2 4 6" xfId="46825"/>
    <cellStyle name="Процентный 5 8 2 4 7" xfId="46826"/>
    <cellStyle name="Процентный 5 8 2 4 8" xfId="46827"/>
    <cellStyle name="Процентный 5 8 2 5" xfId="46828"/>
    <cellStyle name="Процентный 5 8 2 5 2" xfId="46829"/>
    <cellStyle name="Процентный 5 8 2 5 3" xfId="46830"/>
    <cellStyle name="Процентный 5 8 2 5 4" xfId="46831"/>
    <cellStyle name="Процентный 5 8 2 5 5" xfId="46832"/>
    <cellStyle name="Процентный 5 8 2 6" xfId="46833"/>
    <cellStyle name="Процентный 5 8 2 6 2" xfId="46834"/>
    <cellStyle name="Процентный 5 8 2 6 3" xfId="46835"/>
    <cellStyle name="Процентный 5 8 2 6 4" xfId="46836"/>
    <cellStyle name="Процентный 5 8 2 6 5" xfId="46837"/>
    <cellStyle name="Процентный 5 8 2 7" xfId="46838"/>
    <cellStyle name="Процентный 5 8 2 8" xfId="46839"/>
    <cellStyle name="Процентный 5 8 2 9" xfId="46840"/>
    <cellStyle name="Процентный 5 8 3" xfId="46841"/>
    <cellStyle name="Процентный 5 8 3 10" xfId="46842"/>
    <cellStyle name="Процентный 5 8 3 11" xfId="46843"/>
    <cellStyle name="Процентный 5 8 3 12" xfId="46844"/>
    <cellStyle name="Процентный 5 8 3 13" xfId="46845"/>
    <cellStyle name="Процентный 5 8 3 2" xfId="46846"/>
    <cellStyle name="Процентный 5 8 3 2 2" xfId="46847"/>
    <cellStyle name="Процентный 5 8 3 2 2 2" xfId="46848"/>
    <cellStyle name="Процентный 5 8 3 2 2 3" xfId="46849"/>
    <cellStyle name="Процентный 5 8 3 2 2 4" xfId="46850"/>
    <cellStyle name="Процентный 5 8 3 2 2 5" xfId="46851"/>
    <cellStyle name="Процентный 5 8 3 2 3" xfId="46852"/>
    <cellStyle name="Процентный 5 8 3 2 4" xfId="46853"/>
    <cellStyle name="Процентный 5 8 3 2 5" xfId="46854"/>
    <cellStyle name="Процентный 5 8 3 2 6" xfId="46855"/>
    <cellStyle name="Процентный 5 8 3 2 7" xfId="46856"/>
    <cellStyle name="Процентный 5 8 3 2 8" xfId="46857"/>
    <cellStyle name="Процентный 5 8 3 2 9" xfId="46858"/>
    <cellStyle name="Процентный 5 8 3 3" xfId="46859"/>
    <cellStyle name="Процентный 5 8 3 3 2" xfId="46860"/>
    <cellStyle name="Процентный 5 8 3 3 2 2" xfId="46861"/>
    <cellStyle name="Процентный 5 8 3 3 2 3" xfId="46862"/>
    <cellStyle name="Процентный 5 8 3 3 2 4" xfId="46863"/>
    <cellStyle name="Процентный 5 8 3 3 2 5" xfId="46864"/>
    <cellStyle name="Процентный 5 8 3 3 3" xfId="46865"/>
    <cellStyle name="Процентный 5 8 3 3 4" xfId="46866"/>
    <cellStyle name="Процентный 5 8 3 3 5" xfId="46867"/>
    <cellStyle name="Процентный 5 8 3 3 6" xfId="46868"/>
    <cellStyle name="Процентный 5 8 3 3 7" xfId="46869"/>
    <cellStyle name="Процентный 5 8 3 3 8" xfId="46870"/>
    <cellStyle name="Процентный 5 8 3 4" xfId="46871"/>
    <cellStyle name="Процентный 5 8 3 4 2" xfId="46872"/>
    <cellStyle name="Процентный 5 8 3 4 3" xfId="46873"/>
    <cellStyle name="Процентный 5 8 3 4 4" xfId="46874"/>
    <cellStyle name="Процентный 5 8 3 4 5" xfId="46875"/>
    <cellStyle name="Процентный 5 8 3 5" xfId="46876"/>
    <cellStyle name="Процентный 5 8 3 5 2" xfId="46877"/>
    <cellStyle name="Процентный 5 8 3 5 3" xfId="46878"/>
    <cellStyle name="Процентный 5 8 3 5 4" xfId="46879"/>
    <cellStyle name="Процентный 5 8 3 5 5" xfId="46880"/>
    <cellStyle name="Процентный 5 8 3 6" xfId="46881"/>
    <cellStyle name="Процентный 5 8 3 7" xfId="46882"/>
    <cellStyle name="Процентный 5 8 3 8" xfId="46883"/>
    <cellStyle name="Процентный 5 8 3 9" xfId="46884"/>
    <cellStyle name="Процентный 5 8 4" xfId="46885"/>
    <cellStyle name="Процентный 5 8 4 2" xfId="46886"/>
    <cellStyle name="Процентный 5 8 4 2 2" xfId="46887"/>
    <cellStyle name="Процентный 5 8 4 2 3" xfId="46888"/>
    <cellStyle name="Процентный 5 8 4 2 4" xfId="46889"/>
    <cellStyle name="Процентный 5 8 4 2 5" xfId="46890"/>
    <cellStyle name="Процентный 5 8 4 3" xfId="46891"/>
    <cellStyle name="Процентный 5 8 4 4" xfId="46892"/>
    <cellStyle name="Процентный 5 8 4 5" xfId="46893"/>
    <cellStyle name="Процентный 5 8 4 6" xfId="46894"/>
    <cellStyle name="Процентный 5 8 4 7" xfId="46895"/>
    <cellStyle name="Процентный 5 8 4 8" xfId="46896"/>
    <cellStyle name="Процентный 5 8 4 9" xfId="46897"/>
    <cellStyle name="Процентный 5 8 5" xfId="46898"/>
    <cellStyle name="Процентный 5 8 5 2" xfId="46899"/>
    <cellStyle name="Процентный 5 8 5 2 2" xfId="46900"/>
    <cellStyle name="Процентный 5 8 5 2 3" xfId="46901"/>
    <cellStyle name="Процентный 5 8 5 2 4" xfId="46902"/>
    <cellStyle name="Процентный 5 8 5 2 5" xfId="46903"/>
    <cellStyle name="Процентный 5 8 5 3" xfId="46904"/>
    <cellStyle name="Процентный 5 8 5 4" xfId="46905"/>
    <cellStyle name="Процентный 5 8 5 5" xfId="46906"/>
    <cellStyle name="Процентный 5 8 5 6" xfId="46907"/>
    <cellStyle name="Процентный 5 8 5 7" xfId="46908"/>
    <cellStyle name="Процентный 5 8 5 8" xfId="46909"/>
    <cellStyle name="Процентный 5 8 6" xfId="46910"/>
    <cellStyle name="Процентный 5 8 6 2" xfId="46911"/>
    <cellStyle name="Процентный 5 8 6 3" xfId="46912"/>
    <cellStyle name="Процентный 5 8 6 4" xfId="46913"/>
    <cellStyle name="Процентный 5 8 6 5" xfId="46914"/>
    <cellStyle name="Процентный 5 8 7" xfId="46915"/>
    <cellStyle name="Процентный 5 8 7 2" xfId="46916"/>
    <cellStyle name="Процентный 5 8 7 3" xfId="46917"/>
    <cellStyle name="Процентный 5 8 7 4" xfId="46918"/>
    <cellStyle name="Процентный 5 8 7 5" xfId="46919"/>
    <cellStyle name="Процентный 5 8 8" xfId="46920"/>
    <cellStyle name="Процентный 5 8 9" xfId="46921"/>
    <cellStyle name="Процентный 5 9" xfId="46922"/>
    <cellStyle name="Процентный 5 9 10" xfId="46923"/>
    <cellStyle name="Процентный 5 9 11" xfId="46924"/>
    <cellStyle name="Процентный 5 9 12" xfId="46925"/>
    <cellStyle name="Процентный 5 9 13" xfId="46926"/>
    <cellStyle name="Процентный 5 9 14" xfId="46927"/>
    <cellStyle name="Процентный 5 9 15" xfId="46928"/>
    <cellStyle name="Процентный 5 9 2" xfId="46929"/>
    <cellStyle name="Процентный 5 9 2 10" xfId="46930"/>
    <cellStyle name="Процентный 5 9 2 11" xfId="46931"/>
    <cellStyle name="Процентный 5 9 2 12" xfId="46932"/>
    <cellStyle name="Процентный 5 9 2 13" xfId="46933"/>
    <cellStyle name="Процентный 5 9 2 14" xfId="46934"/>
    <cellStyle name="Процентный 5 9 2 2" xfId="46935"/>
    <cellStyle name="Процентный 5 9 2 2 10" xfId="46936"/>
    <cellStyle name="Процентный 5 9 2 2 11" xfId="46937"/>
    <cellStyle name="Процентный 5 9 2 2 12" xfId="46938"/>
    <cellStyle name="Процентный 5 9 2 2 13" xfId="46939"/>
    <cellStyle name="Процентный 5 9 2 2 2" xfId="46940"/>
    <cellStyle name="Процентный 5 9 2 2 2 2" xfId="46941"/>
    <cellStyle name="Процентный 5 9 2 2 2 2 2" xfId="46942"/>
    <cellStyle name="Процентный 5 9 2 2 2 2 3" xfId="46943"/>
    <cellStyle name="Процентный 5 9 2 2 2 2 4" xfId="46944"/>
    <cellStyle name="Процентный 5 9 2 2 2 2 5" xfId="46945"/>
    <cellStyle name="Процентный 5 9 2 2 2 3" xfId="46946"/>
    <cellStyle name="Процентный 5 9 2 2 2 4" xfId="46947"/>
    <cellStyle name="Процентный 5 9 2 2 2 5" xfId="46948"/>
    <cellStyle name="Процентный 5 9 2 2 2 6" xfId="46949"/>
    <cellStyle name="Процентный 5 9 2 2 2 7" xfId="46950"/>
    <cellStyle name="Процентный 5 9 2 2 2 8" xfId="46951"/>
    <cellStyle name="Процентный 5 9 2 2 2 9" xfId="46952"/>
    <cellStyle name="Процентный 5 9 2 2 3" xfId="46953"/>
    <cellStyle name="Процентный 5 9 2 2 3 2" xfId="46954"/>
    <cellStyle name="Процентный 5 9 2 2 3 2 2" xfId="46955"/>
    <cellStyle name="Процентный 5 9 2 2 3 2 3" xfId="46956"/>
    <cellStyle name="Процентный 5 9 2 2 3 2 4" xfId="46957"/>
    <cellStyle name="Процентный 5 9 2 2 3 2 5" xfId="46958"/>
    <cellStyle name="Процентный 5 9 2 2 3 3" xfId="46959"/>
    <cellStyle name="Процентный 5 9 2 2 3 4" xfId="46960"/>
    <cellStyle name="Процентный 5 9 2 2 3 5" xfId="46961"/>
    <cellStyle name="Процентный 5 9 2 2 3 6" xfId="46962"/>
    <cellStyle name="Процентный 5 9 2 2 3 7" xfId="46963"/>
    <cellStyle name="Процентный 5 9 2 2 3 8" xfId="46964"/>
    <cellStyle name="Процентный 5 9 2 2 4" xfId="46965"/>
    <cellStyle name="Процентный 5 9 2 2 4 2" xfId="46966"/>
    <cellStyle name="Процентный 5 9 2 2 4 3" xfId="46967"/>
    <cellStyle name="Процентный 5 9 2 2 4 4" xfId="46968"/>
    <cellStyle name="Процентный 5 9 2 2 4 5" xfId="46969"/>
    <cellStyle name="Процентный 5 9 2 2 5" xfId="46970"/>
    <cellStyle name="Процентный 5 9 2 2 5 2" xfId="46971"/>
    <cellStyle name="Процентный 5 9 2 2 5 3" xfId="46972"/>
    <cellStyle name="Процентный 5 9 2 2 5 4" xfId="46973"/>
    <cellStyle name="Процентный 5 9 2 2 5 5" xfId="46974"/>
    <cellStyle name="Процентный 5 9 2 2 6" xfId="46975"/>
    <cellStyle name="Процентный 5 9 2 2 7" xfId="46976"/>
    <cellStyle name="Процентный 5 9 2 2 8" xfId="46977"/>
    <cellStyle name="Процентный 5 9 2 2 9" xfId="46978"/>
    <cellStyle name="Процентный 5 9 2 3" xfId="46979"/>
    <cellStyle name="Процентный 5 9 2 3 2" xfId="46980"/>
    <cellStyle name="Процентный 5 9 2 3 2 2" xfId="46981"/>
    <cellStyle name="Процентный 5 9 2 3 2 3" xfId="46982"/>
    <cellStyle name="Процентный 5 9 2 3 2 4" xfId="46983"/>
    <cellStyle name="Процентный 5 9 2 3 2 5" xfId="46984"/>
    <cellStyle name="Процентный 5 9 2 3 3" xfId="46985"/>
    <cellStyle name="Процентный 5 9 2 3 4" xfId="46986"/>
    <cellStyle name="Процентный 5 9 2 3 5" xfId="46987"/>
    <cellStyle name="Процентный 5 9 2 3 6" xfId="46988"/>
    <cellStyle name="Процентный 5 9 2 3 7" xfId="46989"/>
    <cellStyle name="Процентный 5 9 2 3 8" xfId="46990"/>
    <cellStyle name="Процентный 5 9 2 3 9" xfId="46991"/>
    <cellStyle name="Процентный 5 9 2 4" xfId="46992"/>
    <cellStyle name="Процентный 5 9 2 4 2" xfId="46993"/>
    <cellStyle name="Процентный 5 9 2 4 2 2" xfId="46994"/>
    <cellStyle name="Процентный 5 9 2 4 2 3" xfId="46995"/>
    <cellStyle name="Процентный 5 9 2 4 2 4" xfId="46996"/>
    <cellStyle name="Процентный 5 9 2 4 2 5" xfId="46997"/>
    <cellStyle name="Процентный 5 9 2 4 3" xfId="46998"/>
    <cellStyle name="Процентный 5 9 2 4 4" xfId="46999"/>
    <cellStyle name="Процентный 5 9 2 4 5" xfId="47000"/>
    <cellStyle name="Процентный 5 9 2 4 6" xfId="47001"/>
    <cellStyle name="Процентный 5 9 2 4 7" xfId="47002"/>
    <cellStyle name="Процентный 5 9 2 4 8" xfId="47003"/>
    <cellStyle name="Процентный 5 9 2 5" xfId="47004"/>
    <cellStyle name="Процентный 5 9 2 5 2" xfId="47005"/>
    <cellStyle name="Процентный 5 9 2 5 3" xfId="47006"/>
    <cellStyle name="Процентный 5 9 2 5 4" xfId="47007"/>
    <cellStyle name="Процентный 5 9 2 5 5" xfId="47008"/>
    <cellStyle name="Процентный 5 9 2 6" xfId="47009"/>
    <cellStyle name="Процентный 5 9 2 6 2" xfId="47010"/>
    <cellStyle name="Процентный 5 9 2 6 3" xfId="47011"/>
    <cellStyle name="Процентный 5 9 2 6 4" xfId="47012"/>
    <cellStyle name="Процентный 5 9 2 6 5" xfId="47013"/>
    <cellStyle name="Процентный 5 9 2 7" xfId="47014"/>
    <cellStyle name="Процентный 5 9 2 8" xfId="47015"/>
    <cellStyle name="Процентный 5 9 2 9" xfId="47016"/>
    <cellStyle name="Процентный 5 9 3" xfId="47017"/>
    <cellStyle name="Процентный 5 9 3 10" xfId="47018"/>
    <cellStyle name="Процентный 5 9 3 11" xfId="47019"/>
    <cellStyle name="Процентный 5 9 3 12" xfId="47020"/>
    <cellStyle name="Процентный 5 9 3 13" xfId="47021"/>
    <cellStyle name="Процентный 5 9 3 2" xfId="47022"/>
    <cellStyle name="Процентный 5 9 3 2 2" xfId="47023"/>
    <cellStyle name="Процентный 5 9 3 2 2 2" xfId="47024"/>
    <cellStyle name="Процентный 5 9 3 2 2 3" xfId="47025"/>
    <cellStyle name="Процентный 5 9 3 2 2 4" xfId="47026"/>
    <cellStyle name="Процентный 5 9 3 2 2 5" xfId="47027"/>
    <cellStyle name="Процентный 5 9 3 2 3" xfId="47028"/>
    <cellStyle name="Процентный 5 9 3 2 4" xfId="47029"/>
    <cellStyle name="Процентный 5 9 3 2 5" xfId="47030"/>
    <cellStyle name="Процентный 5 9 3 2 6" xfId="47031"/>
    <cellStyle name="Процентный 5 9 3 2 7" xfId="47032"/>
    <cellStyle name="Процентный 5 9 3 2 8" xfId="47033"/>
    <cellStyle name="Процентный 5 9 3 2 9" xfId="47034"/>
    <cellStyle name="Процентный 5 9 3 3" xfId="47035"/>
    <cellStyle name="Процентный 5 9 3 3 2" xfId="47036"/>
    <cellStyle name="Процентный 5 9 3 3 2 2" xfId="47037"/>
    <cellStyle name="Процентный 5 9 3 3 2 3" xfId="47038"/>
    <cellStyle name="Процентный 5 9 3 3 2 4" xfId="47039"/>
    <cellStyle name="Процентный 5 9 3 3 2 5" xfId="47040"/>
    <cellStyle name="Процентный 5 9 3 3 3" xfId="47041"/>
    <cellStyle name="Процентный 5 9 3 3 4" xfId="47042"/>
    <cellStyle name="Процентный 5 9 3 3 5" xfId="47043"/>
    <cellStyle name="Процентный 5 9 3 3 6" xfId="47044"/>
    <cellStyle name="Процентный 5 9 3 3 7" xfId="47045"/>
    <cellStyle name="Процентный 5 9 3 3 8" xfId="47046"/>
    <cellStyle name="Процентный 5 9 3 4" xfId="47047"/>
    <cellStyle name="Процентный 5 9 3 4 2" xfId="47048"/>
    <cellStyle name="Процентный 5 9 3 4 3" xfId="47049"/>
    <cellStyle name="Процентный 5 9 3 4 4" xfId="47050"/>
    <cellStyle name="Процентный 5 9 3 4 5" xfId="47051"/>
    <cellStyle name="Процентный 5 9 3 5" xfId="47052"/>
    <cellStyle name="Процентный 5 9 3 5 2" xfId="47053"/>
    <cellStyle name="Процентный 5 9 3 5 3" xfId="47054"/>
    <cellStyle name="Процентный 5 9 3 5 4" xfId="47055"/>
    <cellStyle name="Процентный 5 9 3 5 5" xfId="47056"/>
    <cellStyle name="Процентный 5 9 3 6" xfId="47057"/>
    <cellStyle name="Процентный 5 9 3 7" xfId="47058"/>
    <cellStyle name="Процентный 5 9 3 8" xfId="47059"/>
    <cellStyle name="Процентный 5 9 3 9" xfId="47060"/>
    <cellStyle name="Процентный 5 9 4" xfId="47061"/>
    <cellStyle name="Процентный 5 9 4 2" xfId="47062"/>
    <cellStyle name="Процентный 5 9 4 2 2" xfId="47063"/>
    <cellStyle name="Процентный 5 9 4 2 3" xfId="47064"/>
    <cellStyle name="Процентный 5 9 4 2 4" xfId="47065"/>
    <cellStyle name="Процентный 5 9 4 2 5" xfId="47066"/>
    <cellStyle name="Процентный 5 9 4 3" xfId="47067"/>
    <cellStyle name="Процентный 5 9 4 4" xfId="47068"/>
    <cellStyle name="Процентный 5 9 4 5" xfId="47069"/>
    <cellStyle name="Процентный 5 9 4 6" xfId="47070"/>
    <cellStyle name="Процентный 5 9 4 7" xfId="47071"/>
    <cellStyle name="Процентный 5 9 4 8" xfId="47072"/>
    <cellStyle name="Процентный 5 9 4 9" xfId="47073"/>
    <cellStyle name="Процентный 5 9 5" xfId="47074"/>
    <cellStyle name="Процентный 5 9 5 2" xfId="47075"/>
    <cellStyle name="Процентный 5 9 5 2 2" xfId="47076"/>
    <cellStyle name="Процентный 5 9 5 2 3" xfId="47077"/>
    <cellStyle name="Процентный 5 9 5 2 4" xfId="47078"/>
    <cellStyle name="Процентный 5 9 5 2 5" xfId="47079"/>
    <cellStyle name="Процентный 5 9 5 3" xfId="47080"/>
    <cellStyle name="Процентный 5 9 5 4" xfId="47081"/>
    <cellStyle name="Процентный 5 9 5 5" xfId="47082"/>
    <cellStyle name="Процентный 5 9 5 6" xfId="47083"/>
    <cellStyle name="Процентный 5 9 5 7" xfId="47084"/>
    <cellStyle name="Процентный 5 9 5 8" xfId="47085"/>
    <cellStyle name="Процентный 5 9 6" xfId="47086"/>
    <cellStyle name="Процентный 5 9 6 2" xfId="47087"/>
    <cellStyle name="Процентный 5 9 6 3" xfId="47088"/>
    <cellStyle name="Процентный 5 9 6 4" xfId="47089"/>
    <cellStyle name="Процентный 5 9 6 5" xfId="47090"/>
    <cellStyle name="Процентный 5 9 7" xfId="47091"/>
    <cellStyle name="Процентный 5 9 7 2" xfId="47092"/>
    <cellStyle name="Процентный 5 9 7 3" xfId="47093"/>
    <cellStyle name="Процентный 5 9 7 4" xfId="47094"/>
    <cellStyle name="Процентный 5 9 7 5" xfId="47095"/>
    <cellStyle name="Процентный 5 9 8" xfId="47096"/>
    <cellStyle name="Процентный 5 9 9" xfId="47097"/>
    <cellStyle name="Процентный 6" xfId="47098"/>
    <cellStyle name="Процентный 7" xfId="47099"/>
    <cellStyle name="Связанная ячейка 2" xfId="47100"/>
    <cellStyle name="Связанная ячейка 2 2" xfId="47101"/>
    <cellStyle name="Связанная ячейка 2 3" xfId="47102"/>
    <cellStyle name="Связанная ячейка 2 4" xfId="47103"/>
    <cellStyle name="Связанная ячейка 2 5" xfId="47104"/>
    <cellStyle name="Связанная ячейка 3" xfId="47105"/>
    <cellStyle name="Связанная ячейка 3 2" xfId="47106"/>
    <cellStyle name="Стиль 1" xfId="47107"/>
    <cellStyle name="Стиль 1 10" xfId="47108"/>
    <cellStyle name="Стиль 1 11" xfId="47109"/>
    <cellStyle name="Стиль 1 12" xfId="47110"/>
    <cellStyle name="Стиль 1 13" xfId="47111"/>
    <cellStyle name="Стиль 1 14" xfId="47112"/>
    <cellStyle name="Стиль 1 15" xfId="47113"/>
    <cellStyle name="Стиль 1 16" xfId="47114"/>
    <cellStyle name="Стиль 1 17" xfId="47115"/>
    <cellStyle name="Стиль 1 18" xfId="47116"/>
    <cellStyle name="Стиль 1 19" xfId="47117"/>
    <cellStyle name="Стиль 1 2" xfId="47118"/>
    <cellStyle name="Стиль 1 2 2" xfId="47119"/>
    <cellStyle name="Стиль 1 2 2 2" xfId="47120"/>
    <cellStyle name="Стиль 1 2 2 3" xfId="47121"/>
    <cellStyle name="Стиль 1 2 2 4" xfId="47122"/>
    <cellStyle name="Стиль 1 2 3" xfId="47123"/>
    <cellStyle name="Стиль 1 2 4" xfId="47124"/>
    <cellStyle name="Стиль 1 20" xfId="47125"/>
    <cellStyle name="Стиль 1 21" xfId="47126"/>
    <cellStyle name="Стиль 1 3" xfId="47127"/>
    <cellStyle name="Стиль 1 4" xfId="47128"/>
    <cellStyle name="Стиль 1 5" xfId="47129"/>
    <cellStyle name="Стиль 1 6" xfId="47130"/>
    <cellStyle name="Стиль 1 7" xfId="47131"/>
    <cellStyle name="Стиль 1 8" xfId="47132"/>
    <cellStyle name="Стиль 1 9" xfId="47133"/>
    <cellStyle name="Текст предупреждения 2" xfId="47134"/>
    <cellStyle name="Текст предупреждения 2 2" xfId="47135"/>
    <cellStyle name="Текст предупреждения 2 3" xfId="47136"/>
    <cellStyle name="Текст предупреждения 2 4" xfId="47137"/>
    <cellStyle name="Текст предупреждения 2 5" xfId="47138"/>
    <cellStyle name="Текст предупреждения 2 6" xfId="47139"/>
    <cellStyle name="Текст предупреждения 3" xfId="47140"/>
    <cellStyle name="Текст предупреждения 3 2" xfId="47141"/>
    <cellStyle name="Текстовый" xfId="47142"/>
    <cellStyle name="Тысячи [0]_3Com" xfId="47143"/>
    <cellStyle name="Тысячи_3Com" xfId="47144"/>
    <cellStyle name="Финансовый [0] 2" xfId="47145"/>
    <cellStyle name="Финансовый [0] 2 2" xfId="47146"/>
    <cellStyle name="Финансовый [0] 2 3" xfId="47147"/>
    <cellStyle name="Финансовый [0] 3" xfId="47148"/>
    <cellStyle name="Финансовый [0] 4" xfId="47149"/>
    <cellStyle name="Финансовый 10" xfId="47150"/>
    <cellStyle name="Финансовый 10 2" xfId="47151"/>
    <cellStyle name="Финансовый 10 2 2" xfId="47152"/>
    <cellStyle name="Финансовый 10 3" xfId="47153"/>
    <cellStyle name="Финансовый 10 3 2" xfId="47154"/>
    <cellStyle name="Финансовый 10 4" xfId="47155"/>
    <cellStyle name="Финансовый 10 5" xfId="47156"/>
    <cellStyle name="Финансовый 11" xfId="47157"/>
    <cellStyle name="Финансовый 11 2" xfId="47158"/>
    <cellStyle name="Финансовый 11 3" xfId="47159"/>
    <cellStyle name="Финансовый 11 4" xfId="47160"/>
    <cellStyle name="Финансовый 11 5" xfId="47161"/>
    <cellStyle name="Финансовый 12" xfId="47162"/>
    <cellStyle name="Финансовый 12 2" xfId="47163"/>
    <cellStyle name="Финансовый 12 3" xfId="47164"/>
    <cellStyle name="Финансовый 12 4" xfId="47165"/>
    <cellStyle name="Финансовый 12 5" xfId="47166"/>
    <cellStyle name="Финансовый 13" xfId="47167"/>
    <cellStyle name="Финансовый 13 2" xfId="47168"/>
    <cellStyle name="Финансовый 13 3" xfId="47169"/>
    <cellStyle name="Финансовый 13 4" xfId="47170"/>
    <cellStyle name="Финансовый 13 5" xfId="47171"/>
    <cellStyle name="Финансовый 14" xfId="47172"/>
    <cellStyle name="Финансовый 14 10" xfId="47173"/>
    <cellStyle name="Финансовый 14 11" xfId="47174"/>
    <cellStyle name="Финансовый 14 12" xfId="47175"/>
    <cellStyle name="Финансовый 14 13" xfId="47176"/>
    <cellStyle name="Финансовый 14 14" xfId="47177"/>
    <cellStyle name="Финансовый 14 15" xfId="47178"/>
    <cellStyle name="Финансовый 14 2" xfId="47179"/>
    <cellStyle name="Финансовый 14 2 10" xfId="47180"/>
    <cellStyle name="Финансовый 14 2 11" xfId="47181"/>
    <cellStyle name="Финансовый 14 2 12" xfId="47182"/>
    <cellStyle name="Финансовый 14 2 13" xfId="47183"/>
    <cellStyle name="Финансовый 14 2 14" xfId="47184"/>
    <cellStyle name="Финансовый 14 2 2" xfId="47185"/>
    <cellStyle name="Финансовый 14 2 2 10" xfId="47186"/>
    <cellStyle name="Финансовый 14 2 2 11" xfId="47187"/>
    <cellStyle name="Финансовый 14 2 2 12" xfId="47188"/>
    <cellStyle name="Финансовый 14 2 2 13" xfId="47189"/>
    <cellStyle name="Финансовый 14 2 2 2" xfId="47190"/>
    <cellStyle name="Финансовый 14 2 2 2 2" xfId="47191"/>
    <cellStyle name="Финансовый 14 2 2 2 2 2" xfId="47192"/>
    <cellStyle name="Финансовый 14 2 2 2 2 3" xfId="47193"/>
    <cellStyle name="Финансовый 14 2 2 2 2 4" xfId="47194"/>
    <cellStyle name="Финансовый 14 2 2 2 2 5" xfId="47195"/>
    <cellStyle name="Финансовый 14 2 2 2 3" xfId="47196"/>
    <cellStyle name="Финансовый 14 2 2 2 4" xfId="47197"/>
    <cellStyle name="Финансовый 14 2 2 2 5" xfId="47198"/>
    <cellStyle name="Финансовый 14 2 2 2 6" xfId="47199"/>
    <cellStyle name="Финансовый 14 2 2 2 7" xfId="47200"/>
    <cellStyle name="Финансовый 14 2 2 2 8" xfId="47201"/>
    <cellStyle name="Финансовый 14 2 2 2 9" xfId="47202"/>
    <cellStyle name="Финансовый 14 2 2 3" xfId="47203"/>
    <cellStyle name="Финансовый 14 2 2 3 2" xfId="47204"/>
    <cellStyle name="Финансовый 14 2 2 3 2 2" xfId="47205"/>
    <cellStyle name="Финансовый 14 2 2 3 2 3" xfId="47206"/>
    <cellStyle name="Финансовый 14 2 2 3 2 4" xfId="47207"/>
    <cellStyle name="Финансовый 14 2 2 3 2 5" xfId="47208"/>
    <cellStyle name="Финансовый 14 2 2 3 3" xfId="47209"/>
    <cellStyle name="Финансовый 14 2 2 3 4" xfId="47210"/>
    <cellStyle name="Финансовый 14 2 2 3 5" xfId="47211"/>
    <cellStyle name="Финансовый 14 2 2 3 6" xfId="47212"/>
    <cellStyle name="Финансовый 14 2 2 3 7" xfId="47213"/>
    <cellStyle name="Финансовый 14 2 2 3 8" xfId="47214"/>
    <cellStyle name="Финансовый 14 2 2 4" xfId="47215"/>
    <cellStyle name="Финансовый 14 2 2 4 2" xfId="47216"/>
    <cellStyle name="Финансовый 14 2 2 4 3" xfId="47217"/>
    <cellStyle name="Финансовый 14 2 2 4 4" xfId="47218"/>
    <cellStyle name="Финансовый 14 2 2 4 5" xfId="47219"/>
    <cellStyle name="Финансовый 14 2 2 5" xfId="47220"/>
    <cellStyle name="Финансовый 14 2 2 5 2" xfId="47221"/>
    <cellStyle name="Финансовый 14 2 2 5 3" xfId="47222"/>
    <cellStyle name="Финансовый 14 2 2 5 4" xfId="47223"/>
    <cellStyle name="Финансовый 14 2 2 5 5" xfId="47224"/>
    <cellStyle name="Финансовый 14 2 2 6" xfId="47225"/>
    <cellStyle name="Финансовый 14 2 2 7" xfId="47226"/>
    <cellStyle name="Финансовый 14 2 2 8" xfId="47227"/>
    <cellStyle name="Финансовый 14 2 2 9" xfId="47228"/>
    <cellStyle name="Финансовый 14 2 3" xfId="47229"/>
    <cellStyle name="Финансовый 14 2 3 2" xfId="47230"/>
    <cellStyle name="Финансовый 14 2 3 2 2" xfId="47231"/>
    <cellStyle name="Финансовый 14 2 3 2 3" xfId="47232"/>
    <cellStyle name="Финансовый 14 2 3 2 4" xfId="47233"/>
    <cellStyle name="Финансовый 14 2 3 2 5" xfId="47234"/>
    <cellStyle name="Финансовый 14 2 3 3" xfId="47235"/>
    <cellStyle name="Финансовый 14 2 3 4" xfId="47236"/>
    <cellStyle name="Финансовый 14 2 3 5" xfId="47237"/>
    <cellStyle name="Финансовый 14 2 3 6" xfId="47238"/>
    <cellStyle name="Финансовый 14 2 3 7" xfId="47239"/>
    <cellStyle name="Финансовый 14 2 3 8" xfId="47240"/>
    <cellStyle name="Финансовый 14 2 3 9" xfId="47241"/>
    <cellStyle name="Финансовый 14 2 4" xfId="47242"/>
    <cellStyle name="Финансовый 14 2 4 2" xfId="47243"/>
    <cellStyle name="Финансовый 14 2 4 2 2" xfId="47244"/>
    <cellStyle name="Финансовый 14 2 4 2 3" xfId="47245"/>
    <cellStyle name="Финансовый 14 2 4 2 4" xfId="47246"/>
    <cellStyle name="Финансовый 14 2 4 2 5" xfId="47247"/>
    <cellStyle name="Финансовый 14 2 4 3" xfId="47248"/>
    <cellStyle name="Финансовый 14 2 4 4" xfId="47249"/>
    <cellStyle name="Финансовый 14 2 4 5" xfId="47250"/>
    <cellStyle name="Финансовый 14 2 4 6" xfId="47251"/>
    <cellStyle name="Финансовый 14 2 4 7" xfId="47252"/>
    <cellStyle name="Финансовый 14 2 4 8" xfId="47253"/>
    <cellStyle name="Финансовый 14 2 5" xfId="47254"/>
    <cellStyle name="Финансовый 14 2 5 2" xfId="47255"/>
    <cellStyle name="Финансовый 14 2 5 3" xfId="47256"/>
    <cellStyle name="Финансовый 14 2 5 4" xfId="47257"/>
    <cellStyle name="Финансовый 14 2 5 5" xfId="47258"/>
    <cellStyle name="Финансовый 14 2 6" xfId="47259"/>
    <cellStyle name="Финансовый 14 2 6 2" xfId="47260"/>
    <cellStyle name="Финансовый 14 2 6 3" xfId="47261"/>
    <cellStyle name="Финансовый 14 2 6 4" xfId="47262"/>
    <cellStyle name="Финансовый 14 2 6 5" xfId="47263"/>
    <cellStyle name="Финансовый 14 2 7" xfId="47264"/>
    <cellStyle name="Финансовый 14 2 8" xfId="47265"/>
    <cellStyle name="Финансовый 14 2 9" xfId="47266"/>
    <cellStyle name="Финансовый 14 3" xfId="47267"/>
    <cellStyle name="Финансовый 14 3 10" xfId="47268"/>
    <cellStyle name="Финансовый 14 3 11" xfId="47269"/>
    <cellStyle name="Финансовый 14 3 12" xfId="47270"/>
    <cellStyle name="Финансовый 14 3 13" xfId="47271"/>
    <cellStyle name="Финансовый 14 3 2" xfId="47272"/>
    <cellStyle name="Финансовый 14 3 2 2" xfId="47273"/>
    <cellStyle name="Финансовый 14 3 2 2 2" xfId="47274"/>
    <cellStyle name="Финансовый 14 3 2 2 3" xfId="47275"/>
    <cellStyle name="Финансовый 14 3 2 2 4" xfId="47276"/>
    <cellStyle name="Финансовый 14 3 2 2 5" xfId="47277"/>
    <cellStyle name="Финансовый 14 3 2 3" xfId="47278"/>
    <cellStyle name="Финансовый 14 3 2 4" xfId="47279"/>
    <cellStyle name="Финансовый 14 3 2 5" xfId="47280"/>
    <cellStyle name="Финансовый 14 3 2 6" xfId="47281"/>
    <cellStyle name="Финансовый 14 3 2 7" xfId="47282"/>
    <cellStyle name="Финансовый 14 3 2 8" xfId="47283"/>
    <cellStyle name="Финансовый 14 3 2 9" xfId="47284"/>
    <cellStyle name="Финансовый 14 3 3" xfId="47285"/>
    <cellStyle name="Финансовый 14 3 3 2" xfId="47286"/>
    <cellStyle name="Финансовый 14 3 3 2 2" xfId="47287"/>
    <cellStyle name="Финансовый 14 3 3 2 3" xfId="47288"/>
    <cellStyle name="Финансовый 14 3 3 2 4" xfId="47289"/>
    <cellStyle name="Финансовый 14 3 3 2 5" xfId="47290"/>
    <cellStyle name="Финансовый 14 3 3 3" xfId="47291"/>
    <cellStyle name="Финансовый 14 3 3 4" xfId="47292"/>
    <cellStyle name="Финансовый 14 3 3 5" xfId="47293"/>
    <cellStyle name="Финансовый 14 3 3 6" xfId="47294"/>
    <cellStyle name="Финансовый 14 3 3 7" xfId="47295"/>
    <cellStyle name="Финансовый 14 3 3 8" xfId="47296"/>
    <cellStyle name="Финансовый 14 3 4" xfId="47297"/>
    <cellStyle name="Финансовый 14 3 4 2" xfId="47298"/>
    <cellStyle name="Финансовый 14 3 4 3" xfId="47299"/>
    <cellStyle name="Финансовый 14 3 4 4" xfId="47300"/>
    <cellStyle name="Финансовый 14 3 4 5" xfId="47301"/>
    <cellStyle name="Финансовый 14 3 5" xfId="47302"/>
    <cellStyle name="Финансовый 14 3 5 2" xfId="47303"/>
    <cellStyle name="Финансовый 14 3 5 3" xfId="47304"/>
    <cellStyle name="Финансовый 14 3 5 4" xfId="47305"/>
    <cellStyle name="Финансовый 14 3 5 5" xfId="47306"/>
    <cellStyle name="Финансовый 14 3 6" xfId="47307"/>
    <cellStyle name="Финансовый 14 3 7" xfId="47308"/>
    <cellStyle name="Финансовый 14 3 8" xfId="47309"/>
    <cellStyle name="Финансовый 14 3 9" xfId="47310"/>
    <cellStyle name="Финансовый 14 4" xfId="47311"/>
    <cellStyle name="Финансовый 14 4 2" xfId="47312"/>
    <cellStyle name="Финансовый 14 4 2 2" xfId="47313"/>
    <cellStyle name="Финансовый 14 4 2 3" xfId="47314"/>
    <cellStyle name="Финансовый 14 4 2 4" xfId="47315"/>
    <cellStyle name="Финансовый 14 4 2 5" xfId="47316"/>
    <cellStyle name="Финансовый 14 4 3" xfId="47317"/>
    <cellStyle name="Финансовый 14 4 4" xfId="47318"/>
    <cellStyle name="Финансовый 14 4 5" xfId="47319"/>
    <cellStyle name="Финансовый 14 4 6" xfId="47320"/>
    <cellStyle name="Финансовый 14 4 7" xfId="47321"/>
    <cellStyle name="Финансовый 14 4 8" xfId="47322"/>
    <cellStyle name="Финансовый 14 4 9" xfId="47323"/>
    <cellStyle name="Финансовый 14 5" xfId="47324"/>
    <cellStyle name="Финансовый 14 5 2" xfId="47325"/>
    <cellStyle name="Финансовый 14 5 2 2" xfId="47326"/>
    <cellStyle name="Финансовый 14 5 2 3" xfId="47327"/>
    <cellStyle name="Финансовый 14 5 2 4" xfId="47328"/>
    <cellStyle name="Финансовый 14 5 2 5" xfId="47329"/>
    <cellStyle name="Финансовый 14 5 3" xfId="47330"/>
    <cellStyle name="Финансовый 14 5 4" xfId="47331"/>
    <cellStyle name="Финансовый 14 5 5" xfId="47332"/>
    <cellStyle name="Финансовый 14 5 6" xfId="47333"/>
    <cellStyle name="Финансовый 14 5 7" xfId="47334"/>
    <cellStyle name="Финансовый 14 5 8" xfId="47335"/>
    <cellStyle name="Финансовый 14 6" xfId="47336"/>
    <cellStyle name="Финансовый 14 6 2" xfId="47337"/>
    <cellStyle name="Финансовый 14 6 3" xfId="47338"/>
    <cellStyle name="Финансовый 14 6 4" xfId="47339"/>
    <cellStyle name="Финансовый 14 6 5" xfId="47340"/>
    <cellStyle name="Финансовый 14 7" xfId="47341"/>
    <cellStyle name="Финансовый 14 7 2" xfId="47342"/>
    <cellStyle name="Финансовый 14 7 3" xfId="47343"/>
    <cellStyle name="Финансовый 14 7 4" xfId="47344"/>
    <cellStyle name="Финансовый 14 7 5" xfId="47345"/>
    <cellStyle name="Финансовый 14 8" xfId="47346"/>
    <cellStyle name="Финансовый 14 9" xfId="47347"/>
    <cellStyle name="Финансовый 15" xfId="47348"/>
    <cellStyle name="Финансовый 15 2" xfId="47349"/>
    <cellStyle name="Финансовый 15 3" xfId="47350"/>
    <cellStyle name="Финансовый 15 4" xfId="47351"/>
    <cellStyle name="Финансовый 15 5" xfId="47352"/>
    <cellStyle name="Финансовый 16" xfId="47353"/>
    <cellStyle name="Финансовый 16 2" xfId="47354"/>
    <cellStyle name="Финансовый 16 3" xfId="47355"/>
    <cellStyle name="Финансовый 16 4" xfId="47356"/>
    <cellStyle name="Финансовый 16 5" xfId="47357"/>
    <cellStyle name="Финансовый 17" xfId="47358"/>
    <cellStyle name="Финансовый 17 2" xfId="47359"/>
    <cellStyle name="Финансовый 17 2 2" xfId="47360"/>
    <cellStyle name="Финансовый 17 3" xfId="47361"/>
    <cellStyle name="Финансовый 18" xfId="47362"/>
    <cellStyle name="Финансовый 18 2" xfId="47363"/>
    <cellStyle name="Финансовый 19" xfId="47364"/>
    <cellStyle name="Финансовый 19 2" xfId="47365"/>
    <cellStyle name="Финансовый 2" xfId="47366"/>
    <cellStyle name="Финансовый 2 2" xfId="47367"/>
    <cellStyle name="Финансовый 2 2 10" xfId="47368"/>
    <cellStyle name="Финансовый 2 2 10 2" xfId="47369"/>
    <cellStyle name="Финансовый 2 2 11" xfId="47370"/>
    <cellStyle name="Финансовый 2 2 11 2" xfId="47371"/>
    <cellStyle name="Финансовый 2 2 12" xfId="47372"/>
    <cellStyle name="Финансовый 2 2 13" xfId="47373"/>
    <cellStyle name="Финансовый 2 2 2" xfId="47374"/>
    <cellStyle name="Финансовый 2 2 2 10" xfId="47375"/>
    <cellStyle name="Финансовый 2 2 2 10 2" xfId="47376"/>
    <cellStyle name="Финансовый 2 2 2 11" xfId="47377"/>
    <cellStyle name="Финансовый 2 2 2 12" xfId="47378"/>
    <cellStyle name="Финансовый 2 2 2 2" xfId="47379"/>
    <cellStyle name="Финансовый 2 2 2 2 2" xfId="47380"/>
    <cellStyle name="Финансовый 2 2 2 2 2 2" xfId="47381"/>
    <cellStyle name="Финансовый 2 2 2 2 3" xfId="47382"/>
    <cellStyle name="Финансовый 2 2 2 2 4" xfId="47383"/>
    <cellStyle name="Финансовый 2 2 2 3" xfId="47384"/>
    <cellStyle name="Финансовый 2 2 2 3 2" xfId="47385"/>
    <cellStyle name="Финансовый 2 2 2 3 3" xfId="47386"/>
    <cellStyle name="Финансовый 2 2 2 4" xfId="47387"/>
    <cellStyle name="Финансовый 2 2 2 4 2" xfId="47388"/>
    <cellStyle name="Финансовый 2 2 2 5" xfId="47389"/>
    <cellStyle name="Финансовый 2 2 2 5 2" xfId="47390"/>
    <cellStyle name="Финансовый 2 2 2 6" xfId="47391"/>
    <cellStyle name="Финансовый 2 2 2 6 2" xfId="47392"/>
    <cellStyle name="Финансовый 2 2 2 7" xfId="47393"/>
    <cellStyle name="Финансовый 2 2 2 7 2" xfId="47394"/>
    <cellStyle name="Финансовый 2 2 2 8" xfId="47395"/>
    <cellStyle name="Финансовый 2 2 2 8 2" xfId="47396"/>
    <cellStyle name="Финансовый 2 2 2 9" xfId="47397"/>
    <cellStyle name="Финансовый 2 2 2 9 2" xfId="47398"/>
    <cellStyle name="Финансовый 2 2 3" xfId="47399"/>
    <cellStyle name="Финансовый 2 2 3 2" xfId="47400"/>
    <cellStyle name="Финансовый 2 2 3 3" xfId="47401"/>
    <cellStyle name="Финансовый 2 2 3 3 2" xfId="47402"/>
    <cellStyle name="Финансовый 2 2 3 4" xfId="47403"/>
    <cellStyle name="Финансовый 2 2 4" xfId="47404"/>
    <cellStyle name="Финансовый 2 2 4 2" xfId="47405"/>
    <cellStyle name="Финансовый 2 2 4 3" xfId="47406"/>
    <cellStyle name="Финансовый 2 2 5" xfId="47407"/>
    <cellStyle name="Финансовый 2 2 5 2" xfId="47408"/>
    <cellStyle name="Финансовый 2 2 6" xfId="47409"/>
    <cellStyle name="Финансовый 2 2 6 2" xfId="47410"/>
    <cellStyle name="Финансовый 2 2 7" xfId="47411"/>
    <cellStyle name="Финансовый 2 2 7 2" xfId="47412"/>
    <cellStyle name="Финансовый 2 2 8" xfId="47413"/>
    <cellStyle name="Финансовый 2 2 8 2" xfId="47414"/>
    <cellStyle name="Финансовый 2 2 9" xfId="47415"/>
    <cellStyle name="Финансовый 2 2 9 2" xfId="47416"/>
    <cellStyle name="Финансовый 2 3" xfId="47417"/>
    <cellStyle name="Финансовый 2 3 2" xfId="47418"/>
    <cellStyle name="Финансовый 2 3 2 2" xfId="47419"/>
    <cellStyle name="Финансовый 2 3 2 2 2" xfId="47420"/>
    <cellStyle name="Финансовый 2 3 2 3" xfId="47421"/>
    <cellStyle name="Финансовый 2 3 2 3 2" xfId="47422"/>
    <cellStyle name="Финансовый 2 3 2 4" xfId="47423"/>
    <cellStyle name="Финансовый 2 3 2 5" xfId="47424"/>
    <cellStyle name="Финансовый 2 3 3" xfId="47425"/>
    <cellStyle name="Финансовый 2 3 3 2" xfId="47426"/>
    <cellStyle name="Финансовый 2 3 3 3" xfId="47427"/>
    <cellStyle name="Финансовый 2 3 4" xfId="47428"/>
    <cellStyle name="Финансовый 2 3 4 2" xfId="47429"/>
    <cellStyle name="Финансовый 2 3 4 3" xfId="47430"/>
    <cellStyle name="Финансовый 2 3 5" xfId="47431"/>
    <cellStyle name="Финансовый 2 3 6" xfId="47432"/>
    <cellStyle name="Финансовый 2 4" xfId="47433"/>
    <cellStyle name="Финансовый 2 4 2" xfId="47434"/>
    <cellStyle name="Финансовый 2 4 2 2" xfId="47435"/>
    <cellStyle name="Финансовый 2 4 3" xfId="47436"/>
    <cellStyle name="Финансовый 2 4 3 2" xfId="47437"/>
    <cellStyle name="Финансовый 2 4 4" xfId="47438"/>
    <cellStyle name="Финансовый 2 4 5" xfId="47439"/>
    <cellStyle name="Финансовый 2 5" xfId="47440"/>
    <cellStyle name="Финансовый 2 5 10" xfId="47441"/>
    <cellStyle name="Финансовый 2 5 11" xfId="47442"/>
    <cellStyle name="Финансовый 2 5 12" xfId="47443"/>
    <cellStyle name="Финансовый 2 5 13" xfId="47444"/>
    <cellStyle name="Финансовый 2 5 14" xfId="47445"/>
    <cellStyle name="Финансовый 2 5 15" xfId="47446"/>
    <cellStyle name="Финансовый 2 5 2" xfId="47447"/>
    <cellStyle name="Финансовый 2 5 2 10" xfId="47448"/>
    <cellStyle name="Финансовый 2 5 2 11" xfId="47449"/>
    <cellStyle name="Финансовый 2 5 2 12" xfId="47450"/>
    <cellStyle name="Финансовый 2 5 2 13" xfId="47451"/>
    <cellStyle name="Финансовый 2 5 2 14" xfId="47452"/>
    <cellStyle name="Финансовый 2 5 2 2" xfId="47453"/>
    <cellStyle name="Финансовый 2 5 2 2 10" xfId="47454"/>
    <cellStyle name="Финансовый 2 5 2 2 11" xfId="47455"/>
    <cellStyle name="Финансовый 2 5 2 2 12" xfId="47456"/>
    <cellStyle name="Финансовый 2 5 2 2 13" xfId="47457"/>
    <cellStyle name="Финансовый 2 5 2 2 2" xfId="47458"/>
    <cellStyle name="Финансовый 2 5 2 2 2 2" xfId="47459"/>
    <cellStyle name="Финансовый 2 5 2 2 2 2 2" xfId="47460"/>
    <cellStyle name="Финансовый 2 5 2 2 2 2 3" xfId="47461"/>
    <cellStyle name="Финансовый 2 5 2 2 2 2 4" xfId="47462"/>
    <cellStyle name="Финансовый 2 5 2 2 2 2 5" xfId="47463"/>
    <cellStyle name="Финансовый 2 5 2 2 2 3" xfId="47464"/>
    <cellStyle name="Финансовый 2 5 2 2 2 4" xfId="47465"/>
    <cellStyle name="Финансовый 2 5 2 2 2 5" xfId="47466"/>
    <cellStyle name="Финансовый 2 5 2 2 2 6" xfId="47467"/>
    <cellStyle name="Финансовый 2 5 2 2 2 7" xfId="47468"/>
    <cellStyle name="Финансовый 2 5 2 2 2 8" xfId="47469"/>
    <cellStyle name="Финансовый 2 5 2 2 2 9" xfId="47470"/>
    <cellStyle name="Финансовый 2 5 2 2 3" xfId="47471"/>
    <cellStyle name="Финансовый 2 5 2 2 3 2" xfId="47472"/>
    <cellStyle name="Финансовый 2 5 2 2 3 2 2" xfId="47473"/>
    <cellStyle name="Финансовый 2 5 2 2 3 2 3" xfId="47474"/>
    <cellStyle name="Финансовый 2 5 2 2 3 2 4" xfId="47475"/>
    <cellStyle name="Финансовый 2 5 2 2 3 2 5" xfId="47476"/>
    <cellStyle name="Финансовый 2 5 2 2 3 3" xfId="47477"/>
    <cellStyle name="Финансовый 2 5 2 2 3 4" xfId="47478"/>
    <cellStyle name="Финансовый 2 5 2 2 3 5" xfId="47479"/>
    <cellStyle name="Финансовый 2 5 2 2 3 6" xfId="47480"/>
    <cellStyle name="Финансовый 2 5 2 2 3 7" xfId="47481"/>
    <cellStyle name="Финансовый 2 5 2 2 3 8" xfId="47482"/>
    <cellStyle name="Финансовый 2 5 2 2 4" xfId="47483"/>
    <cellStyle name="Финансовый 2 5 2 2 4 2" xfId="47484"/>
    <cellStyle name="Финансовый 2 5 2 2 4 3" xfId="47485"/>
    <cellStyle name="Финансовый 2 5 2 2 4 4" xfId="47486"/>
    <cellStyle name="Финансовый 2 5 2 2 4 5" xfId="47487"/>
    <cellStyle name="Финансовый 2 5 2 2 5" xfId="47488"/>
    <cellStyle name="Финансовый 2 5 2 2 5 2" xfId="47489"/>
    <cellStyle name="Финансовый 2 5 2 2 5 3" xfId="47490"/>
    <cellStyle name="Финансовый 2 5 2 2 5 4" xfId="47491"/>
    <cellStyle name="Финансовый 2 5 2 2 5 5" xfId="47492"/>
    <cellStyle name="Финансовый 2 5 2 2 6" xfId="47493"/>
    <cellStyle name="Финансовый 2 5 2 2 7" xfId="47494"/>
    <cellStyle name="Финансовый 2 5 2 2 8" xfId="47495"/>
    <cellStyle name="Финансовый 2 5 2 2 9" xfId="47496"/>
    <cellStyle name="Финансовый 2 5 2 3" xfId="47497"/>
    <cellStyle name="Финансовый 2 5 2 3 2" xfId="47498"/>
    <cellStyle name="Финансовый 2 5 2 3 2 2" xfId="47499"/>
    <cellStyle name="Финансовый 2 5 2 3 2 3" xfId="47500"/>
    <cellStyle name="Финансовый 2 5 2 3 2 4" xfId="47501"/>
    <cellStyle name="Финансовый 2 5 2 3 2 5" xfId="47502"/>
    <cellStyle name="Финансовый 2 5 2 3 3" xfId="47503"/>
    <cellStyle name="Финансовый 2 5 2 3 4" xfId="47504"/>
    <cellStyle name="Финансовый 2 5 2 3 5" xfId="47505"/>
    <cellStyle name="Финансовый 2 5 2 3 6" xfId="47506"/>
    <cellStyle name="Финансовый 2 5 2 3 7" xfId="47507"/>
    <cellStyle name="Финансовый 2 5 2 3 8" xfId="47508"/>
    <cellStyle name="Финансовый 2 5 2 3 9" xfId="47509"/>
    <cellStyle name="Финансовый 2 5 2 4" xfId="47510"/>
    <cellStyle name="Финансовый 2 5 2 4 2" xfId="47511"/>
    <cellStyle name="Финансовый 2 5 2 4 2 2" xfId="47512"/>
    <cellStyle name="Финансовый 2 5 2 4 2 3" xfId="47513"/>
    <cellStyle name="Финансовый 2 5 2 4 2 4" xfId="47514"/>
    <cellStyle name="Финансовый 2 5 2 4 2 5" xfId="47515"/>
    <cellStyle name="Финансовый 2 5 2 4 3" xfId="47516"/>
    <cellStyle name="Финансовый 2 5 2 4 4" xfId="47517"/>
    <cellStyle name="Финансовый 2 5 2 4 5" xfId="47518"/>
    <cellStyle name="Финансовый 2 5 2 4 6" xfId="47519"/>
    <cellStyle name="Финансовый 2 5 2 4 7" xfId="47520"/>
    <cellStyle name="Финансовый 2 5 2 4 8" xfId="47521"/>
    <cellStyle name="Финансовый 2 5 2 5" xfId="47522"/>
    <cellStyle name="Финансовый 2 5 2 5 2" xfId="47523"/>
    <cellStyle name="Финансовый 2 5 2 5 3" xfId="47524"/>
    <cellStyle name="Финансовый 2 5 2 5 4" xfId="47525"/>
    <cellStyle name="Финансовый 2 5 2 5 5" xfId="47526"/>
    <cellStyle name="Финансовый 2 5 2 6" xfId="47527"/>
    <cellStyle name="Финансовый 2 5 2 6 2" xfId="47528"/>
    <cellStyle name="Финансовый 2 5 2 6 3" xfId="47529"/>
    <cellStyle name="Финансовый 2 5 2 6 4" xfId="47530"/>
    <cellStyle name="Финансовый 2 5 2 6 5" xfId="47531"/>
    <cellStyle name="Финансовый 2 5 2 7" xfId="47532"/>
    <cellStyle name="Финансовый 2 5 2 8" xfId="47533"/>
    <cellStyle name="Финансовый 2 5 2 9" xfId="47534"/>
    <cellStyle name="Финансовый 2 5 3" xfId="47535"/>
    <cellStyle name="Финансовый 2 5 3 10" xfId="47536"/>
    <cellStyle name="Финансовый 2 5 3 11" xfId="47537"/>
    <cellStyle name="Финансовый 2 5 3 12" xfId="47538"/>
    <cellStyle name="Финансовый 2 5 3 13" xfId="47539"/>
    <cellStyle name="Финансовый 2 5 3 2" xfId="47540"/>
    <cellStyle name="Финансовый 2 5 3 2 2" xfId="47541"/>
    <cellStyle name="Финансовый 2 5 3 2 2 2" xfId="47542"/>
    <cellStyle name="Финансовый 2 5 3 2 2 3" xfId="47543"/>
    <cellStyle name="Финансовый 2 5 3 2 2 4" xfId="47544"/>
    <cellStyle name="Финансовый 2 5 3 2 2 5" xfId="47545"/>
    <cellStyle name="Финансовый 2 5 3 2 3" xfId="47546"/>
    <cellStyle name="Финансовый 2 5 3 2 4" xfId="47547"/>
    <cellStyle name="Финансовый 2 5 3 2 5" xfId="47548"/>
    <cellStyle name="Финансовый 2 5 3 2 6" xfId="47549"/>
    <cellStyle name="Финансовый 2 5 3 2 7" xfId="47550"/>
    <cellStyle name="Финансовый 2 5 3 2 8" xfId="47551"/>
    <cellStyle name="Финансовый 2 5 3 2 9" xfId="47552"/>
    <cellStyle name="Финансовый 2 5 3 3" xfId="47553"/>
    <cellStyle name="Финансовый 2 5 3 3 2" xfId="47554"/>
    <cellStyle name="Финансовый 2 5 3 3 2 2" xfId="47555"/>
    <cellStyle name="Финансовый 2 5 3 3 2 3" xfId="47556"/>
    <cellStyle name="Финансовый 2 5 3 3 2 4" xfId="47557"/>
    <cellStyle name="Финансовый 2 5 3 3 2 5" xfId="47558"/>
    <cellStyle name="Финансовый 2 5 3 3 3" xfId="47559"/>
    <cellStyle name="Финансовый 2 5 3 3 4" xfId="47560"/>
    <cellStyle name="Финансовый 2 5 3 3 5" xfId="47561"/>
    <cellStyle name="Финансовый 2 5 3 3 6" xfId="47562"/>
    <cellStyle name="Финансовый 2 5 3 3 7" xfId="47563"/>
    <cellStyle name="Финансовый 2 5 3 3 8" xfId="47564"/>
    <cellStyle name="Финансовый 2 5 3 4" xfId="47565"/>
    <cellStyle name="Финансовый 2 5 3 4 2" xfId="47566"/>
    <cellStyle name="Финансовый 2 5 3 4 3" xfId="47567"/>
    <cellStyle name="Финансовый 2 5 3 4 4" xfId="47568"/>
    <cellStyle name="Финансовый 2 5 3 4 5" xfId="47569"/>
    <cellStyle name="Финансовый 2 5 3 5" xfId="47570"/>
    <cellStyle name="Финансовый 2 5 3 5 2" xfId="47571"/>
    <cellStyle name="Финансовый 2 5 3 5 3" xfId="47572"/>
    <cellStyle name="Финансовый 2 5 3 5 4" xfId="47573"/>
    <cellStyle name="Финансовый 2 5 3 5 5" xfId="47574"/>
    <cellStyle name="Финансовый 2 5 3 6" xfId="47575"/>
    <cellStyle name="Финансовый 2 5 3 7" xfId="47576"/>
    <cellStyle name="Финансовый 2 5 3 8" xfId="47577"/>
    <cellStyle name="Финансовый 2 5 3 9" xfId="47578"/>
    <cellStyle name="Финансовый 2 5 4" xfId="47579"/>
    <cellStyle name="Финансовый 2 5 4 2" xfId="47580"/>
    <cellStyle name="Финансовый 2 5 4 2 2" xfId="47581"/>
    <cellStyle name="Финансовый 2 5 4 2 3" xfId="47582"/>
    <cellStyle name="Финансовый 2 5 4 2 4" xfId="47583"/>
    <cellStyle name="Финансовый 2 5 4 2 5" xfId="47584"/>
    <cellStyle name="Финансовый 2 5 4 3" xfId="47585"/>
    <cellStyle name="Финансовый 2 5 4 4" xfId="47586"/>
    <cellStyle name="Финансовый 2 5 4 5" xfId="47587"/>
    <cellStyle name="Финансовый 2 5 4 6" xfId="47588"/>
    <cellStyle name="Финансовый 2 5 4 7" xfId="47589"/>
    <cellStyle name="Финансовый 2 5 4 8" xfId="47590"/>
    <cellStyle name="Финансовый 2 5 4 9" xfId="47591"/>
    <cellStyle name="Финансовый 2 5 5" xfId="47592"/>
    <cellStyle name="Финансовый 2 5 5 2" xfId="47593"/>
    <cellStyle name="Финансовый 2 5 5 2 2" xfId="47594"/>
    <cellStyle name="Финансовый 2 5 5 2 3" xfId="47595"/>
    <cellStyle name="Финансовый 2 5 5 2 4" xfId="47596"/>
    <cellStyle name="Финансовый 2 5 5 2 5" xfId="47597"/>
    <cellStyle name="Финансовый 2 5 5 3" xfId="47598"/>
    <cellStyle name="Финансовый 2 5 5 4" xfId="47599"/>
    <cellStyle name="Финансовый 2 5 5 5" xfId="47600"/>
    <cellStyle name="Финансовый 2 5 5 6" xfId="47601"/>
    <cellStyle name="Финансовый 2 5 5 7" xfId="47602"/>
    <cellStyle name="Финансовый 2 5 5 8" xfId="47603"/>
    <cellStyle name="Финансовый 2 5 6" xfId="47604"/>
    <cellStyle name="Финансовый 2 5 6 2" xfId="47605"/>
    <cellStyle name="Финансовый 2 5 6 3" xfId="47606"/>
    <cellStyle name="Финансовый 2 5 6 4" xfId="47607"/>
    <cellStyle name="Финансовый 2 5 6 5" xfId="47608"/>
    <cellStyle name="Финансовый 2 5 7" xfId="47609"/>
    <cellStyle name="Финансовый 2 5 7 2" xfId="47610"/>
    <cellStyle name="Финансовый 2 5 7 3" xfId="47611"/>
    <cellStyle name="Финансовый 2 5 7 4" xfId="47612"/>
    <cellStyle name="Финансовый 2 5 7 5" xfId="47613"/>
    <cellStyle name="Финансовый 2 5 8" xfId="47614"/>
    <cellStyle name="Финансовый 2 5 9" xfId="47615"/>
    <cellStyle name="Финансовый 2 6" xfId="47616"/>
    <cellStyle name="Финансовый 2 6 2" xfId="47617"/>
    <cellStyle name="Финансовый 2 7" xfId="47618"/>
    <cellStyle name="Финансовый 2 7 2" xfId="47619"/>
    <cellStyle name="Финансовый 2 8" xfId="47620"/>
    <cellStyle name="Финансовый 2 9" xfId="47621"/>
    <cellStyle name="Финансовый 20" xfId="47622"/>
    <cellStyle name="Финансовый 20 2" xfId="47623"/>
    <cellStyle name="Финансовый 21" xfId="47624"/>
    <cellStyle name="Финансовый 21 2" xfId="47625"/>
    <cellStyle name="Финансовый 22" xfId="47626"/>
    <cellStyle name="Финансовый 22 2" xfId="47627"/>
    <cellStyle name="Финансовый 23" xfId="47628"/>
    <cellStyle name="Финансовый 23 2" xfId="47629"/>
    <cellStyle name="Финансовый 24" xfId="47630"/>
    <cellStyle name="Финансовый 24 2" xfId="47631"/>
    <cellStyle name="Финансовый 25" xfId="47632"/>
    <cellStyle name="Финансовый 25 2" xfId="47633"/>
    <cellStyle name="Финансовый 26" xfId="47634"/>
    <cellStyle name="Финансовый 26 2" xfId="47635"/>
    <cellStyle name="Финансовый 27" xfId="47636"/>
    <cellStyle name="Финансовый 27 2" xfId="47637"/>
    <cellStyle name="Финансовый 28" xfId="47638"/>
    <cellStyle name="Финансовый 28 2" xfId="47639"/>
    <cellStyle name="Финансовый 29" xfId="47640"/>
    <cellStyle name="Финансовый 29 2" xfId="47641"/>
    <cellStyle name="Финансовый 3" xfId="47642"/>
    <cellStyle name="Финансовый 3 10" xfId="47643"/>
    <cellStyle name="Финансовый 3 10 2" xfId="47644"/>
    <cellStyle name="Финансовый 3 11" xfId="47645"/>
    <cellStyle name="Финансовый 3 11 2" xfId="47646"/>
    <cellStyle name="Финансовый 3 12" xfId="47647"/>
    <cellStyle name="Финансовый 3 13" xfId="47648"/>
    <cellStyle name="Финансовый 3 2" xfId="47649"/>
    <cellStyle name="Финансовый 3 2 10" xfId="47650"/>
    <cellStyle name="Финансовый 3 2 10 2" xfId="47651"/>
    <cellStyle name="Финансовый 3 2 11" xfId="47652"/>
    <cellStyle name="Финансовый 3 2 12" xfId="47653"/>
    <cellStyle name="Финансовый 3 2 2" xfId="47654"/>
    <cellStyle name="Финансовый 3 2 2 2" xfId="47655"/>
    <cellStyle name="Финансовый 3 2 2 2 2" xfId="47656"/>
    <cellStyle name="Финансовый 3 2 2 2 3" xfId="47657"/>
    <cellStyle name="Финансовый 3 2 2 3" xfId="47658"/>
    <cellStyle name="Финансовый 3 2 2 3 2" xfId="47659"/>
    <cellStyle name="Финансовый 3 2 2 4" xfId="47660"/>
    <cellStyle name="Финансовый 3 2 2 5" xfId="47661"/>
    <cellStyle name="Финансовый 3 2 3" xfId="47662"/>
    <cellStyle name="Финансовый 3 2 3 2" xfId="47663"/>
    <cellStyle name="Финансовый 3 2 3 3" xfId="47664"/>
    <cellStyle name="Финансовый 3 2 4" xfId="47665"/>
    <cellStyle name="Финансовый 3 2 4 2" xfId="47666"/>
    <cellStyle name="Финансовый 3 2 4 3" xfId="47667"/>
    <cellStyle name="Финансовый 3 2 5" xfId="47668"/>
    <cellStyle name="Финансовый 3 2 5 2" xfId="47669"/>
    <cellStyle name="Финансовый 3 2 6" xfId="47670"/>
    <cellStyle name="Финансовый 3 2 6 2" xfId="47671"/>
    <cellStyle name="Финансовый 3 2 7" xfId="47672"/>
    <cellStyle name="Финансовый 3 2 7 2" xfId="47673"/>
    <cellStyle name="Финансовый 3 2 8" xfId="47674"/>
    <cellStyle name="Финансовый 3 2 8 2" xfId="47675"/>
    <cellStyle name="Финансовый 3 2 9" xfId="47676"/>
    <cellStyle name="Финансовый 3 2 9 2" xfId="47677"/>
    <cellStyle name="Финансовый 3 3" xfId="47678"/>
    <cellStyle name="Финансовый 3 3 2" xfId="47679"/>
    <cellStyle name="Финансовый 3 3 2 2" xfId="47680"/>
    <cellStyle name="Финансовый 3 3 2 2 2" xfId="47681"/>
    <cellStyle name="Финансовый 3 3 2 2 3" xfId="47682"/>
    <cellStyle name="Финансовый 3 3 2 3" xfId="47683"/>
    <cellStyle name="Финансовый 3 3 2 3 2" xfId="47684"/>
    <cellStyle name="Финансовый 3 3 2 4" xfId="47685"/>
    <cellStyle name="Финансовый 3 3 2 5" xfId="47686"/>
    <cellStyle name="Финансовый 3 3 3" xfId="47687"/>
    <cellStyle name="Финансовый 3 3 3 2" xfId="47688"/>
    <cellStyle name="Финансовый 3 3 3 3" xfId="47689"/>
    <cellStyle name="Финансовый 3 3 4" xfId="47690"/>
    <cellStyle name="Финансовый 3 3 4 2" xfId="47691"/>
    <cellStyle name="Финансовый 3 3 4 3" xfId="47692"/>
    <cellStyle name="Финансовый 3 3 5" xfId="47693"/>
    <cellStyle name="Финансовый 3 3 6" xfId="47694"/>
    <cellStyle name="Финансовый 3 4" xfId="47695"/>
    <cellStyle name="Финансовый 3 4 2" xfId="47696"/>
    <cellStyle name="Финансовый 3 4 2 2" xfId="47697"/>
    <cellStyle name="Финансовый 3 4 2 3" xfId="47698"/>
    <cellStyle name="Финансовый 3 4 3" xfId="47699"/>
    <cellStyle name="Финансовый 3 4 3 2" xfId="47700"/>
    <cellStyle name="Финансовый 3 4 4" xfId="47701"/>
    <cellStyle name="Финансовый 3 4 5" xfId="47702"/>
    <cellStyle name="Финансовый 3 5" xfId="47703"/>
    <cellStyle name="Финансовый 3 5 2" xfId="47704"/>
    <cellStyle name="Финансовый 3 5 3" xfId="47705"/>
    <cellStyle name="Финансовый 3 6" xfId="47706"/>
    <cellStyle name="Финансовый 3 6 2" xfId="47707"/>
    <cellStyle name="Финансовый 3 6 3" xfId="47708"/>
    <cellStyle name="Финансовый 3 7" xfId="47709"/>
    <cellStyle name="Финансовый 3 7 2" xfId="47710"/>
    <cellStyle name="Финансовый 3 7 3" xfId="47711"/>
    <cellStyle name="Финансовый 3 8" xfId="47712"/>
    <cellStyle name="Финансовый 3 8 2" xfId="47713"/>
    <cellStyle name="Финансовый 3 9" xfId="47714"/>
    <cellStyle name="Финансовый 3 9 2" xfId="47715"/>
    <cellStyle name="Финансовый 30" xfId="47716"/>
    <cellStyle name="Финансовый 30 2" xfId="47717"/>
    <cellStyle name="Финансовый 31" xfId="47718"/>
    <cellStyle name="Финансовый 31 2" xfId="47719"/>
    <cellStyle name="Финансовый 32" xfId="47720"/>
    <cellStyle name="Финансовый 32 2" xfId="47721"/>
    <cellStyle name="Финансовый 33" xfId="47722"/>
    <cellStyle name="Финансовый 33 2" xfId="47723"/>
    <cellStyle name="Финансовый 34" xfId="47724"/>
    <cellStyle name="Финансовый 34 2" xfId="47725"/>
    <cellStyle name="Финансовый 35" xfId="47726"/>
    <cellStyle name="Финансовый 35 2" xfId="47727"/>
    <cellStyle name="Финансовый 36" xfId="47728"/>
    <cellStyle name="Финансовый 36 2" xfId="47729"/>
    <cellStyle name="Финансовый 37" xfId="47730"/>
    <cellStyle name="Финансовый 37 2" xfId="47731"/>
    <cellStyle name="Финансовый 38" xfId="47732"/>
    <cellStyle name="Финансовый 39" xfId="47733"/>
    <cellStyle name="Финансовый 4" xfId="47734"/>
    <cellStyle name="Финансовый 4 10" xfId="47735"/>
    <cellStyle name="Финансовый 4 10 2" xfId="47736"/>
    <cellStyle name="Финансовый 4 11" xfId="47737"/>
    <cellStyle name="Финансовый 4 11 2" xfId="47738"/>
    <cellStyle name="Финансовый 4 12" xfId="47739"/>
    <cellStyle name="Финансовый 4 12 2" xfId="47740"/>
    <cellStyle name="Финансовый 4 13" xfId="47741"/>
    <cellStyle name="Финансовый 4 14" xfId="47742"/>
    <cellStyle name="Финансовый 4 2" xfId="47743"/>
    <cellStyle name="Финансовый 4 2 10" xfId="47744"/>
    <cellStyle name="Финансовый 4 2 10 2" xfId="47745"/>
    <cellStyle name="Финансовый 4 2 11" xfId="47746"/>
    <cellStyle name="Финансовый 4 2 2" xfId="47747"/>
    <cellStyle name="Финансовый 4 2 2 2" xfId="47748"/>
    <cellStyle name="Финансовый 4 2 3" xfId="47749"/>
    <cellStyle name="Финансовый 4 2 3 2" xfId="47750"/>
    <cellStyle name="Финансовый 4 2 4" xfId="47751"/>
    <cellStyle name="Финансовый 4 2 4 2" xfId="47752"/>
    <cellStyle name="Финансовый 4 2 5" xfId="47753"/>
    <cellStyle name="Финансовый 4 2 5 2" xfId="47754"/>
    <cellStyle name="Финансовый 4 2 6" xfId="47755"/>
    <cellStyle name="Финансовый 4 2 6 2" xfId="47756"/>
    <cellStyle name="Финансовый 4 2 7" xfId="47757"/>
    <cellStyle name="Финансовый 4 2 7 2" xfId="47758"/>
    <cellStyle name="Финансовый 4 2 8" xfId="47759"/>
    <cellStyle name="Финансовый 4 2 8 2" xfId="47760"/>
    <cellStyle name="Финансовый 4 2 9" xfId="47761"/>
    <cellStyle name="Финансовый 4 2 9 2" xfId="47762"/>
    <cellStyle name="Финансовый 4 3" xfId="47763"/>
    <cellStyle name="Финансовый 4 3 2" xfId="47764"/>
    <cellStyle name="Финансовый 4 3 2 2" xfId="47765"/>
    <cellStyle name="Финансовый 4 3 3" xfId="47766"/>
    <cellStyle name="Финансовый 4 3 3 2" xfId="47767"/>
    <cellStyle name="Финансовый 4 3 4" xfId="47768"/>
    <cellStyle name="Финансовый 4 4" xfId="47769"/>
    <cellStyle name="Финансовый 4 4 2" xfId="47770"/>
    <cellStyle name="Финансовый 4 5" xfId="47771"/>
    <cellStyle name="Финансовый 4 5 2" xfId="47772"/>
    <cellStyle name="Финансовый 4 6" xfId="47773"/>
    <cellStyle name="Финансовый 4 6 2" xfId="47774"/>
    <cellStyle name="Финансовый 4 7" xfId="47775"/>
    <cellStyle name="Финансовый 4 7 2" xfId="47776"/>
    <cellStyle name="Финансовый 4 8" xfId="47777"/>
    <cellStyle name="Финансовый 4 8 2" xfId="47778"/>
    <cellStyle name="Финансовый 4 9" xfId="47779"/>
    <cellStyle name="Финансовый 4 9 2" xfId="47780"/>
    <cellStyle name="Финансовый 40" xfId="47781"/>
    <cellStyle name="Финансовый 41" xfId="47782"/>
    <cellStyle name="Финансовый 42" xfId="47783"/>
    <cellStyle name="Финансовый 43" xfId="47784"/>
    <cellStyle name="Финансовый 44" xfId="47785"/>
    <cellStyle name="Финансовый 45" xfId="47786"/>
    <cellStyle name="Финансовый 46" xfId="47787"/>
    <cellStyle name="Финансовый 47" xfId="47788"/>
    <cellStyle name="Финансовый 48" xfId="47789"/>
    <cellStyle name="Финансовый 49" xfId="47790"/>
    <cellStyle name="Финансовый 5" xfId="47791"/>
    <cellStyle name="Финансовый 5 10" xfId="47792"/>
    <cellStyle name="Финансовый 5 10 2" xfId="47793"/>
    <cellStyle name="Финансовый 5 11" xfId="47794"/>
    <cellStyle name="Финансовый 5 11 2" xfId="47795"/>
    <cellStyle name="Финансовый 5 12" xfId="47796"/>
    <cellStyle name="Финансовый 5 12 2" xfId="47797"/>
    <cellStyle name="Финансовый 5 13" xfId="47798"/>
    <cellStyle name="Финансовый 5 14" xfId="47799"/>
    <cellStyle name="Финансовый 5 15" xfId="47800"/>
    <cellStyle name="Финансовый 5 16" xfId="47801"/>
    <cellStyle name="Финансовый 5 2" xfId="47802"/>
    <cellStyle name="Финансовый 5 2 10" xfId="47803"/>
    <cellStyle name="Финансовый 5 2 10 2" xfId="47804"/>
    <cellStyle name="Финансовый 5 2 11" xfId="47805"/>
    <cellStyle name="Финансовый 5 2 2" xfId="47806"/>
    <cellStyle name="Финансовый 5 2 2 2" xfId="47807"/>
    <cellStyle name="Финансовый 5 2 3" xfId="47808"/>
    <cellStyle name="Финансовый 5 2 3 2" xfId="47809"/>
    <cellStyle name="Финансовый 5 2 4" xfId="47810"/>
    <cellStyle name="Финансовый 5 2 4 2" xfId="47811"/>
    <cellStyle name="Финансовый 5 2 5" xfId="47812"/>
    <cellStyle name="Финансовый 5 2 5 2" xfId="47813"/>
    <cellStyle name="Финансовый 5 2 6" xfId="47814"/>
    <cellStyle name="Финансовый 5 2 6 2" xfId="47815"/>
    <cellStyle name="Финансовый 5 2 7" xfId="47816"/>
    <cellStyle name="Финансовый 5 2 7 2" xfId="47817"/>
    <cellStyle name="Финансовый 5 2 8" xfId="47818"/>
    <cellStyle name="Финансовый 5 2 8 2" xfId="47819"/>
    <cellStyle name="Финансовый 5 2 9" xfId="47820"/>
    <cellStyle name="Финансовый 5 2 9 2" xfId="47821"/>
    <cellStyle name="Финансовый 5 3" xfId="47822"/>
    <cellStyle name="Финансовый 5 3 2" xfId="47823"/>
    <cellStyle name="Финансовый 5 3 2 2" xfId="47824"/>
    <cellStyle name="Финансовый 5 3 3" xfId="47825"/>
    <cellStyle name="Финансовый 5 3 3 2" xfId="47826"/>
    <cellStyle name="Финансовый 5 3 4" xfId="47827"/>
    <cellStyle name="Финансовый 5 4" xfId="47828"/>
    <cellStyle name="Финансовый 5 4 2" xfId="47829"/>
    <cellStyle name="Финансовый 5 5" xfId="47830"/>
    <cellStyle name="Финансовый 5 5 2" xfId="47831"/>
    <cellStyle name="Финансовый 5 6" xfId="47832"/>
    <cellStyle name="Финансовый 5 6 2" xfId="47833"/>
    <cellStyle name="Финансовый 5 7" xfId="47834"/>
    <cellStyle name="Финансовый 5 7 2" xfId="47835"/>
    <cellStyle name="Финансовый 5 8" xfId="47836"/>
    <cellStyle name="Финансовый 5 8 2" xfId="47837"/>
    <cellStyle name="Финансовый 5 9" xfId="47838"/>
    <cellStyle name="Финансовый 5 9 2" xfId="47839"/>
    <cellStyle name="Финансовый 50" xfId="47840"/>
    <cellStyle name="Финансовый 51" xfId="47841"/>
    <cellStyle name="Финансовый 52" xfId="47842"/>
    <cellStyle name="Финансовый 53" xfId="47843"/>
    <cellStyle name="Финансовый 54" xfId="47844"/>
    <cellStyle name="Финансовый 55" xfId="47845"/>
    <cellStyle name="Финансовый 56" xfId="47846"/>
    <cellStyle name="Финансовый 57" xfId="47847"/>
    <cellStyle name="Финансовый 58" xfId="47848"/>
    <cellStyle name="Финансовый 59" xfId="47849"/>
    <cellStyle name="Финансовый 6" xfId="47850"/>
    <cellStyle name="Финансовый 6 10" xfId="47851"/>
    <cellStyle name="Финансовый 6 10 10" xfId="47852"/>
    <cellStyle name="Финансовый 6 10 11" xfId="47853"/>
    <cellStyle name="Финансовый 6 10 12" xfId="47854"/>
    <cellStyle name="Финансовый 6 10 13" xfId="47855"/>
    <cellStyle name="Финансовый 6 10 14" xfId="47856"/>
    <cellStyle name="Финансовый 6 10 15" xfId="47857"/>
    <cellStyle name="Финансовый 6 10 2" xfId="47858"/>
    <cellStyle name="Финансовый 6 10 2 10" xfId="47859"/>
    <cellStyle name="Финансовый 6 10 2 11" xfId="47860"/>
    <cellStyle name="Финансовый 6 10 2 12" xfId="47861"/>
    <cellStyle name="Финансовый 6 10 2 13" xfId="47862"/>
    <cellStyle name="Финансовый 6 10 2 14" xfId="47863"/>
    <cellStyle name="Финансовый 6 10 2 2" xfId="47864"/>
    <cellStyle name="Финансовый 6 10 2 2 10" xfId="47865"/>
    <cellStyle name="Финансовый 6 10 2 2 11" xfId="47866"/>
    <cellStyle name="Финансовый 6 10 2 2 12" xfId="47867"/>
    <cellStyle name="Финансовый 6 10 2 2 13" xfId="47868"/>
    <cellStyle name="Финансовый 6 10 2 2 2" xfId="47869"/>
    <cellStyle name="Финансовый 6 10 2 2 2 2" xfId="47870"/>
    <cellStyle name="Финансовый 6 10 2 2 2 2 2" xfId="47871"/>
    <cellStyle name="Финансовый 6 10 2 2 2 2 3" xfId="47872"/>
    <cellStyle name="Финансовый 6 10 2 2 2 2 4" xfId="47873"/>
    <cellStyle name="Финансовый 6 10 2 2 2 2 5" xfId="47874"/>
    <cellStyle name="Финансовый 6 10 2 2 2 3" xfId="47875"/>
    <cellStyle name="Финансовый 6 10 2 2 2 4" xfId="47876"/>
    <cellStyle name="Финансовый 6 10 2 2 2 5" xfId="47877"/>
    <cellStyle name="Финансовый 6 10 2 2 2 6" xfId="47878"/>
    <cellStyle name="Финансовый 6 10 2 2 2 7" xfId="47879"/>
    <cellStyle name="Финансовый 6 10 2 2 2 8" xfId="47880"/>
    <cellStyle name="Финансовый 6 10 2 2 2 9" xfId="47881"/>
    <cellStyle name="Финансовый 6 10 2 2 3" xfId="47882"/>
    <cellStyle name="Финансовый 6 10 2 2 3 2" xfId="47883"/>
    <cellStyle name="Финансовый 6 10 2 2 3 2 2" xfId="47884"/>
    <cellStyle name="Финансовый 6 10 2 2 3 2 3" xfId="47885"/>
    <cellStyle name="Финансовый 6 10 2 2 3 2 4" xfId="47886"/>
    <cellStyle name="Финансовый 6 10 2 2 3 2 5" xfId="47887"/>
    <cellStyle name="Финансовый 6 10 2 2 3 3" xfId="47888"/>
    <cellStyle name="Финансовый 6 10 2 2 3 4" xfId="47889"/>
    <cellStyle name="Финансовый 6 10 2 2 3 5" xfId="47890"/>
    <cellStyle name="Финансовый 6 10 2 2 3 6" xfId="47891"/>
    <cellStyle name="Финансовый 6 10 2 2 3 7" xfId="47892"/>
    <cellStyle name="Финансовый 6 10 2 2 3 8" xfId="47893"/>
    <cellStyle name="Финансовый 6 10 2 2 4" xfId="47894"/>
    <cellStyle name="Финансовый 6 10 2 2 4 2" xfId="47895"/>
    <cellStyle name="Финансовый 6 10 2 2 4 3" xfId="47896"/>
    <cellStyle name="Финансовый 6 10 2 2 4 4" xfId="47897"/>
    <cellStyle name="Финансовый 6 10 2 2 4 5" xfId="47898"/>
    <cellStyle name="Финансовый 6 10 2 2 5" xfId="47899"/>
    <cellStyle name="Финансовый 6 10 2 2 5 2" xfId="47900"/>
    <cellStyle name="Финансовый 6 10 2 2 5 3" xfId="47901"/>
    <cellStyle name="Финансовый 6 10 2 2 5 4" xfId="47902"/>
    <cellStyle name="Финансовый 6 10 2 2 5 5" xfId="47903"/>
    <cellStyle name="Финансовый 6 10 2 2 6" xfId="47904"/>
    <cellStyle name="Финансовый 6 10 2 2 7" xfId="47905"/>
    <cellStyle name="Финансовый 6 10 2 2 8" xfId="47906"/>
    <cellStyle name="Финансовый 6 10 2 2 9" xfId="47907"/>
    <cellStyle name="Финансовый 6 10 2 3" xfId="47908"/>
    <cellStyle name="Финансовый 6 10 2 3 2" xfId="47909"/>
    <cellStyle name="Финансовый 6 10 2 3 2 2" xfId="47910"/>
    <cellStyle name="Финансовый 6 10 2 3 2 3" xfId="47911"/>
    <cellStyle name="Финансовый 6 10 2 3 2 4" xfId="47912"/>
    <cellStyle name="Финансовый 6 10 2 3 2 5" xfId="47913"/>
    <cellStyle name="Финансовый 6 10 2 3 3" xfId="47914"/>
    <cellStyle name="Финансовый 6 10 2 3 4" xfId="47915"/>
    <cellStyle name="Финансовый 6 10 2 3 5" xfId="47916"/>
    <cellStyle name="Финансовый 6 10 2 3 6" xfId="47917"/>
    <cellStyle name="Финансовый 6 10 2 3 7" xfId="47918"/>
    <cellStyle name="Финансовый 6 10 2 3 8" xfId="47919"/>
    <cellStyle name="Финансовый 6 10 2 3 9" xfId="47920"/>
    <cellStyle name="Финансовый 6 10 2 4" xfId="47921"/>
    <cellStyle name="Финансовый 6 10 2 4 2" xfId="47922"/>
    <cellStyle name="Финансовый 6 10 2 4 2 2" xfId="47923"/>
    <cellStyle name="Финансовый 6 10 2 4 2 3" xfId="47924"/>
    <cellStyle name="Финансовый 6 10 2 4 2 4" xfId="47925"/>
    <cellStyle name="Финансовый 6 10 2 4 2 5" xfId="47926"/>
    <cellStyle name="Финансовый 6 10 2 4 3" xfId="47927"/>
    <cellStyle name="Финансовый 6 10 2 4 4" xfId="47928"/>
    <cellStyle name="Финансовый 6 10 2 4 5" xfId="47929"/>
    <cellStyle name="Финансовый 6 10 2 4 6" xfId="47930"/>
    <cellStyle name="Финансовый 6 10 2 4 7" xfId="47931"/>
    <cellStyle name="Финансовый 6 10 2 4 8" xfId="47932"/>
    <cellStyle name="Финансовый 6 10 2 5" xfId="47933"/>
    <cellStyle name="Финансовый 6 10 2 5 2" xfId="47934"/>
    <cellStyle name="Финансовый 6 10 2 5 3" xfId="47935"/>
    <cellStyle name="Финансовый 6 10 2 5 4" xfId="47936"/>
    <cellStyle name="Финансовый 6 10 2 5 5" xfId="47937"/>
    <cellStyle name="Финансовый 6 10 2 6" xfId="47938"/>
    <cellStyle name="Финансовый 6 10 2 6 2" xfId="47939"/>
    <cellStyle name="Финансовый 6 10 2 6 3" xfId="47940"/>
    <cellStyle name="Финансовый 6 10 2 6 4" xfId="47941"/>
    <cellStyle name="Финансовый 6 10 2 6 5" xfId="47942"/>
    <cellStyle name="Финансовый 6 10 2 7" xfId="47943"/>
    <cellStyle name="Финансовый 6 10 2 8" xfId="47944"/>
    <cellStyle name="Финансовый 6 10 2 9" xfId="47945"/>
    <cellStyle name="Финансовый 6 10 3" xfId="47946"/>
    <cellStyle name="Финансовый 6 10 3 10" xfId="47947"/>
    <cellStyle name="Финансовый 6 10 3 11" xfId="47948"/>
    <cellStyle name="Финансовый 6 10 3 12" xfId="47949"/>
    <cellStyle name="Финансовый 6 10 3 13" xfId="47950"/>
    <cellStyle name="Финансовый 6 10 3 2" xfId="47951"/>
    <cellStyle name="Финансовый 6 10 3 2 2" xfId="47952"/>
    <cellStyle name="Финансовый 6 10 3 2 2 2" xfId="47953"/>
    <cellStyle name="Финансовый 6 10 3 2 2 3" xfId="47954"/>
    <cellStyle name="Финансовый 6 10 3 2 2 4" xfId="47955"/>
    <cellStyle name="Финансовый 6 10 3 2 2 5" xfId="47956"/>
    <cellStyle name="Финансовый 6 10 3 2 3" xfId="47957"/>
    <cellStyle name="Финансовый 6 10 3 2 4" xfId="47958"/>
    <cellStyle name="Финансовый 6 10 3 2 5" xfId="47959"/>
    <cellStyle name="Финансовый 6 10 3 2 6" xfId="47960"/>
    <cellStyle name="Финансовый 6 10 3 2 7" xfId="47961"/>
    <cellStyle name="Финансовый 6 10 3 2 8" xfId="47962"/>
    <cellStyle name="Финансовый 6 10 3 2 9" xfId="47963"/>
    <cellStyle name="Финансовый 6 10 3 3" xfId="47964"/>
    <cellStyle name="Финансовый 6 10 3 3 2" xfId="47965"/>
    <cellStyle name="Финансовый 6 10 3 3 2 2" xfId="47966"/>
    <cellStyle name="Финансовый 6 10 3 3 2 3" xfId="47967"/>
    <cellStyle name="Финансовый 6 10 3 3 2 4" xfId="47968"/>
    <cellStyle name="Финансовый 6 10 3 3 2 5" xfId="47969"/>
    <cellStyle name="Финансовый 6 10 3 3 3" xfId="47970"/>
    <cellStyle name="Финансовый 6 10 3 3 4" xfId="47971"/>
    <cellStyle name="Финансовый 6 10 3 3 5" xfId="47972"/>
    <cellStyle name="Финансовый 6 10 3 3 6" xfId="47973"/>
    <cellStyle name="Финансовый 6 10 3 3 7" xfId="47974"/>
    <cellStyle name="Финансовый 6 10 3 3 8" xfId="47975"/>
    <cellStyle name="Финансовый 6 10 3 4" xfId="47976"/>
    <cellStyle name="Финансовый 6 10 3 4 2" xfId="47977"/>
    <cellStyle name="Финансовый 6 10 3 4 3" xfId="47978"/>
    <cellStyle name="Финансовый 6 10 3 4 4" xfId="47979"/>
    <cellStyle name="Финансовый 6 10 3 4 5" xfId="47980"/>
    <cellStyle name="Финансовый 6 10 3 5" xfId="47981"/>
    <cellStyle name="Финансовый 6 10 3 5 2" xfId="47982"/>
    <cellStyle name="Финансовый 6 10 3 5 3" xfId="47983"/>
    <cellStyle name="Финансовый 6 10 3 5 4" xfId="47984"/>
    <cellStyle name="Финансовый 6 10 3 5 5" xfId="47985"/>
    <cellStyle name="Финансовый 6 10 3 6" xfId="47986"/>
    <cellStyle name="Финансовый 6 10 3 7" xfId="47987"/>
    <cellStyle name="Финансовый 6 10 3 8" xfId="47988"/>
    <cellStyle name="Финансовый 6 10 3 9" xfId="47989"/>
    <cellStyle name="Финансовый 6 10 4" xfId="47990"/>
    <cellStyle name="Финансовый 6 10 4 2" xfId="47991"/>
    <cellStyle name="Финансовый 6 10 4 2 2" xfId="47992"/>
    <cellStyle name="Финансовый 6 10 4 2 3" xfId="47993"/>
    <cellStyle name="Финансовый 6 10 4 2 4" xfId="47994"/>
    <cellStyle name="Финансовый 6 10 4 2 5" xfId="47995"/>
    <cellStyle name="Финансовый 6 10 4 3" xfId="47996"/>
    <cellStyle name="Финансовый 6 10 4 4" xfId="47997"/>
    <cellStyle name="Финансовый 6 10 4 5" xfId="47998"/>
    <cellStyle name="Финансовый 6 10 4 6" xfId="47999"/>
    <cellStyle name="Финансовый 6 10 4 7" xfId="48000"/>
    <cellStyle name="Финансовый 6 10 4 8" xfId="48001"/>
    <cellStyle name="Финансовый 6 10 4 9" xfId="48002"/>
    <cellStyle name="Финансовый 6 10 5" xfId="48003"/>
    <cellStyle name="Финансовый 6 10 5 2" xfId="48004"/>
    <cellStyle name="Финансовый 6 10 5 2 2" xfId="48005"/>
    <cellStyle name="Финансовый 6 10 5 2 3" xfId="48006"/>
    <cellStyle name="Финансовый 6 10 5 2 4" xfId="48007"/>
    <cellStyle name="Финансовый 6 10 5 2 5" xfId="48008"/>
    <cellStyle name="Финансовый 6 10 5 3" xfId="48009"/>
    <cellStyle name="Финансовый 6 10 5 4" xfId="48010"/>
    <cellStyle name="Финансовый 6 10 5 5" xfId="48011"/>
    <cellStyle name="Финансовый 6 10 5 6" xfId="48012"/>
    <cellStyle name="Финансовый 6 10 5 7" xfId="48013"/>
    <cellStyle name="Финансовый 6 10 5 8" xfId="48014"/>
    <cellStyle name="Финансовый 6 10 6" xfId="48015"/>
    <cellStyle name="Финансовый 6 10 6 2" xfId="48016"/>
    <cellStyle name="Финансовый 6 10 6 3" xfId="48017"/>
    <cellStyle name="Финансовый 6 10 6 4" xfId="48018"/>
    <cellStyle name="Финансовый 6 10 6 5" xfId="48019"/>
    <cellStyle name="Финансовый 6 10 7" xfId="48020"/>
    <cellStyle name="Финансовый 6 10 7 2" xfId="48021"/>
    <cellStyle name="Финансовый 6 10 7 3" xfId="48022"/>
    <cellStyle name="Финансовый 6 10 7 4" xfId="48023"/>
    <cellStyle name="Финансовый 6 10 7 5" xfId="48024"/>
    <cellStyle name="Финансовый 6 10 8" xfId="48025"/>
    <cellStyle name="Финансовый 6 10 9" xfId="48026"/>
    <cellStyle name="Финансовый 6 11" xfId="48027"/>
    <cellStyle name="Финансовый 6 11 10" xfId="48028"/>
    <cellStyle name="Финансовый 6 11 11" xfId="48029"/>
    <cellStyle name="Финансовый 6 11 12" xfId="48030"/>
    <cellStyle name="Финансовый 6 11 13" xfId="48031"/>
    <cellStyle name="Финансовый 6 11 14" xfId="48032"/>
    <cellStyle name="Финансовый 6 11 15" xfId="48033"/>
    <cellStyle name="Финансовый 6 11 2" xfId="48034"/>
    <cellStyle name="Финансовый 6 11 2 10" xfId="48035"/>
    <cellStyle name="Финансовый 6 11 2 11" xfId="48036"/>
    <cellStyle name="Финансовый 6 11 2 12" xfId="48037"/>
    <cellStyle name="Финансовый 6 11 2 13" xfId="48038"/>
    <cellStyle name="Финансовый 6 11 2 14" xfId="48039"/>
    <cellStyle name="Финансовый 6 11 2 2" xfId="48040"/>
    <cellStyle name="Финансовый 6 11 2 2 10" xfId="48041"/>
    <cellStyle name="Финансовый 6 11 2 2 11" xfId="48042"/>
    <cellStyle name="Финансовый 6 11 2 2 12" xfId="48043"/>
    <cellStyle name="Финансовый 6 11 2 2 13" xfId="48044"/>
    <cellStyle name="Финансовый 6 11 2 2 2" xfId="48045"/>
    <cellStyle name="Финансовый 6 11 2 2 2 2" xfId="48046"/>
    <cellStyle name="Финансовый 6 11 2 2 2 2 2" xfId="48047"/>
    <cellStyle name="Финансовый 6 11 2 2 2 2 3" xfId="48048"/>
    <cellStyle name="Финансовый 6 11 2 2 2 2 4" xfId="48049"/>
    <cellStyle name="Финансовый 6 11 2 2 2 2 5" xfId="48050"/>
    <cellStyle name="Финансовый 6 11 2 2 2 3" xfId="48051"/>
    <cellStyle name="Финансовый 6 11 2 2 2 4" xfId="48052"/>
    <cellStyle name="Финансовый 6 11 2 2 2 5" xfId="48053"/>
    <cellStyle name="Финансовый 6 11 2 2 2 6" xfId="48054"/>
    <cellStyle name="Финансовый 6 11 2 2 2 7" xfId="48055"/>
    <cellStyle name="Финансовый 6 11 2 2 2 8" xfId="48056"/>
    <cellStyle name="Финансовый 6 11 2 2 2 9" xfId="48057"/>
    <cellStyle name="Финансовый 6 11 2 2 3" xfId="48058"/>
    <cellStyle name="Финансовый 6 11 2 2 3 2" xfId="48059"/>
    <cellStyle name="Финансовый 6 11 2 2 3 2 2" xfId="48060"/>
    <cellStyle name="Финансовый 6 11 2 2 3 2 3" xfId="48061"/>
    <cellStyle name="Финансовый 6 11 2 2 3 2 4" xfId="48062"/>
    <cellStyle name="Финансовый 6 11 2 2 3 2 5" xfId="48063"/>
    <cellStyle name="Финансовый 6 11 2 2 3 3" xfId="48064"/>
    <cellStyle name="Финансовый 6 11 2 2 3 4" xfId="48065"/>
    <cellStyle name="Финансовый 6 11 2 2 3 5" xfId="48066"/>
    <cellStyle name="Финансовый 6 11 2 2 3 6" xfId="48067"/>
    <cellStyle name="Финансовый 6 11 2 2 3 7" xfId="48068"/>
    <cellStyle name="Финансовый 6 11 2 2 3 8" xfId="48069"/>
    <cellStyle name="Финансовый 6 11 2 2 4" xfId="48070"/>
    <cellStyle name="Финансовый 6 11 2 2 4 2" xfId="48071"/>
    <cellStyle name="Финансовый 6 11 2 2 4 3" xfId="48072"/>
    <cellStyle name="Финансовый 6 11 2 2 4 4" xfId="48073"/>
    <cellStyle name="Финансовый 6 11 2 2 4 5" xfId="48074"/>
    <cellStyle name="Финансовый 6 11 2 2 5" xfId="48075"/>
    <cellStyle name="Финансовый 6 11 2 2 5 2" xfId="48076"/>
    <cellStyle name="Финансовый 6 11 2 2 5 3" xfId="48077"/>
    <cellStyle name="Финансовый 6 11 2 2 5 4" xfId="48078"/>
    <cellStyle name="Финансовый 6 11 2 2 5 5" xfId="48079"/>
    <cellStyle name="Финансовый 6 11 2 2 6" xfId="48080"/>
    <cellStyle name="Финансовый 6 11 2 2 7" xfId="48081"/>
    <cellStyle name="Финансовый 6 11 2 2 8" xfId="48082"/>
    <cellStyle name="Финансовый 6 11 2 2 9" xfId="48083"/>
    <cellStyle name="Финансовый 6 11 2 3" xfId="48084"/>
    <cellStyle name="Финансовый 6 11 2 3 2" xfId="48085"/>
    <cellStyle name="Финансовый 6 11 2 3 2 2" xfId="48086"/>
    <cellStyle name="Финансовый 6 11 2 3 2 3" xfId="48087"/>
    <cellStyle name="Финансовый 6 11 2 3 2 4" xfId="48088"/>
    <cellStyle name="Финансовый 6 11 2 3 2 5" xfId="48089"/>
    <cellStyle name="Финансовый 6 11 2 3 3" xfId="48090"/>
    <cellStyle name="Финансовый 6 11 2 3 4" xfId="48091"/>
    <cellStyle name="Финансовый 6 11 2 3 5" xfId="48092"/>
    <cellStyle name="Финансовый 6 11 2 3 6" xfId="48093"/>
    <cellStyle name="Финансовый 6 11 2 3 7" xfId="48094"/>
    <cellStyle name="Финансовый 6 11 2 3 8" xfId="48095"/>
    <cellStyle name="Финансовый 6 11 2 3 9" xfId="48096"/>
    <cellStyle name="Финансовый 6 11 2 4" xfId="48097"/>
    <cellStyle name="Финансовый 6 11 2 4 2" xfId="48098"/>
    <cellStyle name="Финансовый 6 11 2 4 2 2" xfId="48099"/>
    <cellStyle name="Финансовый 6 11 2 4 2 3" xfId="48100"/>
    <cellStyle name="Финансовый 6 11 2 4 2 4" xfId="48101"/>
    <cellStyle name="Финансовый 6 11 2 4 2 5" xfId="48102"/>
    <cellStyle name="Финансовый 6 11 2 4 3" xfId="48103"/>
    <cellStyle name="Финансовый 6 11 2 4 4" xfId="48104"/>
    <cellStyle name="Финансовый 6 11 2 4 5" xfId="48105"/>
    <cellStyle name="Финансовый 6 11 2 4 6" xfId="48106"/>
    <cellStyle name="Финансовый 6 11 2 4 7" xfId="48107"/>
    <cellStyle name="Финансовый 6 11 2 4 8" xfId="48108"/>
    <cellStyle name="Финансовый 6 11 2 5" xfId="48109"/>
    <cellStyle name="Финансовый 6 11 2 5 2" xfId="48110"/>
    <cellStyle name="Финансовый 6 11 2 5 3" xfId="48111"/>
    <cellStyle name="Финансовый 6 11 2 5 4" xfId="48112"/>
    <cellStyle name="Финансовый 6 11 2 5 5" xfId="48113"/>
    <cellStyle name="Финансовый 6 11 2 6" xfId="48114"/>
    <cellStyle name="Финансовый 6 11 2 6 2" xfId="48115"/>
    <cellStyle name="Финансовый 6 11 2 6 3" xfId="48116"/>
    <cellStyle name="Финансовый 6 11 2 6 4" xfId="48117"/>
    <cellStyle name="Финансовый 6 11 2 6 5" xfId="48118"/>
    <cellStyle name="Финансовый 6 11 2 7" xfId="48119"/>
    <cellStyle name="Финансовый 6 11 2 8" xfId="48120"/>
    <cellStyle name="Финансовый 6 11 2 9" xfId="48121"/>
    <cellStyle name="Финансовый 6 11 3" xfId="48122"/>
    <cellStyle name="Финансовый 6 11 3 10" xfId="48123"/>
    <cellStyle name="Финансовый 6 11 3 11" xfId="48124"/>
    <cellStyle name="Финансовый 6 11 3 12" xfId="48125"/>
    <cellStyle name="Финансовый 6 11 3 13" xfId="48126"/>
    <cellStyle name="Финансовый 6 11 3 2" xfId="48127"/>
    <cellStyle name="Финансовый 6 11 3 2 2" xfId="48128"/>
    <cellStyle name="Финансовый 6 11 3 2 2 2" xfId="48129"/>
    <cellStyle name="Финансовый 6 11 3 2 2 3" xfId="48130"/>
    <cellStyle name="Финансовый 6 11 3 2 2 4" xfId="48131"/>
    <cellStyle name="Финансовый 6 11 3 2 2 5" xfId="48132"/>
    <cellStyle name="Финансовый 6 11 3 2 3" xfId="48133"/>
    <cellStyle name="Финансовый 6 11 3 2 4" xfId="48134"/>
    <cellStyle name="Финансовый 6 11 3 2 5" xfId="48135"/>
    <cellStyle name="Финансовый 6 11 3 2 6" xfId="48136"/>
    <cellStyle name="Финансовый 6 11 3 2 7" xfId="48137"/>
    <cellStyle name="Финансовый 6 11 3 2 8" xfId="48138"/>
    <cellStyle name="Финансовый 6 11 3 2 9" xfId="48139"/>
    <cellStyle name="Финансовый 6 11 3 3" xfId="48140"/>
    <cellStyle name="Финансовый 6 11 3 3 2" xfId="48141"/>
    <cellStyle name="Финансовый 6 11 3 3 2 2" xfId="48142"/>
    <cellStyle name="Финансовый 6 11 3 3 2 3" xfId="48143"/>
    <cellStyle name="Финансовый 6 11 3 3 2 4" xfId="48144"/>
    <cellStyle name="Финансовый 6 11 3 3 2 5" xfId="48145"/>
    <cellStyle name="Финансовый 6 11 3 3 3" xfId="48146"/>
    <cellStyle name="Финансовый 6 11 3 3 4" xfId="48147"/>
    <cellStyle name="Финансовый 6 11 3 3 5" xfId="48148"/>
    <cellStyle name="Финансовый 6 11 3 3 6" xfId="48149"/>
    <cellStyle name="Финансовый 6 11 3 3 7" xfId="48150"/>
    <cellStyle name="Финансовый 6 11 3 3 8" xfId="48151"/>
    <cellStyle name="Финансовый 6 11 3 4" xfId="48152"/>
    <cellStyle name="Финансовый 6 11 3 4 2" xfId="48153"/>
    <cellStyle name="Финансовый 6 11 3 4 3" xfId="48154"/>
    <cellStyle name="Финансовый 6 11 3 4 4" xfId="48155"/>
    <cellStyle name="Финансовый 6 11 3 4 5" xfId="48156"/>
    <cellStyle name="Финансовый 6 11 3 5" xfId="48157"/>
    <cellStyle name="Финансовый 6 11 3 5 2" xfId="48158"/>
    <cellStyle name="Финансовый 6 11 3 5 3" xfId="48159"/>
    <cellStyle name="Финансовый 6 11 3 5 4" xfId="48160"/>
    <cellStyle name="Финансовый 6 11 3 5 5" xfId="48161"/>
    <cellStyle name="Финансовый 6 11 3 6" xfId="48162"/>
    <cellStyle name="Финансовый 6 11 3 7" xfId="48163"/>
    <cellStyle name="Финансовый 6 11 3 8" xfId="48164"/>
    <cellStyle name="Финансовый 6 11 3 9" xfId="48165"/>
    <cellStyle name="Финансовый 6 11 4" xfId="48166"/>
    <cellStyle name="Финансовый 6 11 4 2" xfId="48167"/>
    <cellStyle name="Финансовый 6 11 4 2 2" xfId="48168"/>
    <cellStyle name="Финансовый 6 11 4 2 3" xfId="48169"/>
    <cellStyle name="Финансовый 6 11 4 2 4" xfId="48170"/>
    <cellStyle name="Финансовый 6 11 4 2 5" xfId="48171"/>
    <cellStyle name="Финансовый 6 11 4 3" xfId="48172"/>
    <cellStyle name="Финансовый 6 11 4 4" xfId="48173"/>
    <cellStyle name="Финансовый 6 11 4 5" xfId="48174"/>
    <cellStyle name="Финансовый 6 11 4 6" xfId="48175"/>
    <cellStyle name="Финансовый 6 11 4 7" xfId="48176"/>
    <cellStyle name="Финансовый 6 11 4 8" xfId="48177"/>
    <cellStyle name="Финансовый 6 11 4 9" xfId="48178"/>
    <cellStyle name="Финансовый 6 11 5" xfId="48179"/>
    <cellStyle name="Финансовый 6 11 5 2" xfId="48180"/>
    <cellStyle name="Финансовый 6 11 5 2 2" xfId="48181"/>
    <cellStyle name="Финансовый 6 11 5 2 3" xfId="48182"/>
    <cellStyle name="Финансовый 6 11 5 2 4" xfId="48183"/>
    <cellStyle name="Финансовый 6 11 5 2 5" xfId="48184"/>
    <cellStyle name="Финансовый 6 11 5 3" xfId="48185"/>
    <cellStyle name="Финансовый 6 11 5 4" xfId="48186"/>
    <cellStyle name="Финансовый 6 11 5 5" xfId="48187"/>
    <cellStyle name="Финансовый 6 11 5 6" xfId="48188"/>
    <cellStyle name="Финансовый 6 11 5 7" xfId="48189"/>
    <cellStyle name="Финансовый 6 11 5 8" xfId="48190"/>
    <cellStyle name="Финансовый 6 11 6" xfId="48191"/>
    <cellStyle name="Финансовый 6 11 6 2" xfId="48192"/>
    <cellStyle name="Финансовый 6 11 6 3" xfId="48193"/>
    <cellStyle name="Финансовый 6 11 6 4" xfId="48194"/>
    <cellStyle name="Финансовый 6 11 6 5" xfId="48195"/>
    <cellStyle name="Финансовый 6 11 7" xfId="48196"/>
    <cellStyle name="Финансовый 6 11 7 2" xfId="48197"/>
    <cellStyle name="Финансовый 6 11 7 3" xfId="48198"/>
    <cellStyle name="Финансовый 6 11 7 4" xfId="48199"/>
    <cellStyle name="Финансовый 6 11 7 5" xfId="48200"/>
    <cellStyle name="Финансовый 6 11 8" xfId="48201"/>
    <cellStyle name="Финансовый 6 11 9" xfId="48202"/>
    <cellStyle name="Финансовый 6 12" xfId="48203"/>
    <cellStyle name="Финансовый 6 12 10" xfId="48204"/>
    <cellStyle name="Финансовый 6 12 11" xfId="48205"/>
    <cellStyle name="Финансовый 6 12 12" xfId="48206"/>
    <cellStyle name="Финансовый 6 12 13" xfId="48207"/>
    <cellStyle name="Финансовый 6 12 14" xfId="48208"/>
    <cellStyle name="Финансовый 6 12 15" xfId="48209"/>
    <cellStyle name="Финансовый 6 12 2" xfId="48210"/>
    <cellStyle name="Финансовый 6 12 2 10" xfId="48211"/>
    <cellStyle name="Финансовый 6 12 2 11" xfId="48212"/>
    <cellStyle name="Финансовый 6 12 2 12" xfId="48213"/>
    <cellStyle name="Финансовый 6 12 2 13" xfId="48214"/>
    <cellStyle name="Финансовый 6 12 2 14" xfId="48215"/>
    <cellStyle name="Финансовый 6 12 2 2" xfId="48216"/>
    <cellStyle name="Финансовый 6 12 2 2 10" xfId="48217"/>
    <cellStyle name="Финансовый 6 12 2 2 11" xfId="48218"/>
    <cellStyle name="Финансовый 6 12 2 2 12" xfId="48219"/>
    <cellStyle name="Финансовый 6 12 2 2 13" xfId="48220"/>
    <cellStyle name="Финансовый 6 12 2 2 2" xfId="48221"/>
    <cellStyle name="Финансовый 6 12 2 2 2 2" xfId="48222"/>
    <cellStyle name="Финансовый 6 12 2 2 2 2 2" xfId="48223"/>
    <cellStyle name="Финансовый 6 12 2 2 2 2 3" xfId="48224"/>
    <cellStyle name="Финансовый 6 12 2 2 2 2 4" xfId="48225"/>
    <cellStyle name="Финансовый 6 12 2 2 2 2 5" xfId="48226"/>
    <cellStyle name="Финансовый 6 12 2 2 2 3" xfId="48227"/>
    <cellStyle name="Финансовый 6 12 2 2 2 4" xfId="48228"/>
    <cellStyle name="Финансовый 6 12 2 2 2 5" xfId="48229"/>
    <cellStyle name="Финансовый 6 12 2 2 2 6" xfId="48230"/>
    <cellStyle name="Финансовый 6 12 2 2 2 7" xfId="48231"/>
    <cellStyle name="Финансовый 6 12 2 2 2 8" xfId="48232"/>
    <cellStyle name="Финансовый 6 12 2 2 2 9" xfId="48233"/>
    <cellStyle name="Финансовый 6 12 2 2 3" xfId="48234"/>
    <cellStyle name="Финансовый 6 12 2 2 3 2" xfId="48235"/>
    <cellStyle name="Финансовый 6 12 2 2 3 2 2" xfId="48236"/>
    <cellStyle name="Финансовый 6 12 2 2 3 2 3" xfId="48237"/>
    <cellStyle name="Финансовый 6 12 2 2 3 2 4" xfId="48238"/>
    <cellStyle name="Финансовый 6 12 2 2 3 2 5" xfId="48239"/>
    <cellStyle name="Финансовый 6 12 2 2 3 3" xfId="48240"/>
    <cellStyle name="Финансовый 6 12 2 2 3 4" xfId="48241"/>
    <cellStyle name="Финансовый 6 12 2 2 3 5" xfId="48242"/>
    <cellStyle name="Финансовый 6 12 2 2 3 6" xfId="48243"/>
    <cellStyle name="Финансовый 6 12 2 2 3 7" xfId="48244"/>
    <cellStyle name="Финансовый 6 12 2 2 3 8" xfId="48245"/>
    <cellStyle name="Финансовый 6 12 2 2 4" xfId="48246"/>
    <cellStyle name="Финансовый 6 12 2 2 4 2" xfId="48247"/>
    <cellStyle name="Финансовый 6 12 2 2 4 3" xfId="48248"/>
    <cellStyle name="Финансовый 6 12 2 2 4 4" xfId="48249"/>
    <cellStyle name="Финансовый 6 12 2 2 4 5" xfId="48250"/>
    <cellStyle name="Финансовый 6 12 2 2 5" xfId="48251"/>
    <cellStyle name="Финансовый 6 12 2 2 5 2" xfId="48252"/>
    <cellStyle name="Финансовый 6 12 2 2 5 3" xfId="48253"/>
    <cellStyle name="Финансовый 6 12 2 2 5 4" xfId="48254"/>
    <cellStyle name="Финансовый 6 12 2 2 5 5" xfId="48255"/>
    <cellStyle name="Финансовый 6 12 2 2 6" xfId="48256"/>
    <cellStyle name="Финансовый 6 12 2 2 7" xfId="48257"/>
    <cellStyle name="Финансовый 6 12 2 2 8" xfId="48258"/>
    <cellStyle name="Финансовый 6 12 2 2 9" xfId="48259"/>
    <cellStyle name="Финансовый 6 12 2 3" xfId="48260"/>
    <cellStyle name="Финансовый 6 12 2 3 2" xfId="48261"/>
    <cellStyle name="Финансовый 6 12 2 3 2 2" xfId="48262"/>
    <cellStyle name="Финансовый 6 12 2 3 2 3" xfId="48263"/>
    <cellStyle name="Финансовый 6 12 2 3 2 4" xfId="48264"/>
    <cellStyle name="Финансовый 6 12 2 3 2 5" xfId="48265"/>
    <cellStyle name="Финансовый 6 12 2 3 3" xfId="48266"/>
    <cellStyle name="Финансовый 6 12 2 3 4" xfId="48267"/>
    <cellStyle name="Финансовый 6 12 2 3 5" xfId="48268"/>
    <cellStyle name="Финансовый 6 12 2 3 6" xfId="48269"/>
    <cellStyle name="Финансовый 6 12 2 3 7" xfId="48270"/>
    <cellStyle name="Финансовый 6 12 2 3 8" xfId="48271"/>
    <cellStyle name="Финансовый 6 12 2 3 9" xfId="48272"/>
    <cellStyle name="Финансовый 6 12 2 4" xfId="48273"/>
    <cellStyle name="Финансовый 6 12 2 4 2" xfId="48274"/>
    <cellStyle name="Финансовый 6 12 2 4 2 2" xfId="48275"/>
    <cellStyle name="Финансовый 6 12 2 4 2 3" xfId="48276"/>
    <cellStyle name="Финансовый 6 12 2 4 2 4" xfId="48277"/>
    <cellStyle name="Финансовый 6 12 2 4 2 5" xfId="48278"/>
    <cellStyle name="Финансовый 6 12 2 4 3" xfId="48279"/>
    <cellStyle name="Финансовый 6 12 2 4 4" xfId="48280"/>
    <cellStyle name="Финансовый 6 12 2 4 5" xfId="48281"/>
    <cellStyle name="Финансовый 6 12 2 4 6" xfId="48282"/>
    <cellStyle name="Финансовый 6 12 2 4 7" xfId="48283"/>
    <cellStyle name="Финансовый 6 12 2 4 8" xfId="48284"/>
    <cellStyle name="Финансовый 6 12 2 5" xfId="48285"/>
    <cellStyle name="Финансовый 6 12 2 5 2" xfId="48286"/>
    <cellStyle name="Финансовый 6 12 2 5 3" xfId="48287"/>
    <cellStyle name="Финансовый 6 12 2 5 4" xfId="48288"/>
    <cellStyle name="Финансовый 6 12 2 5 5" xfId="48289"/>
    <cellStyle name="Финансовый 6 12 2 6" xfId="48290"/>
    <cellStyle name="Финансовый 6 12 2 6 2" xfId="48291"/>
    <cellStyle name="Финансовый 6 12 2 6 3" xfId="48292"/>
    <cellStyle name="Финансовый 6 12 2 6 4" xfId="48293"/>
    <cellStyle name="Финансовый 6 12 2 6 5" xfId="48294"/>
    <cellStyle name="Финансовый 6 12 2 7" xfId="48295"/>
    <cellStyle name="Финансовый 6 12 2 8" xfId="48296"/>
    <cellStyle name="Финансовый 6 12 2 9" xfId="48297"/>
    <cellStyle name="Финансовый 6 12 3" xfId="48298"/>
    <cellStyle name="Финансовый 6 12 3 10" xfId="48299"/>
    <cellStyle name="Финансовый 6 12 3 11" xfId="48300"/>
    <cellStyle name="Финансовый 6 12 3 12" xfId="48301"/>
    <cellStyle name="Финансовый 6 12 3 13" xfId="48302"/>
    <cellStyle name="Финансовый 6 12 3 2" xfId="48303"/>
    <cellStyle name="Финансовый 6 12 3 2 2" xfId="48304"/>
    <cellStyle name="Финансовый 6 12 3 2 2 2" xfId="48305"/>
    <cellStyle name="Финансовый 6 12 3 2 2 3" xfId="48306"/>
    <cellStyle name="Финансовый 6 12 3 2 2 4" xfId="48307"/>
    <cellStyle name="Финансовый 6 12 3 2 2 5" xfId="48308"/>
    <cellStyle name="Финансовый 6 12 3 2 3" xfId="48309"/>
    <cellStyle name="Финансовый 6 12 3 2 4" xfId="48310"/>
    <cellStyle name="Финансовый 6 12 3 2 5" xfId="48311"/>
    <cellStyle name="Финансовый 6 12 3 2 6" xfId="48312"/>
    <cellStyle name="Финансовый 6 12 3 2 7" xfId="48313"/>
    <cellStyle name="Финансовый 6 12 3 2 8" xfId="48314"/>
    <cellStyle name="Финансовый 6 12 3 2 9" xfId="48315"/>
    <cellStyle name="Финансовый 6 12 3 3" xfId="48316"/>
    <cellStyle name="Финансовый 6 12 3 3 2" xfId="48317"/>
    <cellStyle name="Финансовый 6 12 3 3 2 2" xfId="48318"/>
    <cellStyle name="Финансовый 6 12 3 3 2 3" xfId="48319"/>
    <cellStyle name="Финансовый 6 12 3 3 2 4" xfId="48320"/>
    <cellStyle name="Финансовый 6 12 3 3 2 5" xfId="48321"/>
    <cellStyle name="Финансовый 6 12 3 3 3" xfId="48322"/>
    <cellStyle name="Финансовый 6 12 3 3 4" xfId="48323"/>
    <cellStyle name="Финансовый 6 12 3 3 5" xfId="48324"/>
    <cellStyle name="Финансовый 6 12 3 3 6" xfId="48325"/>
    <cellStyle name="Финансовый 6 12 3 3 7" xfId="48326"/>
    <cellStyle name="Финансовый 6 12 3 3 8" xfId="48327"/>
    <cellStyle name="Финансовый 6 12 3 4" xfId="48328"/>
    <cellStyle name="Финансовый 6 12 3 4 2" xfId="48329"/>
    <cellStyle name="Финансовый 6 12 3 4 3" xfId="48330"/>
    <cellStyle name="Финансовый 6 12 3 4 4" xfId="48331"/>
    <cellStyle name="Финансовый 6 12 3 4 5" xfId="48332"/>
    <cellStyle name="Финансовый 6 12 3 5" xfId="48333"/>
    <cellStyle name="Финансовый 6 12 3 5 2" xfId="48334"/>
    <cellStyle name="Финансовый 6 12 3 5 3" xfId="48335"/>
    <cellStyle name="Финансовый 6 12 3 5 4" xfId="48336"/>
    <cellStyle name="Финансовый 6 12 3 5 5" xfId="48337"/>
    <cellStyle name="Финансовый 6 12 3 6" xfId="48338"/>
    <cellStyle name="Финансовый 6 12 3 7" xfId="48339"/>
    <cellStyle name="Финансовый 6 12 3 8" xfId="48340"/>
    <cellStyle name="Финансовый 6 12 3 9" xfId="48341"/>
    <cellStyle name="Финансовый 6 12 4" xfId="48342"/>
    <cellStyle name="Финансовый 6 12 4 2" xfId="48343"/>
    <cellStyle name="Финансовый 6 12 4 2 2" xfId="48344"/>
    <cellStyle name="Финансовый 6 12 4 2 3" xfId="48345"/>
    <cellStyle name="Финансовый 6 12 4 2 4" xfId="48346"/>
    <cellStyle name="Финансовый 6 12 4 2 5" xfId="48347"/>
    <cellStyle name="Финансовый 6 12 4 3" xfId="48348"/>
    <cellStyle name="Финансовый 6 12 4 4" xfId="48349"/>
    <cellStyle name="Финансовый 6 12 4 5" xfId="48350"/>
    <cellStyle name="Финансовый 6 12 4 6" xfId="48351"/>
    <cellStyle name="Финансовый 6 12 4 7" xfId="48352"/>
    <cellStyle name="Финансовый 6 12 4 8" xfId="48353"/>
    <cellStyle name="Финансовый 6 12 4 9" xfId="48354"/>
    <cellStyle name="Финансовый 6 12 5" xfId="48355"/>
    <cellStyle name="Финансовый 6 12 5 2" xfId="48356"/>
    <cellStyle name="Финансовый 6 12 5 2 2" xfId="48357"/>
    <cellStyle name="Финансовый 6 12 5 2 3" xfId="48358"/>
    <cellStyle name="Финансовый 6 12 5 2 4" xfId="48359"/>
    <cellStyle name="Финансовый 6 12 5 2 5" xfId="48360"/>
    <cellStyle name="Финансовый 6 12 5 3" xfId="48361"/>
    <cellStyle name="Финансовый 6 12 5 4" xfId="48362"/>
    <cellStyle name="Финансовый 6 12 5 5" xfId="48363"/>
    <cellStyle name="Финансовый 6 12 5 6" xfId="48364"/>
    <cellStyle name="Финансовый 6 12 5 7" xfId="48365"/>
    <cellStyle name="Финансовый 6 12 5 8" xfId="48366"/>
    <cellStyle name="Финансовый 6 12 6" xfId="48367"/>
    <cellStyle name="Финансовый 6 12 6 2" xfId="48368"/>
    <cellStyle name="Финансовый 6 12 6 3" xfId="48369"/>
    <cellStyle name="Финансовый 6 12 6 4" xfId="48370"/>
    <cellStyle name="Финансовый 6 12 6 5" xfId="48371"/>
    <cellStyle name="Финансовый 6 12 7" xfId="48372"/>
    <cellStyle name="Финансовый 6 12 7 2" xfId="48373"/>
    <cellStyle name="Финансовый 6 12 7 3" xfId="48374"/>
    <cellStyle name="Финансовый 6 12 7 4" xfId="48375"/>
    <cellStyle name="Финансовый 6 12 7 5" xfId="48376"/>
    <cellStyle name="Финансовый 6 12 8" xfId="48377"/>
    <cellStyle name="Финансовый 6 12 9" xfId="48378"/>
    <cellStyle name="Финансовый 6 13" xfId="48379"/>
    <cellStyle name="Финансовый 6 13 10" xfId="48380"/>
    <cellStyle name="Финансовый 6 13 11" xfId="48381"/>
    <cellStyle name="Финансовый 6 13 12" xfId="48382"/>
    <cellStyle name="Финансовый 6 13 13" xfId="48383"/>
    <cellStyle name="Финансовый 6 13 14" xfId="48384"/>
    <cellStyle name="Финансовый 6 13 15" xfId="48385"/>
    <cellStyle name="Финансовый 6 13 2" xfId="48386"/>
    <cellStyle name="Финансовый 6 13 2 10" xfId="48387"/>
    <cellStyle name="Финансовый 6 13 2 11" xfId="48388"/>
    <cellStyle name="Финансовый 6 13 2 12" xfId="48389"/>
    <cellStyle name="Финансовый 6 13 2 13" xfId="48390"/>
    <cellStyle name="Финансовый 6 13 2 14" xfId="48391"/>
    <cellStyle name="Финансовый 6 13 2 2" xfId="48392"/>
    <cellStyle name="Финансовый 6 13 2 2 10" xfId="48393"/>
    <cellStyle name="Финансовый 6 13 2 2 11" xfId="48394"/>
    <cellStyle name="Финансовый 6 13 2 2 12" xfId="48395"/>
    <cellStyle name="Финансовый 6 13 2 2 13" xfId="48396"/>
    <cellStyle name="Финансовый 6 13 2 2 2" xfId="48397"/>
    <cellStyle name="Финансовый 6 13 2 2 2 2" xfId="48398"/>
    <cellStyle name="Финансовый 6 13 2 2 2 2 2" xfId="48399"/>
    <cellStyle name="Финансовый 6 13 2 2 2 2 3" xfId="48400"/>
    <cellStyle name="Финансовый 6 13 2 2 2 2 4" xfId="48401"/>
    <cellStyle name="Финансовый 6 13 2 2 2 2 5" xfId="48402"/>
    <cellStyle name="Финансовый 6 13 2 2 2 3" xfId="48403"/>
    <cellStyle name="Финансовый 6 13 2 2 2 4" xfId="48404"/>
    <cellStyle name="Финансовый 6 13 2 2 2 5" xfId="48405"/>
    <cellStyle name="Финансовый 6 13 2 2 2 6" xfId="48406"/>
    <cellStyle name="Финансовый 6 13 2 2 2 7" xfId="48407"/>
    <cellStyle name="Финансовый 6 13 2 2 2 8" xfId="48408"/>
    <cellStyle name="Финансовый 6 13 2 2 2 9" xfId="48409"/>
    <cellStyle name="Финансовый 6 13 2 2 3" xfId="48410"/>
    <cellStyle name="Финансовый 6 13 2 2 3 2" xfId="48411"/>
    <cellStyle name="Финансовый 6 13 2 2 3 2 2" xfId="48412"/>
    <cellStyle name="Финансовый 6 13 2 2 3 2 3" xfId="48413"/>
    <cellStyle name="Финансовый 6 13 2 2 3 2 4" xfId="48414"/>
    <cellStyle name="Финансовый 6 13 2 2 3 2 5" xfId="48415"/>
    <cellStyle name="Финансовый 6 13 2 2 3 3" xfId="48416"/>
    <cellStyle name="Финансовый 6 13 2 2 3 4" xfId="48417"/>
    <cellStyle name="Финансовый 6 13 2 2 3 5" xfId="48418"/>
    <cellStyle name="Финансовый 6 13 2 2 3 6" xfId="48419"/>
    <cellStyle name="Финансовый 6 13 2 2 3 7" xfId="48420"/>
    <cellStyle name="Финансовый 6 13 2 2 3 8" xfId="48421"/>
    <cellStyle name="Финансовый 6 13 2 2 4" xfId="48422"/>
    <cellStyle name="Финансовый 6 13 2 2 4 2" xfId="48423"/>
    <cellStyle name="Финансовый 6 13 2 2 4 3" xfId="48424"/>
    <cellStyle name="Финансовый 6 13 2 2 4 4" xfId="48425"/>
    <cellStyle name="Финансовый 6 13 2 2 4 5" xfId="48426"/>
    <cellStyle name="Финансовый 6 13 2 2 5" xfId="48427"/>
    <cellStyle name="Финансовый 6 13 2 2 5 2" xfId="48428"/>
    <cellStyle name="Финансовый 6 13 2 2 5 3" xfId="48429"/>
    <cellStyle name="Финансовый 6 13 2 2 5 4" xfId="48430"/>
    <cellStyle name="Финансовый 6 13 2 2 5 5" xfId="48431"/>
    <cellStyle name="Финансовый 6 13 2 2 6" xfId="48432"/>
    <cellStyle name="Финансовый 6 13 2 2 7" xfId="48433"/>
    <cellStyle name="Финансовый 6 13 2 2 8" xfId="48434"/>
    <cellStyle name="Финансовый 6 13 2 2 9" xfId="48435"/>
    <cellStyle name="Финансовый 6 13 2 3" xfId="48436"/>
    <cellStyle name="Финансовый 6 13 2 3 2" xfId="48437"/>
    <cellStyle name="Финансовый 6 13 2 3 2 2" xfId="48438"/>
    <cellStyle name="Финансовый 6 13 2 3 2 3" xfId="48439"/>
    <cellStyle name="Финансовый 6 13 2 3 2 4" xfId="48440"/>
    <cellStyle name="Финансовый 6 13 2 3 2 5" xfId="48441"/>
    <cellStyle name="Финансовый 6 13 2 3 3" xfId="48442"/>
    <cellStyle name="Финансовый 6 13 2 3 4" xfId="48443"/>
    <cellStyle name="Финансовый 6 13 2 3 5" xfId="48444"/>
    <cellStyle name="Финансовый 6 13 2 3 6" xfId="48445"/>
    <cellStyle name="Финансовый 6 13 2 3 7" xfId="48446"/>
    <cellStyle name="Финансовый 6 13 2 3 8" xfId="48447"/>
    <cellStyle name="Финансовый 6 13 2 3 9" xfId="48448"/>
    <cellStyle name="Финансовый 6 13 2 4" xfId="48449"/>
    <cellStyle name="Финансовый 6 13 2 4 2" xfId="48450"/>
    <cellStyle name="Финансовый 6 13 2 4 2 2" xfId="48451"/>
    <cellStyle name="Финансовый 6 13 2 4 2 3" xfId="48452"/>
    <cellStyle name="Финансовый 6 13 2 4 2 4" xfId="48453"/>
    <cellStyle name="Финансовый 6 13 2 4 2 5" xfId="48454"/>
    <cellStyle name="Финансовый 6 13 2 4 3" xfId="48455"/>
    <cellStyle name="Финансовый 6 13 2 4 4" xfId="48456"/>
    <cellStyle name="Финансовый 6 13 2 4 5" xfId="48457"/>
    <cellStyle name="Финансовый 6 13 2 4 6" xfId="48458"/>
    <cellStyle name="Финансовый 6 13 2 4 7" xfId="48459"/>
    <cellStyle name="Финансовый 6 13 2 4 8" xfId="48460"/>
    <cellStyle name="Финансовый 6 13 2 5" xfId="48461"/>
    <cellStyle name="Финансовый 6 13 2 5 2" xfId="48462"/>
    <cellStyle name="Финансовый 6 13 2 5 3" xfId="48463"/>
    <cellStyle name="Финансовый 6 13 2 5 4" xfId="48464"/>
    <cellStyle name="Финансовый 6 13 2 5 5" xfId="48465"/>
    <cellStyle name="Финансовый 6 13 2 6" xfId="48466"/>
    <cellStyle name="Финансовый 6 13 2 6 2" xfId="48467"/>
    <cellStyle name="Финансовый 6 13 2 6 3" xfId="48468"/>
    <cellStyle name="Финансовый 6 13 2 6 4" xfId="48469"/>
    <cellStyle name="Финансовый 6 13 2 6 5" xfId="48470"/>
    <cellStyle name="Финансовый 6 13 2 7" xfId="48471"/>
    <cellStyle name="Финансовый 6 13 2 8" xfId="48472"/>
    <cellStyle name="Финансовый 6 13 2 9" xfId="48473"/>
    <cellStyle name="Финансовый 6 13 3" xfId="48474"/>
    <cellStyle name="Финансовый 6 13 3 10" xfId="48475"/>
    <cellStyle name="Финансовый 6 13 3 11" xfId="48476"/>
    <cellStyle name="Финансовый 6 13 3 12" xfId="48477"/>
    <cellStyle name="Финансовый 6 13 3 13" xfId="48478"/>
    <cellStyle name="Финансовый 6 13 3 2" xfId="48479"/>
    <cellStyle name="Финансовый 6 13 3 2 2" xfId="48480"/>
    <cellStyle name="Финансовый 6 13 3 2 2 2" xfId="48481"/>
    <cellStyle name="Финансовый 6 13 3 2 2 3" xfId="48482"/>
    <cellStyle name="Финансовый 6 13 3 2 2 4" xfId="48483"/>
    <cellStyle name="Финансовый 6 13 3 2 2 5" xfId="48484"/>
    <cellStyle name="Финансовый 6 13 3 2 3" xfId="48485"/>
    <cellStyle name="Финансовый 6 13 3 2 4" xfId="48486"/>
    <cellStyle name="Финансовый 6 13 3 2 5" xfId="48487"/>
    <cellStyle name="Финансовый 6 13 3 2 6" xfId="48488"/>
    <cellStyle name="Финансовый 6 13 3 2 7" xfId="48489"/>
    <cellStyle name="Финансовый 6 13 3 2 8" xfId="48490"/>
    <cellStyle name="Финансовый 6 13 3 2 9" xfId="48491"/>
    <cellStyle name="Финансовый 6 13 3 3" xfId="48492"/>
    <cellStyle name="Финансовый 6 13 3 3 2" xfId="48493"/>
    <cellStyle name="Финансовый 6 13 3 3 2 2" xfId="48494"/>
    <cellStyle name="Финансовый 6 13 3 3 2 3" xfId="48495"/>
    <cellStyle name="Финансовый 6 13 3 3 2 4" xfId="48496"/>
    <cellStyle name="Финансовый 6 13 3 3 2 5" xfId="48497"/>
    <cellStyle name="Финансовый 6 13 3 3 3" xfId="48498"/>
    <cellStyle name="Финансовый 6 13 3 3 4" xfId="48499"/>
    <cellStyle name="Финансовый 6 13 3 3 5" xfId="48500"/>
    <cellStyle name="Финансовый 6 13 3 3 6" xfId="48501"/>
    <cellStyle name="Финансовый 6 13 3 3 7" xfId="48502"/>
    <cellStyle name="Финансовый 6 13 3 3 8" xfId="48503"/>
    <cellStyle name="Финансовый 6 13 3 4" xfId="48504"/>
    <cellStyle name="Финансовый 6 13 3 4 2" xfId="48505"/>
    <cellStyle name="Финансовый 6 13 3 4 3" xfId="48506"/>
    <cellStyle name="Финансовый 6 13 3 4 4" xfId="48507"/>
    <cellStyle name="Финансовый 6 13 3 4 5" xfId="48508"/>
    <cellStyle name="Финансовый 6 13 3 5" xfId="48509"/>
    <cellStyle name="Финансовый 6 13 3 5 2" xfId="48510"/>
    <cellStyle name="Финансовый 6 13 3 5 3" xfId="48511"/>
    <cellStyle name="Финансовый 6 13 3 5 4" xfId="48512"/>
    <cellStyle name="Финансовый 6 13 3 5 5" xfId="48513"/>
    <cellStyle name="Финансовый 6 13 3 6" xfId="48514"/>
    <cellStyle name="Финансовый 6 13 3 7" xfId="48515"/>
    <cellStyle name="Финансовый 6 13 3 8" xfId="48516"/>
    <cellStyle name="Финансовый 6 13 3 9" xfId="48517"/>
    <cellStyle name="Финансовый 6 13 4" xfId="48518"/>
    <cellStyle name="Финансовый 6 13 4 2" xfId="48519"/>
    <cellStyle name="Финансовый 6 13 4 2 2" xfId="48520"/>
    <cellStyle name="Финансовый 6 13 4 2 3" xfId="48521"/>
    <cellStyle name="Финансовый 6 13 4 2 4" xfId="48522"/>
    <cellStyle name="Финансовый 6 13 4 2 5" xfId="48523"/>
    <cellStyle name="Финансовый 6 13 4 3" xfId="48524"/>
    <cellStyle name="Финансовый 6 13 4 4" xfId="48525"/>
    <cellStyle name="Финансовый 6 13 4 5" xfId="48526"/>
    <cellStyle name="Финансовый 6 13 4 6" xfId="48527"/>
    <cellStyle name="Финансовый 6 13 4 7" xfId="48528"/>
    <cellStyle name="Финансовый 6 13 4 8" xfId="48529"/>
    <cellStyle name="Финансовый 6 13 4 9" xfId="48530"/>
    <cellStyle name="Финансовый 6 13 5" xfId="48531"/>
    <cellStyle name="Финансовый 6 13 5 2" xfId="48532"/>
    <cellStyle name="Финансовый 6 13 5 2 2" xfId="48533"/>
    <cellStyle name="Финансовый 6 13 5 2 3" xfId="48534"/>
    <cellStyle name="Финансовый 6 13 5 2 4" xfId="48535"/>
    <cellStyle name="Финансовый 6 13 5 2 5" xfId="48536"/>
    <cellStyle name="Финансовый 6 13 5 3" xfId="48537"/>
    <cellStyle name="Финансовый 6 13 5 4" xfId="48538"/>
    <cellStyle name="Финансовый 6 13 5 5" xfId="48539"/>
    <cellStyle name="Финансовый 6 13 5 6" xfId="48540"/>
    <cellStyle name="Финансовый 6 13 5 7" xfId="48541"/>
    <cellStyle name="Финансовый 6 13 5 8" xfId="48542"/>
    <cellStyle name="Финансовый 6 13 6" xfId="48543"/>
    <cellStyle name="Финансовый 6 13 6 2" xfId="48544"/>
    <cellStyle name="Финансовый 6 13 6 3" xfId="48545"/>
    <cellStyle name="Финансовый 6 13 6 4" xfId="48546"/>
    <cellStyle name="Финансовый 6 13 6 5" xfId="48547"/>
    <cellStyle name="Финансовый 6 13 7" xfId="48548"/>
    <cellStyle name="Финансовый 6 13 7 2" xfId="48549"/>
    <cellStyle name="Финансовый 6 13 7 3" xfId="48550"/>
    <cellStyle name="Финансовый 6 13 7 4" xfId="48551"/>
    <cellStyle name="Финансовый 6 13 7 5" xfId="48552"/>
    <cellStyle name="Финансовый 6 13 8" xfId="48553"/>
    <cellStyle name="Финансовый 6 13 9" xfId="48554"/>
    <cellStyle name="Финансовый 6 14" xfId="48555"/>
    <cellStyle name="Финансовый 6 14 10" xfId="48556"/>
    <cellStyle name="Финансовый 6 14 11" xfId="48557"/>
    <cellStyle name="Финансовый 6 14 12" xfId="48558"/>
    <cellStyle name="Финансовый 6 14 13" xfId="48559"/>
    <cellStyle name="Финансовый 6 14 14" xfId="48560"/>
    <cellStyle name="Финансовый 6 14 15" xfId="48561"/>
    <cellStyle name="Финансовый 6 14 2" xfId="48562"/>
    <cellStyle name="Финансовый 6 14 2 10" xfId="48563"/>
    <cellStyle name="Финансовый 6 14 2 11" xfId="48564"/>
    <cellStyle name="Финансовый 6 14 2 12" xfId="48565"/>
    <cellStyle name="Финансовый 6 14 2 13" xfId="48566"/>
    <cellStyle name="Финансовый 6 14 2 14" xfId="48567"/>
    <cellStyle name="Финансовый 6 14 2 2" xfId="48568"/>
    <cellStyle name="Финансовый 6 14 2 2 10" xfId="48569"/>
    <cellStyle name="Финансовый 6 14 2 2 11" xfId="48570"/>
    <cellStyle name="Финансовый 6 14 2 2 12" xfId="48571"/>
    <cellStyle name="Финансовый 6 14 2 2 13" xfId="48572"/>
    <cellStyle name="Финансовый 6 14 2 2 2" xfId="48573"/>
    <cellStyle name="Финансовый 6 14 2 2 2 2" xfId="48574"/>
    <cellStyle name="Финансовый 6 14 2 2 2 2 2" xfId="48575"/>
    <cellStyle name="Финансовый 6 14 2 2 2 2 3" xfId="48576"/>
    <cellStyle name="Финансовый 6 14 2 2 2 2 4" xfId="48577"/>
    <cellStyle name="Финансовый 6 14 2 2 2 2 5" xfId="48578"/>
    <cellStyle name="Финансовый 6 14 2 2 2 3" xfId="48579"/>
    <cellStyle name="Финансовый 6 14 2 2 2 4" xfId="48580"/>
    <cellStyle name="Финансовый 6 14 2 2 2 5" xfId="48581"/>
    <cellStyle name="Финансовый 6 14 2 2 2 6" xfId="48582"/>
    <cellStyle name="Финансовый 6 14 2 2 2 7" xfId="48583"/>
    <cellStyle name="Финансовый 6 14 2 2 2 8" xfId="48584"/>
    <cellStyle name="Финансовый 6 14 2 2 2 9" xfId="48585"/>
    <cellStyle name="Финансовый 6 14 2 2 3" xfId="48586"/>
    <cellStyle name="Финансовый 6 14 2 2 3 2" xfId="48587"/>
    <cellStyle name="Финансовый 6 14 2 2 3 2 2" xfId="48588"/>
    <cellStyle name="Финансовый 6 14 2 2 3 2 3" xfId="48589"/>
    <cellStyle name="Финансовый 6 14 2 2 3 2 4" xfId="48590"/>
    <cellStyle name="Финансовый 6 14 2 2 3 2 5" xfId="48591"/>
    <cellStyle name="Финансовый 6 14 2 2 3 3" xfId="48592"/>
    <cellStyle name="Финансовый 6 14 2 2 3 4" xfId="48593"/>
    <cellStyle name="Финансовый 6 14 2 2 3 5" xfId="48594"/>
    <cellStyle name="Финансовый 6 14 2 2 3 6" xfId="48595"/>
    <cellStyle name="Финансовый 6 14 2 2 3 7" xfId="48596"/>
    <cellStyle name="Финансовый 6 14 2 2 3 8" xfId="48597"/>
    <cellStyle name="Финансовый 6 14 2 2 4" xfId="48598"/>
    <cellStyle name="Финансовый 6 14 2 2 4 2" xfId="48599"/>
    <cellStyle name="Финансовый 6 14 2 2 4 3" xfId="48600"/>
    <cellStyle name="Финансовый 6 14 2 2 4 4" xfId="48601"/>
    <cellStyle name="Финансовый 6 14 2 2 4 5" xfId="48602"/>
    <cellStyle name="Финансовый 6 14 2 2 5" xfId="48603"/>
    <cellStyle name="Финансовый 6 14 2 2 5 2" xfId="48604"/>
    <cellStyle name="Финансовый 6 14 2 2 5 3" xfId="48605"/>
    <cellStyle name="Финансовый 6 14 2 2 5 4" xfId="48606"/>
    <cellStyle name="Финансовый 6 14 2 2 5 5" xfId="48607"/>
    <cellStyle name="Финансовый 6 14 2 2 6" xfId="48608"/>
    <cellStyle name="Финансовый 6 14 2 2 7" xfId="48609"/>
    <cellStyle name="Финансовый 6 14 2 2 8" xfId="48610"/>
    <cellStyle name="Финансовый 6 14 2 2 9" xfId="48611"/>
    <cellStyle name="Финансовый 6 14 2 3" xfId="48612"/>
    <cellStyle name="Финансовый 6 14 2 3 2" xfId="48613"/>
    <cellStyle name="Финансовый 6 14 2 3 2 2" xfId="48614"/>
    <cellStyle name="Финансовый 6 14 2 3 2 3" xfId="48615"/>
    <cellStyle name="Финансовый 6 14 2 3 2 4" xfId="48616"/>
    <cellStyle name="Финансовый 6 14 2 3 2 5" xfId="48617"/>
    <cellStyle name="Финансовый 6 14 2 3 3" xfId="48618"/>
    <cellStyle name="Финансовый 6 14 2 3 4" xfId="48619"/>
    <cellStyle name="Финансовый 6 14 2 3 5" xfId="48620"/>
    <cellStyle name="Финансовый 6 14 2 3 6" xfId="48621"/>
    <cellStyle name="Финансовый 6 14 2 3 7" xfId="48622"/>
    <cellStyle name="Финансовый 6 14 2 3 8" xfId="48623"/>
    <cellStyle name="Финансовый 6 14 2 3 9" xfId="48624"/>
    <cellStyle name="Финансовый 6 14 2 4" xfId="48625"/>
    <cellStyle name="Финансовый 6 14 2 4 2" xfId="48626"/>
    <cellStyle name="Финансовый 6 14 2 4 2 2" xfId="48627"/>
    <cellStyle name="Финансовый 6 14 2 4 2 3" xfId="48628"/>
    <cellStyle name="Финансовый 6 14 2 4 2 4" xfId="48629"/>
    <cellStyle name="Финансовый 6 14 2 4 2 5" xfId="48630"/>
    <cellStyle name="Финансовый 6 14 2 4 3" xfId="48631"/>
    <cellStyle name="Финансовый 6 14 2 4 4" xfId="48632"/>
    <cellStyle name="Финансовый 6 14 2 4 5" xfId="48633"/>
    <cellStyle name="Финансовый 6 14 2 4 6" xfId="48634"/>
    <cellStyle name="Финансовый 6 14 2 4 7" xfId="48635"/>
    <cellStyle name="Финансовый 6 14 2 4 8" xfId="48636"/>
    <cellStyle name="Финансовый 6 14 2 5" xfId="48637"/>
    <cellStyle name="Финансовый 6 14 2 5 2" xfId="48638"/>
    <cellStyle name="Финансовый 6 14 2 5 3" xfId="48639"/>
    <cellStyle name="Финансовый 6 14 2 5 4" xfId="48640"/>
    <cellStyle name="Финансовый 6 14 2 5 5" xfId="48641"/>
    <cellStyle name="Финансовый 6 14 2 6" xfId="48642"/>
    <cellStyle name="Финансовый 6 14 2 6 2" xfId="48643"/>
    <cellStyle name="Финансовый 6 14 2 6 3" xfId="48644"/>
    <cellStyle name="Финансовый 6 14 2 6 4" xfId="48645"/>
    <cellStyle name="Финансовый 6 14 2 6 5" xfId="48646"/>
    <cellStyle name="Финансовый 6 14 2 7" xfId="48647"/>
    <cellStyle name="Финансовый 6 14 2 8" xfId="48648"/>
    <cellStyle name="Финансовый 6 14 2 9" xfId="48649"/>
    <cellStyle name="Финансовый 6 14 3" xfId="48650"/>
    <cellStyle name="Финансовый 6 14 3 10" xfId="48651"/>
    <cellStyle name="Финансовый 6 14 3 11" xfId="48652"/>
    <cellStyle name="Финансовый 6 14 3 12" xfId="48653"/>
    <cellStyle name="Финансовый 6 14 3 13" xfId="48654"/>
    <cellStyle name="Финансовый 6 14 3 2" xfId="48655"/>
    <cellStyle name="Финансовый 6 14 3 2 2" xfId="48656"/>
    <cellStyle name="Финансовый 6 14 3 2 2 2" xfId="48657"/>
    <cellStyle name="Финансовый 6 14 3 2 2 3" xfId="48658"/>
    <cellStyle name="Финансовый 6 14 3 2 2 4" xfId="48659"/>
    <cellStyle name="Финансовый 6 14 3 2 2 5" xfId="48660"/>
    <cellStyle name="Финансовый 6 14 3 2 3" xfId="48661"/>
    <cellStyle name="Финансовый 6 14 3 2 4" xfId="48662"/>
    <cellStyle name="Финансовый 6 14 3 2 5" xfId="48663"/>
    <cellStyle name="Финансовый 6 14 3 2 6" xfId="48664"/>
    <cellStyle name="Финансовый 6 14 3 2 7" xfId="48665"/>
    <cellStyle name="Финансовый 6 14 3 2 8" xfId="48666"/>
    <cellStyle name="Финансовый 6 14 3 2 9" xfId="48667"/>
    <cellStyle name="Финансовый 6 14 3 3" xfId="48668"/>
    <cellStyle name="Финансовый 6 14 3 3 2" xfId="48669"/>
    <cellStyle name="Финансовый 6 14 3 3 2 2" xfId="48670"/>
    <cellStyle name="Финансовый 6 14 3 3 2 3" xfId="48671"/>
    <cellStyle name="Финансовый 6 14 3 3 2 4" xfId="48672"/>
    <cellStyle name="Финансовый 6 14 3 3 2 5" xfId="48673"/>
    <cellStyle name="Финансовый 6 14 3 3 3" xfId="48674"/>
    <cellStyle name="Финансовый 6 14 3 3 4" xfId="48675"/>
    <cellStyle name="Финансовый 6 14 3 3 5" xfId="48676"/>
    <cellStyle name="Финансовый 6 14 3 3 6" xfId="48677"/>
    <cellStyle name="Финансовый 6 14 3 3 7" xfId="48678"/>
    <cellStyle name="Финансовый 6 14 3 3 8" xfId="48679"/>
    <cellStyle name="Финансовый 6 14 3 4" xfId="48680"/>
    <cellStyle name="Финансовый 6 14 3 4 2" xfId="48681"/>
    <cellStyle name="Финансовый 6 14 3 4 3" xfId="48682"/>
    <cellStyle name="Финансовый 6 14 3 4 4" xfId="48683"/>
    <cellStyle name="Финансовый 6 14 3 4 5" xfId="48684"/>
    <cellStyle name="Финансовый 6 14 3 5" xfId="48685"/>
    <cellStyle name="Финансовый 6 14 3 5 2" xfId="48686"/>
    <cellStyle name="Финансовый 6 14 3 5 3" xfId="48687"/>
    <cellStyle name="Финансовый 6 14 3 5 4" xfId="48688"/>
    <cellStyle name="Финансовый 6 14 3 5 5" xfId="48689"/>
    <cellStyle name="Финансовый 6 14 3 6" xfId="48690"/>
    <cellStyle name="Финансовый 6 14 3 7" xfId="48691"/>
    <cellStyle name="Финансовый 6 14 3 8" xfId="48692"/>
    <cellStyle name="Финансовый 6 14 3 9" xfId="48693"/>
    <cellStyle name="Финансовый 6 14 4" xfId="48694"/>
    <cellStyle name="Финансовый 6 14 4 2" xfId="48695"/>
    <cellStyle name="Финансовый 6 14 4 2 2" xfId="48696"/>
    <cellStyle name="Финансовый 6 14 4 2 3" xfId="48697"/>
    <cellStyle name="Финансовый 6 14 4 2 4" xfId="48698"/>
    <cellStyle name="Финансовый 6 14 4 2 5" xfId="48699"/>
    <cellStyle name="Финансовый 6 14 4 3" xfId="48700"/>
    <cellStyle name="Финансовый 6 14 4 4" xfId="48701"/>
    <cellStyle name="Финансовый 6 14 4 5" xfId="48702"/>
    <cellStyle name="Финансовый 6 14 4 6" xfId="48703"/>
    <cellStyle name="Финансовый 6 14 4 7" xfId="48704"/>
    <cellStyle name="Финансовый 6 14 4 8" xfId="48705"/>
    <cellStyle name="Финансовый 6 14 4 9" xfId="48706"/>
    <cellStyle name="Финансовый 6 14 5" xfId="48707"/>
    <cellStyle name="Финансовый 6 14 5 2" xfId="48708"/>
    <cellStyle name="Финансовый 6 14 5 2 2" xfId="48709"/>
    <cellStyle name="Финансовый 6 14 5 2 3" xfId="48710"/>
    <cellStyle name="Финансовый 6 14 5 2 4" xfId="48711"/>
    <cellStyle name="Финансовый 6 14 5 2 5" xfId="48712"/>
    <cellStyle name="Финансовый 6 14 5 3" xfId="48713"/>
    <cellStyle name="Финансовый 6 14 5 4" xfId="48714"/>
    <cellStyle name="Финансовый 6 14 5 5" xfId="48715"/>
    <cellStyle name="Финансовый 6 14 5 6" xfId="48716"/>
    <cellStyle name="Финансовый 6 14 5 7" xfId="48717"/>
    <cellStyle name="Финансовый 6 14 5 8" xfId="48718"/>
    <cellStyle name="Финансовый 6 14 6" xfId="48719"/>
    <cellStyle name="Финансовый 6 14 6 2" xfId="48720"/>
    <cellStyle name="Финансовый 6 14 6 3" xfId="48721"/>
    <cellStyle name="Финансовый 6 14 6 4" xfId="48722"/>
    <cellStyle name="Финансовый 6 14 6 5" xfId="48723"/>
    <cellStyle name="Финансовый 6 14 7" xfId="48724"/>
    <cellStyle name="Финансовый 6 14 7 2" xfId="48725"/>
    <cellStyle name="Финансовый 6 14 7 3" xfId="48726"/>
    <cellStyle name="Финансовый 6 14 7 4" xfId="48727"/>
    <cellStyle name="Финансовый 6 14 7 5" xfId="48728"/>
    <cellStyle name="Финансовый 6 14 8" xfId="48729"/>
    <cellStyle name="Финансовый 6 14 9" xfId="48730"/>
    <cellStyle name="Финансовый 6 15" xfId="48731"/>
    <cellStyle name="Финансовый 6 15 10" xfId="48732"/>
    <cellStyle name="Финансовый 6 15 11" xfId="48733"/>
    <cellStyle name="Финансовый 6 15 12" xfId="48734"/>
    <cellStyle name="Финансовый 6 15 13" xfId="48735"/>
    <cellStyle name="Финансовый 6 15 14" xfId="48736"/>
    <cellStyle name="Финансовый 6 15 2" xfId="48737"/>
    <cellStyle name="Финансовый 6 15 2 10" xfId="48738"/>
    <cellStyle name="Финансовый 6 15 2 11" xfId="48739"/>
    <cellStyle name="Финансовый 6 15 2 12" xfId="48740"/>
    <cellStyle name="Финансовый 6 15 2 13" xfId="48741"/>
    <cellStyle name="Финансовый 6 15 2 2" xfId="48742"/>
    <cellStyle name="Финансовый 6 15 2 2 2" xfId="48743"/>
    <cellStyle name="Финансовый 6 15 2 2 2 2" xfId="48744"/>
    <cellStyle name="Финансовый 6 15 2 2 2 3" xfId="48745"/>
    <cellStyle name="Финансовый 6 15 2 2 2 4" xfId="48746"/>
    <cellStyle name="Финансовый 6 15 2 2 2 5" xfId="48747"/>
    <cellStyle name="Финансовый 6 15 2 2 3" xfId="48748"/>
    <cellStyle name="Финансовый 6 15 2 2 4" xfId="48749"/>
    <cellStyle name="Финансовый 6 15 2 2 5" xfId="48750"/>
    <cellStyle name="Финансовый 6 15 2 2 6" xfId="48751"/>
    <cellStyle name="Финансовый 6 15 2 2 7" xfId="48752"/>
    <cellStyle name="Финансовый 6 15 2 2 8" xfId="48753"/>
    <cellStyle name="Финансовый 6 15 2 2 9" xfId="48754"/>
    <cellStyle name="Финансовый 6 15 2 3" xfId="48755"/>
    <cellStyle name="Финансовый 6 15 2 3 2" xfId="48756"/>
    <cellStyle name="Финансовый 6 15 2 3 2 2" xfId="48757"/>
    <cellStyle name="Финансовый 6 15 2 3 2 3" xfId="48758"/>
    <cellStyle name="Финансовый 6 15 2 3 2 4" xfId="48759"/>
    <cellStyle name="Финансовый 6 15 2 3 2 5" xfId="48760"/>
    <cellStyle name="Финансовый 6 15 2 3 3" xfId="48761"/>
    <cellStyle name="Финансовый 6 15 2 3 4" xfId="48762"/>
    <cellStyle name="Финансовый 6 15 2 3 5" xfId="48763"/>
    <cellStyle name="Финансовый 6 15 2 3 6" xfId="48764"/>
    <cellStyle name="Финансовый 6 15 2 3 7" xfId="48765"/>
    <cellStyle name="Финансовый 6 15 2 3 8" xfId="48766"/>
    <cellStyle name="Финансовый 6 15 2 4" xfId="48767"/>
    <cellStyle name="Финансовый 6 15 2 4 2" xfId="48768"/>
    <cellStyle name="Финансовый 6 15 2 4 3" xfId="48769"/>
    <cellStyle name="Финансовый 6 15 2 4 4" xfId="48770"/>
    <cellStyle name="Финансовый 6 15 2 4 5" xfId="48771"/>
    <cellStyle name="Финансовый 6 15 2 5" xfId="48772"/>
    <cellStyle name="Финансовый 6 15 2 5 2" xfId="48773"/>
    <cellStyle name="Финансовый 6 15 2 5 3" xfId="48774"/>
    <cellStyle name="Финансовый 6 15 2 5 4" xfId="48775"/>
    <cellStyle name="Финансовый 6 15 2 5 5" xfId="48776"/>
    <cellStyle name="Финансовый 6 15 2 6" xfId="48777"/>
    <cellStyle name="Финансовый 6 15 2 7" xfId="48778"/>
    <cellStyle name="Финансовый 6 15 2 8" xfId="48779"/>
    <cellStyle name="Финансовый 6 15 2 9" xfId="48780"/>
    <cellStyle name="Финансовый 6 15 3" xfId="48781"/>
    <cellStyle name="Финансовый 6 15 3 2" xfId="48782"/>
    <cellStyle name="Финансовый 6 15 3 2 2" xfId="48783"/>
    <cellStyle name="Финансовый 6 15 3 2 3" xfId="48784"/>
    <cellStyle name="Финансовый 6 15 3 2 4" xfId="48785"/>
    <cellStyle name="Финансовый 6 15 3 2 5" xfId="48786"/>
    <cellStyle name="Финансовый 6 15 3 3" xfId="48787"/>
    <cellStyle name="Финансовый 6 15 3 4" xfId="48788"/>
    <cellStyle name="Финансовый 6 15 3 5" xfId="48789"/>
    <cellStyle name="Финансовый 6 15 3 6" xfId="48790"/>
    <cellStyle name="Финансовый 6 15 3 7" xfId="48791"/>
    <cellStyle name="Финансовый 6 15 3 8" xfId="48792"/>
    <cellStyle name="Финансовый 6 15 3 9" xfId="48793"/>
    <cellStyle name="Финансовый 6 15 4" xfId="48794"/>
    <cellStyle name="Финансовый 6 15 4 2" xfId="48795"/>
    <cellStyle name="Финансовый 6 15 4 2 2" xfId="48796"/>
    <cellStyle name="Финансовый 6 15 4 2 3" xfId="48797"/>
    <cellStyle name="Финансовый 6 15 4 2 4" xfId="48798"/>
    <cellStyle name="Финансовый 6 15 4 2 5" xfId="48799"/>
    <cellStyle name="Финансовый 6 15 4 3" xfId="48800"/>
    <cellStyle name="Финансовый 6 15 4 4" xfId="48801"/>
    <cellStyle name="Финансовый 6 15 4 5" xfId="48802"/>
    <cellStyle name="Финансовый 6 15 4 6" xfId="48803"/>
    <cellStyle name="Финансовый 6 15 4 7" xfId="48804"/>
    <cellStyle name="Финансовый 6 15 4 8" xfId="48805"/>
    <cellStyle name="Финансовый 6 15 5" xfId="48806"/>
    <cellStyle name="Финансовый 6 15 5 2" xfId="48807"/>
    <cellStyle name="Финансовый 6 15 5 3" xfId="48808"/>
    <cellStyle name="Финансовый 6 15 5 4" xfId="48809"/>
    <cellStyle name="Финансовый 6 15 5 5" xfId="48810"/>
    <cellStyle name="Финансовый 6 15 6" xfId="48811"/>
    <cellStyle name="Финансовый 6 15 6 2" xfId="48812"/>
    <cellStyle name="Финансовый 6 15 6 3" xfId="48813"/>
    <cellStyle name="Финансовый 6 15 6 4" xfId="48814"/>
    <cellStyle name="Финансовый 6 15 6 5" xfId="48815"/>
    <cellStyle name="Финансовый 6 15 7" xfId="48816"/>
    <cellStyle name="Финансовый 6 15 8" xfId="48817"/>
    <cellStyle name="Финансовый 6 15 9" xfId="48818"/>
    <cellStyle name="Финансовый 6 16" xfId="48819"/>
    <cellStyle name="Финансовый 6 16 10" xfId="48820"/>
    <cellStyle name="Финансовый 6 16 11" xfId="48821"/>
    <cellStyle name="Финансовый 6 16 12" xfId="48822"/>
    <cellStyle name="Финансовый 6 16 13" xfId="48823"/>
    <cellStyle name="Финансовый 6 16 2" xfId="48824"/>
    <cellStyle name="Финансовый 6 16 2 2" xfId="48825"/>
    <cellStyle name="Финансовый 6 16 2 2 2" xfId="48826"/>
    <cellStyle name="Финансовый 6 16 2 2 3" xfId="48827"/>
    <cellStyle name="Финансовый 6 16 2 2 4" xfId="48828"/>
    <cellStyle name="Финансовый 6 16 2 2 5" xfId="48829"/>
    <cellStyle name="Финансовый 6 16 2 3" xfId="48830"/>
    <cellStyle name="Финансовый 6 16 2 4" xfId="48831"/>
    <cellStyle name="Финансовый 6 16 2 5" xfId="48832"/>
    <cellStyle name="Финансовый 6 16 2 6" xfId="48833"/>
    <cellStyle name="Финансовый 6 16 2 7" xfId="48834"/>
    <cellStyle name="Финансовый 6 16 2 8" xfId="48835"/>
    <cellStyle name="Финансовый 6 16 2 9" xfId="48836"/>
    <cellStyle name="Финансовый 6 16 3" xfId="48837"/>
    <cellStyle name="Финансовый 6 16 3 2" xfId="48838"/>
    <cellStyle name="Финансовый 6 16 3 2 2" xfId="48839"/>
    <cellStyle name="Финансовый 6 16 3 2 3" xfId="48840"/>
    <cellStyle name="Финансовый 6 16 3 2 4" xfId="48841"/>
    <cellStyle name="Финансовый 6 16 3 2 5" xfId="48842"/>
    <cellStyle name="Финансовый 6 16 3 3" xfId="48843"/>
    <cellStyle name="Финансовый 6 16 3 4" xfId="48844"/>
    <cellStyle name="Финансовый 6 16 3 5" xfId="48845"/>
    <cellStyle name="Финансовый 6 16 3 6" xfId="48846"/>
    <cellStyle name="Финансовый 6 16 3 7" xfId="48847"/>
    <cellStyle name="Финансовый 6 16 3 8" xfId="48848"/>
    <cellStyle name="Финансовый 6 16 4" xfId="48849"/>
    <cellStyle name="Финансовый 6 16 4 2" xfId="48850"/>
    <cellStyle name="Финансовый 6 16 4 3" xfId="48851"/>
    <cellStyle name="Финансовый 6 16 4 4" xfId="48852"/>
    <cellStyle name="Финансовый 6 16 4 5" xfId="48853"/>
    <cellStyle name="Финансовый 6 16 5" xfId="48854"/>
    <cellStyle name="Финансовый 6 16 5 2" xfId="48855"/>
    <cellStyle name="Финансовый 6 16 5 3" xfId="48856"/>
    <cellStyle name="Финансовый 6 16 5 4" xfId="48857"/>
    <cellStyle name="Финансовый 6 16 5 5" xfId="48858"/>
    <cellStyle name="Финансовый 6 16 6" xfId="48859"/>
    <cellStyle name="Финансовый 6 16 7" xfId="48860"/>
    <cellStyle name="Финансовый 6 16 8" xfId="48861"/>
    <cellStyle name="Финансовый 6 16 9" xfId="48862"/>
    <cellStyle name="Финансовый 6 17" xfId="48863"/>
    <cellStyle name="Финансовый 6 17 10" xfId="48864"/>
    <cellStyle name="Финансовый 6 17 2" xfId="48865"/>
    <cellStyle name="Финансовый 6 17 2 2" xfId="48866"/>
    <cellStyle name="Финансовый 6 17 2 2 2" xfId="48867"/>
    <cellStyle name="Финансовый 6 17 2 2 3" xfId="48868"/>
    <cellStyle name="Финансовый 6 17 2 2 4" xfId="48869"/>
    <cellStyle name="Финансовый 6 17 2 2 5" xfId="48870"/>
    <cellStyle name="Финансовый 6 17 2 3" xfId="48871"/>
    <cellStyle name="Финансовый 6 17 2 4" xfId="48872"/>
    <cellStyle name="Финансовый 6 17 2 5" xfId="48873"/>
    <cellStyle name="Финансовый 6 17 2 6" xfId="48874"/>
    <cellStyle name="Финансовый 6 17 2 7" xfId="48875"/>
    <cellStyle name="Финансовый 6 17 2 8" xfId="48876"/>
    <cellStyle name="Финансовый 6 17 2 9" xfId="48877"/>
    <cellStyle name="Финансовый 6 17 3" xfId="48878"/>
    <cellStyle name="Финансовый 6 17 3 2" xfId="48879"/>
    <cellStyle name="Финансовый 6 17 3 3" xfId="48880"/>
    <cellStyle name="Финансовый 6 17 3 4" xfId="48881"/>
    <cellStyle name="Финансовый 6 17 3 5" xfId="48882"/>
    <cellStyle name="Финансовый 6 17 4" xfId="48883"/>
    <cellStyle name="Финансовый 6 17 5" xfId="48884"/>
    <cellStyle name="Финансовый 6 17 6" xfId="48885"/>
    <cellStyle name="Финансовый 6 17 7" xfId="48886"/>
    <cellStyle name="Финансовый 6 17 8" xfId="48887"/>
    <cellStyle name="Финансовый 6 17 9" xfId="48888"/>
    <cellStyle name="Финансовый 6 18" xfId="48889"/>
    <cellStyle name="Финансовый 6 18 2" xfId="48890"/>
    <cellStyle name="Финансовый 6 18 2 2" xfId="48891"/>
    <cellStyle name="Финансовый 6 18 2 3" xfId="48892"/>
    <cellStyle name="Финансовый 6 18 2 4" xfId="48893"/>
    <cellStyle name="Финансовый 6 18 2 5" xfId="48894"/>
    <cellStyle name="Финансовый 6 18 3" xfId="48895"/>
    <cellStyle name="Финансовый 6 18 4" xfId="48896"/>
    <cellStyle name="Финансовый 6 18 5" xfId="48897"/>
    <cellStyle name="Финансовый 6 18 6" xfId="48898"/>
    <cellStyle name="Финансовый 6 18 7" xfId="48899"/>
    <cellStyle name="Финансовый 6 18 8" xfId="48900"/>
    <cellStyle name="Финансовый 6 18 9" xfId="48901"/>
    <cellStyle name="Финансовый 6 19" xfId="48902"/>
    <cellStyle name="Финансовый 6 19 2" xfId="48903"/>
    <cellStyle name="Финансовый 6 19 2 2" xfId="48904"/>
    <cellStyle name="Финансовый 6 19 2 3" xfId="48905"/>
    <cellStyle name="Финансовый 6 19 2 4" xfId="48906"/>
    <cellStyle name="Финансовый 6 19 2 5" xfId="48907"/>
    <cellStyle name="Финансовый 6 19 3" xfId="48908"/>
    <cellStyle name="Финансовый 6 19 4" xfId="48909"/>
    <cellStyle name="Финансовый 6 19 5" xfId="48910"/>
    <cellStyle name="Финансовый 6 19 6" xfId="48911"/>
    <cellStyle name="Финансовый 6 19 7" xfId="48912"/>
    <cellStyle name="Финансовый 6 19 8" xfId="48913"/>
    <cellStyle name="Финансовый 6 2" xfId="48914"/>
    <cellStyle name="Финансовый 6 2 10" xfId="48915"/>
    <cellStyle name="Финансовый 6 2 10 10" xfId="48916"/>
    <cellStyle name="Финансовый 6 2 10 11" xfId="48917"/>
    <cellStyle name="Финансовый 6 2 10 12" xfId="48918"/>
    <cellStyle name="Финансовый 6 2 10 13" xfId="48919"/>
    <cellStyle name="Финансовый 6 2 10 14" xfId="48920"/>
    <cellStyle name="Финансовый 6 2 10 15" xfId="48921"/>
    <cellStyle name="Финансовый 6 2 10 2" xfId="48922"/>
    <cellStyle name="Финансовый 6 2 10 2 10" xfId="48923"/>
    <cellStyle name="Финансовый 6 2 10 2 11" xfId="48924"/>
    <cellStyle name="Финансовый 6 2 10 2 12" xfId="48925"/>
    <cellStyle name="Финансовый 6 2 10 2 13" xfId="48926"/>
    <cellStyle name="Финансовый 6 2 10 2 14" xfId="48927"/>
    <cellStyle name="Финансовый 6 2 10 2 2" xfId="48928"/>
    <cellStyle name="Финансовый 6 2 10 2 2 10" xfId="48929"/>
    <cellStyle name="Финансовый 6 2 10 2 2 11" xfId="48930"/>
    <cellStyle name="Финансовый 6 2 10 2 2 12" xfId="48931"/>
    <cellStyle name="Финансовый 6 2 10 2 2 13" xfId="48932"/>
    <cellStyle name="Финансовый 6 2 10 2 2 2" xfId="48933"/>
    <cellStyle name="Финансовый 6 2 10 2 2 2 2" xfId="48934"/>
    <cellStyle name="Финансовый 6 2 10 2 2 2 2 2" xfId="48935"/>
    <cellStyle name="Финансовый 6 2 10 2 2 2 2 3" xfId="48936"/>
    <cellStyle name="Финансовый 6 2 10 2 2 2 2 4" xfId="48937"/>
    <cellStyle name="Финансовый 6 2 10 2 2 2 2 5" xfId="48938"/>
    <cellStyle name="Финансовый 6 2 10 2 2 2 3" xfId="48939"/>
    <cellStyle name="Финансовый 6 2 10 2 2 2 4" xfId="48940"/>
    <cellStyle name="Финансовый 6 2 10 2 2 2 5" xfId="48941"/>
    <cellStyle name="Финансовый 6 2 10 2 2 2 6" xfId="48942"/>
    <cellStyle name="Финансовый 6 2 10 2 2 2 7" xfId="48943"/>
    <cellStyle name="Финансовый 6 2 10 2 2 2 8" xfId="48944"/>
    <cellStyle name="Финансовый 6 2 10 2 2 2 9" xfId="48945"/>
    <cellStyle name="Финансовый 6 2 10 2 2 3" xfId="48946"/>
    <cellStyle name="Финансовый 6 2 10 2 2 3 2" xfId="48947"/>
    <cellStyle name="Финансовый 6 2 10 2 2 3 2 2" xfId="48948"/>
    <cellStyle name="Финансовый 6 2 10 2 2 3 2 3" xfId="48949"/>
    <cellStyle name="Финансовый 6 2 10 2 2 3 2 4" xfId="48950"/>
    <cellStyle name="Финансовый 6 2 10 2 2 3 2 5" xfId="48951"/>
    <cellStyle name="Финансовый 6 2 10 2 2 3 3" xfId="48952"/>
    <cellStyle name="Финансовый 6 2 10 2 2 3 4" xfId="48953"/>
    <cellStyle name="Финансовый 6 2 10 2 2 3 5" xfId="48954"/>
    <cellStyle name="Финансовый 6 2 10 2 2 3 6" xfId="48955"/>
    <cellStyle name="Финансовый 6 2 10 2 2 3 7" xfId="48956"/>
    <cellStyle name="Финансовый 6 2 10 2 2 3 8" xfId="48957"/>
    <cellStyle name="Финансовый 6 2 10 2 2 4" xfId="48958"/>
    <cellStyle name="Финансовый 6 2 10 2 2 4 2" xfId="48959"/>
    <cellStyle name="Финансовый 6 2 10 2 2 4 3" xfId="48960"/>
    <cellStyle name="Финансовый 6 2 10 2 2 4 4" xfId="48961"/>
    <cellStyle name="Финансовый 6 2 10 2 2 4 5" xfId="48962"/>
    <cellStyle name="Финансовый 6 2 10 2 2 5" xfId="48963"/>
    <cellStyle name="Финансовый 6 2 10 2 2 5 2" xfId="48964"/>
    <cellStyle name="Финансовый 6 2 10 2 2 5 3" xfId="48965"/>
    <cellStyle name="Финансовый 6 2 10 2 2 5 4" xfId="48966"/>
    <cellStyle name="Финансовый 6 2 10 2 2 5 5" xfId="48967"/>
    <cellStyle name="Финансовый 6 2 10 2 2 6" xfId="48968"/>
    <cellStyle name="Финансовый 6 2 10 2 2 7" xfId="48969"/>
    <cellStyle name="Финансовый 6 2 10 2 2 8" xfId="48970"/>
    <cellStyle name="Финансовый 6 2 10 2 2 9" xfId="48971"/>
    <cellStyle name="Финансовый 6 2 10 2 3" xfId="48972"/>
    <cellStyle name="Финансовый 6 2 10 2 3 2" xfId="48973"/>
    <cellStyle name="Финансовый 6 2 10 2 3 2 2" xfId="48974"/>
    <cellStyle name="Финансовый 6 2 10 2 3 2 3" xfId="48975"/>
    <cellStyle name="Финансовый 6 2 10 2 3 2 4" xfId="48976"/>
    <cellStyle name="Финансовый 6 2 10 2 3 2 5" xfId="48977"/>
    <cellStyle name="Финансовый 6 2 10 2 3 3" xfId="48978"/>
    <cellStyle name="Финансовый 6 2 10 2 3 4" xfId="48979"/>
    <cellStyle name="Финансовый 6 2 10 2 3 5" xfId="48980"/>
    <cellStyle name="Финансовый 6 2 10 2 3 6" xfId="48981"/>
    <cellStyle name="Финансовый 6 2 10 2 3 7" xfId="48982"/>
    <cellStyle name="Финансовый 6 2 10 2 3 8" xfId="48983"/>
    <cellStyle name="Финансовый 6 2 10 2 3 9" xfId="48984"/>
    <cellStyle name="Финансовый 6 2 10 2 4" xfId="48985"/>
    <cellStyle name="Финансовый 6 2 10 2 4 2" xfId="48986"/>
    <cellStyle name="Финансовый 6 2 10 2 4 2 2" xfId="48987"/>
    <cellStyle name="Финансовый 6 2 10 2 4 2 3" xfId="48988"/>
    <cellStyle name="Финансовый 6 2 10 2 4 2 4" xfId="48989"/>
    <cellStyle name="Финансовый 6 2 10 2 4 2 5" xfId="48990"/>
    <cellStyle name="Финансовый 6 2 10 2 4 3" xfId="48991"/>
    <cellStyle name="Финансовый 6 2 10 2 4 4" xfId="48992"/>
    <cellStyle name="Финансовый 6 2 10 2 4 5" xfId="48993"/>
    <cellStyle name="Финансовый 6 2 10 2 4 6" xfId="48994"/>
    <cellStyle name="Финансовый 6 2 10 2 4 7" xfId="48995"/>
    <cellStyle name="Финансовый 6 2 10 2 4 8" xfId="48996"/>
    <cellStyle name="Финансовый 6 2 10 2 5" xfId="48997"/>
    <cellStyle name="Финансовый 6 2 10 2 5 2" xfId="48998"/>
    <cellStyle name="Финансовый 6 2 10 2 5 3" xfId="48999"/>
    <cellStyle name="Финансовый 6 2 10 2 5 4" xfId="49000"/>
    <cellStyle name="Финансовый 6 2 10 2 5 5" xfId="49001"/>
    <cellStyle name="Финансовый 6 2 10 2 6" xfId="49002"/>
    <cellStyle name="Финансовый 6 2 10 2 6 2" xfId="49003"/>
    <cellStyle name="Финансовый 6 2 10 2 6 3" xfId="49004"/>
    <cellStyle name="Финансовый 6 2 10 2 6 4" xfId="49005"/>
    <cellStyle name="Финансовый 6 2 10 2 6 5" xfId="49006"/>
    <cellStyle name="Финансовый 6 2 10 2 7" xfId="49007"/>
    <cellStyle name="Финансовый 6 2 10 2 8" xfId="49008"/>
    <cellStyle name="Финансовый 6 2 10 2 9" xfId="49009"/>
    <cellStyle name="Финансовый 6 2 10 3" xfId="49010"/>
    <cellStyle name="Финансовый 6 2 10 3 10" xfId="49011"/>
    <cellStyle name="Финансовый 6 2 10 3 11" xfId="49012"/>
    <cellStyle name="Финансовый 6 2 10 3 12" xfId="49013"/>
    <cellStyle name="Финансовый 6 2 10 3 13" xfId="49014"/>
    <cellStyle name="Финансовый 6 2 10 3 2" xfId="49015"/>
    <cellStyle name="Финансовый 6 2 10 3 2 2" xfId="49016"/>
    <cellStyle name="Финансовый 6 2 10 3 2 2 2" xfId="49017"/>
    <cellStyle name="Финансовый 6 2 10 3 2 2 3" xfId="49018"/>
    <cellStyle name="Финансовый 6 2 10 3 2 2 4" xfId="49019"/>
    <cellStyle name="Финансовый 6 2 10 3 2 2 5" xfId="49020"/>
    <cellStyle name="Финансовый 6 2 10 3 2 3" xfId="49021"/>
    <cellStyle name="Финансовый 6 2 10 3 2 4" xfId="49022"/>
    <cellStyle name="Финансовый 6 2 10 3 2 5" xfId="49023"/>
    <cellStyle name="Финансовый 6 2 10 3 2 6" xfId="49024"/>
    <cellStyle name="Финансовый 6 2 10 3 2 7" xfId="49025"/>
    <cellStyle name="Финансовый 6 2 10 3 2 8" xfId="49026"/>
    <cellStyle name="Финансовый 6 2 10 3 2 9" xfId="49027"/>
    <cellStyle name="Финансовый 6 2 10 3 3" xfId="49028"/>
    <cellStyle name="Финансовый 6 2 10 3 3 2" xfId="49029"/>
    <cellStyle name="Финансовый 6 2 10 3 3 2 2" xfId="49030"/>
    <cellStyle name="Финансовый 6 2 10 3 3 2 3" xfId="49031"/>
    <cellStyle name="Финансовый 6 2 10 3 3 2 4" xfId="49032"/>
    <cellStyle name="Финансовый 6 2 10 3 3 2 5" xfId="49033"/>
    <cellStyle name="Финансовый 6 2 10 3 3 3" xfId="49034"/>
    <cellStyle name="Финансовый 6 2 10 3 3 4" xfId="49035"/>
    <cellStyle name="Финансовый 6 2 10 3 3 5" xfId="49036"/>
    <cellStyle name="Финансовый 6 2 10 3 3 6" xfId="49037"/>
    <cellStyle name="Финансовый 6 2 10 3 3 7" xfId="49038"/>
    <cellStyle name="Финансовый 6 2 10 3 3 8" xfId="49039"/>
    <cellStyle name="Финансовый 6 2 10 3 4" xfId="49040"/>
    <cellStyle name="Финансовый 6 2 10 3 4 2" xfId="49041"/>
    <cellStyle name="Финансовый 6 2 10 3 4 3" xfId="49042"/>
    <cellStyle name="Финансовый 6 2 10 3 4 4" xfId="49043"/>
    <cellStyle name="Финансовый 6 2 10 3 4 5" xfId="49044"/>
    <cellStyle name="Финансовый 6 2 10 3 5" xfId="49045"/>
    <cellStyle name="Финансовый 6 2 10 3 5 2" xfId="49046"/>
    <cellStyle name="Финансовый 6 2 10 3 5 3" xfId="49047"/>
    <cellStyle name="Финансовый 6 2 10 3 5 4" xfId="49048"/>
    <cellStyle name="Финансовый 6 2 10 3 5 5" xfId="49049"/>
    <cellStyle name="Финансовый 6 2 10 3 6" xfId="49050"/>
    <cellStyle name="Финансовый 6 2 10 3 7" xfId="49051"/>
    <cellStyle name="Финансовый 6 2 10 3 8" xfId="49052"/>
    <cellStyle name="Финансовый 6 2 10 3 9" xfId="49053"/>
    <cellStyle name="Финансовый 6 2 10 4" xfId="49054"/>
    <cellStyle name="Финансовый 6 2 10 4 2" xfId="49055"/>
    <cellStyle name="Финансовый 6 2 10 4 2 2" xfId="49056"/>
    <cellStyle name="Финансовый 6 2 10 4 2 3" xfId="49057"/>
    <cellStyle name="Финансовый 6 2 10 4 2 4" xfId="49058"/>
    <cellStyle name="Финансовый 6 2 10 4 2 5" xfId="49059"/>
    <cellStyle name="Финансовый 6 2 10 4 3" xfId="49060"/>
    <cellStyle name="Финансовый 6 2 10 4 4" xfId="49061"/>
    <cellStyle name="Финансовый 6 2 10 4 5" xfId="49062"/>
    <cellStyle name="Финансовый 6 2 10 4 6" xfId="49063"/>
    <cellStyle name="Финансовый 6 2 10 4 7" xfId="49064"/>
    <cellStyle name="Финансовый 6 2 10 4 8" xfId="49065"/>
    <cellStyle name="Финансовый 6 2 10 4 9" xfId="49066"/>
    <cellStyle name="Финансовый 6 2 10 5" xfId="49067"/>
    <cellStyle name="Финансовый 6 2 10 5 2" xfId="49068"/>
    <cellStyle name="Финансовый 6 2 10 5 2 2" xfId="49069"/>
    <cellStyle name="Финансовый 6 2 10 5 2 3" xfId="49070"/>
    <cellStyle name="Финансовый 6 2 10 5 2 4" xfId="49071"/>
    <cellStyle name="Финансовый 6 2 10 5 2 5" xfId="49072"/>
    <cellStyle name="Финансовый 6 2 10 5 3" xfId="49073"/>
    <cellStyle name="Финансовый 6 2 10 5 4" xfId="49074"/>
    <cellStyle name="Финансовый 6 2 10 5 5" xfId="49075"/>
    <cellStyle name="Финансовый 6 2 10 5 6" xfId="49076"/>
    <cellStyle name="Финансовый 6 2 10 5 7" xfId="49077"/>
    <cellStyle name="Финансовый 6 2 10 5 8" xfId="49078"/>
    <cellStyle name="Финансовый 6 2 10 6" xfId="49079"/>
    <cellStyle name="Финансовый 6 2 10 6 2" xfId="49080"/>
    <cellStyle name="Финансовый 6 2 10 6 3" xfId="49081"/>
    <cellStyle name="Финансовый 6 2 10 6 4" xfId="49082"/>
    <cellStyle name="Финансовый 6 2 10 6 5" xfId="49083"/>
    <cellStyle name="Финансовый 6 2 10 7" xfId="49084"/>
    <cellStyle name="Финансовый 6 2 10 7 2" xfId="49085"/>
    <cellStyle name="Финансовый 6 2 10 7 3" xfId="49086"/>
    <cellStyle name="Финансовый 6 2 10 7 4" xfId="49087"/>
    <cellStyle name="Финансовый 6 2 10 7 5" xfId="49088"/>
    <cellStyle name="Финансовый 6 2 10 8" xfId="49089"/>
    <cellStyle name="Финансовый 6 2 10 9" xfId="49090"/>
    <cellStyle name="Финансовый 6 2 11" xfId="49091"/>
    <cellStyle name="Финансовый 6 2 11 10" xfId="49092"/>
    <cellStyle name="Финансовый 6 2 11 11" xfId="49093"/>
    <cellStyle name="Финансовый 6 2 11 12" xfId="49094"/>
    <cellStyle name="Финансовый 6 2 11 13" xfId="49095"/>
    <cellStyle name="Финансовый 6 2 11 14" xfId="49096"/>
    <cellStyle name="Финансовый 6 2 11 15" xfId="49097"/>
    <cellStyle name="Финансовый 6 2 11 2" xfId="49098"/>
    <cellStyle name="Финансовый 6 2 11 2 10" xfId="49099"/>
    <cellStyle name="Финансовый 6 2 11 2 11" xfId="49100"/>
    <cellStyle name="Финансовый 6 2 11 2 12" xfId="49101"/>
    <cellStyle name="Финансовый 6 2 11 2 13" xfId="49102"/>
    <cellStyle name="Финансовый 6 2 11 2 14" xfId="49103"/>
    <cellStyle name="Финансовый 6 2 11 2 2" xfId="49104"/>
    <cellStyle name="Финансовый 6 2 11 2 2 10" xfId="49105"/>
    <cellStyle name="Финансовый 6 2 11 2 2 11" xfId="49106"/>
    <cellStyle name="Финансовый 6 2 11 2 2 12" xfId="49107"/>
    <cellStyle name="Финансовый 6 2 11 2 2 13" xfId="49108"/>
    <cellStyle name="Финансовый 6 2 11 2 2 2" xfId="49109"/>
    <cellStyle name="Финансовый 6 2 11 2 2 2 2" xfId="49110"/>
    <cellStyle name="Финансовый 6 2 11 2 2 2 2 2" xfId="49111"/>
    <cellStyle name="Финансовый 6 2 11 2 2 2 2 3" xfId="49112"/>
    <cellStyle name="Финансовый 6 2 11 2 2 2 2 4" xfId="49113"/>
    <cellStyle name="Финансовый 6 2 11 2 2 2 2 5" xfId="49114"/>
    <cellStyle name="Финансовый 6 2 11 2 2 2 3" xfId="49115"/>
    <cellStyle name="Финансовый 6 2 11 2 2 2 4" xfId="49116"/>
    <cellStyle name="Финансовый 6 2 11 2 2 2 5" xfId="49117"/>
    <cellStyle name="Финансовый 6 2 11 2 2 2 6" xfId="49118"/>
    <cellStyle name="Финансовый 6 2 11 2 2 2 7" xfId="49119"/>
    <cellStyle name="Финансовый 6 2 11 2 2 2 8" xfId="49120"/>
    <cellStyle name="Финансовый 6 2 11 2 2 2 9" xfId="49121"/>
    <cellStyle name="Финансовый 6 2 11 2 2 3" xfId="49122"/>
    <cellStyle name="Финансовый 6 2 11 2 2 3 2" xfId="49123"/>
    <cellStyle name="Финансовый 6 2 11 2 2 3 2 2" xfId="49124"/>
    <cellStyle name="Финансовый 6 2 11 2 2 3 2 3" xfId="49125"/>
    <cellStyle name="Финансовый 6 2 11 2 2 3 2 4" xfId="49126"/>
    <cellStyle name="Финансовый 6 2 11 2 2 3 2 5" xfId="49127"/>
    <cellStyle name="Финансовый 6 2 11 2 2 3 3" xfId="49128"/>
    <cellStyle name="Финансовый 6 2 11 2 2 3 4" xfId="49129"/>
    <cellStyle name="Финансовый 6 2 11 2 2 3 5" xfId="49130"/>
    <cellStyle name="Финансовый 6 2 11 2 2 3 6" xfId="49131"/>
    <cellStyle name="Финансовый 6 2 11 2 2 3 7" xfId="49132"/>
    <cellStyle name="Финансовый 6 2 11 2 2 3 8" xfId="49133"/>
    <cellStyle name="Финансовый 6 2 11 2 2 4" xfId="49134"/>
    <cellStyle name="Финансовый 6 2 11 2 2 4 2" xfId="49135"/>
    <cellStyle name="Финансовый 6 2 11 2 2 4 3" xfId="49136"/>
    <cellStyle name="Финансовый 6 2 11 2 2 4 4" xfId="49137"/>
    <cellStyle name="Финансовый 6 2 11 2 2 4 5" xfId="49138"/>
    <cellStyle name="Финансовый 6 2 11 2 2 5" xfId="49139"/>
    <cellStyle name="Финансовый 6 2 11 2 2 5 2" xfId="49140"/>
    <cellStyle name="Финансовый 6 2 11 2 2 5 3" xfId="49141"/>
    <cellStyle name="Финансовый 6 2 11 2 2 5 4" xfId="49142"/>
    <cellStyle name="Финансовый 6 2 11 2 2 5 5" xfId="49143"/>
    <cellStyle name="Финансовый 6 2 11 2 2 6" xfId="49144"/>
    <cellStyle name="Финансовый 6 2 11 2 2 7" xfId="49145"/>
    <cellStyle name="Финансовый 6 2 11 2 2 8" xfId="49146"/>
    <cellStyle name="Финансовый 6 2 11 2 2 9" xfId="49147"/>
    <cellStyle name="Финансовый 6 2 11 2 3" xfId="49148"/>
    <cellStyle name="Финансовый 6 2 11 2 3 2" xfId="49149"/>
    <cellStyle name="Финансовый 6 2 11 2 3 2 2" xfId="49150"/>
    <cellStyle name="Финансовый 6 2 11 2 3 2 3" xfId="49151"/>
    <cellStyle name="Финансовый 6 2 11 2 3 2 4" xfId="49152"/>
    <cellStyle name="Финансовый 6 2 11 2 3 2 5" xfId="49153"/>
    <cellStyle name="Финансовый 6 2 11 2 3 3" xfId="49154"/>
    <cellStyle name="Финансовый 6 2 11 2 3 4" xfId="49155"/>
    <cellStyle name="Финансовый 6 2 11 2 3 5" xfId="49156"/>
    <cellStyle name="Финансовый 6 2 11 2 3 6" xfId="49157"/>
    <cellStyle name="Финансовый 6 2 11 2 3 7" xfId="49158"/>
    <cellStyle name="Финансовый 6 2 11 2 3 8" xfId="49159"/>
    <cellStyle name="Финансовый 6 2 11 2 3 9" xfId="49160"/>
    <cellStyle name="Финансовый 6 2 11 2 4" xfId="49161"/>
    <cellStyle name="Финансовый 6 2 11 2 4 2" xfId="49162"/>
    <cellStyle name="Финансовый 6 2 11 2 4 2 2" xfId="49163"/>
    <cellStyle name="Финансовый 6 2 11 2 4 2 3" xfId="49164"/>
    <cellStyle name="Финансовый 6 2 11 2 4 2 4" xfId="49165"/>
    <cellStyle name="Финансовый 6 2 11 2 4 2 5" xfId="49166"/>
    <cellStyle name="Финансовый 6 2 11 2 4 3" xfId="49167"/>
    <cellStyle name="Финансовый 6 2 11 2 4 4" xfId="49168"/>
    <cellStyle name="Финансовый 6 2 11 2 4 5" xfId="49169"/>
    <cellStyle name="Финансовый 6 2 11 2 4 6" xfId="49170"/>
    <cellStyle name="Финансовый 6 2 11 2 4 7" xfId="49171"/>
    <cellStyle name="Финансовый 6 2 11 2 4 8" xfId="49172"/>
    <cellStyle name="Финансовый 6 2 11 2 5" xfId="49173"/>
    <cellStyle name="Финансовый 6 2 11 2 5 2" xfId="49174"/>
    <cellStyle name="Финансовый 6 2 11 2 5 3" xfId="49175"/>
    <cellStyle name="Финансовый 6 2 11 2 5 4" xfId="49176"/>
    <cellStyle name="Финансовый 6 2 11 2 5 5" xfId="49177"/>
    <cellStyle name="Финансовый 6 2 11 2 6" xfId="49178"/>
    <cellStyle name="Финансовый 6 2 11 2 6 2" xfId="49179"/>
    <cellStyle name="Финансовый 6 2 11 2 6 3" xfId="49180"/>
    <cellStyle name="Финансовый 6 2 11 2 6 4" xfId="49181"/>
    <cellStyle name="Финансовый 6 2 11 2 6 5" xfId="49182"/>
    <cellStyle name="Финансовый 6 2 11 2 7" xfId="49183"/>
    <cellStyle name="Финансовый 6 2 11 2 8" xfId="49184"/>
    <cellStyle name="Финансовый 6 2 11 2 9" xfId="49185"/>
    <cellStyle name="Финансовый 6 2 11 3" xfId="49186"/>
    <cellStyle name="Финансовый 6 2 11 3 10" xfId="49187"/>
    <cellStyle name="Финансовый 6 2 11 3 11" xfId="49188"/>
    <cellStyle name="Финансовый 6 2 11 3 12" xfId="49189"/>
    <cellStyle name="Финансовый 6 2 11 3 13" xfId="49190"/>
    <cellStyle name="Финансовый 6 2 11 3 2" xfId="49191"/>
    <cellStyle name="Финансовый 6 2 11 3 2 2" xfId="49192"/>
    <cellStyle name="Финансовый 6 2 11 3 2 2 2" xfId="49193"/>
    <cellStyle name="Финансовый 6 2 11 3 2 2 3" xfId="49194"/>
    <cellStyle name="Финансовый 6 2 11 3 2 2 4" xfId="49195"/>
    <cellStyle name="Финансовый 6 2 11 3 2 2 5" xfId="49196"/>
    <cellStyle name="Финансовый 6 2 11 3 2 3" xfId="49197"/>
    <cellStyle name="Финансовый 6 2 11 3 2 4" xfId="49198"/>
    <cellStyle name="Финансовый 6 2 11 3 2 5" xfId="49199"/>
    <cellStyle name="Финансовый 6 2 11 3 2 6" xfId="49200"/>
    <cellStyle name="Финансовый 6 2 11 3 2 7" xfId="49201"/>
    <cellStyle name="Финансовый 6 2 11 3 2 8" xfId="49202"/>
    <cellStyle name="Финансовый 6 2 11 3 2 9" xfId="49203"/>
    <cellStyle name="Финансовый 6 2 11 3 3" xfId="49204"/>
    <cellStyle name="Финансовый 6 2 11 3 3 2" xfId="49205"/>
    <cellStyle name="Финансовый 6 2 11 3 3 2 2" xfId="49206"/>
    <cellStyle name="Финансовый 6 2 11 3 3 2 3" xfId="49207"/>
    <cellStyle name="Финансовый 6 2 11 3 3 2 4" xfId="49208"/>
    <cellStyle name="Финансовый 6 2 11 3 3 2 5" xfId="49209"/>
    <cellStyle name="Финансовый 6 2 11 3 3 3" xfId="49210"/>
    <cellStyle name="Финансовый 6 2 11 3 3 4" xfId="49211"/>
    <cellStyle name="Финансовый 6 2 11 3 3 5" xfId="49212"/>
    <cellStyle name="Финансовый 6 2 11 3 3 6" xfId="49213"/>
    <cellStyle name="Финансовый 6 2 11 3 3 7" xfId="49214"/>
    <cellStyle name="Финансовый 6 2 11 3 3 8" xfId="49215"/>
    <cellStyle name="Финансовый 6 2 11 3 4" xfId="49216"/>
    <cellStyle name="Финансовый 6 2 11 3 4 2" xfId="49217"/>
    <cellStyle name="Финансовый 6 2 11 3 4 3" xfId="49218"/>
    <cellStyle name="Финансовый 6 2 11 3 4 4" xfId="49219"/>
    <cellStyle name="Финансовый 6 2 11 3 4 5" xfId="49220"/>
    <cellStyle name="Финансовый 6 2 11 3 5" xfId="49221"/>
    <cellStyle name="Финансовый 6 2 11 3 5 2" xfId="49222"/>
    <cellStyle name="Финансовый 6 2 11 3 5 3" xfId="49223"/>
    <cellStyle name="Финансовый 6 2 11 3 5 4" xfId="49224"/>
    <cellStyle name="Финансовый 6 2 11 3 5 5" xfId="49225"/>
    <cellStyle name="Финансовый 6 2 11 3 6" xfId="49226"/>
    <cellStyle name="Финансовый 6 2 11 3 7" xfId="49227"/>
    <cellStyle name="Финансовый 6 2 11 3 8" xfId="49228"/>
    <cellStyle name="Финансовый 6 2 11 3 9" xfId="49229"/>
    <cellStyle name="Финансовый 6 2 11 4" xfId="49230"/>
    <cellStyle name="Финансовый 6 2 11 4 2" xfId="49231"/>
    <cellStyle name="Финансовый 6 2 11 4 2 2" xfId="49232"/>
    <cellStyle name="Финансовый 6 2 11 4 2 3" xfId="49233"/>
    <cellStyle name="Финансовый 6 2 11 4 2 4" xfId="49234"/>
    <cellStyle name="Финансовый 6 2 11 4 2 5" xfId="49235"/>
    <cellStyle name="Финансовый 6 2 11 4 3" xfId="49236"/>
    <cellStyle name="Финансовый 6 2 11 4 4" xfId="49237"/>
    <cellStyle name="Финансовый 6 2 11 4 5" xfId="49238"/>
    <cellStyle name="Финансовый 6 2 11 4 6" xfId="49239"/>
    <cellStyle name="Финансовый 6 2 11 4 7" xfId="49240"/>
    <cellStyle name="Финансовый 6 2 11 4 8" xfId="49241"/>
    <cellStyle name="Финансовый 6 2 11 4 9" xfId="49242"/>
    <cellStyle name="Финансовый 6 2 11 5" xfId="49243"/>
    <cellStyle name="Финансовый 6 2 11 5 2" xfId="49244"/>
    <cellStyle name="Финансовый 6 2 11 5 2 2" xfId="49245"/>
    <cellStyle name="Финансовый 6 2 11 5 2 3" xfId="49246"/>
    <cellStyle name="Финансовый 6 2 11 5 2 4" xfId="49247"/>
    <cellStyle name="Финансовый 6 2 11 5 2 5" xfId="49248"/>
    <cellStyle name="Финансовый 6 2 11 5 3" xfId="49249"/>
    <cellStyle name="Финансовый 6 2 11 5 4" xfId="49250"/>
    <cellStyle name="Финансовый 6 2 11 5 5" xfId="49251"/>
    <cellStyle name="Финансовый 6 2 11 5 6" xfId="49252"/>
    <cellStyle name="Финансовый 6 2 11 5 7" xfId="49253"/>
    <cellStyle name="Финансовый 6 2 11 5 8" xfId="49254"/>
    <cellStyle name="Финансовый 6 2 11 6" xfId="49255"/>
    <cellStyle name="Финансовый 6 2 11 6 2" xfId="49256"/>
    <cellStyle name="Финансовый 6 2 11 6 3" xfId="49257"/>
    <cellStyle name="Финансовый 6 2 11 6 4" xfId="49258"/>
    <cellStyle name="Финансовый 6 2 11 6 5" xfId="49259"/>
    <cellStyle name="Финансовый 6 2 11 7" xfId="49260"/>
    <cellStyle name="Финансовый 6 2 11 7 2" xfId="49261"/>
    <cellStyle name="Финансовый 6 2 11 7 3" xfId="49262"/>
    <cellStyle name="Финансовый 6 2 11 7 4" xfId="49263"/>
    <cellStyle name="Финансовый 6 2 11 7 5" xfId="49264"/>
    <cellStyle name="Финансовый 6 2 11 8" xfId="49265"/>
    <cellStyle name="Финансовый 6 2 11 9" xfId="49266"/>
    <cellStyle name="Финансовый 6 2 12" xfId="49267"/>
    <cellStyle name="Финансовый 6 2 12 10" xfId="49268"/>
    <cellStyle name="Финансовый 6 2 12 11" xfId="49269"/>
    <cellStyle name="Финансовый 6 2 12 12" xfId="49270"/>
    <cellStyle name="Финансовый 6 2 12 13" xfId="49271"/>
    <cellStyle name="Финансовый 6 2 12 14" xfId="49272"/>
    <cellStyle name="Финансовый 6 2 12 15" xfId="49273"/>
    <cellStyle name="Финансовый 6 2 12 2" xfId="49274"/>
    <cellStyle name="Финансовый 6 2 12 2 10" xfId="49275"/>
    <cellStyle name="Финансовый 6 2 12 2 11" xfId="49276"/>
    <cellStyle name="Финансовый 6 2 12 2 12" xfId="49277"/>
    <cellStyle name="Финансовый 6 2 12 2 13" xfId="49278"/>
    <cellStyle name="Финансовый 6 2 12 2 14" xfId="49279"/>
    <cellStyle name="Финансовый 6 2 12 2 2" xfId="49280"/>
    <cellStyle name="Финансовый 6 2 12 2 2 10" xfId="49281"/>
    <cellStyle name="Финансовый 6 2 12 2 2 11" xfId="49282"/>
    <cellStyle name="Финансовый 6 2 12 2 2 12" xfId="49283"/>
    <cellStyle name="Финансовый 6 2 12 2 2 13" xfId="49284"/>
    <cellStyle name="Финансовый 6 2 12 2 2 2" xfId="49285"/>
    <cellStyle name="Финансовый 6 2 12 2 2 2 2" xfId="49286"/>
    <cellStyle name="Финансовый 6 2 12 2 2 2 2 2" xfId="49287"/>
    <cellStyle name="Финансовый 6 2 12 2 2 2 2 3" xfId="49288"/>
    <cellStyle name="Финансовый 6 2 12 2 2 2 2 4" xfId="49289"/>
    <cellStyle name="Финансовый 6 2 12 2 2 2 2 5" xfId="49290"/>
    <cellStyle name="Финансовый 6 2 12 2 2 2 3" xfId="49291"/>
    <cellStyle name="Финансовый 6 2 12 2 2 2 4" xfId="49292"/>
    <cellStyle name="Финансовый 6 2 12 2 2 2 5" xfId="49293"/>
    <cellStyle name="Финансовый 6 2 12 2 2 2 6" xfId="49294"/>
    <cellStyle name="Финансовый 6 2 12 2 2 2 7" xfId="49295"/>
    <cellStyle name="Финансовый 6 2 12 2 2 2 8" xfId="49296"/>
    <cellStyle name="Финансовый 6 2 12 2 2 2 9" xfId="49297"/>
    <cellStyle name="Финансовый 6 2 12 2 2 3" xfId="49298"/>
    <cellStyle name="Финансовый 6 2 12 2 2 3 2" xfId="49299"/>
    <cellStyle name="Финансовый 6 2 12 2 2 3 2 2" xfId="49300"/>
    <cellStyle name="Финансовый 6 2 12 2 2 3 2 3" xfId="49301"/>
    <cellStyle name="Финансовый 6 2 12 2 2 3 2 4" xfId="49302"/>
    <cellStyle name="Финансовый 6 2 12 2 2 3 2 5" xfId="49303"/>
    <cellStyle name="Финансовый 6 2 12 2 2 3 3" xfId="49304"/>
    <cellStyle name="Финансовый 6 2 12 2 2 3 4" xfId="49305"/>
    <cellStyle name="Финансовый 6 2 12 2 2 3 5" xfId="49306"/>
    <cellStyle name="Финансовый 6 2 12 2 2 3 6" xfId="49307"/>
    <cellStyle name="Финансовый 6 2 12 2 2 3 7" xfId="49308"/>
    <cellStyle name="Финансовый 6 2 12 2 2 3 8" xfId="49309"/>
    <cellStyle name="Финансовый 6 2 12 2 2 4" xfId="49310"/>
    <cellStyle name="Финансовый 6 2 12 2 2 4 2" xfId="49311"/>
    <cellStyle name="Финансовый 6 2 12 2 2 4 3" xfId="49312"/>
    <cellStyle name="Финансовый 6 2 12 2 2 4 4" xfId="49313"/>
    <cellStyle name="Финансовый 6 2 12 2 2 4 5" xfId="49314"/>
    <cellStyle name="Финансовый 6 2 12 2 2 5" xfId="49315"/>
    <cellStyle name="Финансовый 6 2 12 2 2 5 2" xfId="49316"/>
    <cellStyle name="Финансовый 6 2 12 2 2 5 3" xfId="49317"/>
    <cellStyle name="Финансовый 6 2 12 2 2 5 4" xfId="49318"/>
    <cellStyle name="Финансовый 6 2 12 2 2 5 5" xfId="49319"/>
    <cellStyle name="Финансовый 6 2 12 2 2 6" xfId="49320"/>
    <cellStyle name="Финансовый 6 2 12 2 2 7" xfId="49321"/>
    <cellStyle name="Финансовый 6 2 12 2 2 8" xfId="49322"/>
    <cellStyle name="Финансовый 6 2 12 2 2 9" xfId="49323"/>
    <cellStyle name="Финансовый 6 2 12 2 3" xfId="49324"/>
    <cellStyle name="Финансовый 6 2 12 2 3 2" xfId="49325"/>
    <cellStyle name="Финансовый 6 2 12 2 3 2 2" xfId="49326"/>
    <cellStyle name="Финансовый 6 2 12 2 3 2 3" xfId="49327"/>
    <cellStyle name="Финансовый 6 2 12 2 3 2 4" xfId="49328"/>
    <cellStyle name="Финансовый 6 2 12 2 3 2 5" xfId="49329"/>
    <cellStyle name="Финансовый 6 2 12 2 3 3" xfId="49330"/>
    <cellStyle name="Финансовый 6 2 12 2 3 4" xfId="49331"/>
    <cellStyle name="Финансовый 6 2 12 2 3 5" xfId="49332"/>
    <cellStyle name="Финансовый 6 2 12 2 3 6" xfId="49333"/>
    <cellStyle name="Финансовый 6 2 12 2 3 7" xfId="49334"/>
    <cellStyle name="Финансовый 6 2 12 2 3 8" xfId="49335"/>
    <cellStyle name="Финансовый 6 2 12 2 3 9" xfId="49336"/>
    <cellStyle name="Финансовый 6 2 12 2 4" xfId="49337"/>
    <cellStyle name="Финансовый 6 2 12 2 4 2" xfId="49338"/>
    <cellStyle name="Финансовый 6 2 12 2 4 2 2" xfId="49339"/>
    <cellStyle name="Финансовый 6 2 12 2 4 2 3" xfId="49340"/>
    <cellStyle name="Финансовый 6 2 12 2 4 2 4" xfId="49341"/>
    <cellStyle name="Финансовый 6 2 12 2 4 2 5" xfId="49342"/>
    <cellStyle name="Финансовый 6 2 12 2 4 3" xfId="49343"/>
    <cellStyle name="Финансовый 6 2 12 2 4 4" xfId="49344"/>
    <cellStyle name="Финансовый 6 2 12 2 4 5" xfId="49345"/>
    <cellStyle name="Финансовый 6 2 12 2 4 6" xfId="49346"/>
    <cellStyle name="Финансовый 6 2 12 2 4 7" xfId="49347"/>
    <cellStyle name="Финансовый 6 2 12 2 4 8" xfId="49348"/>
    <cellStyle name="Финансовый 6 2 12 2 5" xfId="49349"/>
    <cellStyle name="Финансовый 6 2 12 2 5 2" xfId="49350"/>
    <cellStyle name="Финансовый 6 2 12 2 5 3" xfId="49351"/>
    <cellStyle name="Финансовый 6 2 12 2 5 4" xfId="49352"/>
    <cellStyle name="Финансовый 6 2 12 2 5 5" xfId="49353"/>
    <cellStyle name="Финансовый 6 2 12 2 6" xfId="49354"/>
    <cellStyle name="Финансовый 6 2 12 2 6 2" xfId="49355"/>
    <cellStyle name="Финансовый 6 2 12 2 6 3" xfId="49356"/>
    <cellStyle name="Финансовый 6 2 12 2 6 4" xfId="49357"/>
    <cellStyle name="Финансовый 6 2 12 2 6 5" xfId="49358"/>
    <cellStyle name="Финансовый 6 2 12 2 7" xfId="49359"/>
    <cellStyle name="Финансовый 6 2 12 2 8" xfId="49360"/>
    <cellStyle name="Финансовый 6 2 12 2 9" xfId="49361"/>
    <cellStyle name="Финансовый 6 2 12 3" xfId="49362"/>
    <cellStyle name="Финансовый 6 2 12 3 10" xfId="49363"/>
    <cellStyle name="Финансовый 6 2 12 3 11" xfId="49364"/>
    <cellStyle name="Финансовый 6 2 12 3 12" xfId="49365"/>
    <cellStyle name="Финансовый 6 2 12 3 13" xfId="49366"/>
    <cellStyle name="Финансовый 6 2 12 3 2" xfId="49367"/>
    <cellStyle name="Финансовый 6 2 12 3 2 2" xfId="49368"/>
    <cellStyle name="Финансовый 6 2 12 3 2 2 2" xfId="49369"/>
    <cellStyle name="Финансовый 6 2 12 3 2 2 3" xfId="49370"/>
    <cellStyle name="Финансовый 6 2 12 3 2 2 4" xfId="49371"/>
    <cellStyle name="Финансовый 6 2 12 3 2 2 5" xfId="49372"/>
    <cellStyle name="Финансовый 6 2 12 3 2 3" xfId="49373"/>
    <cellStyle name="Финансовый 6 2 12 3 2 4" xfId="49374"/>
    <cellStyle name="Финансовый 6 2 12 3 2 5" xfId="49375"/>
    <cellStyle name="Финансовый 6 2 12 3 2 6" xfId="49376"/>
    <cellStyle name="Финансовый 6 2 12 3 2 7" xfId="49377"/>
    <cellStyle name="Финансовый 6 2 12 3 2 8" xfId="49378"/>
    <cellStyle name="Финансовый 6 2 12 3 2 9" xfId="49379"/>
    <cellStyle name="Финансовый 6 2 12 3 3" xfId="49380"/>
    <cellStyle name="Финансовый 6 2 12 3 3 2" xfId="49381"/>
    <cellStyle name="Финансовый 6 2 12 3 3 2 2" xfId="49382"/>
    <cellStyle name="Финансовый 6 2 12 3 3 2 3" xfId="49383"/>
    <cellStyle name="Финансовый 6 2 12 3 3 2 4" xfId="49384"/>
    <cellStyle name="Финансовый 6 2 12 3 3 2 5" xfId="49385"/>
    <cellStyle name="Финансовый 6 2 12 3 3 3" xfId="49386"/>
    <cellStyle name="Финансовый 6 2 12 3 3 4" xfId="49387"/>
    <cellStyle name="Финансовый 6 2 12 3 3 5" xfId="49388"/>
    <cellStyle name="Финансовый 6 2 12 3 3 6" xfId="49389"/>
    <cellStyle name="Финансовый 6 2 12 3 3 7" xfId="49390"/>
    <cellStyle name="Финансовый 6 2 12 3 3 8" xfId="49391"/>
    <cellStyle name="Финансовый 6 2 12 3 4" xfId="49392"/>
    <cellStyle name="Финансовый 6 2 12 3 4 2" xfId="49393"/>
    <cellStyle name="Финансовый 6 2 12 3 4 3" xfId="49394"/>
    <cellStyle name="Финансовый 6 2 12 3 4 4" xfId="49395"/>
    <cellStyle name="Финансовый 6 2 12 3 4 5" xfId="49396"/>
    <cellStyle name="Финансовый 6 2 12 3 5" xfId="49397"/>
    <cellStyle name="Финансовый 6 2 12 3 5 2" xfId="49398"/>
    <cellStyle name="Финансовый 6 2 12 3 5 3" xfId="49399"/>
    <cellStyle name="Финансовый 6 2 12 3 5 4" xfId="49400"/>
    <cellStyle name="Финансовый 6 2 12 3 5 5" xfId="49401"/>
    <cellStyle name="Финансовый 6 2 12 3 6" xfId="49402"/>
    <cellStyle name="Финансовый 6 2 12 3 7" xfId="49403"/>
    <cellStyle name="Финансовый 6 2 12 3 8" xfId="49404"/>
    <cellStyle name="Финансовый 6 2 12 3 9" xfId="49405"/>
    <cellStyle name="Финансовый 6 2 12 4" xfId="49406"/>
    <cellStyle name="Финансовый 6 2 12 4 2" xfId="49407"/>
    <cellStyle name="Финансовый 6 2 12 4 2 2" xfId="49408"/>
    <cellStyle name="Финансовый 6 2 12 4 2 3" xfId="49409"/>
    <cellStyle name="Финансовый 6 2 12 4 2 4" xfId="49410"/>
    <cellStyle name="Финансовый 6 2 12 4 2 5" xfId="49411"/>
    <cellStyle name="Финансовый 6 2 12 4 3" xfId="49412"/>
    <cellStyle name="Финансовый 6 2 12 4 4" xfId="49413"/>
    <cellStyle name="Финансовый 6 2 12 4 5" xfId="49414"/>
    <cellStyle name="Финансовый 6 2 12 4 6" xfId="49415"/>
    <cellStyle name="Финансовый 6 2 12 4 7" xfId="49416"/>
    <cellStyle name="Финансовый 6 2 12 4 8" xfId="49417"/>
    <cellStyle name="Финансовый 6 2 12 4 9" xfId="49418"/>
    <cellStyle name="Финансовый 6 2 12 5" xfId="49419"/>
    <cellStyle name="Финансовый 6 2 12 5 2" xfId="49420"/>
    <cellStyle name="Финансовый 6 2 12 5 2 2" xfId="49421"/>
    <cellStyle name="Финансовый 6 2 12 5 2 3" xfId="49422"/>
    <cellStyle name="Финансовый 6 2 12 5 2 4" xfId="49423"/>
    <cellStyle name="Финансовый 6 2 12 5 2 5" xfId="49424"/>
    <cellStyle name="Финансовый 6 2 12 5 3" xfId="49425"/>
    <cellStyle name="Финансовый 6 2 12 5 4" xfId="49426"/>
    <cellStyle name="Финансовый 6 2 12 5 5" xfId="49427"/>
    <cellStyle name="Финансовый 6 2 12 5 6" xfId="49428"/>
    <cellStyle name="Финансовый 6 2 12 5 7" xfId="49429"/>
    <cellStyle name="Финансовый 6 2 12 5 8" xfId="49430"/>
    <cellStyle name="Финансовый 6 2 12 6" xfId="49431"/>
    <cellStyle name="Финансовый 6 2 12 6 2" xfId="49432"/>
    <cellStyle name="Финансовый 6 2 12 6 3" xfId="49433"/>
    <cellStyle name="Финансовый 6 2 12 6 4" xfId="49434"/>
    <cellStyle name="Финансовый 6 2 12 6 5" xfId="49435"/>
    <cellStyle name="Финансовый 6 2 12 7" xfId="49436"/>
    <cellStyle name="Финансовый 6 2 12 7 2" xfId="49437"/>
    <cellStyle name="Финансовый 6 2 12 7 3" xfId="49438"/>
    <cellStyle name="Финансовый 6 2 12 7 4" xfId="49439"/>
    <cellStyle name="Финансовый 6 2 12 7 5" xfId="49440"/>
    <cellStyle name="Финансовый 6 2 12 8" xfId="49441"/>
    <cellStyle name="Финансовый 6 2 12 9" xfId="49442"/>
    <cellStyle name="Финансовый 6 2 13" xfId="49443"/>
    <cellStyle name="Финансовый 6 2 13 10" xfId="49444"/>
    <cellStyle name="Финансовый 6 2 13 11" xfId="49445"/>
    <cellStyle name="Финансовый 6 2 13 12" xfId="49446"/>
    <cellStyle name="Финансовый 6 2 13 13" xfId="49447"/>
    <cellStyle name="Финансовый 6 2 13 14" xfId="49448"/>
    <cellStyle name="Финансовый 6 2 13 15" xfId="49449"/>
    <cellStyle name="Финансовый 6 2 13 2" xfId="49450"/>
    <cellStyle name="Финансовый 6 2 13 2 10" xfId="49451"/>
    <cellStyle name="Финансовый 6 2 13 2 11" xfId="49452"/>
    <cellStyle name="Финансовый 6 2 13 2 12" xfId="49453"/>
    <cellStyle name="Финансовый 6 2 13 2 13" xfId="49454"/>
    <cellStyle name="Финансовый 6 2 13 2 14" xfId="49455"/>
    <cellStyle name="Финансовый 6 2 13 2 2" xfId="49456"/>
    <cellStyle name="Финансовый 6 2 13 2 2 10" xfId="49457"/>
    <cellStyle name="Финансовый 6 2 13 2 2 11" xfId="49458"/>
    <cellStyle name="Финансовый 6 2 13 2 2 12" xfId="49459"/>
    <cellStyle name="Финансовый 6 2 13 2 2 13" xfId="49460"/>
    <cellStyle name="Финансовый 6 2 13 2 2 2" xfId="49461"/>
    <cellStyle name="Финансовый 6 2 13 2 2 2 2" xfId="49462"/>
    <cellStyle name="Финансовый 6 2 13 2 2 2 2 2" xfId="49463"/>
    <cellStyle name="Финансовый 6 2 13 2 2 2 2 3" xfId="49464"/>
    <cellStyle name="Финансовый 6 2 13 2 2 2 2 4" xfId="49465"/>
    <cellStyle name="Финансовый 6 2 13 2 2 2 2 5" xfId="49466"/>
    <cellStyle name="Финансовый 6 2 13 2 2 2 3" xfId="49467"/>
    <cellStyle name="Финансовый 6 2 13 2 2 2 4" xfId="49468"/>
    <cellStyle name="Финансовый 6 2 13 2 2 2 5" xfId="49469"/>
    <cellStyle name="Финансовый 6 2 13 2 2 2 6" xfId="49470"/>
    <cellStyle name="Финансовый 6 2 13 2 2 2 7" xfId="49471"/>
    <cellStyle name="Финансовый 6 2 13 2 2 2 8" xfId="49472"/>
    <cellStyle name="Финансовый 6 2 13 2 2 2 9" xfId="49473"/>
    <cellStyle name="Финансовый 6 2 13 2 2 3" xfId="49474"/>
    <cellStyle name="Финансовый 6 2 13 2 2 3 2" xfId="49475"/>
    <cellStyle name="Финансовый 6 2 13 2 2 3 2 2" xfId="49476"/>
    <cellStyle name="Финансовый 6 2 13 2 2 3 2 3" xfId="49477"/>
    <cellStyle name="Финансовый 6 2 13 2 2 3 2 4" xfId="49478"/>
    <cellStyle name="Финансовый 6 2 13 2 2 3 2 5" xfId="49479"/>
    <cellStyle name="Финансовый 6 2 13 2 2 3 3" xfId="49480"/>
    <cellStyle name="Финансовый 6 2 13 2 2 3 4" xfId="49481"/>
    <cellStyle name="Финансовый 6 2 13 2 2 3 5" xfId="49482"/>
    <cellStyle name="Финансовый 6 2 13 2 2 3 6" xfId="49483"/>
    <cellStyle name="Финансовый 6 2 13 2 2 3 7" xfId="49484"/>
    <cellStyle name="Финансовый 6 2 13 2 2 3 8" xfId="49485"/>
    <cellStyle name="Финансовый 6 2 13 2 2 4" xfId="49486"/>
    <cellStyle name="Финансовый 6 2 13 2 2 4 2" xfId="49487"/>
    <cellStyle name="Финансовый 6 2 13 2 2 4 3" xfId="49488"/>
    <cellStyle name="Финансовый 6 2 13 2 2 4 4" xfId="49489"/>
    <cellStyle name="Финансовый 6 2 13 2 2 4 5" xfId="49490"/>
    <cellStyle name="Финансовый 6 2 13 2 2 5" xfId="49491"/>
    <cellStyle name="Финансовый 6 2 13 2 2 5 2" xfId="49492"/>
    <cellStyle name="Финансовый 6 2 13 2 2 5 3" xfId="49493"/>
    <cellStyle name="Финансовый 6 2 13 2 2 5 4" xfId="49494"/>
    <cellStyle name="Финансовый 6 2 13 2 2 5 5" xfId="49495"/>
    <cellStyle name="Финансовый 6 2 13 2 2 6" xfId="49496"/>
    <cellStyle name="Финансовый 6 2 13 2 2 7" xfId="49497"/>
    <cellStyle name="Финансовый 6 2 13 2 2 8" xfId="49498"/>
    <cellStyle name="Финансовый 6 2 13 2 2 9" xfId="49499"/>
    <cellStyle name="Финансовый 6 2 13 2 3" xfId="49500"/>
    <cellStyle name="Финансовый 6 2 13 2 3 2" xfId="49501"/>
    <cellStyle name="Финансовый 6 2 13 2 3 2 2" xfId="49502"/>
    <cellStyle name="Финансовый 6 2 13 2 3 2 3" xfId="49503"/>
    <cellStyle name="Финансовый 6 2 13 2 3 2 4" xfId="49504"/>
    <cellStyle name="Финансовый 6 2 13 2 3 2 5" xfId="49505"/>
    <cellStyle name="Финансовый 6 2 13 2 3 3" xfId="49506"/>
    <cellStyle name="Финансовый 6 2 13 2 3 4" xfId="49507"/>
    <cellStyle name="Финансовый 6 2 13 2 3 5" xfId="49508"/>
    <cellStyle name="Финансовый 6 2 13 2 3 6" xfId="49509"/>
    <cellStyle name="Финансовый 6 2 13 2 3 7" xfId="49510"/>
    <cellStyle name="Финансовый 6 2 13 2 3 8" xfId="49511"/>
    <cellStyle name="Финансовый 6 2 13 2 3 9" xfId="49512"/>
    <cellStyle name="Финансовый 6 2 13 2 4" xfId="49513"/>
    <cellStyle name="Финансовый 6 2 13 2 4 2" xfId="49514"/>
    <cellStyle name="Финансовый 6 2 13 2 4 2 2" xfId="49515"/>
    <cellStyle name="Финансовый 6 2 13 2 4 2 3" xfId="49516"/>
    <cellStyle name="Финансовый 6 2 13 2 4 2 4" xfId="49517"/>
    <cellStyle name="Финансовый 6 2 13 2 4 2 5" xfId="49518"/>
    <cellStyle name="Финансовый 6 2 13 2 4 3" xfId="49519"/>
    <cellStyle name="Финансовый 6 2 13 2 4 4" xfId="49520"/>
    <cellStyle name="Финансовый 6 2 13 2 4 5" xfId="49521"/>
    <cellStyle name="Финансовый 6 2 13 2 4 6" xfId="49522"/>
    <cellStyle name="Финансовый 6 2 13 2 4 7" xfId="49523"/>
    <cellStyle name="Финансовый 6 2 13 2 4 8" xfId="49524"/>
    <cellStyle name="Финансовый 6 2 13 2 5" xfId="49525"/>
    <cellStyle name="Финансовый 6 2 13 2 5 2" xfId="49526"/>
    <cellStyle name="Финансовый 6 2 13 2 5 3" xfId="49527"/>
    <cellStyle name="Финансовый 6 2 13 2 5 4" xfId="49528"/>
    <cellStyle name="Финансовый 6 2 13 2 5 5" xfId="49529"/>
    <cellStyle name="Финансовый 6 2 13 2 6" xfId="49530"/>
    <cellStyle name="Финансовый 6 2 13 2 6 2" xfId="49531"/>
    <cellStyle name="Финансовый 6 2 13 2 6 3" xfId="49532"/>
    <cellStyle name="Финансовый 6 2 13 2 6 4" xfId="49533"/>
    <cellStyle name="Финансовый 6 2 13 2 6 5" xfId="49534"/>
    <cellStyle name="Финансовый 6 2 13 2 7" xfId="49535"/>
    <cellStyle name="Финансовый 6 2 13 2 8" xfId="49536"/>
    <cellStyle name="Финансовый 6 2 13 2 9" xfId="49537"/>
    <cellStyle name="Финансовый 6 2 13 3" xfId="49538"/>
    <cellStyle name="Финансовый 6 2 13 3 10" xfId="49539"/>
    <cellStyle name="Финансовый 6 2 13 3 11" xfId="49540"/>
    <cellStyle name="Финансовый 6 2 13 3 12" xfId="49541"/>
    <cellStyle name="Финансовый 6 2 13 3 13" xfId="49542"/>
    <cellStyle name="Финансовый 6 2 13 3 2" xfId="49543"/>
    <cellStyle name="Финансовый 6 2 13 3 2 2" xfId="49544"/>
    <cellStyle name="Финансовый 6 2 13 3 2 2 2" xfId="49545"/>
    <cellStyle name="Финансовый 6 2 13 3 2 2 3" xfId="49546"/>
    <cellStyle name="Финансовый 6 2 13 3 2 2 4" xfId="49547"/>
    <cellStyle name="Финансовый 6 2 13 3 2 2 5" xfId="49548"/>
    <cellStyle name="Финансовый 6 2 13 3 2 3" xfId="49549"/>
    <cellStyle name="Финансовый 6 2 13 3 2 4" xfId="49550"/>
    <cellStyle name="Финансовый 6 2 13 3 2 5" xfId="49551"/>
    <cellStyle name="Финансовый 6 2 13 3 2 6" xfId="49552"/>
    <cellStyle name="Финансовый 6 2 13 3 2 7" xfId="49553"/>
    <cellStyle name="Финансовый 6 2 13 3 2 8" xfId="49554"/>
    <cellStyle name="Финансовый 6 2 13 3 2 9" xfId="49555"/>
    <cellStyle name="Финансовый 6 2 13 3 3" xfId="49556"/>
    <cellStyle name="Финансовый 6 2 13 3 3 2" xfId="49557"/>
    <cellStyle name="Финансовый 6 2 13 3 3 2 2" xfId="49558"/>
    <cellStyle name="Финансовый 6 2 13 3 3 2 3" xfId="49559"/>
    <cellStyle name="Финансовый 6 2 13 3 3 2 4" xfId="49560"/>
    <cellStyle name="Финансовый 6 2 13 3 3 2 5" xfId="49561"/>
    <cellStyle name="Финансовый 6 2 13 3 3 3" xfId="49562"/>
    <cellStyle name="Финансовый 6 2 13 3 3 4" xfId="49563"/>
    <cellStyle name="Финансовый 6 2 13 3 3 5" xfId="49564"/>
    <cellStyle name="Финансовый 6 2 13 3 3 6" xfId="49565"/>
    <cellStyle name="Финансовый 6 2 13 3 3 7" xfId="49566"/>
    <cellStyle name="Финансовый 6 2 13 3 3 8" xfId="49567"/>
    <cellStyle name="Финансовый 6 2 13 3 4" xfId="49568"/>
    <cellStyle name="Финансовый 6 2 13 3 4 2" xfId="49569"/>
    <cellStyle name="Финансовый 6 2 13 3 4 3" xfId="49570"/>
    <cellStyle name="Финансовый 6 2 13 3 4 4" xfId="49571"/>
    <cellStyle name="Финансовый 6 2 13 3 4 5" xfId="49572"/>
    <cellStyle name="Финансовый 6 2 13 3 5" xfId="49573"/>
    <cellStyle name="Финансовый 6 2 13 3 5 2" xfId="49574"/>
    <cellStyle name="Финансовый 6 2 13 3 5 3" xfId="49575"/>
    <cellStyle name="Финансовый 6 2 13 3 5 4" xfId="49576"/>
    <cellStyle name="Финансовый 6 2 13 3 5 5" xfId="49577"/>
    <cellStyle name="Финансовый 6 2 13 3 6" xfId="49578"/>
    <cellStyle name="Финансовый 6 2 13 3 7" xfId="49579"/>
    <cellStyle name="Финансовый 6 2 13 3 8" xfId="49580"/>
    <cellStyle name="Финансовый 6 2 13 3 9" xfId="49581"/>
    <cellStyle name="Финансовый 6 2 13 4" xfId="49582"/>
    <cellStyle name="Финансовый 6 2 13 4 2" xfId="49583"/>
    <cellStyle name="Финансовый 6 2 13 4 2 2" xfId="49584"/>
    <cellStyle name="Финансовый 6 2 13 4 2 3" xfId="49585"/>
    <cellStyle name="Финансовый 6 2 13 4 2 4" xfId="49586"/>
    <cellStyle name="Финансовый 6 2 13 4 2 5" xfId="49587"/>
    <cellStyle name="Финансовый 6 2 13 4 3" xfId="49588"/>
    <cellStyle name="Финансовый 6 2 13 4 4" xfId="49589"/>
    <cellStyle name="Финансовый 6 2 13 4 5" xfId="49590"/>
    <cellStyle name="Финансовый 6 2 13 4 6" xfId="49591"/>
    <cellStyle name="Финансовый 6 2 13 4 7" xfId="49592"/>
    <cellStyle name="Финансовый 6 2 13 4 8" xfId="49593"/>
    <cellStyle name="Финансовый 6 2 13 4 9" xfId="49594"/>
    <cellStyle name="Финансовый 6 2 13 5" xfId="49595"/>
    <cellStyle name="Финансовый 6 2 13 5 2" xfId="49596"/>
    <cellStyle name="Финансовый 6 2 13 5 2 2" xfId="49597"/>
    <cellStyle name="Финансовый 6 2 13 5 2 3" xfId="49598"/>
    <cellStyle name="Финансовый 6 2 13 5 2 4" xfId="49599"/>
    <cellStyle name="Финансовый 6 2 13 5 2 5" xfId="49600"/>
    <cellStyle name="Финансовый 6 2 13 5 3" xfId="49601"/>
    <cellStyle name="Финансовый 6 2 13 5 4" xfId="49602"/>
    <cellStyle name="Финансовый 6 2 13 5 5" xfId="49603"/>
    <cellStyle name="Финансовый 6 2 13 5 6" xfId="49604"/>
    <cellStyle name="Финансовый 6 2 13 5 7" xfId="49605"/>
    <cellStyle name="Финансовый 6 2 13 5 8" xfId="49606"/>
    <cellStyle name="Финансовый 6 2 13 6" xfId="49607"/>
    <cellStyle name="Финансовый 6 2 13 6 2" xfId="49608"/>
    <cellStyle name="Финансовый 6 2 13 6 3" xfId="49609"/>
    <cellStyle name="Финансовый 6 2 13 6 4" xfId="49610"/>
    <cellStyle name="Финансовый 6 2 13 6 5" xfId="49611"/>
    <cellStyle name="Финансовый 6 2 13 7" xfId="49612"/>
    <cellStyle name="Финансовый 6 2 13 7 2" xfId="49613"/>
    <cellStyle name="Финансовый 6 2 13 7 3" xfId="49614"/>
    <cellStyle name="Финансовый 6 2 13 7 4" xfId="49615"/>
    <cellStyle name="Финансовый 6 2 13 7 5" xfId="49616"/>
    <cellStyle name="Финансовый 6 2 13 8" xfId="49617"/>
    <cellStyle name="Финансовый 6 2 13 9" xfId="49618"/>
    <cellStyle name="Финансовый 6 2 14" xfId="49619"/>
    <cellStyle name="Финансовый 6 2 14 10" xfId="49620"/>
    <cellStyle name="Финансовый 6 2 14 11" xfId="49621"/>
    <cellStyle name="Финансовый 6 2 14 12" xfId="49622"/>
    <cellStyle name="Финансовый 6 2 14 13" xfId="49623"/>
    <cellStyle name="Финансовый 6 2 14 14" xfId="49624"/>
    <cellStyle name="Финансовый 6 2 14 2" xfId="49625"/>
    <cellStyle name="Финансовый 6 2 14 2 10" xfId="49626"/>
    <cellStyle name="Финансовый 6 2 14 2 11" xfId="49627"/>
    <cellStyle name="Финансовый 6 2 14 2 12" xfId="49628"/>
    <cellStyle name="Финансовый 6 2 14 2 13" xfId="49629"/>
    <cellStyle name="Финансовый 6 2 14 2 2" xfId="49630"/>
    <cellStyle name="Финансовый 6 2 14 2 2 2" xfId="49631"/>
    <cellStyle name="Финансовый 6 2 14 2 2 2 2" xfId="49632"/>
    <cellStyle name="Финансовый 6 2 14 2 2 2 3" xfId="49633"/>
    <cellStyle name="Финансовый 6 2 14 2 2 2 4" xfId="49634"/>
    <cellStyle name="Финансовый 6 2 14 2 2 2 5" xfId="49635"/>
    <cellStyle name="Финансовый 6 2 14 2 2 3" xfId="49636"/>
    <cellStyle name="Финансовый 6 2 14 2 2 4" xfId="49637"/>
    <cellStyle name="Финансовый 6 2 14 2 2 5" xfId="49638"/>
    <cellStyle name="Финансовый 6 2 14 2 2 6" xfId="49639"/>
    <cellStyle name="Финансовый 6 2 14 2 2 7" xfId="49640"/>
    <cellStyle name="Финансовый 6 2 14 2 2 8" xfId="49641"/>
    <cellStyle name="Финансовый 6 2 14 2 2 9" xfId="49642"/>
    <cellStyle name="Финансовый 6 2 14 2 3" xfId="49643"/>
    <cellStyle name="Финансовый 6 2 14 2 3 2" xfId="49644"/>
    <cellStyle name="Финансовый 6 2 14 2 3 2 2" xfId="49645"/>
    <cellStyle name="Финансовый 6 2 14 2 3 2 3" xfId="49646"/>
    <cellStyle name="Финансовый 6 2 14 2 3 2 4" xfId="49647"/>
    <cellStyle name="Финансовый 6 2 14 2 3 2 5" xfId="49648"/>
    <cellStyle name="Финансовый 6 2 14 2 3 3" xfId="49649"/>
    <cellStyle name="Финансовый 6 2 14 2 3 4" xfId="49650"/>
    <cellStyle name="Финансовый 6 2 14 2 3 5" xfId="49651"/>
    <cellStyle name="Финансовый 6 2 14 2 3 6" xfId="49652"/>
    <cellStyle name="Финансовый 6 2 14 2 3 7" xfId="49653"/>
    <cellStyle name="Финансовый 6 2 14 2 3 8" xfId="49654"/>
    <cellStyle name="Финансовый 6 2 14 2 4" xfId="49655"/>
    <cellStyle name="Финансовый 6 2 14 2 4 2" xfId="49656"/>
    <cellStyle name="Финансовый 6 2 14 2 4 3" xfId="49657"/>
    <cellStyle name="Финансовый 6 2 14 2 4 4" xfId="49658"/>
    <cellStyle name="Финансовый 6 2 14 2 4 5" xfId="49659"/>
    <cellStyle name="Финансовый 6 2 14 2 5" xfId="49660"/>
    <cellStyle name="Финансовый 6 2 14 2 5 2" xfId="49661"/>
    <cellStyle name="Финансовый 6 2 14 2 5 3" xfId="49662"/>
    <cellStyle name="Финансовый 6 2 14 2 5 4" xfId="49663"/>
    <cellStyle name="Финансовый 6 2 14 2 5 5" xfId="49664"/>
    <cellStyle name="Финансовый 6 2 14 2 6" xfId="49665"/>
    <cellStyle name="Финансовый 6 2 14 2 7" xfId="49666"/>
    <cellStyle name="Финансовый 6 2 14 2 8" xfId="49667"/>
    <cellStyle name="Финансовый 6 2 14 2 9" xfId="49668"/>
    <cellStyle name="Финансовый 6 2 14 3" xfId="49669"/>
    <cellStyle name="Финансовый 6 2 14 3 2" xfId="49670"/>
    <cellStyle name="Финансовый 6 2 14 3 2 2" xfId="49671"/>
    <cellStyle name="Финансовый 6 2 14 3 2 3" xfId="49672"/>
    <cellStyle name="Финансовый 6 2 14 3 2 4" xfId="49673"/>
    <cellStyle name="Финансовый 6 2 14 3 2 5" xfId="49674"/>
    <cellStyle name="Финансовый 6 2 14 3 3" xfId="49675"/>
    <cellStyle name="Финансовый 6 2 14 3 4" xfId="49676"/>
    <cellStyle name="Финансовый 6 2 14 3 5" xfId="49677"/>
    <cellStyle name="Финансовый 6 2 14 3 6" xfId="49678"/>
    <cellStyle name="Финансовый 6 2 14 3 7" xfId="49679"/>
    <cellStyle name="Финансовый 6 2 14 3 8" xfId="49680"/>
    <cellStyle name="Финансовый 6 2 14 3 9" xfId="49681"/>
    <cellStyle name="Финансовый 6 2 14 4" xfId="49682"/>
    <cellStyle name="Финансовый 6 2 14 4 2" xfId="49683"/>
    <cellStyle name="Финансовый 6 2 14 4 2 2" xfId="49684"/>
    <cellStyle name="Финансовый 6 2 14 4 2 3" xfId="49685"/>
    <cellStyle name="Финансовый 6 2 14 4 2 4" xfId="49686"/>
    <cellStyle name="Финансовый 6 2 14 4 2 5" xfId="49687"/>
    <cellStyle name="Финансовый 6 2 14 4 3" xfId="49688"/>
    <cellStyle name="Финансовый 6 2 14 4 4" xfId="49689"/>
    <cellStyle name="Финансовый 6 2 14 4 5" xfId="49690"/>
    <cellStyle name="Финансовый 6 2 14 4 6" xfId="49691"/>
    <cellStyle name="Финансовый 6 2 14 4 7" xfId="49692"/>
    <cellStyle name="Финансовый 6 2 14 4 8" xfId="49693"/>
    <cellStyle name="Финансовый 6 2 14 5" xfId="49694"/>
    <cellStyle name="Финансовый 6 2 14 5 2" xfId="49695"/>
    <cellStyle name="Финансовый 6 2 14 5 3" xfId="49696"/>
    <cellStyle name="Финансовый 6 2 14 5 4" xfId="49697"/>
    <cellStyle name="Финансовый 6 2 14 5 5" xfId="49698"/>
    <cellStyle name="Финансовый 6 2 14 6" xfId="49699"/>
    <cellStyle name="Финансовый 6 2 14 6 2" xfId="49700"/>
    <cellStyle name="Финансовый 6 2 14 6 3" xfId="49701"/>
    <cellStyle name="Финансовый 6 2 14 6 4" xfId="49702"/>
    <cellStyle name="Финансовый 6 2 14 6 5" xfId="49703"/>
    <cellStyle name="Финансовый 6 2 14 7" xfId="49704"/>
    <cellStyle name="Финансовый 6 2 14 8" xfId="49705"/>
    <cellStyle name="Финансовый 6 2 14 9" xfId="49706"/>
    <cellStyle name="Финансовый 6 2 15" xfId="49707"/>
    <cellStyle name="Финансовый 6 2 15 10" xfId="49708"/>
    <cellStyle name="Финансовый 6 2 15 11" xfId="49709"/>
    <cellStyle name="Финансовый 6 2 15 12" xfId="49710"/>
    <cellStyle name="Финансовый 6 2 15 13" xfId="49711"/>
    <cellStyle name="Финансовый 6 2 15 2" xfId="49712"/>
    <cellStyle name="Финансовый 6 2 15 2 2" xfId="49713"/>
    <cellStyle name="Финансовый 6 2 15 2 2 2" xfId="49714"/>
    <cellStyle name="Финансовый 6 2 15 2 2 3" xfId="49715"/>
    <cellStyle name="Финансовый 6 2 15 2 2 4" xfId="49716"/>
    <cellStyle name="Финансовый 6 2 15 2 2 5" xfId="49717"/>
    <cellStyle name="Финансовый 6 2 15 2 3" xfId="49718"/>
    <cellStyle name="Финансовый 6 2 15 2 4" xfId="49719"/>
    <cellStyle name="Финансовый 6 2 15 2 5" xfId="49720"/>
    <cellStyle name="Финансовый 6 2 15 2 6" xfId="49721"/>
    <cellStyle name="Финансовый 6 2 15 2 7" xfId="49722"/>
    <cellStyle name="Финансовый 6 2 15 2 8" xfId="49723"/>
    <cellStyle name="Финансовый 6 2 15 2 9" xfId="49724"/>
    <cellStyle name="Финансовый 6 2 15 3" xfId="49725"/>
    <cellStyle name="Финансовый 6 2 15 3 2" xfId="49726"/>
    <cellStyle name="Финансовый 6 2 15 3 2 2" xfId="49727"/>
    <cellStyle name="Финансовый 6 2 15 3 2 3" xfId="49728"/>
    <cellStyle name="Финансовый 6 2 15 3 2 4" xfId="49729"/>
    <cellStyle name="Финансовый 6 2 15 3 2 5" xfId="49730"/>
    <cellStyle name="Финансовый 6 2 15 3 3" xfId="49731"/>
    <cellStyle name="Финансовый 6 2 15 3 4" xfId="49732"/>
    <cellStyle name="Финансовый 6 2 15 3 5" xfId="49733"/>
    <cellStyle name="Финансовый 6 2 15 3 6" xfId="49734"/>
    <cellStyle name="Финансовый 6 2 15 3 7" xfId="49735"/>
    <cellStyle name="Финансовый 6 2 15 3 8" xfId="49736"/>
    <cellStyle name="Финансовый 6 2 15 4" xfId="49737"/>
    <cellStyle name="Финансовый 6 2 15 4 2" xfId="49738"/>
    <cellStyle name="Финансовый 6 2 15 4 3" xfId="49739"/>
    <cellStyle name="Финансовый 6 2 15 4 4" xfId="49740"/>
    <cellStyle name="Финансовый 6 2 15 4 5" xfId="49741"/>
    <cellStyle name="Финансовый 6 2 15 5" xfId="49742"/>
    <cellStyle name="Финансовый 6 2 15 5 2" xfId="49743"/>
    <cellStyle name="Финансовый 6 2 15 5 3" xfId="49744"/>
    <cellStyle name="Финансовый 6 2 15 5 4" xfId="49745"/>
    <cellStyle name="Финансовый 6 2 15 5 5" xfId="49746"/>
    <cellStyle name="Финансовый 6 2 15 6" xfId="49747"/>
    <cellStyle name="Финансовый 6 2 15 7" xfId="49748"/>
    <cellStyle name="Финансовый 6 2 15 8" xfId="49749"/>
    <cellStyle name="Финансовый 6 2 15 9" xfId="49750"/>
    <cellStyle name="Финансовый 6 2 16" xfId="49751"/>
    <cellStyle name="Финансовый 6 2 16 10" xfId="49752"/>
    <cellStyle name="Финансовый 6 2 16 2" xfId="49753"/>
    <cellStyle name="Финансовый 6 2 16 2 2" xfId="49754"/>
    <cellStyle name="Финансовый 6 2 16 2 2 2" xfId="49755"/>
    <cellStyle name="Финансовый 6 2 16 2 2 3" xfId="49756"/>
    <cellStyle name="Финансовый 6 2 16 2 2 4" xfId="49757"/>
    <cellStyle name="Финансовый 6 2 16 2 2 5" xfId="49758"/>
    <cellStyle name="Финансовый 6 2 16 2 3" xfId="49759"/>
    <cellStyle name="Финансовый 6 2 16 2 4" xfId="49760"/>
    <cellStyle name="Финансовый 6 2 16 2 5" xfId="49761"/>
    <cellStyle name="Финансовый 6 2 16 2 6" xfId="49762"/>
    <cellStyle name="Финансовый 6 2 16 2 7" xfId="49763"/>
    <cellStyle name="Финансовый 6 2 16 2 8" xfId="49764"/>
    <cellStyle name="Финансовый 6 2 16 2 9" xfId="49765"/>
    <cellStyle name="Финансовый 6 2 16 3" xfId="49766"/>
    <cellStyle name="Финансовый 6 2 16 3 2" xfId="49767"/>
    <cellStyle name="Финансовый 6 2 16 3 3" xfId="49768"/>
    <cellStyle name="Финансовый 6 2 16 3 4" xfId="49769"/>
    <cellStyle name="Финансовый 6 2 16 3 5" xfId="49770"/>
    <cellStyle name="Финансовый 6 2 16 4" xfId="49771"/>
    <cellStyle name="Финансовый 6 2 16 5" xfId="49772"/>
    <cellStyle name="Финансовый 6 2 16 6" xfId="49773"/>
    <cellStyle name="Финансовый 6 2 16 7" xfId="49774"/>
    <cellStyle name="Финансовый 6 2 16 8" xfId="49775"/>
    <cellStyle name="Финансовый 6 2 16 9" xfId="49776"/>
    <cellStyle name="Финансовый 6 2 17" xfId="49777"/>
    <cellStyle name="Финансовый 6 2 17 2" xfId="49778"/>
    <cellStyle name="Финансовый 6 2 17 2 2" xfId="49779"/>
    <cellStyle name="Финансовый 6 2 17 2 3" xfId="49780"/>
    <cellStyle name="Финансовый 6 2 17 2 4" xfId="49781"/>
    <cellStyle name="Финансовый 6 2 17 2 5" xfId="49782"/>
    <cellStyle name="Финансовый 6 2 17 3" xfId="49783"/>
    <cellStyle name="Финансовый 6 2 17 4" xfId="49784"/>
    <cellStyle name="Финансовый 6 2 17 5" xfId="49785"/>
    <cellStyle name="Финансовый 6 2 17 6" xfId="49786"/>
    <cellStyle name="Финансовый 6 2 17 7" xfId="49787"/>
    <cellStyle name="Финансовый 6 2 17 8" xfId="49788"/>
    <cellStyle name="Финансовый 6 2 17 9" xfId="49789"/>
    <cellStyle name="Финансовый 6 2 18" xfId="49790"/>
    <cellStyle name="Финансовый 6 2 18 2" xfId="49791"/>
    <cellStyle name="Финансовый 6 2 18 2 2" xfId="49792"/>
    <cellStyle name="Финансовый 6 2 18 2 3" xfId="49793"/>
    <cellStyle name="Финансовый 6 2 18 2 4" xfId="49794"/>
    <cellStyle name="Финансовый 6 2 18 2 5" xfId="49795"/>
    <cellStyle name="Финансовый 6 2 18 3" xfId="49796"/>
    <cellStyle name="Финансовый 6 2 18 4" xfId="49797"/>
    <cellStyle name="Финансовый 6 2 18 5" xfId="49798"/>
    <cellStyle name="Финансовый 6 2 18 6" xfId="49799"/>
    <cellStyle name="Финансовый 6 2 18 7" xfId="49800"/>
    <cellStyle name="Финансовый 6 2 18 8" xfId="49801"/>
    <cellStyle name="Финансовый 6 2 19" xfId="49802"/>
    <cellStyle name="Финансовый 6 2 19 2" xfId="49803"/>
    <cellStyle name="Финансовый 6 2 19 3" xfId="49804"/>
    <cellStyle name="Финансовый 6 2 19 4" xfId="49805"/>
    <cellStyle name="Финансовый 6 2 19 5" xfId="49806"/>
    <cellStyle name="Финансовый 6 2 2" xfId="49807"/>
    <cellStyle name="Финансовый 6 2 2 10" xfId="49808"/>
    <cellStyle name="Финансовый 6 2 2 10 10" xfId="49809"/>
    <cellStyle name="Финансовый 6 2 2 10 11" xfId="49810"/>
    <cellStyle name="Финансовый 6 2 2 10 12" xfId="49811"/>
    <cellStyle name="Финансовый 6 2 2 10 13" xfId="49812"/>
    <cellStyle name="Финансовый 6 2 2 10 14" xfId="49813"/>
    <cellStyle name="Финансовый 6 2 2 10 15" xfId="49814"/>
    <cellStyle name="Финансовый 6 2 2 10 2" xfId="49815"/>
    <cellStyle name="Финансовый 6 2 2 10 2 10" xfId="49816"/>
    <cellStyle name="Финансовый 6 2 2 10 2 11" xfId="49817"/>
    <cellStyle name="Финансовый 6 2 2 10 2 12" xfId="49818"/>
    <cellStyle name="Финансовый 6 2 2 10 2 13" xfId="49819"/>
    <cellStyle name="Финансовый 6 2 2 10 2 14" xfId="49820"/>
    <cellStyle name="Финансовый 6 2 2 10 2 2" xfId="49821"/>
    <cellStyle name="Финансовый 6 2 2 10 2 2 10" xfId="49822"/>
    <cellStyle name="Финансовый 6 2 2 10 2 2 11" xfId="49823"/>
    <cellStyle name="Финансовый 6 2 2 10 2 2 12" xfId="49824"/>
    <cellStyle name="Финансовый 6 2 2 10 2 2 13" xfId="49825"/>
    <cellStyle name="Финансовый 6 2 2 10 2 2 2" xfId="49826"/>
    <cellStyle name="Финансовый 6 2 2 10 2 2 2 2" xfId="49827"/>
    <cellStyle name="Финансовый 6 2 2 10 2 2 2 2 2" xfId="49828"/>
    <cellStyle name="Финансовый 6 2 2 10 2 2 2 2 3" xfId="49829"/>
    <cellStyle name="Финансовый 6 2 2 10 2 2 2 2 4" xfId="49830"/>
    <cellStyle name="Финансовый 6 2 2 10 2 2 2 2 5" xfId="49831"/>
    <cellStyle name="Финансовый 6 2 2 10 2 2 2 3" xfId="49832"/>
    <cellStyle name="Финансовый 6 2 2 10 2 2 2 4" xfId="49833"/>
    <cellStyle name="Финансовый 6 2 2 10 2 2 2 5" xfId="49834"/>
    <cellStyle name="Финансовый 6 2 2 10 2 2 2 6" xfId="49835"/>
    <cellStyle name="Финансовый 6 2 2 10 2 2 2 7" xfId="49836"/>
    <cellStyle name="Финансовый 6 2 2 10 2 2 2 8" xfId="49837"/>
    <cellStyle name="Финансовый 6 2 2 10 2 2 2 9" xfId="49838"/>
    <cellStyle name="Финансовый 6 2 2 10 2 2 3" xfId="49839"/>
    <cellStyle name="Финансовый 6 2 2 10 2 2 3 2" xfId="49840"/>
    <cellStyle name="Финансовый 6 2 2 10 2 2 3 2 2" xfId="49841"/>
    <cellStyle name="Финансовый 6 2 2 10 2 2 3 2 3" xfId="49842"/>
    <cellStyle name="Финансовый 6 2 2 10 2 2 3 2 4" xfId="49843"/>
    <cellStyle name="Финансовый 6 2 2 10 2 2 3 2 5" xfId="49844"/>
    <cellStyle name="Финансовый 6 2 2 10 2 2 3 3" xfId="49845"/>
    <cellStyle name="Финансовый 6 2 2 10 2 2 3 4" xfId="49846"/>
    <cellStyle name="Финансовый 6 2 2 10 2 2 3 5" xfId="49847"/>
    <cellStyle name="Финансовый 6 2 2 10 2 2 3 6" xfId="49848"/>
    <cellStyle name="Финансовый 6 2 2 10 2 2 3 7" xfId="49849"/>
    <cellStyle name="Финансовый 6 2 2 10 2 2 3 8" xfId="49850"/>
    <cellStyle name="Финансовый 6 2 2 10 2 2 4" xfId="49851"/>
    <cellStyle name="Финансовый 6 2 2 10 2 2 4 2" xfId="49852"/>
    <cellStyle name="Финансовый 6 2 2 10 2 2 4 3" xfId="49853"/>
    <cellStyle name="Финансовый 6 2 2 10 2 2 4 4" xfId="49854"/>
    <cellStyle name="Финансовый 6 2 2 10 2 2 4 5" xfId="49855"/>
    <cellStyle name="Финансовый 6 2 2 10 2 2 5" xfId="49856"/>
    <cellStyle name="Финансовый 6 2 2 10 2 2 5 2" xfId="49857"/>
    <cellStyle name="Финансовый 6 2 2 10 2 2 5 3" xfId="49858"/>
    <cellStyle name="Финансовый 6 2 2 10 2 2 5 4" xfId="49859"/>
    <cellStyle name="Финансовый 6 2 2 10 2 2 5 5" xfId="49860"/>
    <cellStyle name="Финансовый 6 2 2 10 2 2 6" xfId="49861"/>
    <cellStyle name="Финансовый 6 2 2 10 2 2 7" xfId="49862"/>
    <cellStyle name="Финансовый 6 2 2 10 2 2 8" xfId="49863"/>
    <cellStyle name="Финансовый 6 2 2 10 2 2 9" xfId="49864"/>
    <cellStyle name="Финансовый 6 2 2 10 2 3" xfId="49865"/>
    <cellStyle name="Финансовый 6 2 2 10 2 3 2" xfId="49866"/>
    <cellStyle name="Финансовый 6 2 2 10 2 3 2 2" xfId="49867"/>
    <cellStyle name="Финансовый 6 2 2 10 2 3 2 3" xfId="49868"/>
    <cellStyle name="Финансовый 6 2 2 10 2 3 2 4" xfId="49869"/>
    <cellStyle name="Финансовый 6 2 2 10 2 3 2 5" xfId="49870"/>
    <cellStyle name="Финансовый 6 2 2 10 2 3 3" xfId="49871"/>
    <cellStyle name="Финансовый 6 2 2 10 2 3 4" xfId="49872"/>
    <cellStyle name="Финансовый 6 2 2 10 2 3 5" xfId="49873"/>
    <cellStyle name="Финансовый 6 2 2 10 2 3 6" xfId="49874"/>
    <cellStyle name="Финансовый 6 2 2 10 2 3 7" xfId="49875"/>
    <cellStyle name="Финансовый 6 2 2 10 2 3 8" xfId="49876"/>
    <cellStyle name="Финансовый 6 2 2 10 2 3 9" xfId="49877"/>
    <cellStyle name="Финансовый 6 2 2 10 2 4" xfId="49878"/>
    <cellStyle name="Финансовый 6 2 2 10 2 4 2" xfId="49879"/>
    <cellStyle name="Финансовый 6 2 2 10 2 4 2 2" xfId="49880"/>
    <cellStyle name="Финансовый 6 2 2 10 2 4 2 3" xfId="49881"/>
    <cellStyle name="Финансовый 6 2 2 10 2 4 2 4" xfId="49882"/>
    <cellStyle name="Финансовый 6 2 2 10 2 4 2 5" xfId="49883"/>
    <cellStyle name="Финансовый 6 2 2 10 2 4 3" xfId="49884"/>
    <cellStyle name="Финансовый 6 2 2 10 2 4 4" xfId="49885"/>
    <cellStyle name="Финансовый 6 2 2 10 2 4 5" xfId="49886"/>
    <cellStyle name="Финансовый 6 2 2 10 2 4 6" xfId="49887"/>
    <cellStyle name="Финансовый 6 2 2 10 2 4 7" xfId="49888"/>
    <cellStyle name="Финансовый 6 2 2 10 2 4 8" xfId="49889"/>
    <cellStyle name="Финансовый 6 2 2 10 2 5" xfId="49890"/>
    <cellStyle name="Финансовый 6 2 2 10 2 5 2" xfId="49891"/>
    <cellStyle name="Финансовый 6 2 2 10 2 5 3" xfId="49892"/>
    <cellStyle name="Финансовый 6 2 2 10 2 5 4" xfId="49893"/>
    <cellStyle name="Финансовый 6 2 2 10 2 5 5" xfId="49894"/>
    <cellStyle name="Финансовый 6 2 2 10 2 6" xfId="49895"/>
    <cellStyle name="Финансовый 6 2 2 10 2 6 2" xfId="49896"/>
    <cellStyle name="Финансовый 6 2 2 10 2 6 3" xfId="49897"/>
    <cellStyle name="Финансовый 6 2 2 10 2 6 4" xfId="49898"/>
    <cellStyle name="Финансовый 6 2 2 10 2 6 5" xfId="49899"/>
    <cellStyle name="Финансовый 6 2 2 10 2 7" xfId="49900"/>
    <cellStyle name="Финансовый 6 2 2 10 2 8" xfId="49901"/>
    <cellStyle name="Финансовый 6 2 2 10 2 9" xfId="49902"/>
    <cellStyle name="Финансовый 6 2 2 10 3" xfId="49903"/>
    <cellStyle name="Финансовый 6 2 2 10 3 10" xfId="49904"/>
    <cellStyle name="Финансовый 6 2 2 10 3 11" xfId="49905"/>
    <cellStyle name="Финансовый 6 2 2 10 3 12" xfId="49906"/>
    <cellStyle name="Финансовый 6 2 2 10 3 13" xfId="49907"/>
    <cellStyle name="Финансовый 6 2 2 10 3 2" xfId="49908"/>
    <cellStyle name="Финансовый 6 2 2 10 3 2 2" xfId="49909"/>
    <cellStyle name="Финансовый 6 2 2 10 3 2 2 2" xfId="49910"/>
    <cellStyle name="Финансовый 6 2 2 10 3 2 2 3" xfId="49911"/>
    <cellStyle name="Финансовый 6 2 2 10 3 2 2 4" xfId="49912"/>
    <cellStyle name="Финансовый 6 2 2 10 3 2 2 5" xfId="49913"/>
    <cellStyle name="Финансовый 6 2 2 10 3 2 3" xfId="49914"/>
    <cellStyle name="Финансовый 6 2 2 10 3 2 4" xfId="49915"/>
    <cellStyle name="Финансовый 6 2 2 10 3 2 5" xfId="49916"/>
    <cellStyle name="Финансовый 6 2 2 10 3 2 6" xfId="49917"/>
    <cellStyle name="Финансовый 6 2 2 10 3 2 7" xfId="49918"/>
    <cellStyle name="Финансовый 6 2 2 10 3 2 8" xfId="49919"/>
    <cellStyle name="Финансовый 6 2 2 10 3 2 9" xfId="49920"/>
    <cellStyle name="Финансовый 6 2 2 10 3 3" xfId="49921"/>
    <cellStyle name="Финансовый 6 2 2 10 3 3 2" xfId="49922"/>
    <cellStyle name="Финансовый 6 2 2 10 3 3 2 2" xfId="49923"/>
    <cellStyle name="Финансовый 6 2 2 10 3 3 2 3" xfId="49924"/>
    <cellStyle name="Финансовый 6 2 2 10 3 3 2 4" xfId="49925"/>
    <cellStyle name="Финансовый 6 2 2 10 3 3 2 5" xfId="49926"/>
    <cellStyle name="Финансовый 6 2 2 10 3 3 3" xfId="49927"/>
    <cellStyle name="Финансовый 6 2 2 10 3 3 4" xfId="49928"/>
    <cellStyle name="Финансовый 6 2 2 10 3 3 5" xfId="49929"/>
    <cellStyle name="Финансовый 6 2 2 10 3 3 6" xfId="49930"/>
    <cellStyle name="Финансовый 6 2 2 10 3 3 7" xfId="49931"/>
    <cellStyle name="Финансовый 6 2 2 10 3 3 8" xfId="49932"/>
    <cellStyle name="Финансовый 6 2 2 10 3 4" xfId="49933"/>
    <cellStyle name="Финансовый 6 2 2 10 3 4 2" xfId="49934"/>
    <cellStyle name="Финансовый 6 2 2 10 3 4 3" xfId="49935"/>
    <cellStyle name="Финансовый 6 2 2 10 3 4 4" xfId="49936"/>
    <cellStyle name="Финансовый 6 2 2 10 3 4 5" xfId="49937"/>
    <cellStyle name="Финансовый 6 2 2 10 3 5" xfId="49938"/>
    <cellStyle name="Финансовый 6 2 2 10 3 5 2" xfId="49939"/>
    <cellStyle name="Финансовый 6 2 2 10 3 5 3" xfId="49940"/>
    <cellStyle name="Финансовый 6 2 2 10 3 5 4" xfId="49941"/>
    <cellStyle name="Финансовый 6 2 2 10 3 5 5" xfId="49942"/>
    <cellStyle name="Финансовый 6 2 2 10 3 6" xfId="49943"/>
    <cellStyle name="Финансовый 6 2 2 10 3 7" xfId="49944"/>
    <cellStyle name="Финансовый 6 2 2 10 3 8" xfId="49945"/>
    <cellStyle name="Финансовый 6 2 2 10 3 9" xfId="49946"/>
    <cellStyle name="Финансовый 6 2 2 10 4" xfId="49947"/>
    <cellStyle name="Финансовый 6 2 2 10 4 2" xfId="49948"/>
    <cellStyle name="Финансовый 6 2 2 10 4 2 2" xfId="49949"/>
    <cellStyle name="Финансовый 6 2 2 10 4 2 3" xfId="49950"/>
    <cellStyle name="Финансовый 6 2 2 10 4 2 4" xfId="49951"/>
    <cellStyle name="Финансовый 6 2 2 10 4 2 5" xfId="49952"/>
    <cellStyle name="Финансовый 6 2 2 10 4 3" xfId="49953"/>
    <cellStyle name="Финансовый 6 2 2 10 4 4" xfId="49954"/>
    <cellStyle name="Финансовый 6 2 2 10 4 5" xfId="49955"/>
    <cellStyle name="Финансовый 6 2 2 10 4 6" xfId="49956"/>
    <cellStyle name="Финансовый 6 2 2 10 4 7" xfId="49957"/>
    <cellStyle name="Финансовый 6 2 2 10 4 8" xfId="49958"/>
    <cellStyle name="Финансовый 6 2 2 10 4 9" xfId="49959"/>
    <cellStyle name="Финансовый 6 2 2 10 5" xfId="49960"/>
    <cellStyle name="Финансовый 6 2 2 10 5 2" xfId="49961"/>
    <cellStyle name="Финансовый 6 2 2 10 5 2 2" xfId="49962"/>
    <cellStyle name="Финансовый 6 2 2 10 5 2 3" xfId="49963"/>
    <cellStyle name="Финансовый 6 2 2 10 5 2 4" xfId="49964"/>
    <cellStyle name="Финансовый 6 2 2 10 5 2 5" xfId="49965"/>
    <cellStyle name="Финансовый 6 2 2 10 5 3" xfId="49966"/>
    <cellStyle name="Финансовый 6 2 2 10 5 4" xfId="49967"/>
    <cellStyle name="Финансовый 6 2 2 10 5 5" xfId="49968"/>
    <cellStyle name="Финансовый 6 2 2 10 5 6" xfId="49969"/>
    <cellStyle name="Финансовый 6 2 2 10 5 7" xfId="49970"/>
    <cellStyle name="Финансовый 6 2 2 10 5 8" xfId="49971"/>
    <cellStyle name="Финансовый 6 2 2 10 6" xfId="49972"/>
    <cellStyle name="Финансовый 6 2 2 10 6 2" xfId="49973"/>
    <cellStyle name="Финансовый 6 2 2 10 6 3" xfId="49974"/>
    <cellStyle name="Финансовый 6 2 2 10 6 4" xfId="49975"/>
    <cellStyle name="Финансовый 6 2 2 10 6 5" xfId="49976"/>
    <cellStyle name="Финансовый 6 2 2 10 7" xfId="49977"/>
    <cellStyle name="Финансовый 6 2 2 10 7 2" xfId="49978"/>
    <cellStyle name="Финансовый 6 2 2 10 7 3" xfId="49979"/>
    <cellStyle name="Финансовый 6 2 2 10 7 4" xfId="49980"/>
    <cellStyle name="Финансовый 6 2 2 10 7 5" xfId="49981"/>
    <cellStyle name="Финансовый 6 2 2 10 8" xfId="49982"/>
    <cellStyle name="Финансовый 6 2 2 10 9" xfId="49983"/>
    <cellStyle name="Финансовый 6 2 2 11" xfId="49984"/>
    <cellStyle name="Финансовый 6 2 2 11 10" xfId="49985"/>
    <cellStyle name="Финансовый 6 2 2 11 11" xfId="49986"/>
    <cellStyle name="Финансовый 6 2 2 11 12" xfId="49987"/>
    <cellStyle name="Финансовый 6 2 2 11 13" xfId="49988"/>
    <cellStyle name="Финансовый 6 2 2 11 14" xfId="49989"/>
    <cellStyle name="Финансовый 6 2 2 11 15" xfId="49990"/>
    <cellStyle name="Финансовый 6 2 2 11 2" xfId="49991"/>
    <cellStyle name="Финансовый 6 2 2 11 2 10" xfId="49992"/>
    <cellStyle name="Финансовый 6 2 2 11 2 11" xfId="49993"/>
    <cellStyle name="Финансовый 6 2 2 11 2 12" xfId="49994"/>
    <cellStyle name="Финансовый 6 2 2 11 2 13" xfId="49995"/>
    <cellStyle name="Финансовый 6 2 2 11 2 14" xfId="49996"/>
    <cellStyle name="Финансовый 6 2 2 11 2 2" xfId="49997"/>
    <cellStyle name="Финансовый 6 2 2 11 2 2 10" xfId="49998"/>
    <cellStyle name="Финансовый 6 2 2 11 2 2 11" xfId="49999"/>
    <cellStyle name="Финансовый 6 2 2 11 2 2 12" xfId="50000"/>
    <cellStyle name="Финансовый 6 2 2 11 2 2 13" xfId="50001"/>
    <cellStyle name="Финансовый 6 2 2 11 2 2 2" xfId="50002"/>
    <cellStyle name="Финансовый 6 2 2 11 2 2 2 2" xfId="50003"/>
    <cellStyle name="Финансовый 6 2 2 11 2 2 2 2 2" xfId="50004"/>
    <cellStyle name="Финансовый 6 2 2 11 2 2 2 2 3" xfId="50005"/>
    <cellStyle name="Финансовый 6 2 2 11 2 2 2 2 4" xfId="50006"/>
    <cellStyle name="Финансовый 6 2 2 11 2 2 2 2 5" xfId="50007"/>
    <cellStyle name="Финансовый 6 2 2 11 2 2 2 3" xfId="50008"/>
    <cellStyle name="Финансовый 6 2 2 11 2 2 2 4" xfId="50009"/>
    <cellStyle name="Финансовый 6 2 2 11 2 2 2 5" xfId="50010"/>
    <cellStyle name="Финансовый 6 2 2 11 2 2 2 6" xfId="50011"/>
    <cellStyle name="Финансовый 6 2 2 11 2 2 2 7" xfId="50012"/>
    <cellStyle name="Финансовый 6 2 2 11 2 2 2 8" xfId="50013"/>
    <cellStyle name="Финансовый 6 2 2 11 2 2 2 9" xfId="50014"/>
    <cellStyle name="Финансовый 6 2 2 11 2 2 3" xfId="50015"/>
    <cellStyle name="Финансовый 6 2 2 11 2 2 3 2" xfId="50016"/>
    <cellStyle name="Финансовый 6 2 2 11 2 2 3 2 2" xfId="50017"/>
    <cellStyle name="Финансовый 6 2 2 11 2 2 3 2 3" xfId="50018"/>
    <cellStyle name="Финансовый 6 2 2 11 2 2 3 2 4" xfId="50019"/>
    <cellStyle name="Финансовый 6 2 2 11 2 2 3 2 5" xfId="50020"/>
    <cellStyle name="Финансовый 6 2 2 11 2 2 3 3" xfId="50021"/>
    <cellStyle name="Финансовый 6 2 2 11 2 2 3 4" xfId="50022"/>
    <cellStyle name="Финансовый 6 2 2 11 2 2 3 5" xfId="50023"/>
    <cellStyle name="Финансовый 6 2 2 11 2 2 3 6" xfId="50024"/>
    <cellStyle name="Финансовый 6 2 2 11 2 2 3 7" xfId="50025"/>
    <cellStyle name="Финансовый 6 2 2 11 2 2 3 8" xfId="50026"/>
    <cellStyle name="Финансовый 6 2 2 11 2 2 4" xfId="50027"/>
    <cellStyle name="Финансовый 6 2 2 11 2 2 4 2" xfId="50028"/>
    <cellStyle name="Финансовый 6 2 2 11 2 2 4 3" xfId="50029"/>
    <cellStyle name="Финансовый 6 2 2 11 2 2 4 4" xfId="50030"/>
    <cellStyle name="Финансовый 6 2 2 11 2 2 4 5" xfId="50031"/>
    <cellStyle name="Финансовый 6 2 2 11 2 2 5" xfId="50032"/>
    <cellStyle name="Финансовый 6 2 2 11 2 2 5 2" xfId="50033"/>
    <cellStyle name="Финансовый 6 2 2 11 2 2 5 3" xfId="50034"/>
    <cellStyle name="Финансовый 6 2 2 11 2 2 5 4" xfId="50035"/>
    <cellStyle name="Финансовый 6 2 2 11 2 2 5 5" xfId="50036"/>
    <cellStyle name="Финансовый 6 2 2 11 2 2 6" xfId="50037"/>
    <cellStyle name="Финансовый 6 2 2 11 2 2 7" xfId="50038"/>
    <cellStyle name="Финансовый 6 2 2 11 2 2 8" xfId="50039"/>
    <cellStyle name="Финансовый 6 2 2 11 2 2 9" xfId="50040"/>
    <cellStyle name="Финансовый 6 2 2 11 2 3" xfId="50041"/>
    <cellStyle name="Финансовый 6 2 2 11 2 3 2" xfId="50042"/>
    <cellStyle name="Финансовый 6 2 2 11 2 3 2 2" xfId="50043"/>
    <cellStyle name="Финансовый 6 2 2 11 2 3 2 3" xfId="50044"/>
    <cellStyle name="Финансовый 6 2 2 11 2 3 2 4" xfId="50045"/>
    <cellStyle name="Финансовый 6 2 2 11 2 3 2 5" xfId="50046"/>
    <cellStyle name="Финансовый 6 2 2 11 2 3 3" xfId="50047"/>
    <cellStyle name="Финансовый 6 2 2 11 2 3 4" xfId="50048"/>
    <cellStyle name="Финансовый 6 2 2 11 2 3 5" xfId="50049"/>
    <cellStyle name="Финансовый 6 2 2 11 2 3 6" xfId="50050"/>
    <cellStyle name="Финансовый 6 2 2 11 2 3 7" xfId="50051"/>
    <cellStyle name="Финансовый 6 2 2 11 2 3 8" xfId="50052"/>
    <cellStyle name="Финансовый 6 2 2 11 2 3 9" xfId="50053"/>
    <cellStyle name="Финансовый 6 2 2 11 2 4" xfId="50054"/>
    <cellStyle name="Финансовый 6 2 2 11 2 4 2" xfId="50055"/>
    <cellStyle name="Финансовый 6 2 2 11 2 4 2 2" xfId="50056"/>
    <cellStyle name="Финансовый 6 2 2 11 2 4 2 3" xfId="50057"/>
    <cellStyle name="Финансовый 6 2 2 11 2 4 2 4" xfId="50058"/>
    <cellStyle name="Финансовый 6 2 2 11 2 4 2 5" xfId="50059"/>
    <cellStyle name="Финансовый 6 2 2 11 2 4 3" xfId="50060"/>
    <cellStyle name="Финансовый 6 2 2 11 2 4 4" xfId="50061"/>
    <cellStyle name="Финансовый 6 2 2 11 2 4 5" xfId="50062"/>
    <cellStyle name="Финансовый 6 2 2 11 2 4 6" xfId="50063"/>
    <cellStyle name="Финансовый 6 2 2 11 2 4 7" xfId="50064"/>
    <cellStyle name="Финансовый 6 2 2 11 2 4 8" xfId="50065"/>
    <cellStyle name="Финансовый 6 2 2 11 2 5" xfId="50066"/>
    <cellStyle name="Финансовый 6 2 2 11 2 5 2" xfId="50067"/>
    <cellStyle name="Финансовый 6 2 2 11 2 5 3" xfId="50068"/>
    <cellStyle name="Финансовый 6 2 2 11 2 5 4" xfId="50069"/>
    <cellStyle name="Финансовый 6 2 2 11 2 5 5" xfId="50070"/>
    <cellStyle name="Финансовый 6 2 2 11 2 6" xfId="50071"/>
    <cellStyle name="Финансовый 6 2 2 11 2 6 2" xfId="50072"/>
    <cellStyle name="Финансовый 6 2 2 11 2 6 3" xfId="50073"/>
    <cellStyle name="Финансовый 6 2 2 11 2 6 4" xfId="50074"/>
    <cellStyle name="Финансовый 6 2 2 11 2 6 5" xfId="50075"/>
    <cellStyle name="Финансовый 6 2 2 11 2 7" xfId="50076"/>
    <cellStyle name="Финансовый 6 2 2 11 2 8" xfId="50077"/>
    <cellStyle name="Финансовый 6 2 2 11 2 9" xfId="50078"/>
    <cellStyle name="Финансовый 6 2 2 11 3" xfId="50079"/>
    <cellStyle name="Финансовый 6 2 2 11 3 10" xfId="50080"/>
    <cellStyle name="Финансовый 6 2 2 11 3 11" xfId="50081"/>
    <cellStyle name="Финансовый 6 2 2 11 3 12" xfId="50082"/>
    <cellStyle name="Финансовый 6 2 2 11 3 13" xfId="50083"/>
    <cellStyle name="Финансовый 6 2 2 11 3 2" xfId="50084"/>
    <cellStyle name="Финансовый 6 2 2 11 3 2 2" xfId="50085"/>
    <cellStyle name="Финансовый 6 2 2 11 3 2 2 2" xfId="50086"/>
    <cellStyle name="Финансовый 6 2 2 11 3 2 2 3" xfId="50087"/>
    <cellStyle name="Финансовый 6 2 2 11 3 2 2 4" xfId="50088"/>
    <cellStyle name="Финансовый 6 2 2 11 3 2 2 5" xfId="50089"/>
    <cellStyle name="Финансовый 6 2 2 11 3 2 3" xfId="50090"/>
    <cellStyle name="Финансовый 6 2 2 11 3 2 4" xfId="50091"/>
    <cellStyle name="Финансовый 6 2 2 11 3 2 5" xfId="50092"/>
    <cellStyle name="Финансовый 6 2 2 11 3 2 6" xfId="50093"/>
    <cellStyle name="Финансовый 6 2 2 11 3 2 7" xfId="50094"/>
    <cellStyle name="Финансовый 6 2 2 11 3 2 8" xfId="50095"/>
    <cellStyle name="Финансовый 6 2 2 11 3 2 9" xfId="50096"/>
    <cellStyle name="Финансовый 6 2 2 11 3 3" xfId="50097"/>
    <cellStyle name="Финансовый 6 2 2 11 3 3 2" xfId="50098"/>
    <cellStyle name="Финансовый 6 2 2 11 3 3 2 2" xfId="50099"/>
    <cellStyle name="Финансовый 6 2 2 11 3 3 2 3" xfId="50100"/>
    <cellStyle name="Финансовый 6 2 2 11 3 3 2 4" xfId="50101"/>
    <cellStyle name="Финансовый 6 2 2 11 3 3 2 5" xfId="50102"/>
    <cellStyle name="Финансовый 6 2 2 11 3 3 3" xfId="50103"/>
    <cellStyle name="Финансовый 6 2 2 11 3 3 4" xfId="50104"/>
    <cellStyle name="Финансовый 6 2 2 11 3 3 5" xfId="50105"/>
    <cellStyle name="Финансовый 6 2 2 11 3 3 6" xfId="50106"/>
    <cellStyle name="Финансовый 6 2 2 11 3 3 7" xfId="50107"/>
    <cellStyle name="Финансовый 6 2 2 11 3 3 8" xfId="50108"/>
    <cellStyle name="Финансовый 6 2 2 11 3 4" xfId="50109"/>
    <cellStyle name="Финансовый 6 2 2 11 3 4 2" xfId="50110"/>
    <cellStyle name="Финансовый 6 2 2 11 3 4 3" xfId="50111"/>
    <cellStyle name="Финансовый 6 2 2 11 3 4 4" xfId="50112"/>
    <cellStyle name="Финансовый 6 2 2 11 3 4 5" xfId="50113"/>
    <cellStyle name="Финансовый 6 2 2 11 3 5" xfId="50114"/>
    <cellStyle name="Финансовый 6 2 2 11 3 5 2" xfId="50115"/>
    <cellStyle name="Финансовый 6 2 2 11 3 5 3" xfId="50116"/>
    <cellStyle name="Финансовый 6 2 2 11 3 5 4" xfId="50117"/>
    <cellStyle name="Финансовый 6 2 2 11 3 5 5" xfId="50118"/>
    <cellStyle name="Финансовый 6 2 2 11 3 6" xfId="50119"/>
    <cellStyle name="Финансовый 6 2 2 11 3 7" xfId="50120"/>
    <cellStyle name="Финансовый 6 2 2 11 3 8" xfId="50121"/>
    <cellStyle name="Финансовый 6 2 2 11 3 9" xfId="50122"/>
    <cellStyle name="Финансовый 6 2 2 11 4" xfId="50123"/>
    <cellStyle name="Финансовый 6 2 2 11 4 2" xfId="50124"/>
    <cellStyle name="Финансовый 6 2 2 11 4 2 2" xfId="50125"/>
    <cellStyle name="Финансовый 6 2 2 11 4 2 3" xfId="50126"/>
    <cellStyle name="Финансовый 6 2 2 11 4 2 4" xfId="50127"/>
    <cellStyle name="Финансовый 6 2 2 11 4 2 5" xfId="50128"/>
    <cellStyle name="Финансовый 6 2 2 11 4 3" xfId="50129"/>
    <cellStyle name="Финансовый 6 2 2 11 4 4" xfId="50130"/>
    <cellStyle name="Финансовый 6 2 2 11 4 5" xfId="50131"/>
    <cellStyle name="Финансовый 6 2 2 11 4 6" xfId="50132"/>
    <cellStyle name="Финансовый 6 2 2 11 4 7" xfId="50133"/>
    <cellStyle name="Финансовый 6 2 2 11 4 8" xfId="50134"/>
    <cellStyle name="Финансовый 6 2 2 11 4 9" xfId="50135"/>
    <cellStyle name="Финансовый 6 2 2 11 5" xfId="50136"/>
    <cellStyle name="Финансовый 6 2 2 11 5 2" xfId="50137"/>
    <cellStyle name="Финансовый 6 2 2 11 5 2 2" xfId="50138"/>
    <cellStyle name="Финансовый 6 2 2 11 5 2 3" xfId="50139"/>
    <cellStyle name="Финансовый 6 2 2 11 5 2 4" xfId="50140"/>
    <cellStyle name="Финансовый 6 2 2 11 5 2 5" xfId="50141"/>
    <cellStyle name="Финансовый 6 2 2 11 5 3" xfId="50142"/>
    <cellStyle name="Финансовый 6 2 2 11 5 4" xfId="50143"/>
    <cellStyle name="Финансовый 6 2 2 11 5 5" xfId="50144"/>
    <cellStyle name="Финансовый 6 2 2 11 5 6" xfId="50145"/>
    <cellStyle name="Финансовый 6 2 2 11 5 7" xfId="50146"/>
    <cellStyle name="Финансовый 6 2 2 11 5 8" xfId="50147"/>
    <cellStyle name="Финансовый 6 2 2 11 6" xfId="50148"/>
    <cellStyle name="Финансовый 6 2 2 11 6 2" xfId="50149"/>
    <cellStyle name="Финансовый 6 2 2 11 6 3" xfId="50150"/>
    <cellStyle name="Финансовый 6 2 2 11 6 4" xfId="50151"/>
    <cellStyle name="Финансовый 6 2 2 11 6 5" xfId="50152"/>
    <cellStyle name="Финансовый 6 2 2 11 7" xfId="50153"/>
    <cellStyle name="Финансовый 6 2 2 11 7 2" xfId="50154"/>
    <cellStyle name="Финансовый 6 2 2 11 7 3" xfId="50155"/>
    <cellStyle name="Финансовый 6 2 2 11 7 4" xfId="50156"/>
    <cellStyle name="Финансовый 6 2 2 11 7 5" xfId="50157"/>
    <cellStyle name="Финансовый 6 2 2 11 8" xfId="50158"/>
    <cellStyle name="Финансовый 6 2 2 11 9" xfId="50159"/>
    <cellStyle name="Финансовый 6 2 2 12" xfId="50160"/>
    <cellStyle name="Финансовый 6 2 2 12 10" xfId="50161"/>
    <cellStyle name="Финансовый 6 2 2 12 11" xfId="50162"/>
    <cellStyle name="Финансовый 6 2 2 12 12" xfId="50163"/>
    <cellStyle name="Финансовый 6 2 2 12 13" xfId="50164"/>
    <cellStyle name="Финансовый 6 2 2 12 14" xfId="50165"/>
    <cellStyle name="Финансовый 6 2 2 12 15" xfId="50166"/>
    <cellStyle name="Финансовый 6 2 2 12 2" xfId="50167"/>
    <cellStyle name="Финансовый 6 2 2 12 2 10" xfId="50168"/>
    <cellStyle name="Финансовый 6 2 2 12 2 11" xfId="50169"/>
    <cellStyle name="Финансовый 6 2 2 12 2 12" xfId="50170"/>
    <cellStyle name="Финансовый 6 2 2 12 2 13" xfId="50171"/>
    <cellStyle name="Финансовый 6 2 2 12 2 14" xfId="50172"/>
    <cellStyle name="Финансовый 6 2 2 12 2 2" xfId="50173"/>
    <cellStyle name="Финансовый 6 2 2 12 2 2 10" xfId="50174"/>
    <cellStyle name="Финансовый 6 2 2 12 2 2 11" xfId="50175"/>
    <cellStyle name="Финансовый 6 2 2 12 2 2 12" xfId="50176"/>
    <cellStyle name="Финансовый 6 2 2 12 2 2 13" xfId="50177"/>
    <cellStyle name="Финансовый 6 2 2 12 2 2 2" xfId="50178"/>
    <cellStyle name="Финансовый 6 2 2 12 2 2 2 2" xfId="50179"/>
    <cellStyle name="Финансовый 6 2 2 12 2 2 2 2 2" xfId="50180"/>
    <cellStyle name="Финансовый 6 2 2 12 2 2 2 2 3" xfId="50181"/>
    <cellStyle name="Финансовый 6 2 2 12 2 2 2 2 4" xfId="50182"/>
    <cellStyle name="Финансовый 6 2 2 12 2 2 2 2 5" xfId="50183"/>
    <cellStyle name="Финансовый 6 2 2 12 2 2 2 3" xfId="50184"/>
    <cellStyle name="Финансовый 6 2 2 12 2 2 2 4" xfId="50185"/>
    <cellStyle name="Финансовый 6 2 2 12 2 2 2 5" xfId="50186"/>
    <cellStyle name="Финансовый 6 2 2 12 2 2 2 6" xfId="50187"/>
    <cellStyle name="Финансовый 6 2 2 12 2 2 2 7" xfId="50188"/>
    <cellStyle name="Финансовый 6 2 2 12 2 2 2 8" xfId="50189"/>
    <cellStyle name="Финансовый 6 2 2 12 2 2 2 9" xfId="50190"/>
    <cellStyle name="Финансовый 6 2 2 12 2 2 3" xfId="50191"/>
    <cellStyle name="Финансовый 6 2 2 12 2 2 3 2" xfId="50192"/>
    <cellStyle name="Финансовый 6 2 2 12 2 2 3 2 2" xfId="50193"/>
    <cellStyle name="Финансовый 6 2 2 12 2 2 3 2 3" xfId="50194"/>
    <cellStyle name="Финансовый 6 2 2 12 2 2 3 2 4" xfId="50195"/>
    <cellStyle name="Финансовый 6 2 2 12 2 2 3 2 5" xfId="50196"/>
    <cellStyle name="Финансовый 6 2 2 12 2 2 3 3" xfId="50197"/>
    <cellStyle name="Финансовый 6 2 2 12 2 2 3 4" xfId="50198"/>
    <cellStyle name="Финансовый 6 2 2 12 2 2 3 5" xfId="50199"/>
    <cellStyle name="Финансовый 6 2 2 12 2 2 3 6" xfId="50200"/>
    <cellStyle name="Финансовый 6 2 2 12 2 2 3 7" xfId="50201"/>
    <cellStyle name="Финансовый 6 2 2 12 2 2 3 8" xfId="50202"/>
    <cellStyle name="Финансовый 6 2 2 12 2 2 4" xfId="50203"/>
    <cellStyle name="Финансовый 6 2 2 12 2 2 4 2" xfId="50204"/>
    <cellStyle name="Финансовый 6 2 2 12 2 2 4 3" xfId="50205"/>
    <cellStyle name="Финансовый 6 2 2 12 2 2 4 4" xfId="50206"/>
    <cellStyle name="Финансовый 6 2 2 12 2 2 4 5" xfId="50207"/>
    <cellStyle name="Финансовый 6 2 2 12 2 2 5" xfId="50208"/>
    <cellStyle name="Финансовый 6 2 2 12 2 2 5 2" xfId="50209"/>
    <cellStyle name="Финансовый 6 2 2 12 2 2 5 3" xfId="50210"/>
    <cellStyle name="Финансовый 6 2 2 12 2 2 5 4" xfId="50211"/>
    <cellStyle name="Финансовый 6 2 2 12 2 2 5 5" xfId="50212"/>
    <cellStyle name="Финансовый 6 2 2 12 2 2 6" xfId="50213"/>
    <cellStyle name="Финансовый 6 2 2 12 2 2 7" xfId="50214"/>
    <cellStyle name="Финансовый 6 2 2 12 2 2 8" xfId="50215"/>
    <cellStyle name="Финансовый 6 2 2 12 2 2 9" xfId="50216"/>
    <cellStyle name="Финансовый 6 2 2 12 2 3" xfId="50217"/>
    <cellStyle name="Финансовый 6 2 2 12 2 3 2" xfId="50218"/>
    <cellStyle name="Финансовый 6 2 2 12 2 3 2 2" xfId="50219"/>
    <cellStyle name="Финансовый 6 2 2 12 2 3 2 3" xfId="50220"/>
    <cellStyle name="Финансовый 6 2 2 12 2 3 2 4" xfId="50221"/>
    <cellStyle name="Финансовый 6 2 2 12 2 3 2 5" xfId="50222"/>
    <cellStyle name="Финансовый 6 2 2 12 2 3 3" xfId="50223"/>
    <cellStyle name="Финансовый 6 2 2 12 2 3 4" xfId="50224"/>
    <cellStyle name="Финансовый 6 2 2 12 2 3 5" xfId="50225"/>
    <cellStyle name="Финансовый 6 2 2 12 2 3 6" xfId="50226"/>
    <cellStyle name="Финансовый 6 2 2 12 2 3 7" xfId="50227"/>
    <cellStyle name="Финансовый 6 2 2 12 2 3 8" xfId="50228"/>
    <cellStyle name="Финансовый 6 2 2 12 2 3 9" xfId="50229"/>
    <cellStyle name="Финансовый 6 2 2 12 2 4" xfId="50230"/>
    <cellStyle name="Финансовый 6 2 2 12 2 4 2" xfId="50231"/>
    <cellStyle name="Финансовый 6 2 2 12 2 4 2 2" xfId="50232"/>
    <cellStyle name="Финансовый 6 2 2 12 2 4 2 3" xfId="50233"/>
    <cellStyle name="Финансовый 6 2 2 12 2 4 2 4" xfId="50234"/>
    <cellStyle name="Финансовый 6 2 2 12 2 4 2 5" xfId="50235"/>
    <cellStyle name="Финансовый 6 2 2 12 2 4 3" xfId="50236"/>
    <cellStyle name="Финансовый 6 2 2 12 2 4 4" xfId="50237"/>
    <cellStyle name="Финансовый 6 2 2 12 2 4 5" xfId="50238"/>
    <cellStyle name="Финансовый 6 2 2 12 2 4 6" xfId="50239"/>
    <cellStyle name="Финансовый 6 2 2 12 2 4 7" xfId="50240"/>
    <cellStyle name="Финансовый 6 2 2 12 2 4 8" xfId="50241"/>
    <cellStyle name="Финансовый 6 2 2 12 2 5" xfId="50242"/>
    <cellStyle name="Финансовый 6 2 2 12 2 5 2" xfId="50243"/>
    <cellStyle name="Финансовый 6 2 2 12 2 5 3" xfId="50244"/>
    <cellStyle name="Финансовый 6 2 2 12 2 5 4" xfId="50245"/>
    <cellStyle name="Финансовый 6 2 2 12 2 5 5" xfId="50246"/>
    <cellStyle name="Финансовый 6 2 2 12 2 6" xfId="50247"/>
    <cellStyle name="Финансовый 6 2 2 12 2 6 2" xfId="50248"/>
    <cellStyle name="Финансовый 6 2 2 12 2 6 3" xfId="50249"/>
    <cellStyle name="Финансовый 6 2 2 12 2 6 4" xfId="50250"/>
    <cellStyle name="Финансовый 6 2 2 12 2 6 5" xfId="50251"/>
    <cellStyle name="Финансовый 6 2 2 12 2 7" xfId="50252"/>
    <cellStyle name="Финансовый 6 2 2 12 2 8" xfId="50253"/>
    <cellStyle name="Финансовый 6 2 2 12 2 9" xfId="50254"/>
    <cellStyle name="Финансовый 6 2 2 12 3" xfId="50255"/>
    <cellStyle name="Финансовый 6 2 2 12 3 10" xfId="50256"/>
    <cellStyle name="Финансовый 6 2 2 12 3 11" xfId="50257"/>
    <cellStyle name="Финансовый 6 2 2 12 3 12" xfId="50258"/>
    <cellStyle name="Финансовый 6 2 2 12 3 13" xfId="50259"/>
    <cellStyle name="Финансовый 6 2 2 12 3 2" xfId="50260"/>
    <cellStyle name="Финансовый 6 2 2 12 3 2 2" xfId="50261"/>
    <cellStyle name="Финансовый 6 2 2 12 3 2 2 2" xfId="50262"/>
    <cellStyle name="Финансовый 6 2 2 12 3 2 2 3" xfId="50263"/>
    <cellStyle name="Финансовый 6 2 2 12 3 2 2 4" xfId="50264"/>
    <cellStyle name="Финансовый 6 2 2 12 3 2 2 5" xfId="50265"/>
    <cellStyle name="Финансовый 6 2 2 12 3 2 3" xfId="50266"/>
    <cellStyle name="Финансовый 6 2 2 12 3 2 4" xfId="50267"/>
    <cellStyle name="Финансовый 6 2 2 12 3 2 5" xfId="50268"/>
    <cellStyle name="Финансовый 6 2 2 12 3 2 6" xfId="50269"/>
    <cellStyle name="Финансовый 6 2 2 12 3 2 7" xfId="50270"/>
    <cellStyle name="Финансовый 6 2 2 12 3 2 8" xfId="50271"/>
    <cellStyle name="Финансовый 6 2 2 12 3 2 9" xfId="50272"/>
    <cellStyle name="Финансовый 6 2 2 12 3 3" xfId="50273"/>
    <cellStyle name="Финансовый 6 2 2 12 3 3 2" xfId="50274"/>
    <cellStyle name="Финансовый 6 2 2 12 3 3 2 2" xfId="50275"/>
    <cellStyle name="Финансовый 6 2 2 12 3 3 2 3" xfId="50276"/>
    <cellStyle name="Финансовый 6 2 2 12 3 3 2 4" xfId="50277"/>
    <cellStyle name="Финансовый 6 2 2 12 3 3 2 5" xfId="50278"/>
    <cellStyle name="Финансовый 6 2 2 12 3 3 3" xfId="50279"/>
    <cellStyle name="Финансовый 6 2 2 12 3 3 4" xfId="50280"/>
    <cellStyle name="Финансовый 6 2 2 12 3 3 5" xfId="50281"/>
    <cellStyle name="Финансовый 6 2 2 12 3 3 6" xfId="50282"/>
    <cellStyle name="Финансовый 6 2 2 12 3 3 7" xfId="50283"/>
    <cellStyle name="Финансовый 6 2 2 12 3 3 8" xfId="50284"/>
    <cellStyle name="Финансовый 6 2 2 12 3 4" xfId="50285"/>
    <cellStyle name="Финансовый 6 2 2 12 3 4 2" xfId="50286"/>
    <cellStyle name="Финансовый 6 2 2 12 3 4 3" xfId="50287"/>
    <cellStyle name="Финансовый 6 2 2 12 3 4 4" xfId="50288"/>
    <cellStyle name="Финансовый 6 2 2 12 3 4 5" xfId="50289"/>
    <cellStyle name="Финансовый 6 2 2 12 3 5" xfId="50290"/>
    <cellStyle name="Финансовый 6 2 2 12 3 5 2" xfId="50291"/>
    <cellStyle name="Финансовый 6 2 2 12 3 5 3" xfId="50292"/>
    <cellStyle name="Финансовый 6 2 2 12 3 5 4" xfId="50293"/>
    <cellStyle name="Финансовый 6 2 2 12 3 5 5" xfId="50294"/>
    <cellStyle name="Финансовый 6 2 2 12 3 6" xfId="50295"/>
    <cellStyle name="Финансовый 6 2 2 12 3 7" xfId="50296"/>
    <cellStyle name="Финансовый 6 2 2 12 3 8" xfId="50297"/>
    <cellStyle name="Финансовый 6 2 2 12 3 9" xfId="50298"/>
    <cellStyle name="Финансовый 6 2 2 12 4" xfId="50299"/>
    <cellStyle name="Финансовый 6 2 2 12 4 2" xfId="50300"/>
    <cellStyle name="Финансовый 6 2 2 12 4 2 2" xfId="50301"/>
    <cellStyle name="Финансовый 6 2 2 12 4 2 3" xfId="50302"/>
    <cellStyle name="Финансовый 6 2 2 12 4 2 4" xfId="50303"/>
    <cellStyle name="Финансовый 6 2 2 12 4 2 5" xfId="50304"/>
    <cellStyle name="Финансовый 6 2 2 12 4 3" xfId="50305"/>
    <cellStyle name="Финансовый 6 2 2 12 4 4" xfId="50306"/>
    <cellStyle name="Финансовый 6 2 2 12 4 5" xfId="50307"/>
    <cellStyle name="Финансовый 6 2 2 12 4 6" xfId="50308"/>
    <cellStyle name="Финансовый 6 2 2 12 4 7" xfId="50309"/>
    <cellStyle name="Финансовый 6 2 2 12 4 8" xfId="50310"/>
    <cellStyle name="Финансовый 6 2 2 12 4 9" xfId="50311"/>
    <cellStyle name="Финансовый 6 2 2 12 5" xfId="50312"/>
    <cellStyle name="Финансовый 6 2 2 12 5 2" xfId="50313"/>
    <cellStyle name="Финансовый 6 2 2 12 5 2 2" xfId="50314"/>
    <cellStyle name="Финансовый 6 2 2 12 5 2 3" xfId="50315"/>
    <cellStyle name="Финансовый 6 2 2 12 5 2 4" xfId="50316"/>
    <cellStyle name="Финансовый 6 2 2 12 5 2 5" xfId="50317"/>
    <cellStyle name="Финансовый 6 2 2 12 5 3" xfId="50318"/>
    <cellStyle name="Финансовый 6 2 2 12 5 4" xfId="50319"/>
    <cellStyle name="Финансовый 6 2 2 12 5 5" xfId="50320"/>
    <cellStyle name="Финансовый 6 2 2 12 5 6" xfId="50321"/>
    <cellStyle name="Финансовый 6 2 2 12 5 7" xfId="50322"/>
    <cellStyle name="Финансовый 6 2 2 12 5 8" xfId="50323"/>
    <cellStyle name="Финансовый 6 2 2 12 6" xfId="50324"/>
    <cellStyle name="Финансовый 6 2 2 12 6 2" xfId="50325"/>
    <cellStyle name="Финансовый 6 2 2 12 6 3" xfId="50326"/>
    <cellStyle name="Финансовый 6 2 2 12 6 4" xfId="50327"/>
    <cellStyle name="Финансовый 6 2 2 12 6 5" xfId="50328"/>
    <cellStyle name="Финансовый 6 2 2 12 7" xfId="50329"/>
    <cellStyle name="Финансовый 6 2 2 12 7 2" xfId="50330"/>
    <cellStyle name="Финансовый 6 2 2 12 7 3" xfId="50331"/>
    <cellStyle name="Финансовый 6 2 2 12 7 4" xfId="50332"/>
    <cellStyle name="Финансовый 6 2 2 12 7 5" xfId="50333"/>
    <cellStyle name="Финансовый 6 2 2 12 8" xfId="50334"/>
    <cellStyle name="Финансовый 6 2 2 12 9" xfId="50335"/>
    <cellStyle name="Финансовый 6 2 2 13" xfId="50336"/>
    <cellStyle name="Финансовый 6 2 2 13 10" xfId="50337"/>
    <cellStyle name="Финансовый 6 2 2 13 11" xfId="50338"/>
    <cellStyle name="Финансовый 6 2 2 13 12" xfId="50339"/>
    <cellStyle name="Финансовый 6 2 2 13 13" xfId="50340"/>
    <cellStyle name="Финансовый 6 2 2 13 14" xfId="50341"/>
    <cellStyle name="Финансовый 6 2 2 13 2" xfId="50342"/>
    <cellStyle name="Финансовый 6 2 2 13 2 10" xfId="50343"/>
    <cellStyle name="Финансовый 6 2 2 13 2 11" xfId="50344"/>
    <cellStyle name="Финансовый 6 2 2 13 2 12" xfId="50345"/>
    <cellStyle name="Финансовый 6 2 2 13 2 13" xfId="50346"/>
    <cellStyle name="Финансовый 6 2 2 13 2 2" xfId="50347"/>
    <cellStyle name="Финансовый 6 2 2 13 2 2 2" xfId="50348"/>
    <cellStyle name="Финансовый 6 2 2 13 2 2 2 2" xfId="50349"/>
    <cellStyle name="Финансовый 6 2 2 13 2 2 2 3" xfId="50350"/>
    <cellStyle name="Финансовый 6 2 2 13 2 2 2 4" xfId="50351"/>
    <cellStyle name="Финансовый 6 2 2 13 2 2 2 5" xfId="50352"/>
    <cellStyle name="Финансовый 6 2 2 13 2 2 3" xfId="50353"/>
    <cellStyle name="Финансовый 6 2 2 13 2 2 4" xfId="50354"/>
    <cellStyle name="Финансовый 6 2 2 13 2 2 5" xfId="50355"/>
    <cellStyle name="Финансовый 6 2 2 13 2 2 6" xfId="50356"/>
    <cellStyle name="Финансовый 6 2 2 13 2 2 7" xfId="50357"/>
    <cellStyle name="Финансовый 6 2 2 13 2 2 8" xfId="50358"/>
    <cellStyle name="Финансовый 6 2 2 13 2 2 9" xfId="50359"/>
    <cellStyle name="Финансовый 6 2 2 13 2 3" xfId="50360"/>
    <cellStyle name="Финансовый 6 2 2 13 2 3 2" xfId="50361"/>
    <cellStyle name="Финансовый 6 2 2 13 2 3 2 2" xfId="50362"/>
    <cellStyle name="Финансовый 6 2 2 13 2 3 2 3" xfId="50363"/>
    <cellStyle name="Финансовый 6 2 2 13 2 3 2 4" xfId="50364"/>
    <cellStyle name="Финансовый 6 2 2 13 2 3 2 5" xfId="50365"/>
    <cellStyle name="Финансовый 6 2 2 13 2 3 3" xfId="50366"/>
    <cellStyle name="Финансовый 6 2 2 13 2 3 4" xfId="50367"/>
    <cellStyle name="Финансовый 6 2 2 13 2 3 5" xfId="50368"/>
    <cellStyle name="Финансовый 6 2 2 13 2 3 6" xfId="50369"/>
    <cellStyle name="Финансовый 6 2 2 13 2 3 7" xfId="50370"/>
    <cellStyle name="Финансовый 6 2 2 13 2 3 8" xfId="50371"/>
    <cellStyle name="Финансовый 6 2 2 13 2 4" xfId="50372"/>
    <cellStyle name="Финансовый 6 2 2 13 2 4 2" xfId="50373"/>
    <cellStyle name="Финансовый 6 2 2 13 2 4 3" xfId="50374"/>
    <cellStyle name="Финансовый 6 2 2 13 2 4 4" xfId="50375"/>
    <cellStyle name="Финансовый 6 2 2 13 2 4 5" xfId="50376"/>
    <cellStyle name="Финансовый 6 2 2 13 2 5" xfId="50377"/>
    <cellStyle name="Финансовый 6 2 2 13 2 5 2" xfId="50378"/>
    <cellStyle name="Финансовый 6 2 2 13 2 5 3" xfId="50379"/>
    <cellStyle name="Финансовый 6 2 2 13 2 5 4" xfId="50380"/>
    <cellStyle name="Финансовый 6 2 2 13 2 5 5" xfId="50381"/>
    <cellStyle name="Финансовый 6 2 2 13 2 6" xfId="50382"/>
    <cellStyle name="Финансовый 6 2 2 13 2 7" xfId="50383"/>
    <cellStyle name="Финансовый 6 2 2 13 2 8" xfId="50384"/>
    <cellStyle name="Финансовый 6 2 2 13 2 9" xfId="50385"/>
    <cellStyle name="Финансовый 6 2 2 13 3" xfId="50386"/>
    <cellStyle name="Финансовый 6 2 2 13 3 2" xfId="50387"/>
    <cellStyle name="Финансовый 6 2 2 13 3 2 2" xfId="50388"/>
    <cellStyle name="Финансовый 6 2 2 13 3 2 3" xfId="50389"/>
    <cellStyle name="Финансовый 6 2 2 13 3 2 4" xfId="50390"/>
    <cellStyle name="Финансовый 6 2 2 13 3 2 5" xfId="50391"/>
    <cellStyle name="Финансовый 6 2 2 13 3 3" xfId="50392"/>
    <cellStyle name="Финансовый 6 2 2 13 3 4" xfId="50393"/>
    <cellStyle name="Финансовый 6 2 2 13 3 5" xfId="50394"/>
    <cellStyle name="Финансовый 6 2 2 13 3 6" xfId="50395"/>
    <cellStyle name="Финансовый 6 2 2 13 3 7" xfId="50396"/>
    <cellStyle name="Финансовый 6 2 2 13 3 8" xfId="50397"/>
    <cellStyle name="Финансовый 6 2 2 13 3 9" xfId="50398"/>
    <cellStyle name="Финансовый 6 2 2 13 4" xfId="50399"/>
    <cellStyle name="Финансовый 6 2 2 13 4 2" xfId="50400"/>
    <cellStyle name="Финансовый 6 2 2 13 4 2 2" xfId="50401"/>
    <cellStyle name="Финансовый 6 2 2 13 4 2 3" xfId="50402"/>
    <cellStyle name="Финансовый 6 2 2 13 4 2 4" xfId="50403"/>
    <cellStyle name="Финансовый 6 2 2 13 4 2 5" xfId="50404"/>
    <cellStyle name="Финансовый 6 2 2 13 4 3" xfId="50405"/>
    <cellStyle name="Финансовый 6 2 2 13 4 4" xfId="50406"/>
    <cellStyle name="Финансовый 6 2 2 13 4 5" xfId="50407"/>
    <cellStyle name="Финансовый 6 2 2 13 4 6" xfId="50408"/>
    <cellStyle name="Финансовый 6 2 2 13 4 7" xfId="50409"/>
    <cellStyle name="Финансовый 6 2 2 13 4 8" xfId="50410"/>
    <cellStyle name="Финансовый 6 2 2 13 5" xfId="50411"/>
    <cellStyle name="Финансовый 6 2 2 13 5 2" xfId="50412"/>
    <cellStyle name="Финансовый 6 2 2 13 5 3" xfId="50413"/>
    <cellStyle name="Финансовый 6 2 2 13 5 4" xfId="50414"/>
    <cellStyle name="Финансовый 6 2 2 13 5 5" xfId="50415"/>
    <cellStyle name="Финансовый 6 2 2 13 6" xfId="50416"/>
    <cellStyle name="Финансовый 6 2 2 13 6 2" xfId="50417"/>
    <cellStyle name="Финансовый 6 2 2 13 6 3" xfId="50418"/>
    <cellStyle name="Финансовый 6 2 2 13 6 4" xfId="50419"/>
    <cellStyle name="Финансовый 6 2 2 13 6 5" xfId="50420"/>
    <cellStyle name="Финансовый 6 2 2 13 7" xfId="50421"/>
    <cellStyle name="Финансовый 6 2 2 13 8" xfId="50422"/>
    <cellStyle name="Финансовый 6 2 2 13 9" xfId="50423"/>
    <cellStyle name="Финансовый 6 2 2 14" xfId="50424"/>
    <cellStyle name="Финансовый 6 2 2 14 10" xfId="50425"/>
    <cellStyle name="Финансовый 6 2 2 14 11" xfId="50426"/>
    <cellStyle name="Финансовый 6 2 2 14 12" xfId="50427"/>
    <cellStyle name="Финансовый 6 2 2 14 13" xfId="50428"/>
    <cellStyle name="Финансовый 6 2 2 14 2" xfId="50429"/>
    <cellStyle name="Финансовый 6 2 2 14 2 2" xfId="50430"/>
    <cellStyle name="Финансовый 6 2 2 14 2 2 2" xfId="50431"/>
    <cellStyle name="Финансовый 6 2 2 14 2 2 3" xfId="50432"/>
    <cellStyle name="Финансовый 6 2 2 14 2 2 4" xfId="50433"/>
    <cellStyle name="Финансовый 6 2 2 14 2 2 5" xfId="50434"/>
    <cellStyle name="Финансовый 6 2 2 14 2 3" xfId="50435"/>
    <cellStyle name="Финансовый 6 2 2 14 2 4" xfId="50436"/>
    <cellStyle name="Финансовый 6 2 2 14 2 5" xfId="50437"/>
    <cellStyle name="Финансовый 6 2 2 14 2 6" xfId="50438"/>
    <cellStyle name="Финансовый 6 2 2 14 2 7" xfId="50439"/>
    <cellStyle name="Финансовый 6 2 2 14 2 8" xfId="50440"/>
    <cellStyle name="Финансовый 6 2 2 14 2 9" xfId="50441"/>
    <cellStyle name="Финансовый 6 2 2 14 3" xfId="50442"/>
    <cellStyle name="Финансовый 6 2 2 14 3 2" xfId="50443"/>
    <cellStyle name="Финансовый 6 2 2 14 3 2 2" xfId="50444"/>
    <cellStyle name="Финансовый 6 2 2 14 3 2 3" xfId="50445"/>
    <cellStyle name="Финансовый 6 2 2 14 3 2 4" xfId="50446"/>
    <cellStyle name="Финансовый 6 2 2 14 3 2 5" xfId="50447"/>
    <cellStyle name="Финансовый 6 2 2 14 3 3" xfId="50448"/>
    <cellStyle name="Финансовый 6 2 2 14 3 4" xfId="50449"/>
    <cellStyle name="Финансовый 6 2 2 14 3 5" xfId="50450"/>
    <cellStyle name="Финансовый 6 2 2 14 3 6" xfId="50451"/>
    <cellStyle name="Финансовый 6 2 2 14 3 7" xfId="50452"/>
    <cellStyle name="Финансовый 6 2 2 14 3 8" xfId="50453"/>
    <cellStyle name="Финансовый 6 2 2 14 4" xfId="50454"/>
    <cellStyle name="Финансовый 6 2 2 14 4 2" xfId="50455"/>
    <cellStyle name="Финансовый 6 2 2 14 4 3" xfId="50456"/>
    <cellStyle name="Финансовый 6 2 2 14 4 4" xfId="50457"/>
    <cellStyle name="Финансовый 6 2 2 14 4 5" xfId="50458"/>
    <cellStyle name="Финансовый 6 2 2 14 5" xfId="50459"/>
    <cellStyle name="Финансовый 6 2 2 14 5 2" xfId="50460"/>
    <cellStyle name="Финансовый 6 2 2 14 5 3" xfId="50461"/>
    <cellStyle name="Финансовый 6 2 2 14 5 4" xfId="50462"/>
    <cellStyle name="Финансовый 6 2 2 14 5 5" xfId="50463"/>
    <cellStyle name="Финансовый 6 2 2 14 6" xfId="50464"/>
    <cellStyle name="Финансовый 6 2 2 14 7" xfId="50465"/>
    <cellStyle name="Финансовый 6 2 2 14 8" xfId="50466"/>
    <cellStyle name="Финансовый 6 2 2 14 9" xfId="50467"/>
    <cellStyle name="Финансовый 6 2 2 15" xfId="50468"/>
    <cellStyle name="Финансовый 6 2 2 15 10" xfId="50469"/>
    <cellStyle name="Финансовый 6 2 2 15 2" xfId="50470"/>
    <cellStyle name="Финансовый 6 2 2 15 2 2" xfId="50471"/>
    <cellStyle name="Финансовый 6 2 2 15 2 2 2" xfId="50472"/>
    <cellStyle name="Финансовый 6 2 2 15 2 2 3" xfId="50473"/>
    <cellStyle name="Финансовый 6 2 2 15 2 2 4" xfId="50474"/>
    <cellStyle name="Финансовый 6 2 2 15 2 2 5" xfId="50475"/>
    <cellStyle name="Финансовый 6 2 2 15 2 3" xfId="50476"/>
    <cellStyle name="Финансовый 6 2 2 15 2 4" xfId="50477"/>
    <cellStyle name="Финансовый 6 2 2 15 2 5" xfId="50478"/>
    <cellStyle name="Финансовый 6 2 2 15 2 6" xfId="50479"/>
    <cellStyle name="Финансовый 6 2 2 15 2 7" xfId="50480"/>
    <cellStyle name="Финансовый 6 2 2 15 2 8" xfId="50481"/>
    <cellStyle name="Финансовый 6 2 2 15 2 9" xfId="50482"/>
    <cellStyle name="Финансовый 6 2 2 15 3" xfId="50483"/>
    <cellStyle name="Финансовый 6 2 2 15 3 2" xfId="50484"/>
    <cellStyle name="Финансовый 6 2 2 15 3 3" xfId="50485"/>
    <cellStyle name="Финансовый 6 2 2 15 3 4" xfId="50486"/>
    <cellStyle name="Финансовый 6 2 2 15 3 5" xfId="50487"/>
    <cellStyle name="Финансовый 6 2 2 15 4" xfId="50488"/>
    <cellStyle name="Финансовый 6 2 2 15 5" xfId="50489"/>
    <cellStyle name="Финансовый 6 2 2 15 6" xfId="50490"/>
    <cellStyle name="Финансовый 6 2 2 15 7" xfId="50491"/>
    <cellStyle name="Финансовый 6 2 2 15 8" xfId="50492"/>
    <cellStyle name="Финансовый 6 2 2 15 9" xfId="50493"/>
    <cellStyle name="Финансовый 6 2 2 16" xfId="50494"/>
    <cellStyle name="Финансовый 6 2 2 16 2" xfId="50495"/>
    <cellStyle name="Финансовый 6 2 2 16 2 2" xfId="50496"/>
    <cellStyle name="Финансовый 6 2 2 16 2 3" xfId="50497"/>
    <cellStyle name="Финансовый 6 2 2 16 2 4" xfId="50498"/>
    <cellStyle name="Финансовый 6 2 2 16 2 5" xfId="50499"/>
    <cellStyle name="Финансовый 6 2 2 16 3" xfId="50500"/>
    <cellStyle name="Финансовый 6 2 2 16 4" xfId="50501"/>
    <cellStyle name="Финансовый 6 2 2 16 5" xfId="50502"/>
    <cellStyle name="Финансовый 6 2 2 16 6" xfId="50503"/>
    <cellStyle name="Финансовый 6 2 2 16 7" xfId="50504"/>
    <cellStyle name="Финансовый 6 2 2 16 8" xfId="50505"/>
    <cellStyle name="Финансовый 6 2 2 16 9" xfId="50506"/>
    <cellStyle name="Финансовый 6 2 2 17" xfId="50507"/>
    <cellStyle name="Финансовый 6 2 2 17 2" xfId="50508"/>
    <cellStyle name="Финансовый 6 2 2 17 2 2" xfId="50509"/>
    <cellStyle name="Финансовый 6 2 2 17 2 3" xfId="50510"/>
    <cellStyle name="Финансовый 6 2 2 17 2 4" xfId="50511"/>
    <cellStyle name="Финансовый 6 2 2 17 2 5" xfId="50512"/>
    <cellStyle name="Финансовый 6 2 2 17 3" xfId="50513"/>
    <cellStyle name="Финансовый 6 2 2 17 4" xfId="50514"/>
    <cellStyle name="Финансовый 6 2 2 17 5" xfId="50515"/>
    <cellStyle name="Финансовый 6 2 2 17 6" xfId="50516"/>
    <cellStyle name="Финансовый 6 2 2 17 7" xfId="50517"/>
    <cellStyle name="Финансовый 6 2 2 17 8" xfId="50518"/>
    <cellStyle name="Финансовый 6 2 2 18" xfId="50519"/>
    <cellStyle name="Финансовый 6 2 2 18 2" xfId="50520"/>
    <cellStyle name="Финансовый 6 2 2 18 3" xfId="50521"/>
    <cellStyle name="Финансовый 6 2 2 18 4" xfId="50522"/>
    <cellStyle name="Финансовый 6 2 2 18 5" xfId="50523"/>
    <cellStyle name="Финансовый 6 2 2 19" xfId="50524"/>
    <cellStyle name="Финансовый 6 2 2 19 2" xfId="50525"/>
    <cellStyle name="Финансовый 6 2 2 19 3" xfId="50526"/>
    <cellStyle name="Финансовый 6 2 2 19 4" xfId="50527"/>
    <cellStyle name="Финансовый 6 2 2 19 5" xfId="50528"/>
    <cellStyle name="Финансовый 6 2 2 2" xfId="50529"/>
    <cellStyle name="Финансовый 6 2 2 2 10" xfId="50530"/>
    <cellStyle name="Финансовый 6 2 2 2 11" xfId="50531"/>
    <cellStyle name="Финансовый 6 2 2 2 12" xfId="50532"/>
    <cellStyle name="Финансовый 6 2 2 2 13" xfId="50533"/>
    <cellStyle name="Финансовый 6 2 2 2 14" xfId="50534"/>
    <cellStyle name="Финансовый 6 2 2 2 15" xfId="50535"/>
    <cellStyle name="Финансовый 6 2 2 2 16" xfId="50536"/>
    <cellStyle name="Финансовый 6 2 2 2 17" xfId="50537"/>
    <cellStyle name="Финансовый 6 2 2 2 2" xfId="50538"/>
    <cellStyle name="Финансовый 6 2 2 2 2 10" xfId="50539"/>
    <cellStyle name="Финансовый 6 2 2 2 2 11" xfId="50540"/>
    <cellStyle name="Финансовый 6 2 2 2 2 12" xfId="50541"/>
    <cellStyle name="Финансовый 6 2 2 2 2 13" xfId="50542"/>
    <cellStyle name="Финансовый 6 2 2 2 2 14" xfId="50543"/>
    <cellStyle name="Финансовый 6 2 2 2 2 15" xfId="50544"/>
    <cellStyle name="Финансовый 6 2 2 2 2 16" xfId="50545"/>
    <cellStyle name="Финансовый 6 2 2 2 2 2" xfId="50546"/>
    <cellStyle name="Финансовый 6 2 2 2 2 2 10" xfId="50547"/>
    <cellStyle name="Финансовый 6 2 2 2 2 2 11" xfId="50548"/>
    <cellStyle name="Финансовый 6 2 2 2 2 2 12" xfId="50549"/>
    <cellStyle name="Финансовый 6 2 2 2 2 2 13" xfId="50550"/>
    <cellStyle name="Финансовый 6 2 2 2 2 2 14" xfId="50551"/>
    <cellStyle name="Финансовый 6 2 2 2 2 2 2" xfId="50552"/>
    <cellStyle name="Финансовый 6 2 2 2 2 2 2 10" xfId="50553"/>
    <cellStyle name="Финансовый 6 2 2 2 2 2 2 11" xfId="50554"/>
    <cellStyle name="Финансовый 6 2 2 2 2 2 2 12" xfId="50555"/>
    <cellStyle name="Финансовый 6 2 2 2 2 2 2 13" xfId="50556"/>
    <cellStyle name="Финансовый 6 2 2 2 2 2 2 2" xfId="50557"/>
    <cellStyle name="Финансовый 6 2 2 2 2 2 2 2 2" xfId="50558"/>
    <cellStyle name="Финансовый 6 2 2 2 2 2 2 2 2 2" xfId="50559"/>
    <cellStyle name="Финансовый 6 2 2 2 2 2 2 2 2 3" xfId="50560"/>
    <cellStyle name="Финансовый 6 2 2 2 2 2 2 2 2 4" xfId="50561"/>
    <cellStyle name="Финансовый 6 2 2 2 2 2 2 2 2 5" xfId="50562"/>
    <cellStyle name="Финансовый 6 2 2 2 2 2 2 2 3" xfId="50563"/>
    <cellStyle name="Финансовый 6 2 2 2 2 2 2 2 4" xfId="50564"/>
    <cellStyle name="Финансовый 6 2 2 2 2 2 2 2 5" xfId="50565"/>
    <cellStyle name="Финансовый 6 2 2 2 2 2 2 2 6" xfId="50566"/>
    <cellStyle name="Финансовый 6 2 2 2 2 2 2 2 7" xfId="50567"/>
    <cellStyle name="Финансовый 6 2 2 2 2 2 2 2 8" xfId="50568"/>
    <cellStyle name="Финансовый 6 2 2 2 2 2 2 2 9" xfId="50569"/>
    <cellStyle name="Финансовый 6 2 2 2 2 2 2 3" xfId="50570"/>
    <cellStyle name="Финансовый 6 2 2 2 2 2 2 3 2" xfId="50571"/>
    <cellStyle name="Финансовый 6 2 2 2 2 2 2 3 2 2" xfId="50572"/>
    <cellStyle name="Финансовый 6 2 2 2 2 2 2 3 2 3" xfId="50573"/>
    <cellStyle name="Финансовый 6 2 2 2 2 2 2 3 2 4" xfId="50574"/>
    <cellStyle name="Финансовый 6 2 2 2 2 2 2 3 2 5" xfId="50575"/>
    <cellStyle name="Финансовый 6 2 2 2 2 2 2 3 3" xfId="50576"/>
    <cellStyle name="Финансовый 6 2 2 2 2 2 2 3 4" xfId="50577"/>
    <cellStyle name="Финансовый 6 2 2 2 2 2 2 3 5" xfId="50578"/>
    <cellStyle name="Финансовый 6 2 2 2 2 2 2 3 6" xfId="50579"/>
    <cellStyle name="Финансовый 6 2 2 2 2 2 2 3 7" xfId="50580"/>
    <cellStyle name="Финансовый 6 2 2 2 2 2 2 3 8" xfId="50581"/>
    <cellStyle name="Финансовый 6 2 2 2 2 2 2 4" xfId="50582"/>
    <cellStyle name="Финансовый 6 2 2 2 2 2 2 4 2" xfId="50583"/>
    <cellStyle name="Финансовый 6 2 2 2 2 2 2 4 3" xfId="50584"/>
    <cellStyle name="Финансовый 6 2 2 2 2 2 2 4 4" xfId="50585"/>
    <cellStyle name="Финансовый 6 2 2 2 2 2 2 4 5" xfId="50586"/>
    <cellStyle name="Финансовый 6 2 2 2 2 2 2 5" xfId="50587"/>
    <cellStyle name="Финансовый 6 2 2 2 2 2 2 5 2" xfId="50588"/>
    <cellStyle name="Финансовый 6 2 2 2 2 2 2 5 3" xfId="50589"/>
    <cellStyle name="Финансовый 6 2 2 2 2 2 2 5 4" xfId="50590"/>
    <cellStyle name="Финансовый 6 2 2 2 2 2 2 5 5" xfId="50591"/>
    <cellStyle name="Финансовый 6 2 2 2 2 2 2 6" xfId="50592"/>
    <cellStyle name="Финансовый 6 2 2 2 2 2 2 7" xfId="50593"/>
    <cellStyle name="Финансовый 6 2 2 2 2 2 2 8" xfId="50594"/>
    <cellStyle name="Финансовый 6 2 2 2 2 2 2 9" xfId="50595"/>
    <cellStyle name="Финансовый 6 2 2 2 2 2 3" xfId="50596"/>
    <cellStyle name="Финансовый 6 2 2 2 2 2 3 2" xfId="50597"/>
    <cellStyle name="Финансовый 6 2 2 2 2 2 3 2 2" xfId="50598"/>
    <cellStyle name="Финансовый 6 2 2 2 2 2 3 2 3" xfId="50599"/>
    <cellStyle name="Финансовый 6 2 2 2 2 2 3 2 4" xfId="50600"/>
    <cellStyle name="Финансовый 6 2 2 2 2 2 3 2 5" xfId="50601"/>
    <cellStyle name="Финансовый 6 2 2 2 2 2 3 3" xfId="50602"/>
    <cellStyle name="Финансовый 6 2 2 2 2 2 3 4" xfId="50603"/>
    <cellStyle name="Финансовый 6 2 2 2 2 2 3 5" xfId="50604"/>
    <cellStyle name="Финансовый 6 2 2 2 2 2 3 6" xfId="50605"/>
    <cellStyle name="Финансовый 6 2 2 2 2 2 3 7" xfId="50606"/>
    <cellStyle name="Финансовый 6 2 2 2 2 2 3 8" xfId="50607"/>
    <cellStyle name="Финансовый 6 2 2 2 2 2 3 9" xfId="50608"/>
    <cellStyle name="Финансовый 6 2 2 2 2 2 4" xfId="50609"/>
    <cellStyle name="Финансовый 6 2 2 2 2 2 4 2" xfId="50610"/>
    <cellStyle name="Финансовый 6 2 2 2 2 2 4 2 2" xfId="50611"/>
    <cellStyle name="Финансовый 6 2 2 2 2 2 4 2 3" xfId="50612"/>
    <cellStyle name="Финансовый 6 2 2 2 2 2 4 2 4" xfId="50613"/>
    <cellStyle name="Финансовый 6 2 2 2 2 2 4 2 5" xfId="50614"/>
    <cellStyle name="Финансовый 6 2 2 2 2 2 4 3" xfId="50615"/>
    <cellStyle name="Финансовый 6 2 2 2 2 2 4 4" xfId="50616"/>
    <cellStyle name="Финансовый 6 2 2 2 2 2 4 5" xfId="50617"/>
    <cellStyle name="Финансовый 6 2 2 2 2 2 4 6" xfId="50618"/>
    <cellStyle name="Финансовый 6 2 2 2 2 2 4 7" xfId="50619"/>
    <cellStyle name="Финансовый 6 2 2 2 2 2 4 8" xfId="50620"/>
    <cellStyle name="Финансовый 6 2 2 2 2 2 5" xfId="50621"/>
    <cellStyle name="Финансовый 6 2 2 2 2 2 5 2" xfId="50622"/>
    <cellStyle name="Финансовый 6 2 2 2 2 2 5 3" xfId="50623"/>
    <cellStyle name="Финансовый 6 2 2 2 2 2 5 4" xfId="50624"/>
    <cellStyle name="Финансовый 6 2 2 2 2 2 5 5" xfId="50625"/>
    <cellStyle name="Финансовый 6 2 2 2 2 2 6" xfId="50626"/>
    <cellStyle name="Финансовый 6 2 2 2 2 2 6 2" xfId="50627"/>
    <cellStyle name="Финансовый 6 2 2 2 2 2 6 3" xfId="50628"/>
    <cellStyle name="Финансовый 6 2 2 2 2 2 6 4" xfId="50629"/>
    <cellStyle name="Финансовый 6 2 2 2 2 2 6 5" xfId="50630"/>
    <cellStyle name="Финансовый 6 2 2 2 2 2 7" xfId="50631"/>
    <cellStyle name="Финансовый 6 2 2 2 2 2 8" xfId="50632"/>
    <cellStyle name="Финансовый 6 2 2 2 2 2 9" xfId="50633"/>
    <cellStyle name="Финансовый 6 2 2 2 2 3" xfId="50634"/>
    <cellStyle name="Финансовый 6 2 2 2 2 3 10" xfId="50635"/>
    <cellStyle name="Финансовый 6 2 2 2 2 3 11" xfId="50636"/>
    <cellStyle name="Финансовый 6 2 2 2 2 3 12" xfId="50637"/>
    <cellStyle name="Финансовый 6 2 2 2 2 3 13" xfId="50638"/>
    <cellStyle name="Финансовый 6 2 2 2 2 3 2" xfId="50639"/>
    <cellStyle name="Финансовый 6 2 2 2 2 3 2 2" xfId="50640"/>
    <cellStyle name="Финансовый 6 2 2 2 2 3 2 2 2" xfId="50641"/>
    <cellStyle name="Финансовый 6 2 2 2 2 3 2 2 3" xfId="50642"/>
    <cellStyle name="Финансовый 6 2 2 2 2 3 2 2 4" xfId="50643"/>
    <cellStyle name="Финансовый 6 2 2 2 2 3 2 2 5" xfId="50644"/>
    <cellStyle name="Финансовый 6 2 2 2 2 3 2 3" xfId="50645"/>
    <cellStyle name="Финансовый 6 2 2 2 2 3 2 4" xfId="50646"/>
    <cellStyle name="Финансовый 6 2 2 2 2 3 2 5" xfId="50647"/>
    <cellStyle name="Финансовый 6 2 2 2 2 3 2 6" xfId="50648"/>
    <cellStyle name="Финансовый 6 2 2 2 2 3 2 7" xfId="50649"/>
    <cellStyle name="Финансовый 6 2 2 2 2 3 2 8" xfId="50650"/>
    <cellStyle name="Финансовый 6 2 2 2 2 3 2 9" xfId="50651"/>
    <cellStyle name="Финансовый 6 2 2 2 2 3 3" xfId="50652"/>
    <cellStyle name="Финансовый 6 2 2 2 2 3 3 2" xfId="50653"/>
    <cellStyle name="Финансовый 6 2 2 2 2 3 3 2 2" xfId="50654"/>
    <cellStyle name="Финансовый 6 2 2 2 2 3 3 2 3" xfId="50655"/>
    <cellStyle name="Финансовый 6 2 2 2 2 3 3 2 4" xfId="50656"/>
    <cellStyle name="Финансовый 6 2 2 2 2 3 3 2 5" xfId="50657"/>
    <cellStyle name="Финансовый 6 2 2 2 2 3 3 3" xfId="50658"/>
    <cellStyle name="Финансовый 6 2 2 2 2 3 3 4" xfId="50659"/>
    <cellStyle name="Финансовый 6 2 2 2 2 3 3 5" xfId="50660"/>
    <cellStyle name="Финансовый 6 2 2 2 2 3 3 6" xfId="50661"/>
    <cellStyle name="Финансовый 6 2 2 2 2 3 3 7" xfId="50662"/>
    <cellStyle name="Финансовый 6 2 2 2 2 3 3 8" xfId="50663"/>
    <cellStyle name="Финансовый 6 2 2 2 2 3 4" xfId="50664"/>
    <cellStyle name="Финансовый 6 2 2 2 2 3 4 2" xfId="50665"/>
    <cellStyle name="Финансовый 6 2 2 2 2 3 4 3" xfId="50666"/>
    <cellStyle name="Финансовый 6 2 2 2 2 3 4 4" xfId="50667"/>
    <cellStyle name="Финансовый 6 2 2 2 2 3 4 5" xfId="50668"/>
    <cellStyle name="Финансовый 6 2 2 2 2 3 5" xfId="50669"/>
    <cellStyle name="Финансовый 6 2 2 2 2 3 5 2" xfId="50670"/>
    <cellStyle name="Финансовый 6 2 2 2 2 3 5 3" xfId="50671"/>
    <cellStyle name="Финансовый 6 2 2 2 2 3 5 4" xfId="50672"/>
    <cellStyle name="Финансовый 6 2 2 2 2 3 5 5" xfId="50673"/>
    <cellStyle name="Финансовый 6 2 2 2 2 3 6" xfId="50674"/>
    <cellStyle name="Финансовый 6 2 2 2 2 3 7" xfId="50675"/>
    <cellStyle name="Финансовый 6 2 2 2 2 3 8" xfId="50676"/>
    <cellStyle name="Финансовый 6 2 2 2 2 3 9" xfId="50677"/>
    <cellStyle name="Финансовый 6 2 2 2 2 4" xfId="50678"/>
    <cellStyle name="Финансовый 6 2 2 2 2 4 10" xfId="50679"/>
    <cellStyle name="Финансовый 6 2 2 2 2 4 2" xfId="50680"/>
    <cellStyle name="Финансовый 6 2 2 2 2 4 2 2" xfId="50681"/>
    <cellStyle name="Финансовый 6 2 2 2 2 4 2 2 2" xfId="50682"/>
    <cellStyle name="Финансовый 6 2 2 2 2 4 2 2 3" xfId="50683"/>
    <cellStyle name="Финансовый 6 2 2 2 2 4 2 2 4" xfId="50684"/>
    <cellStyle name="Финансовый 6 2 2 2 2 4 2 2 5" xfId="50685"/>
    <cellStyle name="Финансовый 6 2 2 2 2 4 2 3" xfId="50686"/>
    <cellStyle name="Финансовый 6 2 2 2 2 4 2 4" xfId="50687"/>
    <cellStyle name="Финансовый 6 2 2 2 2 4 2 5" xfId="50688"/>
    <cellStyle name="Финансовый 6 2 2 2 2 4 2 6" xfId="50689"/>
    <cellStyle name="Финансовый 6 2 2 2 2 4 2 7" xfId="50690"/>
    <cellStyle name="Финансовый 6 2 2 2 2 4 2 8" xfId="50691"/>
    <cellStyle name="Финансовый 6 2 2 2 2 4 2 9" xfId="50692"/>
    <cellStyle name="Финансовый 6 2 2 2 2 4 3" xfId="50693"/>
    <cellStyle name="Финансовый 6 2 2 2 2 4 3 2" xfId="50694"/>
    <cellStyle name="Финансовый 6 2 2 2 2 4 3 3" xfId="50695"/>
    <cellStyle name="Финансовый 6 2 2 2 2 4 3 4" xfId="50696"/>
    <cellStyle name="Финансовый 6 2 2 2 2 4 3 5" xfId="50697"/>
    <cellStyle name="Финансовый 6 2 2 2 2 4 4" xfId="50698"/>
    <cellStyle name="Финансовый 6 2 2 2 2 4 5" xfId="50699"/>
    <cellStyle name="Финансовый 6 2 2 2 2 4 6" xfId="50700"/>
    <cellStyle name="Финансовый 6 2 2 2 2 4 7" xfId="50701"/>
    <cellStyle name="Финансовый 6 2 2 2 2 4 8" xfId="50702"/>
    <cellStyle name="Финансовый 6 2 2 2 2 4 9" xfId="50703"/>
    <cellStyle name="Финансовый 6 2 2 2 2 5" xfId="50704"/>
    <cellStyle name="Финансовый 6 2 2 2 2 5 2" xfId="50705"/>
    <cellStyle name="Финансовый 6 2 2 2 2 5 2 2" xfId="50706"/>
    <cellStyle name="Финансовый 6 2 2 2 2 5 2 3" xfId="50707"/>
    <cellStyle name="Финансовый 6 2 2 2 2 5 2 4" xfId="50708"/>
    <cellStyle name="Финансовый 6 2 2 2 2 5 2 5" xfId="50709"/>
    <cellStyle name="Финансовый 6 2 2 2 2 5 3" xfId="50710"/>
    <cellStyle name="Финансовый 6 2 2 2 2 5 4" xfId="50711"/>
    <cellStyle name="Финансовый 6 2 2 2 2 5 5" xfId="50712"/>
    <cellStyle name="Финансовый 6 2 2 2 2 5 6" xfId="50713"/>
    <cellStyle name="Финансовый 6 2 2 2 2 5 7" xfId="50714"/>
    <cellStyle name="Финансовый 6 2 2 2 2 5 8" xfId="50715"/>
    <cellStyle name="Финансовый 6 2 2 2 2 5 9" xfId="50716"/>
    <cellStyle name="Финансовый 6 2 2 2 2 6" xfId="50717"/>
    <cellStyle name="Финансовый 6 2 2 2 2 6 2" xfId="50718"/>
    <cellStyle name="Финансовый 6 2 2 2 2 6 2 2" xfId="50719"/>
    <cellStyle name="Финансовый 6 2 2 2 2 6 2 3" xfId="50720"/>
    <cellStyle name="Финансовый 6 2 2 2 2 6 2 4" xfId="50721"/>
    <cellStyle name="Финансовый 6 2 2 2 2 6 2 5" xfId="50722"/>
    <cellStyle name="Финансовый 6 2 2 2 2 6 3" xfId="50723"/>
    <cellStyle name="Финансовый 6 2 2 2 2 6 4" xfId="50724"/>
    <cellStyle name="Финансовый 6 2 2 2 2 6 5" xfId="50725"/>
    <cellStyle name="Финансовый 6 2 2 2 2 6 6" xfId="50726"/>
    <cellStyle name="Финансовый 6 2 2 2 2 6 7" xfId="50727"/>
    <cellStyle name="Финансовый 6 2 2 2 2 6 8" xfId="50728"/>
    <cellStyle name="Финансовый 6 2 2 2 2 7" xfId="50729"/>
    <cellStyle name="Финансовый 6 2 2 2 2 7 2" xfId="50730"/>
    <cellStyle name="Финансовый 6 2 2 2 2 7 3" xfId="50731"/>
    <cellStyle name="Финансовый 6 2 2 2 2 7 4" xfId="50732"/>
    <cellStyle name="Финансовый 6 2 2 2 2 7 5" xfId="50733"/>
    <cellStyle name="Финансовый 6 2 2 2 2 8" xfId="50734"/>
    <cellStyle name="Финансовый 6 2 2 2 2 8 2" xfId="50735"/>
    <cellStyle name="Финансовый 6 2 2 2 2 8 3" xfId="50736"/>
    <cellStyle name="Финансовый 6 2 2 2 2 8 4" xfId="50737"/>
    <cellStyle name="Финансовый 6 2 2 2 2 8 5" xfId="50738"/>
    <cellStyle name="Финансовый 6 2 2 2 2 9" xfId="50739"/>
    <cellStyle name="Финансовый 6 2 2 2 3" xfId="50740"/>
    <cellStyle name="Финансовый 6 2 2 2 3 10" xfId="50741"/>
    <cellStyle name="Финансовый 6 2 2 2 3 11" xfId="50742"/>
    <cellStyle name="Финансовый 6 2 2 2 3 12" xfId="50743"/>
    <cellStyle name="Финансовый 6 2 2 2 3 13" xfId="50744"/>
    <cellStyle name="Финансовый 6 2 2 2 3 14" xfId="50745"/>
    <cellStyle name="Финансовый 6 2 2 2 3 2" xfId="50746"/>
    <cellStyle name="Финансовый 6 2 2 2 3 2 10" xfId="50747"/>
    <cellStyle name="Финансовый 6 2 2 2 3 2 11" xfId="50748"/>
    <cellStyle name="Финансовый 6 2 2 2 3 2 12" xfId="50749"/>
    <cellStyle name="Финансовый 6 2 2 2 3 2 13" xfId="50750"/>
    <cellStyle name="Финансовый 6 2 2 2 3 2 2" xfId="50751"/>
    <cellStyle name="Финансовый 6 2 2 2 3 2 2 2" xfId="50752"/>
    <cellStyle name="Финансовый 6 2 2 2 3 2 2 2 2" xfId="50753"/>
    <cellStyle name="Финансовый 6 2 2 2 3 2 2 2 3" xfId="50754"/>
    <cellStyle name="Финансовый 6 2 2 2 3 2 2 2 4" xfId="50755"/>
    <cellStyle name="Финансовый 6 2 2 2 3 2 2 2 5" xfId="50756"/>
    <cellStyle name="Финансовый 6 2 2 2 3 2 2 3" xfId="50757"/>
    <cellStyle name="Финансовый 6 2 2 2 3 2 2 4" xfId="50758"/>
    <cellStyle name="Финансовый 6 2 2 2 3 2 2 5" xfId="50759"/>
    <cellStyle name="Финансовый 6 2 2 2 3 2 2 6" xfId="50760"/>
    <cellStyle name="Финансовый 6 2 2 2 3 2 2 7" xfId="50761"/>
    <cellStyle name="Финансовый 6 2 2 2 3 2 2 8" xfId="50762"/>
    <cellStyle name="Финансовый 6 2 2 2 3 2 2 9" xfId="50763"/>
    <cellStyle name="Финансовый 6 2 2 2 3 2 3" xfId="50764"/>
    <cellStyle name="Финансовый 6 2 2 2 3 2 3 2" xfId="50765"/>
    <cellStyle name="Финансовый 6 2 2 2 3 2 3 2 2" xfId="50766"/>
    <cellStyle name="Финансовый 6 2 2 2 3 2 3 2 3" xfId="50767"/>
    <cellStyle name="Финансовый 6 2 2 2 3 2 3 2 4" xfId="50768"/>
    <cellStyle name="Финансовый 6 2 2 2 3 2 3 2 5" xfId="50769"/>
    <cellStyle name="Финансовый 6 2 2 2 3 2 3 3" xfId="50770"/>
    <cellStyle name="Финансовый 6 2 2 2 3 2 3 4" xfId="50771"/>
    <cellStyle name="Финансовый 6 2 2 2 3 2 3 5" xfId="50772"/>
    <cellStyle name="Финансовый 6 2 2 2 3 2 3 6" xfId="50773"/>
    <cellStyle name="Финансовый 6 2 2 2 3 2 3 7" xfId="50774"/>
    <cellStyle name="Финансовый 6 2 2 2 3 2 3 8" xfId="50775"/>
    <cellStyle name="Финансовый 6 2 2 2 3 2 4" xfId="50776"/>
    <cellStyle name="Финансовый 6 2 2 2 3 2 4 2" xfId="50777"/>
    <cellStyle name="Финансовый 6 2 2 2 3 2 4 3" xfId="50778"/>
    <cellStyle name="Финансовый 6 2 2 2 3 2 4 4" xfId="50779"/>
    <cellStyle name="Финансовый 6 2 2 2 3 2 4 5" xfId="50780"/>
    <cellStyle name="Финансовый 6 2 2 2 3 2 5" xfId="50781"/>
    <cellStyle name="Финансовый 6 2 2 2 3 2 5 2" xfId="50782"/>
    <cellStyle name="Финансовый 6 2 2 2 3 2 5 3" xfId="50783"/>
    <cellStyle name="Финансовый 6 2 2 2 3 2 5 4" xfId="50784"/>
    <cellStyle name="Финансовый 6 2 2 2 3 2 5 5" xfId="50785"/>
    <cellStyle name="Финансовый 6 2 2 2 3 2 6" xfId="50786"/>
    <cellStyle name="Финансовый 6 2 2 2 3 2 7" xfId="50787"/>
    <cellStyle name="Финансовый 6 2 2 2 3 2 8" xfId="50788"/>
    <cellStyle name="Финансовый 6 2 2 2 3 2 9" xfId="50789"/>
    <cellStyle name="Финансовый 6 2 2 2 3 3" xfId="50790"/>
    <cellStyle name="Финансовый 6 2 2 2 3 3 2" xfId="50791"/>
    <cellStyle name="Финансовый 6 2 2 2 3 3 2 2" xfId="50792"/>
    <cellStyle name="Финансовый 6 2 2 2 3 3 2 3" xfId="50793"/>
    <cellStyle name="Финансовый 6 2 2 2 3 3 2 4" xfId="50794"/>
    <cellStyle name="Финансовый 6 2 2 2 3 3 2 5" xfId="50795"/>
    <cellStyle name="Финансовый 6 2 2 2 3 3 3" xfId="50796"/>
    <cellStyle name="Финансовый 6 2 2 2 3 3 4" xfId="50797"/>
    <cellStyle name="Финансовый 6 2 2 2 3 3 5" xfId="50798"/>
    <cellStyle name="Финансовый 6 2 2 2 3 3 6" xfId="50799"/>
    <cellStyle name="Финансовый 6 2 2 2 3 3 7" xfId="50800"/>
    <cellStyle name="Финансовый 6 2 2 2 3 3 8" xfId="50801"/>
    <cellStyle name="Финансовый 6 2 2 2 3 3 9" xfId="50802"/>
    <cellStyle name="Финансовый 6 2 2 2 3 4" xfId="50803"/>
    <cellStyle name="Финансовый 6 2 2 2 3 4 2" xfId="50804"/>
    <cellStyle name="Финансовый 6 2 2 2 3 4 2 2" xfId="50805"/>
    <cellStyle name="Финансовый 6 2 2 2 3 4 2 3" xfId="50806"/>
    <cellStyle name="Финансовый 6 2 2 2 3 4 2 4" xfId="50807"/>
    <cellStyle name="Финансовый 6 2 2 2 3 4 2 5" xfId="50808"/>
    <cellStyle name="Финансовый 6 2 2 2 3 4 3" xfId="50809"/>
    <cellStyle name="Финансовый 6 2 2 2 3 4 4" xfId="50810"/>
    <cellStyle name="Финансовый 6 2 2 2 3 4 5" xfId="50811"/>
    <cellStyle name="Финансовый 6 2 2 2 3 4 6" xfId="50812"/>
    <cellStyle name="Финансовый 6 2 2 2 3 4 7" xfId="50813"/>
    <cellStyle name="Финансовый 6 2 2 2 3 4 8" xfId="50814"/>
    <cellStyle name="Финансовый 6 2 2 2 3 5" xfId="50815"/>
    <cellStyle name="Финансовый 6 2 2 2 3 5 2" xfId="50816"/>
    <cellStyle name="Финансовый 6 2 2 2 3 5 3" xfId="50817"/>
    <cellStyle name="Финансовый 6 2 2 2 3 5 4" xfId="50818"/>
    <cellStyle name="Финансовый 6 2 2 2 3 5 5" xfId="50819"/>
    <cellStyle name="Финансовый 6 2 2 2 3 6" xfId="50820"/>
    <cellStyle name="Финансовый 6 2 2 2 3 6 2" xfId="50821"/>
    <cellStyle name="Финансовый 6 2 2 2 3 6 3" xfId="50822"/>
    <cellStyle name="Финансовый 6 2 2 2 3 6 4" xfId="50823"/>
    <cellStyle name="Финансовый 6 2 2 2 3 6 5" xfId="50824"/>
    <cellStyle name="Финансовый 6 2 2 2 3 7" xfId="50825"/>
    <cellStyle name="Финансовый 6 2 2 2 3 8" xfId="50826"/>
    <cellStyle name="Финансовый 6 2 2 2 3 9" xfId="50827"/>
    <cellStyle name="Финансовый 6 2 2 2 4" xfId="50828"/>
    <cellStyle name="Финансовый 6 2 2 2 4 10" xfId="50829"/>
    <cellStyle name="Финансовый 6 2 2 2 4 11" xfId="50830"/>
    <cellStyle name="Финансовый 6 2 2 2 4 12" xfId="50831"/>
    <cellStyle name="Финансовый 6 2 2 2 4 13" xfId="50832"/>
    <cellStyle name="Финансовый 6 2 2 2 4 2" xfId="50833"/>
    <cellStyle name="Финансовый 6 2 2 2 4 2 2" xfId="50834"/>
    <cellStyle name="Финансовый 6 2 2 2 4 2 2 2" xfId="50835"/>
    <cellStyle name="Финансовый 6 2 2 2 4 2 2 3" xfId="50836"/>
    <cellStyle name="Финансовый 6 2 2 2 4 2 2 4" xfId="50837"/>
    <cellStyle name="Финансовый 6 2 2 2 4 2 2 5" xfId="50838"/>
    <cellStyle name="Финансовый 6 2 2 2 4 2 3" xfId="50839"/>
    <cellStyle name="Финансовый 6 2 2 2 4 2 4" xfId="50840"/>
    <cellStyle name="Финансовый 6 2 2 2 4 2 5" xfId="50841"/>
    <cellStyle name="Финансовый 6 2 2 2 4 2 6" xfId="50842"/>
    <cellStyle name="Финансовый 6 2 2 2 4 2 7" xfId="50843"/>
    <cellStyle name="Финансовый 6 2 2 2 4 2 8" xfId="50844"/>
    <cellStyle name="Финансовый 6 2 2 2 4 2 9" xfId="50845"/>
    <cellStyle name="Финансовый 6 2 2 2 4 3" xfId="50846"/>
    <cellStyle name="Финансовый 6 2 2 2 4 3 2" xfId="50847"/>
    <cellStyle name="Финансовый 6 2 2 2 4 3 2 2" xfId="50848"/>
    <cellStyle name="Финансовый 6 2 2 2 4 3 2 3" xfId="50849"/>
    <cellStyle name="Финансовый 6 2 2 2 4 3 2 4" xfId="50850"/>
    <cellStyle name="Финансовый 6 2 2 2 4 3 2 5" xfId="50851"/>
    <cellStyle name="Финансовый 6 2 2 2 4 3 3" xfId="50852"/>
    <cellStyle name="Финансовый 6 2 2 2 4 3 4" xfId="50853"/>
    <cellStyle name="Финансовый 6 2 2 2 4 3 5" xfId="50854"/>
    <cellStyle name="Финансовый 6 2 2 2 4 3 6" xfId="50855"/>
    <cellStyle name="Финансовый 6 2 2 2 4 3 7" xfId="50856"/>
    <cellStyle name="Финансовый 6 2 2 2 4 3 8" xfId="50857"/>
    <cellStyle name="Финансовый 6 2 2 2 4 4" xfId="50858"/>
    <cellStyle name="Финансовый 6 2 2 2 4 4 2" xfId="50859"/>
    <cellStyle name="Финансовый 6 2 2 2 4 4 3" xfId="50860"/>
    <cellStyle name="Финансовый 6 2 2 2 4 4 4" xfId="50861"/>
    <cellStyle name="Финансовый 6 2 2 2 4 4 5" xfId="50862"/>
    <cellStyle name="Финансовый 6 2 2 2 4 5" xfId="50863"/>
    <cellStyle name="Финансовый 6 2 2 2 4 5 2" xfId="50864"/>
    <cellStyle name="Финансовый 6 2 2 2 4 5 3" xfId="50865"/>
    <cellStyle name="Финансовый 6 2 2 2 4 5 4" xfId="50866"/>
    <cellStyle name="Финансовый 6 2 2 2 4 5 5" xfId="50867"/>
    <cellStyle name="Финансовый 6 2 2 2 4 6" xfId="50868"/>
    <cellStyle name="Финансовый 6 2 2 2 4 7" xfId="50869"/>
    <cellStyle name="Финансовый 6 2 2 2 4 8" xfId="50870"/>
    <cellStyle name="Финансовый 6 2 2 2 4 9" xfId="50871"/>
    <cellStyle name="Финансовый 6 2 2 2 5" xfId="50872"/>
    <cellStyle name="Финансовый 6 2 2 2 5 10" xfId="50873"/>
    <cellStyle name="Финансовый 6 2 2 2 5 2" xfId="50874"/>
    <cellStyle name="Финансовый 6 2 2 2 5 2 2" xfId="50875"/>
    <cellStyle name="Финансовый 6 2 2 2 5 2 2 2" xfId="50876"/>
    <cellStyle name="Финансовый 6 2 2 2 5 2 2 3" xfId="50877"/>
    <cellStyle name="Финансовый 6 2 2 2 5 2 2 4" xfId="50878"/>
    <cellStyle name="Финансовый 6 2 2 2 5 2 2 5" xfId="50879"/>
    <cellStyle name="Финансовый 6 2 2 2 5 2 3" xfId="50880"/>
    <cellStyle name="Финансовый 6 2 2 2 5 2 4" xfId="50881"/>
    <cellStyle name="Финансовый 6 2 2 2 5 2 5" xfId="50882"/>
    <cellStyle name="Финансовый 6 2 2 2 5 2 6" xfId="50883"/>
    <cellStyle name="Финансовый 6 2 2 2 5 2 7" xfId="50884"/>
    <cellStyle name="Финансовый 6 2 2 2 5 2 8" xfId="50885"/>
    <cellStyle name="Финансовый 6 2 2 2 5 2 9" xfId="50886"/>
    <cellStyle name="Финансовый 6 2 2 2 5 3" xfId="50887"/>
    <cellStyle name="Финансовый 6 2 2 2 5 3 2" xfId="50888"/>
    <cellStyle name="Финансовый 6 2 2 2 5 3 3" xfId="50889"/>
    <cellStyle name="Финансовый 6 2 2 2 5 3 4" xfId="50890"/>
    <cellStyle name="Финансовый 6 2 2 2 5 3 5" xfId="50891"/>
    <cellStyle name="Финансовый 6 2 2 2 5 4" xfId="50892"/>
    <cellStyle name="Финансовый 6 2 2 2 5 5" xfId="50893"/>
    <cellStyle name="Финансовый 6 2 2 2 5 6" xfId="50894"/>
    <cellStyle name="Финансовый 6 2 2 2 5 7" xfId="50895"/>
    <cellStyle name="Финансовый 6 2 2 2 5 8" xfId="50896"/>
    <cellStyle name="Финансовый 6 2 2 2 5 9" xfId="50897"/>
    <cellStyle name="Финансовый 6 2 2 2 6" xfId="50898"/>
    <cellStyle name="Финансовый 6 2 2 2 6 2" xfId="50899"/>
    <cellStyle name="Финансовый 6 2 2 2 6 2 2" xfId="50900"/>
    <cellStyle name="Финансовый 6 2 2 2 6 2 3" xfId="50901"/>
    <cellStyle name="Финансовый 6 2 2 2 6 2 4" xfId="50902"/>
    <cellStyle name="Финансовый 6 2 2 2 6 2 5" xfId="50903"/>
    <cellStyle name="Финансовый 6 2 2 2 6 3" xfId="50904"/>
    <cellStyle name="Финансовый 6 2 2 2 6 4" xfId="50905"/>
    <cellStyle name="Финансовый 6 2 2 2 6 5" xfId="50906"/>
    <cellStyle name="Финансовый 6 2 2 2 6 6" xfId="50907"/>
    <cellStyle name="Финансовый 6 2 2 2 6 7" xfId="50908"/>
    <cellStyle name="Финансовый 6 2 2 2 6 8" xfId="50909"/>
    <cellStyle name="Финансовый 6 2 2 2 6 9" xfId="50910"/>
    <cellStyle name="Финансовый 6 2 2 2 7" xfId="50911"/>
    <cellStyle name="Финансовый 6 2 2 2 7 2" xfId="50912"/>
    <cellStyle name="Финансовый 6 2 2 2 7 2 2" xfId="50913"/>
    <cellStyle name="Финансовый 6 2 2 2 7 2 3" xfId="50914"/>
    <cellStyle name="Финансовый 6 2 2 2 7 2 4" xfId="50915"/>
    <cellStyle name="Финансовый 6 2 2 2 7 2 5" xfId="50916"/>
    <cellStyle name="Финансовый 6 2 2 2 7 3" xfId="50917"/>
    <cellStyle name="Финансовый 6 2 2 2 7 4" xfId="50918"/>
    <cellStyle name="Финансовый 6 2 2 2 7 5" xfId="50919"/>
    <cellStyle name="Финансовый 6 2 2 2 7 6" xfId="50920"/>
    <cellStyle name="Финансовый 6 2 2 2 7 7" xfId="50921"/>
    <cellStyle name="Финансовый 6 2 2 2 7 8" xfId="50922"/>
    <cellStyle name="Финансовый 6 2 2 2 8" xfId="50923"/>
    <cellStyle name="Финансовый 6 2 2 2 8 2" xfId="50924"/>
    <cellStyle name="Финансовый 6 2 2 2 8 3" xfId="50925"/>
    <cellStyle name="Финансовый 6 2 2 2 8 4" xfId="50926"/>
    <cellStyle name="Финансовый 6 2 2 2 8 5" xfId="50927"/>
    <cellStyle name="Финансовый 6 2 2 2 9" xfId="50928"/>
    <cellStyle name="Финансовый 6 2 2 2 9 2" xfId="50929"/>
    <cellStyle name="Финансовый 6 2 2 2 9 3" xfId="50930"/>
    <cellStyle name="Финансовый 6 2 2 2 9 4" xfId="50931"/>
    <cellStyle name="Финансовый 6 2 2 2 9 5" xfId="50932"/>
    <cellStyle name="Финансовый 6 2 2 20" xfId="50933"/>
    <cellStyle name="Финансовый 6 2 2 21" xfId="50934"/>
    <cellStyle name="Финансовый 6 2 2 22" xfId="50935"/>
    <cellStyle name="Финансовый 6 2 2 23" xfId="50936"/>
    <cellStyle name="Финансовый 6 2 2 24" xfId="50937"/>
    <cellStyle name="Финансовый 6 2 2 25" xfId="50938"/>
    <cellStyle name="Финансовый 6 2 2 26" xfId="50939"/>
    <cellStyle name="Финансовый 6 2 2 27" xfId="50940"/>
    <cellStyle name="Финансовый 6 2 2 3" xfId="50941"/>
    <cellStyle name="Финансовый 6 2 2 3 10" xfId="50942"/>
    <cellStyle name="Финансовый 6 2 2 3 11" xfId="50943"/>
    <cellStyle name="Финансовый 6 2 2 3 12" xfId="50944"/>
    <cellStyle name="Финансовый 6 2 2 3 13" xfId="50945"/>
    <cellStyle name="Финансовый 6 2 2 3 14" xfId="50946"/>
    <cellStyle name="Финансовый 6 2 2 3 15" xfId="50947"/>
    <cellStyle name="Финансовый 6 2 2 3 16" xfId="50948"/>
    <cellStyle name="Финансовый 6 2 2 3 2" xfId="50949"/>
    <cellStyle name="Финансовый 6 2 2 3 2 10" xfId="50950"/>
    <cellStyle name="Финансовый 6 2 2 3 2 11" xfId="50951"/>
    <cellStyle name="Финансовый 6 2 2 3 2 12" xfId="50952"/>
    <cellStyle name="Финансовый 6 2 2 3 2 13" xfId="50953"/>
    <cellStyle name="Финансовый 6 2 2 3 2 14" xfId="50954"/>
    <cellStyle name="Финансовый 6 2 2 3 2 2" xfId="50955"/>
    <cellStyle name="Финансовый 6 2 2 3 2 2 10" xfId="50956"/>
    <cellStyle name="Финансовый 6 2 2 3 2 2 11" xfId="50957"/>
    <cellStyle name="Финансовый 6 2 2 3 2 2 12" xfId="50958"/>
    <cellStyle name="Финансовый 6 2 2 3 2 2 13" xfId="50959"/>
    <cellStyle name="Финансовый 6 2 2 3 2 2 2" xfId="50960"/>
    <cellStyle name="Финансовый 6 2 2 3 2 2 2 2" xfId="50961"/>
    <cellStyle name="Финансовый 6 2 2 3 2 2 2 2 2" xfId="50962"/>
    <cellStyle name="Финансовый 6 2 2 3 2 2 2 2 3" xfId="50963"/>
    <cellStyle name="Финансовый 6 2 2 3 2 2 2 2 4" xfId="50964"/>
    <cellStyle name="Финансовый 6 2 2 3 2 2 2 2 5" xfId="50965"/>
    <cellStyle name="Финансовый 6 2 2 3 2 2 2 3" xfId="50966"/>
    <cellStyle name="Финансовый 6 2 2 3 2 2 2 4" xfId="50967"/>
    <cellStyle name="Финансовый 6 2 2 3 2 2 2 5" xfId="50968"/>
    <cellStyle name="Финансовый 6 2 2 3 2 2 2 6" xfId="50969"/>
    <cellStyle name="Финансовый 6 2 2 3 2 2 2 7" xfId="50970"/>
    <cellStyle name="Финансовый 6 2 2 3 2 2 2 8" xfId="50971"/>
    <cellStyle name="Финансовый 6 2 2 3 2 2 2 9" xfId="50972"/>
    <cellStyle name="Финансовый 6 2 2 3 2 2 3" xfId="50973"/>
    <cellStyle name="Финансовый 6 2 2 3 2 2 3 2" xfId="50974"/>
    <cellStyle name="Финансовый 6 2 2 3 2 2 3 2 2" xfId="50975"/>
    <cellStyle name="Финансовый 6 2 2 3 2 2 3 2 3" xfId="50976"/>
    <cellStyle name="Финансовый 6 2 2 3 2 2 3 2 4" xfId="50977"/>
    <cellStyle name="Финансовый 6 2 2 3 2 2 3 2 5" xfId="50978"/>
    <cellStyle name="Финансовый 6 2 2 3 2 2 3 3" xfId="50979"/>
    <cellStyle name="Финансовый 6 2 2 3 2 2 3 4" xfId="50980"/>
    <cellStyle name="Финансовый 6 2 2 3 2 2 3 5" xfId="50981"/>
    <cellStyle name="Финансовый 6 2 2 3 2 2 3 6" xfId="50982"/>
    <cellStyle name="Финансовый 6 2 2 3 2 2 3 7" xfId="50983"/>
    <cellStyle name="Финансовый 6 2 2 3 2 2 3 8" xfId="50984"/>
    <cellStyle name="Финансовый 6 2 2 3 2 2 4" xfId="50985"/>
    <cellStyle name="Финансовый 6 2 2 3 2 2 4 2" xfId="50986"/>
    <cellStyle name="Финансовый 6 2 2 3 2 2 4 3" xfId="50987"/>
    <cellStyle name="Финансовый 6 2 2 3 2 2 4 4" xfId="50988"/>
    <cellStyle name="Финансовый 6 2 2 3 2 2 4 5" xfId="50989"/>
    <cellStyle name="Финансовый 6 2 2 3 2 2 5" xfId="50990"/>
    <cellStyle name="Финансовый 6 2 2 3 2 2 5 2" xfId="50991"/>
    <cellStyle name="Финансовый 6 2 2 3 2 2 5 3" xfId="50992"/>
    <cellStyle name="Финансовый 6 2 2 3 2 2 5 4" xfId="50993"/>
    <cellStyle name="Финансовый 6 2 2 3 2 2 5 5" xfId="50994"/>
    <cellStyle name="Финансовый 6 2 2 3 2 2 6" xfId="50995"/>
    <cellStyle name="Финансовый 6 2 2 3 2 2 7" xfId="50996"/>
    <cellStyle name="Финансовый 6 2 2 3 2 2 8" xfId="50997"/>
    <cellStyle name="Финансовый 6 2 2 3 2 2 9" xfId="50998"/>
    <cellStyle name="Финансовый 6 2 2 3 2 3" xfId="50999"/>
    <cellStyle name="Финансовый 6 2 2 3 2 3 2" xfId="51000"/>
    <cellStyle name="Финансовый 6 2 2 3 2 3 2 2" xfId="51001"/>
    <cellStyle name="Финансовый 6 2 2 3 2 3 2 3" xfId="51002"/>
    <cellStyle name="Финансовый 6 2 2 3 2 3 2 4" xfId="51003"/>
    <cellStyle name="Финансовый 6 2 2 3 2 3 2 5" xfId="51004"/>
    <cellStyle name="Финансовый 6 2 2 3 2 3 3" xfId="51005"/>
    <cellStyle name="Финансовый 6 2 2 3 2 3 4" xfId="51006"/>
    <cellStyle name="Финансовый 6 2 2 3 2 3 5" xfId="51007"/>
    <cellStyle name="Финансовый 6 2 2 3 2 3 6" xfId="51008"/>
    <cellStyle name="Финансовый 6 2 2 3 2 3 7" xfId="51009"/>
    <cellStyle name="Финансовый 6 2 2 3 2 3 8" xfId="51010"/>
    <cellStyle name="Финансовый 6 2 2 3 2 3 9" xfId="51011"/>
    <cellStyle name="Финансовый 6 2 2 3 2 4" xfId="51012"/>
    <cellStyle name="Финансовый 6 2 2 3 2 4 2" xfId="51013"/>
    <cellStyle name="Финансовый 6 2 2 3 2 4 2 2" xfId="51014"/>
    <cellStyle name="Финансовый 6 2 2 3 2 4 2 3" xfId="51015"/>
    <cellStyle name="Финансовый 6 2 2 3 2 4 2 4" xfId="51016"/>
    <cellStyle name="Финансовый 6 2 2 3 2 4 2 5" xfId="51017"/>
    <cellStyle name="Финансовый 6 2 2 3 2 4 3" xfId="51018"/>
    <cellStyle name="Финансовый 6 2 2 3 2 4 4" xfId="51019"/>
    <cellStyle name="Финансовый 6 2 2 3 2 4 5" xfId="51020"/>
    <cellStyle name="Финансовый 6 2 2 3 2 4 6" xfId="51021"/>
    <cellStyle name="Финансовый 6 2 2 3 2 4 7" xfId="51022"/>
    <cellStyle name="Финансовый 6 2 2 3 2 4 8" xfId="51023"/>
    <cellStyle name="Финансовый 6 2 2 3 2 5" xfId="51024"/>
    <cellStyle name="Финансовый 6 2 2 3 2 5 2" xfId="51025"/>
    <cellStyle name="Финансовый 6 2 2 3 2 5 3" xfId="51026"/>
    <cellStyle name="Финансовый 6 2 2 3 2 5 4" xfId="51027"/>
    <cellStyle name="Финансовый 6 2 2 3 2 5 5" xfId="51028"/>
    <cellStyle name="Финансовый 6 2 2 3 2 6" xfId="51029"/>
    <cellStyle name="Финансовый 6 2 2 3 2 6 2" xfId="51030"/>
    <cellStyle name="Финансовый 6 2 2 3 2 6 3" xfId="51031"/>
    <cellStyle name="Финансовый 6 2 2 3 2 6 4" xfId="51032"/>
    <cellStyle name="Финансовый 6 2 2 3 2 6 5" xfId="51033"/>
    <cellStyle name="Финансовый 6 2 2 3 2 7" xfId="51034"/>
    <cellStyle name="Финансовый 6 2 2 3 2 8" xfId="51035"/>
    <cellStyle name="Финансовый 6 2 2 3 2 9" xfId="51036"/>
    <cellStyle name="Финансовый 6 2 2 3 3" xfId="51037"/>
    <cellStyle name="Финансовый 6 2 2 3 3 10" xfId="51038"/>
    <cellStyle name="Финансовый 6 2 2 3 3 11" xfId="51039"/>
    <cellStyle name="Финансовый 6 2 2 3 3 12" xfId="51040"/>
    <cellStyle name="Финансовый 6 2 2 3 3 13" xfId="51041"/>
    <cellStyle name="Финансовый 6 2 2 3 3 2" xfId="51042"/>
    <cellStyle name="Финансовый 6 2 2 3 3 2 2" xfId="51043"/>
    <cellStyle name="Финансовый 6 2 2 3 3 2 2 2" xfId="51044"/>
    <cellStyle name="Финансовый 6 2 2 3 3 2 2 3" xfId="51045"/>
    <cellStyle name="Финансовый 6 2 2 3 3 2 2 4" xfId="51046"/>
    <cellStyle name="Финансовый 6 2 2 3 3 2 2 5" xfId="51047"/>
    <cellStyle name="Финансовый 6 2 2 3 3 2 3" xfId="51048"/>
    <cellStyle name="Финансовый 6 2 2 3 3 2 4" xfId="51049"/>
    <cellStyle name="Финансовый 6 2 2 3 3 2 5" xfId="51050"/>
    <cellStyle name="Финансовый 6 2 2 3 3 2 6" xfId="51051"/>
    <cellStyle name="Финансовый 6 2 2 3 3 2 7" xfId="51052"/>
    <cellStyle name="Финансовый 6 2 2 3 3 2 8" xfId="51053"/>
    <cellStyle name="Финансовый 6 2 2 3 3 2 9" xfId="51054"/>
    <cellStyle name="Финансовый 6 2 2 3 3 3" xfId="51055"/>
    <cellStyle name="Финансовый 6 2 2 3 3 3 2" xfId="51056"/>
    <cellStyle name="Финансовый 6 2 2 3 3 3 2 2" xfId="51057"/>
    <cellStyle name="Финансовый 6 2 2 3 3 3 2 3" xfId="51058"/>
    <cellStyle name="Финансовый 6 2 2 3 3 3 2 4" xfId="51059"/>
    <cellStyle name="Финансовый 6 2 2 3 3 3 2 5" xfId="51060"/>
    <cellStyle name="Финансовый 6 2 2 3 3 3 3" xfId="51061"/>
    <cellStyle name="Финансовый 6 2 2 3 3 3 4" xfId="51062"/>
    <cellStyle name="Финансовый 6 2 2 3 3 3 5" xfId="51063"/>
    <cellStyle name="Финансовый 6 2 2 3 3 3 6" xfId="51064"/>
    <cellStyle name="Финансовый 6 2 2 3 3 3 7" xfId="51065"/>
    <cellStyle name="Финансовый 6 2 2 3 3 3 8" xfId="51066"/>
    <cellStyle name="Финансовый 6 2 2 3 3 4" xfId="51067"/>
    <cellStyle name="Финансовый 6 2 2 3 3 4 2" xfId="51068"/>
    <cellStyle name="Финансовый 6 2 2 3 3 4 3" xfId="51069"/>
    <cellStyle name="Финансовый 6 2 2 3 3 4 4" xfId="51070"/>
    <cellStyle name="Финансовый 6 2 2 3 3 4 5" xfId="51071"/>
    <cellStyle name="Финансовый 6 2 2 3 3 5" xfId="51072"/>
    <cellStyle name="Финансовый 6 2 2 3 3 5 2" xfId="51073"/>
    <cellStyle name="Финансовый 6 2 2 3 3 5 3" xfId="51074"/>
    <cellStyle name="Финансовый 6 2 2 3 3 5 4" xfId="51075"/>
    <cellStyle name="Финансовый 6 2 2 3 3 5 5" xfId="51076"/>
    <cellStyle name="Финансовый 6 2 2 3 3 6" xfId="51077"/>
    <cellStyle name="Финансовый 6 2 2 3 3 7" xfId="51078"/>
    <cellStyle name="Финансовый 6 2 2 3 3 8" xfId="51079"/>
    <cellStyle name="Финансовый 6 2 2 3 3 9" xfId="51080"/>
    <cellStyle name="Финансовый 6 2 2 3 4" xfId="51081"/>
    <cellStyle name="Финансовый 6 2 2 3 4 10" xfId="51082"/>
    <cellStyle name="Финансовый 6 2 2 3 4 2" xfId="51083"/>
    <cellStyle name="Финансовый 6 2 2 3 4 2 2" xfId="51084"/>
    <cellStyle name="Финансовый 6 2 2 3 4 2 2 2" xfId="51085"/>
    <cellStyle name="Финансовый 6 2 2 3 4 2 2 3" xfId="51086"/>
    <cellStyle name="Финансовый 6 2 2 3 4 2 2 4" xfId="51087"/>
    <cellStyle name="Финансовый 6 2 2 3 4 2 2 5" xfId="51088"/>
    <cellStyle name="Финансовый 6 2 2 3 4 2 3" xfId="51089"/>
    <cellStyle name="Финансовый 6 2 2 3 4 2 4" xfId="51090"/>
    <cellStyle name="Финансовый 6 2 2 3 4 2 5" xfId="51091"/>
    <cellStyle name="Финансовый 6 2 2 3 4 2 6" xfId="51092"/>
    <cellStyle name="Финансовый 6 2 2 3 4 2 7" xfId="51093"/>
    <cellStyle name="Финансовый 6 2 2 3 4 2 8" xfId="51094"/>
    <cellStyle name="Финансовый 6 2 2 3 4 2 9" xfId="51095"/>
    <cellStyle name="Финансовый 6 2 2 3 4 3" xfId="51096"/>
    <cellStyle name="Финансовый 6 2 2 3 4 3 2" xfId="51097"/>
    <cellStyle name="Финансовый 6 2 2 3 4 3 3" xfId="51098"/>
    <cellStyle name="Финансовый 6 2 2 3 4 3 4" xfId="51099"/>
    <cellStyle name="Финансовый 6 2 2 3 4 3 5" xfId="51100"/>
    <cellStyle name="Финансовый 6 2 2 3 4 4" xfId="51101"/>
    <cellStyle name="Финансовый 6 2 2 3 4 5" xfId="51102"/>
    <cellStyle name="Финансовый 6 2 2 3 4 6" xfId="51103"/>
    <cellStyle name="Финансовый 6 2 2 3 4 7" xfId="51104"/>
    <cellStyle name="Финансовый 6 2 2 3 4 8" xfId="51105"/>
    <cellStyle name="Финансовый 6 2 2 3 4 9" xfId="51106"/>
    <cellStyle name="Финансовый 6 2 2 3 5" xfId="51107"/>
    <cellStyle name="Финансовый 6 2 2 3 5 2" xfId="51108"/>
    <cellStyle name="Финансовый 6 2 2 3 5 2 2" xfId="51109"/>
    <cellStyle name="Финансовый 6 2 2 3 5 2 3" xfId="51110"/>
    <cellStyle name="Финансовый 6 2 2 3 5 2 4" xfId="51111"/>
    <cellStyle name="Финансовый 6 2 2 3 5 2 5" xfId="51112"/>
    <cellStyle name="Финансовый 6 2 2 3 5 3" xfId="51113"/>
    <cellStyle name="Финансовый 6 2 2 3 5 4" xfId="51114"/>
    <cellStyle name="Финансовый 6 2 2 3 5 5" xfId="51115"/>
    <cellStyle name="Финансовый 6 2 2 3 5 6" xfId="51116"/>
    <cellStyle name="Финансовый 6 2 2 3 5 7" xfId="51117"/>
    <cellStyle name="Финансовый 6 2 2 3 5 8" xfId="51118"/>
    <cellStyle name="Финансовый 6 2 2 3 5 9" xfId="51119"/>
    <cellStyle name="Финансовый 6 2 2 3 6" xfId="51120"/>
    <cellStyle name="Финансовый 6 2 2 3 6 2" xfId="51121"/>
    <cellStyle name="Финансовый 6 2 2 3 6 2 2" xfId="51122"/>
    <cellStyle name="Финансовый 6 2 2 3 6 2 3" xfId="51123"/>
    <cellStyle name="Финансовый 6 2 2 3 6 2 4" xfId="51124"/>
    <cellStyle name="Финансовый 6 2 2 3 6 2 5" xfId="51125"/>
    <cellStyle name="Финансовый 6 2 2 3 6 3" xfId="51126"/>
    <cellStyle name="Финансовый 6 2 2 3 6 4" xfId="51127"/>
    <cellStyle name="Финансовый 6 2 2 3 6 5" xfId="51128"/>
    <cellStyle name="Финансовый 6 2 2 3 6 6" xfId="51129"/>
    <cellStyle name="Финансовый 6 2 2 3 6 7" xfId="51130"/>
    <cellStyle name="Финансовый 6 2 2 3 6 8" xfId="51131"/>
    <cellStyle name="Финансовый 6 2 2 3 7" xfId="51132"/>
    <cellStyle name="Финансовый 6 2 2 3 7 2" xfId="51133"/>
    <cellStyle name="Финансовый 6 2 2 3 7 3" xfId="51134"/>
    <cellStyle name="Финансовый 6 2 2 3 7 4" xfId="51135"/>
    <cellStyle name="Финансовый 6 2 2 3 7 5" xfId="51136"/>
    <cellStyle name="Финансовый 6 2 2 3 8" xfId="51137"/>
    <cellStyle name="Финансовый 6 2 2 3 8 2" xfId="51138"/>
    <cellStyle name="Финансовый 6 2 2 3 8 3" xfId="51139"/>
    <cellStyle name="Финансовый 6 2 2 3 8 4" xfId="51140"/>
    <cellStyle name="Финансовый 6 2 2 3 8 5" xfId="51141"/>
    <cellStyle name="Финансовый 6 2 2 3 9" xfId="51142"/>
    <cellStyle name="Финансовый 6 2 2 4" xfId="51143"/>
    <cellStyle name="Финансовый 6 2 2 4 10" xfId="51144"/>
    <cellStyle name="Финансовый 6 2 2 4 11" xfId="51145"/>
    <cellStyle name="Финансовый 6 2 2 4 12" xfId="51146"/>
    <cellStyle name="Финансовый 6 2 2 4 13" xfId="51147"/>
    <cellStyle name="Финансовый 6 2 2 4 14" xfId="51148"/>
    <cellStyle name="Финансовый 6 2 2 4 15" xfId="51149"/>
    <cellStyle name="Финансовый 6 2 2 4 16" xfId="51150"/>
    <cellStyle name="Финансовый 6 2 2 4 2" xfId="51151"/>
    <cellStyle name="Финансовый 6 2 2 4 2 10" xfId="51152"/>
    <cellStyle name="Финансовый 6 2 2 4 2 11" xfId="51153"/>
    <cellStyle name="Финансовый 6 2 2 4 2 12" xfId="51154"/>
    <cellStyle name="Финансовый 6 2 2 4 2 13" xfId="51155"/>
    <cellStyle name="Финансовый 6 2 2 4 2 14" xfId="51156"/>
    <cellStyle name="Финансовый 6 2 2 4 2 2" xfId="51157"/>
    <cellStyle name="Финансовый 6 2 2 4 2 2 10" xfId="51158"/>
    <cellStyle name="Финансовый 6 2 2 4 2 2 11" xfId="51159"/>
    <cellStyle name="Финансовый 6 2 2 4 2 2 12" xfId="51160"/>
    <cellStyle name="Финансовый 6 2 2 4 2 2 13" xfId="51161"/>
    <cellStyle name="Финансовый 6 2 2 4 2 2 2" xfId="51162"/>
    <cellStyle name="Финансовый 6 2 2 4 2 2 2 2" xfId="51163"/>
    <cellStyle name="Финансовый 6 2 2 4 2 2 2 2 2" xfId="51164"/>
    <cellStyle name="Финансовый 6 2 2 4 2 2 2 2 3" xfId="51165"/>
    <cellStyle name="Финансовый 6 2 2 4 2 2 2 2 4" xfId="51166"/>
    <cellStyle name="Финансовый 6 2 2 4 2 2 2 2 5" xfId="51167"/>
    <cellStyle name="Финансовый 6 2 2 4 2 2 2 3" xfId="51168"/>
    <cellStyle name="Финансовый 6 2 2 4 2 2 2 4" xfId="51169"/>
    <cellStyle name="Финансовый 6 2 2 4 2 2 2 5" xfId="51170"/>
    <cellStyle name="Финансовый 6 2 2 4 2 2 2 6" xfId="51171"/>
    <cellStyle name="Финансовый 6 2 2 4 2 2 2 7" xfId="51172"/>
    <cellStyle name="Финансовый 6 2 2 4 2 2 2 8" xfId="51173"/>
    <cellStyle name="Финансовый 6 2 2 4 2 2 2 9" xfId="51174"/>
    <cellStyle name="Финансовый 6 2 2 4 2 2 3" xfId="51175"/>
    <cellStyle name="Финансовый 6 2 2 4 2 2 3 2" xfId="51176"/>
    <cellStyle name="Финансовый 6 2 2 4 2 2 3 2 2" xfId="51177"/>
    <cellStyle name="Финансовый 6 2 2 4 2 2 3 2 3" xfId="51178"/>
    <cellStyle name="Финансовый 6 2 2 4 2 2 3 2 4" xfId="51179"/>
    <cellStyle name="Финансовый 6 2 2 4 2 2 3 2 5" xfId="51180"/>
    <cellStyle name="Финансовый 6 2 2 4 2 2 3 3" xfId="51181"/>
    <cellStyle name="Финансовый 6 2 2 4 2 2 3 4" xfId="51182"/>
    <cellStyle name="Финансовый 6 2 2 4 2 2 3 5" xfId="51183"/>
    <cellStyle name="Финансовый 6 2 2 4 2 2 3 6" xfId="51184"/>
    <cellStyle name="Финансовый 6 2 2 4 2 2 3 7" xfId="51185"/>
    <cellStyle name="Финансовый 6 2 2 4 2 2 3 8" xfId="51186"/>
    <cellStyle name="Финансовый 6 2 2 4 2 2 4" xfId="51187"/>
    <cellStyle name="Финансовый 6 2 2 4 2 2 4 2" xfId="51188"/>
    <cellStyle name="Финансовый 6 2 2 4 2 2 4 3" xfId="51189"/>
    <cellStyle name="Финансовый 6 2 2 4 2 2 4 4" xfId="51190"/>
    <cellStyle name="Финансовый 6 2 2 4 2 2 4 5" xfId="51191"/>
    <cellStyle name="Финансовый 6 2 2 4 2 2 5" xfId="51192"/>
    <cellStyle name="Финансовый 6 2 2 4 2 2 5 2" xfId="51193"/>
    <cellStyle name="Финансовый 6 2 2 4 2 2 5 3" xfId="51194"/>
    <cellStyle name="Финансовый 6 2 2 4 2 2 5 4" xfId="51195"/>
    <cellStyle name="Финансовый 6 2 2 4 2 2 5 5" xfId="51196"/>
    <cellStyle name="Финансовый 6 2 2 4 2 2 6" xfId="51197"/>
    <cellStyle name="Финансовый 6 2 2 4 2 2 7" xfId="51198"/>
    <cellStyle name="Финансовый 6 2 2 4 2 2 8" xfId="51199"/>
    <cellStyle name="Финансовый 6 2 2 4 2 2 9" xfId="51200"/>
    <cellStyle name="Финансовый 6 2 2 4 2 3" xfId="51201"/>
    <cellStyle name="Финансовый 6 2 2 4 2 3 2" xfId="51202"/>
    <cellStyle name="Финансовый 6 2 2 4 2 3 2 2" xfId="51203"/>
    <cellStyle name="Финансовый 6 2 2 4 2 3 2 3" xfId="51204"/>
    <cellStyle name="Финансовый 6 2 2 4 2 3 2 4" xfId="51205"/>
    <cellStyle name="Финансовый 6 2 2 4 2 3 2 5" xfId="51206"/>
    <cellStyle name="Финансовый 6 2 2 4 2 3 3" xfId="51207"/>
    <cellStyle name="Финансовый 6 2 2 4 2 3 4" xfId="51208"/>
    <cellStyle name="Финансовый 6 2 2 4 2 3 5" xfId="51209"/>
    <cellStyle name="Финансовый 6 2 2 4 2 3 6" xfId="51210"/>
    <cellStyle name="Финансовый 6 2 2 4 2 3 7" xfId="51211"/>
    <cellStyle name="Финансовый 6 2 2 4 2 3 8" xfId="51212"/>
    <cellStyle name="Финансовый 6 2 2 4 2 3 9" xfId="51213"/>
    <cellStyle name="Финансовый 6 2 2 4 2 4" xfId="51214"/>
    <cellStyle name="Финансовый 6 2 2 4 2 4 2" xfId="51215"/>
    <cellStyle name="Финансовый 6 2 2 4 2 4 2 2" xfId="51216"/>
    <cellStyle name="Финансовый 6 2 2 4 2 4 2 3" xfId="51217"/>
    <cellStyle name="Финансовый 6 2 2 4 2 4 2 4" xfId="51218"/>
    <cellStyle name="Финансовый 6 2 2 4 2 4 2 5" xfId="51219"/>
    <cellStyle name="Финансовый 6 2 2 4 2 4 3" xfId="51220"/>
    <cellStyle name="Финансовый 6 2 2 4 2 4 4" xfId="51221"/>
    <cellStyle name="Финансовый 6 2 2 4 2 4 5" xfId="51222"/>
    <cellStyle name="Финансовый 6 2 2 4 2 4 6" xfId="51223"/>
    <cellStyle name="Финансовый 6 2 2 4 2 4 7" xfId="51224"/>
    <cellStyle name="Финансовый 6 2 2 4 2 4 8" xfId="51225"/>
    <cellStyle name="Финансовый 6 2 2 4 2 5" xfId="51226"/>
    <cellStyle name="Финансовый 6 2 2 4 2 5 2" xfId="51227"/>
    <cellStyle name="Финансовый 6 2 2 4 2 5 3" xfId="51228"/>
    <cellStyle name="Финансовый 6 2 2 4 2 5 4" xfId="51229"/>
    <cellStyle name="Финансовый 6 2 2 4 2 5 5" xfId="51230"/>
    <cellStyle name="Финансовый 6 2 2 4 2 6" xfId="51231"/>
    <cellStyle name="Финансовый 6 2 2 4 2 6 2" xfId="51232"/>
    <cellStyle name="Финансовый 6 2 2 4 2 6 3" xfId="51233"/>
    <cellStyle name="Финансовый 6 2 2 4 2 6 4" xfId="51234"/>
    <cellStyle name="Финансовый 6 2 2 4 2 6 5" xfId="51235"/>
    <cellStyle name="Финансовый 6 2 2 4 2 7" xfId="51236"/>
    <cellStyle name="Финансовый 6 2 2 4 2 8" xfId="51237"/>
    <cellStyle name="Финансовый 6 2 2 4 2 9" xfId="51238"/>
    <cellStyle name="Финансовый 6 2 2 4 3" xfId="51239"/>
    <cellStyle name="Финансовый 6 2 2 4 3 10" xfId="51240"/>
    <cellStyle name="Финансовый 6 2 2 4 3 11" xfId="51241"/>
    <cellStyle name="Финансовый 6 2 2 4 3 12" xfId="51242"/>
    <cellStyle name="Финансовый 6 2 2 4 3 13" xfId="51243"/>
    <cellStyle name="Финансовый 6 2 2 4 3 2" xfId="51244"/>
    <cellStyle name="Финансовый 6 2 2 4 3 2 2" xfId="51245"/>
    <cellStyle name="Финансовый 6 2 2 4 3 2 2 2" xfId="51246"/>
    <cellStyle name="Финансовый 6 2 2 4 3 2 2 3" xfId="51247"/>
    <cellStyle name="Финансовый 6 2 2 4 3 2 2 4" xfId="51248"/>
    <cellStyle name="Финансовый 6 2 2 4 3 2 2 5" xfId="51249"/>
    <cellStyle name="Финансовый 6 2 2 4 3 2 3" xfId="51250"/>
    <cellStyle name="Финансовый 6 2 2 4 3 2 4" xfId="51251"/>
    <cellStyle name="Финансовый 6 2 2 4 3 2 5" xfId="51252"/>
    <cellStyle name="Финансовый 6 2 2 4 3 2 6" xfId="51253"/>
    <cellStyle name="Финансовый 6 2 2 4 3 2 7" xfId="51254"/>
    <cellStyle name="Финансовый 6 2 2 4 3 2 8" xfId="51255"/>
    <cellStyle name="Финансовый 6 2 2 4 3 2 9" xfId="51256"/>
    <cellStyle name="Финансовый 6 2 2 4 3 3" xfId="51257"/>
    <cellStyle name="Финансовый 6 2 2 4 3 3 2" xfId="51258"/>
    <cellStyle name="Финансовый 6 2 2 4 3 3 2 2" xfId="51259"/>
    <cellStyle name="Финансовый 6 2 2 4 3 3 2 3" xfId="51260"/>
    <cellStyle name="Финансовый 6 2 2 4 3 3 2 4" xfId="51261"/>
    <cellStyle name="Финансовый 6 2 2 4 3 3 2 5" xfId="51262"/>
    <cellStyle name="Финансовый 6 2 2 4 3 3 3" xfId="51263"/>
    <cellStyle name="Финансовый 6 2 2 4 3 3 4" xfId="51264"/>
    <cellStyle name="Финансовый 6 2 2 4 3 3 5" xfId="51265"/>
    <cellStyle name="Финансовый 6 2 2 4 3 3 6" xfId="51266"/>
    <cellStyle name="Финансовый 6 2 2 4 3 3 7" xfId="51267"/>
    <cellStyle name="Финансовый 6 2 2 4 3 3 8" xfId="51268"/>
    <cellStyle name="Финансовый 6 2 2 4 3 4" xfId="51269"/>
    <cellStyle name="Финансовый 6 2 2 4 3 4 2" xfId="51270"/>
    <cellStyle name="Финансовый 6 2 2 4 3 4 3" xfId="51271"/>
    <cellStyle name="Финансовый 6 2 2 4 3 4 4" xfId="51272"/>
    <cellStyle name="Финансовый 6 2 2 4 3 4 5" xfId="51273"/>
    <cellStyle name="Финансовый 6 2 2 4 3 5" xfId="51274"/>
    <cellStyle name="Финансовый 6 2 2 4 3 5 2" xfId="51275"/>
    <cellStyle name="Финансовый 6 2 2 4 3 5 3" xfId="51276"/>
    <cellStyle name="Финансовый 6 2 2 4 3 5 4" xfId="51277"/>
    <cellStyle name="Финансовый 6 2 2 4 3 5 5" xfId="51278"/>
    <cellStyle name="Финансовый 6 2 2 4 3 6" xfId="51279"/>
    <cellStyle name="Финансовый 6 2 2 4 3 7" xfId="51280"/>
    <cellStyle name="Финансовый 6 2 2 4 3 8" xfId="51281"/>
    <cellStyle name="Финансовый 6 2 2 4 3 9" xfId="51282"/>
    <cellStyle name="Финансовый 6 2 2 4 4" xfId="51283"/>
    <cellStyle name="Финансовый 6 2 2 4 4 10" xfId="51284"/>
    <cellStyle name="Финансовый 6 2 2 4 4 2" xfId="51285"/>
    <cellStyle name="Финансовый 6 2 2 4 4 2 2" xfId="51286"/>
    <cellStyle name="Финансовый 6 2 2 4 4 2 2 2" xfId="51287"/>
    <cellStyle name="Финансовый 6 2 2 4 4 2 2 3" xfId="51288"/>
    <cellStyle name="Финансовый 6 2 2 4 4 2 2 4" xfId="51289"/>
    <cellStyle name="Финансовый 6 2 2 4 4 2 2 5" xfId="51290"/>
    <cellStyle name="Финансовый 6 2 2 4 4 2 3" xfId="51291"/>
    <cellStyle name="Финансовый 6 2 2 4 4 2 4" xfId="51292"/>
    <cellStyle name="Финансовый 6 2 2 4 4 2 5" xfId="51293"/>
    <cellStyle name="Финансовый 6 2 2 4 4 2 6" xfId="51294"/>
    <cellStyle name="Финансовый 6 2 2 4 4 2 7" xfId="51295"/>
    <cellStyle name="Финансовый 6 2 2 4 4 2 8" xfId="51296"/>
    <cellStyle name="Финансовый 6 2 2 4 4 2 9" xfId="51297"/>
    <cellStyle name="Финансовый 6 2 2 4 4 3" xfId="51298"/>
    <cellStyle name="Финансовый 6 2 2 4 4 3 2" xfId="51299"/>
    <cellStyle name="Финансовый 6 2 2 4 4 3 3" xfId="51300"/>
    <cellStyle name="Финансовый 6 2 2 4 4 3 4" xfId="51301"/>
    <cellStyle name="Финансовый 6 2 2 4 4 3 5" xfId="51302"/>
    <cellStyle name="Финансовый 6 2 2 4 4 4" xfId="51303"/>
    <cellStyle name="Финансовый 6 2 2 4 4 5" xfId="51304"/>
    <cellStyle name="Финансовый 6 2 2 4 4 6" xfId="51305"/>
    <cellStyle name="Финансовый 6 2 2 4 4 7" xfId="51306"/>
    <cellStyle name="Финансовый 6 2 2 4 4 8" xfId="51307"/>
    <cellStyle name="Финансовый 6 2 2 4 4 9" xfId="51308"/>
    <cellStyle name="Финансовый 6 2 2 4 5" xfId="51309"/>
    <cellStyle name="Финансовый 6 2 2 4 5 2" xfId="51310"/>
    <cellStyle name="Финансовый 6 2 2 4 5 2 2" xfId="51311"/>
    <cellStyle name="Финансовый 6 2 2 4 5 2 3" xfId="51312"/>
    <cellStyle name="Финансовый 6 2 2 4 5 2 4" xfId="51313"/>
    <cellStyle name="Финансовый 6 2 2 4 5 2 5" xfId="51314"/>
    <cellStyle name="Финансовый 6 2 2 4 5 3" xfId="51315"/>
    <cellStyle name="Финансовый 6 2 2 4 5 4" xfId="51316"/>
    <cellStyle name="Финансовый 6 2 2 4 5 5" xfId="51317"/>
    <cellStyle name="Финансовый 6 2 2 4 5 6" xfId="51318"/>
    <cellStyle name="Финансовый 6 2 2 4 5 7" xfId="51319"/>
    <cellStyle name="Финансовый 6 2 2 4 5 8" xfId="51320"/>
    <cellStyle name="Финансовый 6 2 2 4 5 9" xfId="51321"/>
    <cellStyle name="Финансовый 6 2 2 4 6" xfId="51322"/>
    <cellStyle name="Финансовый 6 2 2 4 6 2" xfId="51323"/>
    <cellStyle name="Финансовый 6 2 2 4 6 2 2" xfId="51324"/>
    <cellStyle name="Финансовый 6 2 2 4 6 2 3" xfId="51325"/>
    <cellStyle name="Финансовый 6 2 2 4 6 2 4" xfId="51326"/>
    <cellStyle name="Финансовый 6 2 2 4 6 2 5" xfId="51327"/>
    <cellStyle name="Финансовый 6 2 2 4 6 3" xfId="51328"/>
    <cellStyle name="Финансовый 6 2 2 4 6 4" xfId="51329"/>
    <cellStyle name="Финансовый 6 2 2 4 6 5" xfId="51330"/>
    <cellStyle name="Финансовый 6 2 2 4 6 6" xfId="51331"/>
    <cellStyle name="Финансовый 6 2 2 4 6 7" xfId="51332"/>
    <cellStyle name="Финансовый 6 2 2 4 6 8" xfId="51333"/>
    <cellStyle name="Финансовый 6 2 2 4 7" xfId="51334"/>
    <cellStyle name="Финансовый 6 2 2 4 7 2" xfId="51335"/>
    <cellStyle name="Финансовый 6 2 2 4 7 3" xfId="51336"/>
    <cellStyle name="Финансовый 6 2 2 4 7 4" xfId="51337"/>
    <cellStyle name="Финансовый 6 2 2 4 7 5" xfId="51338"/>
    <cellStyle name="Финансовый 6 2 2 4 8" xfId="51339"/>
    <cellStyle name="Финансовый 6 2 2 4 8 2" xfId="51340"/>
    <cellStyle name="Финансовый 6 2 2 4 8 3" xfId="51341"/>
    <cellStyle name="Финансовый 6 2 2 4 8 4" xfId="51342"/>
    <cellStyle name="Финансовый 6 2 2 4 8 5" xfId="51343"/>
    <cellStyle name="Финансовый 6 2 2 4 9" xfId="51344"/>
    <cellStyle name="Финансовый 6 2 2 5" xfId="51345"/>
    <cellStyle name="Финансовый 6 2 2 5 10" xfId="51346"/>
    <cellStyle name="Финансовый 6 2 2 5 11" xfId="51347"/>
    <cellStyle name="Финансовый 6 2 2 5 12" xfId="51348"/>
    <cellStyle name="Финансовый 6 2 2 5 13" xfId="51349"/>
    <cellStyle name="Финансовый 6 2 2 5 14" xfId="51350"/>
    <cellStyle name="Финансовый 6 2 2 5 15" xfId="51351"/>
    <cellStyle name="Финансовый 6 2 2 5 2" xfId="51352"/>
    <cellStyle name="Финансовый 6 2 2 5 2 10" xfId="51353"/>
    <cellStyle name="Финансовый 6 2 2 5 2 11" xfId="51354"/>
    <cellStyle name="Финансовый 6 2 2 5 2 12" xfId="51355"/>
    <cellStyle name="Финансовый 6 2 2 5 2 13" xfId="51356"/>
    <cellStyle name="Финансовый 6 2 2 5 2 14" xfId="51357"/>
    <cellStyle name="Финансовый 6 2 2 5 2 2" xfId="51358"/>
    <cellStyle name="Финансовый 6 2 2 5 2 2 10" xfId="51359"/>
    <cellStyle name="Финансовый 6 2 2 5 2 2 11" xfId="51360"/>
    <cellStyle name="Финансовый 6 2 2 5 2 2 12" xfId="51361"/>
    <cellStyle name="Финансовый 6 2 2 5 2 2 13" xfId="51362"/>
    <cellStyle name="Финансовый 6 2 2 5 2 2 2" xfId="51363"/>
    <cellStyle name="Финансовый 6 2 2 5 2 2 2 2" xfId="51364"/>
    <cellStyle name="Финансовый 6 2 2 5 2 2 2 2 2" xfId="51365"/>
    <cellStyle name="Финансовый 6 2 2 5 2 2 2 2 3" xfId="51366"/>
    <cellStyle name="Финансовый 6 2 2 5 2 2 2 2 4" xfId="51367"/>
    <cellStyle name="Финансовый 6 2 2 5 2 2 2 2 5" xfId="51368"/>
    <cellStyle name="Финансовый 6 2 2 5 2 2 2 3" xfId="51369"/>
    <cellStyle name="Финансовый 6 2 2 5 2 2 2 4" xfId="51370"/>
    <cellStyle name="Финансовый 6 2 2 5 2 2 2 5" xfId="51371"/>
    <cellStyle name="Финансовый 6 2 2 5 2 2 2 6" xfId="51372"/>
    <cellStyle name="Финансовый 6 2 2 5 2 2 2 7" xfId="51373"/>
    <cellStyle name="Финансовый 6 2 2 5 2 2 2 8" xfId="51374"/>
    <cellStyle name="Финансовый 6 2 2 5 2 2 2 9" xfId="51375"/>
    <cellStyle name="Финансовый 6 2 2 5 2 2 3" xfId="51376"/>
    <cellStyle name="Финансовый 6 2 2 5 2 2 3 2" xfId="51377"/>
    <cellStyle name="Финансовый 6 2 2 5 2 2 3 2 2" xfId="51378"/>
    <cellStyle name="Финансовый 6 2 2 5 2 2 3 2 3" xfId="51379"/>
    <cellStyle name="Финансовый 6 2 2 5 2 2 3 2 4" xfId="51380"/>
    <cellStyle name="Финансовый 6 2 2 5 2 2 3 2 5" xfId="51381"/>
    <cellStyle name="Финансовый 6 2 2 5 2 2 3 3" xfId="51382"/>
    <cellStyle name="Финансовый 6 2 2 5 2 2 3 4" xfId="51383"/>
    <cellStyle name="Финансовый 6 2 2 5 2 2 3 5" xfId="51384"/>
    <cellStyle name="Финансовый 6 2 2 5 2 2 3 6" xfId="51385"/>
    <cellStyle name="Финансовый 6 2 2 5 2 2 3 7" xfId="51386"/>
    <cellStyle name="Финансовый 6 2 2 5 2 2 3 8" xfId="51387"/>
    <cellStyle name="Финансовый 6 2 2 5 2 2 4" xfId="51388"/>
    <cellStyle name="Финансовый 6 2 2 5 2 2 4 2" xfId="51389"/>
    <cellStyle name="Финансовый 6 2 2 5 2 2 4 3" xfId="51390"/>
    <cellStyle name="Финансовый 6 2 2 5 2 2 4 4" xfId="51391"/>
    <cellStyle name="Финансовый 6 2 2 5 2 2 4 5" xfId="51392"/>
    <cellStyle name="Финансовый 6 2 2 5 2 2 5" xfId="51393"/>
    <cellStyle name="Финансовый 6 2 2 5 2 2 5 2" xfId="51394"/>
    <cellStyle name="Финансовый 6 2 2 5 2 2 5 3" xfId="51395"/>
    <cellStyle name="Финансовый 6 2 2 5 2 2 5 4" xfId="51396"/>
    <cellStyle name="Финансовый 6 2 2 5 2 2 5 5" xfId="51397"/>
    <cellStyle name="Финансовый 6 2 2 5 2 2 6" xfId="51398"/>
    <cellStyle name="Финансовый 6 2 2 5 2 2 7" xfId="51399"/>
    <cellStyle name="Финансовый 6 2 2 5 2 2 8" xfId="51400"/>
    <cellStyle name="Финансовый 6 2 2 5 2 2 9" xfId="51401"/>
    <cellStyle name="Финансовый 6 2 2 5 2 3" xfId="51402"/>
    <cellStyle name="Финансовый 6 2 2 5 2 3 2" xfId="51403"/>
    <cellStyle name="Финансовый 6 2 2 5 2 3 2 2" xfId="51404"/>
    <cellStyle name="Финансовый 6 2 2 5 2 3 2 3" xfId="51405"/>
    <cellStyle name="Финансовый 6 2 2 5 2 3 2 4" xfId="51406"/>
    <cellStyle name="Финансовый 6 2 2 5 2 3 2 5" xfId="51407"/>
    <cellStyle name="Финансовый 6 2 2 5 2 3 3" xfId="51408"/>
    <cellStyle name="Финансовый 6 2 2 5 2 3 4" xfId="51409"/>
    <cellStyle name="Финансовый 6 2 2 5 2 3 5" xfId="51410"/>
    <cellStyle name="Финансовый 6 2 2 5 2 3 6" xfId="51411"/>
    <cellStyle name="Финансовый 6 2 2 5 2 3 7" xfId="51412"/>
    <cellStyle name="Финансовый 6 2 2 5 2 3 8" xfId="51413"/>
    <cellStyle name="Финансовый 6 2 2 5 2 3 9" xfId="51414"/>
    <cellStyle name="Финансовый 6 2 2 5 2 4" xfId="51415"/>
    <cellStyle name="Финансовый 6 2 2 5 2 4 2" xfId="51416"/>
    <cellStyle name="Финансовый 6 2 2 5 2 4 2 2" xfId="51417"/>
    <cellStyle name="Финансовый 6 2 2 5 2 4 2 3" xfId="51418"/>
    <cellStyle name="Финансовый 6 2 2 5 2 4 2 4" xfId="51419"/>
    <cellStyle name="Финансовый 6 2 2 5 2 4 2 5" xfId="51420"/>
    <cellStyle name="Финансовый 6 2 2 5 2 4 3" xfId="51421"/>
    <cellStyle name="Финансовый 6 2 2 5 2 4 4" xfId="51422"/>
    <cellStyle name="Финансовый 6 2 2 5 2 4 5" xfId="51423"/>
    <cellStyle name="Финансовый 6 2 2 5 2 4 6" xfId="51424"/>
    <cellStyle name="Финансовый 6 2 2 5 2 4 7" xfId="51425"/>
    <cellStyle name="Финансовый 6 2 2 5 2 4 8" xfId="51426"/>
    <cellStyle name="Финансовый 6 2 2 5 2 5" xfId="51427"/>
    <cellStyle name="Финансовый 6 2 2 5 2 5 2" xfId="51428"/>
    <cellStyle name="Финансовый 6 2 2 5 2 5 3" xfId="51429"/>
    <cellStyle name="Финансовый 6 2 2 5 2 5 4" xfId="51430"/>
    <cellStyle name="Финансовый 6 2 2 5 2 5 5" xfId="51431"/>
    <cellStyle name="Финансовый 6 2 2 5 2 6" xfId="51432"/>
    <cellStyle name="Финансовый 6 2 2 5 2 6 2" xfId="51433"/>
    <cellStyle name="Финансовый 6 2 2 5 2 6 3" xfId="51434"/>
    <cellStyle name="Финансовый 6 2 2 5 2 6 4" xfId="51435"/>
    <cellStyle name="Финансовый 6 2 2 5 2 6 5" xfId="51436"/>
    <cellStyle name="Финансовый 6 2 2 5 2 7" xfId="51437"/>
    <cellStyle name="Финансовый 6 2 2 5 2 8" xfId="51438"/>
    <cellStyle name="Финансовый 6 2 2 5 2 9" xfId="51439"/>
    <cellStyle name="Финансовый 6 2 2 5 3" xfId="51440"/>
    <cellStyle name="Финансовый 6 2 2 5 3 10" xfId="51441"/>
    <cellStyle name="Финансовый 6 2 2 5 3 11" xfId="51442"/>
    <cellStyle name="Финансовый 6 2 2 5 3 12" xfId="51443"/>
    <cellStyle name="Финансовый 6 2 2 5 3 13" xfId="51444"/>
    <cellStyle name="Финансовый 6 2 2 5 3 2" xfId="51445"/>
    <cellStyle name="Финансовый 6 2 2 5 3 2 2" xfId="51446"/>
    <cellStyle name="Финансовый 6 2 2 5 3 2 2 2" xfId="51447"/>
    <cellStyle name="Финансовый 6 2 2 5 3 2 2 3" xfId="51448"/>
    <cellStyle name="Финансовый 6 2 2 5 3 2 2 4" xfId="51449"/>
    <cellStyle name="Финансовый 6 2 2 5 3 2 2 5" xfId="51450"/>
    <cellStyle name="Финансовый 6 2 2 5 3 2 3" xfId="51451"/>
    <cellStyle name="Финансовый 6 2 2 5 3 2 4" xfId="51452"/>
    <cellStyle name="Финансовый 6 2 2 5 3 2 5" xfId="51453"/>
    <cellStyle name="Финансовый 6 2 2 5 3 2 6" xfId="51454"/>
    <cellStyle name="Финансовый 6 2 2 5 3 2 7" xfId="51455"/>
    <cellStyle name="Финансовый 6 2 2 5 3 2 8" xfId="51456"/>
    <cellStyle name="Финансовый 6 2 2 5 3 2 9" xfId="51457"/>
    <cellStyle name="Финансовый 6 2 2 5 3 3" xfId="51458"/>
    <cellStyle name="Финансовый 6 2 2 5 3 3 2" xfId="51459"/>
    <cellStyle name="Финансовый 6 2 2 5 3 3 2 2" xfId="51460"/>
    <cellStyle name="Финансовый 6 2 2 5 3 3 2 3" xfId="51461"/>
    <cellStyle name="Финансовый 6 2 2 5 3 3 2 4" xfId="51462"/>
    <cellStyle name="Финансовый 6 2 2 5 3 3 2 5" xfId="51463"/>
    <cellStyle name="Финансовый 6 2 2 5 3 3 3" xfId="51464"/>
    <cellStyle name="Финансовый 6 2 2 5 3 3 4" xfId="51465"/>
    <cellStyle name="Финансовый 6 2 2 5 3 3 5" xfId="51466"/>
    <cellStyle name="Финансовый 6 2 2 5 3 3 6" xfId="51467"/>
    <cellStyle name="Финансовый 6 2 2 5 3 3 7" xfId="51468"/>
    <cellStyle name="Финансовый 6 2 2 5 3 3 8" xfId="51469"/>
    <cellStyle name="Финансовый 6 2 2 5 3 4" xfId="51470"/>
    <cellStyle name="Финансовый 6 2 2 5 3 4 2" xfId="51471"/>
    <cellStyle name="Финансовый 6 2 2 5 3 4 3" xfId="51472"/>
    <cellStyle name="Финансовый 6 2 2 5 3 4 4" xfId="51473"/>
    <cellStyle name="Финансовый 6 2 2 5 3 4 5" xfId="51474"/>
    <cellStyle name="Финансовый 6 2 2 5 3 5" xfId="51475"/>
    <cellStyle name="Финансовый 6 2 2 5 3 5 2" xfId="51476"/>
    <cellStyle name="Финансовый 6 2 2 5 3 5 3" xfId="51477"/>
    <cellStyle name="Финансовый 6 2 2 5 3 5 4" xfId="51478"/>
    <cellStyle name="Финансовый 6 2 2 5 3 5 5" xfId="51479"/>
    <cellStyle name="Финансовый 6 2 2 5 3 6" xfId="51480"/>
    <cellStyle name="Финансовый 6 2 2 5 3 7" xfId="51481"/>
    <cellStyle name="Финансовый 6 2 2 5 3 8" xfId="51482"/>
    <cellStyle name="Финансовый 6 2 2 5 3 9" xfId="51483"/>
    <cellStyle name="Финансовый 6 2 2 5 4" xfId="51484"/>
    <cellStyle name="Финансовый 6 2 2 5 4 2" xfId="51485"/>
    <cellStyle name="Финансовый 6 2 2 5 4 2 2" xfId="51486"/>
    <cellStyle name="Финансовый 6 2 2 5 4 2 3" xfId="51487"/>
    <cellStyle name="Финансовый 6 2 2 5 4 2 4" xfId="51488"/>
    <cellStyle name="Финансовый 6 2 2 5 4 2 5" xfId="51489"/>
    <cellStyle name="Финансовый 6 2 2 5 4 3" xfId="51490"/>
    <cellStyle name="Финансовый 6 2 2 5 4 4" xfId="51491"/>
    <cellStyle name="Финансовый 6 2 2 5 4 5" xfId="51492"/>
    <cellStyle name="Финансовый 6 2 2 5 4 6" xfId="51493"/>
    <cellStyle name="Финансовый 6 2 2 5 4 7" xfId="51494"/>
    <cellStyle name="Финансовый 6 2 2 5 4 8" xfId="51495"/>
    <cellStyle name="Финансовый 6 2 2 5 4 9" xfId="51496"/>
    <cellStyle name="Финансовый 6 2 2 5 5" xfId="51497"/>
    <cellStyle name="Финансовый 6 2 2 5 5 2" xfId="51498"/>
    <cellStyle name="Финансовый 6 2 2 5 5 2 2" xfId="51499"/>
    <cellStyle name="Финансовый 6 2 2 5 5 2 3" xfId="51500"/>
    <cellStyle name="Финансовый 6 2 2 5 5 2 4" xfId="51501"/>
    <cellStyle name="Финансовый 6 2 2 5 5 2 5" xfId="51502"/>
    <cellStyle name="Финансовый 6 2 2 5 5 3" xfId="51503"/>
    <cellStyle name="Финансовый 6 2 2 5 5 4" xfId="51504"/>
    <cellStyle name="Финансовый 6 2 2 5 5 5" xfId="51505"/>
    <cellStyle name="Финансовый 6 2 2 5 5 6" xfId="51506"/>
    <cellStyle name="Финансовый 6 2 2 5 5 7" xfId="51507"/>
    <cellStyle name="Финансовый 6 2 2 5 5 8" xfId="51508"/>
    <cellStyle name="Финансовый 6 2 2 5 6" xfId="51509"/>
    <cellStyle name="Финансовый 6 2 2 5 6 2" xfId="51510"/>
    <cellStyle name="Финансовый 6 2 2 5 6 3" xfId="51511"/>
    <cellStyle name="Финансовый 6 2 2 5 6 4" xfId="51512"/>
    <cellStyle name="Финансовый 6 2 2 5 6 5" xfId="51513"/>
    <cellStyle name="Финансовый 6 2 2 5 7" xfId="51514"/>
    <cellStyle name="Финансовый 6 2 2 5 7 2" xfId="51515"/>
    <cellStyle name="Финансовый 6 2 2 5 7 3" xfId="51516"/>
    <cellStyle name="Финансовый 6 2 2 5 7 4" xfId="51517"/>
    <cellStyle name="Финансовый 6 2 2 5 7 5" xfId="51518"/>
    <cellStyle name="Финансовый 6 2 2 5 8" xfId="51519"/>
    <cellStyle name="Финансовый 6 2 2 5 9" xfId="51520"/>
    <cellStyle name="Финансовый 6 2 2 6" xfId="51521"/>
    <cellStyle name="Финансовый 6 2 2 6 10" xfId="51522"/>
    <cellStyle name="Финансовый 6 2 2 6 11" xfId="51523"/>
    <cellStyle name="Финансовый 6 2 2 6 12" xfId="51524"/>
    <cellStyle name="Финансовый 6 2 2 6 13" xfId="51525"/>
    <cellStyle name="Финансовый 6 2 2 6 14" xfId="51526"/>
    <cellStyle name="Финансовый 6 2 2 6 15" xfId="51527"/>
    <cellStyle name="Финансовый 6 2 2 6 2" xfId="51528"/>
    <cellStyle name="Финансовый 6 2 2 6 2 10" xfId="51529"/>
    <cellStyle name="Финансовый 6 2 2 6 2 11" xfId="51530"/>
    <cellStyle name="Финансовый 6 2 2 6 2 12" xfId="51531"/>
    <cellStyle name="Финансовый 6 2 2 6 2 13" xfId="51532"/>
    <cellStyle name="Финансовый 6 2 2 6 2 14" xfId="51533"/>
    <cellStyle name="Финансовый 6 2 2 6 2 2" xfId="51534"/>
    <cellStyle name="Финансовый 6 2 2 6 2 2 10" xfId="51535"/>
    <cellStyle name="Финансовый 6 2 2 6 2 2 11" xfId="51536"/>
    <cellStyle name="Финансовый 6 2 2 6 2 2 12" xfId="51537"/>
    <cellStyle name="Финансовый 6 2 2 6 2 2 13" xfId="51538"/>
    <cellStyle name="Финансовый 6 2 2 6 2 2 2" xfId="51539"/>
    <cellStyle name="Финансовый 6 2 2 6 2 2 2 2" xfId="51540"/>
    <cellStyle name="Финансовый 6 2 2 6 2 2 2 2 2" xfId="51541"/>
    <cellStyle name="Финансовый 6 2 2 6 2 2 2 2 3" xfId="51542"/>
    <cellStyle name="Финансовый 6 2 2 6 2 2 2 2 4" xfId="51543"/>
    <cellStyle name="Финансовый 6 2 2 6 2 2 2 2 5" xfId="51544"/>
    <cellStyle name="Финансовый 6 2 2 6 2 2 2 3" xfId="51545"/>
    <cellStyle name="Финансовый 6 2 2 6 2 2 2 4" xfId="51546"/>
    <cellStyle name="Финансовый 6 2 2 6 2 2 2 5" xfId="51547"/>
    <cellStyle name="Финансовый 6 2 2 6 2 2 2 6" xfId="51548"/>
    <cellStyle name="Финансовый 6 2 2 6 2 2 2 7" xfId="51549"/>
    <cellStyle name="Финансовый 6 2 2 6 2 2 2 8" xfId="51550"/>
    <cellStyle name="Финансовый 6 2 2 6 2 2 2 9" xfId="51551"/>
    <cellStyle name="Финансовый 6 2 2 6 2 2 3" xfId="51552"/>
    <cellStyle name="Финансовый 6 2 2 6 2 2 3 2" xfId="51553"/>
    <cellStyle name="Финансовый 6 2 2 6 2 2 3 2 2" xfId="51554"/>
    <cellStyle name="Финансовый 6 2 2 6 2 2 3 2 3" xfId="51555"/>
    <cellStyle name="Финансовый 6 2 2 6 2 2 3 2 4" xfId="51556"/>
    <cellStyle name="Финансовый 6 2 2 6 2 2 3 2 5" xfId="51557"/>
    <cellStyle name="Финансовый 6 2 2 6 2 2 3 3" xfId="51558"/>
    <cellStyle name="Финансовый 6 2 2 6 2 2 3 4" xfId="51559"/>
    <cellStyle name="Финансовый 6 2 2 6 2 2 3 5" xfId="51560"/>
    <cellStyle name="Финансовый 6 2 2 6 2 2 3 6" xfId="51561"/>
    <cellStyle name="Финансовый 6 2 2 6 2 2 3 7" xfId="51562"/>
    <cellStyle name="Финансовый 6 2 2 6 2 2 3 8" xfId="51563"/>
    <cellStyle name="Финансовый 6 2 2 6 2 2 4" xfId="51564"/>
    <cellStyle name="Финансовый 6 2 2 6 2 2 4 2" xfId="51565"/>
    <cellStyle name="Финансовый 6 2 2 6 2 2 4 3" xfId="51566"/>
    <cellStyle name="Финансовый 6 2 2 6 2 2 4 4" xfId="51567"/>
    <cellStyle name="Финансовый 6 2 2 6 2 2 4 5" xfId="51568"/>
    <cellStyle name="Финансовый 6 2 2 6 2 2 5" xfId="51569"/>
    <cellStyle name="Финансовый 6 2 2 6 2 2 5 2" xfId="51570"/>
    <cellStyle name="Финансовый 6 2 2 6 2 2 5 3" xfId="51571"/>
    <cellStyle name="Финансовый 6 2 2 6 2 2 5 4" xfId="51572"/>
    <cellStyle name="Финансовый 6 2 2 6 2 2 5 5" xfId="51573"/>
    <cellStyle name="Финансовый 6 2 2 6 2 2 6" xfId="51574"/>
    <cellStyle name="Финансовый 6 2 2 6 2 2 7" xfId="51575"/>
    <cellStyle name="Финансовый 6 2 2 6 2 2 8" xfId="51576"/>
    <cellStyle name="Финансовый 6 2 2 6 2 2 9" xfId="51577"/>
    <cellStyle name="Финансовый 6 2 2 6 2 3" xfId="51578"/>
    <cellStyle name="Финансовый 6 2 2 6 2 3 2" xfId="51579"/>
    <cellStyle name="Финансовый 6 2 2 6 2 3 2 2" xfId="51580"/>
    <cellStyle name="Финансовый 6 2 2 6 2 3 2 3" xfId="51581"/>
    <cellStyle name="Финансовый 6 2 2 6 2 3 2 4" xfId="51582"/>
    <cellStyle name="Финансовый 6 2 2 6 2 3 2 5" xfId="51583"/>
    <cellStyle name="Финансовый 6 2 2 6 2 3 3" xfId="51584"/>
    <cellStyle name="Финансовый 6 2 2 6 2 3 4" xfId="51585"/>
    <cellStyle name="Финансовый 6 2 2 6 2 3 5" xfId="51586"/>
    <cellStyle name="Финансовый 6 2 2 6 2 3 6" xfId="51587"/>
    <cellStyle name="Финансовый 6 2 2 6 2 3 7" xfId="51588"/>
    <cellStyle name="Финансовый 6 2 2 6 2 3 8" xfId="51589"/>
    <cellStyle name="Финансовый 6 2 2 6 2 3 9" xfId="51590"/>
    <cellStyle name="Финансовый 6 2 2 6 2 4" xfId="51591"/>
    <cellStyle name="Финансовый 6 2 2 6 2 4 2" xfId="51592"/>
    <cellStyle name="Финансовый 6 2 2 6 2 4 2 2" xfId="51593"/>
    <cellStyle name="Финансовый 6 2 2 6 2 4 2 3" xfId="51594"/>
    <cellStyle name="Финансовый 6 2 2 6 2 4 2 4" xfId="51595"/>
    <cellStyle name="Финансовый 6 2 2 6 2 4 2 5" xfId="51596"/>
    <cellStyle name="Финансовый 6 2 2 6 2 4 3" xfId="51597"/>
    <cellStyle name="Финансовый 6 2 2 6 2 4 4" xfId="51598"/>
    <cellStyle name="Финансовый 6 2 2 6 2 4 5" xfId="51599"/>
    <cellStyle name="Финансовый 6 2 2 6 2 4 6" xfId="51600"/>
    <cellStyle name="Финансовый 6 2 2 6 2 4 7" xfId="51601"/>
    <cellStyle name="Финансовый 6 2 2 6 2 4 8" xfId="51602"/>
    <cellStyle name="Финансовый 6 2 2 6 2 5" xfId="51603"/>
    <cellStyle name="Финансовый 6 2 2 6 2 5 2" xfId="51604"/>
    <cellStyle name="Финансовый 6 2 2 6 2 5 3" xfId="51605"/>
    <cellStyle name="Финансовый 6 2 2 6 2 5 4" xfId="51606"/>
    <cellStyle name="Финансовый 6 2 2 6 2 5 5" xfId="51607"/>
    <cellStyle name="Финансовый 6 2 2 6 2 6" xfId="51608"/>
    <cellStyle name="Финансовый 6 2 2 6 2 6 2" xfId="51609"/>
    <cellStyle name="Финансовый 6 2 2 6 2 6 3" xfId="51610"/>
    <cellStyle name="Финансовый 6 2 2 6 2 6 4" xfId="51611"/>
    <cellStyle name="Финансовый 6 2 2 6 2 6 5" xfId="51612"/>
    <cellStyle name="Финансовый 6 2 2 6 2 7" xfId="51613"/>
    <cellStyle name="Финансовый 6 2 2 6 2 8" xfId="51614"/>
    <cellStyle name="Финансовый 6 2 2 6 2 9" xfId="51615"/>
    <cellStyle name="Финансовый 6 2 2 6 3" xfId="51616"/>
    <cellStyle name="Финансовый 6 2 2 6 3 10" xfId="51617"/>
    <cellStyle name="Финансовый 6 2 2 6 3 11" xfId="51618"/>
    <cellStyle name="Финансовый 6 2 2 6 3 12" xfId="51619"/>
    <cellStyle name="Финансовый 6 2 2 6 3 13" xfId="51620"/>
    <cellStyle name="Финансовый 6 2 2 6 3 2" xfId="51621"/>
    <cellStyle name="Финансовый 6 2 2 6 3 2 2" xfId="51622"/>
    <cellStyle name="Финансовый 6 2 2 6 3 2 2 2" xfId="51623"/>
    <cellStyle name="Финансовый 6 2 2 6 3 2 2 3" xfId="51624"/>
    <cellStyle name="Финансовый 6 2 2 6 3 2 2 4" xfId="51625"/>
    <cellStyle name="Финансовый 6 2 2 6 3 2 2 5" xfId="51626"/>
    <cellStyle name="Финансовый 6 2 2 6 3 2 3" xfId="51627"/>
    <cellStyle name="Финансовый 6 2 2 6 3 2 4" xfId="51628"/>
    <cellStyle name="Финансовый 6 2 2 6 3 2 5" xfId="51629"/>
    <cellStyle name="Финансовый 6 2 2 6 3 2 6" xfId="51630"/>
    <cellStyle name="Финансовый 6 2 2 6 3 2 7" xfId="51631"/>
    <cellStyle name="Финансовый 6 2 2 6 3 2 8" xfId="51632"/>
    <cellStyle name="Финансовый 6 2 2 6 3 2 9" xfId="51633"/>
    <cellStyle name="Финансовый 6 2 2 6 3 3" xfId="51634"/>
    <cellStyle name="Финансовый 6 2 2 6 3 3 2" xfId="51635"/>
    <cellStyle name="Финансовый 6 2 2 6 3 3 2 2" xfId="51636"/>
    <cellStyle name="Финансовый 6 2 2 6 3 3 2 3" xfId="51637"/>
    <cellStyle name="Финансовый 6 2 2 6 3 3 2 4" xfId="51638"/>
    <cellStyle name="Финансовый 6 2 2 6 3 3 2 5" xfId="51639"/>
    <cellStyle name="Финансовый 6 2 2 6 3 3 3" xfId="51640"/>
    <cellStyle name="Финансовый 6 2 2 6 3 3 4" xfId="51641"/>
    <cellStyle name="Финансовый 6 2 2 6 3 3 5" xfId="51642"/>
    <cellStyle name="Финансовый 6 2 2 6 3 3 6" xfId="51643"/>
    <cellStyle name="Финансовый 6 2 2 6 3 3 7" xfId="51644"/>
    <cellStyle name="Финансовый 6 2 2 6 3 3 8" xfId="51645"/>
    <cellStyle name="Финансовый 6 2 2 6 3 4" xfId="51646"/>
    <cellStyle name="Финансовый 6 2 2 6 3 4 2" xfId="51647"/>
    <cellStyle name="Финансовый 6 2 2 6 3 4 3" xfId="51648"/>
    <cellStyle name="Финансовый 6 2 2 6 3 4 4" xfId="51649"/>
    <cellStyle name="Финансовый 6 2 2 6 3 4 5" xfId="51650"/>
    <cellStyle name="Финансовый 6 2 2 6 3 5" xfId="51651"/>
    <cellStyle name="Финансовый 6 2 2 6 3 5 2" xfId="51652"/>
    <cellStyle name="Финансовый 6 2 2 6 3 5 3" xfId="51653"/>
    <cellStyle name="Финансовый 6 2 2 6 3 5 4" xfId="51654"/>
    <cellStyle name="Финансовый 6 2 2 6 3 5 5" xfId="51655"/>
    <cellStyle name="Финансовый 6 2 2 6 3 6" xfId="51656"/>
    <cellStyle name="Финансовый 6 2 2 6 3 7" xfId="51657"/>
    <cellStyle name="Финансовый 6 2 2 6 3 8" xfId="51658"/>
    <cellStyle name="Финансовый 6 2 2 6 3 9" xfId="51659"/>
    <cellStyle name="Финансовый 6 2 2 6 4" xfId="51660"/>
    <cellStyle name="Финансовый 6 2 2 6 4 2" xfId="51661"/>
    <cellStyle name="Финансовый 6 2 2 6 4 2 2" xfId="51662"/>
    <cellStyle name="Финансовый 6 2 2 6 4 2 3" xfId="51663"/>
    <cellStyle name="Финансовый 6 2 2 6 4 2 4" xfId="51664"/>
    <cellStyle name="Финансовый 6 2 2 6 4 2 5" xfId="51665"/>
    <cellStyle name="Финансовый 6 2 2 6 4 3" xfId="51666"/>
    <cellStyle name="Финансовый 6 2 2 6 4 4" xfId="51667"/>
    <cellStyle name="Финансовый 6 2 2 6 4 5" xfId="51668"/>
    <cellStyle name="Финансовый 6 2 2 6 4 6" xfId="51669"/>
    <cellStyle name="Финансовый 6 2 2 6 4 7" xfId="51670"/>
    <cellStyle name="Финансовый 6 2 2 6 4 8" xfId="51671"/>
    <cellStyle name="Финансовый 6 2 2 6 4 9" xfId="51672"/>
    <cellStyle name="Финансовый 6 2 2 6 5" xfId="51673"/>
    <cellStyle name="Финансовый 6 2 2 6 5 2" xfId="51674"/>
    <cellStyle name="Финансовый 6 2 2 6 5 2 2" xfId="51675"/>
    <cellStyle name="Финансовый 6 2 2 6 5 2 3" xfId="51676"/>
    <cellStyle name="Финансовый 6 2 2 6 5 2 4" xfId="51677"/>
    <cellStyle name="Финансовый 6 2 2 6 5 2 5" xfId="51678"/>
    <cellStyle name="Финансовый 6 2 2 6 5 3" xfId="51679"/>
    <cellStyle name="Финансовый 6 2 2 6 5 4" xfId="51680"/>
    <cellStyle name="Финансовый 6 2 2 6 5 5" xfId="51681"/>
    <cellStyle name="Финансовый 6 2 2 6 5 6" xfId="51682"/>
    <cellStyle name="Финансовый 6 2 2 6 5 7" xfId="51683"/>
    <cellStyle name="Финансовый 6 2 2 6 5 8" xfId="51684"/>
    <cellStyle name="Финансовый 6 2 2 6 6" xfId="51685"/>
    <cellStyle name="Финансовый 6 2 2 6 6 2" xfId="51686"/>
    <cellStyle name="Финансовый 6 2 2 6 6 3" xfId="51687"/>
    <cellStyle name="Финансовый 6 2 2 6 6 4" xfId="51688"/>
    <cellStyle name="Финансовый 6 2 2 6 6 5" xfId="51689"/>
    <cellStyle name="Финансовый 6 2 2 6 7" xfId="51690"/>
    <cellStyle name="Финансовый 6 2 2 6 7 2" xfId="51691"/>
    <cellStyle name="Финансовый 6 2 2 6 7 3" xfId="51692"/>
    <cellStyle name="Финансовый 6 2 2 6 7 4" xfId="51693"/>
    <cellStyle name="Финансовый 6 2 2 6 7 5" xfId="51694"/>
    <cellStyle name="Финансовый 6 2 2 6 8" xfId="51695"/>
    <cellStyle name="Финансовый 6 2 2 6 9" xfId="51696"/>
    <cellStyle name="Финансовый 6 2 2 7" xfId="51697"/>
    <cellStyle name="Финансовый 6 2 2 7 10" xfId="51698"/>
    <cellStyle name="Финансовый 6 2 2 7 11" xfId="51699"/>
    <cellStyle name="Финансовый 6 2 2 7 12" xfId="51700"/>
    <cellStyle name="Финансовый 6 2 2 7 13" xfId="51701"/>
    <cellStyle name="Финансовый 6 2 2 7 14" xfId="51702"/>
    <cellStyle name="Финансовый 6 2 2 7 15" xfId="51703"/>
    <cellStyle name="Финансовый 6 2 2 7 2" xfId="51704"/>
    <cellStyle name="Финансовый 6 2 2 7 2 10" xfId="51705"/>
    <cellStyle name="Финансовый 6 2 2 7 2 11" xfId="51706"/>
    <cellStyle name="Финансовый 6 2 2 7 2 12" xfId="51707"/>
    <cellStyle name="Финансовый 6 2 2 7 2 13" xfId="51708"/>
    <cellStyle name="Финансовый 6 2 2 7 2 14" xfId="51709"/>
    <cellStyle name="Финансовый 6 2 2 7 2 2" xfId="51710"/>
    <cellStyle name="Финансовый 6 2 2 7 2 2 10" xfId="51711"/>
    <cellStyle name="Финансовый 6 2 2 7 2 2 11" xfId="51712"/>
    <cellStyle name="Финансовый 6 2 2 7 2 2 12" xfId="51713"/>
    <cellStyle name="Финансовый 6 2 2 7 2 2 13" xfId="51714"/>
    <cellStyle name="Финансовый 6 2 2 7 2 2 2" xfId="51715"/>
    <cellStyle name="Финансовый 6 2 2 7 2 2 2 2" xfId="51716"/>
    <cellStyle name="Финансовый 6 2 2 7 2 2 2 2 2" xfId="51717"/>
    <cellStyle name="Финансовый 6 2 2 7 2 2 2 2 3" xfId="51718"/>
    <cellStyle name="Финансовый 6 2 2 7 2 2 2 2 4" xfId="51719"/>
    <cellStyle name="Финансовый 6 2 2 7 2 2 2 2 5" xfId="51720"/>
    <cellStyle name="Финансовый 6 2 2 7 2 2 2 3" xfId="51721"/>
    <cellStyle name="Финансовый 6 2 2 7 2 2 2 4" xfId="51722"/>
    <cellStyle name="Финансовый 6 2 2 7 2 2 2 5" xfId="51723"/>
    <cellStyle name="Финансовый 6 2 2 7 2 2 2 6" xfId="51724"/>
    <cellStyle name="Финансовый 6 2 2 7 2 2 2 7" xfId="51725"/>
    <cellStyle name="Финансовый 6 2 2 7 2 2 2 8" xfId="51726"/>
    <cellStyle name="Финансовый 6 2 2 7 2 2 2 9" xfId="51727"/>
    <cellStyle name="Финансовый 6 2 2 7 2 2 3" xfId="51728"/>
    <cellStyle name="Финансовый 6 2 2 7 2 2 3 2" xfId="51729"/>
    <cellStyle name="Финансовый 6 2 2 7 2 2 3 2 2" xfId="51730"/>
    <cellStyle name="Финансовый 6 2 2 7 2 2 3 2 3" xfId="51731"/>
    <cellStyle name="Финансовый 6 2 2 7 2 2 3 2 4" xfId="51732"/>
    <cellStyle name="Финансовый 6 2 2 7 2 2 3 2 5" xfId="51733"/>
    <cellStyle name="Финансовый 6 2 2 7 2 2 3 3" xfId="51734"/>
    <cellStyle name="Финансовый 6 2 2 7 2 2 3 4" xfId="51735"/>
    <cellStyle name="Финансовый 6 2 2 7 2 2 3 5" xfId="51736"/>
    <cellStyle name="Финансовый 6 2 2 7 2 2 3 6" xfId="51737"/>
    <cellStyle name="Финансовый 6 2 2 7 2 2 3 7" xfId="51738"/>
    <cellStyle name="Финансовый 6 2 2 7 2 2 3 8" xfId="51739"/>
    <cellStyle name="Финансовый 6 2 2 7 2 2 4" xfId="51740"/>
    <cellStyle name="Финансовый 6 2 2 7 2 2 4 2" xfId="51741"/>
    <cellStyle name="Финансовый 6 2 2 7 2 2 4 3" xfId="51742"/>
    <cellStyle name="Финансовый 6 2 2 7 2 2 4 4" xfId="51743"/>
    <cellStyle name="Финансовый 6 2 2 7 2 2 4 5" xfId="51744"/>
    <cellStyle name="Финансовый 6 2 2 7 2 2 5" xfId="51745"/>
    <cellStyle name="Финансовый 6 2 2 7 2 2 5 2" xfId="51746"/>
    <cellStyle name="Финансовый 6 2 2 7 2 2 5 3" xfId="51747"/>
    <cellStyle name="Финансовый 6 2 2 7 2 2 5 4" xfId="51748"/>
    <cellStyle name="Финансовый 6 2 2 7 2 2 5 5" xfId="51749"/>
    <cellStyle name="Финансовый 6 2 2 7 2 2 6" xfId="51750"/>
    <cellStyle name="Финансовый 6 2 2 7 2 2 7" xfId="51751"/>
    <cellStyle name="Финансовый 6 2 2 7 2 2 8" xfId="51752"/>
    <cellStyle name="Финансовый 6 2 2 7 2 2 9" xfId="51753"/>
    <cellStyle name="Финансовый 6 2 2 7 2 3" xfId="51754"/>
    <cellStyle name="Финансовый 6 2 2 7 2 3 2" xfId="51755"/>
    <cellStyle name="Финансовый 6 2 2 7 2 3 2 2" xfId="51756"/>
    <cellStyle name="Финансовый 6 2 2 7 2 3 2 3" xfId="51757"/>
    <cellStyle name="Финансовый 6 2 2 7 2 3 2 4" xfId="51758"/>
    <cellStyle name="Финансовый 6 2 2 7 2 3 2 5" xfId="51759"/>
    <cellStyle name="Финансовый 6 2 2 7 2 3 3" xfId="51760"/>
    <cellStyle name="Финансовый 6 2 2 7 2 3 4" xfId="51761"/>
    <cellStyle name="Финансовый 6 2 2 7 2 3 5" xfId="51762"/>
    <cellStyle name="Финансовый 6 2 2 7 2 3 6" xfId="51763"/>
    <cellStyle name="Финансовый 6 2 2 7 2 3 7" xfId="51764"/>
    <cellStyle name="Финансовый 6 2 2 7 2 3 8" xfId="51765"/>
    <cellStyle name="Финансовый 6 2 2 7 2 3 9" xfId="51766"/>
    <cellStyle name="Финансовый 6 2 2 7 2 4" xfId="51767"/>
    <cellStyle name="Финансовый 6 2 2 7 2 4 2" xfId="51768"/>
    <cellStyle name="Финансовый 6 2 2 7 2 4 2 2" xfId="51769"/>
    <cellStyle name="Финансовый 6 2 2 7 2 4 2 3" xfId="51770"/>
    <cellStyle name="Финансовый 6 2 2 7 2 4 2 4" xfId="51771"/>
    <cellStyle name="Финансовый 6 2 2 7 2 4 2 5" xfId="51772"/>
    <cellStyle name="Финансовый 6 2 2 7 2 4 3" xfId="51773"/>
    <cellStyle name="Финансовый 6 2 2 7 2 4 4" xfId="51774"/>
    <cellStyle name="Финансовый 6 2 2 7 2 4 5" xfId="51775"/>
    <cellStyle name="Финансовый 6 2 2 7 2 4 6" xfId="51776"/>
    <cellStyle name="Финансовый 6 2 2 7 2 4 7" xfId="51777"/>
    <cellStyle name="Финансовый 6 2 2 7 2 4 8" xfId="51778"/>
    <cellStyle name="Финансовый 6 2 2 7 2 5" xfId="51779"/>
    <cellStyle name="Финансовый 6 2 2 7 2 5 2" xfId="51780"/>
    <cellStyle name="Финансовый 6 2 2 7 2 5 3" xfId="51781"/>
    <cellStyle name="Финансовый 6 2 2 7 2 5 4" xfId="51782"/>
    <cellStyle name="Финансовый 6 2 2 7 2 5 5" xfId="51783"/>
    <cellStyle name="Финансовый 6 2 2 7 2 6" xfId="51784"/>
    <cellStyle name="Финансовый 6 2 2 7 2 6 2" xfId="51785"/>
    <cellStyle name="Финансовый 6 2 2 7 2 6 3" xfId="51786"/>
    <cellStyle name="Финансовый 6 2 2 7 2 6 4" xfId="51787"/>
    <cellStyle name="Финансовый 6 2 2 7 2 6 5" xfId="51788"/>
    <cellStyle name="Финансовый 6 2 2 7 2 7" xfId="51789"/>
    <cellStyle name="Финансовый 6 2 2 7 2 8" xfId="51790"/>
    <cellStyle name="Финансовый 6 2 2 7 2 9" xfId="51791"/>
    <cellStyle name="Финансовый 6 2 2 7 3" xfId="51792"/>
    <cellStyle name="Финансовый 6 2 2 7 3 10" xfId="51793"/>
    <cellStyle name="Финансовый 6 2 2 7 3 11" xfId="51794"/>
    <cellStyle name="Финансовый 6 2 2 7 3 12" xfId="51795"/>
    <cellStyle name="Финансовый 6 2 2 7 3 13" xfId="51796"/>
    <cellStyle name="Финансовый 6 2 2 7 3 2" xfId="51797"/>
    <cellStyle name="Финансовый 6 2 2 7 3 2 2" xfId="51798"/>
    <cellStyle name="Финансовый 6 2 2 7 3 2 2 2" xfId="51799"/>
    <cellStyle name="Финансовый 6 2 2 7 3 2 2 3" xfId="51800"/>
    <cellStyle name="Финансовый 6 2 2 7 3 2 2 4" xfId="51801"/>
    <cellStyle name="Финансовый 6 2 2 7 3 2 2 5" xfId="51802"/>
    <cellStyle name="Финансовый 6 2 2 7 3 2 3" xfId="51803"/>
    <cellStyle name="Финансовый 6 2 2 7 3 2 4" xfId="51804"/>
    <cellStyle name="Финансовый 6 2 2 7 3 2 5" xfId="51805"/>
    <cellStyle name="Финансовый 6 2 2 7 3 2 6" xfId="51806"/>
    <cellStyle name="Финансовый 6 2 2 7 3 2 7" xfId="51807"/>
    <cellStyle name="Финансовый 6 2 2 7 3 2 8" xfId="51808"/>
    <cellStyle name="Финансовый 6 2 2 7 3 2 9" xfId="51809"/>
    <cellStyle name="Финансовый 6 2 2 7 3 3" xfId="51810"/>
    <cellStyle name="Финансовый 6 2 2 7 3 3 2" xfId="51811"/>
    <cellStyle name="Финансовый 6 2 2 7 3 3 2 2" xfId="51812"/>
    <cellStyle name="Финансовый 6 2 2 7 3 3 2 3" xfId="51813"/>
    <cellStyle name="Финансовый 6 2 2 7 3 3 2 4" xfId="51814"/>
    <cellStyle name="Финансовый 6 2 2 7 3 3 2 5" xfId="51815"/>
    <cellStyle name="Финансовый 6 2 2 7 3 3 3" xfId="51816"/>
    <cellStyle name="Финансовый 6 2 2 7 3 3 4" xfId="51817"/>
    <cellStyle name="Финансовый 6 2 2 7 3 3 5" xfId="51818"/>
    <cellStyle name="Финансовый 6 2 2 7 3 3 6" xfId="51819"/>
    <cellStyle name="Финансовый 6 2 2 7 3 3 7" xfId="51820"/>
    <cellStyle name="Финансовый 6 2 2 7 3 3 8" xfId="51821"/>
    <cellStyle name="Финансовый 6 2 2 7 3 4" xfId="51822"/>
    <cellStyle name="Финансовый 6 2 2 7 3 4 2" xfId="51823"/>
    <cellStyle name="Финансовый 6 2 2 7 3 4 3" xfId="51824"/>
    <cellStyle name="Финансовый 6 2 2 7 3 4 4" xfId="51825"/>
    <cellStyle name="Финансовый 6 2 2 7 3 4 5" xfId="51826"/>
    <cellStyle name="Финансовый 6 2 2 7 3 5" xfId="51827"/>
    <cellStyle name="Финансовый 6 2 2 7 3 5 2" xfId="51828"/>
    <cellStyle name="Финансовый 6 2 2 7 3 5 3" xfId="51829"/>
    <cellStyle name="Финансовый 6 2 2 7 3 5 4" xfId="51830"/>
    <cellStyle name="Финансовый 6 2 2 7 3 5 5" xfId="51831"/>
    <cellStyle name="Финансовый 6 2 2 7 3 6" xfId="51832"/>
    <cellStyle name="Финансовый 6 2 2 7 3 7" xfId="51833"/>
    <cellStyle name="Финансовый 6 2 2 7 3 8" xfId="51834"/>
    <cellStyle name="Финансовый 6 2 2 7 3 9" xfId="51835"/>
    <cellStyle name="Финансовый 6 2 2 7 4" xfId="51836"/>
    <cellStyle name="Финансовый 6 2 2 7 4 2" xfId="51837"/>
    <cellStyle name="Финансовый 6 2 2 7 4 2 2" xfId="51838"/>
    <cellStyle name="Финансовый 6 2 2 7 4 2 3" xfId="51839"/>
    <cellStyle name="Финансовый 6 2 2 7 4 2 4" xfId="51840"/>
    <cellStyle name="Финансовый 6 2 2 7 4 2 5" xfId="51841"/>
    <cellStyle name="Финансовый 6 2 2 7 4 3" xfId="51842"/>
    <cellStyle name="Финансовый 6 2 2 7 4 4" xfId="51843"/>
    <cellStyle name="Финансовый 6 2 2 7 4 5" xfId="51844"/>
    <cellStyle name="Финансовый 6 2 2 7 4 6" xfId="51845"/>
    <cellStyle name="Финансовый 6 2 2 7 4 7" xfId="51846"/>
    <cellStyle name="Финансовый 6 2 2 7 4 8" xfId="51847"/>
    <cellStyle name="Финансовый 6 2 2 7 4 9" xfId="51848"/>
    <cellStyle name="Финансовый 6 2 2 7 5" xfId="51849"/>
    <cellStyle name="Финансовый 6 2 2 7 5 2" xfId="51850"/>
    <cellStyle name="Финансовый 6 2 2 7 5 2 2" xfId="51851"/>
    <cellStyle name="Финансовый 6 2 2 7 5 2 3" xfId="51852"/>
    <cellStyle name="Финансовый 6 2 2 7 5 2 4" xfId="51853"/>
    <cellStyle name="Финансовый 6 2 2 7 5 2 5" xfId="51854"/>
    <cellStyle name="Финансовый 6 2 2 7 5 3" xfId="51855"/>
    <cellStyle name="Финансовый 6 2 2 7 5 4" xfId="51856"/>
    <cellStyle name="Финансовый 6 2 2 7 5 5" xfId="51857"/>
    <cellStyle name="Финансовый 6 2 2 7 5 6" xfId="51858"/>
    <cellStyle name="Финансовый 6 2 2 7 5 7" xfId="51859"/>
    <cellStyle name="Финансовый 6 2 2 7 5 8" xfId="51860"/>
    <cellStyle name="Финансовый 6 2 2 7 6" xfId="51861"/>
    <cellStyle name="Финансовый 6 2 2 7 6 2" xfId="51862"/>
    <cellStyle name="Финансовый 6 2 2 7 6 3" xfId="51863"/>
    <cellStyle name="Финансовый 6 2 2 7 6 4" xfId="51864"/>
    <cellStyle name="Финансовый 6 2 2 7 6 5" xfId="51865"/>
    <cellStyle name="Финансовый 6 2 2 7 7" xfId="51866"/>
    <cellStyle name="Финансовый 6 2 2 7 7 2" xfId="51867"/>
    <cellStyle name="Финансовый 6 2 2 7 7 3" xfId="51868"/>
    <cellStyle name="Финансовый 6 2 2 7 7 4" xfId="51869"/>
    <cellStyle name="Финансовый 6 2 2 7 7 5" xfId="51870"/>
    <cellStyle name="Финансовый 6 2 2 7 8" xfId="51871"/>
    <cellStyle name="Финансовый 6 2 2 7 9" xfId="51872"/>
    <cellStyle name="Финансовый 6 2 2 8" xfId="51873"/>
    <cellStyle name="Финансовый 6 2 2 8 10" xfId="51874"/>
    <cellStyle name="Финансовый 6 2 2 8 11" xfId="51875"/>
    <cellStyle name="Финансовый 6 2 2 8 12" xfId="51876"/>
    <cellStyle name="Финансовый 6 2 2 8 13" xfId="51877"/>
    <cellStyle name="Финансовый 6 2 2 8 14" xfId="51878"/>
    <cellStyle name="Финансовый 6 2 2 8 15" xfId="51879"/>
    <cellStyle name="Финансовый 6 2 2 8 2" xfId="51880"/>
    <cellStyle name="Финансовый 6 2 2 8 2 10" xfId="51881"/>
    <cellStyle name="Финансовый 6 2 2 8 2 11" xfId="51882"/>
    <cellStyle name="Финансовый 6 2 2 8 2 12" xfId="51883"/>
    <cellStyle name="Финансовый 6 2 2 8 2 13" xfId="51884"/>
    <cellStyle name="Финансовый 6 2 2 8 2 14" xfId="51885"/>
    <cellStyle name="Финансовый 6 2 2 8 2 2" xfId="51886"/>
    <cellStyle name="Финансовый 6 2 2 8 2 2 10" xfId="51887"/>
    <cellStyle name="Финансовый 6 2 2 8 2 2 11" xfId="51888"/>
    <cellStyle name="Финансовый 6 2 2 8 2 2 12" xfId="51889"/>
    <cellStyle name="Финансовый 6 2 2 8 2 2 13" xfId="51890"/>
    <cellStyle name="Финансовый 6 2 2 8 2 2 2" xfId="51891"/>
    <cellStyle name="Финансовый 6 2 2 8 2 2 2 2" xfId="51892"/>
    <cellStyle name="Финансовый 6 2 2 8 2 2 2 2 2" xfId="51893"/>
    <cellStyle name="Финансовый 6 2 2 8 2 2 2 2 3" xfId="51894"/>
    <cellStyle name="Финансовый 6 2 2 8 2 2 2 2 4" xfId="51895"/>
    <cellStyle name="Финансовый 6 2 2 8 2 2 2 2 5" xfId="51896"/>
    <cellStyle name="Финансовый 6 2 2 8 2 2 2 3" xfId="51897"/>
    <cellStyle name="Финансовый 6 2 2 8 2 2 2 4" xfId="51898"/>
    <cellStyle name="Финансовый 6 2 2 8 2 2 2 5" xfId="51899"/>
    <cellStyle name="Финансовый 6 2 2 8 2 2 2 6" xfId="51900"/>
    <cellStyle name="Финансовый 6 2 2 8 2 2 2 7" xfId="51901"/>
    <cellStyle name="Финансовый 6 2 2 8 2 2 2 8" xfId="51902"/>
    <cellStyle name="Финансовый 6 2 2 8 2 2 2 9" xfId="51903"/>
    <cellStyle name="Финансовый 6 2 2 8 2 2 3" xfId="51904"/>
    <cellStyle name="Финансовый 6 2 2 8 2 2 3 2" xfId="51905"/>
    <cellStyle name="Финансовый 6 2 2 8 2 2 3 2 2" xfId="51906"/>
    <cellStyle name="Финансовый 6 2 2 8 2 2 3 2 3" xfId="51907"/>
    <cellStyle name="Финансовый 6 2 2 8 2 2 3 2 4" xfId="51908"/>
    <cellStyle name="Финансовый 6 2 2 8 2 2 3 2 5" xfId="51909"/>
    <cellStyle name="Финансовый 6 2 2 8 2 2 3 3" xfId="51910"/>
    <cellStyle name="Финансовый 6 2 2 8 2 2 3 4" xfId="51911"/>
    <cellStyle name="Финансовый 6 2 2 8 2 2 3 5" xfId="51912"/>
    <cellStyle name="Финансовый 6 2 2 8 2 2 3 6" xfId="51913"/>
    <cellStyle name="Финансовый 6 2 2 8 2 2 3 7" xfId="51914"/>
    <cellStyle name="Финансовый 6 2 2 8 2 2 3 8" xfId="51915"/>
    <cellStyle name="Финансовый 6 2 2 8 2 2 4" xfId="51916"/>
    <cellStyle name="Финансовый 6 2 2 8 2 2 4 2" xfId="51917"/>
    <cellStyle name="Финансовый 6 2 2 8 2 2 4 3" xfId="51918"/>
    <cellStyle name="Финансовый 6 2 2 8 2 2 4 4" xfId="51919"/>
    <cellStyle name="Финансовый 6 2 2 8 2 2 4 5" xfId="51920"/>
    <cellStyle name="Финансовый 6 2 2 8 2 2 5" xfId="51921"/>
    <cellStyle name="Финансовый 6 2 2 8 2 2 5 2" xfId="51922"/>
    <cellStyle name="Финансовый 6 2 2 8 2 2 5 3" xfId="51923"/>
    <cellStyle name="Финансовый 6 2 2 8 2 2 5 4" xfId="51924"/>
    <cellStyle name="Финансовый 6 2 2 8 2 2 5 5" xfId="51925"/>
    <cellStyle name="Финансовый 6 2 2 8 2 2 6" xfId="51926"/>
    <cellStyle name="Финансовый 6 2 2 8 2 2 7" xfId="51927"/>
    <cellStyle name="Финансовый 6 2 2 8 2 2 8" xfId="51928"/>
    <cellStyle name="Финансовый 6 2 2 8 2 2 9" xfId="51929"/>
    <cellStyle name="Финансовый 6 2 2 8 2 3" xfId="51930"/>
    <cellStyle name="Финансовый 6 2 2 8 2 3 2" xfId="51931"/>
    <cellStyle name="Финансовый 6 2 2 8 2 3 2 2" xfId="51932"/>
    <cellStyle name="Финансовый 6 2 2 8 2 3 2 3" xfId="51933"/>
    <cellStyle name="Финансовый 6 2 2 8 2 3 2 4" xfId="51934"/>
    <cellStyle name="Финансовый 6 2 2 8 2 3 2 5" xfId="51935"/>
    <cellStyle name="Финансовый 6 2 2 8 2 3 3" xfId="51936"/>
    <cellStyle name="Финансовый 6 2 2 8 2 3 4" xfId="51937"/>
    <cellStyle name="Финансовый 6 2 2 8 2 3 5" xfId="51938"/>
    <cellStyle name="Финансовый 6 2 2 8 2 3 6" xfId="51939"/>
    <cellStyle name="Финансовый 6 2 2 8 2 3 7" xfId="51940"/>
    <cellStyle name="Финансовый 6 2 2 8 2 3 8" xfId="51941"/>
    <cellStyle name="Финансовый 6 2 2 8 2 3 9" xfId="51942"/>
    <cellStyle name="Финансовый 6 2 2 8 2 4" xfId="51943"/>
    <cellStyle name="Финансовый 6 2 2 8 2 4 2" xfId="51944"/>
    <cellStyle name="Финансовый 6 2 2 8 2 4 2 2" xfId="51945"/>
    <cellStyle name="Финансовый 6 2 2 8 2 4 2 3" xfId="51946"/>
    <cellStyle name="Финансовый 6 2 2 8 2 4 2 4" xfId="51947"/>
    <cellStyle name="Финансовый 6 2 2 8 2 4 2 5" xfId="51948"/>
    <cellStyle name="Финансовый 6 2 2 8 2 4 3" xfId="51949"/>
    <cellStyle name="Финансовый 6 2 2 8 2 4 4" xfId="51950"/>
    <cellStyle name="Финансовый 6 2 2 8 2 4 5" xfId="51951"/>
    <cellStyle name="Финансовый 6 2 2 8 2 4 6" xfId="51952"/>
    <cellStyle name="Финансовый 6 2 2 8 2 4 7" xfId="51953"/>
    <cellStyle name="Финансовый 6 2 2 8 2 4 8" xfId="51954"/>
    <cellStyle name="Финансовый 6 2 2 8 2 5" xfId="51955"/>
    <cellStyle name="Финансовый 6 2 2 8 2 5 2" xfId="51956"/>
    <cellStyle name="Финансовый 6 2 2 8 2 5 3" xfId="51957"/>
    <cellStyle name="Финансовый 6 2 2 8 2 5 4" xfId="51958"/>
    <cellStyle name="Финансовый 6 2 2 8 2 5 5" xfId="51959"/>
    <cellStyle name="Финансовый 6 2 2 8 2 6" xfId="51960"/>
    <cellStyle name="Финансовый 6 2 2 8 2 6 2" xfId="51961"/>
    <cellStyle name="Финансовый 6 2 2 8 2 6 3" xfId="51962"/>
    <cellStyle name="Финансовый 6 2 2 8 2 6 4" xfId="51963"/>
    <cellStyle name="Финансовый 6 2 2 8 2 6 5" xfId="51964"/>
    <cellStyle name="Финансовый 6 2 2 8 2 7" xfId="51965"/>
    <cellStyle name="Финансовый 6 2 2 8 2 8" xfId="51966"/>
    <cellStyle name="Финансовый 6 2 2 8 2 9" xfId="51967"/>
    <cellStyle name="Финансовый 6 2 2 8 3" xfId="51968"/>
    <cellStyle name="Финансовый 6 2 2 8 3 10" xfId="51969"/>
    <cellStyle name="Финансовый 6 2 2 8 3 11" xfId="51970"/>
    <cellStyle name="Финансовый 6 2 2 8 3 12" xfId="51971"/>
    <cellStyle name="Финансовый 6 2 2 8 3 13" xfId="51972"/>
    <cellStyle name="Финансовый 6 2 2 8 3 2" xfId="51973"/>
    <cellStyle name="Финансовый 6 2 2 8 3 2 2" xfId="51974"/>
    <cellStyle name="Финансовый 6 2 2 8 3 2 2 2" xfId="51975"/>
    <cellStyle name="Финансовый 6 2 2 8 3 2 2 3" xfId="51976"/>
    <cellStyle name="Финансовый 6 2 2 8 3 2 2 4" xfId="51977"/>
    <cellStyle name="Финансовый 6 2 2 8 3 2 2 5" xfId="51978"/>
    <cellStyle name="Финансовый 6 2 2 8 3 2 3" xfId="51979"/>
    <cellStyle name="Финансовый 6 2 2 8 3 2 4" xfId="51980"/>
    <cellStyle name="Финансовый 6 2 2 8 3 2 5" xfId="51981"/>
    <cellStyle name="Финансовый 6 2 2 8 3 2 6" xfId="51982"/>
    <cellStyle name="Финансовый 6 2 2 8 3 2 7" xfId="51983"/>
    <cellStyle name="Финансовый 6 2 2 8 3 2 8" xfId="51984"/>
    <cellStyle name="Финансовый 6 2 2 8 3 2 9" xfId="51985"/>
    <cellStyle name="Финансовый 6 2 2 8 3 3" xfId="51986"/>
    <cellStyle name="Финансовый 6 2 2 8 3 3 2" xfId="51987"/>
    <cellStyle name="Финансовый 6 2 2 8 3 3 2 2" xfId="51988"/>
    <cellStyle name="Финансовый 6 2 2 8 3 3 2 3" xfId="51989"/>
    <cellStyle name="Финансовый 6 2 2 8 3 3 2 4" xfId="51990"/>
    <cellStyle name="Финансовый 6 2 2 8 3 3 2 5" xfId="51991"/>
    <cellStyle name="Финансовый 6 2 2 8 3 3 3" xfId="51992"/>
    <cellStyle name="Финансовый 6 2 2 8 3 3 4" xfId="51993"/>
    <cellStyle name="Финансовый 6 2 2 8 3 3 5" xfId="51994"/>
    <cellStyle name="Финансовый 6 2 2 8 3 3 6" xfId="51995"/>
    <cellStyle name="Финансовый 6 2 2 8 3 3 7" xfId="51996"/>
    <cellStyle name="Финансовый 6 2 2 8 3 3 8" xfId="51997"/>
    <cellStyle name="Финансовый 6 2 2 8 3 4" xfId="51998"/>
    <cellStyle name="Финансовый 6 2 2 8 3 4 2" xfId="51999"/>
    <cellStyle name="Финансовый 6 2 2 8 3 4 3" xfId="52000"/>
    <cellStyle name="Финансовый 6 2 2 8 3 4 4" xfId="52001"/>
    <cellStyle name="Финансовый 6 2 2 8 3 4 5" xfId="52002"/>
    <cellStyle name="Финансовый 6 2 2 8 3 5" xfId="52003"/>
    <cellStyle name="Финансовый 6 2 2 8 3 5 2" xfId="52004"/>
    <cellStyle name="Финансовый 6 2 2 8 3 5 3" xfId="52005"/>
    <cellStyle name="Финансовый 6 2 2 8 3 5 4" xfId="52006"/>
    <cellStyle name="Финансовый 6 2 2 8 3 5 5" xfId="52007"/>
    <cellStyle name="Финансовый 6 2 2 8 3 6" xfId="52008"/>
    <cellStyle name="Финансовый 6 2 2 8 3 7" xfId="52009"/>
    <cellStyle name="Финансовый 6 2 2 8 3 8" xfId="52010"/>
    <cellStyle name="Финансовый 6 2 2 8 3 9" xfId="52011"/>
    <cellStyle name="Финансовый 6 2 2 8 4" xfId="52012"/>
    <cellStyle name="Финансовый 6 2 2 8 4 2" xfId="52013"/>
    <cellStyle name="Финансовый 6 2 2 8 4 2 2" xfId="52014"/>
    <cellStyle name="Финансовый 6 2 2 8 4 2 3" xfId="52015"/>
    <cellStyle name="Финансовый 6 2 2 8 4 2 4" xfId="52016"/>
    <cellStyle name="Финансовый 6 2 2 8 4 2 5" xfId="52017"/>
    <cellStyle name="Финансовый 6 2 2 8 4 3" xfId="52018"/>
    <cellStyle name="Финансовый 6 2 2 8 4 4" xfId="52019"/>
    <cellStyle name="Финансовый 6 2 2 8 4 5" xfId="52020"/>
    <cellStyle name="Финансовый 6 2 2 8 4 6" xfId="52021"/>
    <cellStyle name="Финансовый 6 2 2 8 4 7" xfId="52022"/>
    <cellStyle name="Финансовый 6 2 2 8 4 8" xfId="52023"/>
    <cellStyle name="Финансовый 6 2 2 8 4 9" xfId="52024"/>
    <cellStyle name="Финансовый 6 2 2 8 5" xfId="52025"/>
    <cellStyle name="Финансовый 6 2 2 8 5 2" xfId="52026"/>
    <cellStyle name="Финансовый 6 2 2 8 5 2 2" xfId="52027"/>
    <cellStyle name="Финансовый 6 2 2 8 5 2 3" xfId="52028"/>
    <cellStyle name="Финансовый 6 2 2 8 5 2 4" xfId="52029"/>
    <cellStyle name="Финансовый 6 2 2 8 5 2 5" xfId="52030"/>
    <cellStyle name="Финансовый 6 2 2 8 5 3" xfId="52031"/>
    <cellStyle name="Финансовый 6 2 2 8 5 4" xfId="52032"/>
    <cellStyle name="Финансовый 6 2 2 8 5 5" xfId="52033"/>
    <cellStyle name="Финансовый 6 2 2 8 5 6" xfId="52034"/>
    <cellStyle name="Финансовый 6 2 2 8 5 7" xfId="52035"/>
    <cellStyle name="Финансовый 6 2 2 8 5 8" xfId="52036"/>
    <cellStyle name="Финансовый 6 2 2 8 6" xfId="52037"/>
    <cellStyle name="Финансовый 6 2 2 8 6 2" xfId="52038"/>
    <cellStyle name="Финансовый 6 2 2 8 6 3" xfId="52039"/>
    <cellStyle name="Финансовый 6 2 2 8 6 4" xfId="52040"/>
    <cellStyle name="Финансовый 6 2 2 8 6 5" xfId="52041"/>
    <cellStyle name="Финансовый 6 2 2 8 7" xfId="52042"/>
    <cellStyle name="Финансовый 6 2 2 8 7 2" xfId="52043"/>
    <cellStyle name="Финансовый 6 2 2 8 7 3" xfId="52044"/>
    <cellStyle name="Финансовый 6 2 2 8 7 4" xfId="52045"/>
    <cellStyle name="Финансовый 6 2 2 8 7 5" xfId="52046"/>
    <cellStyle name="Финансовый 6 2 2 8 8" xfId="52047"/>
    <cellStyle name="Финансовый 6 2 2 8 9" xfId="52048"/>
    <cellStyle name="Финансовый 6 2 2 9" xfId="52049"/>
    <cellStyle name="Финансовый 6 2 2 9 10" xfId="52050"/>
    <cellStyle name="Финансовый 6 2 2 9 11" xfId="52051"/>
    <cellStyle name="Финансовый 6 2 2 9 12" xfId="52052"/>
    <cellStyle name="Финансовый 6 2 2 9 13" xfId="52053"/>
    <cellStyle name="Финансовый 6 2 2 9 14" xfId="52054"/>
    <cellStyle name="Финансовый 6 2 2 9 15" xfId="52055"/>
    <cellStyle name="Финансовый 6 2 2 9 2" xfId="52056"/>
    <cellStyle name="Финансовый 6 2 2 9 2 10" xfId="52057"/>
    <cellStyle name="Финансовый 6 2 2 9 2 11" xfId="52058"/>
    <cellStyle name="Финансовый 6 2 2 9 2 12" xfId="52059"/>
    <cellStyle name="Финансовый 6 2 2 9 2 13" xfId="52060"/>
    <cellStyle name="Финансовый 6 2 2 9 2 14" xfId="52061"/>
    <cellStyle name="Финансовый 6 2 2 9 2 2" xfId="52062"/>
    <cellStyle name="Финансовый 6 2 2 9 2 2 10" xfId="52063"/>
    <cellStyle name="Финансовый 6 2 2 9 2 2 11" xfId="52064"/>
    <cellStyle name="Финансовый 6 2 2 9 2 2 12" xfId="52065"/>
    <cellStyle name="Финансовый 6 2 2 9 2 2 13" xfId="52066"/>
    <cellStyle name="Финансовый 6 2 2 9 2 2 2" xfId="52067"/>
    <cellStyle name="Финансовый 6 2 2 9 2 2 2 2" xfId="52068"/>
    <cellStyle name="Финансовый 6 2 2 9 2 2 2 2 2" xfId="52069"/>
    <cellStyle name="Финансовый 6 2 2 9 2 2 2 2 3" xfId="52070"/>
    <cellStyle name="Финансовый 6 2 2 9 2 2 2 2 4" xfId="52071"/>
    <cellStyle name="Финансовый 6 2 2 9 2 2 2 2 5" xfId="52072"/>
    <cellStyle name="Финансовый 6 2 2 9 2 2 2 3" xfId="52073"/>
    <cellStyle name="Финансовый 6 2 2 9 2 2 2 4" xfId="52074"/>
    <cellStyle name="Финансовый 6 2 2 9 2 2 2 5" xfId="52075"/>
    <cellStyle name="Финансовый 6 2 2 9 2 2 2 6" xfId="52076"/>
    <cellStyle name="Финансовый 6 2 2 9 2 2 2 7" xfId="52077"/>
    <cellStyle name="Финансовый 6 2 2 9 2 2 2 8" xfId="52078"/>
    <cellStyle name="Финансовый 6 2 2 9 2 2 2 9" xfId="52079"/>
    <cellStyle name="Финансовый 6 2 2 9 2 2 3" xfId="52080"/>
    <cellStyle name="Финансовый 6 2 2 9 2 2 3 2" xfId="52081"/>
    <cellStyle name="Финансовый 6 2 2 9 2 2 3 2 2" xfId="52082"/>
    <cellStyle name="Финансовый 6 2 2 9 2 2 3 2 3" xfId="52083"/>
    <cellStyle name="Финансовый 6 2 2 9 2 2 3 2 4" xfId="52084"/>
    <cellStyle name="Финансовый 6 2 2 9 2 2 3 2 5" xfId="52085"/>
    <cellStyle name="Финансовый 6 2 2 9 2 2 3 3" xfId="52086"/>
    <cellStyle name="Финансовый 6 2 2 9 2 2 3 4" xfId="52087"/>
    <cellStyle name="Финансовый 6 2 2 9 2 2 3 5" xfId="52088"/>
    <cellStyle name="Финансовый 6 2 2 9 2 2 3 6" xfId="52089"/>
    <cellStyle name="Финансовый 6 2 2 9 2 2 3 7" xfId="52090"/>
    <cellStyle name="Финансовый 6 2 2 9 2 2 3 8" xfId="52091"/>
    <cellStyle name="Финансовый 6 2 2 9 2 2 4" xfId="52092"/>
    <cellStyle name="Финансовый 6 2 2 9 2 2 4 2" xfId="52093"/>
    <cellStyle name="Финансовый 6 2 2 9 2 2 4 3" xfId="52094"/>
    <cellStyle name="Финансовый 6 2 2 9 2 2 4 4" xfId="52095"/>
    <cellStyle name="Финансовый 6 2 2 9 2 2 4 5" xfId="52096"/>
    <cellStyle name="Финансовый 6 2 2 9 2 2 5" xfId="52097"/>
    <cellStyle name="Финансовый 6 2 2 9 2 2 5 2" xfId="52098"/>
    <cellStyle name="Финансовый 6 2 2 9 2 2 5 3" xfId="52099"/>
    <cellStyle name="Финансовый 6 2 2 9 2 2 5 4" xfId="52100"/>
    <cellStyle name="Финансовый 6 2 2 9 2 2 5 5" xfId="52101"/>
    <cellStyle name="Финансовый 6 2 2 9 2 2 6" xfId="52102"/>
    <cellStyle name="Финансовый 6 2 2 9 2 2 7" xfId="52103"/>
    <cellStyle name="Финансовый 6 2 2 9 2 2 8" xfId="52104"/>
    <cellStyle name="Финансовый 6 2 2 9 2 2 9" xfId="52105"/>
    <cellStyle name="Финансовый 6 2 2 9 2 3" xfId="52106"/>
    <cellStyle name="Финансовый 6 2 2 9 2 3 2" xfId="52107"/>
    <cellStyle name="Финансовый 6 2 2 9 2 3 2 2" xfId="52108"/>
    <cellStyle name="Финансовый 6 2 2 9 2 3 2 3" xfId="52109"/>
    <cellStyle name="Финансовый 6 2 2 9 2 3 2 4" xfId="52110"/>
    <cellStyle name="Финансовый 6 2 2 9 2 3 2 5" xfId="52111"/>
    <cellStyle name="Финансовый 6 2 2 9 2 3 3" xfId="52112"/>
    <cellStyle name="Финансовый 6 2 2 9 2 3 4" xfId="52113"/>
    <cellStyle name="Финансовый 6 2 2 9 2 3 5" xfId="52114"/>
    <cellStyle name="Финансовый 6 2 2 9 2 3 6" xfId="52115"/>
    <cellStyle name="Финансовый 6 2 2 9 2 3 7" xfId="52116"/>
    <cellStyle name="Финансовый 6 2 2 9 2 3 8" xfId="52117"/>
    <cellStyle name="Финансовый 6 2 2 9 2 3 9" xfId="52118"/>
    <cellStyle name="Финансовый 6 2 2 9 2 4" xfId="52119"/>
    <cellStyle name="Финансовый 6 2 2 9 2 4 2" xfId="52120"/>
    <cellStyle name="Финансовый 6 2 2 9 2 4 2 2" xfId="52121"/>
    <cellStyle name="Финансовый 6 2 2 9 2 4 2 3" xfId="52122"/>
    <cellStyle name="Финансовый 6 2 2 9 2 4 2 4" xfId="52123"/>
    <cellStyle name="Финансовый 6 2 2 9 2 4 2 5" xfId="52124"/>
    <cellStyle name="Финансовый 6 2 2 9 2 4 3" xfId="52125"/>
    <cellStyle name="Финансовый 6 2 2 9 2 4 4" xfId="52126"/>
    <cellStyle name="Финансовый 6 2 2 9 2 4 5" xfId="52127"/>
    <cellStyle name="Финансовый 6 2 2 9 2 4 6" xfId="52128"/>
    <cellStyle name="Финансовый 6 2 2 9 2 4 7" xfId="52129"/>
    <cellStyle name="Финансовый 6 2 2 9 2 4 8" xfId="52130"/>
    <cellStyle name="Финансовый 6 2 2 9 2 5" xfId="52131"/>
    <cellStyle name="Финансовый 6 2 2 9 2 5 2" xfId="52132"/>
    <cellStyle name="Финансовый 6 2 2 9 2 5 3" xfId="52133"/>
    <cellStyle name="Финансовый 6 2 2 9 2 5 4" xfId="52134"/>
    <cellStyle name="Финансовый 6 2 2 9 2 5 5" xfId="52135"/>
    <cellStyle name="Финансовый 6 2 2 9 2 6" xfId="52136"/>
    <cellStyle name="Финансовый 6 2 2 9 2 6 2" xfId="52137"/>
    <cellStyle name="Финансовый 6 2 2 9 2 6 3" xfId="52138"/>
    <cellStyle name="Финансовый 6 2 2 9 2 6 4" xfId="52139"/>
    <cellStyle name="Финансовый 6 2 2 9 2 6 5" xfId="52140"/>
    <cellStyle name="Финансовый 6 2 2 9 2 7" xfId="52141"/>
    <cellStyle name="Финансовый 6 2 2 9 2 8" xfId="52142"/>
    <cellStyle name="Финансовый 6 2 2 9 2 9" xfId="52143"/>
    <cellStyle name="Финансовый 6 2 2 9 3" xfId="52144"/>
    <cellStyle name="Финансовый 6 2 2 9 3 10" xfId="52145"/>
    <cellStyle name="Финансовый 6 2 2 9 3 11" xfId="52146"/>
    <cellStyle name="Финансовый 6 2 2 9 3 12" xfId="52147"/>
    <cellStyle name="Финансовый 6 2 2 9 3 13" xfId="52148"/>
    <cellStyle name="Финансовый 6 2 2 9 3 2" xfId="52149"/>
    <cellStyle name="Финансовый 6 2 2 9 3 2 2" xfId="52150"/>
    <cellStyle name="Финансовый 6 2 2 9 3 2 2 2" xfId="52151"/>
    <cellStyle name="Финансовый 6 2 2 9 3 2 2 3" xfId="52152"/>
    <cellStyle name="Финансовый 6 2 2 9 3 2 2 4" xfId="52153"/>
    <cellStyle name="Финансовый 6 2 2 9 3 2 2 5" xfId="52154"/>
    <cellStyle name="Финансовый 6 2 2 9 3 2 3" xfId="52155"/>
    <cellStyle name="Финансовый 6 2 2 9 3 2 4" xfId="52156"/>
    <cellStyle name="Финансовый 6 2 2 9 3 2 5" xfId="52157"/>
    <cellStyle name="Финансовый 6 2 2 9 3 2 6" xfId="52158"/>
    <cellStyle name="Финансовый 6 2 2 9 3 2 7" xfId="52159"/>
    <cellStyle name="Финансовый 6 2 2 9 3 2 8" xfId="52160"/>
    <cellStyle name="Финансовый 6 2 2 9 3 2 9" xfId="52161"/>
    <cellStyle name="Финансовый 6 2 2 9 3 3" xfId="52162"/>
    <cellStyle name="Финансовый 6 2 2 9 3 3 2" xfId="52163"/>
    <cellStyle name="Финансовый 6 2 2 9 3 3 2 2" xfId="52164"/>
    <cellStyle name="Финансовый 6 2 2 9 3 3 2 3" xfId="52165"/>
    <cellStyle name="Финансовый 6 2 2 9 3 3 2 4" xfId="52166"/>
    <cellStyle name="Финансовый 6 2 2 9 3 3 2 5" xfId="52167"/>
    <cellStyle name="Финансовый 6 2 2 9 3 3 3" xfId="52168"/>
    <cellStyle name="Финансовый 6 2 2 9 3 3 4" xfId="52169"/>
    <cellStyle name="Финансовый 6 2 2 9 3 3 5" xfId="52170"/>
    <cellStyle name="Финансовый 6 2 2 9 3 3 6" xfId="52171"/>
    <cellStyle name="Финансовый 6 2 2 9 3 3 7" xfId="52172"/>
    <cellStyle name="Финансовый 6 2 2 9 3 3 8" xfId="52173"/>
    <cellStyle name="Финансовый 6 2 2 9 3 4" xfId="52174"/>
    <cellStyle name="Финансовый 6 2 2 9 3 4 2" xfId="52175"/>
    <cellStyle name="Финансовый 6 2 2 9 3 4 3" xfId="52176"/>
    <cellStyle name="Финансовый 6 2 2 9 3 4 4" xfId="52177"/>
    <cellStyle name="Финансовый 6 2 2 9 3 4 5" xfId="52178"/>
    <cellStyle name="Финансовый 6 2 2 9 3 5" xfId="52179"/>
    <cellStyle name="Финансовый 6 2 2 9 3 5 2" xfId="52180"/>
    <cellStyle name="Финансовый 6 2 2 9 3 5 3" xfId="52181"/>
    <cellStyle name="Финансовый 6 2 2 9 3 5 4" xfId="52182"/>
    <cellStyle name="Финансовый 6 2 2 9 3 5 5" xfId="52183"/>
    <cellStyle name="Финансовый 6 2 2 9 3 6" xfId="52184"/>
    <cellStyle name="Финансовый 6 2 2 9 3 7" xfId="52185"/>
    <cellStyle name="Финансовый 6 2 2 9 3 8" xfId="52186"/>
    <cellStyle name="Финансовый 6 2 2 9 3 9" xfId="52187"/>
    <cellStyle name="Финансовый 6 2 2 9 4" xfId="52188"/>
    <cellStyle name="Финансовый 6 2 2 9 4 2" xfId="52189"/>
    <cellStyle name="Финансовый 6 2 2 9 4 2 2" xfId="52190"/>
    <cellStyle name="Финансовый 6 2 2 9 4 2 3" xfId="52191"/>
    <cellStyle name="Финансовый 6 2 2 9 4 2 4" xfId="52192"/>
    <cellStyle name="Финансовый 6 2 2 9 4 2 5" xfId="52193"/>
    <cellStyle name="Финансовый 6 2 2 9 4 3" xfId="52194"/>
    <cellStyle name="Финансовый 6 2 2 9 4 4" xfId="52195"/>
    <cellStyle name="Финансовый 6 2 2 9 4 5" xfId="52196"/>
    <cellStyle name="Финансовый 6 2 2 9 4 6" xfId="52197"/>
    <cellStyle name="Финансовый 6 2 2 9 4 7" xfId="52198"/>
    <cellStyle name="Финансовый 6 2 2 9 4 8" xfId="52199"/>
    <cellStyle name="Финансовый 6 2 2 9 4 9" xfId="52200"/>
    <cellStyle name="Финансовый 6 2 2 9 5" xfId="52201"/>
    <cellStyle name="Финансовый 6 2 2 9 5 2" xfId="52202"/>
    <cellStyle name="Финансовый 6 2 2 9 5 2 2" xfId="52203"/>
    <cellStyle name="Финансовый 6 2 2 9 5 2 3" xfId="52204"/>
    <cellStyle name="Финансовый 6 2 2 9 5 2 4" xfId="52205"/>
    <cellStyle name="Финансовый 6 2 2 9 5 2 5" xfId="52206"/>
    <cellStyle name="Финансовый 6 2 2 9 5 3" xfId="52207"/>
    <cellStyle name="Финансовый 6 2 2 9 5 4" xfId="52208"/>
    <cellStyle name="Финансовый 6 2 2 9 5 5" xfId="52209"/>
    <cellStyle name="Финансовый 6 2 2 9 5 6" xfId="52210"/>
    <cellStyle name="Финансовый 6 2 2 9 5 7" xfId="52211"/>
    <cellStyle name="Финансовый 6 2 2 9 5 8" xfId="52212"/>
    <cellStyle name="Финансовый 6 2 2 9 6" xfId="52213"/>
    <cellStyle name="Финансовый 6 2 2 9 6 2" xfId="52214"/>
    <cellStyle name="Финансовый 6 2 2 9 6 3" xfId="52215"/>
    <cellStyle name="Финансовый 6 2 2 9 6 4" xfId="52216"/>
    <cellStyle name="Финансовый 6 2 2 9 6 5" xfId="52217"/>
    <cellStyle name="Финансовый 6 2 2 9 7" xfId="52218"/>
    <cellStyle name="Финансовый 6 2 2 9 7 2" xfId="52219"/>
    <cellStyle name="Финансовый 6 2 2 9 7 3" xfId="52220"/>
    <cellStyle name="Финансовый 6 2 2 9 7 4" xfId="52221"/>
    <cellStyle name="Финансовый 6 2 2 9 7 5" xfId="52222"/>
    <cellStyle name="Финансовый 6 2 2 9 8" xfId="52223"/>
    <cellStyle name="Финансовый 6 2 2 9 9" xfId="52224"/>
    <cellStyle name="Финансовый 6 2 20" xfId="52225"/>
    <cellStyle name="Финансовый 6 2 20 2" xfId="52226"/>
    <cellStyle name="Финансовый 6 2 20 3" xfId="52227"/>
    <cellStyle name="Финансовый 6 2 20 4" xfId="52228"/>
    <cellStyle name="Финансовый 6 2 20 5" xfId="52229"/>
    <cellStyle name="Финансовый 6 2 21" xfId="52230"/>
    <cellStyle name="Финансовый 6 2 22" xfId="52231"/>
    <cellStyle name="Финансовый 6 2 23" xfId="52232"/>
    <cellStyle name="Финансовый 6 2 24" xfId="52233"/>
    <cellStyle name="Финансовый 6 2 25" xfId="52234"/>
    <cellStyle name="Финансовый 6 2 26" xfId="52235"/>
    <cellStyle name="Финансовый 6 2 27" xfId="52236"/>
    <cellStyle name="Финансовый 6 2 28" xfId="52237"/>
    <cellStyle name="Финансовый 6 2 3" xfId="52238"/>
    <cellStyle name="Финансовый 6 2 3 10" xfId="52239"/>
    <cellStyle name="Финансовый 6 2 3 11" xfId="52240"/>
    <cellStyle name="Финансовый 6 2 3 12" xfId="52241"/>
    <cellStyle name="Финансовый 6 2 3 13" xfId="52242"/>
    <cellStyle name="Финансовый 6 2 3 14" xfId="52243"/>
    <cellStyle name="Финансовый 6 2 3 15" xfId="52244"/>
    <cellStyle name="Финансовый 6 2 3 16" xfId="52245"/>
    <cellStyle name="Финансовый 6 2 3 17" xfId="52246"/>
    <cellStyle name="Финансовый 6 2 3 2" xfId="52247"/>
    <cellStyle name="Финансовый 6 2 3 2 10" xfId="52248"/>
    <cellStyle name="Финансовый 6 2 3 2 11" xfId="52249"/>
    <cellStyle name="Финансовый 6 2 3 2 12" xfId="52250"/>
    <cellStyle name="Финансовый 6 2 3 2 13" xfId="52251"/>
    <cellStyle name="Финансовый 6 2 3 2 14" xfId="52252"/>
    <cellStyle name="Финансовый 6 2 3 2 15" xfId="52253"/>
    <cellStyle name="Финансовый 6 2 3 2 16" xfId="52254"/>
    <cellStyle name="Финансовый 6 2 3 2 2" xfId="52255"/>
    <cellStyle name="Финансовый 6 2 3 2 2 10" xfId="52256"/>
    <cellStyle name="Финансовый 6 2 3 2 2 11" xfId="52257"/>
    <cellStyle name="Финансовый 6 2 3 2 2 12" xfId="52258"/>
    <cellStyle name="Финансовый 6 2 3 2 2 13" xfId="52259"/>
    <cellStyle name="Финансовый 6 2 3 2 2 14" xfId="52260"/>
    <cellStyle name="Финансовый 6 2 3 2 2 2" xfId="52261"/>
    <cellStyle name="Финансовый 6 2 3 2 2 2 10" xfId="52262"/>
    <cellStyle name="Финансовый 6 2 3 2 2 2 11" xfId="52263"/>
    <cellStyle name="Финансовый 6 2 3 2 2 2 12" xfId="52264"/>
    <cellStyle name="Финансовый 6 2 3 2 2 2 13" xfId="52265"/>
    <cellStyle name="Финансовый 6 2 3 2 2 2 2" xfId="52266"/>
    <cellStyle name="Финансовый 6 2 3 2 2 2 2 2" xfId="52267"/>
    <cellStyle name="Финансовый 6 2 3 2 2 2 2 2 2" xfId="52268"/>
    <cellStyle name="Финансовый 6 2 3 2 2 2 2 2 3" xfId="52269"/>
    <cellStyle name="Финансовый 6 2 3 2 2 2 2 2 4" xfId="52270"/>
    <cellStyle name="Финансовый 6 2 3 2 2 2 2 2 5" xfId="52271"/>
    <cellStyle name="Финансовый 6 2 3 2 2 2 2 3" xfId="52272"/>
    <cellStyle name="Финансовый 6 2 3 2 2 2 2 4" xfId="52273"/>
    <cellStyle name="Финансовый 6 2 3 2 2 2 2 5" xfId="52274"/>
    <cellStyle name="Финансовый 6 2 3 2 2 2 2 6" xfId="52275"/>
    <cellStyle name="Финансовый 6 2 3 2 2 2 2 7" xfId="52276"/>
    <cellStyle name="Финансовый 6 2 3 2 2 2 2 8" xfId="52277"/>
    <cellStyle name="Финансовый 6 2 3 2 2 2 2 9" xfId="52278"/>
    <cellStyle name="Финансовый 6 2 3 2 2 2 3" xfId="52279"/>
    <cellStyle name="Финансовый 6 2 3 2 2 2 3 2" xfId="52280"/>
    <cellStyle name="Финансовый 6 2 3 2 2 2 3 2 2" xfId="52281"/>
    <cellStyle name="Финансовый 6 2 3 2 2 2 3 2 3" xfId="52282"/>
    <cellStyle name="Финансовый 6 2 3 2 2 2 3 2 4" xfId="52283"/>
    <cellStyle name="Финансовый 6 2 3 2 2 2 3 2 5" xfId="52284"/>
    <cellStyle name="Финансовый 6 2 3 2 2 2 3 3" xfId="52285"/>
    <cellStyle name="Финансовый 6 2 3 2 2 2 3 4" xfId="52286"/>
    <cellStyle name="Финансовый 6 2 3 2 2 2 3 5" xfId="52287"/>
    <cellStyle name="Финансовый 6 2 3 2 2 2 3 6" xfId="52288"/>
    <cellStyle name="Финансовый 6 2 3 2 2 2 3 7" xfId="52289"/>
    <cellStyle name="Финансовый 6 2 3 2 2 2 3 8" xfId="52290"/>
    <cellStyle name="Финансовый 6 2 3 2 2 2 4" xfId="52291"/>
    <cellStyle name="Финансовый 6 2 3 2 2 2 4 2" xfId="52292"/>
    <cellStyle name="Финансовый 6 2 3 2 2 2 4 3" xfId="52293"/>
    <cellStyle name="Финансовый 6 2 3 2 2 2 4 4" xfId="52294"/>
    <cellStyle name="Финансовый 6 2 3 2 2 2 4 5" xfId="52295"/>
    <cellStyle name="Финансовый 6 2 3 2 2 2 5" xfId="52296"/>
    <cellStyle name="Финансовый 6 2 3 2 2 2 5 2" xfId="52297"/>
    <cellStyle name="Финансовый 6 2 3 2 2 2 5 3" xfId="52298"/>
    <cellStyle name="Финансовый 6 2 3 2 2 2 5 4" xfId="52299"/>
    <cellStyle name="Финансовый 6 2 3 2 2 2 5 5" xfId="52300"/>
    <cellStyle name="Финансовый 6 2 3 2 2 2 6" xfId="52301"/>
    <cellStyle name="Финансовый 6 2 3 2 2 2 7" xfId="52302"/>
    <cellStyle name="Финансовый 6 2 3 2 2 2 8" xfId="52303"/>
    <cellStyle name="Финансовый 6 2 3 2 2 2 9" xfId="52304"/>
    <cellStyle name="Финансовый 6 2 3 2 2 3" xfId="52305"/>
    <cellStyle name="Финансовый 6 2 3 2 2 3 2" xfId="52306"/>
    <cellStyle name="Финансовый 6 2 3 2 2 3 2 2" xfId="52307"/>
    <cellStyle name="Финансовый 6 2 3 2 2 3 2 3" xfId="52308"/>
    <cellStyle name="Финансовый 6 2 3 2 2 3 2 4" xfId="52309"/>
    <cellStyle name="Финансовый 6 2 3 2 2 3 2 5" xfId="52310"/>
    <cellStyle name="Финансовый 6 2 3 2 2 3 3" xfId="52311"/>
    <cellStyle name="Финансовый 6 2 3 2 2 3 4" xfId="52312"/>
    <cellStyle name="Финансовый 6 2 3 2 2 3 5" xfId="52313"/>
    <cellStyle name="Финансовый 6 2 3 2 2 3 6" xfId="52314"/>
    <cellStyle name="Финансовый 6 2 3 2 2 3 7" xfId="52315"/>
    <cellStyle name="Финансовый 6 2 3 2 2 3 8" xfId="52316"/>
    <cellStyle name="Финансовый 6 2 3 2 2 3 9" xfId="52317"/>
    <cellStyle name="Финансовый 6 2 3 2 2 4" xfId="52318"/>
    <cellStyle name="Финансовый 6 2 3 2 2 4 2" xfId="52319"/>
    <cellStyle name="Финансовый 6 2 3 2 2 4 2 2" xfId="52320"/>
    <cellStyle name="Финансовый 6 2 3 2 2 4 2 3" xfId="52321"/>
    <cellStyle name="Финансовый 6 2 3 2 2 4 2 4" xfId="52322"/>
    <cellStyle name="Финансовый 6 2 3 2 2 4 2 5" xfId="52323"/>
    <cellStyle name="Финансовый 6 2 3 2 2 4 3" xfId="52324"/>
    <cellStyle name="Финансовый 6 2 3 2 2 4 4" xfId="52325"/>
    <cellStyle name="Финансовый 6 2 3 2 2 4 5" xfId="52326"/>
    <cellStyle name="Финансовый 6 2 3 2 2 4 6" xfId="52327"/>
    <cellStyle name="Финансовый 6 2 3 2 2 4 7" xfId="52328"/>
    <cellStyle name="Финансовый 6 2 3 2 2 4 8" xfId="52329"/>
    <cellStyle name="Финансовый 6 2 3 2 2 5" xfId="52330"/>
    <cellStyle name="Финансовый 6 2 3 2 2 5 2" xfId="52331"/>
    <cellStyle name="Финансовый 6 2 3 2 2 5 3" xfId="52332"/>
    <cellStyle name="Финансовый 6 2 3 2 2 5 4" xfId="52333"/>
    <cellStyle name="Финансовый 6 2 3 2 2 5 5" xfId="52334"/>
    <cellStyle name="Финансовый 6 2 3 2 2 6" xfId="52335"/>
    <cellStyle name="Финансовый 6 2 3 2 2 6 2" xfId="52336"/>
    <cellStyle name="Финансовый 6 2 3 2 2 6 3" xfId="52337"/>
    <cellStyle name="Финансовый 6 2 3 2 2 6 4" xfId="52338"/>
    <cellStyle name="Финансовый 6 2 3 2 2 6 5" xfId="52339"/>
    <cellStyle name="Финансовый 6 2 3 2 2 7" xfId="52340"/>
    <cellStyle name="Финансовый 6 2 3 2 2 8" xfId="52341"/>
    <cellStyle name="Финансовый 6 2 3 2 2 9" xfId="52342"/>
    <cellStyle name="Финансовый 6 2 3 2 3" xfId="52343"/>
    <cellStyle name="Финансовый 6 2 3 2 3 10" xfId="52344"/>
    <cellStyle name="Финансовый 6 2 3 2 3 11" xfId="52345"/>
    <cellStyle name="Финансовый 6 2 3 2 3 12" xfId="52346"/>
    <cellStyle name="Финансовый 6 2 3 2 3 13" xfId="52347"/>
    <cellStyle name="Финансовый 6 2 3 2 3 2" xfId="52348"/>
    <cellStyle name="Финансовый 6 2 3 2 3 2 2" xfId="52349"/>
    <cellStyle name="Финансовый 6 2 3 2 3 2 2 2" xfId="52350"/>
    <cellStyle name="Финансовый 6 2 3 2 3 2 2 3" xfId="52351"/>
    <cellStyle name="Финансовый 6 2 3 2 3 2 2 4" xfId="52352"/>
    <cellStyle name="Финансовый 6 2 3 2 3 2 2 5" xfId="52353"/>
    <cellStyle name="Финансовый 6 2 3 2 3 2 3" xfId="52354"/>
    <cellStyle name="Финансовый 6 2 3 2 3 2 4" xfId="52355"/>
    <cellStyle name="Финансовый 6 2 3 2 3 2 5" xfId="52356"/>
    <cellStyle name="Финансовый 6 2 3 2 3 2 6" xfId="52357"/>
    <cellStyle name="Финансовый 6 2 3 2 3 2 7" xfId="52358"/>
    <cellStyle name="Финансовый 6 2 3 2 3 2 8" xfId="52359"/>
    <cellStyle name="Финансовый 6 2 3 2 3 2 9" xfId="52360"/>
    <cellStyle name="Финансовый 6 2 3 2 3 3" xfId="52361"/>
    <cellStyle name="Финансовый 6 2 3 2 3 3 2" xfId="52362"/>
    <cellStyle name="Финансовый 6 2 3 2 3 3 2 2" xfId="52363"/>
    <cellStyle name="Финансовый 6 2 3 2 3 3 2 3" xfId="52364"/>
    <cellStyle name="Финансовый 6 2 3 2 3 3 2 4" xfId="52365"/>
    <cellStyle name="Финансовый 6 2 3 2 3 3 2 5" xfId="52366"/>
    <cellStyle name="Финансовый 6 2 3 2 3 3 3" xfId="52367"/>
    <cellStyle name="Финансовый 6 2 3 2 3 3 4" xfId="52368"/>
    <cellStyle name="Финансовый 6 2 3 2 3 3 5" xfId="52369"/>
    <cellStyle name="Финансовый 6 2 3 2 3 3 6" xfId="52370"/>
    <cellStyle name="Финансовый 6 2 3 2 3 3 7" xfId="52371"/>
    <cellStyle name="Финансовый 6 2 3 2 3 3 8" xfId="52372"/>
    <cellStyle name="Финансовый 6 2 3 2 3 4" xfId="52373"/>
    <cellStyle name="Финансовый 6 2 3 2 3 4 2" xfId="52374"/>
    <cellStyle name="Финансовый 6 2 3 2 3 4 3" xfId="52375"/>
    <cellStyle name="Финансовый 6 2 3 2 3 4 4" xfId="52376"/>
    <cellStyle name="Финансовый 6 2 3 2 3 4 5" xfId="52377"/>
    <cellStyle name="Финансовый 6 2 3 2 3 5" xfId="52378"/>
    <cellStyle name="Финансовый 6 2 3 2 3 5 2" xfId="52379"/>
    <cellStyle name="Финансовый 6 2 3 2 3 5 3" xfId="52380"/>
    <cellStyle name="Финансовый 6 2 3 2 3 5 4" xfId="52381"/>
    <cellStyle name="Финансовый 6 2 3 2 3 5 5" xfId="52382"/>
    <cellStyle name="Финансовый 6 2 3 2 3 6" xfId="52383"/>
    <cellStyle name="Финансовый 6 2 3 2 3 7" xfId="52384"/>
    <cellStyle name="Финансовый 6 2 3 2 3 8" xfId="52385"/>
    <cellStyle name="Финансовый 6 2 3 2 3 9" xfId="52386"/>
    <cellStyle name="Финансовый 6 2 3 2 4" xfId="52387"/>
    <cellStyle name="Финансовый 6 2 3 2 4 10" xfId="52388"/>
    <cellStyle name="Финансовый 6 2 3 2 4 2" xfId="52389"/>
    <cellStyle name="Финансовый 6 2 3 2 4 2 2" xfId="52390"/>
    <cellStyle name="Финансовый 6 2 3 2 4 2 2 2" xfId="52391"/>
    <cellStyle name="Финансовый 6 2 3 2 4 2 2 3" xfId="52392"/>
    <cellStyle name="Финансовый 6 2 3 2 4 2 2 4" xfId="52393"/>
    <cellStyle name="Финансовый 6 2 3 2 4 2 2 5" xfId="52394"/>
    <cellStyle name="Финансовый 6 2 3 2 4 2 3" xfId="52395"/>
    <cellStyle name="Финансовый 6 2 3 2 4 2 4" xfId="52396"/>
    <cellStyle name="Финансовый 6 2 3 2 4 2 5" xfId="52397"/>
    <cellStyle name="Финансовый 6 2 3 2 4 2 6" xfId="52398"/>
    <cellStyle name="Финансовый 6 2 3 2 4 2 7" xfId="52399"/>
    <cellStyle name="Финансовый 6 2 3 2 4 2 8" xfId="52400"/>
    <cellStyle name="Финансовый 6 2 3 2 4 2 9" xfId="52401"/>
    <cellStyle name="Финансовый 6 2 3 2 4 3" xfId="52402"/>
    <cellStyle name="Финансовый 6 2 3 2 4 3 2" xfId="52403"/>
    <cellStyle name="Финансовый 6 2 3 2 4 3 3" xfId="52404"/>
    <cellStyle name="Финансовый 6 2 3 2 4 3 4" xfId="52405"/>
    <cellStyle name="Финансовый 6 2 3 2 4 3 5" xfId="52406"/>
    <cellStyle name="Финансовый 6 2 3 2 4 4" xfId="52407"/>
    <cellStyle name="Финансовый 6 2 3 2 4 5" xfId="52408"/>
    <cellStyle name="Финансовый 6 2 3 2 4 6" xfId="52409"/>
    <cellStyle name="Финансовый 6 2 3 2 4 7" xfId="52410"/>
    <cellStyle name="Финансовый 6 2 3 2 4 8" xfId="52411"/>
    <cellStyle name="Финансовый 6 2 3 2 4 9" xfId="52412"/>
    <cellStyle name="Финансовый 6 2 3 2 5" xfId="52413"/>
    <cellStyle name="Финансовый 6 2 3 2 5 2" xfId="52414"/>
    <cellStyle name="Финансовый 6 2 3 2 5 2 2" xfId="52415"/>
    <cellStyle name="Финансовый 6 2 3 2 5 2 3" xfId="52416"/>
    <cellStyle name="Финансовый 6 2 3 2 5 2 4" xfId="52417"/>
    <cellStyle name="Финансовый 6 2 3 2 5 2 5" xfId="52418"/>
    <cellStyle name="Финансовый 6 2 3 2 5 3" xfId="52419"/>
    <cellStyle name="Финансовый 6 2 3 2 5 4" xfId="52420"/>
    <cellStyle name="Финансовый 6 2 3 2 5 5" xfId="52421"/>
    <cellStyle name="Финансовый 6 2 3 2 5 6" xfId="52422"/>
    <cellStyle name="Финансовый 6 2 3 2 5 7" xfId="52423"/>
    <cellStyle name="Финансовый 6 2 3 2 5 8" xfId="52424"/>
    <cellStyle name="Финансовый 6 2 3 2 5 9" xfId="52425"/>
    <cellStyle name="Финансовый 6 2 3 2 6" xfId="52426"/>
    <cellStyle name="Финансовый 6 2 3 2 6 2" xfId="52427"/>
    <cellStyle name="Финансовый 6 2 3 2 6 2 2" xfId="52428"/>
    <cellStyle name="Финансовый 6 2 3 2 6 2 3" xfId="52429"/>
    <cellStyle name="Финансовый 6 2 3 2 6 2 4" xfId="52430"/>
    <cellStyle name="Финансовый 6 2 3 2 6 2 5" xfId="52431"/>
    <cellStyle name="Финансовый 6 2 3 2 6 3" xfId="52432"/>
    <cellStyle name="Финансовый 6 2 3 2 6 4" xfId="52433"/>
    <cellStyle name="Финансовый 6 2 3 2 6 5" xfId="52434"/>
    <cellStyle name="Финансовый 6 2 3 2 6 6" xfId="52435"/>
    <cellStyle name="Финансовый 6 2 3 2 6 7" xfId="52436"/>
    <cellStyle name="Финансовый 6 2 3 2 6 8" xfId="52437"/>
    <cellStyle name="Финансовый 6 2 3 2 7" xfId="52438"/>
    <cellStyle name="Финансовый 6 2 3 2 7 2" xfId="52439"/>
    <cellStyle name="Финансовый 6 2 3 2 7 3" xfId="52440"/>
    <cellStyle name="Финансовый 6 2 3 2 7 4" xfId="52441"/>
    <cellStyle name="Финансовый 6 2 3 2 7 5" xfId="52442"/>
    <cellStyle name="Финансовый 6 2 3 2 8" xfId="52443"/>
    <cellStyle name="Финансовый 6 2 3 2 8 2" xfId="52444"/>
    <cellStyle name="Финансовый 6 2 3 2 8 3" xfId="52445"/>
    <cellStyle name="Финансовый 6 2 3 2 8 4" xfId="52446"/>
    <cellStyle name="Финансовый 6 2 3 2 8 5" xfId="52447"/>
    <cellStyle name="Финансовый 6 2 3 2 9" xfId="52448"/>
    <cellStyle name="Финансовый 6 2 3 3" xfId="52449"/>
    <cellStyle name="Финансовый 6 2 3 3 10" xfId="52450"/>
    <cellStyle name="Финансовый 6 2 3 3 11" xfId="52451"/>
    <cellStyle name="Финансовый 6 2 3 3 12" xfId="52452"/>
    <cellStyle name="Финансовый 6 2 3 3 13" xfId="52453"/>
    <cellStyle name="Финансовый 6 2 3 3 14" xfId="52454"/>
    <cellStyle name="Финансовый 6 2 3 3 15" xfId="52455"/>
    <cellStyle name="Финансовый 6 2 3 3 2" xfId="52456"/>
    <cellStyle name="Финансовый 6 2 3 3 2 10" xfId="52457"/>
    <cellStyle name="Финансовый 6 2 3 3 2 11" xfId="52458"/>
    <cellStyle name="Финансовый 6 2 3 3 2 12" xfId="52459"/>
    <cellStyle name="Финансовый 6 2 3 3 2 13" xfId="52460"/>
    <cellStyle name="Финансовый 6 2 3 3 2 2" xfId="52461"/>
    <cellStyle name="Финансовый 6 2 3 3 2 2 2" xfId="52462"/>
    <cellStyle name="Финансовый 6 2 3 3 2 2 2 2" xfId="52463"/>
    <cellStyle name="Финансовый 6 2 3 3 2 2 2 3" xfId="52464"/>
    <cellStyle name="Финансовый 6 2 3 3 2 2 2 4" xfId="52465"/>
    <cellStyle name="Финансовый 6 2 3 3 2 2 2 5" xfId="52466"/>
    <cellStyle name="Финансовый 6 2 3 3 2 2 3" xfId="52467"/>
    <cellStyle name="Финансовый 6 2 3 3 2 2 4" xfId="52468"/>
    <cellStyle name="Финансовый 6 2 3 3 2 2 5" xfId="52469"/>
    <cellStyle name="Финансовый 6 2 3 3 2 2 6" xfId="52470"/>
    <cellStyle name="Финансовый 6 2 3 3 2 2 7" xfId="52471"/>
    <cellStyle name="Финансовый 6 2 3 3 2 2 8" xfId="52472"/>
    <cellStyle name="Финансовый 6 2 3 3 2 2 9" xfId="52473"/>
    <cellStyle name="Финансовый 6 2 3 3 2 3" xfId="52474"/>
    <cellStyle name="Финансовый 6 2 3 3 2 3 2" xfId="52475"/>
    <cellStyle name="Финансовый 6 2 3 3 2 3 2 2" xfId="52476"/>
    <cellStyle name="Финансовый 6 2 3 3 2 3 2 3" xfId="52477"/>
    <cellStyle name="Финансовый 6 2 3 3 2 3 2 4" xfId="52478"/>
    <cellStyle name="Финансовый 6 2 3 3 2 3 2 5" xfId="52479"/>
    <cellStyle name="Финансовый 6 2 3 3 2 3 3" xfId="52480"/>
    <cellStyle name="Финансовый 6 2 3 3 2 3 4" xfId="52481"/>
    <cellStyle name="Финансовый 6 2 3 3 2 3 5" xfId="52482"/>
    <cellStyle name="Финансовый 6 2 3 3 2 3 6" xfId="52483"/>
    <cellStyle name="Финансовый 6 2 3 3 2 3 7" xfId="52484"/>
    <cellStyle name="Финансовый 6 2 3 3 2 3 8" xfId="52485"/>
    <cellStyle name="Финансовый 6 2 3 3 2 4" xfId="52486"/>
    <cellStyle name="Финансовый 6 2 3 3 2 4 2" xfId="52487"/>
    <cellStyle name="Финансовый 6 2 3 3 2 4 3" xfId="52488"/>
    <cellStyle name="Финансовый 6 2 3 3 2 4 4" xfId="52489"/>
    <cellStyle name="Финансовый 6 2 3 3 2 4 5" xfId="52490"/>
    <cellStyle name="Финансовый 6 2 3 3 2 5" xfId="52491"/>
    <cellStyle name="Финансовый 6 2 3 3 2 5 2" xfId="52492"/>
    <cellStyle name="Финансовый 6 2 3 3 2 5 3" xfId="52493"/>
    <cellStyle name="Финансовый 6 2 3 3 2 5 4" xfId="52494"/>
    <cellStyle name="Финансовый 6 2 3 3 2 5 5" xfId="52495"/>
    <cellStyle name="Финансовый 6 2 3 3 2 6" xfId="52496"/>
    <cellStyle name="Финансовый 6 2 3 3 2 7" xfId="52497"/>
    <cellStyle name="Финансовый 6 2 3 3 2 8" xfId="52498"/>
    <cellStyle name="Финансовый 6 2 3 3 2 9" xfId="52499"/>
    <cellStyle name="Финансовый 6 2 3 3 3" xfId="52500"/>
    <cellStyle name="Финансовый 6 2 3 3 3 10" xfId="52501"/>
    <cellStyle name="Финансовый 6 2 3 3 3 2" xfId="52502"/>
    <cellStyle name="Финансовый 6 2 3 3 3 2 2" xfId="52503"/>
    <cellStyle name="Финансовый 6 2 3 3 3 2 2 2" xfId="52504"/>
    <cellStyle name="Финансовый 6 2 3 3 3 2 2 3" xfId="52505"/>
    <cellStyle name="Финансовый 6 2 3 3 3 2 2 4" xfId="52506"/>
    <cellStyle name="Финансовый 6 2 3 3 3 2 2 5" xfId="52507"/>
    <cellStyle name="Финансовый 6 2 3 3 3 2 3" xfId="52508"/>
    <cellStyle name="Финансовый 6 2 3 3 3 2 4" xfId="52509"/>
    <cellStyle name="Финансовый 6 2 3 3 3 2 5" xfId="52510"/>
    <cellStyle name="Финансовый 6 2 3 3 3 2 6" xfId="52511"/>
    <cellStyle name="Финансовый 6 2 3 3 3 2 7" xfId="52512"/>
    <cellStyle name="Финансовый 6 2 3 3 3 2 8" xfId="52513"/>
    <cellStyle name="Финансовый 6 2 3 3 3 2 9" xfId="52514"/>
    <cellStyle name="Финансовый 6 2 3 3 3 3" xfId="52515"/>
    <cellStyle name="Финансовый 6 2 3 3 3 3 2" xfId="52516"/>
    <cellStyle name="Финансовый 6 2 3 3 3 3 3" xfId="52517"/>
    <cellStyle name="Финансовый 6 2 3 3 3 3 4" xfId="52518"/>
    <cellStyle name="Финансовый 6 2 3 3 3 3 5" xfId="52519"/>
    <cellStyle name="Финансовый 6 2 3 3 3 4" xfId="52520"/>
    <cellStyle name="Финансовый 6 2 3 3 3 5" xfId="52521"/>
    <cellStyle name="Финансовый 6 2 3 3 3 6" xfId="52522"/>
    <cellStyle name="Финансовый 6 2 3 3 3 7" xfId="52523"/>
    <cellStyle name="Финансовый 6 2 3 3 3 8" xfId="52524"/>
    <cellStyle name="Финансовый 6 2 3 3 3 9" xfId="52525"/>
    <cellStyle name="Финансовый 6 2 3 3 4" xfId="52526"/>
    <cellStyle name="Финансовый 6 2 3 3 4 2" xfId="52527"/>
    <cellStyle name="Финансовый 6 2 3 3 4 2 2" xfId="52528"/>
    <cellStyle name="Финансовый 6 2 3 3 4 2 3" xfId="52529"/>
    <cellStyle name="Финансовый 6 2 3 3 4 2 4" xfId="52530"/>
    <cellStyle name="Финансовый 6 2 3 3 4 2 5" xfId="52531"/>
    <cellStyle name="Финансовый 6 2 3 3 4 3" xfId="52532"/>
    <cellStyle name="Финансовый 6 2 3 3 4 4" xfId="52533"/>
    <cellStyle name="Финансовый 6 2 3 3 4 5" xfId="52534"/>
    <cellStyle name="Финансовый 6 2 3 3 4 6" xfId="52535"/>
    <cellStyle name="Финансовый 6 2 3 3 4 7" xfId="52536"/>
    <cellStyle name="Финансовый 6 2 3 3 4 8" xfId="52537"/>
    <cellStyle name="Финансовый 6 2 3 3 4 9" xfId="52538"/>
    <cellStyle name="Финансовый 6 2 3 3 5" xfId="52539"/>
    <cellStyle name="Финансовый 6 2 3 3 5 2" xfId="52540"/>
    <cellStyle name="Финансовый 6 2 3 3 5 2 2" xfId="52541"/>
    <cellStyle name="Финансовый 6 2 3 3 5 2 3" xfId="52542"/>
    <cellStyle name="Финансовый 6 2 3 3 5 2 4" xfId="52543"/>
    <cellStyle name="Финансовый 6 2 3 3 5 2 5" xfId="52544"/>
    <cellStyle name="Финансовый 6 2 3 3 5 3" xfId="52545"/>
    <cellStyle name="Финансовый 6 2 3 3 5 4" xfId="52546"/>
    <cellStyle name="Финансовый 6 2 3 3 5 5" xfId="52547"/>
    <cellStyle name="Финансовый 6 2 3 3 5 6" xfId="52548"/>
    <cellStyle name="Финансовый 6 2 3 3 5 7" xfId="52549"/>
    <cellStyle name="Финансовый 6 2 3 3 5 8" xfId="52550"/>
    <cellStyle name="Финансовый 6 2 3 3 6" xfId="52551"/>
    <cellStyle name="Финансовый 6 2 3 3 6 2" xfId="52552"/>
    <cellStyle name="Финансовый 6 2 3 3 6 3" xfId="52553"/>
    <cellStyle name="Финансовый 6 2 3 3 6 4" xfId="52554"/>
    <cellStyle name="Финансовый 6 2 3 3 6 5" xfId="52555"/>
    <cellStyle name="Финансовый 6 2 3 3 7" xfId="52556"/>
    <cellStyle name="Финансовый 6 2 3 3 7 2" xfId="52557"/>
    <cellStyle name="Финансовый 6 2 3 3 7 3" xfId="52558"/>
    <cellStyle name="Финансовый 6 2 3 3 7 4" xfId="52559"/>
    <cellStyle name="Финансовый 6 2 3 3 7 5" xfId="52560"/>
    <cellStyle name="Финансовый 6 2 3 3 8" xfId="52561"/>
    <cellStyle name="Финансовый 6 2 3 3 9" xfId="52562"/>
    <cellStyle name="Финансовый 6 2 3 4" xfId="52563"/>
    <cellStyle name="Финансовый 6 2 3 4 10" xfId="52564"/>
    <cellStyle name="Финансовый 6 2 3 4 11" xfId="52565"/>
    <cellStyle name="Финансовый 6 2 3 4 12" xfId="52566"/>
    <cellStyle name="Финансовый 6 2 3 4 13" xfId="52567"/>
    <cellStyle name="Финансовый 6 2 3 4 2" xfId="52568"/>
    <cellStyle name="Финансовый 6 2 3 4 2 2" xfId="52569"/>
    <cellStyle name="Финансовый 6 2 3 4 2 2 2" xfId="52570"/>
    <cellStyle name="Финансовый 6 2 3 4 2 2 3" xfId="52571"/>
    <cellStyle name="Финансовый 6 2 3 4 2 2 4" xfId="52572"/>
    <cellStyle name="Финансовый 6 2 3 4 2 2 5" xfId="52573"/>
    <cellStyle name="Финансовый 6 2 3 4 2 3" xfId="52574"/>
    <cellStyle name="Финансовый 6 2 3 4 2 4" xfId="52575"/>
    <cellStyle name="Финансовый 6 2 3 4 2 5" xfId="52576"/>
    <cellStyle name="Финансовый 6 2 3 4 2 6" xfId="52577"/>
    <cellStyle name="Финансовый 6 2 3 4 2 7" xfId="52578"/>
    <cellStyle name="Финансовый 6 2 3 4 2 8" xfId="52579"/>
    <cellStyle name="Финансовый 6 2 3 4 2 9" xfId="52580"/>
    <cellStyle name="Финансовый 6 2 3 4 3" xfId="52581"/>
    <cellStyle name="Финансовый 6 2 3 4 3 2" xfId="52582"/>
    <cellStyle name="Финансовый 6 2 3 4 3 2 2" xfId="52583"/>
    <cellStyle name="Финансовый 6 2 3 4 3 2 3" xfId="52584"/>
    <cellStyle name="Финансовый 6 2 3 4 3 2 4" xfId="52585"/>
    <cellStyle name="Финансовый 6 2 3 4 3 2 5" xfId="52586"/>
    <cellStyle name="Финансовый 6 2 3 4 3 3" xfId="52587"/>
    <cellStyle name="Финансовый 6 2 3 4 3 4" xfId="52588"/>
    <cellStyle name="Финансовый 6 2 3 4 3 5" xfId="52589"/>
    <cellStyle name="Финансовый 6 2 3 4 3 6" xfId="52590"/>
    <cellStyle name="Финансовый 6 2 3 4 3 7" xfId="52591"/>
    <cellStyle name="Финансовый 6 2 3 4 3 8" xfId="52592"/>
    <cellStyle name="Финансовый 6 2 3 4 4" xfId="52593"/>
    <cellStyle name="Финансовый 6 2 3 4 4 2" xfId="52594"/>
    <cellStyle name="Финансовый 6 2 3 4 4 3" xfId="52595"/>
    <cellStyle name="Финансовый 6 2 3 4 4 4" xfId="52596"/>
    <cellStyle name="Финансовый 6 2 3 4 4 5" xfId="52597"/>
    <cellStyle name="Финансовый 6 2 3 4 5" xfId="52598"/>
    <cellStyle name="Финансовый 6 2 3 4 5 2" xfId="52599"/>
    <cellStyle name="Финансовый 6 2 3 4 5 3" xfId="52600"/>
    <cellStyle name="Финансовый 6 2 3 4 5 4" xfId="52601"/>
    <cellStyle name="Финансовый 6 2 3 4 5 5" xfId="52602"/>
    <cellStyle name="Финансовый 6 2 3 4 6" xfId="52603"/>
    <cellStyle name="Финансовый 6 2 3 4 7" xfId="52604"/>
    <cellStyle name="Финансовый 6 2 3 4 8" xfId="52605"/>
    <cellStyle name="Финансовый 6 2 3 4 9" xfId="52606"/>
    <cellStyle name="Финансовый 6 2 3 5" xfId="52607"/>
    <cellStyle name="Финансовый 6 2 3 5 10" xfId="52608"/>
    <cellStyle name="Финансовый 6 2 3 5 2" xfId="52609"/>
    <cellStyle name="Финансовый 6 2 3 5 2 2" xfId="52610"/>
    <cellStyle name="Финансовый 6 2 3 5 2 2 2" xfId="52611"/>
    <cellStyle name="Финансовый 6 2 3 5 2 2 3" xfId="52612"/>
    <cellStyle name="Финансовый 6 2 3 5 2 2 4" xfId="52613"/>
    <cellStyle name="Финансовый 6 2 3 5 2 2 5" xfId="52614"/>
    <cellStyle name="Финансовый 6 2 3 5 2 3" xfId="52615"/>
    <cellStyle name="Финансовый 6 2 3 5 2 4" xfId="52616"/>
    <cellStyle name="Финансовый 6 2 3 5 2 5" xfId="52617"/>
    <cellStyle name="Финансовый 6 2 3 5 2 6" xfId="52618"/>
    <cellStyle name="Финансовый 6 2 3 5 2 7" xfId="52619"/>
    <cellStyle name="Финансовый 6 2 3 5 2 8" xfId="52620"/>
    <cellStyle name="Финансовый 6 2 3 5 2 9" xfId="52621"/>
    <cellStyle name="Финансовый 6 2 3 5 3" xfId="52622"/>
    <cellStyle name="Финансовый 6 2 3 5 3 2" xfId="52623"/>
    <cellStyle name="Финансовый 6 2 3 5 3 3" xfId="52624"/>
    <cellStyle name="Финансовый 6 2 3 5 3 4" xfId="52625"/>
    <cellStyle name="Финансовый 6 2 3 5 3 5" xfId="52626"/>
    <cellStyle name="Финансовый 6 2 3 5 4" xfId="52627"/>
    <cellStyle name="Финансовый 6 2 3 5 5" xfId="52628"/>
    <cellStyle name="Финансовый 6 2 3 5 6" xfId="52629"/>
    <cellStyle name="Финансовый 6 2 3 5 7" xfId="52630"/>
    <cellStyle name="Финансовый 6 2 3 5 8" xfId="52631"/>
    <cellStyle name="Финансовый 6 2 3 5 9" xfId="52632"/>
    <cellStyle name="Финансовый 6 2 3 6" xfId="52633"/>
    <cellStyle name="Финансовый 6 2 3 6 2" xfId="52634"/>
    <cellStyle name="Финансовый 6 2 3 6 2 2" xfId="52635"/>
    <cellStyle name="Финансовый 6 2 3 6 2 3" xfId="52636"/>
    <cellStyle name="Финансовый 6 2 3 6 2 4" xfId="52637"/>
    <cellStyle name="Финансовый 6 2 3 6 2 5" xfId="52638"/>
    <cellStyle name="Финансовый 6 2 3 6 3" xfId="52639"/>
    <cellStyle name="Финансовый 6 2 3 6 4" xfId="52640"/>
    <cellStyle name="Финансовый 6 2 3 6 5" xfId="52641"/>
    <cellStyle name="Финансовый 6 2 3 6 6" xfId="52642"/>
    <cellStyle name="Финансовый 6 2 3 6 7" xfId="52643"/>
    <cellStyle name="Финансовый 6 2 3 6 8" xfId="52644"/>
    <cellStyle name="Финансовый 6 2 3 6 9" xfId="52645"/>
    <cellStyle name="Финансовый 6 2 3 7" xfId="52646"/>
    <cellStyle name="Финансовый 6 2 3 7 2" xfId="52647"/>
    <cellStyle name="Финансовый 6 2 3 7 2 2" xfId="52648"/>
    <cellStyle name="Финансовый 6 2 3 7 2 3" xfId="52649"/>
    <cellStyle name="Финансовый 6 2 3 7 2 4" xfId="52650"/>
    <cellStyle name="Финансовый 6 2 3 7 2 5" xfId="52651"/>
    <cellStyle name="Финансовый 6 2 3 7 3" xfId="52652"/>
    <cellStyle name="Финансовый 6 2 3 7 4" xfId="52653"/>
    <cellStyle name="Финансовый 6 2 3 7 5" xfId="52654"/>
    <cellStyle name="Финансовый 6 2 3 7 6" xfId="52655"/>
    <cellStyle name="Финансовый 6 2 3 7 7" xfId="52656"/>
    <cellStyle name="Финансовый 6 2 3 7 8" xfId="52657"/>
    <cellStyle name="Финансовый 6 2 3 8" xfId="52658"/>
    <cellStyle name="Финансовый 6 2 3 8 2" xfId="52659"/>
    <cellStyle name="Финансовый 6 2 3 8 3" xfId="52660"/>
    <cellStyle name="Финансовый 6 2 3 8 4" xfId="52661"/>
    <cellStyle name="Финансовый 6 2 3 8 5" xfId="52662"/>
    <cellStyle name="Финансовый 6 2 3 9" xfId="52663"/>
    <cellStyle name="Финансовый 6 2 3 9 2" xfId="52664"/>
    <cellStyle name="Финансовый 6 2 3 9 3" xfId="52665"/>
    <cellStyle name="Финансовый 6 2 3 9 4" xfId="52666"/>
    <cellStyle name="Финансовый 6 2 3 9 5" xfId="52667"/>
    <cellStyle name="Финансовый 6 2 4" xfId="52668"/>
    <cellStyle name="Финансовый 6 2 4 10" xfId="52669"/>
    <cellStyle name="Финансовый 6 2 4 11" xfId="52670"/>
    <cellStyle name="Финансовый 6 2 4 12" xfId="52671"/>
    <cellStyle name="Финансовый 6 2 4 13" xfId="52672"/>
    <cellStyle name="Финансовый 6 2 4 14" xfId="52673"/>
    <cellStyle name="Финансовый 6 2 4 15" xfId="52674"/>
    <cellStyle name="Финансовый 6 2 4 16" xfId="52675"/>
    <cellStyle name="Финансовый 6 2 4 2" xfId="52676"/>
    <cellStyle name="Финансовый 6 2 4 2 10" xfId="52677"/>
    <cellStyle name="Финансовый 6 2 4 2 11" xfId="52678"/>
    <cellStyle name="Финансовый 6 2 4 2 12" xfId="52679"/>
    <cellStyle name="Финансовый 6 2 4 2 13" xfId="52680"/>
    <cellStyle name="Финансовый 6 2 4 2 14" xfId="52681"/>
    <cellStyle name="Финансовый 6 2 4 2 2" xfId="52682"/>
    <cellStyle name="Финансовый 6 2 4 2 2 10" xfId="52683"/>
    <cellStyle name="Финансовый 6 2 4 2 2 11" xfId="52684"/>
    <cellStyle name="Финансовый 6 2 4 2 2 12" xfId="52685"/>
    <cellStyle name="Финансовый 6 2 4 2 2 13" xfId="52686"/>
    <cellStyle name="Финансовый 6 2 4 2 2 2" xfId="52687"/>
    <cellStyle name="Финансовый 6 2 4 2 2 2 2" xfId="52688"/>
    <cellStyle name="Финансовый 6 2 4 2 2 2 2 2" xfId="52689"/>
    <cellStyle name="Финансовый 6 2 4 2 2 2 2 3" xfId="52690"/>
    <cellStyle name="Финансовый 6 2 4 2 2 2 2 4" xfId="52691"/>
    <cellStyle name="Финансовый 6 2 4 2 2 2 2 5" xfId="52692"/>
    <cellStyle name="Финансовый 6 2 4 2 2 2 3" xfId="52693"/>
    <cellStyle name="Финансовый 6 2 4 2 2 2 4" xfId="52694"/>
    <cellStyle name="Финансовый 6 2 4 2 2 2 5" xfId="52695"/>
    <cellStyle name="Финансовый 6 2 4 2 2 2 6" xfId="52696"/>
    <cellStyle name="Финансовый 6 2 4 2 2 2 7" xfId="52697"/>
    <cellStyle name="Финансовый 6 2 4 2 2 2 8" xfId="52698"/>
    <cellStyle name="Финансовый 6 2 4 2 2 2 9" xfId="52699"/>
    <cellStyle name="Финансовый 6 2 4 2 2 3" xfId="52700"/>
    <cellStyle name="Финансовый 6 2 4 2 2 3 2" xfId="52701"/>
    <cellStyle name="Финансовый 6 2 4 2 2 3 2 2" xfId="52702"/>
    <cellStyle name="Финансовый 6 2 4 2 2 3 2 3" xfId="52703"/>
    <cellStyle name="Финансовый 6 2 4 2 2 3 2 4" xfId="52704"/>
    <cellStyle name="Финансовый 6 2 4 2 2 3 2 5" xfId="52705"/>
    <cellStyle name="Финансовый 6 2 4 2 2 3 3" xfId="52706"/>
    <cellStyle name="Финансовый 6 2 4 2 2 3 4" xfId="52707"/>
    <cellStyle name="Финансовый 6 2 4 2 2 3 5" xfId="52708"/>
    <cellStyle name="Финансовый 6 2 4 2 2 3 6" xfId="52709"/>
    <cellStyle name="Финансовый 6 2 4 2 2 3 7" xfId="52710"/>
    <cellStyle name="Финансовый 6 2 4 2 2 3 8" xfId="52711"/>
    <cellStyle name="Финансовый 6 2 4 2 2 4" xfId="52712"/>
    <cellStyle name="Финансовый 6 2 4 2 2 4 2" xfId="52713"/>
    <cellStyle name="Финансовый 6 2 4 2 2 4 3" xfId="52714"/>
    <cellStyle name="Финансовый 6 2 4 2 2 4 4" xfId="52715"/>
    <cellStyle name="Финансовый 6 2 4 2 2 4 5" xfId="52716"/>
    <cellStyle name="Финансовый 6 2 4 2 2 5" xfId="52717"/>
    <cellStyle name="Финансовый 6 2 4 2 2 5 2" xfId="52718"/>
    <cellStyle name="Финансовый 6 2 4 2 2 5 3" xfId="52719"/>
    <cellStyle name="Финансовый 6 2 4 2 2 5 4" xfId="52720"/>
    <cellStyle name="Финансовый 6 2 4 2 2 5 5" xfId="52721"/>
    <cellStyle name="Финансовый 6 2 4 2 2 6" xfId="52722"/>
    <cellStyle name="Финансовый 6 2 4 2 2 7" xfId="52723"/>
    <cellStyle name="Финансовый 6 2 4 2 2 8" xfId="52724"/>
    <cellStyle name="Финансовый 6 2 4 2 2 9" xfId="52725"/>
    <cellStyle name="Финансовый 6 2 4 2 3" xfId="52726"/>
    <cellStyle name="Финансовый 6 2 4 2 3 2" xfId="52727"/>
    <cellStyle name="Финансовый 6 2 4 2 3 2 2" xfId="52728"/>
    <cellStyle name="Финансовый 6 2 4 2 3 2 3" xfId="52729"/>
    <cellStyle name="Финансовый 6 2 4 2 3 2 4" xfId="52730"/>
    <cellStyle name="Финансовый 6 2 4 2 3 2 5" xfId="52731"/>
    <cellStyle name="Финансовый 6 2 4 2 3 3" xfId="52732"/>
    <cellStyle name="Финансовый 6 2 4 2 3 4" xfId="52733"/>
    <cellStyle name="Финансовый 6 2 4 2 3 5" xfId="52734"/>
    <cellStyle name="Финансовый 6 2 4 2 3 6" xfId="52735"/>
    <cellStyle name="Финансовый 6 2 4 2 3 7" xfId="52736"/>
    <cellStyle name="Финансовый 6 2 4 2 3 8" xfId="52737"/>
    <cellStyle name="Финансовый 6 2 4 2 3 9" xfId="52738"/>
    <cellStyle name="Финансовый 6 2 4 2 4" xfId="52739"/>
    <cellStyle name="Финансовый 6 2 4 2 4 2" xfId="52740"/>
    <cellStyle name="Финансовый 6 2 4 2 4 2 2" xfId="52741"/>
    <cellStyle name="Финансовый 6 2 4 2 4 2 3" xfId="52742"/>
    <cellStyle name="Финансовый 6 2 4 2 4 2 4" xfId="52743"/>
    <cellStyle name="Финансовый 6 2 4 2 4 2 5" xfId="52744"/>
    <cellStyle name="Финансовый 6 2 4 2 4 3" xfId="52745"/>
    <cellStyle name="Финансовый 6 2 4 2 4 4" xfId="52746"/>
    <cellStyle name="Финансовый 6 2 4 2 4 5" xfId="52747"/>
    <cellStyle name="Финансовый 6 2 4 2 4 6" xfId="52748"/>
    <cellStyle name="Финансовый 6 2 4 2 4 7" xfId="52749"/>
    <cellStyle name="Финансовый 6 2 4 2 4 8" xfId="52750"/>
    <cellStyle name="Финансовый 6 2 4 2 5" xfId="52751"/>
    <cellStyle name="Финансовый 6 2 4 2 5 2" xfId="52752"/>
    <cellStyle name="Финансовый 6 2 4 2 5 3" xfId="52753"/>
    <cellStyle name="Финансовый 6 2 4 2 5 4" xfId="52754"/>
    <cellStyle name="Финансовый 6 2 4 2 5 5" xfId="52755"/>
    <cellStyle name="Финансовый 6 2 4 2 6" xfId="52756"/>
    <cellStyle name="Финансовый 6 2 4 2 6 2" xfId="52757"/>
    <cellStyle name="Финансовый 6 2 4 2 6 3" xfId="52758"/>
    <cellStyle name="Финансовый 6 2 4 2 6 4" xfId="52759"/>
    <cellStyle name="Финансовый 6 2 4 2 6 5" xfId="52760"/>
    <cellStyle name="Финансовый 6 2 4 2 7" xfId="52761"/>
    <cellStyle name="Финансовый 6 2 4 2 8" xfId="52762"/>
    <cellStyle name="Финансовый 6 2 4 2 9" xfId="52763"/>
    <cellStyle name="Финансовый 6 2 4 3" xfId="52764"/>
    <cellStyle name="Финансовый 6 2 4 3 10" xfId="52765"/>
    <cellStyle name="Финансовый 6 2 4 3 11" xfId="52766"/>
    <cellStyle name="Финансовый 6 2 4 3 12" xfId="52767"/>
    <cellStyle name="Финансовый 6 2 4 3 13" xfId="52768"/>
    <cellStyle name="Финансовый 6 2 4 3 2" xfId="52769"/>
    <cellStyle name="Финансовый 6 2 4 3 2 2" xfId="52770"/>
    <cellStyle name="Финансовый 6 2 4 3 2 2 2" xfId="52771"/>
    <cellStyle name="Финансовый 6 2 4 3 2 2 3" xfId="52772"/>
    <cellStyle name="Финансовый 6 2 4 3 2 2 4" xfId="52773"/>
    <cellStyle name="Финансовый 6 2 4 3 2 2 5" xfId="52774"/>
    <cellStyle name="Финансовый 6 2 4 3 2 3" xfId="52775"/>
    <cellStyle name="Финансовый 6 2 4 3 2 4" xfId="52776"/>
    <cellStyle name="Финансовый 6 2 4 3 2 5" xfId="52777"/>
    <cellStyle name="Финансовый 6 2 4 3 2 6" xfId="52778"/>
    <cellStyle name="Финансовый 6 2 4 3 2 7" xfId="52779"/>
    <cellStyle name="Финансовый 6 2 4 3 2 8" xfId="52780"/>
    <cellStyle name="Финансовый 6 2 4 3 2 9" xfId="52781"/>
    <cellStyle name="Финансовый 6 2 4 3 3" xfId="52782"/>
    <cellStyle name="Финансовый 6 2 4 3 3 2" xfId="52783"/>
    <cellStyle name="Финансовый 6 2 4 3 3 2 2" xfId="52784"/>
    <cellStyle name="Финансовый 6 2 4 3 3 2 3" xfId="52785"/>
    <cellStyle name="Финансовый 6 2 4 3 3 2 4" xfId="52786"/>
    <cellStyle name="Финансовый 6 2 4 3 3 2 5" xfId="52787"/>
    <cellStyle name="Финансовый 6 2 4 3 3 3" xfId="52788"/>
    <cellStyle name="Финансовый 6 2 4 3 3 4" xfId="52789"/>
    <cellStyle name="Финансовый 6 2 4 3 3 5" xfId="52790"/>
    <cellStyle name="Финансовый 6 2 4 3 3 6" xfId="52791"/>
    <cellStyle name="Финансовый 6 2 4 3 3 7" xfId="52792"/>
    <cellStyle name="Финансовый 6 2 4 3 3 8" xfId="52793"/>
    <cellStyle name="Финансовый 6 2 4 3 4" xfId="52794"/>
    <cellStyle name="Финансовый 6 2 4 3 4 2" xfId="52795"/>
    <cellStyle name="Финансовый 6 2 4 3 4 3" xfId="52796"/>
    <cellStyle name="Финансовый 6 2 4 3 4 4" xfId="52797"/>
    <cellStyle name="Финансовый 6 2 4 3 4 5" xfId="52798"/>
    <cellStyle name="Финансовый 6 2 4 3 5" xfId="52799"/>
    <cellStyle name="Финансовый 6 2 4 3 5 2" xfId="52800"/>
    <cellStyle name="Финансовый 6 2 4 3 5 3" xfId="52801"/>
    <cellStyle name="Финансовый 6 2 4 3 5 4" xfId="52802"/>
    <cellStyle name="Финансовый 6 2 4 3 5 5" xfId="52803"/>
    <cellStyle name="Финансовый 6 2 4 3 6" xfId="52804"/>
    <cellStyle name="Финансовый 6 2 4 3 7" xfId="52805"/>
    <cellStyle name="Финансовый 6 2 4 3 8" xfId="52806"/>
    <cellStyle name="Финансовый 6 2 4 3 9" xfId="52807"/>
    <cellStyle name="Финансовый 6 2 4 4" xfId="52808"/>
    <cellStyle name="Финансовый 6 2 4 4 10" xfId="52809"/>
    <cellStyle name="Финансовый 6 2 4 4 2" xfId="52810"/>
    <cellStyle name="Финансовый 6 2 4 4 2 2" xfId="52811"/>
    <cellStyle name="Финансовый 6 2 4 4 2 2 2" xfId="52812"/>
    <cellStyle name="Финансовый 6 2 4 4 2 2 3" xfId="52813"/>
    <cellStyle name="Финансовый 6 2 4 4 2 2 4" xfId="52814"/>
    <cellStyle name="Финансовый 6 2 4 4 2 2 5" xfId="52815"/>
    <cellStyle name="Финансовый 6 2 4 4 2 3" xfId="52816"/>
    <cellStyle name="Финансовый 6 2 4 4 2 4" xfId="52817"/>
    <cellStyle name="Финансовый 6 2 4 4 2 5" xfId="52818"/>
    <cellStyle name="Финансовый 6 2 4 4 2 6" xfId="52819"/>
    <cellStyle name="Финансовый 6 2 4 4 2 7" xfId="52820"/>
    <cellStyle name="Финансовый 6 2 4 4 2 8" xfId="52821"/>
    <cellStyle name="Финансовый 6 2 4 4 2 9" xfId="52822"/>
    <cellStyle name="Финансовый 6 2 4 4 3" xfId="52823"/>
    <cellStyle name="Финансовый 6 2 4 4 3 2" xfId="52824"/>
    <cellStyle name="Финансовый 6 2 4 4 3 3" xfId="52825"/>
    <cellStyle name="Финансовый 6 2 4 4 3 4" xfId="52826"/>
    <cellStyle name="Финансовый 6 2 4 4 3 5" xfId="52827"/>
    <cellStyle name="Финансовый 6 2 4 4 4" xfId="52828"/>
    <cellStyle name="Финансовый 6 2 4 4 5" xfId="52829"/>
    <cellStyle name="Финансовый 6 2 4 4 6" xfId="52830"/>
    <cellStyle name="Финансовый 6 2 4 4 7" xfId="52831"/>
    <cellStyle name="Финансовый 6 2 4 4 8" xfId="52832"/>
    <cellStyle name="Финансовый 6 2 4 4 9" xfId="52833"/>
    <cellStyle name="Финансовый 6 2 4 5" xfId="52834"/>
    <cellStyle name="Финансовый 6 2 4 5 2" xfId="52835"/>
    <cellStyle name="Финансовый 6 2 4 5 2 2" xfId="52836"/>
    <cellStyle name="Финансовый 6 2 4 5 2 3" xfId="52837"/>
    <cellStyle name="Финансовый 6 2 4 5 2 4" xfId="52838"/>
    <cellStyle name="Финансовый 6 2 4 5 2 5" xfId="52839"/>
    <cellStyle name="Финансовый 6 2 4 5 3" xfId="52840"/>
    <cellStyle name="Финансовый 6 2 4 5 4" xfId="52841"/>
    <cellStyle name="Финансовый 6 2 4 5 5" xfId="52842"/>
    <cellStyle name="Финансовый 6 2 4 5 6" xfId="52843"/>
    <cellStyle name="Финансовый 6 2 4 5 7" xfId="52844"/>
    <cellStyle name="Финансовый 6 2 4 5 8" xfId="52845"/>
    <cellStyle name="Финансовый 6 2 4 5 9" xfId="52846"/>
    <cellStyle name="Финансовый 6 2 4 6" xfId="52847"/>
    <cellStyle name="Финансовый 6 2 4 6 2" xfId="52848"/>
    <cellStyle name="Финансовый 6 2 4 6 2 2" xfId="52849"/>
    <cellStyle name="Финансовый 6 2 4 6 2 3" xfId="52850"/>
    <cellStyle name="Финансовый 6 2 4 6 2 4" xfId="52851"/>
    <cellStyle name="Финансовый 6 2 4 6 2 5" xfId="52852"/>
    <cellStyle name="Финансовый 6 2 4 6 3" xfId="52853"/>
    <cellStyle name="Финансовый 6 2 4 6 4" xfId="52854"/>
    <cellStyle name="Финансовый 6 2 4 6 5" xfId="52855"/>
    <cellStyle name="Финансовый 6 2 4 6 6" xfId="52856"/>
    <cellStyle name="Финансовый 6 2 4 6 7" xfId="52857"/>
    <cellStyle name="Финансовый 6 2 4 6 8" xfId="52858"/>
    <cellStyle name="Финансовый 6 2 4 7" xfId="52859"/>
    <cellStyle name="Финансовый 6 2 4 7 2" xfId="52860"/>
    <cellStyle name="Финансовый 6 2 4 7 3" xfId="52861"/>
    <cellStyle name="Финансовый 6 2 4 7 4" xfId="52862"/>
    <cellStyle name="Финансовый 6 2 4 7 5" xfId="52863"/>
    <cellStyle name="Финансовый 6 2 4 8" xfId="52864"/>
    <cellStyle name="Финансовый 6 2 4 8 2" xfId="52865"/>
    <cellStyle name="Финансовый 6 2 4 8 3" xfId="52866"/>
    <cellStyle name="Финансовый 6 2 4 8 4" xfId="52867"/>
    <cellStyle name="Финансовый 6 2 4 8 5" xfId="52868"/>
    <cellStyle name="Финансовый 6 2 4 9" xfId="52869"/>
    <cellStyle name="Финансовый 6 2 5" xfId="52870"/>
    <cellStyle name="Финансовый 6 2 5 10" xfId="52871"/>
    <cellStyle name="Финансовый 6 2 5 11" xfId="52872"/>
    <cellStyle name="Финансовый 6 2 5 12" xfId="52873"/>
    <cellStyle name="Финансовый 6 2 5 13" xfId="52874"/>
    <cellStyle name="Финансовый 6 2 5 14" xfId="52875"/>
    <cellStyle name="Финансовый 6 2 5 15" xfId="52876"/>
    <cellStyle name="Финансовый 6 2 5 16" xfId="52877"/>
    <cellStyle name="Финансовый 6 2 5 2" xfId="52878"/>
    <cellStyle name="Финансовый 6 2 5 2 10" xfId="52879"/>
    <cellStyle name="Финансовый 6 2 5 2 11" xfId="52880"/>
    <cellStyle name="Финансовый 6 2 5 2 12" xfId="52881"/>
    <cellStyle name="Финансовый 6 2 5 2 13" xfId="52882"/>
    <cellStyle name="Финансовый 6 2 5 2 14" xfId="52883"/>
    <cellStyle name="Финансовый 6 2 5 2 2" xfId="52884"/>
    <cellStyle name="Финансовый 6 2 5 2 2 10" xfId="52885"/>
    <cellStyle name="Финансовый 6 2 5 2 2 11" xfId="52886"/>
    <cellStyle name="Финансовый 6 2 5 2 2 12" xfId="52887"/>
    <cellStyle name="Финансовый 6 2 5 2 2 13" xfId="52888"/>
    <cellStyle name="Финансовый 6 2 5 2 2 2" xfId="52889"/>
    <cellStyle name="Финансовый 6 2 5 2 2 2 2" xfId="52890"/>
    <cellStyle name="Финансовый 6 2 5 2 2 2 2 2" xfId="52891"/>
    <cellStyle name="Финансовый 6 2 5 2 2 2 2 3" xfId="52892"/>
    <cellStyle name="Финансовый 6 2 5 2 2 2 2 4" xfId="52893"/>
    <cellStyle name="Финансовый 6 2 5 2 2 2 2 5" xfId="52894"/>
    <cellStyle name="Финансовый 6 2 5 2 2 2 3" xfId="52895"/>
    <cellStyle name="Финансовый 6 2 5 2 2 2 4" xfId="52896"/>
    <cellStyle name="Финансовый 6 2 5 2 2 2 5" xfId="52897"/>
    <cellStyle name="Финансовый 6 2 5 2 2 2 6" xfId="52898"/>
    <cellStyle name="Финансовый 6 2 5 2 2 2 7" xfId="52899"/>
    <cellStyle name="Финансовый 6 2 5 2 2 2 8" xfId="52900"/>
    <cellStyle name="Финансовый 6 2 5 2 2 2 9" xfId="52901"/>
    <cellStyle name="Финансовый 6 2 5 2 2 3" xfId="52902"/>
    <cellStyle name="Финансовый 6 2 5 2 2 3 2" xfId="52903"/>
    <cellStyle name="Финансовый 6 2 5 2 2 3 2 2" xfId="52904"/>
    <cellStyle name="Финансовый 6 2 5 2 2 3 2 3" xfId="52905"/>
    <cellStyle name="Финансовый 6 2 5 2 2 3 2 4" xfId="52906"/>
    <cellStyle name="Финансовый 6 2 5 2 2 3 2 5" xfId="52907"/>
    <cellStyle name="Финансовый 6 2 5 2 2 3 3" xfId="52908"/>
    <cellStyle name="Финансовый 6 2 5 2 2 3 4" xfId="52909"/>
    <cellStyle name="Финансовый 6 2 5 2 2 3 5" xfId="52910"/>
    <cellStyle name="Финансовый 6 2 5 2 2 3 6" xfId="52911"/>
    <cellStyle name="Финансовый 6 2 5 2 2 3 7" xfId="52912"/>
    <cellStyle name="Финансовый 6 2 5 2 2 3 8" xfId="52913"/>
    <cellStyle name="Финансовый 6 2 5 2 2 4" xfId="52914"/>
    <cellStyle name="Финансовый 6 2 5 2 2 4 2" xfId="52915"/>
    <cellStyle name="Финансовый 6 2 5 2 2 4 3" xfId="52916"/>
    <cellStyle name="Финансовый 6 2 5 2 2 4 4" xfId="52917"/>
    <cellStyle name="Финансовый 6 2 5 2 2 4 5" xfId="52918"/>
    <cellStyle name="Финансовый 6 2 5 2 2 5" xfId="52919"/>
    <cellStyle name="Финансовый 6 2 5 2 2 5 2" xfId="52920"/>
    <cellStyle name="Финансовый 6 2 5 2 2 5 3" xfId="52921"/>
    <cellStyle name="Финансовый 6 2 5 2 2 5 4" xfId="52922"/>
    <cellStyle name="Финансовый 6 2 5 2 2 5 5" xfId="52923"/>
    <cellStyle name="Финансовый 6 2 5 2 2 6" xfId="52924"/>
    <cellStyle name="Финансовый 6 2 5 2 2 7" xfId="52925"/>
    <cellStyle name="Финансовый 6 2 5 2 2 8" xfId="52926"/>
    <cellStyle name="Финансовый 6 2 5 2 2 9" xfId="52927"/>
    <cellStyle name="Финансовый 6 2 5 2 3" xfId="52928"/>
    <cellStyle name="Финансовый 6 2 5 2 3 2" xfId="52929"/>
    <cellStyle name="Финансовый 6 2 5 2 3 2 2" xfId="52930"/>
    <cellStyle name="Финансовый 6 2 5 2 3 2 3" xfId="52931"/>
    <cellStyle name="Финансовый 6 2 5 2 3 2 4" xfId="52932"/>
    <cellStyle name="Финансовый 6 2 5 2 3 2 5" xfId="52933"/>
    <cellStyle name="Финансовый 6 2 5 2 3 3" xfId="52934"/>
    <cellStyle name="Финансовый 6 2 5 2 3 4" xfId="52935"/>
    <cellStyle name="Финансовый 6 2 5 2 3 5" xfId="52936"/>
    <cellStyle name="Финансовый 6 2 5 2 3 6" xfId="52937"/>
    <cellStyle name="Финансовый 6 2 5 2 3 7" xfId="52938"/>
    <cellStyle name="Финансовый 6 2 5 2 3 8" xfId="52939"/>
    <cellStyle name="Финансовый 6 2 5 2 3 9" xfId="52940"/>
    <cellStyle name="Финансовый 6 2 5 2 4" xfId="52941"/>
    <cellStyle name="Финансовый 6 2 5 2 4 2" xfId="52942"/>
    <cellStyle name="Финансовый 6 2 5 2 4 2 2" xfId="52943"/>
    <cellStyle name="Финансовый 6 2 5 2 4 2 3" xfId="52944"/>
    <cellStyle name="Финансовый 6 2 5 2 4 2 4" xfId="52945"/>
    <cellStyle name="Финансовый 6 2 5 2 4 2 5" xfId="52946"/>
    <cellStyle name="Финансовый 6 2 5 2 4 3" xfId="52947"/>
    <cellStyle name="Финансовый 6 2 5 2 4 4" xfId="52948"/>
    <cellStyle name="Финансовый 6 2 5 2 4 5" xfId="52949"/>
    <cellStyle name="Финансовый 6 2 5 2 4 6" xfId="52950"/>
    <cellStyle name="Финансовый 6 2 5 2 4 7" xfId="52951"/>
    <cellStyle name="Финансовый 6 2 5 2 4 8" xfId="52952"/>
    <cellStyle name="Финансовый 6 2 5 2 5" xfId="52953"/>
    <cellStyle name="Финансовый 6 2 5 2 5 2" xfId="52954"/>
    <cellStyle name="Финансовый 6 2 5 2 5 3" xfId="52955"/>
    <cellStyle name="Финансовый 6 2 5 2 5 4" xfId="52956"/>
    <cellStyle name="Финансовый 6 2 5 2 5 5" xfId="52957"/>
    <cellStyle name="Финансовый 6 2 5 2 6" xfId="52958"/>
    <cellStyle name="Финансовый 6 2 5 2 6 2" xfId="52959"/>
    <cellStyle name="Финансовый 6 2 5 2 6 3" xfId="52960"/>
    <cellStyle name="Финансовый 6 2 5 2 6 4" xfId="52961"/>
    <cellStyle name="Финансовый 6 2 5 2 6 5" xfId="52962"/>
    <cellStyle name="Финансовый 6 2 5 2 7" xfId="52963"/>
    <cellStyle name="Финансовый 6 2 5 2 8" xfId="52964"/>
    <cellStyle name="Финансовый 6 2 5 2 9" xfId="52965"/>
    <cellStyle name="Финансовый 6 2 5 3" xfId="52966"/>
    <cellStyle name="Финансовый 6 2 5 3 10" xfId="52967"/>
    <cellStyle name="Финансовый 6 2 5 3 11" xfId="52968"/>
    <cellStyle name="Финансовый 6 2 5 3 12" xfId="52969"/>
    <cellStyle name="Финансовый 6 2 5 3 13" xfId="52970"/>
    <cellStyle name="Финансовый 6 2 5 3 2" xfId="52971"/>
    <cellStyle name="Финансовый 6 2 5 3 2 2" xfId="52972"/>
    <cellStyle name="Финансовый 6 2 5 3 2 2 2" xfId="52973"/>
    <cellStyle name="Финансовый 6 2 5 3 2 2 3" xfId="52974"/>
    <cellStyle name="Финансовый 6 2 5 3 2 2 4" xfId="52975"/>
    <cellStyle name="Финансовый 6 2 5 3 2 2 5" xfId="52976"/>
    <cellStyle name="Финансовый 6 2 5 3 2 3" xfId="52977"/>
    <cellStyle name="Финансовый 6 2 5 3 2 4" xfId="52978"/>
    <cellStyle name="Финансовый 6 2 5 3 2 5" xfId="52979"/>
    <cellStyle name="Финансовый 6 2 5 3 2 6" xfId="52980"/>
    <cellStyle name="Финансовый 6 2 5 3 2 7" xfId="52981"/>
    <cellStyle name="Финансовый 6 2 5 3 2 8" xfId="52982"/>
    <cellStyle name="Финансовый 6 2 5 3 2 9" xfId="52983"/>
    <cellStyle name="Финансовый 6 2 5 3 3" xfId="52984"/>
    <cellStyle name="Финансовый 6 2 5 3 3 2" xfId="52985"/>
    <cellStyle name="Финансовый 6 2 5 3 3 2 2" xfId="52986"/>
    <cellStyle name="Финансовый 6 2 5 3 3 2 3" xfId="52987"/>
    <cellStyle name="Финансовый 6 2 5 3 3 2 4" xfId="52988"/>
    <cellStyle name="Финансовый 6 2 5 3 3 2 5" xfId="52989"/>
    <cellStyle name="Финансовый 6 2 5 3 3 3" xfId="52990"/>
    <cellStyle name="Финансовый 6 2 5 3 3 4" xfId="52991"/>
    <cellStyle name="Финансовый 6 2 5 3 3 5" xfId="52992"/>
    <cellStyle name="Финансовый 6 2 5 3 3 6" xfId="52993"/>
    <cellStyle name="Финансовый 6 2 5 3 3 7" xfId="52994"/>
    <cellStyle name="Финансовый 6 2 5 3 3 8" xfId="52995"/>
    <cellStyle name="Финансовый 6 2 5 3 4" xfId="52996"/>
    <cellStyle name="Финансовый 6 2 5 3 4 2" xfId="52997"/>
    <cellStyle name="Финансовый 6 2 5 3 4 3" xfId="52998"/>
    <cellStyle name="Финансовый 6 2 5 3 4 4" xfId="52999"/>
    <cellStyle name="Финансовый 6 2 5 3 4 5" xfId="53000"/>
    <cellStyle name="Финансовый 6 2 5 3 5" xfId="53001"/>
    <cellStyle name="Финансовый 6 2 5 3 5 2" xfId="53002"/>
    <cellStyle name="Финансовый 6 2 5 3 5 3" xfId="53003"/>
    <cellStyle name="Финансовый 6 2 5 3 5 4" xfId="53004"/>
    <cellStyle name="Финансовый 6 2 5 3 5 5" xfId="53005"/>
    <cellStyle name="Финансовый 6 2 5 3 6" xfId="53006"/>
    <cellStyle name="Финансовый 6 2 5 3 7" xfId="53007"/>
    <cellStyle name="Финансовый 6 2 5 3 8" xfId="53008"/>
    <cellStyle name="Финансовый 6 2 5 3 9" xfId="53009"/>
    <cellStyle name="Финансовый 6 2 5 4" xfId="53010"/>
    <cellStyle name="Финансовый 6 2 5 4 10" xfId="53011"/>
    <cellStyle name="Финансовый 6 2 5 4 2" xfId="53012"/>
    <cellStyle name="Финансовый 6 2 5 4 2 2" xfId="53013"/>
    <cellStyle name="Финансовый 6 2 5 4 2 2 2" xfId="53014"/>
    <cellStyle name="Финансовый 6 2 5 4 2 2 3" xfId="53015"/>
    <cellStyle name="Финансовый 6 2 5 4 2 2 4" xfId="53016"/>
    <cellStyle name="Финансовый 6 2 5 4 2 2 5" xfId="53017"/>
    <cellStyle name="Финансовый 6 2 5 4 2 3" xfId="53018"/>
    <cellStyle name="Финансовый 6 2 5 4 2 4" xfId="53019"/>
    <cellStyle name="Финансовый 6 2 5 4 2 5" xfId="53020"/>
    <cellStyle name="Финансовый 6 2 5 4 2 6" xfId="53021"/>
    <cellStyle name="Финансовый 6 2 5 4 2 7" xfId="53022"/>
    <cellStyle name="Финансовый 6 2 5 4 2 8" xfId="53023"/>
    <cellStyle name="Финансовый 6 2 5 4 2 9" xfId="53024"/>
    <cellStyle name="Финансовый 6 2 5 4 3" xfId="53025"/>
    <cellStyle name="Финансовый 6 2 5 4 3 2" xfId="53026"/>
    <cellStyle name="Финансовый 6 2 5 4 3 3" xfId="53027"/>
    <cellStyle name="Финансовый 6 2 5 4 3 4" xfId="53028"/>
    <cellStyle name="Финансовый 6 2 5 4 3 5" xfId="53029"/>
    <cellStyle name="Финансовый 6 2 5 4 4" xfId="53030"/>
    <cellStyle name="Финансовый 6 2 5 4 5" xfId="53031"/>
    <cellStyle name="Финансовый 6 2 5 4 6" xfId="53032"/>
    <cellStyle name="Финансовый 6 2 5 4 7" xfId="53033"/>
    <cellStyle name="Финансовый 6 2 5 4 8" xfId="53034"/>
    <cellStyle name="Финансовый 6 2 5 4 9" xfId="53035"/>
    <cellStyle name="Финансовый 6 2 5 5" xfId="53036"/>
    <cellStyle name="Финансовый 6 2 5 5 2" xfId="53037"/>
    <cellStyle name="Финансовый 6 2 5 5 2 2" xfId="53038"/>
    <cellStyle name="Финансовый 6 2 5 5 2 3" xfId="53039"/>
    <cellStyle name="Финансовый 6 2 5 5 2 4" xfId="53040"/>
    <cellStyle name="Финансовый 6 2 5 5 2 5" xfId="53041"/>
    <cellStyle name="Финансовый 6 2 5 5 3" xfId="53042"/>
    <cellStyle name="Финансовый 6 2 5 5 4" xfId="53043"/>
    <cellStyle name="Финансовый 6 2 5 5 5" xfId="53044"/>
    <cellStyle name="Финансовый 6 2 5 5 6" xfId="53045"/>
    <cellStyle name="Финансовый 6 2 5 5 7" xfId="53046"/>
    <cellStyle name="Финансовый 6 2 5 5 8" xfId="53047"/>
    <cellStyle name="Финансовый 6 2 5 5 9" xfId="53048"/>
    <cellStyle name="Финансовый 6 2 5 6" xfId="53049"/>
    <cellStyle name="Финансовый 6 2 5 6 2" xfId="53050"/>
    <cellStyle name="Финансовый 6 2 5 6 2 2" xfId="53051"/>
    <cellStyle name="Финансовый 6 2 5 6 2 3" xfId="53052"/>
    <cellStyle name="Финансовый 6 2 5 6 2 4" xfId="53053"/>
    <cellStyle name="Финансовый 6 2 5 6 2 5" xfId="53054"/>
    <cellStyle name="Финансовый 6 2 5 6 3" xfId="53055"/>
    <cellStyle name="Финансовый 6 2 5 6 4" xfId="53056"/>
    <cellStyle name="Финансовый 6 2 5 6 5" xfId="53057"/>
    <cellStyle name="Финансовый 6 2 5 6 6" xfId="53058"/>
    <cellStyle name="Финансовый 6 2 5 6 7" xfId="53059"/>
    <cellStyle name="Финансовый 6 2 5 6 8" xfId="53060"/>
    <cellStyle name="Финансовый 6 2 5 7" xfId="53061"/>
    <cellStyle name="Финансовый 6 2 5 7 2" xfId="53062"/>
    <cellStyle name="Финансовый 6 2 5 7 3" xfId="53063"/>
    <cellStyle name="Финансовый 6 2 5 7 4" xfId="53064"/>
    <cellStyle name="Финансовый 6 2 5 7 5" xfId="53065"/>
    <cellStyle name="Финансовый 6 2 5 8" xfId="53066"/>
    <cellStyle name="Финансовый 6 2 5 8 2" xfId="53067"/>
    <cellStyle name="Финансовый 6 2 5 8 3" xfId="53068"/>
    <cellStyle name="Финансовый 6 2 5 8 4" xfId="53069"/>
    <cellStyle name="Финансовый 6 2 5 8 5" xfId="53070"/>
    <cellStyle name="Финансовый 6 2 5 9" xfId="53071"/>
    <cellStyle name="Финансовый 6 2 6" xfId="53072"/>
    <cellStyle name="Финансовый 6 2 6 10" xfId="53073"/>
    <cellStyle name="Финансовый 6 2 6 11" xfId="53074"/>
    <cellStyle name="Финансовый 6 2 6 12" xfId="53075"/>
    <cellStyle name="Финансовый 6 2 6 13" xfId="53076"/>
    <cellStyle name="Финансовый 6 2 6 14" xfId="53077"/>
    <cellStyle name="Финансовый 6 2 6 15" xfId="53078"/>
    <cellStyle name="Финансовый 6 2 6 16" xfId="53079"/>
    <cellStyle name="Финансовый 6 2 6 2" xfId="53080"/>
    <cellStyle name="Финансовый 6 2 6 2 10" xfId="53081"/>
    <cellStyle name="Финансовый 6 2 6 2 11" xfId="53082"/>
    <cellStyle name="Финансовый 6 2 6 2 12" xfId="53083"/>
    <cellStyle name="Финансовый 6 2 6 2 13" xfId="53084"/>
    <cellStyle name="Финансовый 6 2 6 2 14" xfId="53085"/>
    <cellStyle name="Финансовый 6 2 6 2 2" xfId="53086"/>
    <cellStyle name="Финансовый 6 2 6 2 2 10" xfId="53087"/>
    <cellStyle name="Финансовый 6 2 6 2 2 11" xfId="53088"/>
    <cellStyle name="Финансовый 6 2 6 2 2 12" xfId="53089"/>
    <cellStyle name="Финансовый 6 2 6 2 2 13" xfId="53090"/>
    <cellStyle name="Финансовый 6 2 6 2 2 2" xfId="53091"/>
    <cellStyle name="Финансовый 6 2 6 2 2 2 2" xfId="53092"/>
    <cellStyle name="Финансовый 6 2 6 2 2 2 2 2" xfId="53093"/>
    <cellStyle name="Финансовый 6 2 6 2 2 2 2 3" xfId="53094"/>
    <cellStyle name="Финансовый 6 2 6 2 2 2 2 4" xfId="53095"/>
    <cellStyle name="Финансовый 6 2 6 2 2 2 2 5" xfId="53096"/>
    <cellStyle name="Финансовый 6 2 6 2 2 2 3" xfId="53097"/>
    <cellStyle name="Финансовый 6 2 6 2 2 2 4" xfId="53098"/>
    <cellStyle name="Финансовый 6 2 6 2 2 2 5" xfId="53099"/>
    <cellStyle name="Финансовый 6 2 6 2 2 2 6" xfId="53100"/>
    <cellStyle name="Финансовый 6 2 6 2 2 2 7" xfId="53101"/>
    <cellStyle name="Финансовый 6 2 6 2 2 2 8" xfId="53102"/>
    <cellStyle name="Финансовый 6 2 6 2 2 2 9" xfId="53103"/>
    <cellStyle name="Финансовый 6 2 6 2 2 3" xfId="53104"/>
    <cellStyle name="Финансовый 6 2 6 2 2 3 2" xfId="53105"/>
    <cellStyle name="Финансовый 6 2 6 2 2 3 2 2" xfId="53106"/>
    <cellStyle name="Финансовый 6 2 6 2 2 3 2 3" xfId="53107"/>
    <cellStyle name="Финансовый 6 2 6 2 2 3 2 4" xfId="53108"/>
    <cellStyle name="Финансовый 6 2 6 2 2 3 2 5" xfId="53109"/>
    <cellStyle name="Финансовый 6 2 6 2 2 3 3" xfId="53110"/>
    <cellStyle name="Финансовый 6 2 6 2 2 3 4" xfId="53111"/>
    <cellStyle name="Финансовый 6 2 6 2 2 3 5" xfId="53112"/>
    <cellStyle name="Финансовый 6 2 6 2 2 3 6" xfId="53113"/>
    <cellStyle name="Финансовый 6 2 6 2 2 3 7" xfId="53114"/>
    <cellStyle name="Финансовый 6 2 6 2 2 3 8" xfId="53115"/>
    <cellStyle name="Финансовый 6 2 6 2 2 4" xfId="53116"/>
    <cellStyle name="Финансовый 6 2 6 2 2 4 2" xfId="53117"/>
    <cellStyle name="Финансовый 6 2 6 2 2 4 3" xfId="53118"/>
    <cellStyle name="Финансовый 6 2 6 2 2 4 4" xfId="53119"/>
    <cellStyle name="Финансовый 6 2 6 2 2 4 5" xfId="53120"/>
    <cellStyle name="Финансовый 6 2 6 2 2 5" xfId="53121"/>
    <cellStyle name="Финансовый 6 2 6 2 2 5 2" xfId="53122"/>
    <cellStyle name="Финансовый 6 2 6 2 2 5 3" xfId="53123"/>
    <cellStyle name="Финансовый 6 2 6 2 2 5 4" xfId="53124"/>
    <cellStyle name="Финансовый 6 2 6 2 2 5 5" xfId="53125"/>
    <cellStyle name="Финансовый 6 2 6 2 2 6" xfId="53126"/>
    <cellStyle name="Финансовый 6 2 6 2 2 7" xfId="53127"/>
    <cellStyle name="Финансовый 6 2 6 2 2 8" xfId="53128"/>
    <cellStyle name="Финансовый 6 2 6 2 2 9" xfId="53129"/>
    <cellStyle name="Финансовый 6 2 6 2 3" xfId="53130"/>
    <cellStyle name="Финансовый 6 2 6 2 3 2" xfId="53131"/>
    <cellStyle name="Финансовый 6 2 6 2 3 2 2" xfId="53132"/>
    <cellStyle name="Финансовый 6 2 6 2 3 2 3" xfId="53133"/>
    <cellStyle name="Финансовый 6 2 6 2 3 2 4" xfId="53134"/>
    <cellStyle name="Финансовый 6 2 6 2 3 2 5" xfId="53135"/>
    <cellStyle name="Финансовый 6 2 6 2 3 3" xfId="53136"/>
    <cellStyle name="Финансовый 6 2 6 2 3 4" xfId="53137"/>
    <cellStyle name="Финансовый 6 2 6 2 3 5" xfId="53138"/>
    <cellStyle name="Финансовый 6 2 6 2 3 6" xfId="53139"/>
    <cellStyle name="Финансовый 6 2 6 2 3 7" xfId="53140"/>
    <cellStyle name="Финансовый 6 2 6 2 3 8" xfId="53141"/>
    <cellStyle name="Финансовый 6 2 6 2 3 9" xfId="53142"/>
    <cellStyle name="Финансовый 6 2 6 2 4" xfId="53143"/>
    <cellStyle name="Финансовый 6 2 6 2 4 2" xfId="53144"/>
    <cellStyle name="Финансовый 6 2 6 2 4 2 2" xfId="53145"/>
    <cellStyle name="Финансовый 6 2 6 2 4 2 3" xfId="53146"/>
    <cellStyle name="Финансовый 6 2 6 2 4 2 4" xfId="53147"/>
    <cellStyle name="Финансовый 6 2 6 2 4 2 5" xfId="53148"/>
    <cellStyle name="Финансовый 6 2 6 2 4 3" xfId="53149"/>
    <cellStyle name="Финансовый 6 2 6 2 4 4" xfId="53150"/>
    <cellStyle name="Финансовый 6 2 6 2 4 5" xfId="53151"/>
    <cellStyle name="Финансовый 6 2 6 2 4 6" xfId="53152"/>
    <cellStyle name="Финансовый 6 2 6 2 4 7" xfId="53153"/>
    <cellStyle name="Финансовый 6 2 6 2 4 8" xfId="53154"/>
    <cellStyle name="Финансовый 6 2 6 2 5" xfId="53155"/>
    <cellStyle name="Финансовый 6 2 6 2 5 2" xfId="53156"/>
    <cellStyle name="Финансовый 6 2 6 2 5 3" xfId="53157"/>
    <cellStyle name="Финансовый 6 2 6 2 5 4" xfId="53158"/>
    <cellStyle name="Финансовый 6 2 6 2 5 5" xfId="53159"/>
    <cellStyle name="Финансовый 6 2 6 2 6" xfId="53160"/>
    <cellStyle name="Финансовый 6 2 6 2 6 2" xfId="53161"/>
    <cellStyle name="Финансовый 6 2 6 2 6 3" xfId="53162"/>
    <cellStyle name="Финансовый 6 2 6 2 6 4" xfId="53163"/>
    <cellStyle name="Финансовый 6 2 6 2 6 5" xfId="53164"/>
    <cellStyle name="Финансовый 6 2 6 2 7" xfId="53165"/>
    <cellStyle name="Финансовый 6 2 6 2 8" xfId="53166"/>
    <cellStyle name="Финансовый 6 2 6 2 9" xfId="53167"/>
    <cellStyle name="Финансовый 6 2 6 3" xfId="53168"/>
    <cellStyle name="Финансовый 6 2 6 3 10" xfId="53169"/>
    <cellStyle name="Финансовый 6 2 6 3 11" xfId="53170"/>
    <cellStyle name="Финансовый 6 2 6 3 12" xfId="53171"/>
    <cellStyle name="Финансовый 6 2 6 3 13" xfId="53172"/>
    <cellStyle name="Финансовый 6 2 6 3 2" xfId="53173"/>
    <cellStyle name="Финансовый 6 2 6 3 2 2" xfId="53174"/>
    <cellStyle name="Финансовый 6 2 6 3 2 2 2" xfId="53175"/>
    <cellStyle name="Финансовый 6 2 6 3 2 2 3" xfId="53176"/>
    <cellStyle name="Финансовый 6 2 6 3 2 2 4" xfId="53177"/>
    <cellStyle name="Финансовый 6 2 6 3 2 2 5" xfId="53178"/>
    <cellStyle name="Финансовый 6 2 6 3 2 3" xfId="53179"/>
    <cellStyle name="Финансовый 6 2 6 3 2 4" xfId="53180"/>
    <cellStyle name="Финансовый 6 2 6 3 2 5" xfId="53181"/>
    <cellStyle name="Финансовый 6 2 6 3 2 6" xfId="53182"/>
    <cellStyle name="Финансовый 6 2 6 3 2 7" xfId="53183"/>
    <cellStyle name="Финансовый 6 2 6 3 2 8" xfId="53184"/>
    <cellStyle name="Финансовый 6 2 6 3 2 9" xfId="53185"/>
    <cellStyle name="Финансовый 6 2 6 3 3" xfId="53186"/>
    <cellStyle name="Финансовый 6 2 6 3 3 2" xfId="53187"/>
    <cellStyle name="Финансовый 6 2 6 3 3 2 2" xfId="53188"/>
    <cellStyle name="Финансовый 6 2 6 3 3 2 3" xfId="53189"/>
    <cellStyle name="Финансовый 6 2 6 3 3 2 4" xfId="53190"/>
    <cellStyle name="Финансовый 6 2 6 3 3 2 5" xfId="53191"/>
    <cellStyle name="Финансовый 6 2 6 3 3 3" xfId="53192"/>
    <cellStyle name="Финансовый 6 2 6 3 3 4" xfId="53193"/>
    <cellStyle name="Финансовый 6 2 6 3 3 5" xfId="53194"/>
    <cellStyle name="Финансовый 6 2 6 3 3 6" xfId="53195"/>
    <cellStyle name="Финансовый 6 2 6 3 3 7" xfId="53196"/>
    <cellStyle name="Финансовый 6 2 6 3 3 8" xfId="53197"/>
    <cellStyle name="Финансовый 6 2 6 3 4" xfId="53198"/>
    <cellStyle name="Финансовый 6 2 6 3 4 2" xfId="53199"/>
    <cellStyle name="Финансовый 6 2 6 3 4 3" xfId="53200"/>
    <cellStyle name="Финансовый 6 2 6 3 4 4" xfId="53201"/>
    <cellStyle name="Финансовый 6 2 6 3 4 5" xfId="53202"/>
    <cellStyle name="Финансовый 6 2 6 3 5" xfId="53203"/>
    <cellStyle name="Финансовый 6 2 6 3 5 2" xfId="53204"/>
    <cellStyle name="Финансовый 6 2 6 3 5 3" xfId="53205"/>
    <cellStyle name="Финансовый 6 2 6 3 5 4" xfId="53206"/>
    <cellStyle name="Финансовый 6 2 6 3 5 5" xfId="53207"/>
    <cellStyle name="Финансовый 6 2 6 3 6" xfId="53208"/>
    <cellStyle name="Финансовый 6 2 6 3 7" xfId="53209"/>
    <cellStyle name="Финансовый 6 2 6 3 8" xfId="53210"/>
    <cellStyle name="Финансовый 6 2 6 3 9" xfId="53211"/>
    <cellStyle name="Финансовый 6 2 6 4" xfId="53212"/>
    <cellStyle name="Финансовый 6 2 6 4 10" xfId="53213"/>
    <cellStyle name="Финансовый 6 2 6 4 2" xfId="53214"/>
    <cellStyle name="Финансовый 6 2 6 4 2 2" xfId="53215"/>
    <cellStyle name="Финансовый 6 2 6 4 2 2 2" xfId="53216"/>
    <cellStyle name="Финансовый 6 2 6 4 2 2 3" xfId="53217"/>
    <cellStyle name="Финансовый 6 2 6 4 2 2 4" xfId="53218"/>
    <cellStyle name="Финансовый 6 2 6 4 2 2 5" xfId="53219"/>
    <cellStyle name="Финансовый 6 2 6 4 2 3" xfId="53220"/>
    <cellStyle name="Финансовый 6 2 6 4 2 4" xfId="53221"/>
    <cellStyle name="Финансовый 6 2 6 4 2 5" xfId="53222"/>
    <cellStyle name="Финансовый 6 2 6 4 2 6" xfId="53223"/>
    <cellStyle name="Финансовый 6 2 6 4 2 7" xfId="53224"/>
    <cellStyle name="Финансовый 6 2 6 4 2 8" xfId="53225"/>
    <cellStyle name="Финансовый 6 2 6 4 2 9" xfId="53226"/>
    <cellStyle name="Финансовый 6 2 6 4 3" xfId="53227"/>
    <cellStyle name="Финансовый 6 2 6 4 3 2" xfId="53228"/>
    <cellStyle name="Финансовый 6 2 6 4 3 3" xfId="53229"/>
    <cellStyle name="Финансовый 6 2 6 4 3 4" xfId="53230"/>
    <cellStyle name="Финансовый 6 2 6 4 3 5" xfId="53231"/>
    <cellStyle name="Финансовый 6 2 6 4 4" xfId="53232"/>
    <cellStyle name="Финансовый 6 2 6 4 5" xfId="53233"/>
    <cellStyle name="Финансовый 6 2 6 4 6" xfId="53234"/>
    <cellStyle name="Финансовый 6 2 6 4 7" xfId="53235"/>
    <cellStyle name="Финансовый 6 2 6 4 8" xfId="53236"/>
    <cellStyle name="Финансовый 6 2 6 4 9" xfId="53237"/>
    <cellStyle name="Финансовый 6 2 6 5" xfId="53238"/>
    <cellStyle name="Финансовый 6 2 6 5 2" xfId="53239"/>
    <cellStyle name="Финансовый 6 2 6 5 2 2" xfId="53240"/>
    <cellStyle name="Финансовый 6 2 6 5 2 3" xfId="53241"/>
    <cellStyle name="Финансовый 6 2 6 5 2 4" xfId="53242"/>
    <cellStyle name="Финансовый 6 2 6 5 2 5" xfId="53243"/>
    <cellStyle name="Финансовый 6 2 6 5 3" xfId="53244"/>
    <cellStyle name="Финансовый 6 2 6 5 4" xfId="53245"/>
    <cellStyle name="Финансовый 6 2 6 5 5" xfId="53246"/>
    <cellStyle name="Финансовый 6 2 6 5 6" xfId="53247"/>
    <cellStyle name="Финансовый 6 2 6 5 7" xfId="53248"/>
    <cellStyle name="Финансовый 6 2 6 5 8" xfId="53249"/>
    <cellStyle name="Финансовый 6 2 6 5 9" xfId="53250"/>
    <cellStyle name="Финансовый 6 2 6 6" xfId="53251"/>
    <cellStyle name="Финансовый 6 2 6 6 2" xfId="53252"/>
    <cellStyle name="Финансовый 6 2 6 6 2 2" xfId="53253"/>
    <cellStyle name="Финансовый 6 2 6 6 2 3" xfId="53254"/>
    <cellStyle name="Финансовый 6 2 6 6 2 4" xfId="53255"/>
    <cellStyle name="Финансовый 6 2 6 6 2 5" xfId="53256"/>
    <cellStyle name="Финансовый 6 2 6 6 3" xfId="53257"/>
    <cellStyle name="Финансовый 6 2 6 6 4" xfId="53258"/>
    <cellStyle name="Финансовый 6 2 6 6 5" xfId="53259"/>
    <cellStyle name="Финансовый 6 2 6 6 6" xfId="53260"/>
    <cellStyle name="Финансовый 6 2 6 6 7" xfId="53261"/>
    <cellStyle name="Финансовый 6 2 6 6 8" xfId="53262"/>
    <cellStyle name="Финансовый 6 2 6 7" xfId="53263"/>
    <cellStyle name="Финансовый 6 2 6 7 2" xfId="53264"/>
    <cellStyle name="Финансовый 6 2 6 7 3" xfId="53265"/>
    <cellStyle name="Финансовый 6 2 6 7 4" xfId="53266"/>
    <cellStyle name="Финансовый 6 2 6 7 5" xfId="53267"/>
    <cellStyle name="Финансовый 6 2 6 8" xfId="53268"/>
    <cellStyle name="Финансовый 6 2 6 8 2" xfId="53269"/>
    <cellStyle name="Финансовый 6 2 6 8 3" xfId="53270"/>
    <cellStyle name="Финансовый 6 2 6 8 4" xfId="53271"/>
    <cellStyle name="Финансовый 6 2 6 8 5" xfId="53272"/>
    <cellStyle name="Финансовый 6 2 6 9" xfId="53273"/>
    <cellStyle name="Финансовый 6 2 7" xfId="53274"/>
    <cellStyle name="Финансовый 6 2 7 10" xfId="53275"/>
    <cellStyle name="Финансовый 6 2 7 11" xfId="53276"/>
    <cellStyle name="Финансовый 6 2 7 12" xfId="53277"/>
    <cellStyle name="Финансовый 6 2 7 13" xfId="53278"/>
    <cellStyle name="Финансовый 6 2 7 14" xfId="53279"/>
    <cellStyle name="Финансовый 6 2 7 15" xfId="53280"/>
    <cellStyle name="Финансовый 6 2 7 2" xfId="53281"/>
    <cellStyle name="Финансовый 6 2 7 2 10" xfId="53282"/>
    <cellStyle name="Финансовый 6 2 7 2 11" xfId="53283"/>
    <cellStyle name="Финансовый 6 2 7 2 12" xfId="53284"/>
    <cellStyle name="Финансовый 6 2 7 2 13" xfId="53285"/>
    <cellStyle name="Финансовый 6 2 7 2 14" xfId="53286"/>
    <cellStyle name="Финансовый 6 2 7 2 2" xfId="53287"/>
    <cellStyle name="Финансовый 6 2 7 2 2 10" xfId="53288"/>
    <cellStyle name="Финансовый 6 2 7 2 2 11" xfId="53289"/>
    <cellStyle name="Финансовый 6 2 7 2 2 12" xfId="53290"/>
    <cellStyle name="Финансовый 6 2 7 2 2 13" xfId="53291"/>
    <cellStyle name="Финансовый 6 2 7 2 2 2" xfId="53292"/>
    <cellStyle name="Финансовый 6 2 7 2 2 2 2" xfId="53293"/>
    <cellStyle name="Финансовый 6 2 7 2 2 2 2 2" xfId="53294"/>
    <cellStyle name="Финансовый 6 2 7 2 2 2 2 3" xfId="53295"/>
    <cellStyle name="Финансовый 6 2 7 2 2 2 2 4" xfId="53296"/>
    <cellStyle name="Финансовый 6 2 7 2 2 2 2 5" xfId="53297"/>
    <cellStyle name="Финансовый 6 2 7 2 2 2 3" xfId="53298"/>
    <cellStyle name="Финансовый 6 2 7 2 2 2 4" xfId="53299"/>
    <cellStyle name="Финансовый 6 2 7 2 2 2 5" xfId="53300"/>
    <cellStyle name="Финансовый 6 2 7 2 2 2 6" xfId="53301"/>
    <cellStyle name="Финансовый 6 2 7 2 2 2 7" xfId="53302"/>
    <cellStyle name="Финансовый 6 2 7 2 2 2 8" xfId="53303"/>
    <cellStyle name="Финансовый 6 2 7 2 2 2 9" xfId="53304"/>
    <cellStyle name="Финансовый 6 2 7 2 2 3" xfId="53305"/>
    <cellStyle name="Финансовый 6 2 7 2 2 3 2" xfId="53306"/>
    <cellStyle name="Финансовый 6 2 7 2 2 3 2 2" xfId="53307"/>
    <cellStyle name="Финансовый 6 2 7 2 2 3 2 3" xfId="53308"/>
    <cellStyle name="Финансовый 6 2 7 2 2 3 2 4" xfId="53309"/>
    <cellStyle name="Финансовый 6 2 7 2 2 3 2 5" xfId="53310"/>
    <cellStyle name="Финансовый 6 2 7 2 2 3 3" xfId="53311"/>
    <cellStyle name="Финансовый 6 2 7 2 2 3 4" xfId="53312"/>
    <cellStyle name="Финансовый 6 2 7 2 2 3 5" xfId="53313"/>
    <cellStyle name="Финансовый 6 2 7 2 2 3 6" xfId="53314"/>
    <cellStyle name="Финансовый 6 2 7 2 2 3 7" xfId="53315"/>
    <cellStyle name="Финансовый 6 2 7 2 2 3 8" xfId="53316"/>
    <cellStyle name="Финансовый 6 2 7 2 2 4" xfId="53317"/>
    <cellStyle name="Финансовый 6 2 7 2 2 4 2" xfId="53318"/>
    <cellStyle name="Финансовый 6 2 7 2 2 4 3" xfId="53319"/>
    <cellStyle name="Финансовый 6 2 7 2 2 4 4" xfId="53320"/>
    <cellStyle name="Финансовый 6 2 7 2 2 4 5" xfId="53321"/>
    <cellStyle name="Финансовый 6 2 7 2 2 5" xfId="53322"/>
    <cellStyle name="Финансовый 6 2 7 2 2 5 2" xfId="53323"/>
    <cellStyle name="Финансовый 6 2 7 2 2 5 3" xfId="53324"/>
    <cellStyle name="Финансовый 6 2 7 2 2 5 4" xfId="53325"/>
    <cellStyle name="Финансовый 6 2 7 2 2 5 5" xfId="53326"/>
    <cellStyle name="Финансовый 6 2 7 2 2 6" xfId="53327"/>
    <cellStyle name="Финансовый 6 2 7 2 2 7" xfId="53328"/>
    <cellStyle name="Финансовый 6 2 7 2 2 8" xfId="53329"/>
    <cellStyle name="Финансовый 6 2 7 2 2 9" xfId="53330"/>
    <cellStyle name="Финансовый 6 2 7 2 3" xfId="53331"/>
    <cellStyle name="Финансовый 6 2 7 2 3 2" xfId="53332"/>
    <cellStyle name="Финансовый 6 2 7 2 3 2 2" xfId="53333"/>
    <cellStyle name="Финансовый 6 2 7 2 3 2 3" xfId="53334"/>
    <cellStyle name="Финансовый 6 2 7 2 3 2 4" xfId="53335"/>
    <cellStyle name="Финансовый 6 2 7 2 3 2 5" xfId="53336"/>
    <cellStyle name="Финансовый 6 2 7 2 3 3" xfId="53337"/>
    <cellStyle name="Финансовый 6 2 7 2 3 4" xfId="53338"/>
    <cellStyle name="Финансовый 6 2 7 2 3 5" xfId="53339"/>
    <cellStyle name="Финансовый 6 2 7 2 3 6" xfId="53340"/>
    <cellStyle name="Финансовый 6 2 7 2 3 7" xfId="53341"/>
    <cellStyle name="Финансовый 6 2 7 2 3 8" xfId="53342"/>
    <cellStyle name="Финансовый 6 2 7 2 3 9" xfId="53343"/>
    <cellStyle name="Финансовый 6 2 7 2 4" xfId="53344"/>
    <cellStyle name="Финансовый 6 2 7 2 4 2" xfId="53345"/>
    <cellStyle name="Финансовый 6 2 7 2 4 2 2" xfId="53346"/>
    <cellStyle name="Финансовый 6 2 7 2 4 2 3" xfId="53347"/>
    <cellStyle name="Финансовый 6 2 7 2 4 2 4" xfId="53348"/>
    <cellStyle name="Финансовый 6 2 7 2 4 2 5" xfId="53349"/>
    <cellStyle name="Финансовый 6 2 7 2 4 3" xfId="53350"/>
    <cellStyle name="Финансовый 6 2 7 2 4 4" xfId="53351"/>
    <cellStyle name="Финансовый 6 2 7 2 4 5" xfId="53352"/>
    <cellStyle name="Финансовый 6 2 7 2 4 6" xfId="53353"/>
    <cellStyle name="Финансовый 6 2 7 2 4 7" xfId="53354"/>
    <cellStyle name="Финансовый 6 2 7 2 4 8" xfId="53355"/>
    <cellStyle name="Финансовый 6 2 7 2 5" xfId="53356"/>
    <cellStyle name="Финансовый 6 2 7 2 5 2" xfId="53357"/>
    <cellStyle name="Финансовый 6 2 7 2 5 3" xfId="53358"/>
    <cellStyle name="Финансовый 6 2 7 2 5 4" xfId="53359"/>
    <cellStyle name="Финансовый 6 2 7 2 5 5" xfId="53360"/>
    <cellStyle name="Финансовый 6 2 7 2 6" xfId="53361"/>
    <cellStyle name="Финансовый 6 2 7 2 6 2" xfId="53362"/>
    <cellStyle name="Финансовый 6 2 7 2 6 3" xfId="53363"/>
    <cellStyle name="Финансовый 6 2 7 2 6 4" xfId="53364"/>
    <cellStyle name="Финансовый 6 2 7 2 6 5" xfId="53365"/>
    <cellStyle name="Финансовый 6 2 7 2 7" xfId="53366"/>
    <cellStyle name="Финансовый 6 2 7 2 8" xfId="53367"/>
    <cellStyle name="Финансовый 6 2 7 2 9" xfId="53368"/>
    <cellStyle name="Финансовый 6 2 7 3" xfId="53369"/>
    <cellStyle name="Финансовый 6 2 7 3 10" xfId="53370"/>
    <cellStyle name="Финансовый 6 2 7 3 11" xfId="53371"/>
    <cellStyle name="Финансовый 6 2 7 3 12" xfId="53372"/>
    <cellStyle name="Финансовый 6 2 7 3 13" xfId="53373"/>
    <cellStyle name="Финансовый 6 2 7 3 2" xfId="53374"/>
    <cellStyle name="Финансовый 6 2 7 3 2 2" xfId="53375"/>
    <cellStyle name="Финансовый 6 2 7 3 2 2 2" xfId="53376"/>
    <cellStyle name="Финансовый 6 2 7 3 2 2 3" xfId="53377"/>
    <cellStyle name="Финансовый 6 2 7 3 2 2 4" xfId="53378"/>
    <cellStyle name="Финансовый 6 2 7 3 2 2 5" xfId="53379"/>
    <cellStyle name="Финансовый 6 2 7 3 2 3" xfId="53380"/>
    <cellStyle name="Финансовый 6 2 7 3 2 4" xfId="53381"/>
    <cellStyle name="Финансовый 6 2 7 3 2 5" xfId="53382"/>
    <cellStyle name="Финансовый 6 2 7 3 2 6" xfId="53383"/>
    <cellStyle name="Финансовый 6 2 7 3 2 7" xfId="53384"/>
    <cellStyle name="Финансовый 6 2 7 3 2 8" xfId="53385"/>
    <cellStyle name="Финансовый 6 2 7 3 2 9" xfId="53386"/>
    <cellStyle name="Финансовый 6 2 7 3 3" xfId="53387"/>
    <cellStyle name="Финансовый 6 2 7 3 3 2" xfId="53388"/>
    <cellStyle name="Финансовый 6 2 7 3 3 2 2" xfId="53389"/>
    <cellStyle name="Финансовый 6 2 7 3 3 2 3" xfId="53390"/>
    <cellStyle name="Финансовый 6 2 7 3 3 2 4" xfId="53391"/>
    <cellStyle name="Финансовый 6 2 7 3 3 2 5" xfId="53392"/>
    <cellStyle name="Финансовый 6 2 7 3 3 3" xfId="53393"/>
    <cellStyle name="Финансовый 6 2 7 3 3 4" xfId="53394"/>
    <cellStyle name="Финансовый 6 2 7 3 3 5" xfId="53395"/>
    <cellStyle name="Финансовый 6 2 7 3 3 6" xfId="53396"/>
    <cellStyle name="Финансовый 6 2 7 3 3 7" xfId="53397"/>
    <cellStyle name="Финансовый 6 2 7 3 3 8" xfId="53398"/>
    <cellStyle name="Финансовый 6 2 7 3 4" xfId="53399"/>
    <cellStyle name="Финансовый 6 2 7 3 4 2" xfId="53400"/>
    <cellStyle name="Финансовый 6 2 7 3 4 3" xfId="53401"/>
    <cellStyle name="Финансовый 6 2 7 3 4 4" xfId="53402"/>
    <cellStyle name="Финансовый 6 2 7 3 4 5" xfId="53403"/>
    <cellStyle name="Финансовый 6 2 7 3 5" xfId="53404"/>
    <cellStyle name="Финансовый 6 2 7 3 5 2" xfId="53405"/>
    <cellStyle name="Финансовый 6 2 7 3 5 3" xfId="53406"/>
    <cellStyle name="Финансовый 6 2 7 3 5 4" xfId="53407"/>
    <cellStyle name="Финансовый 6 2 7 3 5 5" xfId="53408"/>
    <cellStyle name="Финансовый 6 2 7 3 6" xfId="53409"/>
    <cellStyle name="Финансовый 6 2 7 3 7" xfId="53410"/>
    <cellStyle name="Финансовый 6 2 7 3 8" xfId="53411"/>
    <cellStyle name="Финансовый 6 2 7 3 9" xfId="53412"/>
    <cellStyle name="Финансовый 6 2 7 4" xfId="53413"/>
    <cellStyle name="Финансовый 6 2 7 4 2" xfId="53414"/>
    <cellStyle name="Финансовый 6 2 7 4 2 2" xfId="53415"/>
    <cellStyle name="Финансовый 6 2 7 4 2 3" xfId="53416"/>
    <cellStyle name="Финансовый 6 2 7 4 2 4" xfId="53417"/>
    <cellStyle name="Финансовый 6 2 7 4 2 5" xfId="53418"/>
    <cellStyle name="Финансовый 6 2 7 4 3" xfId="53419"/>
    <cellStyle name="Финансовый 6 2 7 4 4" xfId="53420"/>
    <cellStyle name="Финансовый 6 2 7 4 5" xfId="53421"/>
    <cellStyle name="Финансовый 6 2 7 4 6" xfId="53422"/>
    <cellStyle name="Финансовый 6 2 7 4 7" xfId="53423"/>
    <cellStyle name="Финансовый 6 2 7 4 8" xfId="53424"/>
    <cellStyle name="Финансовый 6 2 7 4 9" xfId="53425"/>
    <cellStyle name="Финансовый 6 2 7 5" xfId="53426"/>
    <cellStyle name="Финансовый 6 2 7 5 2" xfId="53427"/>
    <cellStyle name="Финансовый 6 2 7 5 2 2" xfId="53428"/>
    <cellStyle name="Финансовый 6 2 7 5 2 3" xfId="53429"/>
    <cellStyle name="Финансовый 6 2 7 5 2 4" xfId="53430"/>
    <cellStyle name="Финансовый 6 2 7 5 2 5" xfId="53431"/>
    <cellStyle name="Финансовый 6 2 7 5 3" xfId="53432"/>
    <cellStyle name="Финансовый 6 2 7 5 4" xfId="53433"/>
    <cellStyle name="Финансовый 6 2 7 5 5" xfId="53434"/>
    <cellStyle name="Финансовый 6 2 7 5 6" xfId="53435"/>
    <cellStyle name="Финансовый 6 2 7 5 7" xfId="53436"/>
    <cellStyle name="Финансовый 6 2 7 5 8" xfId="53437"/>
    <cellStyle name="Финансовый 6 2 7 6" xfId="53438"/>
    <cellStyle name="Финансовый 6 2 7 6 2" xfId="53439"/>
    <cellStyle name="Финансовый 6 2 7 6 3" xfId="53440"/>
    <cellStyle name="Финансовый 6 2 7 6 4" xfId="53441"/>
    <cellStyle name="Финансовый 6 2 7 6 5" xfId="53442"/>
    <cellStyle name="Финансовый 6 2 7 7" xfId="53443"/>
    <cellStyle name="Финансовый 6 2 7 7 2" xfId="53444"/>
    <cellStyle name="Финансовый 6 2 7 7 3" xfId="53445"/>
    <cellStyle name="Финансовый 6 2 7 7 4" xfId="53446"/>
    <cellStyle name="Финансовый 6 2 7 7 5" xfId="53447"/>
    <cellStyle name="Финансовый 6 2 7 8" xfId="53448"/>
    <cellStyle name="Финансовый 6 2 7 9" xfId="53449"/>
    <cellStyle name="Финансовый 6 2 8" xfId="53450"/>
    <cellStyle name="Финансовый 6 2 8 10" xfId="53451"/>
    <cellStyle name="Финансовый 6 2 8 11" xfId="53452"/>
    <cellStyle name="Финансовый 6 2 8 12" xfId="53453"/>
    <cellStyle name="Финансовый 6 2 8 13" xfId="53454"/>
    <cellStyle name="Финансовый 6 2 8 14" xfId="53455"/>
    <cellStyle name="Финансовый 6 2 8 15" xfId="53456"/>
    <cellStyle name="Финансовый 6 2 8 2" xfId="53457"/>
    <cellStyle name="Финансовый 6 2 8 2 10" xfId="53458"/>
    <cellStyle name="Финансовый 6 2 8 2 11" xfId="53459"/>
    <cellStyle name="Финансовый 6 2 8 2 12" xfId="53460"/>
    <cellStyle name="Финансовый 6 2 8 2 13" xfId="53461"/>
    <cellStyle name="Финансовый 6 2 8 2 14" xfId="53462"/>
    <cellStyle name="Финансовый 6 2 8 2 2" xfId="53463"/>
    <cellStyle name="Финансовый 6 2 8 2 2 10" xfId="53464"/>
    <cellStyle name="Финансовый 6 2 8 2 2 11" xfId="53465"/>
    <cellStyle name="Финансовый 6 2 8 2 2 12" xfId="53466"/>
    <cellStyle name="Финансовый 6 2 8 2 2 13" xfId="53467"/>
    <cellStyle name="Финансовый 6 2 8 2 2 2" xfId="53468"/>
    <cellStyle name="Финансовый 6 2 8 2 2 2 2" xfId="53469"/>
    <cellStyle name="Финансовый 6 2 8 2 2 2 2 2" xfId="53470"/>
    <cellStyle name="Финансовый 6 2 8 2 2 2 2 3" xfId="53471"/>
    <cellStyle name="Финансовый 6 2 8 2 2 2 2 4" xfId="53472"/>
    <cellStyle name="Финансовый 6 2 8 2 2 2 2 5" xfId="53473"/>
    <cellStyle name="Финансовый 6 2 8 2 2 2 3" xfId="53474"/>
    <cellStyle name="Финансовый 6 2 8 2 2 2 4" xfId="53475"/>
    <cellStyle name="Финансовый 6 2 8 2 2 2 5" xfId="53476"/>
    <cellStyle name="Финансовый 6 2 8 2 2 2 6" xfId="53477"/>
    <cellStyle name="Финансовый 6 2 8 2 2 2 7" xfId="53478"/>
    <cellStyle name="Финансовый 6 2 8 2 2 2 8" xfId="53479"/>
    <cellStyle name="Финансовый 6 2 8 2 2 2 9" xfId="53480"/>
    <cellStyle name="Финансовый 6 2 8 2 2 3" xfId="53481"/>
    <cellStyle name="Финансовый 6 2 8 2 2 3 2" xfId="53482"/>
    <cellStyle name="Финансовый 6 2 8 2 2 3 2 2" xfId="53483"/>
    <cellStyle name="Финансовый 6 2 8 2 2 3 2 3" xfId="53484"/>
    <cellStyle name="Финансовый 6 2 8 2 2 3 2 4" xfId="53485"/>
    <cellStyle name="Финансовый 6 2 8 2 2 3 2 5" xfId="53486"/>
    <cellStyle name="Финансовый 6 2 8 2 2 3 3" xfId="53487"/>
    <cellStyle name="Финансовый 6 2 8 2 2 3 4" xfId="53488"/>
    <cellStyle name="Финансовый 6 2 8 2 2 3 5" xfId="53489"/>
    <cellStyle name="Финансовый 6 2 8 2 2 3 6" xfId="53490"/>
    <cellStyle name="Финансовый 6 2 8 2 2 3 7" xfId="53491"/>
    <cellStyle name="Финансовый 6 2 8 2 2 3 8" xfId="53492"/>
    <cellStyle name="Финансовый 6 2 8 2 2 4" xfId="53493"/>
    <cellStyle name="Финансовый 6 2 8 2 2 4 2" xfId="53494"/>
    <cellStyle name="Финансовый 6 2 8 2 2 4 3" xfId="53495"/>
    <cellStyle name="Финансовый 6 2 8 2 2 4 4" xfId="53496"/>
    <cellStyle name="Финансовый 6 2 8 2 2 4 5" xfId="53497"/>
    <cellStyle name="Финансовый 6 2 8 2 2 5" xfId="53498"/>
    <cellStyle name="Финансовый 6 2 8 2 2 5 2" xfId="53499"/>
    <cellStyle name="Финансовый 6 2 8 2 2 5 3" xfId="53500"/>
    <cellStyle name="Финансовый 6 2 8 2 2 5 4" xfId="53501"/>
    <cellStyle name="Финансовый 6 2 8 2 2 5 5" xfId="53502"/>
    <cellStyle name="Финансовый 6 2 8 2 2 6" xfId="53503"/>
    <cellStyle name="Финансовый 6 2 8 2 2 7" xfId="53504"/>
    <cellStyle name="Финансовый 6 2 8 2 2 8" xfId="53505"/>
    <cellStyle name="Финансовый 6 2 8 2 2 9" xfId="53506"/>
    <cellStyle name="Финансовый 6 2 8 2 3" xfId="53507"/>
    <cellStyle name="Финансовый 6 2 8 2 3 2" xfId="53508"/>
    <cellStyle name="Финансовый 6 2 8 2 3 2 2" xfId="53509"/>
    <cellStyle name="Финансовый 6 2 8 2 3 2 3" xfId="53510"/>
    <cellStyle name="Финансовый 6 2 8 2 3 2 4" xfId="53511"/>
    <cellStyle name="Финансовый 6 2 8 2 3 2 5" xfId="53512"/>
    <cellStyle name="Финансовый 6 2 8 2 3 3" xfId="53513"/>
    <cellStyle name="Финансовый 6 2 8 2 3 4" xfId="53514"/>
    <cellStyle name="Финансовый 6 2 8 2 3 5" xfId="53515"/>
    <cellStyle name="Финансовый 6 2 8 2 3 6" xfId="53516"/>
    <cellStyle name="Финансовый 6 2 8 2 3 7" xfId="53517"/>
    <cellStyle name="Финансовый 6 2 8 2 3 8" xfId="53518"/>
    <cellStyle name="Финансовый 6 2 8 2 3 9" xfId="53519"/>
    <cellStyle name="Финансовый 6 2 8 2 4" xfId="53520"/>
    <cellStyle name="Финансовый 6 2 8 2 4 2" xfId="53521"/>
    <cellStyle name="Финансовый 6 2 8 2 4 2 2" xfId="53522"/>
    <cellStyle name="Финансовый 6 2 8 2 4 2 3" xfId="53523"/>
    <cellStyle name="Финансовый 6 2 8 2 4 2 4" xfId="53524"/>
    <cellStyle name="Финансовый 6 2 8 2 4 2 5" xfId="53525"/>
    <cellStyle name="Финансовый 6 2 8 2 4 3" xfId="53526"/>
    <cellStyle name="Финансовый 6 2 8 2 4 4" xfId="53527"/>
    <cellStyle name="Финансовый 6 2 8 2 4 5" xfId="53528"/>
    <cellStyle name="Финансовый 6 2 8 2 4 6" xfId="53529"/>
    <cellStyle name="Финансовый 6 2 8 2 4 7" xfId="53530"/>
    <cellStyle name="Финансовый 6 2 8 2 4 8" xfId="53531"/>
    <cellStyle name="Финансовый 6 2 8 2 5" xfId="53532"/>
    <cellStyle name="Финансовый 6 2 8 2 5 2" xfId="53533"/>
    <cellStyle name="Финансовый 6 2 8 2 5 3" xfId="53534"/>
    <cellStyle name="Финансовый 6 2 8 2 5 4" xfId="53535"/>
    <cellStyle name="Финансовый 6 2 8 2 5 5" xfId="53536"/>
    <cellStyle name="Финансовый 6 2 8 2 6" xfId="53537"/>
    <cellStyle name="Финансовый 6 2 8 2 6 2" xfId="53538"/>
    <cellStyle name="Финансовый 6 2 8 2 6 3" xfId="53539"/>
    <cellStyle name="Финансовый 6 2 8 2 6 4" xfId="53540"/>
    <cellStyle name="Финансовый 6 2 8 2 6 5" xfId="53541"/>
    <cellStyle name="Финансовый 6 2 8 2 7" xfId="53542"/>
    <cellStyle name="Финансовый 6 2 8 2 8" xfId="53543"/>
    <cellStyle name="Финансовый 6 2 8 2 9" xfId="53544"/>
    <cellStyle name="Финансовый 6 2 8 3" xfId="53545"/>
    <cellStyle name="Финансовый 6 2 8 3 10" xfId="53546"/>
    <cellStyle name="Финансовый 6 2 8 3 11" xfId="53547"/>
    <cellStyle name="Финансовый 6 2 8 3 12" xfId="53548"/>
    <cellStyle name="Финансовый 6 2 8 3 13" xfId="53549"/>
    <cellStyle name="Финансовый 6 2 8 3 2" xfId="53550"/>
    <cellStyle name="Финансовый 6 2 8 3 2 2" xfId="53551"/>
    <cellStyle name="Финансовый 6 2 8 3 2 2 2" xfId="53552"/>
    <cellStyle name="Финансовый 6 2 8 3 2 2 3" xfId="53553"/>
    <cellStyle name="Финансовый 6 2 8 3 2 2 4" xfId="53554"/>
    <cellStyle name="Финансовый 6 2 8 3 2 2 5" xfId="53555"/>
    <cellStyle name="Финансовый 6 2 8 3 2 3" xfId="53556"/>
    <cellStyle name="Финансовый 6 2 8 3 2 4" xfId="53557"/>
    <cellStyle name="Финансовый 6 2 8 3 2 5" xfId="53558"/>
    <cellStyle name="Финансовый 6 2 8 3 2 6" xfId="53559"/>
    <cellStyle name="Финансовый 6 2 8 3 2 7" xfId="53560"/>
    <cellStyle name="Финансовый 6 2 8 3 2 8" xfId="53561"/>
    <cellStyle name="Финансовый 6 2 8 3 2 9" xfId="53562"/>
    <cellStyle name="Финансовый 6 2 8 3 3" xfId="53563"/>
    <cellStyle name="Финансовый 6 2 8 3 3 2" xfId="53564"/>
    <cellStyle name="Финансовый 6 2 8 3 3 2 2" xfId="53565"/>
    <cellStyle name="Финансовый 6 2 8 3 3 2 3" xfId="53566"/>
    <cellStyle name="Финансовый 6 2 8 3 3 2 4" xfId="53567"/>
    <cellStyle name="Финансовый 6 2 8 3 3 2 5" xfId="53568"/>
    <cellStyle name="Финансовый 6 2 8 3 3 3" xfId="53569"/>
    <cellStyle name="Финансовый 6 2 8 3 3 4" xfId="53570"/>
    <cellStyle name="Финансовый 6 2 8 3 3 5" xfId="53571"/>
    <cellStyle name="Финансовый 6 2 8 3 3 6" xfId="53572"/>
    <cellStyle name="Финансовый 6 2 8 3 3 7" xfId="53573"/>
    <cellStyle name="Финансовый 6 2 8 3 3 8" xfId="53574"/>
    <cellStyle name="Финансовый 6 2 8 3 4" xfId="53575"/>
    <cellStyle name="Финансовый 6 2 8 3 4 2" xfId="53576"/>
    <cellStyle name="Финансовый 6 2 8 3 4 3" xfId="53577"/>
    <cellStyle name="Финансовый 6 2 8 3 4 4" xfId="53578"/>
    <cellStyle name="Финансовый 6 2 8 3 4 5" xfId="53579"/>
    <cellStyle name="Финансовый 6 2 8 3 5" xfId="53580"/>
    <cellStyle name="Финансовый 6 2 8 3 5 2" xfId="53581"/>
    <cellStyle name="Финансовый 6 2 8 3 5 3" xfId="53582"/>
    <cellStyle name="Финансовый 6 2 8 3 5 4" xfId="53583"/>
    <cellStyle name="Финансовый 6 2 8 3 5 5" xfId="53584"/>
    <cellStyle name="Финансовый 6 2 8 3 6" xfId="53585"/>
    <cellStyle name="Финансовый 6 2 8 3 7" xfId="53586"/>
    <cellStyle name="Финансовый 6 2 8 3 8" xfId="53587"/>
    <cellStyle name="Финансовый 6 2 8 3 9" xfId="53588"/>
    <cellStyle name="Финансовый 6 2 8 4" xfId="53589"/>
    <cellStyle name="Финансовый 6 2 8 4 2" xfId="53590"/>
    <cellStyle name="Финансовый 6 2 8 4 2 2" xfId="53591"/>
    <cellStyle name="Финансовый 6 2 8 4 2 3" xfId="53592"/>
    <cellStyle name="Финансовый 6 2 8 4 2 4" xfId="53593"/>
    <cellStyle name="Финансовый 6 2 8 4 2 5" xfId="53594"/>
    <cellStyle name="Финансовый 6 2 8 4 3" xfId="53595"/>
    <cellStyle name="Финансовый 6 2 8 4 4" xfId="53596"/>
    <cellStyle name="Финансовый 6 2 8 4 5" xfId="53597"/>
    <cellStyle name="Финансовый 6 2 8 4 6" xfId="53598"/>
    <cellStyle name="Финансовый 6 2 8 4 7" xfId="53599"/>
    <cellStyle name="Финансовый 6 2 8 4 8" xfId="53600"/>
    <cellStyle name="Финансовый 6 2 8 4 9" xfId="53601"/>
    <cellStyle name="Финансовый 6 2 8 5" xfId="53602"/>
    <cellStyle name="Финансовый 6 2 8 5 2" xfId="53603"/>
    <cellStyle name="Финансовый 6 2 8 5 2 2" xfId="53604"/>
    <cellStyle name="Финансовый 6 2 8 5 2 3" xfId="53605"/>
    <cellStyle name="Финансовый 6 2 8 5 2 4" xfId="53606"/>
    <cellStyle name="Финансовый 6 2 8 5 2 5" xfId="53607"/>
    <cellStyle name="Финансовый 6 2 8 5 3" xfId="53608"/>
    <cellStyle name="Финансовый 6 2 8 5 4" xfId="53609"/>
    <cellStyle name="Финансовый 6 2 8 5 5" xfId="53610"/>
    <cellStyle name="Финансовый 6 2 8 5 6" xfId="53611"/>
    <cellStyle name="Финансовый 6 2 8 5 7" xfId="53612"/>
    <cellStyle name="Финансовый 6 2 8 5 8" xfId="53613"/>
    <cellStyle name="Финансовый 6 2 8 6" xfId="53614"/>
    <cellStyle name="Финансовый 6 2 8 6 2" xfId="53615"/>
    <cellStyle name="Финансовый 6 2 8 6 3" xfId="53616"/>
    <cellStyle name="Финансовый 6 2 8 6 4" xfId="53617"/>
    <cellStyle name="Финансовый 6 2 8 6 5" xfId="53618"/>
    <cellStyle name="Финансовый 6 2 8 7" xfId="53619"/>
    <cellStyle name="Финансовый 6 2 8 7 2" xfId="53620"/>
    <cellStyle name="Финансовый 6 2 8 7 3" xfId="53621"/>
    <cellStyle name="Финансовый 6 2 8 7 4" xfId="53622"/>
    <cellStyle name="Финансовый 6 2 8 7 5" xfId="53623"/>
    <cellStyle name="Финансовый 6 2 8 8" xfId="53624"/>
    <cellStyle name="Финансовый 6 2 8 9" xfId="53625"/>
    <cellStyle name="Финансовый 6 2 9" xfId="53626"/>
    <cellStyle name="Финансовый 6 2 9 10" xfId="53627"/>
    <cellStyle name="Финансовый 6 2 9 11" xfId="53628"/>
    <cellStyle name="Финансовый 6 2 9 12" xfId="53629"/>
    <cellStyle name="Финансовый 6 2 9 13" xfId="53630"/>
    <cellStyle name="Финансовый 6 2 9 14" xfId="53631"/>
    <cellStyle name="Финансовый 6 2 9 15" xfId="53632"/>
    <cellStyle name="Финансовый 6 2 9 2" xfId="53633"/>
    <cellStyle name="Финансовый 6 2 9 2 10" xfId="53634"/>
    <cellStyle name="Финансовый 6 2 9 2 11" xfId="53635"/>
    <cellStyle name="Финансовый 6 2 9 2 12" xfId="53636"/>
    <cellStyle name="Финансовый 6 2 9 2 13" xfId="53637"/>
    <cellStyle name="Финансовый 6 2 9 2 14" xfId="53638"/>
    <cellStyle name="Финансовый 6 2 9 2 2" xfId="53639"/>
    <cellStyle name="Финансовый 6 2 9 2 2 10" xfId="53640"/>
    <cellStyle name="Финансовый 6 2 9 2 2 11" xfId="53641"/>
    <cellStyle name="Финансовый 6 2 9 2 2 12" xfId="53642"/>
    <cellStyle name="Финансовый 6 2 9 2 2 13" xfId="53643"/>
    <cellStyle name="Финансовый 6 2 9 2 2 2" xfId="53644"/>
    <cellStyle name="Финансовый 6 2 9 2 2 2 2" xfId="53645"/>
    <cellStyle name="Финансовый 6 2 9 2 2 2 2 2" xfId="53646"/>
    <cellStyle name="Финансовый 6 2 9 2 2 2 2 3" xfId="53647"/>
    <cellStyle name="Финансовый 6 2 9 2 2 2 2 4" xfId="53648"/>
    <cellStyle name="Финансовый 6 2 9 2 2 2 2 5" xfId="53649"/>
    <cellStyle name="Финансовый 6 2 9 2 2 2 3" xfId="53650"/>
    <cellStyle name="Финансовый 6 2 9 2 2 2 4" xfId="53651"/>
    <cellStyle name="Финансовый 6 2 9 2 2 2 5" xfId="53652"/>
    <cellStyle name="Финансовый 6 2 9 2 2 2 6" xfId="53653"/>
    <cellStyle name="Финансовый 6 2 9 2 2 2 7" xfId="53654"/>
    <cellStyle name="Финансовый 6 2 9 2 2 2 8" xfId="53655"/>
    <cellStyle name="Финансовый 6 2 9 2 2 2 9" xfId="53656"/>
    <cellStyle name="Финансовый 6 2 9 2 2 3" xfId="53657"/>
    <cellStyle name="Финансовый 6 2 9 2 2 3 2" xfId="53658"/>
    <cellStyle name="Финансовый 6 2 9 2 2 3 2 2" xfId="53659"/>
    <cellStyle name="Финансовый 6 2 9 2 2 3 2 3" xfId="53660"/>
    <cellStyle name="Финансовый 6 2 9 2 2 3 2 4" xfId="53661"/>
    <cellStyle name="Финансовый 6 2 9 2 2 3 2 5" xfId="53662"/>
    <cellStyle name="Финансовый 6 2 9 2 2 3 3" xfId="53663"/>
    <cellStyle name="Финансовый 6 2 9 2 2 3 4" xfId="53664"/>
    <cellStyle name="Финансовый 6 2 9 2 2 3 5" xfId="53665"/>
    <cellStyle name="Финансовый 6 2 9 2 2 3 6" xfId="53666"/>
    <cellStyle name="Финансовый 6 2 9 2 2 3 7" xfId="53667"/>
    <cellStyle name="Финансовый 6 2 9 2 2 3 8" xfId="53668"/>
    <cellStyle name="Финансовый 6 2 9 2 2 4" xfId="53669"/>
    <cellStyle name="Финансовый 6 2 9 2 2 4 2" xfId="53670"/>
    <cellStyle name="Финансовый 6 2 9 2 2 4 3" xfId="53671"/>
    <cellStyle name="Финансовый 6 2 9 2 2 4 4" xfId="53672"/>
    <cellStyle name="Финансовый 6 2 9 2 2 4 5" xfId="53673"/>
    <cellStyle name="Финансовый 6 2 9 2 2 5" xfId="53674"/>
    <cellStyle name="Финансовый 6 2 9 2 2 5 2" xfId="53675"/>
    <cellStyle name="Финансовый 6 2 9 2 2 5 3" xfId="53676"/>
    <cellStyle name="Финансовый 6 2 9 2 2 5 4" xfId="53677"/>
    <cellStyle name="Финансовый 6 2 9 2 2 5 5" xfId="53678"/>
    <cellStyle name="Финансовый 6 2 9 2 2 6" xfId="53679"/>
    <cellStyle name="Финансовый 6 2 9 2 2 7" xfId="53680"/>
    <cellStyle name="Финансовый 6 2 9 2 2 8" xfId="53681"/>
    <cellStyle name="Финансовый 6 2 9 2 2 9" xfId="53682"/>
    <cellStyle name="Финансовый 6 2 9 2 3" xfId="53683"/>
    <cellStyle name="Финансовый 6 2 9 2 3 2" xfId="53684"/>
    <cellStyle name="Финансовый 6 2 9 2 3 2 2" xfId="53685"/>
    <cellStyle name="Финансовый 6 2 9 2 3 2 3" xfId="53686"/>
    <cellStyle name="Финансовый 6 2 9 2 3 2 4" xfId="53687"/>
    <cellStyle name="Финансовый 6 2 9 2 3 2 5" xfId="53688"/>
    <cellStyle name="Финансовый 6 2 9 2 3 3" xfId="53689"/>
    <cellStyle name="Финансовый 6 2 9 2 3 4" xfId="53690"/>
    <cellStyle name="Финансовый 6 2 9 2 3 5" xfId="53691"/>
    <cellStyle name="Финансовый 6 2 9 2 3 6" xfId="53692"/>
    <cellStyle name="Финансовый 6 2 9 2 3 7" xfId="53693"/>
    <cellStyle name="Финансовый 6 2 9 2 3 8" xfId="53694"/>
    <cellStyle name="Финансовый 6 2 9 2 3 9" xfId="53695"/>
    <cellStyle name="Финансовый 6 2 9 2 4" xfId="53696"/>
    <cellStyle name="Финансовый 6 2 9 2 4 2" xfId="53697"/>
    <cellStyle name="Финансовый 6 2 9 2 4 2 2" xfId="53698"/>
    <cellStyle name="Финансовый 6 2 9 2 4 2 3" xfId="53699"/>
    <cellStyle name="Финансовый 6 2 9 2 4 2 4" xfId="53700"/>
    <cellStyle name="Финансовый 6 2 9 2 4 2 5" xfId="53701"/>
    <cellStyle name="Финансовый 6 2 9 2 4 3" xfId="53702"/>
    <cellStyle name="Финансовый 6 2 9 2 4 4" xfId="53703"/>
    <cellStyle name="Финансовый 6 2 9 2 4 5" xfId="53704"/>
    <cellStyle name="Финансовый 6 2 9 2 4 6" xfId="53705"/>
    <cellStyle name="Финансовый 6 2 9 2 4 7" xfId="53706"/>
    <cellStyle name="Финансовый 6 2 9 2 4 8" xfId="53707"/>
    <cellStyle name="Финансовый 6 2 9 2 5" xfId="53708"/>
    <cellStyle name="Финансовый 6 2 9 2 5 2" xfId="53709"/>
    <cellStyle name="Финансовый 6 2 9 2 5 3" xfId="53710"/>
    <cellStyle name="Финансовый 6 2 9 2 5 4" xfId="53711"/>
    <cellStyle name="Финансовый 6 2 9 2 5 5" xfId="53712"/>
    <cellStyle name="Финансовый 6 2 9 2 6" xfId="53713"/>
    <cellStyle name="Финансовый 6 2 9 2 6 2" xfId="53714"/>
    <cellStyle name="Финансовый 6 2 9 2 6 3" xfId="53715"/>
    <cellStyle name="Финансовый 6 2 9 2 6 4" xfId="53716"/>
    <cellStyle name="Финансовый 6 2 9 2 6 5" xfId="53717"/>
    <cellStyle name="Финансовый 6 2 9 2 7" xfId="53718"/>
    <cellStyle name="Финансовый 6 2 9 2 8" xfId="53719"/>
    <cellStyle name="Финансовый 6 2 9 2 9" xfId="53720"/>
    <cellStyle name="Финансовый 6 2 9 3" xfId="53721"/>
    <cellStyle name="Финансовый 6 2 9 3 10" xfId="53722"/>
    <cellStyle name="Финансовый 6 2 9 3 11" xfId="53723"/>
    <cellStyle name="Финансовый 6 2 9 3 12" xfId="53724"/>
    <cellStyle name="Финансовый 6 2 9 3 13" xfId="53725"/>
    <cellStyle name="Финансовый 6 2 9 3 2" xfId="53726"/>
    <cellStyle name="Финансовый 6 2 9 3 2 2" xfId="53727"/>
    <cellStyle name="Финансовый 6 2 9 3 2 2 2" xfId="53728"/>
    <cellStyle name="Финансовый 6 2 9 3 2 2 3" xfId="53729"/>
    <cellStyle name="Финансовый 6 2 9 3 2 2 4" xfId="53730"/>
    <cellStyle name="Финансовый 6 2 9 3 2 2 5" xfId="53731"/>
    <cellStyle name="Финансовый 6 2 9 3 2 3" xfId="53732"/>
    <cellStyle name="Финансовый 6 2 9 3 2 4" xfId="53733"/>
    <cellStyle name="Финансовый 6 2 9 3 2 5" xfId="53734"/>
    <cellStyle name="Финансовый 6 2 9 3 2 6" xfId="53735"/>
    <cellStyle name="Финансовый 6 2 9 3 2 7" xfId="53736"/>
    <cellStyle name="Финансовый 6 2 9 3 2 8" xfId="53737"/>
    <cellStyle name="Финансовый 6 2 9 3 2 9" xfId="53738"/>
    <cellStyle name="Финансовый 6 2 9 3 3" xfId="53739"/>
    <cellStyle name="Финансовый 6 2 9 3 3 2" xfId="53740"/>
    <cellStyle name="Финансовый 6 2 9 3 3 2 2" xfId="53741"/>
    <cellStyle name="Финансовый 6 2 9 3 3 2 3" xfId="53742"/>
    <cellStyle name="Финансовый 6 2 9 3 3 2 4" xfId="53743"/>
    <cellStyle name="Финансовый 6 2 9 3 3 2 5" xfId="53744"/>
    <cellStyle name="Финансовый 6 2 9 3 3 3" xfId="53745"/>
    <cellStyle name="Финансовый 6 2 9 3 3 4" xfId="53746"/>
    <cellStyle name="Финансовый 6 2 9 3 3 5" xfId="53747"/>
    <cellStyle name="Финансовый 6 2 9 3 3 6" xfId="53748"/>
    <cellStyle name="Финансовый 6 2 9 3 3 7" xfId="53749"/>
    <cellStyle name="Финансовый 6 2 9 3 3 8" xfId="53750"/>
    <cellStyle name="Финансовый 6 2 9 3 4" xfId="53751"/>
    <cellStyle name="Финансовый 6 2 9 3 4 2" xfId="53752"/>
    <cellStyle name="Финансовый 6 2 9 3 4 3" xfId="53753"/>
    <cellStyle name="Финансовый 6 2 9 3 4 4" xfId="53754"/>
    <cellStyle name="Финансовый 6 2 9 3 4 5" xfId="53755"/>
    <cellStyle name="Финансовый 6 2 9 3 5" xfId="53756"/>
    <cellStyle name="Финансовый 6 2 9 3 5 2" xfId="53757"/>
    <cellStyle name="Финансовый 6 2 9 3 5 3" xfId="53758"/>
    <cellStyle name="Финансовый 6 2 9 3 5 4" xfId="53759"/>
    <cellStyle name="Финансовый 6 2 9 3 5 5" xfId="53760"/>
    <cellStyle name="Финансовый 6 2 9 3 6" xfId="53761"/>
    <cellStyle name="Финансовый 6 2 9 3 7" xfId="53762"/>
    <cellStyle name="Финансовый 6 2 9 3 8" xfId="53763"/>
    <cellStyle name="Финансовый 6 2 9 3 9" xfId="53764"/>
    <cellStyle name="Финансовый 6 2 9 4" xfId="53765"/>
    <cellStyle name="Финансовый 6 2 9 4 2" xfId="53766"/>
    <cellStyle name="Финансовый 6 2 9 4 2 2" xfId="53767"/>
    <cellStyle name="Финансовый 6 2 9 4 2 3" xfId="53768"/>
    <cellStyle name="Финансовый 6 2 9 4 2 4" xfId="53769"/>
    <cellStyle name="Финансовый 6 2 9 4 2 5" xfId="53770"/>
    <cellStyle name="Финансовый 6 2 9 4 3" xfId="53771"/>
    <cellStyle name="Финансовый 6 2 9 4 4" xfId="53772"/>
    <cellStyle name="Финансовый 6 2 9 4 5" xfId="53773"/>
    <cellStyle name="Финансовый 6 2 9 4 6" xfId="53774"/>
    <cellStyle name="Финансовый 6 2 9 4 7" xfId="53775"/>
    <cellStyle name="Финансовый 6 2 9 4 8" xfId="53776"/>
    <cellStyle name="Финансовый 6 2 9 4 9" xfId="53777"/>
    <cellStyle name="Финансовый 6 2 9 5" xfId="53778"/>
    <cellStyle name="Финансовый 6 2 9 5 2" xfId="53779"/>
    <cellStyle name="Финансовый 6 2 9 5 2 2" xfId="53780"/>
    <cellStyle name="Финансовый 6 2 9 5 2 3" xfId="53781"/>
    <cellStyle name="Финансовый 6 2 9 5 2 4" xfId="53782"/>
    <cellStyle name="Финансовый 6 2 9 5 2 5" xfId="53783"/>
    <cellStyle name="Финансовый 6 2 9 5 3" xfId="53784"/>
    <cellStyle name="Финансовый 6 2 9 5 4" xfId="53785"/>
    <cellStyle name="Финансовый 6 2 9 5 5" xfId="53786"/>
    <cellStyle name="Финансовый 6 2 9 5 6" xfId="53787"/>
    <cellStyle name="Финансовый 6 2 9 5 7" xfId="53788"/>
    <cellStyle name="Финансовый 6 2 9 5 8" xfId="53789"/>
    <cellStyle name="Финансовый 6 2 9 6" xfId="53790"/>
    <cellStyle name="Финансовый 6 2 9 6 2" xfId="53791"/>
    <cellStyle name="Финансовый 6 2 9 6 3" xfId="53792"/>
    <cellStyle name="Финансовый 6 2 9 6 4" xfId="53793"/>
    <cellStyle name="Финансовый 6 2 9 6 5" xfId="53794"/>
    <cellStyle name="Финансовый 6 2 9 7" xfId="53795"/>
    <cellStyle name="Финансовый 6 2 9 7 2" xfId="53796"/>
    <cellStyle name="Финансовый 6 2 9 7 3" xfId="53797"/>
    <cellStyle name="Финансовый 6 2 9 7 4" xfId="53798"/>
    <cellStyle name="Финансовый 6 2 9 7 5" xfId="53799"/>
    <cellStyle name="Финансовый 6 2 9 8" xfId="53800"/>
    <cellStyle name="Финансовый 6 2 9 9" xfId="53801"/>
    <cellStyle name="Финансовый 6 20" xfId="53802"/>
    <cellStyle name="Финансовый 6 20 2" xfId="53803"/>
    <cellStyle name="Финансовый 6 20 3" xfId="53804"/>
    <cellStyle name="Финансовый 6 20 4" xfId="53805"/>
    <cellStyle name="Финансовый 6 20 5" xfId="53806"/>
    <cellStyle name="Финансовый 6 21" xfId="53807"/>
    <cellStyle name="Финансовый 6 21 2" xfId="53808"/>
    <cellStyle name="Финансовый 6 21 3" xfId="53809"/>
    <cellStyle name="Финансовый 6 21 4" xfId="53810"/>
    <cellStyle name="Финансовый 6 21 5" xfId="53811"/>
    <cellStyle name="Финансовый 6 22" xfId="53812"/>
    <cellStyle name="Финансовый 6 23" xfId="53813"/>
    <cellStyle name="Финансовый 6 24" xfId="53814"/>
    <cellStyle name="Финансовый 6 25" xfId="53815"/>
    <cellStyle name="Финансовый 6 26" xfId="53816"/>
    <cellStyle name="Финансовый 6 27" xfId="53817"/>
    <cellStyle name="Финансовый 6 28" xfId="53818"/>
    <cellStyle name="Финансовый 6 29" xfId="53819"/>
    <cellStyle name="Финансовый 6 3" xfId="53820"/>
    <cellStyle name="Финансовый 6 3 10" xfId="53821"/>
    <cellStyle name="Финансовый 6 3 10 10" xfId="53822"/>
    <cellStyle name="Финансовый 6 3 10 11" xfId="53823"/>
    <cellStyle name="Финансовый 6 3 10 12" xfId="53824"/>
    <cellStyle name="Финансовый 6 3 10 13" xfId="53825"/>
    <cellStyle name="Финансовый 6 3 10 14" xfId="53826"/>
    <cellStyle name="Финансовый 6 3 10 15" xfId="53827"/>
    <cellStyle name="Финансовый 6 3 10 2" xfId="53828"/>
    <cellStyle name="Финансовый 6 3 10 2 10" xfId="53829"/>
    <cellStyle name="Финансовый 6 3 10 2 11" xfId="53830"/>
    <cellStyle name="Финансовый 6 3 10 2 12" xfId="53831"/>
    <cellStyle name="Финансовый 6 3 10 2 13" xfId="53832"/>
    <cellStyle name="Финансовый 6 3 10 2 14" xfId="53833"/>
    <cellStyle name="Финансовый 6 3 10 2 2" xfId="53834"/>
    <cellStyle name="Финансовый 6 3 10 2 2 10" xfId="53835"/>
    <cellStyle name="Финансовый 6 3 10 2 2 11" xfId="53836"/>
    <cellStyle name="Финансовый 6 3 10 2 2 12" xfId="53837"/>
    <cellStyle name="Финансовый 6 3 10 2 2 13" xfId="53838"/>
    <cellStyle name="Финансовый 6 3 10 2 2 2" xfId="53839"/>
    <cellStyle name="Финансовый 6 3 10 2 2 2 2" xfId="53840"/>
    <cellStyle name="Финансовый 6 3 10 2 2 2 2 2" xfId="53841"/>
    <cellStyle name="Финансовый 6 3 10 2 2 2 2 3" xfId="53842"/>
    <cellStyle name="Финансовый 6 3 10 2 2 2 2 4" xfId="53843"/>
    <cellStyle name="Финансовый 6 3 10 2 2 2 2 5" xfId="53844"/>
    <cellStyle name="Финансовый 6 3 10 2 2 2 3" xfId="53845"/>
    <cellStyle name="Финансовый 6 3 10 2 2 2 4" xfId="53846"/>
    <cellStyle name="Финансовый 6 3 10 2 2 2 5" xfId="53847"/>
    <cellStyle name="Финансовый 6 3 10 2 2 2 6" xfId="53848"/>
    <cellStyle name="Финансовый 6 3 10 2 2 2 7" xfId="53849"/>
    <cellStyle name="Финансовый 6 3 10 2 2 2 8" xfId="53850"/>
    <cellStyle name="Финансовый 6 3 10 2 2 2 9" xfId="53851"/>
    <cellStyle name="Финансовый 6 3 10 2 2 3" xfId="53852"/>
    <cellStyle name="Финансовый 6 3 10 2 2 3 2" xfId="53853"/>
    <cellStyle name="Финансовый 6 3 10 2 2 3 2 2" xfId="53854"/>
    <cellStyle name="Финансовый 6 3 10 2 2 3 2 3" xfId="53855"/>
    <cellStyle name="Финансовый 6 3 10 2 2 3 2 4" xfId="53856"/>
    <cellStyle name="Финансовый 6 3 10 2 2 3 2 5" xfId="53857"/>
    <cellStyle name="Финансовый 6 3 10 2 2 3 3" xfId="53858"/>
    <cellStyle name="Финансовый 6 3 10 2 2 3 4" xfId="53859"/>
    <cellStyle name="Финансовый 6 3 10 2 2 3 5" xfId="53860"/>
    <cellStyle name="Финансовый 6 3 10 2 2 3 6" xfId="53861"/>
    <cellStyle name="Финансовый 6 3 10 2 2 3 7" xfId="53862"/>
    <cellStyle name="Финансовый 6 3 10 2 2 3 8" xfId="53863"/>
    <cellStyle name="Финансовый 6 3 10 2 2 4" xfId="53864"/>
    <cellStyle name="Финансовый 6 3 10 2 2 4 2" xfId="53865"/>
    <cellStyle name="Финансовый 6 3 10 2 2 4 3" xfId="53866"/>
    <cellStyle name="Финансовый 6 3 10 2 2 4 4" xfId="53867"/>
    <cellStyle name="Финансовый 6 3 10 2 2 4 5" xfId="53868"/>
    <cellStyle name="Финансовый 6 3 10 2 2 5" xfId="53869"/>
    <cellStyle name="Финансовый 6 3 10 2 2 5 2" xfId="53870"/>
    <cellStyle name="Финансовый 6 3 10 2 2 5 3" xfId="53871"/>
    <cellStyle name="Финансовый 6 3 10 2 2 5 4" xfId="53872"/>
    <cellStyle name="Финансовый 6 3 10 2 2 5 5" xfId="53873"/>
    <cellStyle name="Финансовый 6 3 10 2 2 6" xfId="53874"/>
    <cellStyle name="Финансовый 6 3 10 2 2 7" xfId="53875"/>
    <cellStyle name="Финансовый 6 3 10 2 2 8" xfId="53876"/>
    <cellStyle name="Финансовый 6 3 10 2 2 9" xfId="53877"/>
    <cellStyle name="Финансовый 6 3 10 2 3" xfId="53878"/>
    <cellStyle name="Финансовый 6 3 10 2 3 2" xfId="53879"/>
    <cellStyle name="Финансовый 6 3 10 2 3 2 2" xfId="53880"/>
    <cellStyle name="Финансовый 6 3 10 2 3 2 3" xfId="53881"/>
    <cellStyle name="Финансовый 6 3 10 2 3 2 4" xfId="53882"/>
    <cellStyle name="Финансовый 6 3 10 2 3 2 5" xfId="53883"/>
    <cellStyle name="Финансовый 6 3 10 2 3 3" xfId="53884"/>
    <cellStyle name="Финансовый 6 3 10 2 3 4" xfId="53885"/>
    <cellStyle name="Финансовый 6 3 10 2 3 5" xfId="53886"/>
    <cellStyle name="Финансовый 6 3 10 2 3 6" xfId="53887"/>
    <cellStyle name="Финансовый 6 3 10 2 3 7" xfId="53888"/>
    <cellStyle name="Финансовый 6 3 10 2 3 8" xfId="53889"/>
    <cellStyle name="Финансовый 6 3 10 2 3 9" xfId="53890"/>
    <cellStyle name="Финансовый 6 3 10 2 4" xfId="53891"/>
    <cellStyle name="Финансовый 6 3 10 2 4 2" xfId="53892"/>
    <cellStyle name="Финансовый 6 3 10 2 4 2 2" xfId="53893"/>
    <cellStyle name="Финансовый 6 3 10 2 4 2 3" xfId="53894"/>
    <cellStyle name="Финансовый 6 3 10 2 4 2 4" xfId="53895"/>
    <cellStyle name="Финансовый 6 3 10 2 4 2 5" xfId="53896"/>
    <cellStyle name="Финансовый 6 3 10 2 4 3" xfId="53897"/>
    <cellStyle name="Финансовый 6 3 10 2 4 4" xfId="53898"/>
    <cellStyle name="Финансовый 6 3 10 2 4 5" xfId="53899"/>
    <cellStyle name="Финансовый 6 3 10 2 4 6" xfId="53900"/>
    <cellStyle name="Финансовый 6 3 10 2 4 7" xfId="53901"/>
    <cellStyle name="Финансовый 6 3 10 2 4 8" xfId="53902"/>
    <cellStyle name="Финансовый 6 3 10 2 5" xfId="53903"/>
    <cellStyle name="Финансовый 6 3 10 2 5 2" xfId="53904"/>
    <cellStyle name="Финансовый 6 3 10 2 5 3" xfId="53905"/>
    <cellStyle name="Финансовый 6 3 10 2 5 4" xfId="53906"/>
    <cellStyle name="Финансовый 6 3 10 2 5 5" xfId="53907"/>
    <cellStyle name="Финансовый 6 3 10 2 6" xfId="53908"/>
    <cellStyle name="Финансовый 6 3 10 2 6 2" xfId="53909"/>
    <cellStyle name="Финансовый 6 3 10 2 6 3" xfId="53910"/>
    <cellStyle name="Финансовый 6 3 10 2 6 4" xfId="53911"/>
    <cellStyle name="Финансовый 6 3 10 2 6 5" xfId="53912"/>
    <cellStyle name="Финансовый 6 3 10 2 7" xfId="53913"/>
    <cellStyle name="Финансовый 6 3 10 2 8" xfId="53914"/>
    <cellStyle name="Финансовый 6 3 10 2 9" xfId="53915"/>
    <cellStyle name="Финансовый 6 3 10 3" xfId="53916"/>
    <cellStyle name="Финансовый 6 3 10 3 10" xfId="53917"/>
    <cellStyle name="Финансовый 6 3 10 3 11" xfId="53918"/>
    <cellStyle name="Финансовый 6 3 10 3 12" xfId="53919"/>
    <cellStyle name="Финансовый 6 3 10 3 13" xfId="53920"/>
    <cellStyle name="Финансовый 6 3 10 3 2" xfId="53921"/>
    <cellStyle name="Финансовый 6 3 10 3 2 2" xfId="53922"/>
    <cellStyle name="Финансовый 6 3 10 3 2 2 2" xfId="53923"/>
    <cellStyle name="Финансовый 6 3 10 3 2 2 3" xfId="53924"/>
    <cellStyle name="Финансовый 6 3 10 3 2 2 4" xfId="53925"/>
    <cellStyle name="Финансовый 6 3 10 3 2 2 5" xfId="53926"/>
    <cellStyle name="Финансовый 6 3 10 3 2 3" xfId="53927"/>
    <cellStyle name="Финансовый 6 3 10 3 2 4" xfId="53928"/>
    <cellStyle name="Финансовый 6 3 10 3 2 5" xfId="53929"/>
    <cellStyle name="Финансовый 6 3 10 3 2 6" xfId="53930"/>
    <cellStyle name="Финансовый 6 3 10 3 2 7" xfId="53931"/>
    <cellStyle name="Финансовый 6 3 10 3 2 8" xfId="53932"/>
    <cellStyle name="Финансовый 6 3 10 3 2 9" xfId="53933"/>
    <cellStyle name="Финансовый 6 3 10 3 3" xfId="53934"/>
    <cellStyle name="Финансовый 6 3 10 3 3 2" xfId="53935"/>
    <cellStyle name="Финансовый 6 3 10 3 3 2 2" xfId="53936"/>
    <cellStyle name="Финансовый 6 3 10 3 3 2 3" xfId="53937"/>
    <cellStyle name="Финансовый 6 3 10 3 3 2 4" xfId="53938"/>
    <cellStyle name="Финансовый 6 3 10 3 3 2 5" xfId="53939"/>
    <cellStyle name="Финансовый 6 3 10 3 3 3" xfId="53940"/>
    <cellStyle name="Финансовый 6 3 10 3 3 4" xfId="53941"/>
    <cellStyle name="Финансовый 6 3 10 3 3 5" xfId="53942"/>
    <cellStyle name="Финансовый 6 3 10 3 3 6" xfId="53943"/>
    <cellStyle name="Финансовый 6 3 10 3 3 7" xfId="53944"/>
    <cellStyle name="Финансовый 6 3 10 3 3 8" xfId="53945"/>
    <cellStyle name="Финансовый 6 3 10 3 4" xfId="53946"/>
    <cellStyle name="Финансовый 6 3 10 3 4 2" xfId="53947"/>
    <cellStyle name="Финансовый 6 3 10 3 4 3" xfId="53948"/>
    <cellStyle name="Финансовый 6 3 10 3 4 4" xfId="53949"/>
    <cellStyle name="Финансовый 6 3 10 3 4 5" xfId="53950"/>
    <cellStyle name="Финансовый 6 3 10 3 5" xfId="53951"/>
    <cellStyle name="Финансовый 6 3 10 3 5 2" xfId="53952"/>
    <cellStyle name="Финансовый 6 3 10 3 5 3" xfId="53953"/>
    <cellStyle name="Финансовый 6 3 10 3 5 4" xfId="53954"/>
    <cellStyle name="Финансовый 6 3 10 3 5 5" xfId="53955"/>
    <cellStyle name="Финансовый 6 3 10 3 6" xfId="53956"/>
    <cellStyle name="Финансовый 6 3 10 3 7" xfId="53957"/>
    <cellStyle name="Финансовый 6 3 10 3 8" xfId="53958"/>
    <cellStyle name="Финансовый 6 3 10 3 9" xfId="53959"/>
    <cellStyle name="Финансовый 6 3 10 4" xfId="53960"/>
    <cellStyle name="Финансовый 6 3 10 4 2" xfId="53961"/>
    <cellStyle name="Финансовый 6 3 10 4 2 2" xfId="53962"/>
    <cellStyle name="Финансовый 6 3 10 4 2 3" xfId="53963"/>
    <cellStyle name="Финансовый 6 3 10 4 2 4" xfId="53964"/>
    <cellStyle name="Финансовый 6 3 10 4 2 5" xfId="53965"/>
    <cellStyle name="Финансовый 6 3 10 4 3" xfId="53966"/>
    <cellStyle name="Финансовый 6 3 10 4 4" xfId="53967"/>
    <cellStyle name="Финансовый 6 3 10 4 5" xfId="53968"/>
    <cellStyle name="Финансовый 6 3 10 4 6" xfId="53969"/>
    <cellStyle name="Финансовый 6 3 10 4 7" xfId="53970"/>
    <cellStyle name="Финансовый 6 3 10 4 8" xfId="53971"/>
    <cellStyle name="Финансовый 6 3 10 4 9" xfId="53972"/>
    <cellStyle name="Финансовый 6 3 10 5" xfId="53973"/>
    <cellStyle name="Финансовый 6 3 10 5 2" xfId="53974"/>
    <cellStyle name="Финансовый 6 3 10 5 2 2" xfId="53975"/>
    <cellStyle name="Финансовый 6 3 10 5 2 3" xfId="53976"/>
    <cellStyle name="Финансовый 6 3 10 5 2 4" xfId="53977"/>
    <cellStyle name="Финансовый 6 3 10 5 2 5" xfId="53978"/>
    <cellStyle name="Финансовый 6 3 10 5 3" xfId="53979"/>
    <cellStyle name="Финансовый 6 3 10 5 4" xfId="53980"/>
    <cellStyle name="Финансовый 6 3 10 5 5" xfId="53981"/>
    <cellStyle name="Финансовый 6 3 10 5 6" xfId="53982"/>
    <cellStyle name="Финансовый 6 3 10 5 7" xfId="53983"/>
    <cellStyle name="Финансовый 6 3 10 5 8" xfId="53984"/>
    <cellStyle name="Финансовый 6 3 10 6" xfId="53985"/>
    <cellStyle name="Финансовый 6 3 10 6 2" xfId="53986"/>
    <cellStyle name="Финансовый 6 3 10 6 3" xfId="53987"/>
    <cellStyle name="Финансовый 6 3 10 6 4" xfId="53988"/>
    <cellStyle name="Финансовый 6 3 10 6 5" xfId="53989"/>
    <cellStyle name="Финансовый 6 3 10 7" xfId="53990"/>
    <cellStyle name="Финансовый 6 3 10 7 2" xfId="53991"/>
    <cellStyle name="Финансовый 6 3 10 7 3" xfId="53992"/>
    <cellStyle name="Финансовый 6 3 10 7 4" xfId="53993"/>
    <cellStyle name="Финансовый 6 3 10 7 5" xfId="53994"/>
    <cellStyle name="Финансовый 6 3 10 8" xfId="53995"/>
    <cellStyle name="Финансовый 6 3 10 9" xfId="53996"/>
    <cellStyle name="Финансовый 6 3 11" xfId="53997"/>
    <cellStyle name="Финансовый 6 3 11 10" xfId="53998"/>
    <cellStyle name="Финансовый 6 3 11 11" xfId="53999"/>
    <cellStyle name="Финансовый 6 3 11 12" xfId="54000"/>
    <cellStyle name="Финансовый 6 3 11 13" xfId="54001"/>
    <cellStyle name="Финансовый 6 3 11 14" xfId="54002"/>
    <cellStyle name="Финансовый 6 3 11 15" xfId="54003"/>
    <cellStyle name="Финансовый 6 3 11 2" xfId="54004"/>
    <cellStyle name="Финансовый 6 3 11 2 10" xfId="54005"/>
    <cellStyle name="Финансовый 6 3 11 2 11" xfId="54006"/>
    <cellStyle name="Финансовый 6 3 11 2 12" xfId="54007"/>
    <cellStyle name="Финансовый 6 3 11 2 13" xfId="54008"/>
    <cellStyle name="Финансовый 6 3 11 2 14" xfId="54009"/>
    <cellStyle name="Финансовый 6 3 11 2 2" xfId="54010"/>
    <cellStyle name="Финансовый 6 3 11 2 2 10" xfId="54011"/>
    <cellStyle name="Финансовый 6 3 11 2 2 11" xfId="54012"/>
    <cellStyle name="Финансовый 6 3 11 2 2 12" xfId="54013"/>
    <cellStyle name="Финансовый 6 3 11 2 2 13" xfId="54014"/>
    <cellStyle name="Финансовый 6 3 11 2 2 2" xfId="54015"/>
    <cellStyle name="Финансовый 6 3 11 2 2 2 2" xfId="54016"/>
    <cellStyle name="Финансовый 6 3 11 2 2 2 2 2" xfId="54017"/>
    <cellStyle name="Финансовый 6 3 11 2 2 2 2 3" xfId="54018"/>
    <cellStyle name="Финансовый 6 3 11 2 2 2 2 4" xfId="54019"/>
    <cellStyle name="Финансовый 6 3 11 2 2 2 2 5" xfId="54020"/>
    <cellStyle name="Финансовый 6 3 11 2 2 2 3" xfId="54021"/>
    <cellStyle name="Финансовый 6 3 11 2 2 2 4" xfId="54022"/>
    <cellStyle name="Финансовый 6 3 11 2 2 2 5" xfId="54023"/>
    <cellStyle name="Финансовый 6 3 11 2 2 2 6" xfId="54024"/>
    <cellStyle name="Финансовый 6 3 11 2 2 2 7" xfId="54025"/>
    <cellStyle name="Финансовый 6 3 11 2 2 2 8" xfId="54026"/>
    <cellStyle name="Финансовый 6 3 11 2 2 2 9" xfId="54027"/>
    <cellStyle name="Финансовый 6 3 11 2 2 3" xfId="54028"/>
    <cellStyle name="Финансовый 6 3 11 2 2 3 2" xfId="54029"/>
    <cellStyle name="Финансовый 6 3 11 2 2 3 2 2" xfId="54030"/>
    <cellStyle name="Финансовый 6 3 11 2 2 3 2 3" xfId="54031"/>
    <cellStyle name="Финансовый 6 3 11 2 2 3 2 4" xfId="54032"/>
    <cellStyle name="Финансовый 6 3 11 2 2 3 2 5" xfId="54033"/>
    <cellStyle name="Финансовый 6 3 11 2 2 3 3" xfId="54034"/>
    <cellStyle name="Финансовый 6 3 11 2 2 3 4" xfId="54035"/>
    <cellStyle name="Финансовый 6 3 11 2 2 3 5" xfId="54036"/>
    <cellStyle name="Финансовый 6 3 11 2 2 3 6" xfId="54037"/>
    <cellStyle name="Финансовый 6 3 11 2 2 3 7" xfId="54038"/>
    <cellStyle name="Финансовый 6 3 11 2 2 3 8" xfId="54039"/>
    <cellStyle name="Финансовый 6 3 11 2 2 4" xfId="54040"/>
    <cellStyle name="Финансовый 6 3 11 2 2 4 2" xfId="54041"/>
    <cellStyle name="Финансовый 6 3 11 2 2 4 3" xfId="54042"/>
    <cellStyle name="Финансовый 6 3 11 2 2 4 4" xfId="54043"/>
    <cellStyle name="Финансовый 6 3 11 2 2 4 5" xfId="54044"/>
    <cellStyle name="Финансовый 6 3 11 2 2 5" xfId="54045"/>
    <cellStyle name="Финансовый 6 3 11 2 2 5 2" xfId="54046"/>
    <cellStyle name="Финансовый 6 3 11 2 2 5 3" xfId="54047"/>
    <cellStyle name="Финансовый 6 3 11 2 2 5 4" xfId="54048"/>
    <cellStyle name="Финансовый 6 3 11 2 2 5 5" xfId="54049"/>
    <cellStyle name="Финансовый 6 3 11 2 2 6" xfId="54050"/>
    <cellStyle name="Финансовый 6 3 11 2 2 7" xfId="54051"/>
    <cellStyle name="Финансовый 6 3 11 2 2 8" xfId="54052"/>
    <cellStyle name="Финансовый 6 3 11 2 2 9" xfId="54053"/>
    <cellStyle name="Финансовый 6 3 11 2 3" xfId="54054"/>
    <cellStyle name="Финансовый 6 3 11 2 3 2" xfId="54055"/>
    <cellStyle name="Финансовый 6 3 11 2 3 2 2" xfId="54056"/>
    <cellStyle name="Финансовый 6 3 11 2 3 2 3" xfId="54057"/>
    <cellStyle name="Финансовый 6 3 11 2 3 2 4" xfId="54058"/>
    <cellStyle name="Финансовый 6 3 11 2 3 2 5" xfId="54059"/>
    <cellStyle name="Финансовый 6 3 11 2 3 3" xfId="54060"/>
    <cellStyle name="Финансовый 6 3 11 2 3 4" xfId="54061"/>
    <cellStyle name="Финансовый 6 3 11 2 3 5" xfId="54062"/>
    <cellStyle name="Финансовый 6 3 11 2 3 6" xfId="54063"/>
    <cellStyle name="Финансовый 6 3 11 2 3 7" xfId="54064"/>
    <cellStyle name="Финансовый 6 3 11 2 3 8" xfId="54065"/>
    <cellStyle name="Финансовый 6 3 11 2 3 9" xfId="54066"/>
    <cellStyle name="Финансовый 6 3 11 2 4" xfId="54067"/>
    <cellStyle name="Финансовый 6 3 11 2 4 2" xfId="54068"/>
    <cellStyle name="Финансовый 6 3 11 2 4 2 2" xfId="54069"/>
    <cellStyle name="Финансовый 6 3 11 2 4 2 3" xfId="54070"/>
    <cellStyle name="Финансовый 6 3 11 2 4 2 4" xfId="54071"/>
    <cellStyle name="Финансовый 6 3 11 2 4 2 5" xfId="54072"/>
    <cellStyle name="Финансовый 6 3 11 2 4 3" xfId="54073"/>
    <cellStyle name="Финансовый 6 3 11 2 4 4" xfId="54074"/>
    <cellStyle name="Финансовый 6 3 11 2 4 5" xfId="54075"/>
    <cellStyle name="Финансовый 6 3 11 2 4 6" xfId="54076"/>
    <cellStyle name="Финансовый 6 3 11 2 4 7" xfId="54077"/>
    <cellStyle name="Финансовый 6 3 11 2 4 8" xfId="54078"/>
    <cellStyle name="Финансовый 6 3 11 2 5" xfId="54079"/>
    <cellStyle name="Финансовый 6 3 11 2 5 2" xfId="54080"/>
    <cellStyle name="Финансовый 6 3 11 2 5 3" xfId="54081"/>
    <cellStyle name="Финансовый 6 3 11 2 5 4" xfId="54082"/>
    <cellStyle name="Финансовый 6 3 11 2 5 5" xfId="54083"/>
    <cellStyle name="Финансовый 6 3 11 2 6" xfId="54084"/>
    <cellStyle name="Финансовый 6 3 11 2 6 2" xfId="54085"/>
    <cellStyle name="Финансовый 6 3 11 2 6 3" xfId="54086"/>
    <cellStyle name="Финансовый 6 3 11 2 6 4" xfId="54087"/>
    <cellStyle name="Финансовый 6 3 11 2 6 5" xfId="54088"/>
    <cellStyle name="Финансовый 6 3 11 2 7" xfId="54089"/>
    <cellStyle name="Финансовый 6 3 11 2 8" xfId="54090"/>
    <cellStyle name="Финансовый 6 3 11 2 9" xfId="54091"/>
    <cellStyle name="Финансовый 6 3 11 3" xfId="54092"/>
    <cellStyle name="Финансовый 6 3 11 3 10" xfId="54093"/>
    <cellStyle name="Финансовый 6 3 11 3 11" xfId="54094"/>
    <cellStyle name="Финансовый 6 3 11 3 12" xfId="54095"/>
    <cellStyle name="Финансовый 6 3 11 3 13" xfId="54096"/>
    <cellStyle name="Финансовый 6 3 11 3 2" xfId="54097"/>
    <cellStyle name="Финансовый 6 3 11 3 2 2" xfId="54098"/>
    <cellStyle name="Финансовый 6 3 11 3 2 2 2" xfId="54099"/>
    <cellStyle name="Финансовый 6 3 11 3 2 2 3" xfId="54100"/>
    <cellStyle name="Финансовый 6 3 11 3 2 2 4" xfId="54101"/>
    <cellStyle name="Финансовый 6 3 11 3 2 2 5" xfId="54102"/>
    <cellStyle name="Финансовый 6 3 11 3 2 3" xfId="54103"/>
    <cellStyle name="Финансовый 6 3 11 3 2 4" xfId="54104"/>
    <cellStyle name="Финансовый 6 3 11 3 2 5" xfId="54105"/>
    <cellStyle name="Финансовый 6 3 11 3 2 6" xfId="54106"/>
    <cellStyle name="Финансовый 6 3 11 3 2 7" xfId="54107"/>
    <cellStyle name="Финансовый 6 3 11 3 2 8" xfId="54108"/>
    <cellStyle name="Финансовый 6 3 11 3 2 9" xfId="54109"/>
    <cellStyle name="Финансовый 6 3 11 3 3" xfId="54110"/>
    <cellStyle name="Финансовый 6 3 11 3 3 2" xfId="54111"/>
    <cellStyle name="Финансовый 6 3 11 3 3 2 2" xfId="54112"/>
    <cellStyle name="Финансовый 6 3 11 3 3 2 3" xfId="54113"/>
    <cellStyle name="Финансовый 6 3 11 3 3 2 4" xfId="54114"/>
    <cellStyle name="Финансовый 6 3 11 3 3 2 5" xfId="54115"/>
    <cellStyle name="Финансовый 6 3 11 3 3 3" xfId="54116"/>
    <cellStyle name="Финансовый 6 3 11 3 3 4" xfId="54117"/>
    <cellStyle name="Финансовый 6 3 11 3 3 5" xfId="54118"/>
    <cellStyle name="Финансовый 6 3 11 3 3 6" xfId="54119"/>
    <cellStyle name="Финансовый 6 3 11 3 3 7" xfId="54120"/>
    <cellStyle name="Финансовый 6 3 11 3 3 8" xfId="54121"/>
    <cellStyle name="Финансовый 6 3 11 3 4" xfId="54122"/>
    <cellStyle name="Финансовый 6 3 11 3 4 2" xfId="54123"/>
    <cellStyle name="Финансовый 6 3 11 3 4 3" xfId="54124"/>
    <cellStyle name="Финансовый 6 3 11 3 4 4" xfId="54125"/>
    <cellStyle name="Финансовый 6 3 11 3 4 5" xfId="54126"/>
    <cellStyle name="Финансовый 6 3 11 3 5" xfId="54127"/>
    <cellStyle name="Финансовый 6 3 11 3 5 2" xfId="54128"/>
    <cellStyle name="Финансовый 6 3 11 3 5 3" xfId="54129"/>
    <cellStyle name="Финансовый 6 3 11 3 5 4" xfId="54130"/>
    <cellStyle name="Финансовый 6 3 11 3 5 5" xfId="54131"/>
    <cellStyle name="Финансовый 6 3 11 3 6" xfId="54132"/>
    <cellStyle name="Финансовый 6 3 11 3 7" xfId="54133"/>
    <cellStyle name="Финансовый 6 3 11 3 8" xfId="54134"/>
    <cellStyle name="Финансовый 6 3 11 3 9" xfId="54135"/>
    <cellStyle name="Финансовый 6 3 11 4" xfId="54136"/>
    <cellStyle name="Финансовый 6 3 11 4 2" xfId="54137"/>
    <cellStyle name="Финансовый 6 3 11 4 2 2" xfId="54138"/>
    <cellStyle name="Финансовый 6 3 11 4 2 3" xfId="54139"/>
    <cellStyle name="Финансовый 6 3 11 4 2 4" xfId="54140"/>
    <cellStyle name="Финансовый 6 3 11 4 2 5" xfId="54141"/>
    <cellStyle name="Финансовый 6 3 11 4 3" xfId="54142"/>
    <cellStyle name="Финансовый 6 3 11 4 4" xfId="54143"/>
    <cellStyle name="Финансовый 6 3 11 4 5" xfId="54144"/>
    <cellStyle name="Финансовый 6 3 11 4 6" xfId="54145"/>
    <cellStyle name="Финансовый 6 3 11 4 7" xfId="54146"/>
    <cellStyle name="Финансовый 6 3 11 4 8" xfId="54147"/>
    <cellStyle name="Финансовый 6 3 11 4 9" xfId="54148"/>
    <cellStyle name="Финансовый 6 3 11 5" xfId="54149"/>
    <cellStyle name="Финансовый 6 3 11 5 2" xfId="54150"/>
    <cellStyle name="Финансовый 6 3 11 5 2 2" xfId="54151"/>
    <cellStyle name="Финансовый 6 3 11 5 2 3" xfId="54152"/>
    <cellStyle name="Финансовый 6 3 11 5 2 4" xfId="54153"/>
    <cellStyle name="Финансовый 6 3 11 5 2 5" xfId="54154"/>
    <cellStyle name="Финансовый 6 3 11 5 3" xfId="54155"/>
    <cellStyle name="Финансовый 6 3 11 5 4" xfId="54156"/>
    <cellStyle name="Финансовый 6 3 11 5 5" xfId="54157"/>
    <cellStyle name="Финансовый 6 3 11 5 6" xfId="54158"/>
    <cellStyle name="Финансовый 6 3 11 5 7" xfId="54159"/>
    <cellStyle name="Финансовый 6 3 11 5 8" xfId="54160"/>
    <cellStyle name="Финансовый 6 3 11 6" xfId="54161"/>
    <cellStyle name="Финансовый 6 3 11 6 2" xfId="54162"/>
    <cellStyle name="Финансовый 6 3 11 6 3" xfId="54163"/>
    <cellStyle name="Финансовый 6 3 11 6 4" xfId="54164"/>
    <cellStyle name="Финансовый 6 3 11 6 5" xfId="54165"/>
    <cellStyle name="Финансовый 6 3 11 7" xfId="54166"/>
    <cellStyle name="Финансовый 6 3 11 7 2" xfId="54167"/>
    <cellStyle name="Финансовый 6 3 11 7 3" xfId="54168"/>
    <cellStyle name="Финансовый 6 3 11 7 4" xfId="54169"/>
    <cellStyle name="Финансовый 6 3 11 7 5" xfId="54170"/>
    <cellStyle name="Финансовый 6 3 11 8" xfId="54171"/>
    <cellStyle name="Финансовый 6 3 11 9" xfId="54172"/>
    <cellStyle name="Финансовый 6 3 12" xfId="54173"/>
    <cellStyle name="Финансовый 6 3 12 10" xfId="54174"/>
    <cellStyle name="Финансовый 6 3 12 11" xfId="54175"/>
    <cellStyle name="Финансовый 6 3 12 12" xfId="54176"/>
    <cellStyle name="Финансовый 6 3 12 13" xfId="54177"/>
    <cellStyle name="Финансовый 6 3 12 14" xfId="54178"/>
    <cellStyle name="Финансовый 6 3 12 15" xfId="54179"/>
    <cellStyle name="Финансовый 6 3 12 2" xfId="54180"/>
    <cellStyle name="Финансовый 6 3 12 2 10" xfId="54181"/>
    <cellStyle name="Финансовый 6 3 12 2 11" xfId="54182"/>
    <cellStyle name="Финансовый 6 3 12 2 12" xfId="54183"/>
    <cellStyle name="Финансовый 6 3 12 2 13" xfId="54184"/>
    <cellStyle name="Финансовый 6 3 12 2 14" xfId="54185"/>
    <cellStyle name="Финансовый 6 3 12 2 2" xfId="54186"/>
    <cellStyle name="Финансовый 6 3 12 2 2 10" xfId="54187"/>
    <cellStyle name="Финансовый 6 3 12 2 2 11" xfId="54188"/>
    <cellStyle name="Финансовый 6 3 12 2 2 12" xfId="54189"/>
    <cellStyle name="Финансовый 6 3 12 2 2 13" xfId="54190"/>
    <cellStyle name="Финансовый 6 3 12 2 2 2" xfId="54191"/>
    <cellStyle name="Финансовый 6 3 12 2 2 2 2" xfId="54192"/>
    <cellStyle name="Финансовый 6 3 12 2 2 2 2 2" xfId="54193"/>
    <cellStyle name="Финансовый 6 3 12 2 2 2 2 3" xfId="54194"/>
    <cellStyle name="Финансовый 6 3 12 2 2 2 2 4" xfId="54195"/>
    <cellStyle name="Финансовый 6 3 12 2 2 2 2 5" xfId="54196"/>
    <cellStyle name="Финансовый 6 3 12 2 2 2 3" xfId="54197"/>
    <cellStyle name="Финансовый 6 3 12 2 2 2 4" xfId="54198"/>
    <cellStyle name="Финансовый 6 3 12 2 2 2 5" xfId="54199"/>
    <cellStyle name="Финансовый 6 3 12 2 2 2 6" xfId="54200"/>
    <cellStyle name="Финансовый 6 3 12 2 2 2 7" xfId="54201"/>
    <cellStyle name="Финансовый 6 3 12 2 2 2 8" xfId="54202"/>
    <cellStyle name="Финансовый 6 3 12 2 2 2 9" xfId="54203"/>
    <cellStyle name="Финансовый 6 3 12 2 2 3" xfId="54204"/>
    <cellStyle name="Финансовый 6 3 12 2 2 3 2" xfId="54205"/>
    <cellStyle name="Финансовый 6 3 12 2 2 3 2 2" xfId="54206"/>
    <cellStyle name="Финансовый 6 3 12 2 2 3 2 3" xfId="54207"/>
    <cellStyle name="Финансовый 6 3 12 2 2 3 2 4" xfId="54208"/>
    <cellStyle name="Финансовый 6 3 12 2 2 3 2 5" xfId="54209"/>
    <cellStyle name="Финансовый 6 3 12 2 2 3 3" xfId="54210"/>
    <cellStyle name="Финансовый 6 3 12 2 2 3 4" xfId="54211"/>
    <cellStyle name="Финансовый 6 3 12 2 2 3 5" xfId="54212"/>
    <cellStyle name="Финансовый 6 3 12 2 2 3 6" xfId="54213"/>
    <cellStyle name="Финансовый 6 3 12 2 2 3 7" xfId="54214"/>
    <cellStyle name="Финансовый 6 3 12 2 2 3 8" xfId="54215"/>
    <cellStyle name="Финансовый 6 3 12 2 2 4" xfId="54216"/>
    <cellStyle name="Финансовый 6 3 12 2 2 4 2" xfId="54217"/>
    <cellStyle name="Финансовый 6 3 12 2 2 4 3" xfId="54218"/>
    <cellStyle name="Финансовый 6 3 12 2 2 4 4" xfId="54219"/>
    <cellStyle name="Финансовый 6 3 12 2 2 4 5" xfId="54220"/>
    <cellStyle name="Финансовый 6 3 12 2 2 5" xfId="54221"/>
    <cellStyle name="Финансовый 6 3 12 2 2 5 2" xfId="54222"/>
    <cellStyle name="Финансовый 6 3 12 2 2 5 3" xfId="54223"/>
    <cellStyle name="Финансовый 6 3 12 2 2 5 4" xfId="54224"/>
    <cellStyle name="Финансовый 6 3 12 2 2 5 5" xfId="54225"/>
    <cellStyle name="Финансовый 6 3 12 2 2 6" xfId="54226"/>
    <cellStyle name="Финансовый 6 3 12 2 2 7" xfId="54227"/>
    <cellStyle name="Финансовый 6 3 12 2 2 8" xfId="54228"/>
    <cellStyle name="Финансовый 6 3 12 2 2 9" xfId="54229"/>
    <cellStyle name="Финансовый 6 3 12 2 3" xfId="54230"/>
    <cellStyle name="Финансовый 6 3 12 2 3 2" xfId="54231"/>
    <cellStyle name="Финансовый 6 3 12 2 3 2 2" xfId="54232"/>
    <cellStyle name="Финансовый 6 3 12 2 3 2 3" xfId="54233"/>
    <cellStyle name="Финансовый 6 3 12 2 3 2 4" xfId="54234"/>
    <cellStyle name="Финансовый 6 3 12 2 3 2 5" xfId="54235"/>
    <cellStyle name="Финансовый 6 3 12 2 3 3" xfId="54236"/>
    <cellStyle name="Финансовый 6 3 12 2 3 4" xfId="54237"/>
    <cellStyle name="Финансовый 6 3 12 2 3 5" xfId="54238"/>
    <cellStyle name="Финансовый 6 3 12 2 3 6" xfId="54239"/>
    <cellStyle name="Финансовый 6 3 12 2 3 7" xfId="54240"/>
    <cellStyle name="Финансовый 6 3 12 2 3 8" xfId="54241"/>
    <cellStyle name="Финансовый 6 3 12 2 3 9" xfId="54242"/>
    <cellStyle name="Финансовый 6 3 12 2 4" xfId="54243"/>
    <cellStyle name="Финансовый 6 3 12 2 4 2" xfId="54244"/>
    <cellStyle name="Финансовый 6 3 12 2 4 2 2" xfId="54245"/>
    <cellStyle name="Финансовый 6 3 12 2 4 2 3" xfId="54246"/>
    <cellStyle name="Финансовый 6 3 12 2 4 2 4" xfId="54247"/>
    <cellStyle name="Финансовый 6 3 12 2 4 2 5" xfId="54248"/>
    <cellStyle name="Финансовый 6 3 12 2 4 3" xfId="54249"/>
    <cellStyle name="Финансовый 6 3 12 2 4 4" xfId="54250"/>
    <cellStyle name="Финансовый 6 3 12 2 4 5" xfId="54251"/>
    <cellStyle name="Финансовый 6 3 12 2 4 6" xfId="54252"/>
    <cellStyle name="Финансовый 6 3 12 2 4 7" xfId="54253"/>
    <cellStyle name="Финансовый 6 3 12 2 4 8" xfId="54254"/>
    <cellStyle name="Финансовый 6 3 12 2 5" xfId="54255"/>
    <cellStyle name="Финансовый 6 3 12 2 5 2" xfId="54256"/>
    <cellStyle name="Финансовый 6 3 12 2 5 3" xfId="54257"/>
    <cellStyle name="Финансовый 6 3 12 2 5 4" xfId="54258"/>
    <cellStyle name="Финансовый 6 3 12 2 5 5" xfId="54259"/>
    <cellStyle name="Финансовый 6 3 12 2 6" xfId="54260"/>
    <cellStyle name="Финансовый 6 3 12 2 6 2" xfId="54261"/>
    <cellStyle name="Финансовый 6 3 12 2 6 3" xfId="54262"/>
    <cellStyle name="Финансовый 6 3 12 2 6 4" xfId="54263"/>
    <cellStyle name="Финансовый 6 3 12 2 6 5" xfId="54264"/>
    <cellStyle name="Финансовый 6 3 12 2 7" xfId="54265"/>
    <cellStyle name="Финансовый 6 3 12 2 8" xfId="54266"/>
    <cellStyle name="Финансовый 6 3 12 2 9" xfId="54267"/>
    <cellStyle name="Финансовый 6 3 12 3" xfId="54268"/>
    <cellStyle name="Финансовый 6 3 12 3 10" xfId="54269"/>
    <cellStyle name="Финансовый 6 3 12 3 11" xfId="54270"/>
    <cellStyle name="Финансовый 6 3 12 3 12" xfId="54271"/>
    <cellStyle name="Финансовый 6 3 12 3 13" xfId="54272"/>
    <cellStyle name="Финансовый 6 3 12 3 2" xfId="54273"/>
    <cellStyle name="Финансовый 6 3 12 3 2 2" xfId="54274"/>
    <cellStyle name="Финансовый 6 3 12 3 2 2 2" xfId="54275"/>
    <cellStyle name="Финансовый 6 3 12 3 2 2 3" xfId="54276"/>
    <cellStyle name="Финансовый 6 3 12 3 2 2 4" xfId="54277"/>
    <cellStyle name="Финансовый 6 3 12 3 2 2 5" xfId="54278"/>
    <cellStyle name="Финансовый 6 3 12 3 2 3" xfId="54279"/>
    <cellStyle name="Финансовый 6 3 12 3 2 4" xfId="54280"/>
    <cellStyle name="Финансовый 6 3 12 3 2 5" xfId="54281"/>
    <cellStyle name="Финансовый 6 3 12 3 2 6" xfId="54282"/>
    <cellStyle name="Финансовый 6 3 12 3 2 7" xfId="54283"/>
    <cellStyle name="Финансовый 6 3 12 3 2 8" xfId="54284"/>
    <cellStyle name="Финансовый 6 3 12 3 2 9" xfId="54285"/>
    <cellStyle name="Финансовый 6 3 12 3 3" xfId="54286"/>
    <cellStyle name="Финансовый 6 3 12 3 3 2" xfId="54287"/>
    <cellStyle name="Финансовый 6 3 12 3 3 2 2" xfId="54288"/>
    <cellStyle name="Финансовый 6 3 12 3 3 2 3" xfId="54289"/>
    <cellStyle name="Финансовый 6 3 12 3 3 2 4" xfId="54290"/>
    <cellStyle name="Финансовый 6 3 12 3 3 2 5" xfId="54291"/>
    <cellStyle name="Финансовый 6 3 12 3 3 3" xfId="54292"/>
    <cellStyle name="Финансовый 6 3 12 3 3 4" xfId="54293"/>
    <cellStyle name="Финансовый 6 3 12 3 3 5" xfId="54294"/>
    <cellStyle name="Финансовый 6 3 12 3 3 6" xfId="54295"/>
    <cellStyle name="Финансовый 6 3 12 3 3 7" xfId="54296"/>
    <cellStyle name="Финансовый 6 3 12 3 3 8" xfId="54297"/>
    <cellStyle name="Финансовый 6 3 12 3 4" xfId="54298"/>
    <cellStyle name="Финансовый 6 3 12 3 4 2" xfId="54299"/>
    <cellStyle name="Финансовый 6 3 12 3 4 3" xfId="54300"/>
    <cellStyle name="Финансовый 6 3 12 3 4 4" xfId="54301"/>
    <cellStyle name="Финансовый 6 3 12 3 4 5" xfId="54302"/>
    <cellStyle name="Финансовый 6 3 12 3 5" xfId="54303"/>
    <cellStyle name="Финансовый 6 3 12 3 5 2" xfId="54304"/>
    <cellStyle name="Финансовый 6 3 12 3 5 3" xfId="54305"/>
    <cellStyle name="Финансовый 6 3 12 3 5 4" xfId="54306"/>
    <cellStyle name="Финансовый 6 3 12 3 5 5" xfId="54307"/>
    <cellStyle name="Финансовый 6 3 12 3 6" xfId="54308"/>
    <cellStyle name="Финансовый 6 3 12 3 7" xfId="54309"/>
    <cellStyle name="Финансовый 6 3 12 3 8" xfId="54310"/>
    <cellStyle name="Финансовый 6 3 12 3 9" xfId="54311"/>
    <cellStyle name="Финансовый 6 3 12 4" xfId="54312"/>
    <cellStyle name="Финансовый 6 3 12 4 2" xfId="54313"/>
    <cellStyle name="Финансовый 6 3 12 4 2 2" xfId="54314"/>
    <cellStyle name="Финансовый 6 3 12 4 2 3" xfId="54315"/>
    <cellStyle name="Финансовый 6 3 12 4 2 4" xfId="54316"/>
    <cellStyle name="Финансовый 6 3 12 4 2 5" xfId="54317"/>
    <cellStyle name="Финансовый 6 3 12 4 3" xfId="54318"/>
    <cellStyle name="Финансовый 6 3 12 4 4" xfId="54319"/>
    <cellStyle name="Финансовый 6 3 12 4 5" xfId="54320"/>
    <cellStyle name="Финансовый 6 3 12 4 6" xfId="54321"/>
    <cellStyle name="Финансовый 6 3 12 4 7" xfId="54322"/>
    <cellStyle name="Финансовый 6 3 12 4 8" xfId="54323"/>
    <cellStyle name="Финансовый 6 3 12 4 9" xfId="54324"/>
    <cellStyle name="Финансовый 6 3 12 5" xfId="54325"/>
    <cellStyle name="Финансовый 6 3 12 5 2" xfId="54326"/>
    <cellStyle name="Финансовый 6 3 12 5 2 2" xfId="54327"/>
    <cellStyle name="Финансовый 6 3 12 5 2 3" xfId="54328"/>
    <cellStyle name="Финансовый 6 3 12 5 2 4" xfId="54329"/>
    <cellStyle name="Финансовый 6 3 12 5 2 5" xfId="54330"/>
    <cellStyle name="Финансовый 6 3 12 5 3" xfId="54331"/>
    <cellStyle name="Финансовый 6 3 12 5 4" xfId="54332"/>
    <cellStyle name="Финансовый 6 3 12 5 5" xfId="54333"/>
    <cellStyle name="Финансовый 6 3 12 5 6" xfId="54334"/>
    <cellStyle name="Финансовый 6 3 12 5 7" xfId="54335"/>
    <cellStyle name="Финансовый 6 3 12 5 8" xfId="54336"/>
    <cellStyle name="Финансовый 6 3 12 6" xfId="54337"/>
    <cellStyle name="Финансовый 6 3 12 6 2" xfId="54338"/>
    <cellStyle name="Финансовый 6 3 12 6 3" xfId="54339"/>
    <cellStyle name="Финансовый 6 3 12 6 4" xfId="54340"/>
    <cellStyle name="Финансовый 6 3 12 6 5" xfId="54341"/>
    <cellStyle name="Финансовый 6 3 12 7" xfId="54342"/>
    <cellStyle name="Финансовый 6 3 12 7 2" xfId="54343"/>
    <cellStyle name="Финансовый 6 3 12 7 3" xfId="54344"/>
    <cellStyle name="Финансовый 6 3 12 7 4" xfId="54345"/>
    <cellStyle name="Финансовый 6 3 12 7 5" xfId="54346"/>
    <cellStyle name="Финансовый 6 3 12 8" xfId="54347"/>
    <cellStyle name="Финансовый 6 3 12 9" xfId="54348"/>
    <cellStyle name="Финансовый 6 3 13" xfId="54349"/>
    <cellStyle name="Финансовый 6 3 13 10" xfId="54350"/>
    <cellStyle name="Финансовый 6 3 13 11" xfId="54351"/>
    <cellStyle name="Финансовый 6 3 13 12" xfId="54352"/>
    <cellStyle name="Финансовый 6 3 13 13" xfId="54353"/>
    <cellStyle name="Финансовый 6 3 13 14" xfId="54354"/>
    <cellStyle name="Финансовый 6 3 13 2" xfId="54355"/>
    <cellStyle name="Финансовый 6 3 13 2 10" xfId="54356"/>
    <cellStyle name="Финансовый 6 3 13 2 11" xfId="54357"/>
    <cellStyle name="Финансовый 6 3 13 2 12" xfId="54358"/>
    <cellStyle name="Финансовый 6 3 13 2 13" xfId="54359"/>
    <cellStyle name="Финансовый 6 3 13 2 2" xfId="54360"/>
    <cellStyle name="Финансовый 6 3 13 2 2 2" xfId="54361"/>
    <cellStyle name="Финансовый 6 3 13 2 2 2 2" xfId="54362"/>
    <cellStyle name="Финансовый 6 3 13 2 2 2 3" xfId="54363"/>
    <cellStyle name="Финансовый 6 3 13 2 2 2 4" xfId="54364"/>
    <cellStyle name="Финансовый 6 3 13 2 2 2 5" xfId="54365"/>
    <cellStyle name="Финансовый 6 3 13 2 2 3" xfId="54366"/>
    <cellStyle name="Финансовый 6 3 13 2 2 4" xfId="54367"/>
    <cellStyle name="Финансовый 6 3 13 2 2 5" xfId="54368"/>
    <cellStyle name="Финансовый 6 3 13 2 2 6" xfId="54369"/>
    <cellStyle name="Финансовый 6 3 13 2 2 7" xfId="54370"/>
    <cellStyle name="Финансовый 6 3 13 2 2 8" xfId="54371"/>
    <cellStyle name="Финансовый 6 3 13 2 2 9" xfId="54372"/>
    <cellStyle name="Финансовый 6 3 13 2 3" xfId="54373"/>
    <cellStyle name="Финансовый 6 3 13 2 3 2" xfId="54374"/>
    <cellStyle name="Финансовый 6 3 13 2 3 2 2" xfId="54375"/>
    <cellStyle name="Финансовый 6 3 13 2 3 2 3" xfId="54376"/>
    <cellStyle name="Финансовый 6 3 13 2 3 2 4" xfId="54377"/>
    <cellStyle name="Финансовый 6 3 13 2 3 2 5" xfId="54378"/>
    <cellStyle name="Финансовый 6 3 13 2 3 3" xfId="54379"/>
    <cellStyle name="Финансовый 6 3 13 2 3 4" xfId="54380"/>
    <cellStyle name="Финансовый 6 3 13 2 3 5" xfId="54381"/>
    <cellStyle name="Финансовый 6 3 13 2 3 6" xfId="54382"/>
    <cellStyle name="Финансовый 6 3 13 2 3 7" xfId="54383"/>
    <cellStyle name="Финансовый 6 3 13 2 3 8" xfId="54384"/>
    <cellStyle name="Финансовый 6 3 13 2 4" xfId="54385"/>
    <cellStyle name="Финансовый 6 3 13 2 4 2" xfId="54386"/>
    <cellStyle name="Финансовый 6 3 13 2 4 3" xfId="54387"/>
    <cellStyle name="Финансовый 6 3 13 2 4 4" xfId="54388"/>
    <cellStyle name="Финансовый 6 3 13 2 4 5" xfId="54389"/>
    <cellStyle name="Финансовый 6 3 13 2 5" xfId="54390"/>
    <cellStyle name="Финансовый 6 3 13 2 5 2" xfId="54391"/>
    <cellStyle name="Финансовый 6 3 13 2 5 3" xfId="54392"/>
    <cellStyle name="Финансовый 6 3 13 2 5 4" xfId="54393"/>
    <cellStyle name="Финансовый 6 3 13 2 5 5" xfId="54394"/>
    <cellStyle name="Финансовый 6 3 13 2 6" xfId="54395"/>
    <cellStyle name="Финансовый 6 3 13 2 7" xfId="54396"/>
    <cellStyle name="Финансовый 6 3 13 2 8" xfId="54397"/>
    <cellStyle name="Финансовый 6 3 13 2 9" xfId="54398"/>
    <cellStyle name="Финансовый 6 3 13 3" xfId="54399"/>
    <cellStyle name="Финансовый 6 3 13 3 2" xfId="54400"/>
    <cellStyle name="Финансовый 6 3 13 3 2 2" xfId="54401"/>
    <cellStyle name="Финансовый 6 3 13 3 2 3" xfId="54402"/>
    <cellStyle name="Финансовый 6 3 13 3 2 4" xfId="54403"/>
    <cellStyle name="Финансовый 6 3 13 3 2 5" xfId="54404"/>
    <cellStyle name="Финансовый 6 3 13 3 3" xfId="54405"/>
    <cellStyle name="Финансовый 6 3 13 3 4" xfId="54406"/>
    <cellStyle name="Финансовый 6 3 13 3 5" xfId="54407"/>
    <cellStyle name="Финансовый 6 3 13 3 6" xfId="54408"/>
    <cellStyle name="Финансовый 6 3 13 3 7" xfId="54409"/>
    <cellStyle name="Финансовый 6 3 13 3 8" xfId="54410"/>
    <cellStyle name="Финансовый 6 3 13 3 9" xfId="54411"/>
    <cellStyle name="Финансовый 6 3 13 4" xfId="54412"/>
    <cellStyle name="Финансовый 6 3 13 4 2" xfId="54413"/>
    <cellStyle name="Финансовый 6 3 13 4 2 2" xfId="54414"/>
    <cellStyle name="Финансовый 6 3 13 4 2 3" xfId="54415"/>
    <cellStyle name="Финансовый 6 3 13 4 2 4" xfId="54416"/>
    <cellStyle name="Финансовый 6 3 13 4 2 5" xfId="54417"/>
    <cellStyle name="Финансовый 6 3 13 4 3" xfId="54418"/>
    <cellStyle name="Финансовый 6 3 13 4 4" xfId="54419"/>
    <cellStyle name="Финансовый 6 3 13 4 5" xfId="54420"/>
    <cellStyle name="Финансовый 6 3 13 4 6" xfId="54421"/>
    <cellStyle name="Финансовый 6 3 13 4 7" xfId="54422"/>
    <cellStyle name="Финансовый 6 3 13 4 8" xfId="54423"/>
    <cellStyle name="Финансовый 6 3 13 5" xfId="54424"/>
    <cellStyle name="Финансовый 6 3 13 5 2" xfId="54425"/>
    <cellStyle name="Финансовый 6 3 13 5 3" xfId="54426"/>
    <cellStyle name="Финансовый 6 3 13 5 4" xfId="54427"/>
    <cellStyle name="Финансовый 6 3 13 5 5" xfId="54428"/>
    <cellStyle name="Финансовый 6 3 13 6" xfId="54429"/>
    <cellStyle name="Финансовый 6 3 13 6 2" xfId="54430"/>
    <cellStyle name="Финансовый 6 3 13 6 3" xfId="54431"/>
    <cellStyle name="Финансовый 6 3 13 6 4" xfId="54432"/>
    <cellStyle name="Финансовый 6 3 13 6 5" xfId="54433"/>
    <cellStyle name="Финансовый 6 3 13 7" xfId="54434"/>
    <cellStyle name="Финансовый 6 3 13 8" xfId="54435"/>
    <cellStyle name="Финансовый 6 3 13 9" xfId="54436"/>
    <cellStyle name="Финансовый 6 3 14" xfId="54437"/>
    <cellStyle name="Финансовый 6 3 14 10" xfId="54438"/>
    <cellStyle name="Финансовый 6 3 14 11" xfId="54439"/>
    <cellStyle name="Финансовый 6 3 14 12" xfId="54440"/>
    <cellStyle name="Финансовый 6 3 14 13" xfId="54441"/>
    <cellStyle name="Финансовый 6 3 14 2" xfId="54442"/>
    <cellStyle name="Финансовый 6 3 14 2 2" xfId="54443"/>
    <cellStyle name="Финансовый 6 3 14 2 2 2" xfId="54444"/>
    <cellStyle name="Финансовый 6 3 14 2 2 3" xfId="54445"/>
    <cellStyle name="Финансовый 6 3 14 2 2 4" xfId="54446"/>
    <cellStyle name="Финансовый 6 3 14 2 2 5" xfId="54447"/>
    <cellStyle name="Финансовый 6 3 14 2 3" xfId="54448"/>
    <cellStyle name="Финансовый 6 3 14 2 4" xfId="54449"/>
    <cellStyle name="Финансовый 6 3 14 2 5" xfId="54450"/>
    <cellStyle name="Финансовый 6 3 14 2 6" xfId="54451"/>
    <cellStyle name="Финансовый 6 3 14 2 7" xfId="54452"/>
    <cellStyle name="Финансовый 6 3 14 2 8" xfId="54453"/>
    <cellStyle name="Финансовый 6 3 14 2 9" xfId="54454"/>
    <cellStyle name="Финансовый 6 3 14 3" xfId="54455"/>
    <cellStyle name="Финансовый 6 3 14 3 2" xfId="54456"/>
    <cellStyle name="Финансовый 6 3 14 3 2 2" xfId="54457"/>
    <cellStyle name="Финансовый 6 3 14 3 2 3" xfId="54458"/>
    <cellStyle name="Финансовый 6 3 14 3 2 4" xfId="54459"/>
    <cellStyle name="Финансовый 6 3 14 3 2 5" xfId="54460"/>
    <cellStyle name="Финансовый 6 3 14 3 3" xfId="54461"/>
    <cellStyle name="Финансовый 6 3 14 3 4" xfId="54462"/>
    <cellStyle name="Финансовый 6 3 14 3 5" xfId="54463"/>
    <cellStyle name="Финансовый 6 3 14 3 6" xfId="54464"/>
    <cellStyle name="Финансовый 6 3 14 3 7" xfId="54465"/>
    <cellStyle name="Финансовый 6 3 14 3 8" xfId="54466"/>
    <cellStyle name="Финансовый 6 3 14 4" xfId="54467"/>
    <cellStyle name="Финансовый 6 3 14 4 2" xfId="54468"/>
    <cellStyle name="Финансовый 6 3 14 4 3" xfId="54469"/>
    <cellStyle name="Финансовый 6 3 14 4 4" xfId="54470"/>
    <cellStyle name="Финансовый 6 3 14 4 5" xfId="54471"/>
    <cellStyle name="Финансовый 6 3 14 5" xfId="54472"/>
    <cellStyle name="Финансовый 6 3 14 5 2" xfId="54473"/>
    <cellStyle name="Финансовый 6 3 14 5 3" xfId="54474"/>
    <cellStyle name="Финансовый 6 3 14 5 4" xfId="54475"/>
    <cellStyle name="Финансовый 6 3 14 5 5" xfId="54476"/>
    <cellStyle name="Финансовый 6 3 14 6" xfId="54477"/>
    <cellStyle name="Финансовый 6 3 14 7" xfId="54478"/>
    <cellStyle name="Финансовый 6 3 14 8" xfId="54479"/>
    <cellStyle name="Финансовый 6 3 14 9" xfId="54480"/>
    <cellStyle name="Финансовый 6 3 15" xfId="54481"/>
    <cellStyle name="Финансовый 6 3 15 10" xfId="54482"/>
    <cellStyle name="Финансовый 6 3 15 2" xfId="54483"/>
    <cellStyle name="Финансовый 6 3 15 2 2" xfId="54484"/>
    <cellStyle name="Финансовый 6 3 15 2 2 2" xfId="54485"/>
    <cellStyle name="Финансовый 6 3 15 2 2 3" xfId="54486"/>
    <cellStyle name="Финансовый 6 3 15 2 2 4" xfId="54487"/>
    <cellStyle name="Финансовый 6 3 15 2 2 5" xfId="54488"/>
    <cellStyle name="Финансовый 6 3 15 2 3" xfId="54489"/>
    <cellStyle name="Финансовый 6 3 15 2 4" xfId="54490"/>
    <cellStyle name="Финансовый 6 3 15 2 5" xfId="54491"/>
    <cellStyle name="Финансовый 6 3 15 2 6" xfId="54492"/>
    <cellStyle name="Финансовый 6 3 15 2 7" xfId="54493"/>
    <cellStyle name="Финансовый 6 3 15 2 8" xfId="54494"/>
    <cellStyle name="Финансовый 6 3 15 2 9" xfId="54495"/>
    <cellStyle name="Финансовый 6 3 15 3" xfId="54496"/>
    <cellStyle name="Финансовый 6 3 15 3 2" xfId="54497"/>
    <cellStyle name="Финансовый 6 3 15 3 3" xfId="54498"/>
    <cellStyle name="Финансовый 6 3 15 3 4" xfId="54499"/>
    <cellStyle name="Финансовый 6 3 15 3 5" xfId="54500"/>
    <cellStyle name="Финансовый 6 3 15 4" xfId="54501"/>
    <cellStyle name="Финансовый 6 3 15 5" xfId="54502"/>
    <cellStyle name="Финансовый 6 3 15 6" xfId="54503"/>
    <cellStyle name="Финансовый 6 3 15 7" xfId="54504"/>
    <cellStyle name="Финансовый 6 3 15 8" xfId="54505"/>
    <cellStyle name="Финансовый 6 3 15 9" xfId="54506"/>
    <cellStyle name="Финансовый 6 3 16" xfId="54507"/>
    <cellStyle name="Финансовый 6 3 16 2" xfId="54508"/>
    <cellStyle name="Финансовый 6 3 16 2 2" xfId="54509"/>
    <cellStyle name="Финансовый 6 3 16 2 3" xfId="54510"/>
    <cellStyle name="Финансовый 6 3 16 2 4" xfId="54511"/>
    <cellStyle name="Финансовый 6 3 16 2 5" xfId="54512"/>
    <cellStyle name="Финансовый 6 3 16 3" xfId="54513"/>
    <cellStyle name="Финансовый 6 3 16 4" xfId="54514"/>
    <cellStyle name="Финансовый 6 3 16 5" xfId="54515"/>
    <cellStyle name="Финансовый 6 3 16 6" xfId="54516"/>
    <cellStyle name="Финансовый 6 3 16 7" xfId="54517"/>
    <cellStyle name="Финансовый 6 3 16 8" xfId="54518"/>
    <cellStyle name="Финансовый 6 3 16 9" xfId="54519"/>
    <cellStyle name="Финансовый 6 3 17" xfId="54520"/>
    <cellStyle name="Финансовый 6 3 17 2" xfId="54521"/>
    <cellStyle name="Финансовый 6 3 17 2 2" xfId="54522"/>
    <cellStyle name="Финансовый 6 3 17 2 3" xfId="54523"/>
    <cellStyle name="Финансовый 6 3 17 2 4" xfId="54524"/>
    <cellStyle name="Финансовый 6 3 17 2 5" xfId="54525"/>
    <cellStyle name="Финансовый 6 3 17 3" xfId="54526"/>
    <cellStyle name="Финансовый 6 3 17 4" xfId="54527"/>
    <cellStyle name="Финансовый 6 3 17 5" xfId="54528"/>
    <cellStyle name="Финансовый 6 3 17 6" xfId="54529"/>
    <cellStyle name="Финансовый 6 3 17 7" xfId="54530"/>
    <cellStyle name="Финансовый 6 3 17 8" xfId="54531"/>
    <cellStyle name="Финансовый 6 3 18" xfId="54532"/>
    <cellStyle name="Финансовый 6 3 18 2" xfId="54533"/>
    <cellStyle name="Финансовый 6 3 18 3" xfId="54534"/>
    <cellStyle name="Финансовый 6 3 18 4" xfId="54535"/>
    <cellStyle name="Финансовый 6 3 18 5" xfId="54536"/>
    <cellStyle name="Финансовый 6 3 19" xfId="54537"/>
    <cellStyle name="Финансовый 6 3 19 2" xfId="54538"/>
    <cellStyle name="Финансовый 6 3 19 3" xfId="54539"/>
    <cellStyle name="Финансовый 6 3 19 4" xfId="54540"/>
    <cellStyle name="Финансовый 6 3 19 5" xfId="54541"/>
    <cellStyle name="Финансовый 6 3 2" xfId="54542"/>
    <cellStyle name="Финансовый 6 3 2 10" xfId="54543"/>
    <cellStyle name="Финансовый 6 3 2 11" xfId="54544"/>
    <cellStyle name="Финансовый 6 3 2 12" xfId="54545"/>
    <cellStyle name="Финансовый 6 3 2 13" xfId="54546"/>
    <cellStyle name="Финансовый 6 3 2 14" xfId="54547"/>
    <cellStyle name="Финансовый 6 3 2 15" xfId="54548"/>
    <cellStyle name="Финансовый 6 3 2 16" xfId="54549"/>
    <cellStyle name="Финансовый 6 3 2 17" xfId="54550"/>
    <cellStyle name="Финансовый 6 3 2 2" xfId="54551"/>
    <cellStyle name="Финансовый 6 3 2 2 10" xfId="54552"/>
    <cellStyle name="Финансовый 6 3 2 2 11" xfId="54553"/>
    <cellStyle name="Финансовый 6 3 2 2 12" xfId="54554"/>
    <cellStyle name="Финансовый 6 3 2 2 13" xfId="54555"/>
    <cellStyle name="Финансовый 6 3 2 2 14" xfId="54556"/>
    <cellStyle name="Финансовый 6 3 2 2 15" xfId="54557"/>
    <cellStyle name="Финансовый 6 3 2 2 16" xfId="54558"/>
    <cellStyle name="Финансовый 6 3 2 2 2" xfId="54559"/>
    <cellStyle name="Финансовый 6 3 2 2 2 10" xfId="54560"/>
    <cellStyle name="Финансовый 6 3 2 2 2 11" xfId="54561"/>
    <cellStyle name="Финансовый 6 3 2 2 2 12" xfId="54562"/>
    <cellStyle name="Финансовый 6 3 2 2 2 13" xfId="54563"/>
    <cellStyle name="Финансовый 6 3 2 2 2 14" xfId="54564"/>
    <cellStyle name="Финансовый 6 3 2 2 2 2" xfId="54565"/>
    <cellStyle name="Финансовый 6 3 2 2 2 2 10" xfId="54566"/>
    <cellStyle name="Финансовый 6 3 2 2 2 2 11" xfId="54567"/>
    <cellStyle name="Финансовый 6 3 2 2 2 2 12" xfId="54568"/>
    <cellStyle name="Финансовый 6 3 2 2 2 2 13" xfId="54569"/>
    <cellStyle name="Финансовый 6 3 2 2 2 2 2" xfId="54570"/>
    <cellStyle name="Финансовый 6 3 2 2 2 2 2 2" xfId="54571"/>
    <cellStyle name="Финансовый 6 3 2 2 2 2 2 2 2" xfId="54572"/>
    <cellStyle name="Финансовый 6 3 2 2 2 2 2 2 3" xfId="54573"/>
    <cellStyle name="Финансовый 6 3 2 2 2 2 2 2 4" xfId="54574"/>
    <cellStyle name="Финансовый 6 3 2 2 2 2 2 2 5" xfId="54575"/>
    <cellStyle name="Финансовый 6 3 2 2 2 2 2 3" xfId="54576"/>
    <cellStyle name="Финансовый 6 3 2 2 2 2 2 4" xfId="54577"/>
    <cellStyle name="Финансовый 6 3 2 2 2 2 2 5" xfId="54578"/>
    <cellStyle name="Финансовый 6 3 2 2 2 2 2 6" xfId="54579"/>
    <cellStyle name="Финансовый 6 3 2 2 2 2 2 7" xfId="54580"/>
    <cellStyle name="Финансовый 6 3 2 2 2 2 2 8" xfId="54581"/>
    <cellStyle name="Финансовый 6 3 2 2 2 2 2 9" xfId="54582"/>
    <cellStyle name="Финансовый 6 3 2 2 2 2 3" xfId="54583"/>
    <cellStyle name="Финансовый 6 3 2 2 2 2 3 2" xfId="54584"/>
    <cellStyle name="Финансовый 6 3 2 2 2 2 3 2 2" xfId="54585"/>
    <cellStyle name="Финансовый 6 3 2 2 2 2 3 2 3" xfId="54586"/>
    <cellStyle name="Финансовый 6 3 2 2 2 2 3 2 4" xfId="54587"/>
    <cellStyle name="Финансовый 6 3 2 2 2 2 3 2 5" xfId="54588"/>
    <cellStyle name="Финансовый 6 3 2 2 2 2 3 3" xfId="54589"/>
    <cellStyle name="Финансовый 6 3 2 2 2 2 3 4" xfId="54590"/>
    <cellStyle name="Финансовый 6 3 2 2 2 2 3 5" xfId="54591"/>
    <cellStyle name="Финансовый 6 3 2 2 2 2 3 6" xfId="54592"/>
    <cellStyle name="Финансовый 6 3 2 2 2 2 3 7" xfId="54593"/>
    <cellStyle name="Финансовый 6 3 2 2 2 2 3 8" xfId="54594"/>
    <cellStyle name="Финансовый 6 3 2 2 2 2 4" xfId="54595"/>
    <cellStyle name="Финансовый 6 3 2 2 2 2 4 2" xfId="54596"/>
    <cellStyle name="Финансовый 6 3 2 2 2 2 4 3" xfId="54597"/>
    <cellStyle name="Финансовый 6 3 2 2 2 2 4 4" xfId="54598"/>
    <cellStyle name="Финансовый 6 3 2 2 2 2 4 5" xfId="54599"/>
    <cellStyle name="Финансовый 6 3 2 2 2 2 5" xfId="54600"/>
    <cellStyle name="Финансовый 6 3 2 2 2 2 5 2" xfId="54601"/>
    <cellStyle name="Финансовый 6 3 2 2 2 2 5 3" xfId="54602"/>
    <cellStyle name="Финансовый 6 3 2 2 2 2 5 4" xfId="54603"/>
    <cellStyle name="Финансовый 6 3 2 2 2 2 5 5" xfId="54604"/>
    <cellStyle name="Финансовый 6 3 2 2 2 2 6" xfId="54605"/>
    <cellStyle name="Финансовый 6 3 2 2 2 2 7" xfId="54606"/>
    <cellStyle name="Финансовый 6 3 2 2 2 2 8" xfId="54607"/>
    <cellStyle name="Финансовый 6 3 2 2 2 2 9" xfId="54608"/>
    <cellStyle name="Финансовый 6 3 2 2 2 3" xfId="54609"/>
    <cellStyle name="Финансовый 6 3 2 2 2 3 2" xfId="54610"/>
    <cellStyle name="Финансовый 6 3 2 2 2 3 2 2" xfId="54611"/>
    <cellStyle name="Финансовый 6 3 2 2 2 3 2 3" xfId="54612"/>
    <cellStyle name="Финансовый 6 3 2 2 2 3 2 4" xfId="54613"/>
    <cellStyle name="Финансовый 6 3 2 2 2 3 2 5" xfId="54614"/>
    <cellStyle name="Финансовый 6 3 2 2 2 3 3" xfId="54615"/>
    <cellStyle name="Финансовый 6 3 2 2 2 3 4" xfId="54616"/>
    <cellStyle name="Финансовый 6 3 2 2 2 3 5" xfId="54617"/>
    <cellStyle name="Финансовый 6 3 2 2 2 3 6" xfId="54618"/>
    <cellStyle name="Финансовый 6 3 2 2 2 3 7" xfId="54619"/>
    <cellStyle name="Финансовый 6 3 2 2 2 3 8" xfId="54620"/>
    <cellStyle name="Финансовый 6 3 2 2 2 3 9" xfId="54621"/>
    <cellStyle name="Финансовый 6 3 2 2 2 4" xfId="54622"/>
    <cellStyle name="Финансовый 6 3 2 2 2 4 2" xfId="54623"/>
    <cellStyle name="Финансовый 6 3 2 2 2 4 2 2" xfId="54624"/>
    <cellStyle name="Финансовый 6 3 2 2 2 4 2 3" xfId="54625"/>
    <cellStyle name="Финансовый 6 3 2 2 2 4 2 4" xfId="54626"/>
    <cellStyle name="Финансовый 6 3 2 2 2 4 2 5" xfId="54627"/>
    <cellStyle name="Финансовый 6 3 2 2 2 4 3" xfId="54628"/>
    <cellStyle name="Финансовый 6 3 2 2 2 4 4" xfId="54629"/>
    <cellStyle name="Финансовый 6 3 2 2 2 4 5" xfId="54630"/>
    <cellStyle name="Финансовый 6 3 2 2 2 4 6" xfId="54631"/>
    <cellStyle name="Финансовый 6 3 2 2 2 4 7" xfId="54632"/>
    <cellStyle name="Финансовый 6 3 2 2 2 4 8" xfId="54633"/>
    <cellStyle name="Финансовый 6 3 2 2 2 5" xfId="54634"/>
    <cellStyle name="Финансовый 6 3 2 2 2 5 2" xfId="54635"/>
    <cellStyle name="Финансовый 6 3 2 2 2 5 3" xfId="54636"/>
    <cellStyle name="Финансовый 6 3 2 2 2 5 4" xfId="54637"/>
    <cellStyle name="Финансовый 6 3 2 2 2 5 5" xfId="54638"/>
    <cellStyle name="Финансовый 6 3 2 2 2 6" xfId="54639"/>
    <cellStyle name="Финансовый 6 3 2 2 2 6 2" xfId="54640"/>
    <cellStyle name="Финансовый 6 3 2 2 2 6 3" xfId="54641"/>
    <cellStyle name="Финансовый 6 3 2 2 2 6 4" xfId="54642"/>
    <cellStyle name="Финансовый 6 3 2 2 2 6 5" xfId="54643"/>
    <cellStyle name="Финансовый 6 3 2 2 2 7" xfId="54644"/>
    <cellStyle name="Финансовый 6 3 2 2 2 8" xfId="54645"/>
    <cellStyle name="Финансовый 6 3 2 2 2 9" xfId="54646"/>
    <cellStyle name="Финансовый 6 3 2 2 3" xfId="54647"/>
    <cellStyle name="Финансовый 6 3 2 2 3 10" xfId="54648"/>
    <cellStyle name="Финансовый 6 3 2 2 3 11" xfId="54649"/>
    <cellStyle name="Финансовый 6 3 2 2 3 12" xfId="54650"/>
    <cellStyle name="Финансовый 6 3 2 2 3 13" xfId="54651"/>
    <cellStyle name="Финансовый 6 3 2 2 3 2" xfId="54652"/>
    <cellStyle name="Финансовый 6 3 2 2 3 2 2" xfId="54653"/>
    <cellStyle name="Финансовый 6 3 2 2 3 2 2 2" xfId="54654"/>
    <cellStyle name="Финансовый 6 3 2 2 3 2 2 3" xfId="54655"/>
    <cellStyle name="Финансовый 6 3 2 2 3 2 2 4" xfId="54656"/>
    <cellStyle name="Финансовый 6 3 2 2 3 2 2 5" xfId="54657"/>
    <cellStyle name="Финансовый 6 3 2 2 3 2 3" xfId="54658"/>
    <cellStyle name="Финансовый 6 3 2 2 3 2 4" xfId="54659"/>
    <cellStyle name="Финансовый 6 3 2 2 3 2 5" xfId="54660"/>
    <cellStyle name="Финансовый 6 3 2 2 3 2 6" xfId="54661"/>
    <cellStyle name="Финансовый 6 3 2 2 3 2 7" xfId="54662"/>
    <cellStyle name="Финансовый 6 3 2 2 3 2 8" xfId="54663"/>
    <cellStyle name="Финансовый 6 3 2 2 3 2 9" xfId="54664"/>
    <cellStyle name="Финансовый 6 3 2 2 3 3" xfId="54665"/>
    <cellStyle name="Финансовый 6 3 2 2 3 3 2" xfId="54666"/>
    <cellStyle name="Финансовый 6 3 2 2 3 3 2 2" xfId="54667"/>
    <cellStyle name="Финансовый 6 3 2 2 3 3 2 3" xfId="54668"/>
    <cellStyle name="Финансовый 6 3 2 2 3 3 2 4" xfId="54669"/>
    <cellStyle name="Финансовый 6 3 2 2 3 3 2 5" xfId="54670"/>
    <cellStyle name="Финансовый 6 3 2 2 3 3 3" xfId="54671"/>
    <cellStyle name="Финансовый 6 3 2 2 3 3 4" xfId="54672"/>
    <cellStyle name="Финансовый 6 3 2 2 3 3 5" xfId="54673"/>
    <cellStyle name="Финансовый 6 3 2 2 3 3 6" xfId="54674"/>
    <cellStyle name="Финансовый 6 3 2 2 3 3 7" xfId="54675"/>
    <cellStyle name="Финансовый 6 3 2 2 3 3 8" xfId="54676"/>
    <cellStyle name="Финансовый 6 3 2 2 3 4" xfId="54677"/>
    <cellStyle name="Финансовый 6 3 2 2 3 4 2" xfId="54678"/>
    <cellStyle name="Финансовый 6 3 2 2 3 4 3" xfId="54679"/>
    <cellStyle name="Финансовый 6 3 2 2 3 4 4" xfId="54680"/>
    <cellStyle name="Финансовый 6 3 2 2 3 4 5" xfId="54681"/>
    <cellStyle name="Финансовый 6 3 2 2 3 5" xfId="54682"/>
    <cellStyle name="Финансовый 6 3 2 2 3 5 2" xfId="54683"/>
    <cellStyle name="Финансовый 6 3 2 2 3 5 3" xfId="54684"/>
    <cellStyle name="Финансовый 6 3 2 2 3 5 4" xfId="54685"/>
    <cellStyle name="Финансовый 6 3 2 2 3 5 5" xfId="54686"/>
    <cellStyle name="Финансовый 6 3 2 2 3 6" xfId="54687"/>
    <cellStyle name="Финансовый 6 3 2 2 3 7" xfId="54688"/>
    <cellStyle name="Финансовый 6 3 2 2 3 8" xfId="54689"/>
    <cellStyle name="Финансовый 6 3 2 2 3 9" xfId="54690"/>
    <cellStyle name="Финансовый 6 3 2 2 4" xfId="54691"/>
    <cellStyle name="Финансовый 6 3 2 2 4 10" xfId="54692"/>
    <cellStyle name="Финансовый 6 3 2 2 4 2" xfId="54693"/>
    <cellStyle name="Финансовый 6 3 2 2 4 2 2" xfId="54694"/>
    <cellStyle name="Финансовый 6 3 2 2 4 2 2 2" xfId="54695"/>
    <cellStyle name="Финансовый 6 3 2 2 4 2 2 3" xfId="54696"/>
    <cellStyle name="Финансовый 6 3 2 2 4 2 2 4" xfId="54697"/>
    <cellStyle name="Финансовый 6 3 2 2 4 2 2 5" xfId="54698"/>
    <cellStyle name="Финансовый 6 3 2 2 4 2 3" xfId="54699"/>
    <cellStyle name="Финансовый 6 3 2 2 4 2 4" xfId="54700"/>
    <cellStyle name="Финансовый 6 3 2 2 4 2 5" xfId="54701"/>
    <cellStyle name="Финансовый 6 3 2 2 4 2 6" xfId="54702"/>
    <cellStyle name="Финансовый 6 3 2 2 4 2 7" xfId="54703"/>
    <cellStyle name="Финансовый 6 3 2 2 4 2 8" xfId="54704"/>
    <cellStyle name="Финансовый 6 3 2 2 4 2 9" xfId="54705"/>
    <cellStyle name="Финансовый 6 3 2 2 4 3" xfId="54706"/>
    <cellStyle name="Финансовый 6 3 2 2 4 3 2" xfId="54707"/>
    <cellStyle name="Финансовый 6 3 2 2 4 3 3" xfId="54708"/>
    <cellStyle name="Финансовый 6 3 2 2 4 3 4" xfId="54709"/>
    <cellStyle name="Финансовый 6 3 2 2 4 3 5" xfId="54710"/>
    <cellStyle name="Финансовый 6 3 2 2 4 4" xfId="54711"/>
    <cellStyle name="Финансовый 6 3 2 2 4 5" xfId="54712"/>
    <cellStyle name="Финансовый 6 3 2 2 4 6" xfId="54713"/>
    <cellStyle name="Финансовый 6 3 2 2 4 7" xfId="54714"/>
    <cellStyle name="Финансовый 6 3 2 2 4 8" xfId="54715"/>
    <cellStyle name="Финансовый 6 3 2 2 4 9" xfId="54716"/>
    <cellStyle name="Финансовый 6 3 2 2 5" xfId="54717"/>
    <cellStyle name="Финансовый 6 3 2 2 5 2" xfId="54718"/>
    <cellStyle name="Финансовый 6 3 2 2 5 2 2" xfId="54719"/>
    <cellStyle name="Финансовый 6 3 2 2 5 2 3" xfId="54720"/>
    <cellStyle name="Финансовый 6 3 2 2 5 2 4" xfId="54721"/>
    <cellStyle name="Финансовый 6 3 2 2 5 2 5" xfId="54722"/>
    <cellStyle name="Финансовый 6 3 2 2 5 3" xfId="54723"/>
    <cellStyle name="Финансовый 6 3 2 2 5 4" xfId="54724"/>
    <cellStyle name="Финансовый 6 3 2 2 5 5" xfId="54725"/>
    <cellStyle name="Финансовый 6 3 2 2 5 6" xfId="54726"/>
    <cellStyle name="Финансовый 6 3 2 2 5 7" xfId="54727"/>
    <cellStyle name="Финансовый 6 3 2 2 5 8" xfId="54728"/>
    <cellStyle name="Финансовый 6 3 2 2 5 9" xfId="54729"/>
    <cellStyle name="Финансовый 6 3 2 2 6" xfId="54730"/>
    <cellStyle name="Финансовый 6 3 2 2 6 2" xfId="54731"/>
    <cellStyle name="Финансовый 6 3 2 2 6 2 2" xfId="54732"/>
    <cellStyle name="Финансовый 6 3 2 2 6 2 3" xfId="54733"/>
    <cellStyle name="Финансовый 6 3 2 2 6 2 4" xfId="54734"/>
    <cellStyle name="Финансовый 6 3 2 2 6 2 5" xfId="54735"/>
    <cellStyle name="Финансовый 6 3 2 2 6 3" xfId="54736"/>
    <cellStyle name="Финансовый 6 3 2 2 6 4" xfId="54737"/>
    <cellStyle name="Финансовый 6 3 2 2 6 5" xfId="54738"/>
    <cellStyle name="Финансовый 6 3 2 2 6 6" xfId="54739"/>
    <cellStyle name="Финансовый 6 3 2 2 6 7" xfId="54740"/>
    <cellStyle name="Финансовый 6 3 2 2 6 8" xfId="54741"/>
    <cellStyle name="Финансовый 6 3 2 2 7" xfId="54742"/>
    <cellStyle name="Финансовый 6 3 2 2 7 2" xfId="54743"/>
    <cellStyle name="Финансовый 6 3 2 2 7 3" xfId="54744"/>
    <cellStyle name="Финансовый 6 3 2 2 7 4" xfId="54745"/>
    <cellStyle name="Финансовый 6 3 2 2 7 5" xfId="54746"/>
    <cellStyle name="Финансовый 6 3 2 2 8" xfId="54747"/>
    <cellStyle name="Финансовый 6 3 2 2 8 2" xfId="54748"/>
    <cellStyle name="Финансовый 6 3 2 2 8 3" xfId="54749"/>
    <cellStyle name="Финансовый 6 3 2 2 8 4" xfId="54750"/>
    <cellStyle name="Финансовый 6 3 2 2 8 5" xfId="54751"/>
    <cellStyle name="Финансовый 6 3 2 2 9" xfId="54752"/>
    <cellStyle name="Финансовый 6 3 2 3" xfId="54753"/>
    <cellStyle name="Финансовый 6 3 2 3 10" xfId="54754"/>
    <cellStyle name="Финансовый 6 3 2 3 11" xfId="54755"/>
    <cellStyle name="Финансовый 6 3 2 3 12" xfId="54756"/>
    <cellStyle name="Финансовый 6 3 2 3 13" xfId="54757"/>
    <cellStyle name="Финансовый 6 3 2 3 14" xfId="54758"/>
    <cellStyle name="Финансовый 6 3 2 3 2" xfId="54759"/>
    <cellStyle name="Финансовый 6 3 2 3 2 10" xfId="54760"/>
    <cellStyle name="Финансовый 6 3 2 3 2 11" xfId="54761"/>
    <cellStyle name="Финансовый 6 3 2 3 2 12" xfId="54762"/>
    <cellStyle name="Финансовый 6 3 2 3 2 13" xfId="54763"/>
    <cellStyle name="Финансовый 6 3 2 3 2 2" xfId="54764"/>
    <cellStyle name="Финансовый 6 3 2 3 2 2 2" xfId="54765"/>
    <cellStyle name="Финансовый 6 3 2 3 2 2 2 2" xfId="54766"/>
    <cellStyle name="Финансовый 6 3 2 3 2 2 2 3" xfId="54767"/>
    <cellStyle name="Финансовый 6 3 2 3 2 2 2 4" xfId="54768"/>
    <cellStyle name="Финансовый 6 3 2 3 2 2 2 5" xfId="54769"/>
    <cellStyle name="Финансовый 6 3 2 3 2 2 3" xfId="54770"/>
    <cellStyle name="Финансовый 6 3 2 3 2 2 4" xfId="54771"/>
    <cellStyle name="Финансовый 6 3 2 3 2 2 5" xfId="54772"/>
    <cellStyle name="Финансовый 6 3 2 3 2 2 6" xfId="54773"/>
    <cellStyle name="Финансовый 6 3 2 3 2 2 7" xfId="54774"/>
    <cellStyle name="Финансовый 6 3 2 3 2 2 8" xfId="54775"/>
    <cellStyle name="Финансовый 6 3 2 3 2 2 9" xfId="54776"/>
    <cellStyle name="Финансовый 6 3 2 3 2 3" xfId="54777"/>
    <cellStyle name="Финансовый 6 3 2 3 2 3 2" xfId="54778"/>
    <cellStyle name="Финансовый 6 3 2 3 2 3 2 2" xfId="54779"/>
    <cellStyle name="Финансовый 6 3 2 3 2 3 2 3" xfId="54780"/>
    <cellStyle name="Финансовый 6 3 2 3 2 3 2 4" xfId="54781"/>
    <cellStyle name="Финансовый 6 3 2 3 2 3 2 5" xfId="54782"/>
    <cellStyle name="Финансовый 6 3 2 3 2 3 3" xfId="54783"/>
    <cellStyle name="Финансовый 6 3 2 3 2 3 4" xfId="54784"/>
    <cellStyle name="Финансовый 6 3 2 3 2 3 5" xfId="54785"/>
    <cellStyle name="Финансовый 6 3 2 3 2 3 6" xfId="54786"/>
    <cellStyle name="Финансовый 6 3 2 3 2 3 7" xfId="54787"/>
    <cellStyle name="Финансовый 6 3 2 3 2 3 8" xfId="54788"/>
    <cellStyle name="Финансовый 6 3 2 3 2 4" xfId="54789"/>
    <cellStyle name="Финансовый 6 3 2 3 2 4 2" xfId="54790"/>
    <cellStyle name="Финансовый 6 3 2 3 2 4 3" xfId="54791"/>
    <cellStyle name="Финансовый 6 3 2 3 2 4 4" xfId="54792"/>
    <cellStyle name="Финансовый 6 3 2 3 2 4 5" xfId="54793"/>
    <cellStyle name="Финансовый 6 3 2 3 2 5" xfId="54794"/>
    <cellStyle name="Финансовый 6 3 2 3 2 5 2" xfId="54795"/>
    <cellStyle name="Финансовый 6 3 2 3 2 5 3" xfId="54796"/>
    <cellStyle name="Финансовый 6 3 2 3 2 5 4" xfId="54797"/>
    <cellStyle name="Финансовый 6 3 2 3 2 5 5" xfId="54798"/>
    <cellStyle name="Финансовый 6 3 2 3 2 6" xfId="54799"/>
    <cellStyle name="Финансовый 6 3 2 3 2 7" xfId="54800"/>
    <cellStyle name="Финансовый 6 3 2 3 2 8" xfId="54801"/>
    <cellStyle name="Финансовый 6 3 2 3 2 9" xfId="54802"/>
    <cellStyle name="Финансовый 6 3 2 3 3" xfId="54803"/>
    <cellStyle name="Финансовый 6 3 2 3 3 2" xfId="54804"/>
    <cellStyle name="Финансовый 6 3 2 3 3 2 2" xfId="54805"/>
    <cellStyle name="Финансовый 6 3 2 3 3 2 3" xfId="54806"/>
    <cellStyle name="Финансовый 6 3 2 3 3 2 4" xfId="54807"/>
    <cellStyle name="Финансовый 6 3 2 3 3 2 5" xfId="54808"/>
    <cellStyle name="Финансовый 6 3 2 3 3 3" xfId="54809"/>
    <cellStyle name="Финансовый 6 3 2 3 3 4" xfId="54810"/>
    <cellStyle name="Финансовый 6 3 2 3 3 5" xfId="54811"/>
    <cellStyle name="Финансовый 6 3 2 3 3 6" xfId="54812"/>
    <cellStyle name="Финансовый 6 3 2 3 3 7" xfId="54813"/>
    <cellStyle name="Финансовый 6 3 2 3 3 8" xfId="54814"/>
    <cellStyle name="Финансовый 6 3 2 3 3 9" xfId="54815"/>
    <cellStyle name="Финансовый 6 3 2 3 4" xfId="54816"/>
    <cellStyle name="Финансовый 6 3 2 3 4 2" xfId="54817"/>
    <cellStyle name="Финансовый 6 3 2 3 4 2 2" xfId="54818"/>
    <cellStyle name="Финансовый 6 3 2 3 4 2 3" xfId="54819"/>
    <cellStyle name="Финансовый 6 3 2 3 4 2 4" xfId="54820"/>
    <cellStyle name="Финансовый 6 3 2 3 4 2 5" xfId="54821"/>
    <cellStyle name="Финансовый 6 3 2 3 4 3" xfId="54822"/>
    <cellStyle name="Финансовый 6 3 2 3 4 4" xfId="54823"/>
    <cellStyle name="Финансовый 6 3 2 3 4 5" xfId="54824"/>
    <cellStyle name="Финансовый 6 3 2 3 4 6" xfId="54825"/>
    <cellStyle name="Финансовый 6 3 2 3 4 7" xfId="54826"/>
    <cellStyle name="Финансовый 6 3 2 3 4 8" xfId="54827"/>
    <cellStyle name="Финансовый 6 3 2 3 5" xfId="54828"/>
    <cellStyle name="Финансовый 6 3 2 3 5 2" xfId="54829"/>
    <cellStyle name="Финансовый 6 3 2 3 5 3" xfId="54830"/>
    <cellStyle name="Финансовый 6 3 2 3 5 4" xfId="54831"/>
    <cellStyle name="Финансовый 6 3 2 3 5 5" xfId="54832"/>
    <cellStyle name="Финансовый 6 3 2 3 6" xfId="54833"/>
    <cellStyle name="Финансовый 6 3 2 3 6 2" xfId="54834"/>
    <cellStyle name="Финансовый 6 3 2 3 6 3" xfId="54835"/>
    <cellStyle name="Финансовый 6 3 2 3 6 4" xfId="54836"/>
    <cellStyle name="Финансовый 6 3 2 3 6 5" xfId="54837"/>
    <cellStyle name="Финансовый 6 3 2 3 7" xfId="54838"/>
    <cellStyle name="Финансовый 6 3 2 3 8" xfId="54839"/>
    <cellStyle name="Финансовый 6 3 2 3 9" xfId="54840"/>
    <cellStyle name="Финансовый 6 3 2 4" xfId="54841"/>
    <cellStyle name="Финансовый 6 3 2 4 10" xfId="54842"/>
    <cellStyle name="Финансовый 6 3 2 4 11" xfId="54843"/>
    <cellStyle name="Финансовый 6 3 2 4 12" xfId="54844"/>
    <cellStyle name="Финансовый 6 3 2 4 13" xfId="54845"/>
    <cellStyle name="Финансовый 6 3 2 4 2" xfId="54846"/>
    <cellStyle name="Финансовый 6 3 2 4 2 2" xfId="54847"/>
    <cellStyle name="Финансовый 6 3 2 4 2 2 2" xfId="54848"/>
    <cellStyle name="Финансовый 6 3 2 4 2 2 3" xfId="54849"/>
    <cellStyle name="Финансовый 6 3 2 4 2 2 4" xfId="54850"/>
    <cellStyle name="Финансовый 6 3 2 4 2 2 5" xfId="54851"/>
    <cellStyle name="Финансовый 6 3 2 4 2 3" xfId="54852"/>
    <cellStyle name="Финансовый 6 3 2 4 2 4" xfId="54853"/>
    <cellStyle name="Финансовый 6 3 2 4 2 5" xfId="54854"/>
    <cellStyle name="Финансовый 6 3 2 4 2 6" xfId="54855"/>
    <cellStyle name="Финансовый 6 3 2 4 2 7" xfId="54856"/>
    <cellStyle name="Финансовый 6 3 2 4 2 8" xfId="54857"/>
    <cellStyle name="Финансовый 6 3 2 4 2 9" xfId="54858"/>
    <cellStyle name="Финансовый 6 3 2 4 3" xfId="54859"/>
    <cellStyle name="Финансовый 6 3 2 4 3 2" xfId="54860"/>
    <cellStyle name="Финансовый 6 3 2 4 3 2 2" xfId="54861"/>
    <cellStyle name="Финансовый 6 3 2 4 3 2 3" xfId="54862"/>
    <cellStyle name="Финансовый 6 3 2 4 3 2 4" xfId="54863"/>
    <cellStyle name="Финансовый 6 3 2 4 3 2 5" xfId="54864"/>
    <cellStyle name="Финансовый 6 3 2 4 3 3" xfId="54865"/>
    <cellStyle name="Финансовый 6 3 2 4 3 4" xfId="54866"/>
    <cellStyle name="Финансовый 6 3 2 4 3 5" xfId="54867"/>
    <cellStyle name="Финансовый 6 3 2 4 3 6" xfId="54868"/>
    <cellStyle name="Финансовый 6 3 2 4 3 7" xfId="54869"/>
    <cellStyle name="Финансовый 6 3 2 4 3 8" xfId="54870"/>
    <cellStyle name="Финансовый 6 3 2 4 4" xfId="54871"/>
    <cellStyle name="Финансовый 6 3 2 4 4 2" xfId="54872"/>
    <cellStyle name="Финансовый 6 3 2 4 4 3" xfId="54873"/>
    <cellStyle name="Финансовый 6 3 2 4 4 4" xfId="54874"/>
    <cellStyle name="Финансовый 6 3 2 4 4 5" xfId="54875"/>
    <cellStyle name="Финансовый 6 3 2 4 5" xfId="54876"/>
    <cellStyle name="Финансовый 6 3 2 4 5 2" xfId="54877"/>
    <cellStyle name="Финансовый 6 3 2 4 5 3" xfId="54878"/>
    <cellStyle name="Финансовый 6 3 2 4 5 4" xfId="54879"/>
    <cellStyle name="Финансовый 6 3 2 4 5 5" xfId="54880"/>
    <cellStyle name="Финансовый 6 3 2 4 6" xfId="54881"/>
    <cellStyle name="Финансовый 6 3 2 4 7" xfId="54882"/>
    <cellStyle name="Финансовый 6 3 2 4 8" xfId="54883"/>
    <cellStyle name="Финансовый 6 3 2 4 9" xfId="54884"/>
    <cellStyle name="Финансовый 6 3 2 5" xfId="54885"/>
    <cellStyle name="Финансовый 6 3 2 5 10" xfId="54886"/>
    <cellStyle name="Финансовый 6 3 2 5 2" xfId="54887"/>
    <cellStyle name="Финансовый 6 3 2 5 2 2" xfId="54888"/>
    <cellStyle name="Финансовый 6 3 2 5 2 2 2" xfId="54889"/>
    <cellStyle name="Финансовый 6 3 2 5 2 2 3" xfId="54890"/>
    <cellStyle name="Финансовый 6 3 2 5 2 2 4" xfId="54891"/>
    <cellStyle name="Финансовый 6 3 2 5 2 2 5" xfId="54892"/>
    <cellStyle name="Финансовый 6 3 2 5 2 3" xfId="54893"/>
    <cellStyle name="Финансовый 6 3 2 5 2 4" xfId="54894"/>
    <cellStyle name="Финансовый 6 3 2 5 2 5" xfId="54895"/>
    <cellStyle name="Финансовый 6 3 2 5 2 6" xfId="54896"/>
    <cellStyle name="Финансовый 6 3 2 5 2 7" xfId="54897"/>
    <cellStyle name="Финансовый 6 3 2 5 2 8" xfId="54898"/>
    <cellStyle name="Финансовый 6 3 2 5 2 9" xfId="54899"/>
    <cellStyle name="Финансовый 6 3 2 5 3" xfId="54900"/>
    <cellStyle name="Финансовый 6 3 2 5 3 2" xfId="54901"/>
    <cellStyle name="Финансовый 6 3 2 5 3 3" xfId="54902"/>
    <cellStyle name="Финансовый 6 3 2 5 3 4" xfId="54903"/>
    <cellStyle name="Финансовый 6 3 2 5 3 5" xfId="54904"/>
    <cellStyle name="Финансовый 6 3 2 5 4" xfId="54905"/>
    <cellStyle name="Финансовый 6 3 2 5 5" xfId="54906"/>
    <cellStyle name="Финансовый 6 3 2 5 6" xfId="54907"/>
    <cellStyle name="Финансовый 6 3 2 5 7" xfId="54908"/>
    <cellStyle name="Финансовый 6 3 2 5 8" xfId="54909"/>
    <cellStyle name="Финансовый 6 3 2 5 9" xfId="54910"/>
    <cellStyle name="Финансовый 6 3 2 6" xfId="54911"/>
    <cellStyle name="Финансовый 6 3 2 6 2" xfId="54912"/>
    <cellStyle name="Финансовый 6 3 2 6 2 2" xfId="54913"/>
    <cellStyle name="Финансовый 6 3 2 6 2 3" xfId="54914"/>
    <cellStyle name="Финансовый 6 3 2 6 2 4" xfId="54915"/>
    <cellStyle name="Финансовый 6 3 2 6 2 5" xfId="54916"/>
    <cellStyle name="Финансовый 6 3 2 6 3" xfId="54917"/>
    <cellStyle name="Финансовый 6 3 2 6 4" xfId="54918"/>
    <cellStyle name="Финансовый 6 3 2 6 5" xfId="54919"/>
    <cellStyle name="Финансовый 6 3 2 6 6" xfId="54920"/>
    <cellStyle name="Финансовый 6 3 2 6 7" xfId="54921"/>
    <cellStyle name="Финансовый 6 3 2 6 8" xfId="54922"/>
    <cellStyle name="Финансовый 6 3 2 6 9" xfId="54923"/>
    <cellStyle name="Финансовый 6 3 2 7" xfId="54924"/>
    <cellStyle name="Финансовый 6 3 2 7 2" xfId="54925"/>
    <cellStyle name="Финансовый 6 3 2 7 2 2" xfId="54926"/>
    <cellStyle name="Финансовый 6 3 2 7 2 3" xfId="54927"/>
    <cellStyle name="Финансовый 6 3 2 7 2 4" xfId="54928"/>
    <cellStyle name="Финансовый 6 3 2 7 2 5" xfId="54929"/>
    <cellStyle name="Финансовый 6 3 2 7 3" xfId="54930"/>
    <cellStyle name="Финансовый 6 3 2 7 4" xfId="54931"/>
    <cellStyle name="Финансовый 6 3 2 7 5" xfId="54932"/>
    <cellStyle name="Финансовый 6 3 2 7 6" xfId="54933"/>
    <cellStyle name="Финансовый 6 3 2 7 7" xfId="54934"/>
    <cellStyle name="Финансовый 6 3 2 7 8" xfId="54935"/>
    <cellStyle name="Финансовый 6 3 2 8" xfId="54936"/>
    <cellStyle name="Финансовый 6 3 2 8 2" xfId="54937"/>
    <cellStyle name="Финансовый 6 3 2 8 3" xfId="54938"/>
    <cellStyle name="Финансовый 6 3 2 8 4" xfId="54939"/>
    <cellStyle name="Финансовый 6 3 2 8 5" xfId="54940"/>
    <cellStyle name="Финансовый 6 3 2 9" xfId="54941"/>
    <cellStyle name="Финансовый 6 3 2 9 2" xfId="54942"/>
    <cellStyle name="Финансовый 6 3 2 9 3" xfId="54943"/>
    <cellStyle name="Финансовый 6 3 2 9 4" xfId="54944"/>
    <cellStyle name="Финансовый 6 3 2 9 5" xfId="54945"/>
    <cellStyle name="Финансовый 6 3 20" xfId="54946"/>
    <cellStyle name="Финансовый 6 3 21" xfId="54947"/>
    <cellStyle name="Финансовый 6 3 22" xfId="54948"/>
    <cellStyle name="Финансовый 6 3 23" xfId="54949"/>
    <cellStyle name="Финансовый 6 3 24" xfId="54950"/>
    <cellStyle name="Финансовый 6 3 25" xfId="54951"/>
    <cellStyle name="Финансовый 6 3 26" xfId="54952"/>
    <cellStyle name="Финансовый 6 3 27" xfId="54953"/>
    <cellStyle name="Финансовый 6 3 3" xfId="54954"/>
    <cellStyle name="Финансовый 6 3 3 10" xfId="54955"/>
    <cellStyle name="Финансовый 6 3 3 11" xfId="54956"/>
    <cellStyle name="Финансовый 6 3 3 12" xfId="54957"/>
    <cellStyle name="Финансовый 6 3 3 13" xfId="54958"/>
    <cellStyle name="Финансовый 6 3 3 14" xfId="54959"/>
    <cellStyle name="Финансовый 6 3 3 15" xfId="54960"/>
    <cellStyle name="Финансовый 6 3 3 16" xfId="54961"/>
    <cellStyle name="Финансовый 6 3 3 2" xfId="54962"/>
    <cellStyle name="Финансовый 6 3 3 2 10" xfId="54963"/>
    <cellStyle name="Финансовый 6 3 3 2 11" xfId="54964"/>
    <cellStyle name="Финансовый 6 3 3 2 12" xfId="54965"/>
    <cellStyle name="Финансовый 6 3 3 2 13" xfId="54966"/>
    <cellStyle name="Финансовый 6 3 3 2 14" xfId="54967"/>
    <cellStyle name="Финансовый 6 3 3 2 2" xfId="54968"/>
    <cellStyle name="Финансовый 6 3 3 2 2 10" xfId="54969"/>
    <cellStyle name="Финансовый 6 3 3 2 2 11" xfId="54970"/>
    <cellStyle name="Финансовый 6 3 3 2 2 12" xfId="54971"/>
    <cellStyle name="Финансовый 6 3 3 2 2 13" xfId="54972"/>
    <cellStyle name="Финансовый 6 3 3 2 2 2" xfId="54973"/>
    <cellStyle name="Финансовый 6 3 3 2 2 2 2" xfId="54974"/>
    <cellStyle name="Финансовый 6 3 3 2 2 2 2 2" xfId="54975"/>
    <cellStyle name="Финансовый 6 3 3 2 2 2 2 3" xfId="54976"/>
    <cellStyle name="Финансовый 6 3 3 2 2 2 2 4" xfId="54977"/>
    <cellStyle name="Финансовый 6 3 3 2 2 2 2 5" xfId="54978"/>
    <cellStyle name="Финансовый 6 3 3 2 2 2 3" xfId="54979"/>
    <cellStyle name="Финансовый 6 3 3 2 2 2 4" xfId="54980"/>
    <cellStyle name="Финансовый 6 3 3 2 2 2 5" xfId="54981"/>
    <cellStyle name="Финансовый 6 3 3 2 2 2 6" xfId="54982"/>
    <cellStyle name="Финансовый 6 3 3 2 2 2 7" xfId="54983"/>
    <cellStyle name="Финансовый 6 3 3 2 2 2 8" xfId="54984"/>
    <cellStyle name="Финансовый 6 3 3 2 2 2 9" xfId="54985"/>
    <cellStyle name="Финансовый 6 3 3 2 2 3" xfId="54986"/>
    <cellStyle name="Финансовый 6 3 3 2 2 3 2" xfId="54987"/>
    <cellStyle name="Финансовый 6 3 3 2 2 3 2 2" xfId="54988"/>
    <cellStyle name="Финансовый 6 3 3 2 2 3 2 3" xfId="54989"/>
    <cellStyle name="Финансовый 6 3 3 2 2 3 2 4" xfId="54990"/>
    <cellStyle name="Финансовый 6 3 3 2 2 3 2 5" xfId="54991"/>
    <cellStyle name="Финансовый 6 3 3 2 2 3 3" xfId="54992"/>
    <cellStyle name="Финансовый 6 3 3 2 2 3 4" xfId="54993"/>
    <cellStyle name="Финансовый 6 3 3 2 2 3 5" xfId="54994"/>
    <cellStyle name="Финансовый 6 3 3 2 2 3 6" xfId="54995"/>
    <cellStyle name="Финансовый 6 3 3 2 2 3 7" xfId="54996"/>
    <cellStyle name="Финансовый 6 3 3 2 2 3 8" xfId="54997"/>
    <cellStyle name="Финансовый 6 3 3 2 2 4" xfId="54998"/>
    <cellStyle name="Финансовый 6 3 3 2 2 4 2" xfId="54999"/>
    <cellStyle name="Финансовый 6 3 3 2 2 4 3" xfId="55000"/>
    <cellStyle name="Финансовый 6 3 3 2 2 4 4" xfId="55001"/>
    <cellStyle name="Финансовый 6 3 3 2 2 4 5" xfId="55002"/>
    <cellStyle name="Финансовый 6 3 3 2 2 5" xfId="55003"/>
    <cellStyle name="Финансовый 6 3 3 2 2 5 2" xfId="55004"/>
    <cellStyle name="Финансовый 6 3 3 2 2 5 3" xfId="55005"/>
    <cellStyle name="Финансовый 6 3 3 2 2 5 4" xfId="55006"/>
    <cellStyle name="Финансовый 6 3 3 2 2 5 5" xfId="55007"/>
    <cellStyle name="Финансовый 6 3 3 2 2 6" xfId="55008"/>
    <cellStyle name="Финансовый 6 3 3 2 2 7" xfId="55009"/>
    <cellStyle name="Финансовый 6 3 3 2 2 8" xfId="55010"/>
    <cellStyle name="Финансовый 6 3 3 2 2 9" xfId="55011"/>
    <cellStyle name="Финансовый 6 3 3 2 3" xfId="55012"/>
    <cellStyle name="Финансовый 6 3 3 2 3 2" xfId="55013"/>
    <cellStyle name="Финансовый 6 3 3 2 3 2 2" xfId="55014"/>
    <cellStyle name="Финансовый 6 3 3 2 3 2 3" xfId="55015"/>
    <cellStyle name="Финансовый 6 3 3 2 3 2 4" xfId="55016"/>
    <cellStyle name="Финансовый 6 3 3 2 3 2 5" xfId="55017"/>
    <cellStyle name="Финансовый 6 3 3 2 3 3" xfId="55018"/>
    <cellStyle name="Финансовый 6 3 3 2 3 4" xfId="55019"/>
    <cellStyle name="Финансовый 6 3 3 2 3 5" xfId="55020"/>
    <cellStyle name="Финансовый 6 3 3 2 3 6" xfId="55021"/>
    <cellStyle name="Финансовый 6 3 3 2 3 7" xfId="55022"/>
    <cellStyle name="Финансовый 6 3 3 2 3 8" xfId="55023"/>
    <cellStyle name="Финансовый 6 3 3 2 3 9" xfId="55024"/>
    <cellStyle name="Финансовый 6 3 3 2 4" xfId="55025"/>
    <cellStyle name="Финансовый 6 3 3 2 4 2" xfId="55026"/>
    <cellStyle name="Финансовый 6 3 3 2 4 2 2" xfId="55027"/>
    <cellStyle name="Финансовый 6 3 3 2 4 2 3" xfId="55028"/>
    <cellStyle name="Финансовый 6 3 3 2 4 2 4" xfId="55029"/>
    <cellStyle name="Финансовый 6 3 3 2 4 2 5" xfId="55030"/>
    <cellStyle name="Финансовый 6 3 3 2 4 3" xfId="55031"/>
    <cellStyle name="Финансовый 6 3 3 2 4 4" xfId="55032"/>
    <cellStyle name="Финансовый 6 3 3 2 4 5" xfId="55033"/>
    <cellStyle name="Финансовый 6 3 3 2 4 6" xfId="55034"/>
    <cellStyle name="Финансовый 6 3 3 2 4 7" xfId="55035"/>
    <cellStyle name="Финансовый 6 3 3 2 4 8" xfId="55036"/>
    <cellStyle name="Финансовый 6 3 3 2 5" xfId="55037"/>
    <cellStyle name="Финансовый 6 3 3 2 5 2" xfId="55038"/>
    <cellStyle name="Финансовый 6 3 3 2 5 3" xfId="55039"/>
    <cellStyle name="Финансовый 6 3 3 2 5 4" xfId="55040"/>
    <cellStyle name="Финансовый 6 3 3 2 5 5" xfId="55041"/>
    <cellStyle name="Финансовый 6 3 3 2 6" xfId="55042"/>
    <cellStyle name="Финансовый 6 3 3 2 6 2" xfId="55043"/>
    <cellStyle name="Финансовый 6 3 3 2 6 3" xfId="55044"/>
    <cellStyle name="Финансовый 6 3 3 2 6 4" xfId="55045"/>
    <cellStyle name="Финансовый 6 3 3 2 6 5" xfId="55046"/>
    <cellStyle name="Финансовый 6 3 3 2 7" xfId="55047"/>
    <cellStyle name="Финансовый 6 3 3 2 8" xfId="55048"/>
    <cellStyle name="Финансовый 6 3 3 2 9" xfId="55049"/>
    <cellStyle name="Финансовый 6 3 3 3" xfId="55050"/>
    <cellStyle name="Финансовый 6 3 3 3 10" xfId="55051"/>
    <cellStyle name="Финансовый 6 3 3 3 11" xfId="55052"/>
    <cellStyle name="Финансовый 6 3 3 3 12" xfId="55053"/>
    <cellStyle name="Финансовый 6 3 3 3 13" xfId="55054"/>
    <cellStyle name="Финансовый 6 3 3 3 2" xfId="55055"/>
    <cellStyle name="Финансовый 6 3 3 3 2 2" xfId="55056"/>
    <cellStyle name="Финансовый 6 3 3 3 2 2 2" xfId="55057"/>
    <cellStyle name="Финансовый 6 3 3 3 2 2 3" xfId="55058"/>
    <cellStyle name="Финансовый 6 3 3 3 2 2 4" xfId="55059"/>
    <cellStyle name="Финансовый 6 3 3 3 2 2 5" xfId="55060"/>
    <cellStyle name="Финансовый 6 3 3 3 2 3" xfId="55061"/>
    <cellStyle name="Финансовый 6 3 3 3 2 4" xfId="55062"/>
    <cellStyle name="Финансовый 6 3 3 3 2 5" xfId="55063"/>
    <cellStyle name="Финансовый 6 3 3 3 2 6" xfId="55064"/>
    <cellStyle name="Финансовый 6 3 3 3 2 7" xfId="55065"/>
    <cellStyle name="Финансовый 6 3 3 3 2 8" xfId="55066"/>
    <cellStyle name="Финансовый 6 3 3 3 2 9" xfId="55067"/>
    <cellStyle name="Финансовый 6 3 3 3 3" xfId="55068"/>
    <cellStyle name="Финансовый 6 3 3 3 3 2" xfId="55069"/>
    <cellStyle name="Финансовый 6 3 3 3 3 2 2" xfId="55070"/>
    <cellStyle name="Финансовый 6 3 3 3 3 2 3" xfId="55071"/>
    <cellStyle name="Финансовый 6 3 3 3 3 2 4" xfId="55072"/>
    <cellStyle name="Финансовый 6 3 3 3 3 2 5" xfId="55073"/>
    <cellStyle name="Финансовый 6 3 3 3 3 3" xfId="55074"/>
    <cellStyle name="Финансовый 6 3 3 3 3 4" xfId="55075"/>
    <cellStyle name="Финансовый 6 3 3 3 3 5" xfId="55076"/>
    <cellStyle name="Финансовый 6 3 3 3 3 6" xfId="55077"/>
    <cellStyle name="Финансовый 6 3 3 3 3 7" xfId="55078"/>
    <cellStyle name="Финансовый 6 3 3 3 3 8" xfId="55079"/>
    <cellStyle name="Финансовый 6 3 3 3 4" xfId="55080"/>
    <cellStyle name="Финансовый 6 3 3 3 4 2" xfId="55081"/>
    <cellStyle name="Финансовый 6 3 3 3 4 3" xfId="55082"/>
    <cellStyle name="Финансовый 6 3 3 3 4 4" xfId="55083"/>
    <cellStyle name="Финансовый 6 3 3 3 4 5" xfId="55084"/>
    <cellStyle name="Финансовый 6 3 3 3 5" xfId="55085"/>
    <cellStyle name="Финансовый 6 3 3 3 5 2" xfId="55086"/>
    <cellStyle name="Финансовый 6 3 3 3 5 3" xfId="55087"/>
    <cellStyle name="Финансовый 6 3 3 3 5 4" xfId="55088"/>
    <cellStyle name="Финансовый 6 3 3 3 5 5" xfId="55089"/>
    <cellStyle name="Финансовый 6 3 3 3 6" xfId="55090"/>
    <cellStyle name="Финансовый 6 3 3 3 7" xfId="55091"/>
    <cellStyle name="Финансовый 6 3 3 3 8" xfId="55092"/>
    <cellStyle name="Финансовый 6 3 3 3 9" xfId="55093"/>
    <cellStyle name="Финансовый 6 3 3 4" xfId="55094"/>
    <cellStyle name="Финансовый 6 3 3 4 10" xfId="55095"/>
    <cellStyle name="Финансовый 6 3 3 4 2" xfId="55096"/>
    <cellStyle name="Финансовый 6 3 3 4 2 2" xfId="55097"/>
    <cellStyle name="Финансовый 6 3 3 4 2 2 2" xfId="55098"/>
    <cellStyle name="Финансовый 6 3 3 4 2 2 3" xfId="55099"/>
    <cellStyle name="Финансовый 6 3 3 4 2 2 4" xfId="55100"/>
    <cellStyle name="Финансовый 6 3 3 4 2 2 5" xfId="55101"/>
    <cellStyle name="Финансовый 6 3 3 4 2 3" xfId="55102"/>
    <cellStyle name="Финансовый 6 3 3 4 2 4" xfId="55103"/>
    <cellStyle name="Финансовый 6 3 3 4 2 5" xfId="55104"/>
    <cellStyle name="Финансовый 6 3 3 4 2 6" xfId="55105"/>
    <cellStyle name="Финансовый 6 3 3 4 2 7" xfId="55106"/>
    <cellStyle name="Финансовый 6 3 3 4 2 8" xfId="55107"/>
    <cellStyle name="Финансовый 6 3 3 4 2 9" xfId="55108"/>
    <cellStyle name="Финансовый 6 3 3 4 3" xfId="55109"/>
    <cellStyle name="Финансовый 6 3 3 4 3 2" xfId="55110"/>
    <cellStyle name="Финансовый 6 3 3 4 3 3" xfId="55111"/>
    <cellStyle name="Финансовый 6 3 3 4 3 4" xfId="55112"/>
    <cellStyle name="Финансовый 6 3 3 4 3 5" xfId="55113"/>
    <cellStyle name="Финансовый 6 3 3 4 4" xfId="55114"/>
    <cellStyle name="Финансовый 6 3 3 4 5" xfId="55115"/>
    <cellStyle name="Финансовый 6 3 3 4 6" xfId="55116"/>
    <cellStyle name="Финансовый 6 3 3 4 7" xfId="55117"/>
    <cellStyle name="Финансовый 6 3 3 4 8" xfId="55118"/>
    <cellStyle name="Финансовый 6 3 3 4 9" xfId="55119"/>
    <cellStyle name="Финансовый 6 3 3 5" xfId="55120"/>
    <cellStyle name="Финансовый 6 3 3 5 2" xfId="55121"/>
    <cellStyle name="Финансовый 6 3 3 5 2 2" xfId="55122"/>
    <cellStyle name="Финансовый 6 3 3 5 2 3" xfId="55123"/>
    <cellStyle name="Финансовый 6 3 3 5 2 4" xfId="55124"/>
    <cellStyle name="Финансовый 6 3 3 5 2 5" xfId="55125"/>
    <cellStyle name="Финансовый 6 3 3 5 3" xfId="55126"/>
    <cellStyle name="Финансовый 6 3 3 5 4" xfId="55127"/>
    <cellStyle name="Финансовый 6 3 3 5 5" xfId="55128"/>
    <cellStyle name="Финансовый 6 3 3 5 6" xfId="55129"/>
    <cellStyle name="Финансовый 6 3 3 5 7" xfId="55130"/>
    <cellStyle name="Финансовый 6 3 3 5 8" xfId="55131"/>
    <cellStyle name="Финансовый 6 3 3 5 9" xfId="55132"/>
    <cellStyle name="Финансовый 6 3 3 6" xfId="55133"/>
    <cellStyle name="Финансовый 6 3 3 6 2" xfId="55134"/>
    <cellStyle name="Финансовый 6 3 3 6 2 2" xfId="55135"/>
    <cellStyle name="Финансовый 6 3 3 6 2 3" xfId="55136"/>
    <cellStyle name="Финансовый 6 3 3 6 2 4" xfId="55137"/>
    <cellStyle name="Финансовый 6 3 3 6 2 5" xfId="55138"/>
    <cellStyle name="Финансовый 6 3 3 6 3" xfId="55139"/>
    <cellStyle name="Финансовый 6 3 3 6 4" xfId="55140"/>
    <cellStyle name="Финансовый 6 3 3 6 5" xfId="55141"/>
    <cellStyle name="Финансовый 6 3 3 6 6" xfId="55142"/>
    <cellStyle name="Финансовый 6 3 3 6 7" xfId="55143"/>
    <cellStyle name="Финансовый 6 3 3 6 8" xfId="55144"/>
    <cellStyle name="Финансовый 6 3 3 7" xfId="55145"/>
    <cellStyle name="Финансовый 6 3 3 7 2" xfId="55146"/>
    <cellStyle name="Финансовый 6 3 3 7 3" xfId="55147"/>
    <cellStyle name="Финансовый 6 3 3 7 4" xfId="55148"/>
    <cellStyle name="Финансовый 6 3 3 7 5" xfId="55149"/>
    <cellStyle name="Финансовый 6 3 3 8" xfId="55150"/>
    <cellStyle name="Финансовый 6 3 3 8 2" xfId="55151"/>
    <cellStyle name="Финансовый 6 3 3 8 3" xfId="55152"/>
    <cellStyle name="Финансовый 6 3 3 8 4" xfId="55153"/>
    <cellStyle name="Финансовый 6 3 3 8 5" xfId="55154"/>
    <cellStyle name="Финансовый 6 3 3 9" xfId="55155"/>
    <cellStyle name="Финансовый 6 3 4" xfId="55156"/>
    <cellStyle name="Финансовый 6 3 4 10" xfId="55157"/>
    <cellStyle name="Финансовый 6 3 4 11" xfId="55158"/>
    <cellStyle name="Финансовый 6 3 4 12" xfId="55159"/>
    <cellStyle name="Финансовый 6 3 4 13" xfId="55160"/>
    <cellStyle name="Финансовый 6 3 4 14" xfId="55161"/>
    <cellStyle name="Финансовый 6 3 4 15" xfId="55162"/>
    <cellStyle name="Финансовый 6 3 4 16" xfId="55163"/>
    <cellStyle name="Финансовый 6 3 4 2" xfId="55164"/>
    <cellStyle name="Финансовый 6 3 4 2 10" xfId="55165"/>
    <cellStyle name="Финансовый 6 3 4 2 11" xfId="55166"/>
    <cellStyle name="Финансовый 6 3 4 2 12" xfId="55167"/>
    <cellStyle name="Финансовый 6 3 4 2 13" xfId="55168"/>
    <cellStyle name="Финансовый 6 3 4 2 14" xfId="55169"/>
    <cellStyle name="Финансовый 6 3 4 2 2" xfId="55170"/>
    <cellStyle name="Финансовый 6 3 4 2 2 10" xfId="55171"/>
    <cellStyle name="Финансовый 6 3 4 2 2 11" xfId="55172"/>
    <cellStyle name="Финансовый 6 3 4 2 2 12" xfId="55173"/>
    <cellStyle name="Финансовый 6 3 4 2 2 13" xfId="55174"/>
    <cellStyle name="Финансовый 6 3 4 2 2 2" xfId="55175"/>
    <cellStyle name="Финансовый 6 3 4 2 2 2 2" xfId="55176"/>
    <cellStyle name="Финансовый 6 3 4 2 2 2 2 2" xfId="55177"/>
    <cellStyle name="Финансовый 6 3 4 2 2 2 2 3" xfId="55178"/>
    <cellStyle name="Финансовый 6 3 4 2 2 2 2 4" xfId="55179"/>
    <cellStyle name="Финансовый 6 3 4 2 2 2 2 5" xfId="55180"/>
    <cellStyle name="Финансовый 6 3 4 2 2 2 3" xfId="55181"/>
    <cellStyle name="Финансовый 6 3 4 2 2 2 4" xfId="55182"/>
    <cellStyle name="Финансовый 6 3 4 2 2 2 5" xfId="55183"/>
    <cellStyle name="Финансовый 6 3 4 2 2 2 6" xfId="55184"/>
    <cellStyle name="Финансовый 6 3 4 2 2 2 7" xfId="55185"/>
    <cellStyle name="Финансовый 6 3 4 2 2 2 8" xfId="55186"/>
    <cellStyle name="Финансовый 6 3 4 2 2 2 9" xfId="55187"/>
    <cellStyle name="Финансовый 6 3 4 2 2 3" xfId="55188"/>
    <cellStyle name="Финансовый 6 3 4 2 2 3 2" xfId="55189"/>
    <cellStyle name="Финансовый 6 3 4 2 2 3 2 2" xfId="55190"/>
    <cellStyle name="Финансовый 6 3 4 2 2 3 2 3" xfId="55191"/>
    <cellStyle name="Финансовый 6 3 4 2 2 3 2 4" xfId="55192"/>
    <cellStyle name="Финансовый 6 3 4 2 2 3 2 5" xfId="55193"/>
    <cellStyle name="Финансовый 6 3 4 2 2 3 3" xfId="55194"/>
    <cellStyle name="Финансовый 6 3 4 2 2 3 4" xfId="55195"/>
    <cellStyle name="Финансовый 6 3 4 2 2 3 5" xfId="55196"/>
    <cellStyle name="Финансовый 6 3 4 2 2 3 6" xfId="55197"/>
    <cellStyle name="Финансовый 6 3 4 2 2 3 7" xfId="55198"/>
    <cellStyle name="Финансовый 6 3 4 2 2 3 8" xfId="55199"/>
    <cellStyle name="Финансовый 6 3 4 2 2 4" xfId="55200"/>
    <cellStyle name="Финансовый 6 3 4 2 2 4 2" xfId="55201"/>
    <cellStyle name="Финансовый 6 3 4 2 2 4 3" xfId="55202"/>
    <cellStyle name="Финансовый 6 3 4 2 2 4 4" xfId="55203"/>
    <cellStyle name="Финансовый 6 3 4 2 2 4 5" xfId="55204"/>
    <cellStyle name="Финансовый 6 3 4 2 2 5" xfId="55205"/>
    <cellStyle name="Финансовый 6 3 4 2 2 5 2" xfId="55206"/>
    <cellStyle name="Финансовый 6 3 4 2 2 5 3" xfId="55207"/>
    <cellStyle name="Финансовый 6 3 4 2 2 5 4" xfId="55208"/>
    <cellStyle name="Финансовый 6 3 4 2 2 5 5" xfId="55209"/>
    <cellStyle name="Финансовый 6 3 4 2 2 6" xfId="55210"/>
    <cellStyle name="Финансовый 6 3 4 2 2 7" xfId="55211"/>
    <cellStyle name="Финансовый 6 3 4 2 2 8" xfId="55212"/>
    <cellStyle name="Финансовый 6 3 4 2 2 9" xfId="55213"/>
    <cellStyle name="Финансовый 6 3 4 2 3" xfId="55214"/>
    <cellStyle name="Финансовый 6 3 4 2 3 2" xfId="55215"/>
    <cellStyle name="Финансовый 6 3 4 2 3 2 2" xfId="55216"/>
    <cellStyle name="Финансовый 6 3 4 2 3 2 3" xfId="55217"/>
    <cellStyle name="Финансовый 6 3 4 2 3 2 4" xfId="55218"/>
    <cellStyle name="Финансовый 6 3 4 2 3 2 5" xfId="55219"/>
    <cellStyle name="Финансовый 6 3 4 2 3 3" xfId="55220"/>
    <cellStyle name="Финансовый 6 3 4 2 3 4" xfId="55221"/>
    <cellStyle name="Финансовый 6 3 4 2 3 5" xfId="55222"/>
    <cellStyle name="Финансовый 6 3 4 2 3 6" xfId="55223"/>
    <cellStyle name="Финансовый 6 3 4 2 3 7" xfId="55224"/>
    <cellStyle name="Финансовый 6 3 4 2 3 8" xfId="55225"/>
    <cellStyle name="Финансовый 6 3 4 2 3 9" xfId="55226"/>
    <cellStyle name="Финансовый 6 3 4 2 4" xfId="55227"/>
    <cellStyle name="Финансовый 6 3 4 2 4 2" xfId="55228"/>
    <cellStyle name="Финансовый 6 3 4 2 4 2 2" xfId="55229"/>
    <cellStyle name="Финансовый 6 3 4 2 4 2 3" xfId="55230"/>
    <cellStyle name="Финансовый 6 3 4 2 4 2 4" xfId="55231"/>
    <cellStyle name="Финансовый 6 3 4 2 4 2 5" xfId="55232"/>
    <cellStyle name="Финансовый 6 3 4 2 4 3" xfId="55233"/>
    <cellStyle name="Финансовый 6 3 4 2 4 4" xfId="55234"/>
    <cellStyle name="Финансовый 6 3 4 2 4 5" xfId="55235"/>
    <cellStyle name="Финансовый 6 3 4 2 4 6" xfId="55236"/>
    <cellStyle name="Финансовый 6 3 4 2 4 7" xfId="55237"/>
    <cellStyle name="Финансовый 6 3 4 2 4 8" xfId="55238"/>
    <cellStyle name="Финансовый 6 3 4 2 5" xfId="55239"/>
    <cellStyle name="Финансовый 6 3 4 2 5 2" xfId="55240"/>
    <cellStyle name="Финансовый 6 3 4 2 5 3" xfId="55241"/>
    <cellStyle name="Финансовый 6 3 4 2 5 4" xfId="55242"/>
    <cellStyle name="Финансовый 6 3 4 2 5 5" xfId="55243"/>
    <cellStyle name="Финансовый 6 3 4 2 6" xfId="55244"/>
    <cellStyle name="Финансовый 6 3 4 2 6 2" xfId="55245"/>
    <cellStyle name="Финансовый 6 3 4 2 6 3" xfId="55246"/>
    <cellStyle name="Финансовый 6 3 4 2 6 4" xfId="55247"/>
    <cellStyle name="Финансовый 6 3 4 2 6 5" xfId="55248"/>
    <cellStyle name="Финансовый 6 3 4 2 7" xfId="55249"/>
    <cellStyle name="Финансовый 6 3 4 2 8" xfId="55250"/>
    <cellStyle name="Финансовый 6 3 4 2 9" xfId="55251"/>
    <cellStyle name="Финансовый 6 3 4 3" xfId="55252"/>
    <cellStyle name="Финансовый 6 3 4 3 10" xfId="55253"/>
    <cellStyle name="Финансовый 6 3 4 3 11" xfId="55254"/>
    <cellStyle name="Финансовый 6 3 4 3 12" xfId="55255"/>
    <cellStyle name="Финансовый 6 3 4 3 13" xfId="55256"/>
    <cellStyle name="Финансовый 6 3 4 3 2" xfId="55257"/>
    <cellStyle name="Финансовый 6 3 4 3 2 2" xfId="55258"/>
    <cellStyle name="Финансовый 6 3 4 3 2 2 2" xfId="55259"/>
    <cellStyle name="Финансовый 6 3 4 3 2 2 3" xfId="55260"/>
    <cellStyle name="Финансовый 6 3 4 3 2 2 4" xfId="55261"/>
    <cellStyle name="Финансовый 6 3 4 3 2 2 5" xfId="55262"/>
    <cellStyle name="Финансовый 6 3 4 3 2 3" xfId="55263"/>
    <cellStyle name="Финансовый 6 3 4 3 2 4" xfId="55264"/>
    <cellStyle name="Финансовый 6 3 4 3 2 5" xfId="55265"/>
    <cellStyle name="Финансовый 6 3 4 3 2 6" xfId="55266"/>
    <cellStyle name="Финансовый 6 3 4 3 2 7" xfId="55267"/>
    <cellStyle name="Финансовый 6 3 4 3 2 8" xfId="55268"/>
    <cellStyle name="Финансовый 6 3 4 3 2 9" xfId="55269"/>
    <cellStyle name="Финансовый 6 3 4 3 3" xfId="55270"/>
    <cellStyle name="Финансовый 6 3 4 3 3 2" xfId="55271"/>
    <cellStyle name="Финансовый 6 3 4 3 3 2 2" xfId="55272"/>
    <cellStyle name="Финансовый 6 3 4 3 3 2 3" xfId="55273"/>
    <cellStyle name="Финансовый 6 3 4 3 3 2 4" xfId="55274"/>
    <cellStyle name="Финансовый 6 3 4 3 3 2 5" xfId="55275"/>
    <cellStyle name="Финансовый 6 3 4 3 3 3" xfId="55276"/>
    <cellStyle name="Финансовый 6 3 4 3 3 4" xfId="55277"/>
    <cellStyle name="Финансовый 6 3 4 3 3 5" xfId="55278"/>
    <cellStyle name="Финансовый 6 3 4 3 3 6" xfId="55279"/>
    <cellStyle name="Финансовый 6 3 4 3 3 7" xfId="55280"/>
    <cellStyle name="Финансовый 6 3 4 3 3 8" xfId="55281"/>
    <cellStyle name="Финансовый 6 3 4 3 4" xfId="55282"/>
    <cellStyle name="Финансовый 6 3 4 3 4 2" xfId="55283"/>
    <cellStyle name="Финансовый 6 3 4 3 4 3" xfId="55284"/>
    <cellStyle name="Финансовый 6 3 4 3 4 4" xfId="55285"/>
    <cellStyle name="Финансовый 6 3 4 3 4 5" xfId="55286"/>
    <cellStyle name="Финансовый 6 3 4 3 5" xfId="55287"/>
    <cellStyle name="Финансовый 6 3 4 3 5 2" xfId="55288"/>
    <cellStyle name="Финансовый 6 3 4 3 5 3" xfId="55289"/>
    <cellStyle name="Финансовый 6 3 4 3 5 4" xfId="55290"/>
    <cellStyle name="Финансовый 6 3 4 3 5 5" xfId="55291"/>
    <cellStyle name="Финансовый 6 3 4 3 6" xfId="55292"/>
    <cellStyle name="Финансовый 6 3 4 3 7" xfId="55293"/>
    <cellStyle name="Финансовый 6 3 4 3 8" xfId="55294"/>
    <cellStyle name="Финансовый 6 3 4 3 9" xfId="55295"/>
    <cellStyle name="Финансовый 6 3 4 4" xfId="55296"/>
    <cellStyle name="Финансовый 6 3 4 4 10" xfId="55297"/>
    <cellStyle name="Финансовый 6 3 4 4 2" xfId="55298"/>
    <cellStyle name="Финансовый 6 3 4 4 2 2" xfId="55299"/>
    <cellStyle name="Финансовый 6 3 4 4 2 2 2" xfId="55300"/>
    <cellStyle name="Финансовый 6 3 4 4 2 2 3" xfId="55301"/>
    <cellStyle name="Финансовый 6 3 4 4 2 2 4" xfId="55302"/>
    <cellStyle name="Финансовый 6 3 4 4 2 2 5" xfId="55303"/>
    <cellStyle name="Финансовый 6 3 4 4 2 3" xfId="55304"/>
    <cellStyle name="Финансовый 6 3 4 4 2 4" xfId="55305"/>
    <cellStyle name="Финансовый 6 3 4 4 2 5" xfId="55306"/>
    <cellStyle name="Финансовый 6 3 4 4 2 6" xfId="55307"/>
    <cellStyle name="Финансовый 6 3 4 4 2 7" xfId="55308"/>
    <cellStyle name="Финансовый 6 3 4 4 2 8" xfId="55309"/>
    <cellStyle name="Финансовый 6 3 4 4 2 9" xfId="55310"/>
    <cellStyle name="Финансовый 6 3 4 4 3" xfId="55311"/>
    <cellStyle name="Финансовый 6 3 4 4 3 2" xfId="55312"/>
    <cellStyle name="Финансовый 6 3 4 4 3 3" xfId="55313"/>
    <cellStyle name="Финансовый 6 3 4 4 3 4" xfId="55314"/>
    <cellStyle name="Финансовый 6 3 4 4 3 5" xfId="55315"/>
    <cellStyle name="Финансовый 6 3 4 4 4" xfId="55316"/>
    <cellStyle name="Финансовый 6 3 4 4 5" xfId="55317"/>
    <cellStyle name="Финансовый 6 3 4 4 6" xfId="55318"/>
    <cellStyle name="Финансовый 6 3 4 4 7" xfId="55319"/>
    <cellStyle name="Финансовый 6 3 4 4 8" xfId="55320"/>
    <cellStyle name="Финансовый 6 3 4 4 9" xfId="55321"/>
    <cellStyle name="Финансовый 6 3 4 5" xfId="55322"/>
    <cellStyle name="Финансовый 6 3 4 5 2" xfId="55323"/>
    <cellStyle name="Финансовый 6 3 4 5 2 2" xfId="55324"/>
    <cellStyle name="Финансовый 6 3 4 5 2 3" xfId="55325"/>
    <cellStyle name="Финансовый 6 3 4 5 2 4" xfId="55326"/>
    <cellStyle name="Финансовый 6 3 4 5 2 5" xfId="55327"/>
    <cellStyle name="Финансовый 6 3 4 5 3" xfId="55328"/>
    <cellStyle name="Финансовый 6 3 4 5 4" xfId="55329"/>
    <cellStyle name="Финансовый 6 3 4 5 5" xfId="55330"/>
    <cellStyle name="Финансовый 6 3 4 5 6" xfId="55331"/>
    <cellStyle name="Финансовый 6 3 4 5 7" xfId="55332"/>
    <cellStyle name="Финансовый 6 3 4 5 8" xfId="55333"/>
    <cellStyle name="Финансовый 6 3 4 5 9" xfId="55334"/>
    <cellStyle name="Финансовый 6 3 4 6" xfId="55335"/>
    <cellStyle name="Финансовый 6 3 4 6 2" xfId="55336"/>
    <cellStyle name="Финансовый 6 3 4 6 2 2" xfId="55337"/>
    <cellStyle name="Финансовый 6 3 4 6 2 3" xfId="55338"/>
    <cellStyle name="Финансовый 6 3 4 6 2 4" xfId="55339"/>
    <cellStyle name="Финансовый 6 3 4 6 2 5" xfId="55340"/>
    <cellStyle name="Финансовый 6 3 4 6 3" xfId="55341"/>
    <cellStyle name="Финансовый 6 3 4 6 4" xfId="55342"/>
    <cellStyle name="Финансовый 6 3 4 6 5" xfId="55343"/>
    <cellStyle name="Финансовый 6 3 4 6 6" xfId="55344"/>
    <cellStyle name="Финансовый 6 3 4 6 7" xfId="55345"/>
    <cellStyle name="Финансовый 6 3 4 6 8" xfId="55346"/>
    <cellStyle name="Финансовый 6 3 4 7" xfId="55347"/>
    <cellStyle name="Финансовый 6 3 4 7 2" xfId="55348"/>
    <cellStyle name="Финансовый 6 3 4 7 3" xfId="55349"/>
    <cellStyle name="Финансовый 6 3 4 7 4" xfId="55350"/>
    <cellStyle name="Финансовый 6 3 4 7 5" xfId="55351"/>
    <cellStyle name="Финансовый 6 3 4 8" xfId="55352"/>
    <cellStyle name="Финансовый 6 3 4 8 2" xfId="55353"/>
    <cellStyle name="Финансовый 6 3 4 8 3" xfId="55354"/>
    <cellStyle name="Финансовый 6 3 4 8 4" xfId="55355"/>
    <cellStyle name="Финансовый 6 3 4 8 5" xfId="55356"/>
    <cellStyle name="Финансовый 6 3 4 9" xfId="55357"/>
    <cellStyle name="Финансовый 6 3 5" xfId="55358"/>
    <cellStyle name="Финансовый 6 3 5 10" xfId="55359"/>
    <cellStyle name="Финансовый 6 3 5 11" xfId="55360"/>
    <cellStyle name="Финансовый 6 3 5 12" xfId="55361"/>
    <cellStyle name="Финансовый 6 3 5 13" xfId="55362"/>
    <cellStyle name="Финансовый 6 3 5 14" xfId="55363"/>
    <cellStyle name="Финансовый 6 3 5 15" xfId="55364"/>
    <cellStyle name="Финансовый 6 3 5 2" xfId="55365"/>
    <cellStyle name="Финансовый 6 3 5 2 10" xfId="55366"/>
    <cellStyle name="Финансовый 6 3 5 2 11" xfId="55367"/>
    <cellStyle name="Финансовый 6 3 5 2 12" xfId="55368"/>
    <cellStyle name="Финансовый 6 3 5 2 13" xfId="55369"/>
    <cellStyle name="Финансовый 6 3 5 2 14" xfId="55370"/>
    <cellStyle name="Финансовый 6 3 5 2 2" xfId="55371"/>
    <cellStyle name="Финансовый 6 3 5 2 2 10" xfId="55372"/>
    <cellStyle name="Финансовый 6 3 5 2 2 11" xfId="55373"/>
    <cellStyle name="Финансовый 6 3 5 2 2 12" xfId="55374"/>
    <cellStyle name="Финансовый 6 3 5 2 2 13" xfId="55375"/>
    <cellStyle name="Финансовый 6 3 5 2 2 2" xfId="55376"/>
    <cellStyle name="Финансовый 6 3 5 2 2 2 2" xfId="55377"/>
    <cellStyle name="Финансовый 6 3 5 2 2 2 2 2" xfId="55378"/>
    <cellStyle name="Финансовый 6 3 5 2 2 2 2 3" xfId="55379"/>
    <cellStyle name="Финансовый 6 3 5 2 2 2 2 4" xfId="55380"/>
    <cellStyle name="Финансовый 6 3 5 2 2 2 2 5" xfId="55381"/>
    <cellStyle name="Финансовый 6 3 5 2 2 2 3" xfId="55382"/>
    <cellStyle name="Финансовый 6 3 5 2 2 2 4" xfId="55383"/>
    <cellStyle name="Финансовый 6 3 5 2 2 2 5" xfId="55384"/>
    <cellStyle name="Финансовый 6 3 5 2 2 2 6" xfId="55385"/>
    <cellStyle name="Финансовый 6 3 5 2 2 2 7" xfId="55386"/>
    <cellStyle name="Финансовый 6 3 5 2 2 2 8" xfId="55387"/>
    <cellStyle name="Финансовый 6 3 5 2 2 2 9" xfId="55388"/>
    <cellStyle name="Финансовый 6 3 5 2 2 3" xfId="55389"/>
    <cellStyle name="Финансовый 6 3 5 2 2 3 2" xfId="55390"/>
    <cellStyle name="Финансовый 6 3 5 2 2 3 2 2" xfId="55391"/>
    <cellStyle name="Финансовый 6 3 5 2 2 3 2 3" xfId="55392"/>
    <cellStyle name="Финансовый 6 3 5 2 2 3 2 4" xfId="55393"/>
    <cellStyle name="Финансовый 6 3 5 2 2 3 2 5" xfId="55394"/>
    <cellStyle name="Финансовый 6 3 5 2 2 3 3" xfId="55395"/>
    <cellStyle name="Финансовый 6 3 5 2 2 3 4" xfId="55396"/>
    <cellStyle name="Финансовый 6 3 5 2 2 3 5" xfId="55397"/>
    <cellStyle name="Финансовый 6 3 5 2 2 3 6" xfId="55398"/>
    <cellStyle name="Финансовый 6 3 5 2 2 3 7" xfId="55399"/>
    <cellStyle name="Финансовый 6 3 5 2 2 3 8" xfId="55400"/>
    <cellStyle name="Финансовый 6 3 5 2 2 4" xfId="55401"/>
    <cellStyle name="Финансовый 6 3 5 2 2 4 2" xfId="55402"/>
    <cellStyle name="Финансовый 6 3 5 2 2 4 3" xfId="55403"/>
    <cellStyle name="Финансовый 6 3 5 2 2 4 4" xfId="55404"/>
    <cellStyle name="Финансовый 6 3 5 2 2 4 5" xfId="55405"/>
    <cellStyle name="Финансовый 6 3 5 2 2 5" xfId="55406"/>
    <cellStyle name="Финансовый 6 3 5 2 2 5 2" xfId="55407"/>
    <cellStyle name="Финансовый 6 3 5 2 2 5 3" xfId="55408"/>
    <cellStyle name="Финансовый 6 3 5 2 2 5 4" xfId="55409"/>
    <cellStyle name="Финансовый 6 3 5 2 2 5 5" xfId="55410"/>
    <cellStyle name="Финансовый 6 3 5 2 2 6" xfId="55411"/>
    <cellStyle name="Финансовый 6 3 5 2 2 7" xfId="55412"/>
    <cellStyle name="Финансовый 6 3 5 2 2 8" xfId="55413"/>
    <cellStyle name="Финансовый 6 3 5 2 2 9" xfId="55414"/>
    <cellStyle name="Финансовый 6 3 5 2 3" xfId="55415"/>
    <cellStyle name="Финансовый 6 3 5 2 3 2" xfId="55416"/>
    <cellStyle name="Финансовый 6 3 5 2 3 2 2" xfId="55417"/>
    <cellStyle name="Финансовый 6 3 5 2 3 2 3" xfId="55418"/>
    <cellStyle name="Финансовый 6 3 5 2 3 2 4" xfId="55419"/>
    <cellStyle name="Финансовый 6 3 5 2 3 2 5" xfId="55420"/>
    <cellStyle name="Финансовый 6 3 5 2 3 3" xfId="55421"/>
    <cellStyle name="Финансовый 6 3 5 2 3 4" xfId="55422"/>
    <cellStyle name="Финансовый 6 3 5 2 3 5" xfId="55423"/>
    <cellStyle name="Финансовый 6 3 5 2 3 6" xfId="55424"/>
    <cellStyle name="Финансовый 6 3 5 2 3 7" xfId="55425"/>
    <cellStyle name="Финансовый 6 3 5 2 3 8" xfId="55426"/>
    <cellStyle name="Финансовый 6 3 5 2 3 9" xfId="55427"/>
    <cellStyle name="Финансовый 6 3 5 2 4" xfId="55428"/>
    <cellStyle name="Финансовый 6 3 5 2 4 2" xfId="55429"/>
    <cellStyle name="Финансовый 6 3 5 2 4 2 2" xfId="55430"/>
    <cellStyle name="Финансовый 6 3 5 2 4 2 3" xfId="55431"/>
    <cellStyle name="Финансовый 6 3 5 2 4 2 4" xfId="55432"/>
    <cellStyle name="Финансовый 6 3 5 2 4 2 5" xfId="55433"/>
    <cellStyle name="Финансовый 6 3 5 2 4 3" xfId="55434"/>
    <cellStyle name="Финансовый 6 3 5 2 4 4" xfId="55435"/>
    <cellStyle name="Финансовый 6 3 5 2 4 5" xfId="55436"/>
    <cellStyle name="Финансовый 6 3 5 2 4 6" xfId="55437"/>
    <cellStyle name="Финансовый 6 3 5 2 4 7" xfId="55438"/>
    <cellStyle name="Финансовый 6 3 5 2 4 8" xfId="55439"/>
    <cellStyle name="Финансовый 6 3 5 2 5" xfId="55440"/>
    <cellStyle name="Финансовый 6 3 5 2 5 2" xfId="55441"/>
    <cellStyle name="Финансовый 6 3 5 2 5 3" xfId="55442"/>
    <cellStyle name="Финансовый 6 3 5 2 5 4" xfId="55443"/>
    <cellStyle name="Финансовый 6 3 5 2 5 5" xfId="55444"/>
    <cellStyle name="Финансовый 6 3 5 2 6" xfId="55445"/>
    <cellStyle name="Финансовый 6 3 5 2 6 2" xfId="55446"/>
    <cellStyle name="Финансовый 6 3 5 2 6 3" xfId="55447"/>
    <cellStyle name="Финансовый 6 3 5 2 6 4" xfId="55448"/>
    <cellStyle name="Финансовый 6 3 5 2 6 5" xfId="55449"/>
    <cellStyle name="Финансовый 6 3 5 2 7" xfId="55450"/>
    <cellStyle name="Финансовый 6 3 5 2 8" xfId="55451"/>
    <cellStyle name="Финансовый 6 3 5 2 9" xfId="55452"/>
    <cellStyle name="Финансовый 6 3 5 3" xfId="55453"/>
    <cellStyle name="Финансовый 6 3 5 3 10" xfId="55454"/>
    <cellStyle name="Финансовый 6 3 5 3 11" xfId="55455"/>
    <cellStyle name="Финансовый 6 3 5 3 12" xfId="55456"/>
    <cellStyle name="Финансовый 6 3 5 3 13" xfId="55457"/>
    <cellStyle name="Финансовый 6 3 5 3 2" xfId="55458"/>
    <cellStyle name="Финансовый 6 3 5 3 2 2" xfId="55459"/>
    <cellStyle name="Финансовый 6 3 5 3 2 2 2" xfId="55460"/>
    <cellStyle name="Финансовый 6 3 5 3 2 2 3" xfId="55461"/>
    <cellStyle name="Финансовый 6 3 5 3 2 2 4" xfId="55462"/>
    <cellStyle name="Финансовый 6 3 5 3 2 2 5" xfId="55463"/>
    <cellStyle name="Финансовый 6 3 5 3 2 3" xfId="55464"/>
    <cellStyle name="Финансовый 6 3 5 3 2 4" xfId="55465"/>
    <cellStyle name="Финансовый 6 3 5 3 2 5" xfId="55466"/>
    <cellStyle name="Финансовый 6 3 5 3 2 6" xfId="55467"/>
    <cellStyle name="Финансовый 6 3 5 3 2 7" xfId="55468"/>
    <cellStyle name="Финансовый 6 3 5 3 2 8" xfId="55469"/>
    <cellStyle name="Финансовый 6 3 5 3 2 9" xfId="55470"/>
    <cellStyle name="Финансовый 6 3 5 3 3" xfId="55471"/>
    <cellStyle name="Финансовый 6 3 5 3 3 2" xfId="55472"/>
    <cellStyle name="Финансовый 6 3 5 3 3 2 2" xfId="55473"/>
    <cellStyle name="Финансовый 6 3 5 3 3 2 3" xfId="55474"/>
    <cellStyle name="Финансовый 6 3 5 3 3 2 4" xfId="55475"/>
    <cellStyle name="Финансовый 6 3 5 3 3 2 5" xfId="55476"/>
    <cellStyle name="Финансовый 6 3 5 3 3 3" xfId="55477"/>
    <cellStyle name="Финансовый 6 3 5 3 3 4" xfId="55478"/>
    <cellStyle name="Финансовый 6 3 5 3 3 5" xfId="55479"/>
    <cellStyle name="Финансовый 6 3 5 3 3 6" xfId="55480"/>
    <cellStyle name="Финансовый 6 3 5 3 3 7" xfId="55481"/>
    <cellStyle name="Финансовый 6 3 5 3 3 8" xfId="55482"/>
    <cellStyle name="Финансовый 6 3 5 3 4" xfId="55483"/>
    <cellStyle name="Финансовый 6 3 5 3 4 2" xfId="55484"/>
    <cellStyle name="Финансовый 6 3 5 3 4 3" xfId="55485"/>
    <cellStyle name="Финансовый 6 3 5 3 4 4" xfId="55486"/>
    <cellStyle name="Финансовый 6 3 5 3 4 5" xfId="55487"/>
    <cellStyle name="Финансовый 6 3 5 3 5" xfId="55488"/>
    <cellStyle name="Финансовый 6 3 5 3 5 2" xfId="55489"/>
    <cellStyle name="Финансовый 6 3 5 3 5 3" xfId="55490"/>
    <cellStyle name="Финансовый 6 3 5 3 5 4" xfId="55491"/>
    <cellStyle name="Финансовый 6 3 5 3 5 5" xfId="55492"/>
    <cellStyle name="Финансовый 6 3 5 3 6" xfId="55493"/>
    <cellStyle name="Финансовый 6 3 5 3 7" xfId="55494"/>
    <cellStyle name="Финансовый 6 3 5 3 8" xfId="55495"/>
    <cellStyle name="Финансовый 6 3 5 3 9" xfId="55496"/>
    <cellStyle name="Финансовый 6 3 5 4" xfId="55497"/>
    <cellStyle name="Финансовый 6 3 5 4 2" xfId="55498"/>
    <cellStyle name="Финансовый 6 3 5 4 2 2" xfId="55499"/>
    <cellStyle name="Финансовый 6 3 5 4 2 3" xfId="55500"/>
    <cellStyle name="Финансовый 6 3 5 4 2 4" xfId="55501"/>
    <cellStyle name="Финансовый 6 3 5 4 2 5" xfId="55502"/>
    <cellStyle name="Финансовый 6 3 5 4 3" xfId="55503"/>
    <cellStyle name="Финансовый 6 3 5 4 4" xfId="55504"/>
    <cellStyle name="Финансовый 6 3 5 4 5" xfId="55505"/>
    <cellStyle name="Финансовый 6 3 5 4 6" xfId="55506"/>
    <cellStyle name="Финансовый 6 3 5 4 7" xfId="55507"/>
    <cellStyle name="Финансовый 6 3 5 4 8" xfId="55508"/>
    <cellStyle name="Финансовый 6 3 5 4 9" xfId="55509"/>
    <cellStyle name="Финансовый 6 3 5 5" xfId="55510"/>
    <cellStyle name="Финансовый 6 3 5 5 2" xfId="55511"/>
    <cellStyle name="Финансовый 6 3 5 5 2 2" xfId="55512"/>
    <cellStyle name="Финансовый 6 3 5 5 2 3" xfId="55513"/>
    <cellStyle name="Финансовый 6 3 5 5 2 4" xfId="55514"/>
    <cellStyle name="Финансовый 6 3 5 5 2 5" xfId="55515"/>
    <cellStyle name="Финансовый 6 3 5 5 3" xfId="55516"/>
    <cellStyle name="Финансовый 6 3 5 5 4" xfId="55517"/>
    <cellStyle name="Финансовый 6 3 5 5 5" xfId="55518"/>
    <cellStyle name="Финансовый 6 3 5 5 6" xfId="55519"/>
    <cellStyle name="Финансовый 6 3 5 5 7" xfId="55520"/>
    <cellStyle name="Финансовый 6 3 5 5 8" xfId="55521"/>
    <cellStyle name="Финансовый 6 3 5 6" xfId="55522"/>
    <cellStyle name="Финансовый 6 3 5 6 2" xfId="55523"/>
    <cellStyle name="Финансовый 6 3 5 6 3" xfId="55524"/>
    <cellStyle name="Финансовый 6 3 5 6 4" xfId="55525"/>
    <cellStyle name="Финансовый 6 3 5 6 5" xfId="55526"/>
    <cellStyle name="Финансовый 6 3 5 7" xfId="55527"/>
    <cellStyle name="Финансовый 6 3 5 7 2" xfId="55528"/>
    <cellStyle name="Финансовый 6 3 5 7 3" xfId="55529"/>
    <cellStyle name="Финансовый 6 3 5 7 4" xfId="55530"/>
    <cellStyle name="Финансовый 6 3 5 7 5" xfId="55531"/>
    <cellStyle name="Финансовый 6 3 5 8" xfId="55532"/>
    <cellStyle name="Финансовый 6 3 5 9" xfId="55533"/>
    <cellStyle name="Финансовый 6 3 6" xfId="55534"/>
    <cellStyle name="Финансовый 6 3 6 10" xfId="55535"/>
    <cellStyle name="Финансовый 6 3 6 11" xfId="55536"/>
    <cellStyle name="Финансовый 6 3 6 12" xfId="55537"/>
    <cellStyle name="Финансовый 6 3 6 13" xfId="55538"/>
    <cellStyle name="Финансовый 6 3 6 14" xfId="55539"/>
    <cellStyle name="Финансовый 6 3 6 15" xfId="55540"/>
    <cellStyle name="Финансовый 6 3 6 2" xfId="55541"/>
    <cellStyle name="Финансовый 6 3 6 2 10" xfId="55542"/>
    <cellStyle name="Финансовый 6 3 6 2 11" xfId="55543"/>
    <cellStyle name="Финансовый 6 3 6 2 12" xfId="55544"/>
    <cellStyle name="Финансовый 6 3 6 2 13" xfId="55545"/>
    <cellStyle name="Финансовый 6 3 6 2 14" xfId="55546"/>
    <cellStyle name="Финансовый 6 3 6 2 2" xfId="55547"/>
    <cellStyle name="Финансовый 6 3 6 2 2 10" xfId="55548"/>
    <cellStyle name="Финансовый 6 3 6 2 2 11" xfId="55549"/>
    <cellStyle name="Финансовый 6 3 6 2 2 12" xfId="55550"/>
    <cellStyle name="Финансовый 6 3 6 2 2 13" xfId="55551"/>
    <cellStyle name="Финансовый 6 3 6 2 2 2" xfId="55552"/>
    <cellStyle name="Финансовый 6 3 6 2 2 2 2" xfId="55553"/>
    <cellStyle name="Финансовый 6 3 6 2 2 2 2 2" xfId="55554"/>
    <cellStyle name="Финансовый 6 3 6 2 2 2 2 3" xfId="55555"/>
    <cellStyle name="Финансовый 6 3 6 2 2 2 2 4" xfId="55556"/>
    <cellStyle name="Финансовый 6 3 6 2 2 2 2 5" xfId="55557"/>
    <cellStyle name="Финансовый 6 3 6 2 2 2 3" xfId="55558"/>
    <cellStyle name="Финансовый 6 3 6 2 2 2 4" xfId="55559"/>
    <cellStyle name="Финансовый 6 3 6 2 2 2 5" xfId="55560"/>
    <cellStyle name="Финансовый 6 3 6 2 2 2 6" xfId="55561"/>
    <cellStyle name="Финансовый 6 3 6 2 2 2 7" xfId="55562"/>
    <cellStyle name="Финансовый 6 3 6 2 2 2 8" xfId="55563"/>
    <cellStyle name="Финансовый 6 3 6 2 2 2 9" xfId="55564"/>
    <cellStyle name="Финансовый 6 3 6 2 2 3" xfId="55565"/>
    <cellStyle name="Финансовый 6 3 6 2 2 3 2" xfId="55566"/>
    <cellStyle name="Финансовый 6 3 6 2 2 3 2 2" xfId="55567"/>
    <cellStyle name="Финансовый 6 3 6 2 2 3 2 3" xfId="55568"/>
    <cellStyle name="Финансовый 6 3 6 2 2 3 2 4" xfId="55569"/>
    <cellStyle name="Финансовый 6 3 6 2 2 3 2 5" xfId="55570"/>
    <cellStyle name="Финансовый 6 3 6 2 2 3 3" xfId="55571"/>
    <cellStyle name="Финансовый 6 3 6 2 2 3 4" xfId="55572"/>
    <cellStyle name="Финансовый 6 3 6 2 2 3 5" xfId="55573"/>
    <cellStyle name="Финансовый 6 3 6 2 2 3 6" xfId="55574"/>
    <cellStyle name="Финансовый 6 3 6 2 2 3 7" xfId="55575"/>
    <cellStyle name="Финансовый 6 3 6 2 2 3 8" xfId="55576"/>
    <cellStyle name="Финансовый 6 3 6 2 2 4" xfId="55577"/>
    <cellStyle name="Финансовый 6 3 6 2 2 4 2" xfId="55578"/>
    <cellStyle name="Финансовый 6 3 6 2 2 4 3" xfId="55579"/>
    <cellStyle name="Финансовый 6 3 6 2 2 4 4" xfId="55580"/>
    <cellStyle name="Финансовый 6 3 6 2 2 4 5" xfId="55581"/>
    <cellStyle name="Финансовый 6 3 6 2 2 5" xfId="55582"/>
    <cellStyle name="Финансовый 6 3 6 2 2 5 2" xfId="55583"/>
    <cellStyle name="Финансовый 6 3 6 2 2 5 3" xfId="55584"/>
    <cellStyle name="Финансовый 6 3 6 2 2 5 4" xfId="55585"/>
    <cellStyle name="Финансовый 6 3 6 2 2 5 5" xfId="55586"/>
    <cellStyle name="Финансовый 6 3 6 2 2 6" xfId="55587"/>
    <cellStyle name="Финансовый 6 3 6 2 2 7" xfId="55588"/>
    <cellStyle name="Финансовый 6 3 6 2 2 8" xfId="55589"/>
    <cellStyle name="Финансовый 6 3 6 2 2 9" xfId="55590"/>
    <cellStyle name="Финансовый 6 3 6 2 3" xfId="55591"/>
    <cellStyle name="Финансовый 6 3 6 2 3 2" xfId="55592"/>
    <cellStyle name="Финансовый 6 3 6 2 3 2 2" xfId="55593"/>
    <cellStyle name="Финансовый 6 3 6 2 3 2 3" xfId="55594"/>
    <cellStyle name="Финансовый 6 3 6 2 3 2 4" xfId="55595"/>
    <cellStyle name="Финансовый 6 3 6 2 3 2 5" xfId="55596"/>
    <cellStyle name="Финансовый 6 3 6 2 3 3" xfId="55597"/>
    <cellStyle name="Финансовый 6 3 6 2 3 4" xfId="55598"/>
    <cellStyle name="Финансовый 6 3 6 2 3 5" xfId="55599"/>
    <cellStyle name="Финансовый 6 3 6 2 3 6" xfId="55600"/>
    <cellStyle name="Финансовый 6 3 6 2 3 7" xfId="55601"/>
    <cellStyle name="Финансовый 6 3 6 2 3 8" xfId="55602"/>
    <cellStyle name="Финансовый 6 3 6 2 3 9" xfId="55603"/>
    <cellStyle name="Финансовый 6 3 6 2 4" xfId="55604"/>
    <cellStyle name="Финансовый 6 3 6 2 4 2" xfId="55605"/>
    <cellStyle name="Финансовый 6 3 6 2 4 2 2" xfId="55606"/>
    <cellStyle name="Финансовый 6 3 6 2 4 2 3" xfId="55607"/>
    <cellStyle name="Финансовый 6 3 6 2 4 2 4" xfId="55608"/>
    <cellStyle name="Финансовый 6 3 6 2 4 2 5" xfId="55609"/>
    <cellStyle name="Финансовый 6 3 6 2 4 3" xfId="55610"/>
    <cellStyle name="Финансовый 6 3 6 2 4 4" xfId="55611"/>
    <cellStyle name="Финансовый 6 3 6 2 4 5" xfId="55612"/>
    <cellStyle name="Финансовый 6 3 6 2 4 6" xfId="55613"/>
    <cellStyle name="Финансовый 6 3 6 2 4 7" xfId="55614"/>
    <cellStyle name="Финансовый 6 3 6 2 4 8" xfId="55615"/>
    <cellStyle name="Финансовый 6 3 6 2 5" xfId="55616"/>
    <cellStyle name="Финансовый 6 3 6 2 5 2" xfId="55617"/>
    <cellStyle name="Финансовый 6 3 6 2 5 3" xfId="55618"/>
    <cellStyle name="Финансовый 6 3 6 2 5 4" xfId="55619"/>
    <cellStyle name="Финансовый 6 3 6 2 5 5" xfId="55620"/>
    <cellStyle name="Финансовый 6 3 6 2 6" xfId="55621"/>
    <cellStyle name="Финансовый 6 3 6 2 6 2" xfId="55622"/>
    <cellStyle name="Финансовый 6 3 6 2 6 3" xfId="55623"/>
    <cellStyle name="Финансовый 6 3 6 2 6 4" xfId="55624"/>
    <cellStyle name="Финансовый 6 3 6 2 6 5" xfId="55625"/>
    <cellStyle name="Финансовый 6 3 6 2 7" xfId="55626"/>
    <cellStyle name="Финансовый 6 3 6 2 8" xfId="55627"/>
    <cellStyle name="Финансовый 6 3 6 2 9" xfId="55628"/>
    <cellStyle name="Финансовый 6 3 6 3" xfId="55629"/>
    <cellStyle name="Финансовый 6 3 6 3 10" xfId="55630"/>
    <cellStyle name="Финансовый 6 3 6 3 11" xfId="55631"/>
    <cellStyle name="Финансовый 6 3 6 3 12" xfId="55632"/>
    <cellStyle name="Финансовый 6 3 6 3 13" xfId="55633"/>
    <cellStyle name="Финансовый 6 3 6 3 2" xfId="55634"/>
    <cellStyle name="Финансовый 6 3 6 3 2 2" xfId="55635"/>
    <cellStyle name="Финансовый 6 3 6 3 2 2 2" xfId="55636"/>
    <cellStyle name="Финансовый 6 3 6 3 2 2 3" xfId="55637"/>
    <cellStyle name="Финансовый 6 3 6 3 2 2 4" xfId="55638"/>
    <cellStyle name="Финансовый 6 3 6 3 2 2 5" xfId="55639"/>
    <cellStyle name="Финансовый 6 3 6 3 2 3" xfId="55640"/>
    <cellStyle name="Финансовый 6 3 6 3 2 4" xfId="55641"/>
    <cellStyle name="Финансовый 6 3 6 3 2 5" xfId="55642"/>
    <cellStyle name="Финансовый 6 3 6 3 2 6" xfId="55643"/>
    <cellStyle name="Финансовый 6 3 6 3 2 7" xfId="55644"/>
    <cellStyle name="Финансовый 6 3 6 3 2 8" xfId="55645"/>
    <cellStyle name="Финансовый 6 3 6 3 2 9" xfId="55646"/>
    <cellStyle name="Финансовый 6 3 6 3 3" xfId="55647"/>
    <cellStyle name="Финансовый 6 3 6 3 3 2" xfId="55648"/>
    <cellStyle name="Финансовый 6 3 6 3 3 2 2" xfId="55649"/>
    <cellStyle name="Финансовый 6 3 6 3 3 2 3" xfId="55650"/>
    <cellStyle name="Финансовый 6 3 6 3 3 2 4" xfId="55651"/>
    <cellStyle name="Финансовый 6 3 6 3 3 2 5" xfId="55652"/>
    <cellStyle name="Финансовый 6 3 6 3 3 3" xfId="55653"/>
    <cellStyle name="Финансовый 6 3 6 3 3 4" xfId="55654"/>
    <cellStyle name="Финансовый 6 3 6 3 3 5" xfId="55655"/>
    <cellStyle name="Финансовый 6 3 6 3 3 6" xfId="55656"/>
    <cellStyle name="Финансовый 6 3 6 3 3 7" xfId="55657"/>
    <cellStyle name="Финансовый 6 3 6 3 3 8" xfId="55658"/>
    <cellStyle name="Финансовый 6 3 6 3 4" xfId="55659"/>
    <cellStyle name="Финансовый 6 3 6 3 4 2" xfId="55660"/>
    <cellStyle name="Финансовый 6 3 6 3 4 3" xfId="55661"/>
    <cellStyle name="Финансовый 6 3 6 3 4 4" xfId="55662"/>
    <cellStyle name="Финансовый 6 3 6 3 4 5" xfId="55663"/>
    <cellStyle name="Финансовый 6 3 6 3 5" xfId="55664"/>
    <cellStyle name="Финансовый 6 3 6 3 5 2" xfId="55665"/>
    <cellStyle name="Финансовый 6 3 6 3 5 3" xfId="55666"/>
    <cellStyle name="Финансовый 6 3 6 3 5 4" xfId="55667"/>
    <cellStyle name="Финансовый 6 3 6 3 5 5" xfId="55668"/>
    <cellStyle name="Финансовый 6 3 6 3 6" xfId="55669"/>
    <cellStyle name="Финансовый 6 3 6 3 7" xfId="55670"/>
    <cellStyle name="Финансовый 6 3 6 3 8" xfId="55671"/>
    <cellStyle name="Финансовый 6 3 6 3 9" xfId="55672"/>
    <cellStyle name="Финансовый 6 3 6 4" xfId="55673"/>
    <cellStyle name="Финансовый 6 3 6 4 2" xfId="55674"/>
    <cellStyle name="Финансовый 6 3 6 4 2 2" xfId="55675"/>
    <cellStyle name="Финансовый 6 3 6 4 2 3" xfId="55676"/>
    <cellStyle name="Финансовый 6 3 6 4 2 4" xfId="55677"/>
    <cellStyle name="Финансовый 6 3 6 4 2 5" xfId="55678"/>
    <cellStyle name="Финансовый 6 3 6 4 3" xfId="55679"/>
    <cellStyle name="Финансовый 6 3 6 4 4" xfId="55680"/>
    <cellStyle name="Финансовый 6 3 6 4 5" xfId="55681"/>
    <cellStyle name="Финансовый 6 3 6 4 6" xfId="55682"/>
    <cellStyle name="Финансовый 6 3 6 4 7" xfId="55683"/>
    <cellStyle name="Финансовый 6 3 6 4 8" xfId="55684"/>
    <cellStyle name="Финансовый 6 3 6 4 9" xfId="55685"/>
    <cellStyle name="Финансовый 6 3 6 5" xfId="55686"/>
    <cellStyle name="Финансовый 6 3 6 5 2" xfId="55687"/>
    <cellStyle name="Финансовый 6 3 6 5 2 2" xfId="55688"/>
    <cellStyle name="Финансовый 6 3 6 5 2 3" xfId="55689"/>
    <cellStyle name="Финансовый 6 3 6 5 2 4" xfId="55690"/>
    <cellStyle name="Финансовый 6 3 6 5 2 5" xfId="55691"/>
    <cellStyle name="Финансовый 6 3 6 5 3" xfId="55692"/>
    <cellStyle name="Финансовый 6 3 6 5 4" xfId="55693"/>
    <cellStyle name="Финансовый 6 3 6 5 5" xfId="55694"/>
    <cellStyle name="Финансовый 6 3 6 5 6" xfId="55695"/>
    <cellStyle name="Финансовый 6 3 6 5 7" xfId="55696"/>
    <cellStyle name="Финансовый 6 3 6 5 8" xfId="55697"/>
    <cellStyle name="Финансовый 6 3 6 6" xfId="55698"/>
    <cellStyle name="Финансовый 6 3 6 6 2" xfId="55699"/>
    <cellStyle name="Финансовый 6 3 6 6 3" xfId="55700"/>
    <cellStyle name="Финансовый 6 3 6 6 4" xfId="55701"/>
    <cellStyle name="Финансовый 6 3 6 6 5" xfId="55702"/>
    <cellStyle name="Финансовый 6 3 6 7" xfId="55703"/>
    <cellStyle name="Финансовый 6 3 6 7 2" xfId="55704"/>
    <cellStyle name="Финансовый 6 3 6 7 3" xfId="55705"/>
    <cellStyle name="Финансовый 6 3 6 7 4" xfId="55706"/>
    <cellStyle name="Финансовый 6 3 6 7 5" xfId="55707"/>
    <cellStyle name="Финансовый 6 3 6 8" xfId="55708"/>
    <cellStyle name="Финансовый 6 3 6 9" xfId="55709"/>
    <cellStyle name="Финансовый 6 3 7" xfId="55710"/>
    <cellStyle name="Финансовый 6 3 7 10" xfId="55711"/>
    <cellStyle name="Финансовый 6 3 7 11" xfId="55712"/>
    <cellStyle name="Финансовый 6 3 7 12" xfId="55713"/>
    <cellStyle name="Финансовый 6 3 7 13" xfId="55714"/>
    <cellStyle name="Финансовый 6 3 7 14" xfId="55715"/>
    <cellStyle name="Финансовый 6 3 7 15" xfId="55716"/>
    <cellStyle name="Финансовый 6 3 7 2" xfId="55717"/>
    <cellStyle name="Финансовый 6 3 7 2 10" xfId="55718"/>
    <cellStyle name="Финансовый 6 3 7 2 11" xfId="55719"/>
    <cellStyle name="Финансовый 6 3 7 2 12" xfId="55720"/>
    <cellStyle name="Финансовый 6 3 7 2 13" xfId="55721"/>
    <cellStyle name="Финансовый 6 3 7 2 14" xfId="55722"/>
    <cellStyle name="Финансовый 6 3 7 2 2" xfId="55723"/>
    <cellStyle name="Финансовый 6 3 7 2 2 10" xfId="55724"/>
    <cellStyle name="Финансовый 6 3 7 2 2 11" xfId="55725"/>
    <cellStyle name="Финансовый 6 3 7 2 2 12" xfId="55726"/>
    <cellStyle name="Финансовый 6 3 7 2 2 13" xfId="55727"/>
    <cellStyle name="Финансовый 6 3 7 2 2 2" xfId="55728"/>
    <cellStyle name="Финансовый 6 3 7 2 2 2 2" xfId="55729"/>
    <cellStyle name="Финансовый 6 3 7 2 2 2 2 2" xfId="55730"/>
    <cellStyle name="Финансовый 6 3 7 2 2 2 2 3" xfId="55731"/>
    <cellStyle name="Финансовый 6 3 7 2 2 2 2 4" xfId="55732"/>
    <cellStyle name="Финансовый 6 3 7 2 2 2 2 5" xfId="55733"/>
    <cellStyle name="Финансовый 6 3 7 2 2 2 3" xfId="55734"/>
    <cellStyle name="Финансовый 6 3 7 2 2 2 4" xfId="55735"/>
    <cellStyle name="Финансовый 6 3 7 2 2 2 5" xfId="55736"/>
    <cellStyle name="Финансовый 6 3 7 2 2 2 6" xfId="55737"/>
    <cellStyle name="Финансовый 6 3 7 2 2 2 7" xfId="55738"/>
    <cellStyle name="Финансовый 6 3 7 2 2 2 8" xfId="55739"/>
    <cellStyle name="Финансовый 6 3 7 2 2 2 9" xfId="55740"/>
    <cellStyle name="Финансовый 6 3 7 2 2 3" xfId="55741"/>
    <cellStyle name="Финансовый 6 3 7 2 2 3 2" xfId="55742"/>
    <cellStyle name="Финансовый 6 3 7 2 2 3 2 2" xfId="55743"/>
    <cellStyle name="Финансовый 6 3 7 2 2 3 2 3" xfId="55744"/>
    <cellStyle name="Финансовый 6 3 7 2 2 3 2 4" xfId="55745"/>
    <cellStyle name="Финансовый 6 3 7 2 2 3 2 5" xfId="55746"/>
    <cellStyle name="Финансовый 6 3 7 2 2 3 3" xfId="55747"/>
    <cellStyle name="Финансовый 6 3 7 2 2 3 4" xfId="55748"/>
    <cellStyle name="Финансовый 6 3 7 2 2 3 5" xfId="55749"/>
    <cellStyle name="Финансовый 6 3 7 2 2 3 6" xfId="55750"/>
    <cellStyle name="Финансовый 6 3 7 2 2 3 7" xfId="55751"/>
    <cellStyle name="Финансовый 6 3 7 2 2 3 8" xfId="55752"/>
    <cellStyle name="Финансовый 6 3 7 2 2 4" xfId="55753"/>
    <cellStyle name="Финансовый 6 3 7 2 2 4 2" xfId="55754"/>
    <cellStyle name="Финансовый 6 3 7 2 2 4 3" xfId="55755"/>
    <cellStyle name="Финансовый 6 3 7 2 2 4 4" xfId="55756"/>
    <cellStyle name="Финансовый 6 3 7 2 2 4 5" xfId="55757"/>
    <cellStyle name="Финансовый 6 3 7 2 2 5" xfId="55758"/>
    <cellStyle name="Финансовый 6 3 7 2 2 5 2" xfId="55759"/>
    <cellStyle name="Финансовый 6 3 7 2 2 5 3" xfId="55760"/>
    <cellStyle name="Финансовый 6 3 7 2 2 5 4" xfId="55761"/>
    <cellStyle name="Финансовый 6 3 7 2 2 5 5" xfId="55762"/>
    <cellStyle name="Финансовый 6 3 7 2 2 6" xfId="55763"/>
    <cellStyle name="Финансовый 6 3 7 2 2 7" xfId="55764"/>
    <cellStyle name="Финансовый 6 3 7 2 2 8" xfId="55765"/>
    <cellStyle name="Финансовый 6 3 7 2 2 9" xfId="55766"/>
    <cellStyle name="Финансовый 6 3 7 2 3" xfId="55767"/>
    <cellStyle name="Финансовый 6 3 7 2 3 2" xfId="55768"/>
    <cellStyle name="Финансовый 6 3 7 2 3 2 2" xfId="55769"/>
    <cellStyle name="Финансовый 6 3 7 2 3 2 3" xfId="55770"/>
    <cellStyle name="Финансовый 6 3 7 2 3 2 4" xfId="55771"/>
    <cellStyle name="Финансовый 6 3 7 2 3 2 5" xfId="55772"/>
    <cellStyle name="Финансовый 6 3 7 2 3 3" xfId="55773"/>
    <cellStyle name="Финансовый 6 3 7 2 3 4" xfId="55774"/>
    <cellStyle name="Финансовый 6 3 7 2 3 5" xfId="55775"/>
    <cellStyle name="Финансовый 6 3 7 2 3 6" xfId="55776"/>
    <cellStyle name="Финансовый 6 3 7 2 3 7" xfId="55777"/>
    <cellStyle name="Финансовый 6 3 7 2 3 8" xfId="55778"/>
    <cellStyle name="Финансовый 6 3 7 2 3 9" xfId="55779"/>
    <cellStyle name="Финансовый 6 3 7 2 4" xfId="55780"/>
    <cellStyle name="Финансовый 6 3 7 2 4 2" xfId="55781"/>
    <cellStyle name="Финансовый 6 3 7 2 4 2 2" xfId="55782"/>
    <cellStyle name="Финансовый 6 3 7 2 4 2 3" xfId="55783"/>
    <cellStyle name="Финансовый 6 3 7 2 4 2 4" xfId="55784"/>
    <cellStyle name="Финансовый 6 3 7 2 4 2 5" xfId="55785"/>
    <cellStyle name="Финансовый 6 3 7 2 4 3" xfId="55786"/>
    <cellStyle name="Финансовый 6 3 7 2 4 4" xfId="55787"/>
    <cellStyle name="Финансовый 6 3 7 2 4 5" xfId="55788"/>
    <cellStyle name="Финансовый 6 3 7 2 4 6" xfId="55789"/>
    <cellStyle name="Финансовый 6 3 7 2 4 7" xfId="55790"/>
    <cellStyle name="Финансовый 6 3 7 2 4 8" xfId="55791"/>
    <cellStyle name="Финансовый 6 3 7 2 5" xfId="55792"/>
    <cellStyle name="Финансовый 6 3 7 2 5 2" xfId="55793"/>
    <cellStyle name="Финансовый 6 3 7 2 5 3" xfId="55794"/>
    <cellStyle name="Финансовый 6 3 7 2 5 4" xfId="55795"/>
    <cellStyle name="Финансовый 6 3 7 2 5 5" xfId="55796"/>
    <cellStyle name="Финансовый 6 3 7 2 6" xfId="55797"/>
    <cellStyle name="Финансовый 6 3 7 2 6 2" xfId="55798"/>
    <cellStyle name="Финансовый 6 3 7 2 6 3" xfId="55799"/>
    <cellStyle name="Финансовый 6 3 7 2 6 4" xfId="55800"/>
    <cellStyle name="Финансовый 6 3 7 2 6 5" xfId="55801"/>
    <cellStyle name="Финансовый 6 3 7 2 7" xfId="55802"/>
    <cellStyle name="Финансовый 6 3 7 2 8" xfId="55803"/>
    <cellStyle name="Финансовый 6 3 7 2 9" xfId="55804"/>
    <cellStyle name="Финансовый 6 3 7 3" xfId="55805"/>
    <cellStyle name="Финансовый 6 3 7 3 10" xfId="55806"/>
    <cellStyle name="Финансовый 6 3 7 3 11" xfId="55807"/>
    <cellStyle name="Финансовый 6 3 7 3 12" xfId="55808"/>
    <cellStyle name="Финансовый 6 3 7 3 13" xfId="55809"/>
    <cellStyle name="Финансовый 6 3 7 3 2" xfId="55810"/>
    <cellStyle name="Финансовый 6 3 7 3 2 2" xfId="55811"/>
    <cellStyle name="Финансовый 6 3 7 3 2 2 2" xfId="55812"/>
    <cellStyle name="Финансовый 6 3 7 3 2 2 3" xfId="55813"/>
    <cellStyle name="Финансовый 6 3 7 3 2 2 4" xfId="55814"/>
    <cellStyle name="Финансовый 6 3 7 3 2 2 5" xfId="55815"/>
    <cellStyle name="Финансовый 6 3 7 3 2 3" xfId="55816"/>
    <cellStyle name="Финансовый 6 3 7 3 2 4" xfId="55817"/>
    <cellStyle name="Финансовый 6 3 7 3 2 5" xfId="55818"/>
    <cellStyle name="Финансовый 6 3 7 3 2 6" xfId="55819"/>
    <cellStyle name="Финансовый 6 3 7 3 2 7" xfId="55820"/>
    <cellStyle name="Финансовый 6 3 7 3 2 8" xfId="55821"/>
    <cellStyle name="Финансовый 6 3 7 3 2 9" xfId="55822"/>
    <cellStyle name="Финансовый 6 3 7 3 3" xfId="55823"/>
    <cellStyle name="Финансовый 6 3 7 3 3 2" xfId="55824"/>
    <cellStyle name="Финансовый 6 3 7 3 3 2 2" xfId="55825"/>
    <cellStyle name="Финансовый 6 3 7 3 3 2 3" xfId="55826"/>
    <cellStyle name="Финансовый 6 3 7 3 3 2 4" xfId="55827"/>
    <cellStyle name="Финансовый 6 3 7 3 3 2 5" xfId="55828"/>
    <cellStyle name="Финансовый 6 3 7 3 3 3" xfId="55829"/>
    <cellStyle name="Финансовый 6 3 7 3 3 4" xfId="55830"/>
    <cellStyle name="Финансовый 6 3 7 3 3 5" xfId="55831"/>
    <cellStyle name="Финансовый 6 3 7 3 3 6" xfId="55832"/>
    <cellStyle name="Финансовый 6 3 7 3 3 7" xfId="55833"/>
    <cellStyle name="Финансовый 6 3 7 3 3 8" xfId="55834"/>
    <cellStyle name="Финансовый 6 3 7 3 4" xfId="55835"/>
    <cellStyle name="Финансовый 6 3 7 3 4 2" xfId="55836"/>
    <cellStyle name="Финансовый 6 3 7 3 4 3" xfId="55837"/>
    <cellStyle name="Финансовый 6 3 7 3 4 4" xfId="55838"/>
    <cellStyle name="Финансовый 6 3 7 3 4 5" xfId="55839"/>
    <cellStyle name="Финансовый 6 3 7 3 5" xfId="55840"/>
    <cellStyle name="Финансовый 6 3 7 3 5 2" xfId="55841"/>
    <cellStyle name="Финансовый 6 3 7 3 5 3" xfId="55842"/>
    <cellStyle name="Финансовый 6 3 7 3 5 4" xfId="55843"/>
    <cellStyle name="Финансовый 6 3 7 3 5 5" xfId="55844"/>
    <cellStyle name="Финансовый 6 3 7 3 6" xfId="55845"/>
    <cellStyle name="Финансовый 6 3 7 3 7" xfId="55846"/>
    <cellStyle name="Финансовый 6 3 7 3 8" xfId="55847"/>
    <cellStyle name="Финансовый 6 3 7 3 9" xfId="55848"/>
    <cellStyle name="Финансовый 6 3 7 4" xfId="55849"/>
    <cellStyle name="Финансовый 6 3 7 4 2" xfId="55850"/>
    <cellStyle name="Финансовый 6 3 7 4 2 2" xfId="55851"/>
    <cellStyle name="Финансовый 6 3 7 4 2 3" xfId="55852"/>
    <cellStyle name="Финансовый 6 3 7 4 2 4" xfId="55853"/>
    <cellStyle name="Финансовый 6 3 7 4 2 5" xfId="55854"/>
    <cellStyle name="Финансовый 6 3 7 4 3" xfId="55855"/>
    <cellStyle name="Финансовый 6 3 7 4 4" xfId="55856"/>
    <cellStyle name="Финансовый 6 3 7 4 5" xfId="55857"/>
    <cellStyle name="Финансовый 6 3 7 4 6" xfId="55858"/>
    <cellStyle name="Финансовый 6 3 7 4 7" xfId="55859"/>
    <cellStyle name="Финансовый 6 3 7 4 8" xfId="55860"/>
    <cellStyle name="Финансовый 6 3 7 4 9" xfId="55861"/>
    <cellStyle name="Финансовый 6 3 7 5" xfId="55862"/>
    <cellStyle name="Финансовый 6 3 7 5 2" xfId="55863"/>
    <cellStyle name="Финансовый 6 3 7 5 2 2" xfId="55864"/>
    <cellStyle name="Финансовый 6 3 7 5 2 3" xfId="55865"/>
    <cellStyle name="Финансовый 6 3 7 5 2 4" xfId="55866"/>
    <cellStyle name="Финансовый 6 3 7 5 2 5" xfId="55867"/>
    <cellStyle name="Финансовый 6 3 7 5 3" xfId="55868"/>
    <cellStyle name="Финансовый 6 3 7 5 4" xfId="55869"/>
    <cellStyle name="Финансовый 6 3 7 5 5" xfId="55870"/>
    <cellStyle name="Финансовый 6 3 7 5 6" xfId="55871"/>
    <cellStyle name="Финансовый 6 3 7 5 7" xfId="55872"/>
    <cellStyle name="Финансовый 6 3 7 5 8" xfId="55873"/>
    <cellStyle name="Финансовый 6 3 7 6" xfId="55874"/>
    <cellStyle name="Финансовый 6 3 7 6 2" xfId="55875"/>
    <cellStyle name="Финансовый 6 3 7 6 3" xfId="55876"/>
    <cellStyle name="Финансовый 6 3 7 6 4" xfId="55877"/>
    <cellStyle name="Финансовый 6 3 7 6 5" xfId="55878"/>
    <cellStyle name="Финансовый 6 3 7 7" xfId="55879"/>
    <cellStyle name="Финансовый 6 3 7 7 2" xfId="55880"/>
    <cellStyle name="Финансовый 6 3 7 7 3" xfId="55881"/>
    <cellStyle name="Финансовый 6 3 7 7 4" xfId="55882"/>
    <cellStyle name="Финансовый 6 3 7 7 5" xfId="55883"/>
    <cellStyle name="Финансовый 6 3 7 8" xfId="55884"/>
    <cellStyle name="Финансовый 6 3 7 9" xfId="55885"/>
    <cellStyle name="Финансовый 6 3 8" xfId="55886"/>
    <cellStyle name="Финансовый 6 3 8 10" xfId="55887"/>
    <cellStyle name="Финансовый 6 3 8 11" xfId="55888"/>
    <cellStyle name="Финансовый 6 3 8 12" xfId="55889"/>
    <cellStyle name="Финансовый 6 3 8 13" xfId="55890"/>
    <cellStyle name="Финансовый 6 3 8 14" xfId="55891"/>
    <cellStyle name="Финансовый 6 3 8 15" xfId="55892"/>
    <cellStyle name="Финансовый 6 3 8 2" xfId="55893"/>
    <cellStyle name="Финансовый 6 3 8 2 10" xfId="55894"/>
    <cellStyle name="Финансовый 6 3 8 2 11" xfId="55895"/>
    <cellStyle name="Финансовый 6 3 8 2 12" xfId="55896"/>
    <cellStyle name="Финансовый 6 3 8 2 13" xfId="55897"/>
    <cellStyle name="Финансовый 6 3 8 2 14" xfId="55898"/>
    <cellStyle name="Финансовый 6 3 8 2 2" xfId="55899"/>
    <cellStyle name="Финансовый 6 3 8 2 2 10" xfId="55900"/>
    <cellStyle name="Финансовый 6 3 8 2 2 11" xfId="55901"/>
    <cellStyle name="Финансовый 6 3 8 2 2 12" xfId="55902"/>
    <cellStyle name="Финансовый 6 3 8 2 2 13" xfId="55903"/>
    <cellStyle name="Финансовый 6 3 8 2 2 2" xfId="55904"/>
    <cellStyle name="Финансовый 6 3 8 2 2 2 2" xfId="55905"/>
    <cellStyle name="Финансовый 6 3 8 2 2 2 2 2" xfId="55906"/>
    <cellStyle name="Финансовый 6 3 8 2 2 2 2 3" xfId="55907"/>
    <cellStyle name="Финансовый 6 3 8 2 2 2 2 4" xfId="55908"/>
    <cellStyle name="Финансовый 6 3 8 2 2 2 2 5" xfId="55909"/>
    <cellStyle name="Финансовый 6 3 8 2 2 2 3" xfId="55910"/>
    <cellStyle name="Финансовый 6 3 8 2 2 2 4" xfId="55911"/>
    <cellStyle name="Финансовый 6 3 8 2 2 2 5" xfId="55912"/>
    <cellStyle name="Финансовый 6 3 8 2 2 2 6" xfId="55913"/>
    <cellStyle name="Финансовый 6 3 8 2 2 2 7" xfId="55914"/>
    <cellStyle name="Финансовый 6 3 8 2 2 2 8" xfId="55915"/>
    <cellStyle name="Финансовый 6 3 8 2 2 2 9" xfId="55916"/>
    <cellStyle name="Финансовый 6 3 8 2 2 3" xfId="55917"/>
    <cellStyle name="Финансовый 6 3 8 2 2 3 2" xfId="55918"/>
    <cellStyle name="Финансовый 6 3 8 2 2 3 2 2" xfId="55919"/>
    <cellStyle name="Финансовый 6 3 8 2 2 3 2 3" xfId="55920"/>
    <cellStyle name="Финансовый 6 3 8 2 2 3 2 4" xfId="55921"/>
    <cellStyle name="Финансовый 6 3 8 2 2 3 2 5" xfId="55922"/>
    <cellStyle name="Финансовый 6 3 8 2 2 3 3" xfId="55923"/>
    <cellStyle name="Финансовый 6 3 8 2 2 3 4" xfId="55924"/>
    <cellStyle name="Финансовый 6 3 8 2 2 3 5" xfId="55925"/>
    <cellStyle name="Финансовый 6 3 8 2 2 3 6" xfId="55926"/>
    <cellStyle name="Финансовый 6 3 8 2 2 3 7" xfId="55927"/>
    <cellStyle name="Финансовый 6 3 8 2 2 3 8" xfId="55928"/>
    <cellStyle name="Финансовый 6 3 8 2 2 4" xfId="55929"/>
    <cellStyle name="Финансовый 6 3 8 2 2 4 2" xfId="55930"/>
    <cellStyle name="Финансовый 6 3 8 2 2 4 3" xfId="55931"/>
    <cellStyle name="Финансовый 6 3 8 2 2 4 4" xfId="55932"/>
    <cellStyle name="Финансовый 6 3 8 2 2 4 5" xfId="55933"/>
    <cellStyle name="Финансовый 6 3 8 2 2 5" xfId="55934"/>
    <cellStyle name="Финансовый 6 3 8 2 2 5 2" xfId="55935"/>
    <cellStyle name="Финансовый 6 3 8 2 2 5 3" xfId="55936"/>
    <cellStyle name="Финансовый 6 3 8 2 2 5 4" xfId="55937"/>
    <cellStyle name="Финансовый 6 3 8 2 2 5 5" xfId="55938"/>
    <cellStyle name="Финансовый 6 3 8 2 2 6" xfId="55939"/>
    <cellStyle name="Финансовый 6 3 8 2 2 7" xfId="55940"/>
    <cellStyle name="Финансовый 6 3 8 2 2 8" xfId="55941"/>
    <cellStyle name="Финансовый 6 3 8 2 2 9" xfId="55942"/>
    <cellStyle name="Финансовый 6 3 8 2 3" xfId="55943"/>
    <cellStyle name="Финансовый 6 3 8 2 3 2" xfId="55944"/>
    <cellStyle name="Финансовый 6 3 8 2 3 2 2" xfId="55945"/>
    <cellStyle name="Финансовый 6 3 8 2 3 2 3" xfId="55946"/>
    <cellStyle name="Финансовый 6 3 8 2 3 2 4" xfId="55947"/>
    <cellStyle name="Финансовый 6 3 8 2 3 2 5" xfId="55948"/>
    <cellStyle name="Финансовый 6 3 8 2 3 3" xfId="55949"/>
    <cellStyle name="Финансовый 6 3 8 2 3 4" xfId="55950"/>
    <cellStyle name="Финансовый 6 3 8 2 3 5" xfId="55951"/>
    <cellStyle name="Финансовый 6 3 8 2 3 6" xfId="55952"/>
    <cellStyle name="Финансовый 6 3 8 2 3 7" xfId="55953"/>
    <cellStyle name="Финансовый 6 3 8 2 3 8" xfId="55954"/>
    <cellStyle name="Финансовый 6 3 8 2 3 9" xfId="55955"/>
    <cellStyle name="Финансовый 6 3 8 2 4" xfId="55956"/>
    <cellStyle name="Финансовый 6 3 8 2 4 2" xfId="55957"/>
    <cellStyle name="Финансовый 6 3 8 2 4 2 2" xfId="55958"/>
    <cellStyle name="Финансовый 6 3 8 2 4 2 3" xfId="55959"/>
    <cellStyle name="Финансовый 6 3 8 2 4 2 4" xfId="55960"/>
    <cellStyle name="Финансовый 6 3 8 2 4 2 5" xfId="55961"/>
    <cellStyle name="Финансовый 6 3 8 2 4 3" xfId="55962"/>
    <cellStyle name="Финансовый 6 3 8 2 4 4" xfId="55963"/>
    <cellStyle name="Финансовый 6 3 8 2 4 5" xfId="55964"/>
    <cellStyle name="Финансовый 6 3 8 2 4 6" xfId="55965"/>
    <cellStyle name="Финансовый 6 3 8 2 4 7" xfId="55966"/>
    <cellStyle name="Финансовый 6 3 8 2 4 8" xfId="55967"/>
    <cellStyle name="Финансовый 6 3 8 2 5" xfId="55968"/>
    <cellStyle name="Финансовый 6 3 8 2 5 2" xfId="55969"/>
    <cellStyle name="Финансовый 6 3 8 2 5 3" xfId="55970"/>
    <cellStyle name="Финансовый 6 3 8 2 5 4" xfId="55971"/>
    <cellStyle name="Финансовый 6 3 8 2 5 5" xfId="55972"/>
    <cellStyle name="Финансовый 6 3 8 2 6" xfId="55973"/>
    <cellStyle name="Финансовый 6 3 8 2 6 2" xfId="55974"/>
    <cellStyle name="Финансовый 6 3 8 2 6 3" xfId="55975"/>
    <cellStyle name="Финансовый 6 3 8 2 6 4" xfId="55976"/>
    <cellStyle name="Финансовый 6 3 8 2 6 5" xfId="55977"/>
    <cellStyle name="Финансовый 6 3 8 2 7" xfId="55978"/>
    <cellStyle name="Финансовый 6 3 8 2 8" xfId="55979"/>
    <cellStyle name="Финансовый 6 3 8 2 9" xfId="55980"/>
    <cellStyle name="Финансовый 6 3 8 3" xfId="55981"/>
    <cellStyle name="Финансовый 6 3 8 3 10" xfId="55982"/>
    <cellStyle name="Финансовый 6 3 8 3 11" xfId="55983"/>
    <cellStyle name="Финансовый 6 3 8 3 12" xfId="55984"/>
    <cellStyle name="Финансовый 6 3 8 3 13" xfId="55985"/>
    <cellStyle name="Финансовый 6 3 8 3 2" xfId="55986"/>
    <cellStyle name="Финансовый 6 3 8 3 2 2" xfId="55987"/>
    <cellStyle name="Финансовый 6 3 8 3 2 2 2" xfId="55988"/>
    <cellStyle name="Финансовый 6 3 8 3 2 2 3" xfId="55989"/>
    <cellStyle name="Финансовый 6 3 8 3 2 2 4" xfId="55990"/>
    <cellStyle name="Финансовый 6 3 8 3 2 2 5" xfId="55991"/>
    <cellStyle name="Финансовый 6 3 8 3 2 3" xfId="55992"/>
    <cellStyle name="Финансовый 6 3 8 3 2 4" xfId="55993"/>
    <cellStyle name="Финансовый 6 3 8 3 2 5" xfId="55994"/>
    <cellStyle name="Финансовый 6 3 8 3 2 6" xfId="55995"/>
    <cellStyle name="Финансовый 6 3 8 3 2 7" xfId="55996"/>
    <cellStyle name="Финансовый 6 3 8 3 2 8" xfId="55997"/>
    <cellStyle name="Финансовый 6 3 8 3 2 9" xfId="55998"/>
    <cellStyle name="Финансовый 6 3 8 3 3" xfId="55999"/>
    <cellStyle name="Финансовый 6 3 8 3 3 2" xfId="56000"/>
    <cellStyle name="Финансовый 6 3 8 3 3 2 2" xfId="56001"/>
    <cellStyle name="Финансовый 6 3 8 3 3 2 3" xfId="56002"/>
    <cellStyle name="Финансовый 6 3 8 3 3 2 4" xfId="56003"/>
    <cellStyle name="Финансовый 6 3 8 3 3 2 5" xfId="56004"/>
    <cellStyle name="Финансовый 6 3 8 3 3 3" xfId="56005"/>
    <cellStyle name="Финансовый 6 3 8 3 3 4" xfId="56006"/>
    <cellStyle name="Финансовый 6 3 8 3 3 5" xfId="56007"/>
    <cellStyle name="Финансовый 6 3 8 3 3 6" xfId="56008"/>
    <cellStyle name="Финансовый 6 3 8 3 3 7" xfId="56009"/>
    <cellStyle name="Финансовый 6 3 8 3 3 8" xfId="56010"/>
    <cellStyle name="Финансовый 6 3 8 3 4" xfId="56011"/>
    <cellStyle name="Финансовый 6 3 8 3 4 2" xfId="56012"/>
    <cellStyle name="Финансовый 6 3 8 3 4 3" xfId="56013"/>
    <cellStyle name="Финансовый 6 3 8 3 4 4" xfId="56014"/>
    <cellStyle name="Финансовый 6 3 8 3 4 5" xfId="56015"/>
    <cellStyle name="Финансовый 6 3 8 3 5" xfId="56016"/>
    <cellStyle name="Финансовый 6 3 8 3 5 2" xfId="56017"/>
    <cellStyle name="Финансовый 6 3 8 3 5 3" xfId="56018"/>
    <cellStyle name="Финансовый 6 3 8 3 5 4" xfId="56019"/>
    <cellStyle name="Финансовый 6 3 8 3 5 5" xfId="56020"/>
    <cellStyle name="Финансовый 6 3 8 3 6" xfId="56021"/>
    <cellStyle name="Финансовый 6 3 8 3 7" xfId="56022"/>
    <cellStyle name="Финансовый 6 3 8 3 8" xfId="56023"/>
    <cellStyle name="Финансовый 6 3 8 3 9" xfId="56024"/>
    <cellStyle name="Финансовый 6 3 8 4" xfId="56025"/>
    <cellStyle name="Финансовый 6 3 8 4 2" xfId="56026"/>
    <cellStyle name="Финансовый 6 3 8 4 2 2" xfId="56027"/>
    <cellStyle name="Финансовый 6 3 8 4 2 3" xfId="56028"/>
    <cellStyle name="Финансовый 6 3 8 4 2 4" xfId="56029"/>
    <cellStyle name="Финансовый 6 3 8 4 2 5" xfId="56030"/>
    <cellStyle name="Финансовый 6 3 8 4 3" xfId="56031"/>
    <cellStyle name="Финансовый 6 3 8 4 4" xfId="56032"/>
    <cellStyle name="Финансовый 6 3 8 4 5" xfId="56033"/>
    <cellStyle name="Финансовый 6 3 8 4 6" xfId="56034"/>
    <cellStyle name="Финансовый 6 3 8 4 7" xfId="56035"/>
    <cellStyle name="Финансовый 6 3 8 4 8" xfId="56036"/>
    <cellStyle name="Финансовый 6 3 8 4 9" xfId="56037"/>
    <cellStyle name="Финансовый 6 3 8 5" xfId="56038"/>
    <cellStyle name="Финансовый 6 3 8 5 2" xfId="56039"/>
    <cellStyle name="Финансовый 6 3 8 5 2 2" xfId="56040"/>
    <cellStyle name="Финансовый 6 3 8 5 2 3" xfId="56041"/>
    <cellStyle name="Финансовый 6 3 8 5 2 4" xfId="56042"/>
    <cellStyle name="Финансовый 6 3 8 5 2 5" xfId="56043"/>
    <cellStyle name="Финансовый 6 3 8 5 3" xfId="56044"/>
    <cellStyle name="Финансовый 6 3 8 5 4" xfId="56045"/>
    <cellStyle name="Финансовый 6 3 8 5 5" xfId="56046"/>
    <cellStyle name="Финансовый 6 3 8 5 6" xfId="56047"/>
    <cellStyle name="Финансовый 6 3 8 5 7" xfId="56048"/>
    <cellStyle name="Финансовый 6 3 8 5 8" xfId="56049"/>
    <cellStyle name="Финансовый 6 3 8 6" xfId="56050"/>
    <cellStyle name="Финансовый 6 3 8 6 2" xfId="56051"/>
    <cellStyle name="Финансовый 6 3 8 6 3" xfId="56052"/>
    <cellStyle name="Финансовый 6 3 8 6 4" xfId="56053"/>
    <cellStyle name="Финансовый 6 3 8 6 5" xfId="56054"/>
    <cellStyle name="Финансовый 6 3 8 7" xfId="56055"/>
    <cellStyle name="Финансовый 6 3 8 7 2" xfId="56056"/>
    <cellStyle name="Финансовый 6 3 8 7 3" xfId="56057"/>
    <cellStyle name="Финансовый 6 3 8 7 4" xfId="56058"/>
    <cellStyle name="Финансовый 6 3 8 7 5" xfId="56059"/>
    <cellStyle name="Финансовый 6 3 8 8" xfId="56060"/>
    <cellStyle name="Финансовый 6 3 8 9" xfId="56061"/>
    <cellStyle name="Финансовый 6 3 9" xfId="56062"/>
    <cellStyle name="Финансовый 6 3 9 10" xfId="56063"/>
    <cellStyle name="Финансовый 6 3 9 11" xfId="56064"/>
    <cellStyle name="Финансовый 6 3 9 12" xfId="56065"/>
    <cellStyle name="Финансовый 6 3 9 13" xfId="56066"/>
    <cellStyle name="Финансовый 6 3 9 14" xfId="56067"/>
    <cellStyle name="Финансовый 6 3 9 15" xfId="56068"/>
    <cellStyle name="Финансовый 6 3 9 2" xfId="56069"/>
    <cellStyle name="Финансовый 6 3 9 2 10" xfId="56070"/>
    <cellStyle name="Финансовый 6 3 9 2 11" xfId="56071"/>
    <cellStyle name="Финансовый 6 3 9 2 12" xfId="56072"/>
    <cellStyle name="Финансовый 6 3 9 2 13" xfId="56073"/>
    <cellStyle name="Финансовый 6 3 9 2 14" xfId="56074"/>
    <cellStyle name="Финансовый 6 3 9 2 2" xfId="56075"/>
    <cellStyle name="Финансовый 6 3 9 2 2 10" xfId="56076"/>
    <cellStyle name="Финансовый 6 3 9 2 2 11" xfId="56077"/>
    <cellStyle name="Финансовый 6 3 9 2 2 12" xfId="56078"/>
    <cellStyle name="Финансовый 6 3 9 2 2 13" xfId="56079"/>
    <cellStyle name="Финансовый 6 3 9 2 2 2" xfId="56080"/>
    <cellStyle name="Финансовый 6 3 9 2 2 2 2" xfId="56081"/>
    <cellStyle name="Финансовый 6 3 9 2 2 2 2 2" xfId="56082"/>
    <cellStyle name="Финансовый 6 3 9 2 2 2 2 3" xfId="56083"/>
    <cellStyle name="Финансовый 6 3 9 2 2 2 2 4" xfId="56084"/>
    <cellStyle name="Финансовый 6 3 9 2 2 2 2 5" xfId="56085"/>
    <cellStyle name="Финансовый 6 3 9 2 2 2 3" xfId="56086"/>
    <cellStyle name="Финансовый 6 3 9 2 2 2 4" xfId="56087"/>
    <cellStyle name="Финансовый 6 3 9 2 2 2 5" xfId="56088"/>
    <cellStyle name="Финансовый 6 3 9 2 2 2 6" xfId="56089"/>
    <cellStyle name="Финансовый 6 3 9 2 2 2 7" xfId="56090"/>
    <cellStyle name="Финансовый 6 3 9 2 2 2 8" xfId="56091"/>
    <cellStyle name="Финансовый 6 3 9 2 2 2 9" xfId="56092"/>
    <cellStyle name="Финансовый 6 3 9 2 2 3" xfId="56093"/>
    <cellStyle name="Финансовый 6 3 9 2 2 3 2" xfId="56094"/>
    <cellStyle name="Финансовый 6 3 9 2 2 3 2 2" xfId="56095"/>
    <cellStyle name="Финансовый 6 3 9 2 2 3 2 3" xfId="56096"/>
    <cellStyle name="Финансовый 6 3 9 2 2 3 2 4" xfId="56097"/>
    <cellStyle name="Финансовый 6 3 9 2 2 3 2 5" xfId="56098"/>
    <cellStyle name="Финансовый 6 3 9 2 2 3 3" xfId="56099"/>
    <cellStyle name="Финансовый 6 3 9 2 2 3 4" xfId="56100"/>
    <cellStyle name="Финансовый 6 3 9 2 2 3 5" xfId="56101"/>
    <cellStyle name="Финансовый 6 3 9 2 2 3 6" xfId="56102"/>
    <cellStyle name="Финансовый 6 3 9 2 2 3 7" xfId="56103"/>
    <cellStyle name="Финансовый 6 3 9 2 2 3 8" xfId="56104"/>
    <cellStyle name="Финансовый 6 3 9 2 2 4" xfId="56105"/>
    <cellStyle name="Финансовый 6 3 9 2 2 4 2" xfId="56106"/>
    <cellStyle name="Финансовый 6 3 9 2 2 4 3" xfId="56107"/>
    <cellStyle name="Финансовый 6 3 9 2 2 4 4" xfId="56108"/>
    <cellStyle name="Финансовый 6 3 9 2 2 4 5" xfId="56109"/>
    <cellStyle name="Финансовый 6 3 9 2 2 5" xfId="56110"/>
    <cellStyle name="Финансовый 6 3 9 2 2 5 2" xfId="56111"/>
    <cellStyle name="Финансовый 6 3 9 2 2 5 3" xfId="56112"/>
    <cellStyle name="Финансовый 6 3 9 2 2 5 4" xfId="56113"/>
    <cellStyle name="Финансовый 6 3 9 2 2 5 5" xfId="56114"/>
    <cellStyle name="Финансовый 6 3 9 2 2 6" xfId="56115"/>
    <cellStyle name="Финансовый 6 3 9 2 2 7" xfId="56116"/>
    <cellStyle name="Финансовый 6 3 9 2 2 8" xfId="56117"/>
    <cellStyle name="Финансовый 6 3 9 2 2 9" xfId="56118"/>
    <cellStyle name="Финансовый 6 3 9 2 3" xfId="56119"/>
    <cellStyle name="Финансовый 6 3 9 2 3 2" xfId="56120"/>
    <cellStyle name="Финансовый 6 3 9 2 3 2 2" xfId="56121"/>
    <cellStyle name="Финансовый 6 3 9 2 3 2 3" xfId="56122"/>
    <cellStyle name="Финансовый 6 3 9 2 3 2 4" xfId="56123"/>
    <cellStyle name="Финансовый 6 3 9 2 3 2 5" xfId="56124"/>
    <cellStyle name="Финансовый 6 3 9 2 3 3" xfId="56125"/>
    <cellStyle name="Финансовый 6 3 9 2 3 4" xfId="56126"/>
    <cellStyle name="Финансовый 6 3 9 2 3 5" xfId="56127"/>
    <cellStyle name="Финансовый 6 3 9 2 3 6" xfId="56128"/>
    <cellStyle name="Финансовый 6 3 9 2 3 7" xfId="56129"/>
    <cellStyle name="Финансовый 6 3 9 2 3 8" xfId="56130"/>
    <cellStyle name="Финансовый 6 3 9 2 3 9" xfId="56131"/>
    <cellStyle name="Финансовый 6 3 9 2 4" xfId="56132"/>
    <cellStyle name="Финансовый 6 3 9 2 4 2" xfId="56133"/>
    <cellStyle name="Финансовый 6 3 9 2 4 2 2" xfId="56134"/>
    <cellStyle name="Финансовый 6 3 9 2 4 2 3" xfId="56135"/>
    <cellStyle name="Финансовый 6 3 9 2 4 2 4" xfId="56136"/>
    <cellStyle name="Финансовый 6 3 9 2 4 2 5" xfId="56137"/>
    <cellStyle name="Финансовый 6 3 9 2 4 3" xfId="56138"/>
    <cellStyle name="Финансовый 6 3 9 2 4 4" xfId="56139"/>
    <cellStyle name="Финансовый 6 3 9 2 4 5" xfId="56140"/>
    <cellStyle name="Финансовый 6 3 9 2 4 6" xfId="56141"/>
    <cellStyle name="Финансовый 6 3 9 2 4 7" xfId="56142"/>
    <cellStyle name="Финансовый 6 3 9 2 4 8" xfId="56143"/>
    <cellStyle name="Финансовый 6 3 9 2 5" xfId="56144"/>
    <cellStyle name="Финансовый 6 3 9 2 5 2" xfId="56145"/>
    <cellStyle name="Финансовый 6 3 9 2 5 3" xfId="56146"/>
    <cellStyle name="Финансовый 6 3 9 2 5 4" xfId="56147"/>
    <cellStyle name="Финансовый 6 3 9 2 5 5" xfId="56148"/>
    <cellStyle name="Финансовый 6 3 9 2 6" xfId="56149"/>
    <cellStyle name="Финансовый 6 3 9 2 6 2" xfId="56150"/>
    <cellStyle name="Финансовый 6 3 9 2 6 3" xfId="56151"/>
    <cellStyle name="Финансовый 6 3 9 2 6 4" xfId="56152"/>
    <cellStyle name="Финансовый 6 3 9 2 6 5" xfId="56153"/>
    <cellStyle name="Финансовый 6 3 9 2 7" xfId="56154"/>
    <cellStyle name="Финансовый 6 3 9 2 8" xfId="56155"/>
    <cellStyle name="Финансовый 6 3 9 2 9" xfId="56156"/>
    <cellStyle name="Финансовый 6 3 9 3" xfId="56157"/>
    <cellStyle name="Финансовый 6 3 9 3 10" xfId="56158"/>
    <cellStyle name="Финансовый 6 3 9 3 11" xfId="56159"/>
    <cellStyle name="Финансовый 6 3 9 3 12" xfId="56160"/>
    <cellStyle name="Финансовый 6 3 9 3 13" xfId="56161"/>
    <cellStyle name="Финансовый 6 3 9 3 2" xfId="56162"/>
    <cellStyle name="Финансовый 6 3 9 3 2 2" xfId="56163"/>
    <cellStyle name="Финансовый 6 3 9 3 2 2 2" xfId="56164"/>
    <cellStyle name="Финансовый 6 3 9 3 2 2 3" xfId="56165"/>
    <cellStyle name="Финансовый 6 3 9 3 2 2 4" xfId="56166"/>
    <cellStyle name="Финансовый 6 3 9 3 2 2 5" xfId="56167"/>
    <cellStyle name="Финансовый 6 3 9 3 2 3" xfId="56168"/>
    <cellStyle name="Финансовый 6 3 9 3 2 4" xfId="56169"/>
    <cellStyle name="Финансовый 6 3 9 3 2 5" xfId="56170"/>
    <cellStyle name="Финансовый 6 3 9 3 2 6" xfId="56171"/>
    <cellStyle name="Финансовый 6 3 9 3 2 7" xfId="56172"/>
    <cellStyle name="Финансовый 6 3 9 3 2 8" xfId="56173"/>
    <cellStyle name="Финансовый 6 3 9 3 2 9" xfId="56174"/>
    <cellStyle name="Финансовый 6 3 9 3 3" xfId="56175"/>
    <cellStyle name="Финансовый 6 3 9 3 3 2" xfId="56176"/>
    <cellStyle name="Финансовый 6 3 9 3 3 2 2" xfId="56177"/>
    <cellStyle name="Финансовый 6 3 9 3 3 2 3" xfId="56178"/>
    <cellStyle name="Финансовый 6 3 9 3 3 2 4" xfId="56179"/>
    <cellStyle name="Финансовый 6 3 9 3 3 2 5" xfId="56180"/>
    <cellStyle name="Финансовый 6 3 9 3 3 3" xfId="56181"/>
    <cellStyle name="Финансовый 6 3 9 3 3 4" xfId="56182"/>
    <cellStyle name="Финансовый 6 3 9 3 3 5" xfId="56183"/>
    <cellStyle name="Финансовый 6 3 9 3 3 6" xfId="56184"/>
    <cellStyle name="Финансовый 6 3 9 3 3 7" xfId="56185"/>
    <cellStyle name="Финансовый 6 3 9 3 3 8" xfId="56186"/>
    <cellStyle name="Финансовый 6 3 9 3 4" xfId="56187"/>
    <cellStyle name="Финансовый 6 3 9 3 4 2" xfId="56188"/>
    <cellStyle name="Финансовый 6 3 9 3 4 3" xfId="56189"/>
    <cellStyle name="Финансовый 6 3 9 3 4 4" xfId="56190"/>
    <cellStyle name="Финансовый 6 3 9 3 4 5" xfId="56191"/>
    <cellStyle name="Финансовый 6 3 9 3 5" xfId="56192"/>
    <cellStyle name="Финансовый 6 3 9 3 5 2" xfId="56193"/>
    <cellStyle name="Финансовый 6 3 9 3 5 3" xfId="56194"/>
    <cellStyle name="Финансовый 6 3 9 3 5 4" xfId="56195"/>
    <cellStyle name="Финансовый 6 3 9 3 5 5" xfId="56196"/>
    <cellStyle name="Финансовый 6 3 9 3 6" xfId="56197"/>
    <cellStyle name="Финансовый 6 3 9 3 7" xfId="56198"/>
    <cellStyle name="Финансовый 6 3 9 3 8" xfId="56199"/>
    <cellStyle name="Финансовый 6 3 9 3 9" xfId="56200"/>
    <cellStyle name="Финансовый 6 3 9 4" xfId="56201"/>
    <cellStyle name="Финансовый 6 3 9 4 2" xfId="56202"/>
    <cellStyle name="Финансовый 6 3 9 4 2 2" xfId="56203"/>
    <cellStyle name="Финансовый 6 3 9 4 2 3" xfId="56204"/>
    <cellStyle name="Финансовый 6 3 9 4 2 4" xfId="56205"/>
    <cellStyle name="Финансовый 6 3 9 4 2 5" xfId="56206"/>
    <cellStyle name="Финансовый 6 3 9 4 3" xfId="56207"/>
    <cellStyle name="Финансовый 6 3 9 4 4" xfId="56208"/>
    <cellStyle name="Финансовый 6 3 9 4 5" xfId="56209"/>
    <cellStyle name="Финансовый 6 3 9 4 6" xfId="56210"/>
    <cellStyle name="Финансовый 6 3 9 4 7" xfId="56211"/>
    <cellStyle name="Финансовый 6 3 9 4 8" xfId="56212"/>
    <cellStyle name="Финансовый 6 3 9 4 9" xfId="56213"/>
    <cellStyle name="Финансовый 6 3 9 5" xfId="56214"/>
    <cellStyle name="Финансовый 6 3 9 5 2" xfId="56215"/>
    <cellStyle name="Финансовый 6 3 9 5 2 2" xfId="56216"/>
    <cellStyle name="Финансовый 6 3 9 5 2 3" xfId="56217"/>
    <cellStyle name="Финансовый 6 3 9 5 2 4" xfId="56218"/>
    <cellStyle name="Финансовый 6 3 9 5 2 5" xfId="56219"/>
    <cellStyle name="Финансовый 6 3 9 5 3" xfId="56220"/>
    <cellStyle name="Финансовый 6 3 9 5 4" xfId="56221"/>
    <cellStyle name="Финансовый 6 3 9 5 5" xfId="56222"/>
    <cellStyle name="Финансовый 6 3 9 5 6" xfId="56223"/>
    <cellStyle name="Финансовый 6 3 9 5 7" xfId="56224"/>
    <cellStyle name="Финансовый 6 3 9 5 8" xfId="56225"/>
    <cellStyle name="Финансовый 6 3 9 6" xfId="56226"/>
    <cellStyle name="Финансовый 6 3 9 6 2" xfId="56227"/>
    <cellStyle name="Финансовый 6 3 9 6 3" xfId="56228"/>
    <cellStyle name="Финансовый 6 3 9 6 4" xfId="56229"/>
    <cellStyle name="Финансовый 6 3 9 6 5" xfId="56230"/>
    <cellStyle name="Финансовый 6 3 9 7" xfId="56231"/>
    <cellStyle name="Финансовый 6 3 9 7 2" xfId="56232"/>
    <cellStyle name="Финансовый 6 3 9 7 3" xfId="56233"/>
    <cellStyle name="Финансовый 6 3 9 7 4" xfId="56234"/>
    <cellStyle name="Финансовый 6 3 9 7 5" xfId="56235"/>
    <cellStyle name="Финансовый 6 3 9 8" xfId="56236"/>
    <cellStyle name="Финансовый 6 3 9 9" xfId="56237"/>
    <cellStyle name="Финансовый 6 4" xfId="56238"/>
    <cellStyle name="Финансовый 6 4 10" xfId="56239"/>
    <cellStyle name="Финансовый 6 4 11" xfId="56240"/>
    <cellStyle name="Финансовый 6 4 12" xfId="56241"/>
    <cellStyle name="Финансовый 6 4 13" xfId="56242"/>
    <cellStyle name="Финансовый 6 4 14" xfId="56243"/>
    <cellStyle name="Финансовый 6 4 15" xfId="56244"/>
    <cellStyle name="Финансовый 6 4 16" xfId="56245"/>
    <cellStyle name="Финансовый 6 4 17" xfId="56246"/>
    <cellStyle name="Финансовый 6 4 2" xfId="56247"/>
    <cellStyle name="Финансовый 6 4 2 10" xfId="56248"/>
    <cellStyle name="Финансовый 6 4 2 11" xfId="56249"/>
    <cellStyle name="Финансовый 6 4 2 12" xfId="56250"/>
    <cellStyle name="Финансовый 6 4 2 13" xfId="56251"/>
    <cellStyle name="Финансовый 6 4 2 14" xfId="56252"/>
    <cellStyle name="Финансовый 6 4 2 15" xfId="56253"/>
    <cellStyle name="Финансовый 6 4 2 16" xfId="56254"/>
    <cellStyle name="Финансовый 6 4 2 2" xfId="56255"/>
    <cellStyle name="Финансовый 6 4 2 2 10" xfId="56256"/>
    <cellStyle name="Финансовый 6 4 2 2 11" xfId="56257"/>
    <cellStyle name="Финансовый 6 4 2 2 12" xfId="56258"/>
    <cellStyle name="Финансовый 6 4 2 2 13" xfId="56259"/>
    <cellStyle name="Финансовый 6 4 2 2 14" xfId="56260"/>
    <cellStyle name="Финансовый 6 4 2 2 2" xfId="56261"/>
    <cellStyle name="Финансовый 6 4 2 2 2 10" xfId="56262"/>
    <cellStyle name="Финансовый 6 4 2 2 2 11" xfId="56263"/>
    <cellStyle name="Финансовый 6 4 2 2 2 12" xfId="56264"/>
    <cellStyle name="Финансовый 6 4 2 2 2 13" xfId="56265"/>
    <cellStyle name="Финансовый 6 4 2 2 2 2" xfId="56266"/>
    <cellStyle name="Финансовый 6 4 2 2 2 2 2" xfId="56267"/>
    <cellStyle name="Финансовый 6 4 2 2 2 2 2 2" xfId="56268"/>
    <cellStyle name="Финансовый 6 4 2 2 2 2 2 3" xfId="56269"/>
    <cellStyle name="Финансовый 6 4 2 2 2 2 2 4" xfId="56270"/>
    <cellStyle name="Финансовый 6 4 2 2 2 2 2 5" xfId="56271"/>
    <cellStyle name="Финансовый 6 4 2 2 2 2 3" xfId="56272"/>
    <cellStyle name="Финансовый 6 4 2 2 2 2 4" xfId="56273"/>
    <cellStyle name="Финансовый 6 4 2 2 2 2 5" xfId="56274"/>
    <cellStyle name="Финансовый 6 4 2 2 2 2 6" xfId="56275"/>
    <cellStyle name="Финансовый 6 4 2 2 2 2 7" xfId="56276"/>
    <cellStyle name="Финансовый 6 4 2 2 2 2 8" xfId="56277"/>
    <cellStyle name="Финансовый 6 4 2 2 2 2 9" xfId="56278"/>
    <cellStyle name="Финансовый 6 4 2 2 2 3" xfId="56279"/>
    <cellStyle name="Финансовый 6 4 2 2 2 3 2" xfId="56280"/>
    <cellStyle name="Финансовый 6 4 2 2 2 3 2 2" xfId="56281"/>
    <cellStyle name="Финансовый 6 4 2 2 2 3 2 3" xfId="56282"/>
    <cellStyle name="Финансовый 6 4 2 2 2 3 2 4" xfId="56283"/>
    <cellStyle name="Финансовый 6 4 2 2 2 3 2 5" xfId="56284"/>
    <cellStyle name="Финансовый 6 4 2 2 2 3 3" xfId="56285"/>
    <cellStyle name="Финансовый 6 4 2 2 2 3 4" xfId="56286"/>
    <cellStyle name="Финансовый 6 4 2 2 2 3 5" xfId="56287"/>
    <cellStyle name="Финансовый 6 4 2 2 2 3 6" xfId="56288"/>
    <cellStyle name="Финансовый 6 4 2 2 2 3 7" xfId="56289"/>
    <cellStyle name="Финансовый 6 4 2 2 2 3 8" xfId="56290"/>
    <cellStyle name="Финансовый 6 4 2 2 2 4" xfId="56291"/>
    <cellStyle name="Финансовый 6 4 2 2 2 4 2" xfId="56292"/>
    <cellStyle name="Финансовый 6 4 2 2 2 4 3" xfId="56293"/>
    <cellStyle name="Финансовый 6 4 2 2 2 4 4" xfId="56294"/>
    <cellStyle name="Финансовый 6 4 2 2 2 4 5" xfId="56295"/>
    <cellStyle name="Финансовый 6 4 2 2 2 5" xfId="56296"/>
    <cellStyle name="Финансовый 6 4 2 2 2 5 2" xfId="56297"/>
    <cellStyle name="Финансовый 6 4 2 2 2 5 3" xfId="56298"/>
    <cellStyle name="Финансовый 6 4 2 2 2 5 4" xfId="56299"/>
    <cellStyle name="Финансовый 6 4 2 2 2 5 5" xfId="56300"/>
    <cellStyle name="Финансовый 6 4 2 2 2 6" xfId="56301"/>
    <cellStyle name="Финансовый 6 4 2 2 2 7" xfId="56302"/>
    <cellStyle name="Финансовый 6 4 2 2 2 8" xfId="56303"/>
    <cellStyle name="Финансовый 6 4 2 2 2 9" xfId="56304"/>
    <cellStyle name="Финансовый 6 4 2 2 3" xfId="56305"/>
    <cellStyle name="Финансовый 6 4 2 2 3 2" xfId="56306"/>
    <cellStyle name="Финансовый 6 4 2 2 3 2 2" xfId="56307"/>
    <cellStyle name="Финансовый 6 4 2 2 3 2 3" xfId="56308"/>
    <cellStyle name="Финансовый 6 4 2 2 3 2 4" xfId="56309"/>
    <cellStyle name="Финансовый 6 4 2 2 3 2 5" xfId="56310"/>
    <cellStyle name="Финансовый 6 4 2 2 3 3" xfId="56311"/>
    <cellStyle name="Финансовый 6 4 2 2 3 4" xfId="56312"/>
    <cellStyle name="Финансовый 6 4 2 2 3 5" xfId="56313"/>
    <cellStyle name="Финансовый 6 4 2 2 3 6" xfId="56314"/>
    <cellStyle name="Финансовый 6 4 2 2 3 7" xfId="56315"/>
    <cellStyle name="Финансовый 6 4 2 2 3 8" xfId="56316"/>
    <cellStyle name="Финансовый 6 4 2 2 3 9" xfId="56317"/>
    <cellStyle name="Финансовый 6 4 2 2 4" xfId="56318"/>
    <cellStyle name="Финансовый 6 4 2 2 4 2" xfId="56319"/>
    <cellStyle name="Финансовый 6 4 2 2 4 2 2" xfId="56320"/>
    <cellStyle name="Финансовый 6 4 2 2 4 2 3" xfId="56321"/>
    <cellStyle name="Финансовый 6 4 2 2 4 2 4" xfId="56322"/>
    <cellStyle name="Финансовый 6 4 2 2 4 2 5" xfId="56323"/>
    <cellStyle name="Финансовый 6 4 2 2 4 3" xfId="56324"/>
    <cellStyle name="Финансовый 6 4 2 2 4 4" xfId="56325"/>
    <cellStyle name="Финансовый 6 4 2 2 4 5" xfId="56326"/>
    <cellStyle name="Финансовый 6 4 2 2 4 6" xfId="56327"/>
    <cellStyle name="Финансовый 6 4 2 2 4 7" xfId="56328"/>
    <cellStyle name="Финансовый 6 4 2 2 4 8" xfId="56329"/>
    <cellStyle name="Финансовый 6 4 2 2 5" xfId="56330"/>
    <cellStyle name="Финансовый 6 4 2 2 5 2" xfId="56331"/>
    <cellStyle name="Финансовый 6 4 2 2 5 3" xfId="56332"/>
    <cellStyle name="Финансовый 6 4 2 2 5 4" xfId="56333"/>
    <cellStyle name="Финансовый 6 4 2 2 5 5" xfId="56334"/>
    <cellStyle name="Финансовый 6 4 2 2 6" xfId="56335"/>
    <cellStyle name="Финансовый 6 4 2 2 6 2" xfId="56336"/>
    <cellStyle name="Финансовый 6 4 2 2 6 3" xfId="56337"/>
    <cellStyle name="Финансовый 6 4 2 2 6 4" xfId="56338"/>
    <cellStyle name="Финансовый 6 4 2 2 6 5" xfId="56339"/>
    <cellStyle name="Финансовый 6 4 2 2 7" xfId="56340"/>
    <cellStyle name="Финансовый 6 4 2 2 8" xfId="56341"/>
    <cellStyle name="Финансовый 6 4 2 2 9" xfId="56342"/>
    <cellStyle name="Финансовый 6 4 2 3" xfId="56343"/>
    <cellStyle name="Финансовый 6 4 2 3 10" xfId="56344"/>
    <cellStyle name="Финансовый 6 4 2 3 11" xfId="56345"/>
    <cellStyle name="Финансовый 6 4 2 3 12" xfId="56346"/>
    <cellStyle name="Финансовый 6 4 2 3 13" xfId="56347"/>
    <cellStyle name="Финансовый 6 4 2 3 2" xfId="56348"/>
    <cellStyle name="Финансовый 6 4 2 3 2 2" xfId="56349"/>
    <cellStyle name="Финансовый 6 4 2 3 2 2 2" xfId="56350"/>
    <cellStyle name="Финансовый 6 4 2 3 2 2 3" xfId="56351"/>
    <cellStyle name="Финансовый 6 4 2 3 2 2 4" xfId="56352"/>
    <cellStyle name="Финансовый 6 4 2 3 2 2 5" xfId="56353"/>
    <cellStyle name="Финансовый 6 4 2 3 2 3" xfId="56354"/>
    <cellStyle name="Финансовый 6 4 2 3 2 4" xfId="56355"/>
    <cellStyle name="Финансовый 6 4 2 3 2 5" xfId="56356"/>
    <cellStyle name="Финансовый 6 4 2 3 2 6" xfId="56357"/>
    <cellStyle name="Финансовый 6 4 2 3 2 7" xfId="56358"/>
    <cellStyle name="Финансовый 6 4 2 3 2 8" xfId="56359"/>
    <cellStyle name="Финансовый 6 4 2 3 2 9" xfId="56360"/>
    <cellStyle name="Финансовый 6 4 2 3 3" xfId="56361"/>
    <cellStyle name="Финансовый 6 4 2 3 3 2" xfId="56362"/>
    <cellStyle name="Финансовый 6 4 2 3 3 2 2" xfId="56363"/>
    <cellStyle name="Финансовый 6 4 2 3 3 2 3" xfId="56364"/>
    <cellStyle name="Финансовый 6 4 2 3 3 2 4" xfId="56365"/>
    <cellStyle name="Финансовый 6 4 2 3 3 2 5" xfId="56366"/>
    <cellStyle name="Финансовый 6 4 2 3 3 3" xfId="56367"/>
    <cellStyle name="Финансовый 6 4 2 3 3 4" xfId="56368"/>
    <cellStyle name="Финансовый 6 4 2 3 3 5" xfId="56369"/>
    <cellStyle name="Финансовый 6 4 2 3 3 6" xfId="56370"/>
    <cellStyle name="Финансовый 6 4 2 3 3 7" xfId="56371"/>
    <cellStyle name="Финансовый 6 4 2 3 3 8" xfId="56372"/>
    <cellStyle name="Финансовый 6 4 2 3 4" xfId="56373"/>
    <cellStyle name="Финансовый 6 4 2 3 4 2" xfId="56374"/>
    <cellStyle name="Финансовый 6 4 2 3 4 3" xfId="56375"/>
    <cellStyle name="Финансовый 6 4 2 3 4 4" xfId="56376"/>
    <cellStyle name="Финансовый 6 4 2 3 4 5" xfId="56377"/>
    <cellStyle name="Финансовый 6 4 2 3 5" xfId="56378"/>
    <cellStyle name="Финансовый 6 4 2 3 5 2" xfId="56379"/>
    <cellStyle name="Финансовый 6 4 2 3 5 3" xfId="56380"/>
    <cellStyle name="Финансовый 6 4 2 3 5 4" xfId="56381"/>
    <cellStyle name="Финансовый 6 4 2 3 5 5" xfId="56382"/>
    <cellStyle name="Финансовый 6 4 2 3 6" xfId="56383"/>
    <cellStyle name="Финансовый 6 4 2 3 7" xfId="56384"/>
    <cellStyle name="Финансовый 6 4 2 3 8" xfId="56385"/>
    <cellStyle name="Финансовый 6 4 2 3 9" xfId="56386"/>
    <cellStyle name="Финансовый 6 4 2 4" xfId="56387"/>
    <cellStyle name="Финансовый 6 4 2 4 10" xfId="56388"/>
    <cellStyle name="Финансовый 6 4 2 4 2" xfId="56389"/>
    <cellStyle name="Финансовый 6 4 2 4 2 2" xfId="56390"/>
    <cellStyle name="Финансовый 6 4 2 4 2 2 2" xfId="56391"/>
    <cellStyle name="Финансовый 6 4 2 4 2 2 3" xfId="56392"/>
    <cellStyle name="Финансовый 6 4 2 4 2 2 4" xfId="56393"/>
    <cellStyle name="Финансовый 6 4 2 4 2 2 5" xfId="56394"/>
    <cellStyle name="Финансовый 6 4 2 4 2 3" xfId="56395"/>
    <cellStyle name="Финансовый 6 4 2 4 2 4" xfId="56396"/>
    <cellStyle name="Финансовый 6 4 2 4 2 5" xfId="56397"/>
    <cellStyle name="Финансовый 6 4 2 4 2 6" xfId="56398"/>
    <cellStyle name="Финансовый 6 4 2 4 2 7" xfId="56399"/>
    <cellStyle name="Финансовый 6 4 2 4 2 8" xfId="56400"/>
    <cellStyle name="Финансовый 6 4 2 4 2 9" xfId="56401"/>
    <cellStyle name="Финансовый 6 4 2 4 3" xfId="56402"/>
    <cellStyle name="Финансовый 6 4 2 4 3 2" xfId="56403"/>
    <cellStyle name="Финансовый 6 4 2 4 3 3" xfId="56404"/>
    <cellStyle name="Финансовый 6 4 2 4 3 4" xfId="56405"/>
    <cellStyle name="Финансовый 6 4 2 4 3 5" xfId="56406"/>
    <cellStyle name="Финансовый 6 4 2 4 4" xfId="56407"/>
    <cellStyle name="Финансовый 6 4 2 4 5" xfId="56408"/>
    <cellStyle name="Финансовый 6 4 2 4 6" xfId="56409"/>
    <cellStyle name="Финансовый 6 4 2 4 7" xfId="56410"/>
    <cellStyle name="Финансовый 6 4 2 4 8" xfId="56411"/>
    <cellStyle name="Финансовый 6 4 2 4 9" xfId="56412"/>
    <cellStyle name="Финансовый 6 4 2 5" xfId="56413"/>
    <cellStyle name="Финансовый 6 4 2 5 2" xfId="56414"/>
    <cellStyle name="Финансовый 6 4 2 5 2 2" xfId="56415"/>
    <cellStyle name="Финансовый 6 4 2 5 2 3" xfId="56416"/>
    <cellStyle name="Финансовый 6 4 2 5 2 4" xfId="56417"/>
    <cellStyle name="Финансовый 6 4 2 5 2 5" xfId="56418"/>
    <cellStyle name="Финансовый 6 4 2 5 3" xfId="56419"/>
    <cellStyle name="Финансовый 6 4 2 5 4" xfId="56420"/>
    <cellStyle name="Финансовый 6 4 2 5 5" xfId="56421"/>
    <cellStyle name="Финансовый 6 4 2 5 6" xfId="56422"/>
    <cellStyle name="Финансовый 6 4 2 5 7" xfId="56423"/>
    <cellStyle name="Финансовый 6 4 2 5 8" xfId="56424"/>
    <cellStyle name="Финансовый 6 4 2 5 9" xfId="56425"/>
    <cellStyle name="Финансовый 6 4 2 6" xfId="56426"/>
    <cellStyle name="Финансовый 6 4 2 6 2" xfId="56427"/>
    <cellStyle name="Финансовый 6 4 2 6 2 2" xfId="56428"/>
    <cellStyle name="Финансовый 6 4 2 6 2 3" xfId="56429"/>
    <cellStyle name="Финансовый 6 4 2 6 2 4" xfId="56430"/>
    <cellStyle name="Финансовый 6 4 2 6 2 5" xfId="56431"/>
    <cellStyle name="Финансовый 6 4 2 6 3" xfId="56432"/>
    <cellStyle name="Финансовый 6 4 2 6 4" xfId="56433"/>
    <cellStyle name="Финансовый 6 4 2 6 5" xfId="56434"/>
    <cellStyle name="Финансовый 6 4 2 6 6" xfId="56435"/>
    <cellStyle name="Финансовый 6 4 2 6 7" xfId="56436"/>
    <cellStyle name="Финансовый 6 4 2 6 8" xfId="56437"/>
    <cellStyle name="Финансовый 6 4 2 7" xfId="56438"/>
    <cellStyle name="Финансовый 6 4 2 7 2" xfId="56439"/>
    <cellStyle name="Финансовый 6 4 2 7 3" xfId="56440"/>
    <cellStyle name="Финансовый 6 4 2 7 4" xfId="56441"/>
    <cellStyle name="Финансовый 6 4 2 7 5" xfId="56442"/>
    <cellStyle name="Финансовый 6 4 2 8" xfId="56443"/>
    <cellStyle name="Финансовый 6 4 2 8 2" xfId="56444"/>
    <cellStyle name="Финансовый 6 4 2 8 3" xfId="56445"/>
    <cellStyle name="Финансовый 6 4 2 8 4" xfId="56446"/>
    <cellStyle name="Финансовый 6 4 2 8 5" xfId="56447"/>
    <cellStyle name="Финансовый 6 4 2 9" xfId="56448"/>
    <cellStyle name="Финансовый 6 4 3" xfId="56449"/>
    <cellStyle name="Финансовый 6 4 3 10" xfId="56450"/>
    <cellStyle name="Финансовый 6 4 3 11" xfId="56451"/>
    <cellStyle name="Финансовый 6 4 3 12" xfId="56452"/>
    <cellStyle name="Финансовый 6 4 3 13" xfId="56453"/>
    <cellStyle name="Финансовый 6 4 3 14" xfId="56454"/>
    <cellStyle name="Финансовый 6 4 3 15" xfId="56455"/>
    <cellStyle name="Финансовый 6 4 3 2" xfId="56456"/>
    <cellStyle name="Финансовый 6 4 3 2 10" xfId="56457"/>
    <cellStyle name="Финансовый 6 4 3 2 11" xfId="56458"/>
    <cellStyle name="Финансовый 6 4 3 2 12" xfId="56459"/>
    <cellStyle name="Финансовый 6 4 3 2 13" xfId="56460"/>
    <cellStyle name="Финансовый 6 4 3 2 2" xfId="56461"/>
    <cellStyle name="Финансовый 6 4 3 2 2 2" xfId="56462"/>
    <cellStyle name="Финансовый 6 4 3 2 2 2 2" xfId="56463"/>
    <cellStyle name="Финансовый 6 4 3 2 2 2 3" xfId="56464"/>
    <cellStyle name="Финансовый 6 4 3 2 2 2 4" xfId="56465"/>
    <cellStyle name="Финансовый 6 4 3 2 2 2 5" xfId="56466"/>
    <cellStyle name="Финансовый 6 4 3 2 2 3" xfId="56467"/>
    <cellStyle name="Финансовый 6 4 3 2 2 4" xfId="56468"/>
    <cellStyle name="Финансовый 6 4 3 2 2 5" xfId="56469"/>
    <cellStyle name="Финансовый 6 4 3 2 2 6" xfId="56470"/>
    <cellStyle name="Финансовый 6 4 3 2 2 7" xfId="56471"/>
    <cellStyle name="Финансовый 6 4 3 2 2 8" xfId="56472"/>
    <cellStyle name="Финансовый 6 4 3 2 2 9" xfId="56473"/>
    <cellStyle name="Финансовый 6 4 3 2 3" xfId="56474"/>
    <cellStyle name="Финансовый 6 4 3 2 3 2" xfId="56475"/>
    <cellStyle name="Финансовый 6 4 3 2 3 2 2" xfId="56476"/>
    <cellStyle name="Финансовый 6 4 3 2 3 2 3" xfId="56477"/>
    <cellStyle name="Финансовый 6 4 3 2 3 2 4" xfId="56478"/>
    <cellStyle name="Финансовый 6 4 3 2 3 2 5" xfId="56479"/>
    <cellStyle name="Финансовый 6 4 3 2 3 3" xfId="56480"/>
    <cellStyle name="Финансовый 6 4 3 2 3 4" xfId="56481"/>
    <cellStyle name="Финансовый 6 4 3 2 3 5" xfId="56482"/>
    <cellStyle name="Финансовый 6 4 3 2 3 6" xfId="56483"/>
    <cellStyle name="Финансовый 6 4 3 2 3 7" xfId="56484"/>
    <cellStyle name="Финансовый 6 4 3 2 3 8" xfId="56485"/>
    <cellStyle name="Финансовый 6 4 3 2 4" xfId="56486"/>
    <cellStyle name="Финансовый 6 4 3 2 4 2" xfId="56487"/>
    <cellStyle name="Финансовый 6 4 3 2 4 3" xfId="56488"/>
    <cellStyle name="Финансовый 6 4 3 2 4 4" xfId="56489"/>
    <cellStyle name="Финансовый 6 4 3 2 4 5" xfId="56490"/>
    <cellStyle name="Финансовый 6 4 3 2 5" xfId="56491"/>
    <cellStyle name="Финансовый 6 4 3 2 5 2" xfId="56492"/>
    <cellStyle name="Финансовый 6 4 3 2 5 3" xfId="56493"/>
    <cellStyle name="Финансовый 6 4 3 2 5 4" xfId="56494"/>
    <cellStyle name="Финансовый 6 4 3 2 5 5" xfId="56495"/>
    <cellStyle name="Финансовый 6 4 3 2 6" xfId="56496"/>
    <cellStyle name="Финансовый 6 4 3 2 7" xfId="56497"/>
    <cellStyle name="Финансовый 6 4 3 2 8" xfId="56498"/>
    <cellStyle name="Финансовый 6 4 3 2 9" xfId="56499"/>
    <cellStyle name="Финансовый 6 4 3 3" xfId="56500"/>
    <cellStyle name="Финансовый 6 4 3 3 10" xfId="56501"/>
    <cellStyle name="Финансовый 6 4 3 3 2" xfId="56502"/>
    <cellStyle name="Финансовый 6 4 3 3 2 2" xfId="56503"/>
    <cellStyle name="Финансовый 6 4 3 3 2 2 2" xfId="56504"/>
    <cellStyle name="Финансовый 6 4 3 3 2 2 3" xfId="56505"/>
    <cellStyle name="Финансовый 6 4 3 3 2 2 4" xfId="56506"/>
    <cellStyle name="Финансовый 6 4 3 3 2 2 5" xfId="56507"/>
    <cellStyle name="Финансовый 6 4 3 3 2 3" xfId="56508"/>
    <cellStyle name="Финансовый 6 4 3 3 2 4" xfId="56509"/>
    <cellStyle name="Финансовый 6 4 3 3 2 5" xfId="56510"/>
    <cellStyle name="Финансовый 6 4 3 3 2 6" xfId="56511"/>
    <cellStyle name="Финансовый 6 4 3 3 2 7" xfId="56512"/>
    <cellStyle name="Финансовый 6 4 3 3 2 8" xfId="56513"/>
    <cellStyle name="Финансовый 6 4 3 3 2 9" xfId="56514"/>
    <cellStyle name="Финансовый 6 4 3 3 3" xfId="56515"/>
    <cellStyle name="Финансовый 6 4 3 3 3 2" xfId="56516"/>
    <cellStyle name="Финансовый 6 4 3 3 3 3" xfId="56517"/>
    <cellStyle name="Финансовый 6 4 3 3 3 4" xfId="56518"/>
    <cellStyle name="Финансовый 6 4 3 3 3 5" xfId="56519"/>
    <cellStyle name="Финансовый 6 4 3 3 4" xfId="56520"/>
    <cellStyle name="Финансовый 6 4 3 3 5" xfId="56521"/>
    <cellStyle name="Финансовый 6 4 3 3 6" xfId="56522"/>
    <cellStyle name="Финансовый 6 4 3 3 7" xfId="56523"/>
    <cellStyle name="Финансовый 6 4 3 3 8" xfId="56524"/>
    <cellStyle name="Финансовый 6 4 3 3 9" xfId="56525"/>
    <cellStyle name="Финансовый 6 4 3 4" xfId="56526"/>
    <cellStyle name="Финансовый 6 4 3 4 2" xfId="56527"/>
    <cellStyle name="Финансовый 6 4 3 4 2 2" xfId="56528"/>
    <cellStyle name="Финансовый 6 4 3 4 2 3" xfId="56529"/>
    <cellStyle name="Финансовый 6 4 3 4 2 4" xfId="56530"/>
    <cellStyle name="Финансовый 6 4 3 4 2 5" xfId="56531"/>
    <cellStyle name="Финансовый 6 4 3 4 3" xfId="56532"/>
    <cellStyle name="Финансовый 6 4 3 4 4" xfId="56533"/>
    <cellStyle name="Финансовый 6 4 3 4 5" xfId="56534"/>
    <cellStyle name="Финансовый 6 4 3 4 6" xfId="56535"/>
    <cellStyle name="Финансовый 6 4 3 4 7" xfId="56536"/>
    <cellStyle name="Финансовый 6 4 3 4 8" xfId="56537"/>
    <cellStyle name="Финансовый 6 4 3 4 9" xfId="56538"/>
    <cellStyle name="Финансовый 6 4 3 5" xfId="56539"/>
    <cellStyle name="Финансовый 6 4 3 5 2" xfId="56540"/>
    <cellStyle name="Финансовый 6 4 3 5 2 2" xfId="56541"/>
    <cellStyle name="Финансовый 6 4 3 5 2 3" xfId="56542"/>
    <cellStyle name="Финансовый 6 4 3 5 2 4" xfId="56543"/>
    <cellStyle name="Финансовый 6 4 3 5 2 5" xfId="56544"/>
    <cellStyle name="Финансовый 6 4 3 5 3" xfId="56545"/>
    <cellStyle name="Финансовый 6 4 3 5 4" xfId="56546"/>
    <cellStyle name="Финансовый 6 4 3 5 5" xfId="56547"/>
    <cellStyle name="Финансовый 6 4 3 5 6" xfId="56548"/>
    <cellStyle name="Финансовый 6 4 3 5 7" xfId="56549"/>
    <cellStyle name="Финансовый 6 4 3 5 8" xfId="56550"/>
    <cellStyle name="Финансовый 6 4 3 6" xfId="56551"/>
    <cellStyle name="Финансовый 6 4 3 6 2" xfId="56552"/>
    <cellStyle name="Финансовый 6 4 3 6 3" xfId="56553"/>
    <cellStyle name="Финансовый 6 4 3 6 4" xfId="56554"/>
    <cellStyle name="Финансовый 6 4 3 6 5" xfId="56555"/>
    <cellStyle name="Финансовый 6 4 3 7" xfId="56556"/>
    <cellStyle name="Финансовый 6 4 3 7 2" xfId="56557"/>
    <cellStyle name="Финансовый 6 4 3 7 3" xfId="56558"/>
    <cellStyle name="Финансовый 6 4 3 7 4" xfId="56559"/>
    <cellStyle name="Финансовый 6 4 3 7 5" xfId="56560"/>
    <cellStyle name="Финансовый 6 4 3 8" xfId="56561"/>
    <cellStyle name="Финансовый 6 4 3 9" xfId="56562"/>
    <cellStyle name="Финансовый 6 4 4" xfId="56563"/>
    <cellStyle name="Финансовый 6 4 4 10" xfId="56564"/>
    <cellStyle name="Финансовый 6 4 4 11" xfId="56565"/>
    <cellStyle name="Финансовый 6 4 4 12" xfId="56566"/>
    <cellStyle name="Финансовый 6 4 4 13" xfId="56567"/>
    <cellStyle name="Финансовый 6 4 4 2" xfId="56568"/>
    <cellStyle name="Финансовый 6 4 4 2 2" xfId="56569"/>
    <cellStyle name="Финансовый 6 4 4 2 2 2" xfId="56570"/>
    <cellStyle name="Финансовый 6 4 4 2 2 3" xfId="56571"/>
    <cellStyle name="Финансовый 6 4 4 2 2 4" xfId="56572"/>
    <cellStyle name="Финансовый 6 4 4 2 2 5" xfId="56573"/>
    <cellStyle name="Финансовый 6 4 4 2 3" xfId="56574"/>
    <cellStyle name="Финансовый 6 4 4 2 4" xfId="56575"/>
    <cellStyle name="Финансовый 6 4 4 2 5" xfId="56576"/>
    <cellStyle name="Финансовый 6 4 4 2 6" xfId="56577"/>
    <cellStyle name="Финансовый 6 4 4 2 7" xfId="56578"/>
    <cellStyle name="Финансовый 6 4 4 2 8" xfId="56579"/>
    <cellStyle name="Финансовый 6 4 4 2 9" xfId="56580"/>
    <cellStyle name="Финансовый 6 4 4 3" xfId="56581"/>
    <cellStyle name="Финансовый 6 4 4 3 2" xfId="56582"/>
    <cellStyle name="Финансовый 6 4 4 3 2 2" xfId="56583"/>
    <cellStyle name="Финансовый 6 4 4 3 2 3" xfId="56584"/>
    <cellStyle name="Финансовый 6 4 4 3 2 4" xfId="56585"/>
    <cellStyle name="Финансовый 6 4 4 3 2 5" xfId="56586"/>
    <cellStyle name="Финансовый 6 4 4 3 3" xfId="56587"/>
    <cellStyle name="Финансовый 6 4 4 3 4" xfId="56588"/>
    <cellStyle name="Финансовый 6 4 4 3 5" xfId="56589"/>
    <cellStyle name="Финансовый 6 4 4 3 6" xfId="56590"/>
    <cellStyle name="Финансовый 6 4 4 3 7" xfId="56591"/>
    <cellStyle name="Финансовый 6 4 4 3 8" xfId="56592"/>
    <cellStyle name="Финансовый 6 4 4 4" xfId="56593"/>
    <cellStyle name="Финансовый 6 4 4 4 2" xfId="56594"/>
    <cellStyle name="Финансовый 6 4 4 4 3" xfId="56595"/>
    <cellStyle name="Финансовый 6 4 4 4 4" xfId="56596"/>
    <cellStyle name="Финансовый 6 4 4 4 5" xfId="56597"/>
    <cellStyle name="Финансовый 6 4 4 5" xfId="56598"/>
    <cellStyle name="Финансовый 6 4 4 5 2" xfId="56599"/>
    <cellStyle name="Финансовый 6 4 4 5 3" xfId="56600"/>
    <cellStyle name="Финансовый 6 4 4 5 4" xfId="56601"/>
    <cellStyle name="Финансовый 6 4 4 5 5" xfId="56602"/>
    <cellStyle name="Финансовый 6 4 4 6" xfId="56603"/>
    <cellStyle name="Финансовый 6 4 4 7" xfId="56604"/>
    <cellStyle name="Финансовый 6 4 4 8" xfId="56605"/>
    <cellStyle name="Финансовый 6 4 4 9" xfId="56606"/>
    <cellStyle name="Финансовый 6 4 5" xfId="56607"/>
    <cellStyle name="Финансовый 6 4 5 10" xfId="56608"/>
    <cellStyle name="Финансовый 6 4 5 2" xfId="56609"/>
    <cellStyle name="Финансовый 6 4 5 2 2" xfId="56610"/>
    <cellStyle name="Финансовый 6 4 5 2 2 2" xfId="56611"/>
    <cellStyle name="Финансовый 6 4 5 2 2 3" xfId="56612"/>
    <cellStyle name="Финансовый 6 4 5 2 2 4" xfId="56613"/>
    <cellStyle name="Финансовый 6 4 5 2 2 5" xfId="56614"/>
    <cellStyle name="Финансовый 6 4 5 2 3" xfId="56615"/>
    <cellStyle name="Финансовый 6 4 5 2 4" xfId="56616"/>
    <cellStyle name="Финансовый 6 4 5 2 5" xfId="56617"/>
    <cellStyle name="Финансовый 6 4 5 2 6" xfId="56618"/>
    <cellStyle name="Финансовый 6 4 5 2 7" xfId="56619"/>
    <cellStyle name="Финансовый 6 4 5 2 8" xfId="56620"/>
    <cellStyle name="Финансовый 6 4 5 2 9" xfId="56621"/>
    <cellStyle name="Финансовый 6 4 5 3" xfId="56622"/>
    <cellStyle name="Финансовый 6 4 5 3 2" xfId="56623"/>
    <cellStyle name="Финансовый 6 4 5 3 3" xfId="56624"/>
    <cellStyle name="Финансовый 6 4 5 3 4" xfId="56625"/>
    <cellStyle name="Финансовый 6 4 5 3 5" xfId="56626"/>
    <cellStyle name="Финансовый 6 4 5 4" xfId="56627"/>
    <cellStyle name="Финансовый 6 4 5 5" xfId="56628"/>
    <cellStyle name="Финансовый 6 4 5 6" xfId="56629"/>
    <cellStyle name="Финансовый 6 4 5 7" xfId="56630"/>
    <cellStyle name="Финансовый 6 4 5 8" xfId="56631"/>
    <cellStyle name="Финансовый 6 4 5 9" xfId="56632"/>
    <cellStyle name="Финансовый 6 4 6" xfId="56633"/>
    <cellStyle name="Финансовый 6 4 6 2" xfId="56634"/>
    <cellStyle name="Финансовый 6 4 6 2 2" xfId="56635"/>
    <cellStyle name="Финансовый 6 4 6 2 3" xfId="56636"/>
    <cellStyle name="Финансовый 6 4 6 2 4" xfId="56637"/>
    <cellStyle name="Финансовый 6 4 6 2 5" xfId="56638"/>
    <cellStyle name="Финансовый 6 4 6 3" xfId="56639"/>
    <cellStyle name="Финансовый 6 4 6 4" xfId="56640"/>
    <cellStyle name="Финансовый 6 4 6 5" xfId="56641"/>
    <cellStyle name="Финансовый 6 4 6 6" xfId="56642"/>
    <cellStyle name="Финансовый 6 4 6 7" xfId="56643"/>
    <cellStyle name="Финансовый 6 4 6 8" xfId="56644"/>
    <cellStyle name="Финансовый 6 4 6 9" xfId="56645"/>
    <cellStyle name="Финансовый 6 4 7" xfId="56646"/>
    <cellStyle name="Финансовый 6 4 7 2" xfId="56647"/>
    <cellStyle name="Финансовый 6 4 7 2 2" xfId="56648"/>
    <cellStyle name="Финансовый 6 4 7 2 3" xfId="56649"/>
    <cellStyle name="Финансовый 6 4 7 2 4" xfId="56650"/>
    <cellStyle name="Финансовый 6 4 7 2 5" xfId="56651"/>
    <cellStyle name="Финансовый 6 4 7 3" xfId="56652"/>
    <cellStyle name="Финансовый 6 4 7 4" xfId="56653"/>
    <cellStyle name="Финансовый 6 4 7 5" xfId="56654"/>
    <cellStyle name="Финансовый 6 4 7 6" xfId="56655"/>
    <cellStyle name="Финансовый 6 4 7 7" xfId="56656"/>
    <cellStyle name="Финансовый 6 4 7 8" xfId="56657"/>
    <cellStyle name="Финансовый 6 4 8" xfId="56658"/>
    <cellStyle name="Финансовый 6 4 8 2" xfId="56659"/>
    <cellStyle name="Финансовый 6 4 8 3" xfId="56660"/>
    <cellStyle name="Финансовый 6 4 8 4" xfId="56661"/>
    <cellStyle name="Финансовый 6 4 8 5" xfId="56662"/>
    <cellStyle name="Финансовый 6 4 9" xfId="56663"/>
    <cellStyle name="Финансовый 6 4 9 2" xfId="56664"/>
    <cellStyle name="Финансовый 6 4 9 3" xfId="56665"/>
    <cellStyle name="Финансовый 6 4 9 4" xfId="56666"/>
    <cellStyle name="Финансовый 6 4 9 5" xfId="56667"/>
    <cellStyle name="Финансовый 6 5" xfId="56668"/>
    <cellStyle name="Финансовый 6 5 10" xfId="56669"/>
    <cellStyle name="Финансовый 6 5 11" xfId="56670"/>
    <cellStyle name="Финансовый 6 5 12" xfId="56671"/>
    <cellStyle name="Финансовый 6 5 13" xfId="56672"/>
    <cellStyle name="Финансовый 6 5 14" xfId="56673"/>
    <cellStyle name="Финансовый 6 5 15" xfId="56674"/>
    <cellStyle name="Финансовый 6 5 16" xfId="56675"/>
    <cellStyle name="Финансовый 6 5 2" xfId="56676"/>
    <cellStyle name="Финансовый 6 5 2 10" xfId="56677"/>
    <cellStyle name="Финансовый 6 5 2 11" xfId="56678"/>
    <cellStyle name="Финансовый 6 5 2 12" xfId="56679"/>
    <cellStyle name="Финансовый 6 5 2 13" xfId="56680"/>
    <cellStyle name="Финансовый 6 5 2 14" xfId="56681"/>
    <cellStyle name="Финансовый 6 5 2 2" xfId="56682"/>
    <cellStyle name="Финансовый 6 5 2 2 10" xfId="56683"/>
    <cellStyle name="Финансовый 6 5 2 2 11" xfId="56684"/>
    <cellStyle name="Финансовый 6 5 2 2 12" xfId="56685"/>
    <cellStyle name="Финансовый 6 5 2 2 13" xfId="56686"/>
    <cellStyle name="Финансовый 6 5 2 2 2" xfId="56687"/>
    <cellStyle name="Финансовый 6 5 2 2 2 2" xfId="56688"/>
    <cellStyle name="Финансовый 6 5 2 2 2 2 2" xfId="56689"/>
    <cellStyle name="Финансовый 6 5 2 2 2 2 3" xfId="56690"/>
    <cellStyle name="Финансовый 6 5 2 2 2 2 4" xfId="56691"/>
    <cellStyle name="Финансовый 6 5 2 2 2 2 5" xfId="56692"/>
    <cellStyle name="Финансовый 6 5 2 2 2 3" xfId="56693"/>
    <cellStyle name="Финансовый 6 5 2 2 2 4" xfId="56694"/>
    <cellStyle name="Финансовый 6 5 2 2 2 5" xfId="56695"/>
    <cellStyle name="Финансовый 6 5 2 2 2 6" xfId="56696"/>
    <cellStyle name="Финансовый 6 5 2 2 2 7" xfId="56697"/>
    <cellStyle name="Финансовый 6 5 2 2 2 8" xfId="56698"/>
    <cellStyle name="Финансовый 6 5 2 2 2 9" xfId="56699"/>
    <cellStyle name="Финансовый 6 5 2 2 3" xfId="56700"/>
    <cellStyle name="Финансовый 6 5 2 2 3 2" xfId="56701"/>
    <cellStyle name="Финансовый 6 5 2 2 3 2 2" xfId="56702"/>
    <cellStyle name="Финансовый 6 5 2 2 3 2 3" xfId="56703"/>
    <cellStyle name="Финансовый 6 5 2 2 3 2 4" xfId="56704"/>
    <cellStyle name="Финансовый 6 5 2 2 3 2 5" xfId="56705"/>
    <cellStyle name="Финансовый 6 5 2 2 3 3" xfId="56706"/>
    <cellStyle name="Финансовый 6 5 2 2 3 4" xfId="56707"/>
    <cellStyle name="Финансовый 6 5 2 2 3 5" xfId="56708"/>
    <cellStyle name="Финансовый 6 5 2 2 3 6" xfId="56709"/>
    <cellStyle name="Финансовый 6 5 2 2 3 7" xfId="56710"/>
    <cellStyle name="Финансовый 6 5 2 2 3 8" xfId="56711"/>
    <cellStyle name="Финансовый 6 5 2 2 4" xfId="56712"/>
    <cellStyle name="Финансовый 6 5 2 2 4 2" xfId="56713"/>
    <cellStyle name="Финансовый 6 5 2 2 4 3" xfId="56714"/>
    <cellStyle name="Финансовый 6 5 2 2 4 4" xfId="56715"/>
    <cellStyle name="Финансовый 6 5 2 2 4 5" xfId="56716"/>
    <cellStyle name="Финансовый 6 5 2 2 5" xfId="56717"/>
    <cellStyle name="Финансовый 6 5 2 2 5 2" xfId="56718"/>
    <cellStyle name="Финансовый 6 5 2 2 5 3" xfId="56719"/>
    <cellStyle name="Финансовый 6 5 2 2 5 4" xfId="56720"/>
    <cellStyle name="Финансовый 6 5 2 2 5 5" xfId="56721"/>
    <cellStyle name="Финансовый 6 5 2 2 6" xfId="56722"/>
    <cellStyle name="Финансовый 6 5 2 2 7" xfId="56723"/>
    <cellStyle name="Финансовый 6 5 2 2 8" xfId="56724"/>
    <cellStyle name="Финансовый 6 5 2 2 9" xfId="56725"/>
    <cellStyle name="Финансовый 6 5 2 3" xfId="56726"/>
    <cellStyle name="Финансовый 6 5 2 3 2" xfId="56727"/>
    <cellStyle name="Финансовый 6 5 2 3 2 2" xfId="56728"/>
    <cellStyle name="Финансовый 6 5 2 3 2 3" xfId="56729"/>
    <cellStyle name="Финансовый 6 5 2 3 2 4" xfId="56730"/>
    <cellStyle name="Финансовый 6 5 2 3 2 5" xfId="56731"/>
    <cellStyle name="Финансовый 6 5 2 3 3" xfId="56732"/>
    <cellStyle name="Финансовый 6 5 2 3 4" xfId="56733"/>
    <cellStyle name="Финансовый 6 5 2 3 5" xfId="56734"/>
    <cellStyle name="Финансовый 6 5 2 3 6" xfId="56735"/>
    <cellStyle name="Финансовый 6 5 2 3 7" xfId="56736"/>
    <cellStyle name="Финансовый 6 5 2 3 8" xfId="56737"/>
    <cellStyle name="Финансовый 6 5 2 3 9" xfId="56738"/>
    <cellStyle name="Финансовый 6 5 2 4" xfId="56739"/>
    <cellStyle name="Финансовый 6 5 2 4 2" xfId="56740"/>
    <cellStyle name="Финансовый 6 5 2 4 2 2" xfId="56741"/>
    <cellStyle name="Финансовый 6 5 2 4 2 3" xfId="56742"/>
    <cellStyle name="Финансовый 6 5 2 4 2 4" xfId="56743"/>
    <cellStyle name="Финансовый 6 5 2 4 2 5" xfId="56744"/>
    <cellStyle name="Финансовый 6 5 2 4 3" xfId="56745"/>
    <cellStyle name="Финансовый 6 5 2 4 4" xfId="56746"/>
    <cellStyle name="Финансовый 6 5 2 4 5" xfId="56747"/>
    <cellStyle name="Финансовый 6 5 2 4 6" xfId="56748"/>
    <cellStyle name="Финансовый 6 5 2 4 7" xfId="56749"/>
    <cellStyle name="Финансовый 6 5 2 4 8" xfId="56750"/>
    <cellStyle name="Финансовый 6 5 2 5" xfId="56751"/>
    <cellStyle name="Финансовый 6 5 2 5 2" xfId="56752"/>
    <cellStyle name="Финансовый 6 5 2 5 3" xfId="56753"/>
    <cellStyle name="Финансовый 6 5 2 5 4" xfId="56754"/>
    <cellStyle name="Финансовый 6 5 2 5 5" xfId="56755"/>
    <cellStyle name="Финансовый 6 5 2 6" xfId="56756"/>
    <cellStyle name="Финансовый 6 5 2 6 2" xfId="56757"/>
    <cellStyle name="Финансовый 6 5 2 6 3" xfId="56758"/>
    <cellStyle name="Финансовый 6 5 2 6 4" xfId="56759"/>
    <cellStyle name="Финансовый 6 5 2 6 5" xfId="56760"/>
    <cellStyle name="Финансовый 6 5 2 7" xfId="56761"/>
    <cellStyle name="Финансовый 6 5 2 8" xfId="56762"/>
    <cellStyle name="Финансовый 6 5 2 9" xfId="56763"/>
    <cellStyle name="Финансовый 6 5 3" xfId="56764"/>
    <cellStyle name="Финансовый 6 5 3 10" xfId="56765"/>
    <cellStyle name="Финансовый 6 5 3 11" xfId="56766"/>
    <cellStyle name="Финансовый 6 5 3 12" xfId="56767"/>
    <cellStyle name="Финансовый 6 5 3 13" xfId="56768"/>
    <cellStyle name="Финансовый 6 5 3 2" xfId="56769"/>
    <cellStyle name="Финансовый 6 5 3 2 2" xfId="56770"/>
    <cellStyle name="Финансовый 6 5 3 2 2 2" xfId="56771"/>
    <cellStyle name="Финансовый 6 5 3 2 2 3" xfId="56772"/>
    <cellStyle name="Финансовый 6 5 3 2 2 4" xfId="56773"/>
    <cellStyle name="Финансовый 6 5 3 2 2 5" xfId="56774"/>
    <cellStyle name="Финансовый 6 5 3 2 3" xfId="56775"/>
    <cellStyle name="Финансовый 6 5 3 2 4" xfId="56776"/>
    <cellStyle name="Финансовый 6 5 3 2 5" xfId="56777"/>
    <cellStyle name="Финансовый 6 5 3 2 6" xfId="56778"/>
    <cellStyle name="Финансовый 6 5 3 2 7" xfId="56779"/>
    <cellStyle name="Финансовый 6 5 3 2 8" xfId="56780"/>
    <cellStyle name="Финансовый 6 5 3 2 9" xfId="56781"/>
    <cellStyle name="Финансовый 6 5 3 3" xfId="56782"/>
    <cellStyle name="Финансовый 6 5 3 3 2" xfId="56783"/>
    <cellStyle name="Финансовый 6 5 3 3 2 2" xfId="56784"/>
    <cellStyle name="Финансовый 6 5 3 3 2 3" xfId="56785"/>
    <cellStyle name="Финансовый 6 5 3 3 2 4" xfId="56786"/>
    <cellStyle name="Финансовый 6 5 3 3 2 5" xfId="56787"/>
    <cellStyle name="Финансовый 6 5 3 3 3" xfId="56788"/>
    <cellStyle name="Финансовый 6 5 3 3 4" xfId="56789"/>
    <cellStyle name="Финансовый 6 5 3 3 5" xfId="56790"/>
    <cellStyle name="Финансовый 6 5 3 3 6" xfId="56791"/>
    <cellStyle name="Финансовый 6 5 3 3 7" xfId="56792"/>
    <cellStyle name="Финансовый 6 5 3 3 8" xfId="56793"/>
    <cellStyle name="Финансовый 6 5 3 4" xfId="56794"/>
    <cellStyle name="Финансовый 6 5 3 4 2" xfId="56795"/>
    <cellStyle name="Финансовый 6 5 3 4 3" xfId="56796"/>
    <cellStyle name="Финансовый 6 5 3 4 4" xfId="56797"/>
    <cellStyle name="Финансовый 6 5 3 4 5" xfId="56798"/>
    <cellStyle name="Финансовый 6 5 3 5" xfId="56799"/>
    <cellStyle name="Финансовый 6 5 3 5 2" xfId="56800"/>
    <cellStyle name="Финансовый 6 5 3 5 3" xfId="56801"/>
    <cellStyle name="Финансовый 6 5 3 5 4" xfId="56802"/>
    <cellStyle name="Финансовый 6 5 3 5 5" xfId="56803"/>
    <cellStyle name="Финансовый 6 5 3 6" xfId="56804"/>
    <cellStyle name="Финансовый 6 5 3 7" xfId="56805"/>
    <cellStyle name="Финансовый 6 5 3 8" xfId="56806"/>
    <cellStyle name="Финансовый 6 5 3 9" xfId="56807"/>
    <cellStyle name="Финансовый 6 5 4" xfId="56808"/>
    <cellStyle name="Финансовый 6 5 4 10" xfId="56809"/>
    <cellStyle name="Финансовый 6 5 4 2" xfId="56810"/>
    <cellStyle name="Финансовый 6 5 4 2 2" xfId="56811"/>
    <cellStyle name="Финансовый 6 5 4 2 2 2" xfId="56812"/>
    <cellStyle name="Финансовый 6 5 4 2 2 3" xfId="56813"/>
    <cellStyle name="Финансовый 6 5 4 2 2 4" xfId="56814"/>
    <cellStyle name="Финансовый 6 5 4 2 2 5" xfId="56815"/>
    <cellStyle name="Финансовый 6 5 4 2 3" xfId="56816"/>
    <cellStyle name="Финансовый 6 5 4 2 4" xfId="56817"/>
    <cellStyle name="Финансовый 6 5 4 2 5" xfId="56818"/>
    <cellStyle name="Финансовый 6 5 4 2 6" xfId="56819"/>
    <cellStyle name="Финансовый 6 5 4 2 7" xfId="56820"/>
    <cellStyle name="Финансовый 6 5 4 2 8" xfId="56821"/>
    <cellStyle name="Финансовый 6 5 4 2 9" xfId="56822"/>
    <cellStyle name="Финансовый 6 5 4 3" xfId="56823"/>
    <cellStyle name="Финансовый 6 5 4 3 2" xfId="56824"/>
    <cellStyle name="Финансовый 6 5 4 3 3" xfId="56825"/>
    <cellStyle name="Финансовый 6 5 4 3 4" xfId="56826"/>
    <cellStyle name="Финансовый 6 5 4 3 5" xfId="56827"/>
    <cellStyle name="Финансовый 6 5 4 4" xfId="56828"/>
    <cellStyle name="Финансовый 6 5 4 5" xfId="56829"/>
    <cellStyle name="Финансовый 6 5 4 6" xfId="56830"/>
    <cellStyle name="Финансовый 6 5 4 7" xfId="56831"/>
    <cellStyle name="Финансовый 6 5 4 8" xfId="56832"/>
    <cellStyle name="Финансовый 6 5 4 9" xfId="56833"/>
    <cellStyle name="Финансовый 6 5 5" xfId="56834"/>
    <cellStyle name="Финансовый 6 5 5 2" xfId="56835"/>
    <cellStyle name="Финансовый 6 5 5 2 2" xfId="56836"/>
    <cellStyle name="Финансовый 6 5 5 2 3" xfId="56837"/>
    <cellStyle name="Финансовый 6 5 5 2 4" xfId="56838"/>
    <cellStyle name="Финансовый 6 5 5 2 5" xfId="56839"/>
    <cellStyle name="Финансовый 6 5 5 3" xfId="56840"/>
    <cellStyle name="Финансовый 6 5 5 4" xfId="56841"/>
    <cellStyle name="Финансовый 6 5 5 5" xfId="56842"/>
    <cellStyle name="Финансовый 6 5 5 6" xfId="56843"/>
    <cellStyle name="Финансовый 6 5 5 7" xfId="56844"/>
    <cellStyle name="Финансовый 6 5 5 8" xfId="56845"/>
    <cellStyle name="Финансовый 6 5 5 9" xfId="56846"/>
    <cellStyle name="Финансовый 6 5 6" xfId="56847"/>
    <cellStyle name="Финансовый 6 5 6 2" xfId="56848"/>
    <cellStyle name="Финансовый 6 5 6 2 2" xfId="56849"/>
    <cellStyle name="Финансовый 6 5 6 2 3" xfId="56850"/>
    <cellStyle name="Финансовый 6 5 6 2 4" xfId="56851"/>
    <cellStyle name="Финансовый 6 5 6 2 5" xfId="56852"/>
    <cellStyle name="Финансовый 6 5 6 3" xfId="56853"/>
    <cellStyle name="Финансовый 6 5 6 4" xfId="56854"/>
    <cellStyle name="Финансовый 6 5 6 5" xfId="56855"/>
    <cellStyle name="Финансовый 6 5 6 6" xfId="56856"/>
    <cellStyle name="Финансовый 6 5 6 7" xfId="56857"/>
    <cellStyle name="Финансовый 6 5 6 8" xfId="56858"/>
    <cellStyle name="Финансовый 6 5 7" xfId="56859"/>
    <cellStyle name="Финансовый 6 5 7 2" xfId="56860"/>
    <cellStyle name="Финансовый 6 5 7 3" xfId="56861"/>
    <cellStyle name="Финансовый 6 5 7 4" xfId="56862"/>
    <cellStyle name="Финансовый 6 5 7 5" xfId="56863"/>
    <cellStyle name="Финансовый 6 5 8" xfId="56864"/>
    <cellStyle name="Финансовый 6 5 8 2" xfId="56865"/>
    <cellStyle name="Финансовый 6 5 8 3" xfId="56866"/>
    <cellStyle name="Финансовый 6 5 8 4" xfId="56867"/>
    <cellStyle name="Финансовый 6 5 8 5" xfId="56868"/>
    <cellStyle name="Финансовый 6 5 9" xfId="56869"/>
    <cellStyle name="Финансовый 6 6" xfId="56870"/>
    <cellStyle name="Финансовый 6 6 10" xfId="56871"/>
    <cellStyle name="Финансовый 6 6 11" xfId="56872"/>
    <cellStyle name="Финансовый 6 6 12" xfId="56873"/>
    <cellStyle name="Финансовый 6 6 13" xfId="56874"/>
    <cellStyle name="Финансовый 6 6 14" xfId="56875"/>
    <cellStyle name="Финансовый 6 6 15" xfId="56876"/>
    <cellStyle name="Финансовый 6 6 16" xfId="56877"/>
    <cellStyle name="Финансовый 6 6 2" xfId="56878"/>
    <cellStyle name="Финансовый 6 6 2 10" xfId="56879"/>
    <cellStyle name="Финансовый 6 6 2 11" xfId="56880"/>
    <cellStyle name="Финансовый 6 6 2 12" xfId="56881"/>
    <cellStyle name="Финансовый 6 6 2 13" xfId="56882"/>
    <cellStyle name="Финансовый 6 6 2 14" xfId="56883"/>
    <cellStyle name="Финансовый 6 6 2 2" xfId="56884"/>
    <cellStyle name="Финансовый 6 6 2 2 10" xfId="56885"/>
    <cellStyle name="Финансовый 6 6 2 2 11" xfId="56886"/>
    <cellStyle name="Финансовый 6 6 2 2 12" xfId="56887"/>
    <cellStyle name="Финансовый 6 6 2 2 13" xfId="56888"/>
    <cellStyle name="Финансовый 6 6 2 2 2" xfId="56889"/>
    <cellStyle name="Финансовый 6 6 2 2 2 2" xfId="56890"/>
    <cellStyle name="Финансовый 6 6 2 2 2 2 2" xfId="56891"/>
    <cellStyle name="Финансовый 6 6 2 2 2 2 3" xfId="56892"/>
    <cellStyle name="Финансовый 6 6 2 2 2 2 4" xfId="56893"/>
    <cellStyle name="Финансовый 6 6 2 2 2 2 5" xfId="56894"/>
    <cellStyle name="Финансовый 6 6 2 2 2 3" xfId="56895"/>
    <cellStyle name="Финансовый 6 6 2 2 2 4" xfId="56896"/>
    <cellStyle name="Финансовый 6 6 2 2 2 5" xfId="56897"/>
    <cellStyle name="Финансовый 6 6 2 2 2 6" xfId="56898"/>
    <cellStyle name="Финансовый 6 6 2 2 2 7" xfId="56899"/>
    <cellStyle name="Финансовый 6 6 2 2 2 8" xfId="56900"/>
    <cellStyle name="Финансовый 6 6 2 2 2 9" xfId="56901"/>
    <cellStyle name="Финансовый 6 6 2 2 3" xfId="56902"/>
    <cellStyle name="Финансовый 6 6 2 2 3 2" xfId="56903"/>
    <cellStyle name="Финансовый 6 6 2 2 3 2 2" xfId="56904"/>
    <cellStyle name="Финансовый 6 6 2 2 3 2 3" xfId="56905"/>
    <cellStyle name="Финансовый 6 6 2 2 3 2 4" xfId="56906"/>
    <cellStyle name="Финансовый 6 6 2 2 3 2 5" xfId="56907"/>
    <cellStyle name="Финансовый 6 6 2 2 3 3" xfId="56908"/>
    <cellStyle name="Финансовый 6 6 2 2 3 4" xfId="56909"/>
    <cellStyle name="Финансовый 6 6 2 2 3 5" xfId="56910"/>
    <cellStyle name="Финансовый 6 6 2 2 3 6" xfId="56911"/>
    <cellStyle name="Финансовый 6 6 2 2 3 7" xfId="56912"/>
    <cellStyle name="Финансовый 6 6 2 2 3 8" xfId="56913"/>
    <cellStyle name="Финансовый 6 6 2 2 4" xfId="56914"/>
    <cellStyle name="Финансовый 6 6 2 2 4 2" xfId="56915"/>
    <cellStyle name="Финансовый 6 6 2 2 4 3" xfId="56916"/>
    <cellStyle name="Финансовый 6 6 2 2 4 4" xfId="56917"/>
    <cellStyle name="Финансовый 6 6 2 2 4 5" xfId="56918"/>
    <cellStyle name="Финансовый 6 6 2 2 5" xfId="56919"/>
    <cellStyle name="Финансовый 6 6 2 2 5 2" xfId="56920"/>
    <cellStyle name="Финансовый 6 6 2 2 5 3" xfId="56921"/>
    <cellStyle name="Финансовый 6 6 2 2 5 4" xfId="56922"/>
    <cellStyle name="Финансовый 6 6 2 2 5 5" xfId="56923"/>
    <cellStyle name="Финансовый 6 6 2 2 6" xfId="56924"/>
    <cellStyle name="Финансовый 6 6 2 2 7" xfId="56925"/>
    <cellStyle name="Финансовый 6 6 2 2 8" xfId="56926"/>
    <cellStyle name="Финансовый 6 6 2 2 9" xfId="56927"/>
    <cellStyle name="Финансовый 6 6 2 3" xfId="56928"/>
    <cellStyle name="Финансовый 6 6 2 3 2" xfId="56929"/>
    <cellStyle name="Финансовый 6 6 2 3 2 2" xfId="56930"/>
    <cellStyle name="Финансовый 6 6 2 3 2 3" xfId="56931"/>
    <cellStyle name="Финансовый 6 6 2 3 2 4" xfId="56932"/>
    <cellStyle name="Финансовый 6 6 2 3 2 5" xfId="56933"/>
    <cellStyle name="Финансовый 6 6 2 3 3" xfId="56934"/>
    <cellStyle name="Финансовый 6 6 2 3 4" xfId="56935"/>
    <cellStyle name="Финансовый 6 6 2 3 5" xfId="56936"/>
    <cellStyle name="Финансовый 6 6 2 3 6" xfId="56937"/>
    <cellStyle name="Финансовый 6 6 2 3 7" xfId="56938"/>
    <cellStyle name="Финансовый 6 6 2 3 8" xfId="56939"/>
    <cellStyle name="Финансовый 6 6 2 3 9" xfId="56940"/>
    <cellStyle name="Финансовый 6 6 2 4" xfId="56941"/>
    <cellStyle name="Финансовый 6 6 2 4 2" xfId="56942"/>
    <cellStyle name="Финансовый 6 6 2 4 2 2" xfId="56943"/>
    <cellStyle name="Финансовый 6 6 2 4 2 3" xfId="56944"/>
    <cellStyle name="Финансовый 6 6 2 4 2 4" xfId="56945"/>
    <cellStyle name="Финансовый 6 6 2 4 2 5" xfId="56946"/>
    <cellStyle name="Финансовый 6 6 2 4 3" xfId="56947"/>
    <cellStyle name="Финансовый 6 6 2 4 4" xfId="56948"/>
    <cellStyle name="Финансовый 6 6 2 4 5" xfId="56949"/>
    <cellStyle name="Финансовый 6 6 2 4 6" xfId="56950"/>
    <cellStyle name="Финансовый 6 6 2 4 7" xfId="56951"/>
    <cellStyle name="Финансовый 6 6 2 4 8" xfId="56952"/>
    <cellStyle name="Финансовый 6 6 2 5" xfId="56953"/>
    <cellStyle name="Финансовый 6 6 2 5 2" xfId="56954"/>
    <cellStyle name="Финансовый 6 6 2 5 3" xfId="56955"/>
    <cellStyle name="Финансовый 6 6 2 5 4" xfId="56956"/>
    <cellStyle name="Финансовый 6 6 2 5 5" xfId="56957"/>
    <cellStyle name="Финансовый 6 6 2 6" xfId="56958"/>
    <cellStyle name="Финансовый 6 6 2 6 2" xfId="56959"/>
    <cellStyle name="Финансовый 6 6 2 6 3" xfId="56960"/>
    <cellStyle name="Финансовый 6 6 2 6 4" xfId="56961"/>
    <cellStyle name="Финансовый 6 6 2 6 5" xfId="56962"/>
    <cellStyle name="Финансовый 6 6 2 7" xfId="56963"/>
    <cellStyle name="Финансовый 6 6 2 8" xfId="56964"/>
    <cellStyle name="Финансовый 6 6 2 9" xfId="56965"/>
    <cellStyle name="Финансовый 6 6 3" xfId="56966"/>
    <cellStyle name="Финансовый 6 6 3 10" xfId="56967"/>
    <cellStyle name="Финансовый 6 6 3 11" xfId="56968"/>
    <cellStyle name="Финансовый 6 6 3 12" xfId="56969"/>
    <cellStyle name="Финансовый 6 6 3 13" xfId="56970"/>
    <cellStyle name="Финансовый 6 6 3 2" xfId="56971"/>
    <cellStyle name="Финансовый 6 6 3 2 2" xfId="56972"/>
    <cellStyle name="Финансовый 6 6 3 2 2 2" xfId="56973"/>
    <cellStyle name="Финансовый 6 6 3 2 2 3" xfId="56974"/>
    <cellStyle name="Финансовый 6 6 3 2 2 4" xfId="56975"/>
    <cellStyle name="Финансовый 6 6 3 2 2 5" xfId="56976"/>
    <cellStyle name="Финансовый 6 6 3 2 3" xfId="56977"/>
    <cellStyle name="Финансовый 6 6 3 2 4" xfId="56978"/>
    <cellStyle name="Финансовый 6 6 3 2 5" xfId="56979"/>
    <cellStyle name="Финансовый 6 6 3 2 6" xfId="56980"/>
    <cellStyle name="Финансовый 6 6 3 2 7" xfId="56981"/>
    <cellStyle name="Финансовый 6 6 3 2 8" xfId="56982"/>
    <cellStyle name="Финансовый 6 6 3 2 9" xfId="56983"/>
    <cellStyle name="Финансовый 6 6 3 3" xfId="56984"/>
    <cellStyle name="Финансовый 6 6 3 3 2" xfId="56985"/>
    <cellStyle name="Финансовый 6 6 3 3 2 2" xfId="56986"/>
    <cellStyle name="Финансовый 6 6 3 3 2 3" xfId="56987"/>
    <cellStyle name="Финансовый 6 6 3 3 2 4" xfId="56988"/>
    <cellStyle name="Финансовый 6 6 3 3 2 5" xfId="56989"/>
    <cellStyle name="Финансовый 6 6 3 3 3" xfId="56990"/>
    <cellStyle name="Финансовый 6 6 3 3 4" xfId="56991"/>
    <cellStyle name="Финансовый 6 6 3 3 5" xfId="56992"/>
    <cellStyle name="Финансовый 6 6 3 3 6" xfId="56993"/>
    <cellStyle name="Финансовый 6 6 3 3 7" xfId="56994"/>
    <cellStyle name="Финансовый 6 6 3 3 8" xfId="56995"/>
    <cellStyle name="Финансовый 6 6 3 4" xfId="56996"/>
    <cellStyle name="Финансовый 6 6 3 4 2" xfId="56997"/>
    <cellStyle name="Финансовый 6 6 3 4 3" xfId="56998"/>
    <cellStyle name="Финансовый 6 6 3 4 4" xfId="56999"/>
    <cellStyle name="Финансовый 6 6 3 4 5" xfId="57000"/>
    <cellStyle name="Финансовый 6 6 3 5" xfId="57001"/>
    <cellStyle name="Финансовый 6 6 3 5 2" xfId="57002"/>
    <cellStyle name="Финансовый 6 6 3 5 3" xfId="57003"/>
    <cellStyle name="Финансовый 6 6 3 5 4" xfId="57004"/>
    <cellStyle name="Финансовый 6 6 3 5 5" xfId="57005"/>
    <cellStyle name="Финансовый 6 6 3 6" xfId="57006"/>
    <cellStyle name="Финансовый 6 6 3 7" xfId="57007"/>
    <cellStyle name="Финансовый 6 6 3 8" xfId="57008"/>
    <cellStyle name="Финансовый 6 6 3 9" xfId="57009"/>
    <cellStyle name="Финансовый 6 6 4" xfId="57010"/>
    <cellStyle name="Финансовый 6 6 4 10" xfId="57011"/>
    <cellStyle name="Финансовый 6 6 4 2" xfId="57012"/>
    <cellStyle name="Финансовый 6 6 4 2 2" xfId="57013"/>
    <cellStyle name="Финансовый 6 6 4 2 2 2" xfId="57014"/>
    <cellStyle name="Финансовый 6 6 4 2 2 3" xfId="57015"/>
    <cellStyle name="Финансовый 6 6 4 2 2 4" xfId="57016"/>
    <cellStyle name="Финансовый 6 6 4 2 2 5" xfId="57017"/>
    <cellStyle name="Финансовый 6 6 4 2 3" xfId="57018"/>
    <cellStyle name="Финансовый 6 6 4 2 4" xfId="57019"/>
    <cellStyle name="Финансовый 6 6 4 2 5" xfId="57020"/>
    <cellStyle name="Финансовый 6 6 4 2 6" xfId="57021"/>
    <cellStyle name="Финансовый 6 6 4 2 7" xfId="57022"/>
    <cellStyle name="Финансовый 6 6 4 2 8" xfId="57023"/>
    <cellStyle name="Финансовый 6 6 4 2 9" xfId="57024"/>
    <cellStyle name="Финансовый 6 6 4 3" xfId="57025"/>
    <cellStyle name="Финансовый 6 6 4 3 2" xfId="57026"/>
    <cellStyle name="Финансовый 6 6 4 3 3" xfId="57027"/>
    <cellStyle name="Финансовый 6 6 4 3 4" xfId="57028"/>
    <cellStyle name="Финансовый 6 6 4 3 5" xfId="57029"/>
    <cellStyle name="Финансовый 6 6 4 4" xfId="57030"/>
    <cellStyle name="Финансовый 6 6 4 5" xfId="57031"/>
    <cellStyle name="Финансовый 6 6 4 6" xfId="57032"/>
    <cellStyle name="Финансовый 6 6 4 7" xfId="57033"/>
    <cellStyle name="Финансовый 6 6 4 8" xfId="57034"/>
    <cellStyle name="Финансовый 6 6 4 9" xfId="57035"/>
    <cellStyle name="Финансовый 6 6 5" xfId="57036"/>
    <cellStyle name="Финансовый 6 6 5 2" xfId="57037"/>
    <cellStyle name="Финансовый 6 6 5 2 2" xfId="57038"/>
    <cellStyle name="Финансовый 6 6 5 2 3" xfId="57039"/>
    <cellStyle name="Финансовый 6 6 5 2 4" xfId="57040"/>
    <cellStyle name="Финансовый 6 6 5 2 5" xfId="57041"/>
    <cellStyle name="Финансовый 6 6 5 3" xfId="57042"/>
    <cellStyle name="Финансовый 6 6 5 4" xfId="57043"/>
    <cellStyle name="Финансовый 6 6 5 5" xfId="57044"/>
    <cellStyle name="Финансовый 6 6 5 6" xfId="57045"/>
    <cellStyle name="Финансовый 6 6 5 7" xfId="57046"/>
    <cellStyle name="Финансовый 6 6 5 8" xfId="57047"/>
    <cellStyle name="Финансовый 6 6 5 9" xfId="57048"/>
    <cellStyle name="Финансовый 6 6 6" xfId="57049"/>
    <cellStyle name="Финансовый 6 6 6 2" xfId="57050"/>
    <cellStyle name="Финансовый 6 6 6 2 2" xfId="57051"/>
    <cellStyle name="Финансовый 6 6 6 2 3" xfId="57052"/>
    <cellStyle name="Финансовый 6 6 6 2 4" xfId="57053"/>
    <cellStyle name="Финансовый 6 6 6 2 5" xfId="57054"/>
    <cellStyle name="Финансовый 6 6 6 3" xfId="57055"/>
    <cellStyle name="Финансовый 6 6 6 4" xfId="57056"/>
    <cellStyle name="Финансовый 6 6 6 5" xfId="57057"/>
    <cellStyle name="Финансовый 6 6 6 6" xfId="57058"/>
    <cellStyle name="Финансовый 6 6 6 7" xfId="57059"/>
    <cellStyle name="Финансовый 6 6 6 8" xfId="57060"/>
    <cellStyle name="Финансовый 6 6 7" xfId="57061"/>
    <cellStyle name="Финансовый 6 6 7 2" xfId="57062"/>
    <cellStyle name="Финансовый 6 6 7 3" xfId="57063"/>
    <cellStyle name="Финансовый 6 6 7 4" xfId="57064"/>
    <cellStyle name="Финансовый 6 6 7 5" xfId="57065"/>
    <cellStyle name="Финансовый 6 6 8" xfId="57066"/>
    <cellStyle name="Финансовый 6 6 8 2" xfId="57067"/>
    <cellStyle name="Финансовый 6 6 8 3" xfId="57068"/>
    <cellStyle name="Финансовый 6 6 8 4" xfId="57069"/>
    <cellStyle name="Финансовый 6 6 8 5" xfId="57070"/>
    <cellStyle name="Финансовый 6 6 9" xfId="57071"/>
    <cellStyle name="Финансовый 6 7" xfId="57072"/>
    <cellStyle name="Финансовый 6 7 10" xfId="57073"/>
    <cellStyle name="Финансовый 6 7 11" xfId="57074"/>
    <cellStyle name="Финансовый 6 7 12" xfId="57075"/>
    <cellStyle name="Финансовый 6 7 13" xfId="57076"/>
    <cellStyle name="Финансовый 6 7 14" xfId="57077"/>
    <cellStyle name="Финансовый 6 7 15" xfId="57078"/>
    <cellStyle name="Финансовый 6 7 16" xfId="57079"/>
    <cellStyle name="Финансовый 6 7 2" xfId="57080"/>
    <cellStyle name="Финансовый 6 7 2 10" xfId="57081"/>
    <cellStyle name="Финансовый 6 7 2 11" xfId="57082"/>
    <cellStyle name="Финансовый 6 7 2 12" xfId="57083"/>
    <cellStyle name="Финансовый 6 7 2 13" xfId="57084"/>
    <cellStyle name="Финансовый 6 7 2 14" xfId="57085"/>
    <cellStyle name="Финансовый 6 7 2 2" xfId="57086"/>
    <cellStyle name="Финансовый 6 7 2 2 10" xfId="57087"/>
    <cellStyle name="Финансовый 6 7 2 2 11" xfId="57088"/>
    <cellStyle name="Финансовый 6 7 2 2 12" xfId="57089"/>
    <cellStyle name="Финансовый 6 7 2 2 13" xfId="57090"/>
    <cellStyle name="Финансовый 6 7 2 2 2" xfId="57091"/>
    <cellStyle name="Финансовый 6 7 2 2 2 2" xfId="57092"/>
    <cellStyle name="Финансовый 6 7 2 2 2 2 2" xfId="57093"/>
    <cellStyle name="Финансовый 6 7 2 2 2 2 3" xfId="57094"/>
    <cellStyle name="Финансовый 6 7 2 2 2 2 4" xfId="57095"/>
    <cellStyle name="Финансовый 6 7 2 2 2 2 5" xfId="57096"/>
    <cellStyle name="Финансовый 6 7 2 2 2 3" xfId="57097"/>
    <cellStyle name="Финансовый 6 7 2 2 2 4" xfId="57098"/>
    <cellStyle name="Финансовый 6 7 2 2 2 5" xfId="57099"/>
    <cellStyle name="Финансовый 6 7 2 2 2 6" xfId="57100"/>
    <cellStyle name="Финансовый 6 7 2 2 2 7" xfId="57101"/>
    <cellStyle name="Финансовый 6 7 2 2 2 8" xfId="57102"/>
    <cellStyle name="Финансовый 6 7 2 2 2 9" xfId="57103"/>
    <cellStyle name="Финансовый 6 7 2 2 3" xfId="57104"/>
    <cellStyle name="Финансовый 6 7 2 2 3 2" xfId="57105"/>
    <cellStyle name="Финансовый 6 7 2 2 3 2 2" xfId="57106"/>
    <cellStyle name="Финансовый 6 7 2 2 3 2 3" xfId="57107"/>
    <cellStyle name="Финансовый 6 7 2 2 3 2 4" xfId="57108"/>
    <cellStyle name="Финансовый 6 7 2 2 3 2 5" xfId="57109"/>
    <cellStyle name="Финансовый 6 7 2 2 3 3" xfId="57110"/>
    <cellStyle name="Финансовый 6 7 2 2 3 4" xfId="57111"/>
    <cellStyle name="Финансовый 6 7 2 2 3 5" xfId="57112"/>
    <cellStyle name="Финансовый 6 7 2 2 3 6" xfId="57113"/>
    <cellStyle name="Финансовый 6 7 2 2 3 7" xfId="57114"/>
    <cellStyle name="Финансовый 6 7 2 2 3 8" xfId="57115"/>
    <cellStyle name="Финансовый 6 7 2 2 4" xfId="57116"/>
    <cellStyle name="Финансовый 6 7 2 2 4 2" xfId="57117"/>
    <cellStyle name="Финансовый 6 7 2 2 4 3" xfId="57118"/>
    <cellStyle name="Финансовый 6 7 2 2 4 4" xfId="57119"/>
    <cellStyle name="Финансовый 6 7 2 2 4 5" xfId="57120"/>
    <cellStyle name="Финансовый 6 7 2 2 5" xfId="57121"/>
    <cellStyle name="Финансовый 6 7 2 2 5 2" xfId="57122"/>
    <cellStyle name="Финансовый 6 7 2 2 5 3" xfId="57123"/>
    <cellStyle name="Финансовый 6 7 2 2 5 4" xfId="57124"/>
    <cellStyle name="Финансовый 6 7 2 2 5 5" xfId="57125"/>
    <cellStyle name="Финансовый 6 7 2 2 6" xfId="57126"/>
    <cellStyle name="Финансовый 6 7 2 2 7" xfId="57127"/>
    <cellStyle name="Финансовый 6 7 2 2 8" xfId="57128"/>
    <cellStyle name="Финансовый 6 7 2 2 9" xfId="57129"/>
    <cellStyle name="Финансовый 6 7 2 3" xfId="57130"/>
    <cellStyle name="Финансовый 6 7 2 3 2" xfId="57131"/>
    <cellStyle name="Финансовый 6 7 2 3 2 2" xfId="57132"/>
    <cellStyle name="Финансовый 6 7 2 3 2 3" xfId="57133"/>
    <cellStyle name="Финансовый 6 7 2 3 2 4" xfId="57134"/>
    <cellStyle name="Финансовый 6 7 2 3 2 5" xfId="57135"/>
    <cellStyle name="Финансовый 6 7 2 3 3" xfId="57136"/>
    <cellStyle name="Финансовый 6 7 2 3 4" xfId="57137"/>
    <cellStyle name="Финансовый 6 7 2 3 5" xfId="57138"/>
    <cellStyle name="Финансовый 6 7 2 3 6" xfId="57139"/>
    <cellStyle name="Финансовый 6 7 2 3 7" xfId="57140"/>
    <cellStyle name="Финансовый 6 7 2 3 8" xfId="57141"/>
    <cellStyle name="Финансовый 6 7 2 3 9" xfId="57142"/>
    <cellStyle name="Финансовый 6 7 2 4" xfId="57143"/>
    <cellStyle name="Финансовый 6 7 2 4 2" xfId="57144"/>
    <cellStyle name="Финансовый 6 7 2 4 2 2" xfId="57145"/>
    <cellStyle name="Финансовый 6 7 2 4 2 3" xfId="57146"/>
    <cellStyle name="Финансовый 6 7 2 4 2 4" xfId="57147"/>
    <cellStyle name="Финансовый 6 7 2 4 2 5" xfId="57148"/>
    <cellStyle name="Финансовый 6 7 2 4 3" xfId="57149"/>
    <cellStyle name="Финансовый 6 7 2 4 4" xfId="57150"/>
    <cellStyle name="Финансовый 6 7 2 4 5" xfId="57151"/>
    <cellStyle name="Финансовый 6 7 2 4 6" xfId="57152"/>
    <cellStyle name="Финансовый 6 7 2 4 7" xfId="57153"/>
    <cellStyle name="Финансовый 6 7 2 4 8" xfId="57154"/>
    <cellStyle name="Финансовый 6 7 2 5" xfId="57155"/>
    <cellStyle name="Финансовый 6 7 2 5 2" xfId="57156"/>
    <cellStyle name="Финансовый 6 7 2 5 3" xfId="57157"/>
    <cellStyle name="Финансовый 6 7 2 5 4" xfId="57158"/>
    <cellStyle name="Финансовый 6 7 2 5 5" xfId="57159"/>
    <cellStyle name="Финансовый 6 7 2 6" xfId="57160"/>
    <cellStyle name="Финансовый 6 7 2 6 2" xfId="57161"/>
    <cellStyle name="Финансовый 6 7 2 6 3" xfId="57162"/>
    <cellStyle name="Финансовый 6 7 2 6 4" xfId="57163"/>
    <cellStyle name="Финансовый 6 7 2 6 5" xfId="57164"/>
    <cellStyle name="Финансовый 6 7 2 7" xfId="57165"/>
    <cellStyle name="Финансовый 6 7 2 8" xfId="57166"/>
    <cellStyle name="Финансовый 6 7 2 9" xfId="57167"/>
    <cellStyle name="Финансовый 6 7 3" xfId="57168"/>
    <cellStyle name="Финансовый 6 7 3 10" xfId="57169"/>
    <cellStyle name="Финансовый 6 7 3 11" xfId="57170"/>
    <cellStyle name="Финансовый 6 7 3 12" xfId="57171"/>
    <cellStyle name="Финансовый 6 7 3 13" xfId="57172"/>
    <cellStyle name="Финансовый 6 7 3 2" xfId="57173"/>
    <cellStyle name="Финансовый 6 7 3 2 2" xfId="57174"/>
    <cellStyle name="Финансовый 6 7 3 2 2 2" xfId="57175"/>
    <cellStyle name="Финансовый 6 7 3 2 2 3" xfId="57176"/>
    <cellStyle name="Финансовый 6 7 3 2 2 4" xfId="57177"/>
    <cellStyle name="Финансовый 6 7 3 2 2 5" xfId="57178"/>
    <cellStyle name="Финансовый 6 7 3 2 3" xfId="57179"/>
    <cellStyle name="Финансовый 6 7 3 2 4" xfId="57180"/>
    <cellStyle name="Финансовый 6 7 3 2 5" xfId="57181"/>
    <cellStyle name="Финансовый 6 7 3 2 6" xfId="57182"/>
    <cellStyle name="Финансовый 6 7 3 2 7" xfId="57183"/>
    <cellStyle name="Финансовый 6 7 3 2 8" xfId="57184"/>
    <cellStyle name="Финансовый 6 7 3 2 9" xfId="57185"/>
    <cellStyle name="Финансовый 6 7 3 3" xfId="57186"/>
    <cellStyle name="Финансовый 6 7 3 3 2" xfId="57187"/>
    <cellStyle name="Финансовый 6 7 3 3 2 2" xfId="57188"/>
    <cellStyle name="Финансовый 6 7 3 3 2 3" xfId="57189"/>
    <cellStyle name="Финансовый 6 7 3 3 2 4" xfId="57190"/>
    <cellStyle name="Финансовый 6 7 3 3 2 5" xfId="57191"/>
    <cellStyle name="Финансовый 6 7 3 3 3" xfId="57192"/>
    <cellStyle name="Финансовый 6 7 3 3 4" xfId="57193"/>
    <cellStyle name="Финансовый 6 7 3 3 5" xfId="57194"/>
    <cellStyle name="Финансовый 6 7 3 3 6" xfId="57195"/>
    <cellStyle name="Финансовый 6 7 3 3 7" xfId="57196"/>
    <cellStyle name="Финансовый 6 7 3 3 8" xfId="57197"/>
    <cellStyle name="Финансовый 6 7 3 4" xfId="57198"/>
    <cellStyle name="Финансовый 6 7 3 4 2" xfId="57199"/>
    <cellStyle name="Финансовый 6 7 3 4 3" xfId="57200"/>
    <cellStyle name="Финансовый 6 7 3 4 4" xfId="57201"/>
    <cellStyle name="Финансовый 6 7 3 4 5" xfId="57202"/>
    <cellStyle name="Финансовый 6 7 3 5" xfId="57203"/>
    <cellStyle name="Финансовый 6 7 3 5 2" xfId="57204"/>
    <cellStyle name="Финансовый 6 7 3 5 3" xfId="57205"/>
    <cellStyle name="Финансовый 6 7 3 5 4" xfId="57206"/>
    <cellStyle name="Финансовый 6 7 3 5 5" xfId="57207"/>
    <cellStyle name="Финансовый 6 7 3 6" xfId="57208"/>
    <cellStyle name="Финансовый 6 7 3 7" xfId="57209"/>
    <cellStyle name="Финансовый 6 7 3 8" xfId="57210"/>
    <cellStyle name="Финансовый 6 7 3 9" xfId="57211"/>
    <cellStyle name="Финансовый 6 7 4" xfId="57212"/>
    <cellStyle name="Финансовый 6 7 4 10" xfId="57213"/>
    <cellStyle name="Финансовый 6 7 4 2" xfId="57214"/>
    <cellStyle name="Финансовый 6 7 4 2 2" xfId="57215"/>
    <cellStyle name="Финансовый 6 7 4 2 2 2" xfId="57216"/>
    <cellStyle name="Финансовый 6 7 4 2 2 3" xfId="57217"/>
    <cellStyle name="Финансовый 6 7 4 2 2 4" xfId="57218"/>
    <cellStyle name="Финансовый 6 7 4 2 2 5" xfId="57219"/>
    <cellStyle name="Финансовый 6 7 4 2 3" xfId="57220"/>
    <cellStyle name="Финансовый 6 7 4 2 4" xfId="57221"/>
    <cellStyle name="Финансовый 6 7 4 2 5" xfId="57222"/>
    <cellStyle name="Финансовый 6 7 4 2 6" xfId="57223"/>
    <cellStyle name="Финансовый 6 7 4 2 7" xfId="57224"/>
    <cellStyle name="Финансовый 6 7 4 2 8" xfId="57225"/>
    <cellStyle name="Финансовый 6 7 4 2 9" xfId="57226"/>
    <cellStyle name="Финансовый 6 7 4 3" xfId="57227"/>
    <cellStyle name="Финансовый 6 7 4 3 2" xfId="57228"/>
    <cellStyle name="Финансовый 6 7 4 3 3" xfId="57229"/>
    <cellStyle name="Финансовый 6 7 4 3 4" xfId="57230"/>
    <cellStyle name="Финансовый 6 7 4 3 5" xfId="57231"/>
    <cellStyle name="Финансовый 6 7 4 4" xfId="57232"/>
    <cellStyle name="Финансовый 6 7 4 5" xfId="57233"/>
    <cellStyle name="Финансовый 6 7 4 6" xfId="57234"/>
    <cellStyle name="Финансовый 6 7 4 7" xfId="57235"/>
    <cellStyle name="Финансовый 6 7 4 8" xfId="57236"/>
    <cellStyle name="Финансовый 6 7 4 9" xfId="57237"/>
    <cellStyle name="Финансовый 6 7 5" xfId="57238"/>
    <cellStyle name="Финансовый 6 7 5 2" xfId="57239"/>
    <cellStyle name="Финансовый 6 7 5 2 2" xfId="57240"/>
    <cellStyle name="Финансовый 6 7 5 2 3" xfId="57241"/>
    <cellStyle name="Финансовый 6 7 5 2 4" xfId="57242"/>
    <cellStyle name="Финансовый 6 7 5 2 5" xfId="57243"/>
    <cellStyle name="Финансовый 6 7 5 3" xfId="57244"/>
    <cellStyle name="Финансовый 6 7 5 4" xfId="57245"/>
    <cellStyle name="Финансовый 6 7 5 5" xfId="57246"/>
    <cellStyle name="Финансовый 6 7 5 6" xfId="57247"/>
    <cellStyle name="Финансовый 6 7 5 7" xfId="57248"/>
    <cellStyle name="Финансовый 6 7 5 8" xfId="57249"/>
    <cellStyle name="Финансовый 6 7 5 9" xfId="57250"/>
    <cellStyle name="Финансовый 6 7 6" xfId="57251"/>
    <cellStyle name="Финансовый 6 7 6 2" xfId="57252"/>
    <cellStyle name="Финансовый 6 7 6 2 2" xfId="57253"/>
    <cellStyle name="Финансовый 6 7 6 2 3" xfId="57254"/>
    <cellStyle name="Финансовый 6 7 6 2 4" xfId="57255"/>
    <cellStyle name="Финансовый 6 7 6 2 5" xfId="57256"/>
    <cellStyle name="Финансовый 6 7 6 3" xfId="57257"/>
    <cellStyle name="Финансовый 6 7 6 4" xfId="57258"/>
    <cellStyle name="Финансовый 6 7 6 5" xfId="57259"/>
    <cellStyle name="Финансовый 6 7 6 6" xfId="57260"/>
    <cellStyle name="Финансовый 6 7 6 7" xfId="57261"/>
    <cellStyle name="Финансовый 6 7 6 8" xfId="57262"/>
    <cellStyle name="Финансовый 6 7 7" xfId="57263"/>
    <cellStyle name="Финансовый 6 7 7 2" xfId="57264"/>
    <cellStyle name="Финансовый 6 7 7 3" xfId="57265"/>
    <cellStyle name="Финансовый 6 7 7 4" xfId="57266"/>
    <cellStyle name="Финансовый 6 7 7 5" xfId="57267"/>
    <cellStyle name="Финансовый 6 7 8" xfId="57268"/>
    <cellStyle name="Финансовый 6 7 8 2" xfId="57269"/>
    <cellStyle name="Финансовый 6 7 8 3" xfId="57270"/>
    <cellStyle name="Финансовый 6 7 8 4" xfId="57271"/>
    <cellStyle name="Финансовый 6 7 8 5" xfId="57272"/>
    <cellStyle name="Финансовый 6 7 9" xfId="57273"/>
    <cellStyle name="Финансовый 6 8" xfId="57274"/>
    <cellStyle name="Финансовый 6 8 10" xfId="57275"/>
    <cellStyle name="Финансовый 6 8 11" xfId="57276"/>
    <cellStyle name="Финансовый 6 8 12" xfId="57277"/>
    <cellStyle name="Финансовый 6 8 13" xfId="57278"/>
    <cellStyle name="Финансовый 6 8 14" xfId="57279"/>
    <cellStyle name="Финансовый 6 8 15" xfId="57280"/>
    <cellStyle name="Финансовый 6 8 2" xfId="57281"/>
    <cellStyle name="Финансовый 6 8 2 10" xfId="57282"/>
    <cellStyle name="Финансовый 6 8 2 11" xfId="57283"/>
    <cellStyle name="Финансовый 6 8 2 12" xfId="57284"/>
    <cellStyle name="Финансовый 6 8 2 13" xfId="57285"/>
    <cellStyle name="Финансовый 6 8 2 14" xfId="57286"/>
    <cellStyle name="Финансовый 6 8 2 2" xfId="57287"/>
    <cellStyle name="Финансовый 6 8 2 2 10" xfId="57288"/>
    <cellStyle name="Финансовый 6 8 2 2 11" xfId="57289"/>
    <cellStyle name="Финансовый 6 8 2 2 12" xfId="57290"/>
    <cellStyle name="Финансовый 6 8 2 2 13" xfId="57291"/>
    <cellStyle name="Финансовый 6 8 2 2 2" xfId="57292"/>
    <cellStyle name="Финансовый 6 8 2 2 2 2" xfId="57293"/>
    <cellStyle name="Финансовый 6 8 2 2 2 2 2" xfId="57294"/>
    <cellStyle name="Финансовый 6 8 2 2 2 2 3" xfId="57295"/>
    <cellStyle name="Финансовый 6 8 2 2 2 2 4" xfId="57296"/>
    <cellStyle name="Финансовый 6 8 2 2 2 2 5" xfId="57297"/>
    <cellStyle name="Финансовый 6 8 2 2 2 3" xfId="57298"/>
    <cellStyle name="Финансовый 6 8 2 2 2 4" xfId="57299"/>
    <cellStyle name="Финансовый 6 8 2 2 2 5" xfId="57300"/>
    <cellStyle name="Финансовый 6 8 2 2 2 6" xfId="57301"/>
    <cellStyle name="Финансовый 6 8 2 2 2 7" xfId="57302"/>
    <cellStyle name="Финансовый 6 8 2 2 2 8" xfId="57303"/>
    <cellStyle name="Финансовый 6 8 2 2 2 9" xfId="57304"/>
    <cellStyle name="Финансовый 6 8 2 2 3" xfId="57305"/>
    <cellStyle name="Финансовый 6 8 2 2 3 2" xfId="57306"/>
    <cellStyle name="Финансовый 6 8 2 2 3 2 2" xfId="57307"/>
    <cellStyle name="Финансовый 6 8 2 2 3 2 3" xfId="57308"/>
    <cellStyle name="Финансовый 6 8 2 2 3 2 4" xfId="57309"/>
    <cellStyle name="Финансовый 6 8 2 2 3 2 5" xfId="57310"/>
    <cellStyle name="Финансовый 6 8 2 2 3 3" xfId="57311"/>
    <cellStyle name="Финансовый 6 8 2 2 3 4" xfId="57312"/>
    <cellStyle name="Финансовый 6 8 2 2 3 5" xfId="57313"/>
    <cellStyle name="Финансовый 6 8 2 2 3 6" xfId="57314"/>
    <cellStyle name="Финансовый 6 8 2 2 3 7" xfId="57315"/>
    <cellStyle name="Финансовый 6 8 2 2 3 8" xfId="57316"/>
    <cellStyle name="Финансовый 6 8 2 2 4" xfId="57317"/>
    <cellStyle name="Финансовый 6 8 2 2 4 2" xfId="57318"/>
    <cellStyle name="Финансовый 6 8 2 2 4 3" xfId="57319"/>
    <cellStyle name="Финансовый 6 8 2 2 4 4" xfId="57320"/>
    <cellStyle name="Финансовый 6 8 2 2 4 5" xfId="57321"/>
    <cellStyle name="Финансовый 6 8 2 2 5" xfId="57322"/>
    <cellStyle name="Финансовый 6 8 2 2 5 2" xfId="57323"/>
    <cellStyle name="Финансовый 6 8 2 2 5 3" xfId="57324"/>
    <cellStyle name="Финансовый 6 8 2 2 5 4" xfId="57325"/>
    <cellStyle name="Финансовый 6 8 2 2 5 5" xfId="57326"/>
    <cellStyle name="Финансовый 6 8 2 2 6" xfId="57327"/>
    <cellStyle name="Финансовый 6 8 2 2 7" xfId="57328"/>
    <cellStyle name="Финансовый 6 8 2 2 8" xfId="57329"/>
    <cellStyle name="Финансовый 6 8 2 2 9" xfId="57330"/>
    <cellStyle name="Финансовый 6 8 2 3" xfId="57331"/>
    <cellStyle name="Финансовый 6 8 2 3 2" xfId="57332"/>
    <cellStyle name="Финансовый 6 8 2 3 2 2" xfId="57333"/>
    <cellStyle name="Финансовый 6 8 2 3 2 3" xfId="57334"/>
    <cellStyle name="Финансовый 6 8 2 3 2 4" xfId="57335"/>
    <cellStyle name="Финансовый 6 8 2 3 2 5" xfId="57336"/>
    <cellStyle name="Финансовый 6 8 2 3 3" xfId="57337"/>
    <cellStyle name="Финансовый 6 8 2 3 4" xfId="57338"/>
    <cellStyle name="Финансовый 6 8 2 3 5" xfId="57339"/>
    <cellStyle name="Финансовый 6 8 2 3 6" xfId="57340"/>
    <cellStyle name="Финансовый 6 8 2 3 7" xfId="57341"/>
    <cellStyle name="Финансовый 6 8 2 3 8" xfId="57342"/>
    <cellStyle name="Финансовый 6 8 2 3 9" xfId="57343"/>
    <cellStyle name="Финансовый 6 8 2 4" xfId="57344"/>
    <cellStyle name="Финансовый 6 8 2 4 2" xfId="57345"/>
    <cellStyle name="Финансовый 6 8 2 4 2 2" xfId="57346"/>
    <cellStyle name="Финансовый 6 8 2 4 2 3" xfId="57347"/>
    <cellStyle name="Финансовый 6 8 2 4 2 4" xfId="57348"/>
    <cellStyle name="Финансовый 6 8 2 4 2 5" xfId="57349"/>
    <cellStyle name="Финансовый 6 8 2 4 3" xfId="57350"/>
    <cellStyle name="Финансовый 6 8 2 4 4" xfId="57351"/>
    <cellStyle name="Финансовый 6 8 2 4 5" xfId="57352"/>
    <cellStyle name="Финансовый 6 8 2 4 6" xfId="57353"/>
    <cellStyle name="Финансовый 6 8 2 4 7" xfId="57354"/>
    <cellStyle name="Финансовый 6 8 2 4 8" xfId="57355"/>
    <cellStyle name="Финансовый 6 8 2 5" xfId="57356"/>
    <cellStyle name="Финансовый 6 8 2 5 2" xfId="57357"/>
    <cellStyle name="Финансовый 6 8 2 5 3" xfId="57358"/>
    <cellStyle name="Финансовый 6 8 2 5 4" xfId="57359"/>
    <cellStyle name="Финансовый 6 8 2 5 5" xfId="57360"/>
    <cellStyle name="Финансовый 6 8 2 6" xfId="57361"/>
    <cellStyle name="Финансовый 6 8 2 6 2" xfId="57362"/>
    <cellStyle name="Финансовый 6 8 2 6 3" xfId="57363"/>
    <cellStyle name="Финансовый 6 8 2 6 4" xfId="57364"/>
    <cellStyle name="Финансовый 6 8 2 6 5" xfId="57365"/>
    <cellStyle name="Финансовый 6 8 2 7" xfId="57366"/>
    <cellStyle name="Финансовый 6 8 2 8" xfId="57367"/>
    <cellStyle name="Финансовый 6 8 2 9" xfId="57368"/>
    <cellStyle name="Финансовый 6 8 3" xfId="57369"/>
    <cellStyle name="Финансовый 6 8 3 10" xfId="57370"/>
    <cellStyle name="Финансовый 6 8 3 11" xfId="57371"/>
    <cellStyle name="Финансовый 6 8 3 12" xfId="57372"/>
    <cellStyle name="Финансовый 6 8 3 13" xfId="57373"/>
    <cellStyle name="Финансовый 6 8 3 2" xfId="57374"/>
    <cellStyle name="Финансовый 6 8 3 2 2" xfId="57375"/>
    <cellStyle name="Финансовый 6 8 3 2 2 2" xfId="57376"/>
    <cellStyle name="Финансовый 6 8 3 2 2 3" xfId="57377"/>
    <cellStyle name="Финансовый 6 8 3 2 2 4" xfId="57378"/>
    <cellStyle name="Финансовый 6 8 3 2 2 5" xfId="57379"/>
    <cellStyle name="Финансовый 6 8 3 2 3" xfId="57380"/>
    <cellStyle name="Финансовый 6 8 3 2 4" xfId="57381"/>
    <cellStyle name="Финансовый 6 8 3 2 5" xfId="57382"/>
    <cellStyle name="Финансовый 6 8 3 2 6" xfId="57383"/>
    <cellStyle name="Финансовый 6 8 3 2 7" xfId="57384"/>
    <cellStyle name="Финансовый 6 8 3 2 8" xfId="57385"/>
    <cellStyle name="Финансовый 6 8 3 2 9" xfId="57386"/>
    <cellStyle name="Финансовый 6 8 3 3" xfId="57387"/>
    <cellStyle name="Финансовый 6 8 3 3 2" xfId="57388"/>
    <cellStyle name="Финансовый 6 8 3 3 2 2" xfId="57389"/>
    <cellStyle name="Финансовый 6 8 3 3 2 3" xfId="57390"/>
    <cellStyle name="Финансовый 6 8 3 3 2 4" xfId="57391"/>
    <cellStyle name="Финансовый 6 8 3 3 2 5" xfId="57392"/>
    <cellStyle name="Финансовый 6 8 3 3 3" xfId="57393"/>
    <cellStyle name="Финансовый 6 8 3 3 4" xfId="57394"/>
    <cellStyle name="Финансовый 6 8 3 3 5" xfId="57395"/>
    <cellStyle name="Финансовый 6 8 3 3 6" xfId="57396"/>
    <cellStyle name="Финансовый 6 8 3 3 7" xfId="57397"/>
    <cellStyle name="Финансовый 6 8 3 3 8" xfId="57398"/>
    <cellStyle name="Финансовый 6 8 3 4" xfId="57399"/>
    <cellStyle name="Финансовый 6 8 3 4 2" xfId="57400"/>
    <cellStyle name="Финансовый 6 8 3 4 3" xfId="57401"/>
    <cellStyle name="Финансовый 6 8 3 4 4" xfId="57402"/>
    <cellStyle name="Финансовый 6 8 3 4 5" xfId="57403"/>
    <cellStyle name="Финансовый 6 8 3 5" xfId="57404"/>
    <cellStyle name="Финансовый 6 8 3 5 2" xfId="57405"/>
    <cellStyle name="Финансовый 6 8 3 5 3" xfId="57406"/>
    <cellStyle name="Финансовый 6 8 3 5 4" xfId="57407"/>
    <cellStyle name="Финансовый 6 8 3 5 5" xfId="57408"/>
    <cellStyle name="Финансовый 6 8 3 6" xfId="57409"/>
    <cellStyle name="Финансовый 6 8 3 7" xfId="57410"/>
    <cellStyle name="Финансовый 6 8 3 8" xfId="57411"/>
    <cellStyle name="Финансовый 6 8 3 9" xfId="57412"/>
    <cellStyle name="Финансовый 6 8 4" xfId="57413"/>
    <cellStyle name="Финансовый 6 8 4 2" xfId="57414"/>
    <cellStyle name="Финансовый 6 8 4 2 2" xfId="57415"/>
    <cellStyle name="Финансовый 6 8 4 2 3" xfId="57416"/>
    <cellStyle name="Финансовый 6 8 4 2 4" xfId="57417"/>
    <cellStyle name="Финансовый 6 8 4 2 5" xfId="57418"/>
    <cellStyle name="Финансовый 6 8 4 3" xfId="57419"/>
    <cellStyle name="Финансовый 6 8 4 4" xfId="57420"/>
    <cellStyle name="Финансовый 6 8 4 5" xfId="57421"/>
    <cellStyle name="Финансовый 6 8 4 6" xfId="57422"/>
    <cellStyle name="Финансовый 6 8 4 7" xfId="57423"/>
    <cellStyle name="Финансовый 6 8 4 8" xfId="57424"/>
    <cellStyle name="Финансовый 6 8 4 9" xfId="57425"/>
    <cellStyle name="Финансовый 6 8 5" xfId="57426"/>
    <cellStyle name="Финансовый 6 8 5 2" xfId="57427"/>
    <cellStyle name="Финансовый 6 8 5 2 2" xfId="57428"/>
    <cellStyle name="Финансовый 6 8 5 2 3" xfId="57429"/>
    <cellStyle name="Финансовый 6 8 5 2 4" xfId="57430"/>
    <cellStyle name="Финансовый 6 8 5 2 5" xfId="57431"/>
    <cellStyle name="Финансовый 6 8 5 3" xfId="57432"/>
    <cellStyle name="Финансовый 6 8 5 4" xfId="57433"/>
    <cellStyle name="Финансовый 6 8 5 5" xfId="57434"/>
    <cellStyle name="Финансовый 6 8 5 6" xfId="57435"/>
    <cellStyle name="Финансовый 6 8 5 7" xfId="57436"/>
    <cellStyle name="Финансовый 6 8 5 8" xfId="57437"/>
    <cellStyle name="Финансовый 6 8 6" xfId="57438"/>
    <cellStyle name="Финансовый 6 8 6 2" xfId="57439"/>
    <cellStyle name="Финансовый 6 8 6 3" xfId="57440"/>
    <cellStyle name="Финансовый 6 8 6 4" xfId="57441"/>
    <cellStyle name="Финансовый 6 8 6 5" xfId="57442"/>
    <cellStyle name="Финансовый 6 8 7" xfId="57443"/>
    <cellStyle name="Финансовый 6 8 7 2" xfId="57444"/>
    <cellStyle name="Финансовый 6 8 7 3" xfId="57445"/>
    <cellStyle name="Финансовый 6 8 7 4" xfId="57446"/>
    <cellStyle name="Финансовый 6 8 7 5" xfId="57447"/>
    <cellStyle name="Финансовый 6 8 8" xfId="57448"/>
    <cellStyle name="Финансовый 6 8 9" xfId="57449"/>
    <cellStyle name="Финансовый 6 9" xfId="57450"/>
    <cellStyle name="Финансовый 6 9 10" xfId="57451"/>
    <cellStyle name="Финансовый 6 9 11" xfId="57452"/>
    <cellStyle name="Финансовый 6 9 12" xfId="57453"/>
    <cellStyle name="Финансовый 6 9 13" xfId="57454"/>
    <cellStyle name="Финансовый 6 9 14" xfId="57455"/>
    <cellStyle name="Финансовый 6 9 15" xfId="57456"/>
    <cellStyle name="Финансовый 6 9 2" xfId="57457"/>
    <cellStyle name="Финансовый 6 9 2 10" xfId="57458"/>
    <cellStyle name="Финансовый 6 9 2 11" xfId="57459"/>
    <cellStyle name="Финансовый 6 9 2 12" xfId="57460"/>
    <cellStyle name="Финансовый 6 9 2 13" xfId="57461"/>
    <cellStyle name="Финансовый 6 9 2 14" xfId="57462"/>
    <cellStyle name="Финансовый 6 9 2 2" xfId="57463"/>
    <cellStyle name="Финансовый 6 9 2 2 10" xfId="57464"/>
    <cellStyle name="Финансовый 6 9 2 2 11" xfId="57465"/>
    <cellStyle name="Финансовый 6 9 2 2 12" xfId="57466"/>
    <cellStyle name="Финансовый 6 9 2 2 13" xfId="57467"/>
    <cellStyle name="Финансовый 6 9 2 2 2" xfId="57468"/>
    <cellStyle name="Финансовый 6 9 2 2 2 2" xfId="57469"/>
    <cellStyle name="Финансовый 6 9 2 2 2 2 2" xfId="57470"/>
    <cellStyle name="Финансовый 6 9 2 2 2 2 3" xfId="57471"/>
    <cellStyle name="Финансовый 6 9 2 2 2 2 4" xfId="57472"/>
    <cellStyle name="Финансовый 6 9 2 2 2 2 5" xfId="57473"/>
    <cellStyle name="Финансовый 6 9 2 2 2 3" xfId="57474"/>
    <cellStyle name="Финансовый 6 9 2 2 2 4" xfId="57475"/>
    <cellStyle name="Финансовый 6 9 2 2 2 5" xfId="57476"/>
    <cellStyle name="Финансовый 6 9 2 2 2 6" xfId="57477"/>
    <cellStyle name="Финансовый 6 9 2 2 2 7" xfId="57478"/>
    <cellStyle name="Финансовый 6 9 2 2 2 8" xfId="57479"/>
    <cellStyle name="Финансовый 6 9 2 2 2 9" xfId="57480"/>
    <cellStyle name="Финансовый 6 9 2 2 3" xfId="57481"/>
    <cellStyle name="Финансовый 6 9 2 2 3 2" xfId="57482"/>
    <cellStyle name="Финансовый 6 9 2 2 3 2 2" xfId="57483"/>
    <cellStyle name="Финансовый 6 9 2 2 3 2 3" xfId="57484"/>
    <cellStyle name="Финансовый 6 9 2 2 3 2 4" xfId="57485"/>
    <cellStyle name="Финансовый 6 9 2 2 3 2 5" xfId="57486"/>
    <cellStyle name="Финансовый 6 9 2 2 3 3" xfId="57487"/>
    <cellStyle name="Финансовый 6 9 2 2 3 4" xfId="57488"/>
    <cellStyle name="Финансовый 6 9 2 2 3 5" xfId="57489"/>
    <cellStyle name="Финансовый 6 9 2 2 3 6" xfId="57490"/>
    <cellStyle name="Финансовый 6 9 2 2 3 7" xfId="57491"/>
    <cellStyle name="Финансовый 6 9 2 2 3 8" xfId="57492"/>
    <cellStyle name="Финансовый 6 9 2 2 4" xfId="57493"/>
    <cellStyle name="Финансовый 6 9 2 2 4 2" xfId="57494"/>
    <cellStyle name="Финансовый 6 9 2 2 4 3" xfId="57495"/>
    <cellStyle name="Финансовый 6 9 2 2 4 4" xfId="57496"/>
    <cellStyle name="Финансовый 6 9 2 2 4 5" xfId="57497"/>
    <cellStyle name="Финансовый 6 9 2 2 5" xfId="57498"/>
    <cellStyle name="Финансовый 6 9 2 2 5 2" xfId="57499"/>
    <cellStyle name="Финансовый 6 9 2 2 5 3" xfId="57500"/>
    <cellStyle name="Финансовый 6 9 2 2 5 4" xfId="57501"/>
    <cellStyle name="Финансовый 6 9 2 2 5 5" xfId="57502"/>
    <cellStyle name="Финансовый 6 9 2 2 6" xfId="57503"/>
    <cellStyle name="Финансовый 6 9 2 2 7" xfId="57504"/>
    <cellStyle name="Финансовый 6 9 2 2 8" xfId="57505"/>
    <cellStyle name="Финансовый 6 9 2 2 9" xfId="57506"/>
    <cellStyle name="Финансовый 6 9 2 3" xfId="57507"/>
    <cellStyle name="Финансовый 6 9 2 3 2" xfId="57508"/>
    <cellStyle name="Финансовый 6 9 2 3 2 2" xfId="57509"/>
    <cellStyle name="Финансовый 6 9 2 3 2 3" xfId="57510"/>
    <cellStyle name="Финансовый 6 9 2 3 2 4" xfId="57511"/>
    <cellStyle name="Финансовый 6 9 2 3 2 5" xfId="57512"/>
    <cellStyle name="Финансовый 6 9 2 3 3" xfId="57513"/>
    <cellStyle name="Финансовый 6 9 2 3 4" xfId="57514"/>
    <cellStyle name="Финансовый 6 9 2 3 5" xfId="57515"/>
    <cellStyle name="Финансовый 6 9 2 3 6" xfId="57516"/>
    <cellStyle name="Финансовый 6 9 2 3 7" xfId="57517"/>
    <cellStyle name="Финансовый 6 9 2 3 8" xfId="57518"/>
    <cellStyle name="Финансовый 6 9 2 3 9" xfId="57519"/>
    <cellStyle name="Финансовый 6 9 2 4" xfId="57520"/>
    <cellStyle name="Финансовый 6 9 2 4 2" xfId="57521"/>
    <cellStyle name="Финансовый 6 9 2 4 2 2" xfId="57522"/>
    <cellStyle name="Финансовый 6 9 2 4 2 3" xfId="57523"/>
    <cellStyle name="Финансовый 6 9 2 4 2 4" xfId="57524"/>
    <cellStyle name="Финансовый 6 9 2 4 2 5" xfId="57525"/>
    <cellStyle name="Финансовый 6 9 2 4 3" xfId="57526"/>
    <cellStyle name="Финансовый 6 9 2 4 4" xfId="57527"/>
    <cellStyle name="Финансовый 6 9 2 4 5" xfId="57528"/>
    <cellStyle name="Финансовый 6 9 2 4 6" xfId="57529"/>
    <cellStyle name="Финансовый 6 9 2 4 7" xfId="57530"/>
    <cellStyle name="Финансовый 6 9 2 4 8" xfId="57531"/>
    <cellStyle name="Финансовый 6 9 2 5" xfId="57532"/>
    <cellStyle name="Финансовый 6 9 2 5 2" xfId="57533"/>
    <cellStyle name="Финансовый 6 9 2 5 3" xfId="57534"/>
    <cellStyle name="Финансовый 6 9 2 5 4" xfId="57535"/>
    <cellStyle name="Финансовый 6 9 2 5 5" xfId="57536"/>
    <cellStyle name="Финансовый 6 9 2 6" xfId="57537"/>
    <cellStyle name="Финансовый 6 9 2 6 2" xfId="57538"/>
    <cellStyle name="Финансовый 6 9 2 6 3" xfId="57539"/>
    <cellStyle name="Финансовый 6 9 2 6 4" xfId="57540"/>
    <cellStyle name="Финансовый 6 9 2 6 5" xfId="57541"/>
    <cellStyle name="Финансовый 6 9 2 7" xfId="57542"/>
    <cellStyle name="Финансовый 6 9 2 8" xfId="57543"/>
    <cellStyle name="Финансовый 6 9 2 9" xfId="57544"/>
    <cellStyle name="Финансовый 6 9 3" xfId="57545"/>
    <cellStyle name="Финансовый 6 9 3 10" xfId="57546"/>
    <cellStyle name="Финансовый 6 9 3 11" xfId="57547"/>
    <cellStyle name="Финансовый 6 9 3 12" xfId="57548"/>
    <cellStyle name="Финансовый 6 9 3 13" xfId="57549"/>
    <cellStyle name="Финансовый 6 9 3 2" xfId="57550"/>
    <cellStyle name="Финансовый 6 9 3 2 2" xfId="57551"/>
    <cellStyle name="Финансовый 6 9 3 2 2 2" xfId="57552"/>
    <cellStyle name="Финансовый 6 9 3 2 2 3" xfId="57553"/>
    <cellStyle name="Финансовый 6 9 3 2 2 4" xfId="57554"/>
    <cellStyle name="Финансовый 6 9 3 2 2 5" xfId="57555"/>
    <cellStyle name="Финансовый 6 9 3 2 3" xfId="57556"/>
    <cellStyle name="Финансовый 6 9 3 2 4" xfId="57557"/>
    <cellStyle name="Финансовый 6 9 3 2 5" xfId="57558"/>
    <cellStyle name="Финансовый 6 9 3 2 6" xfId="57559"/>
    <cellStyle name="Финансовый 6 9 3 2 7" xfId="57560"/>
    <cellStyle name="Финансовый 6 9 3 2 8" xfId="57561"/>
    <cellStyle name="Финансовый 6 9 3 2 9" xfId="57562"/>
    <cellStyle name="Финансовый 6 9 3 3" xfId="57563"/>
    <cellStyle name="Финансовый 6 9 3 3 2" xfId="57564"/>
    <cellStyle name="Финансовый 6 9 3 3 2 2" xfId="57565"/>
    <cellStyle name="Финансовый 6 9 3 3 2 3" xfId="57566"/>
    <cellStyle name="Финансовый 6 9 3 3 2 4" xfId="57567"/>
    <cellStyle name="Финансовый 6 9 3 3 2 5" xfId="57568"/>
    <cellStyle name="Финансовый 6 9 3 3 3" xfId="57569"/>
    <cellStyle name="Финансовый 6 9 3 3 4" xfId="57570"/>
    <cellStyle name="Финансовый 6 9 3 3 5" xfId="57571"/>
    <cellStyle name="Финансовый 6 9 3 3 6" xfId="57572"/>
    <cellStyle name="Финансовый 6 9 3 3 7" xfId="57573"/>
    <cellStyle name="Финансовый 6 9 3 3 8" xfId="57574"/>
    <cellStyle name="Финансовый 6 9 3 4" xfId="57575"/>
    <cellStyle name="Финансовый 6 9 3 4 2" xfId="57576"/>
    <cellStyle name="Финансовый 6 9 3 4 3" xfId="57577"/>
    <cellStyle name="Финансовый 6 9 3 4 4" xfId="57578"/>
    <cellStyle name="Финансовый 6 9 3 4 5" xfId="57579"/>
    <cellStyle name="Финансовый 6 9 3 5" xfId="57580"/>
    <cellStyle name="Финансовый 6 9 3 5 2" xfId="57581"/>
    <cellStyle name="Финансовый 6 9 3 5 3" xfId="57582"/>
    <cellStyle name="Финансовый 6 9 3 5 4" xfId="57583"/>
    <cellStyle name="Финансовый 6 9 3 5 5" xfId="57584"/>
    <cellStyle name="Финансовый 6 9 3 6" xfId="57585"/>
    <cellStyle name="Финансовый 6 9 3 7" xfId="57586"/>
    <cellStyle name="Финансовый 6 9 3 8" xfId="57587"/>
    <cellStyle name="Финансовый 6 9 3 9" xfId="57588"/>
    <cellStyle name="Финансовый 6 9 4" xfId="57589"/>
    <cellStyle name="Финансовый 6 9 4 2" xfId="57590"/>
    <cellStyle name="Финансовый 6 9 4 2 2" xfId="57591"/>
    <cellStyle name="Финансовый 6 9 4 2 3" xfId="57592"/>
    <cellStyle name="Финансовый 6 9 4 2 4" xfId="57593"/>
    <cellStyle name="Финансовый 6 9 4 2 5" xfId="57594"/>
    <cellStyle name="Финансовый 6 9 4 3" xfId="57595"/>
    <cellStyle name="Финансовый 6 9 4 4" xfId="57596"/>
    <cellStyle name="Финансовый 6 9 4 5" xfId="57597"/>
    <cellStyle name="Финансовый 6 9 4 6" xfId="57598"/>
    <cellStyle name="Финансовый 6 9 4 7" xfId="57599"/>
    <cellStyle name="Финансовый 6 9 4 8" xfId="57600"/>
    <cellStyle name="Финансовый 6 9 4 9" xfId="57601"/>
    <cellStyle name="Финансовый 6 9 5" xfId="57602"/>
    <cellStyle name="Финансовый 6 9 5 2" xfId="57603"/>
    <cellStyle name="Финансовый 6 9 5 2 2" xfId="57604"/>
    <cellStyle name="Финансовый 6 9 5 2 3" xfId="57605"/>
    <cellStyle name="Финансовый 6 9 5 2 4" xfId="57606"/>
    <cellStyle name="Финансовый 6 9 5 2 5" xfId="57607"/>
    <cellStyle name="Финансовый 6 9 5 3" xfId="57608"/>
    <cellStyle name="Финансовый 6 9 5 4" xfId="57609"/>
    <cellStyle name="Финансовый 6 9 5 5" xfId="57610"/>
    <cellStyle name="Финансовый 6 9 5 6" xfId="57611"/>
    <cellStyle name="Финансовый 6 9 5 7" xfId="57612"/>
    <cellStyle name="Финансовый 6 9 5 8" xfId="57613"/>
    <cellStyle name="Финансовый 6 9 6" xfId="57614"/>
    <cellStyle name="Финансовый 6 9 6 2" xfId="57615"/>
    <cellStyle name="Финансовый 6 9 6 3" xfId="57616"/>
    <cellStyle name="Финансовый 6 9 6 4" xfId="57617"/>
    <cellStyle name="Финансовый 6 9 6 5" xfId="57618"/>
    <cellStyle name="Финансовый 6 9 7" xfId="57619"/>
    <cellStyle name="Финансовый 6 9 7 2" xfId="57620"/>
    <cellStyle name="Финансовый 6 9 7 3" xfId="57621"/>
    <cellStyle name="Финансовый 6 9 7 4" xfId="57622"/>
    <cellStyle name="Финансовый 6 9 7 5" xfId="57623"/>
    <cellStyle name="Финансовый 6 9 8" xfId="57624"/>
    <cellStyle name="Финансовый 6 9 9" xfId="57625"/>
    <cellStyle name="Финансовый 60" xfId="57626"/>
    <cellStyle name="Финансовый 61" xfId="57627"/>
    <cellStyle name="Финансовый 62" xfId="57628"/>
    <cellStyle name="Финансовый 63" xfId="57629"/>
    <cellStyle name="Финансовый 64" xfId="57630"/>
    <cellStyle name="Финансовый 65" xfId="57631"/>
    <cellStyle name="Финансовый 66" xfId="57632"/>
    <cellStyle name="Финансовый 67" xfId="57633"/>
    <cellStyle name="Финансовый 68" xfId="57634"/>
    <cellStyle name="Финансовый 69" xfId="57635"/>
    <cellStyle name="Финансовый 7" xfId="57636"/>
    <cellStyle name="Финансовый 7 10" xfId="57637"/>
    <cellStyle name="Финансовый 7 10 2" xfId="57638"/>
    <cellStyle name="Финансовый 7 11" xfId="57639"/>
    <cellStyle name="Финансовый 7 11 2" xfId="57640"/>
    <cellStyle name="Финансовый 7 12" xfId="57641"/>
    <cellStyle name="Финансовый 7 13" xfId="57642"/>
    <cellStyle name="Финансовый 7 14" xfId="57643"/>
    <cellStyle name="Финансовый 7 15" xfId="57644"/>
    <cellStyle name="Финансовый 7 2" xfId="57645"/>
    <cellStyle name="Финансовый 7 2 10" xfId="57646"/>
    <cellStyle name="Финансовый 7 2 10 2" xfId="57647"/>
    <cellStyle name="Финансовый 7 2 11" xfId="57648"/>
    <cellStyle name="Финансовый 7 2 2" xfId="57649"/>
    <cellStyle name="Финансовый 7 2 2 2" xfId="57650"/>
    <cellStyle name="Финансовый 7 2 3" xfId="57651"/>
    <cellStyle name="Финансовый 7 2 3 2" xfId="57652"/>
    <cellStyle name="Финансовый 7 2 4" xfId="57653"/>
    <cellStyle name="Финансовый 7 2 4 2" xfId="57654"/>
    <cellStyle name="Финансовый 7 2 5" xfId="57655"/>
    <cellStyle name="Финансовый 7 2 5 2" xfId="57656"/>
    <cellStyle name="Финансовый 7 2 6" xfId="57657"/>
    <cellStyle name="Финансовый 7 2 6 2" xfId="57658"/>
    <cellStyle name="Финансовый 7 2 7" xfId="57659"/>
    <cellStyle name="Финансовый 7 2 7 2" xfId="57660"/>
    <cellStyle name="Финансовый 7 2 8" xfId="57661"/>
    <cellStyle name="Финансовый 7 2 8 2" xfId="57662"/>
    <cellStyle name="Финансовый 7 2 9" xfId="57663"/>
    <cellStyle name="Финансовый 7 2 9 2" xfId="57664"/>
    <cellStyle name="Финансовый 7 3" xfId="57665"/>
    <cellStyle name="Финансовый 7 3 2" xfId="57666"/>
    <cellStyle name="Финансовый 7 3 2 2" xfId="57667"/>
    <cellStyle name="Финансовый 7 3 3" xfId="57668"/>
    <cellStyle name="Финансовый 7 4" xfId="57669"/>
    <cellStyle name="Финансовый 7 4 2" xfId="57670"/>
    <cellStyle name="Финансовый 7 5" xfId="57671"/>
    <cellStyle name="Финансовый 7 5 2" xfId="57672"/>
    <cellStyle name="Финансовый 7 6" xfId="57673"/>
    <cellStyle name="Финансовый 7 6 2" xfId="57674"/>
    <cellStyle name="Финансовый 7 7" xfId="57675"/>
    <cellStyle name="Финансовый 7 7 2" xfId="57676"/>
    <cellStyle name="Финансовый 7 8" xfId="57677"/>
    <cellStyle name="Финансовый 7 8 2" xfId="57678"/>
    <cellStyle name="Финансовый 7 9" xfId="57679"/>
    <cellStyle name="Финансовый 7 9 2" xfId="57680"/>
    <cellStyle name="Финансовый 70" xfId="57681"/>
    <cellStyle name="Финансовый 71" xfId="57682"/>
    <cellStyle name="Финансовый 72" xfId="57683"/>
    <cellStyle name="Финансовый 73" xfId="57684"/>
    <cellStyle name="Финансовый 74" xfId="57685"/>
    <cellStyle name="Финансовый 75" xfId="57686"/>
    <cellStyle name="Финансовый 76" xfId="57687"/>
    <cellStyle name="Финансовый 77" xfId="57688"/>
    <cellStyle name="Финансовый 78" xfId="57689"/>
    <cellStyle name="Финансовый 79" xfId="57690"/>
    <cellStyle name="Финансовый 8" xfId="57691"/>
    <cellStyle name="Финансовый 8 10" xfId="57692"/>
    <cellStyle name="Финансовый 8 10 2" xfId="57693"/>
    <cellStyle name="Финансовый 8 11" xfId="57694"/>
    <cellStyle name="Финансовый 8 12" xfId="57695"/>
    <cellStyle name="Финансовый 8 13" xfId="57696"/>
    <cellStyle name="Финансовый 8 14" xfId="57697"/>
    <cellStyle name="Финансовый 8 2" xfId="57698"/>
    <cellStyle name="Финансовый 8 2 2" xfId="57699"/>
    <cellStyle name="Финансовый 8 3" xfId="57700"/>
    <cellStyle name="Финансовый 8 3 2" xfId="57701"/>
    <cellStyle name="Финансовый 8 4" xfId="57702"/>
    <cellStyle name="Финансовый 8 4 2" xfId="57703"/>
    <cellStyle name="Финансовый 8 5" xfId="57704"/>
    <cellStyle name="Финансовый 8 5 2" xfId="57705"/>
    <cellStyle name="Финансовый 8 6" xfId="57706"/>
    <cellStyle name="Финансовый 8 6 2" xfId="57707"/>
    <cellStyle name="Финансовый 8 7" xfId="57708"/>
    <cellStyle name="Финансовый 8 7 2" xfId="57709"/>
    <cellStyle name="Финансовый 8 8" xfId="57710"/>
    <cellStyle name="Финансовый 8 8 2" xfId="57711"/>
    <cellStyle name="Финансовый 8 9" xfId="57712"/>
    <cellStyle name="Финансовый 8 9 2" xfId="57713"/>
    <cellStyle name="Финансовый 80" xfId="57714"/>
    <cellStyle name="Финансовый 9" xfId="57715"/>
    <cellStyle name="Финансовый 9 10" xfId="57716"/>
    <cellStyle name="Финансовый 9 10 2" xfId="57717"/>
    <cellStyle name="Финансовый 9 11" xfId="57718"/>
    <cellStyle name="Финансовый 9 12" xfId="57719"/>
    <cellStyle name="Финансовый 9 13" xfId="57720"/>
    <cellStyle name="Финансовый 9 14" xfId="57721"/>
    <cellStyle name="Финансовый 9 2" xfId="57722"/>
    <cellStyle name="Финансовый 9 2 2" xfId="57723"/>
    <cellStyle name="Финансовый 9 3" xfId="57724"/>
    <cellStyle name="Финансовый 9 3 2" xfId="57725"/>
    <cellStyle name="Финансовый 9 4" xfId="57726"/>
    <cellStyle name="Финансовый 9 4 2" xfId="57727"/>
    <cellStyle name="Финансовый 9 5" xfId="57728"/>
    <cellStyle name="Финансовый 9 5 2" xfId="57729"/>
    <cellStyle name="Финансовый 9 6" xfId="57730"/>
    <cellStyle name="Финансовый 9 6 2" xfId="57731"/>
    <cellStyle name="Финансовый 9 7" xfId="57732"/>
    <cellStyle name="Финансовый 9 7 2" xfId="57733"/>
    <cellStyle name="Финансовый 9 8" xfId="57734"/>
    <cellStyle name="Финансовый 9 8 2" xfId="57735"/>
    <cellStyle name="Финансовый 9 9" xfId="57736"/>
    <cellStyle name="Финансовый 9 9 2" xfId="57737"/>
    <cellStyle name="Формула" xfId="57738"/>
    <cellStyle name="Формула 2" xfId="57739"/>
    <cellStyle name="Формула 3" xfId="57740"/>
    <cellStyle name="Формула 3 2" xfId="57741"/>
    <cellStyle name="Формула 4" xfId="57742"/>
    <cellStyle name="Формула_GRES.2007.5" xfId="57743"/>
    <cellStyle name="ФормулаВБ" xfId="57744"/>
    <cellStyle name="ФормулаВБ 2" xfId="57745"/>
    <cellStyle name="ФормулаНаКонтроль" xfId="57746"/>
    <cellStyle name="ФормулаНаКонтроль 2" xfId="57747"/>
    <cellStyle name="Хороший 2" xfId="57748"/>
    <cellStyle name="Хороший 2 2" xfId="57749"/>
    <cellStyle name="Хороший 2 3" xfId="57750"/>
    <cellStyle name="Хороший 2 4" xfId="57751"/>
    <cellStyle name="Хороший 2 5" xfId="57752"/>
    <cellStyle name="Хороший 2 6" xfId="57753"/>
    <cellStyle name="Хороший 3" xfId="57754"/>
    <cellStyle name="Џђћ–…ќ’ќ›‰" xfId="57755"/>
    <cellStyle name="Џђћ–…ќ’ќ›‰ 2" xfId="57756"/>
    <cellStyle name="Шапка таблицы" xfId="57757"/>
    <cellStyle name="Шапка таблицы 2" xfId="57758"/>
    <cellStyle name="Шапка таблицы 2 2" xfId="57759"/>
    <cellStyle name="Шапка таблицы 3" xfId="5776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ytkin.AD/Documents/RDB/F30956E2-1031-46E9-ABB5-B381EBAF1302/r_084_17_02_20_15_51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"/>
      <sheetName val="f3"/>
      <sheetName val="f4"/>
      <sheetName val="f5_1"/>
      <sheetName val="f5_2"/>
      <sheetName val="f5_3"/>
      <sheetName val="f5_4"/>
      <sheetName val="f6"/>
      <sheetName val="f7"/>
      <sheetName val="f8"/>
      <sheetName val="f10"/>
      <sheetName val="f11"/>
      <sheetName val="f12"/>
      <sheetName val="f13"/>
      <sheetName val="f14"/>
      <sheetName val="f15"/>
      <sheetName val="f16"/>
      <sheetName val="f20"/>
      <sheetName val="f21"/>
      <sheetName val="f22"/>
      <sheetName val="f23"/>
      <sheetName val="С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2016</v>
          </cell>
        </row>
        <row r="3">
          <cell r="C3">
            <v>2017</v>
          </cell>
        </row>
        <row r="4">
          <cell r="B4" t="str">
            <v>Утвержденные плановые значения показателей приведены в соответствии с Приказом Минэнерго России от 14 декабря 2016г. № 951</v>
          </cell>
        </row>
        <row r="7">
          <cell r="C7" t="str">
            <v>Утвержденный план</v>
          </cell>
          <cell r="D7" t="str">
            <v>Факт</v>
          </cell>
        </row>
        <row r="8">
          <cell r="C8" t="str">
            <v>Утвержденный план</v>
          </cell>
        </row>
        <row r="9">
          <cell r="C9" t="str">
            <v>Утвержденный план</v>
          </cell>
        </row>
        <row r="10">
          <cell r="C10" t="str">
            <v>Утвержденный план</v>
          </cell>
        </row>
        <row r="11">
          <cell r="C11" t="str">
            <v>Утвержденный план</v>
          </cell>
          <cell r="D11" t="str">
            <v>Предложение по корректировке утвержденного плана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I1318"/>
  <sheetViews>
    <sheetView tabSelected="1" view="pageBreakPreview" topLeftCell="A4" zoomScale="80" zoomScaleSheetLayoutView="80" zoomScalePageLayoutView="75" workbookViewId="0">
      <selection activeCell="T16" sqref="T16"/>
    </sheetView>
  </sheetViews>
  <sheetFormatPr defaultColWidth="9" defaultRowHeight="15.75" x14ac:dyDescent="0.25"/>
  <cols>
    <col min="1" max="1" width="10.875" style="2" customWidth="1"/>
    <col min="2" max="2" width="45.375" style="2" customWidth="1"/>
    <col min="3" max="3" width="14.375" style="2" customWidth="1"/>
    <col min="4" max="4" width="8.625" style="2" customWidth="1"/>
    <col min="5" max="5" width="6.25" style="2" customWidth="1"/>
    <col min="6" max="6" width="9.5" style="2" customWidth="1"/>
    <col min="7" max="7" width="9.25" style="51" customWidth="1"/>
    <col min="8" max="8" width="14" style="52" customWidth="1"/>
    <col min="9" max="9" width="11.375" style="2" customWidth="1"/>
    <col min="10" max="10" width="9.625" style="2" customWidth="1"/>
    <col min="11" max="11" width="12.25" style="2" customWidth="1"/>
    <col min="12" max="12" width="10.125" style="2" customWidth="1"/>
    <col min="13" max="13" width="10.375" style="2" customWidth="1"/>
    <col min="14" max="14" width="12.625" style="2" customWidth="1"/>
    <col min="15" max="15" width="10.375" style="2" customWidth="1"/>
    <col min="16" max="17" width="13.375" style="2" customWidth="1"/>
    <col min="18" max="18" width="12.875" style="2" customWidth="1"/>
    <col min="19" max="19" width="10.875" style="2" customWidth="1"/>
    <col min="20" max="20" width="12.875" style="2" customWidth="1"/>
    <col min="21" max="22" width="10.375" style="2" customWidth="1"/>
    <col min="23" max="23" width="12.875" style="2" customWidth="1"/>
    <col min="24" max="26" width="8.5" style="2" customWidth="1"/>
    <col min="27" max="27" width="11.5" style="2" customWidth="1"/>
    <col min="28" max="31" width="8.5" style="2" customWidth="1"/>
    <col min="32" max="32" width="13.125" style="2" customWidth="1"/>
    <col min="33" max="38" width="8.5" style="2" customWidth="1"/>
    <col min="39" max="39" width="10" style="2" customWidth="1"/>
    <col min="40" max="43" width="8.5" style="2" customWidth="1"/>
    <col min="44" max="44" width="11.5" style="2" customWidth="1"/>
    <col min="45" max="48" width="8.5" style="2" customWidth="1"/>
    <col min="49" max="49" width="11.5" style="2" customWidth="1"/>
    <col min="50" max="53" width="8.5" style="2" customWidth="1"/>
    <col min="54" max="58" width="8.25" style="14" customWidth="1"/>
    <col min="59" max="59" width="10.125" style="14" customWidth="1"/>
    <col min="60" max="60" width="7.5" style="14" customWidth="1"/>
    <col min="61" max="61" width="10.125" style="14" customWidth="1"/>
    <col min="62" max="62" width="12.125" style="14" customWidth="1"/>
    <col min="63" max="63" width="10.125" style="14" customWidth="1"/>
    <col min="64" max="68" width="8.5" style="14" customWidth="1"/>
    <col min="69" max="73" width="8.5" style="2" customWidth="1"/>
    <col min="74" max="74" width="9.375" style="2" customWidth="1"/>
    <col min="75" max="77" width="8.5" style="2" customWidth="1"/>
    <col min="78" max="78" width="10.875" style="2" customWidth="1"/>
    <col min="79" max="82" width="8.5" style="73" customWidth="1"/>
    <col min="83" max="83" width="5.625" style="73" customWidth="1"/>
    <col min="84" max="84" width="45.75" style="2" customWidth="1"/>
    <col min="85" max="16384" width="9" style="3"/>
  </cols>
  <sheetData>
    <row r="1" spans="1:84" s="1" customFormat="1" ht="20.25" customHeight="1" x14ac:dyDescent="0.25">
      <c r="A1" s="15"/>
      <c r="B1" s="2"/>
      <c r="C1" s="2"/>
      <c r="D1" s="2"/>
      <c r="E1" s="2"/>
      <c r="F1" s="2"/>
      <c r="G1" s="48"/>
      <c r="H1" s="48"/>
      <c r="I1" s="2"/>
      <c r="J1" s="48"/>
      <c r="K1" s="2"/>
      <c r="L1" s="2"/>
      <c r="M1" s="49"/>
      <c r="N1" s="2"/>
      <c r="O1" s="48"/>
      <c r="P1" s="2"/>
      <c r="Q1" s="2"/>
      <c r="R1" s="2"/>
      <c r="S1" s="50"/>
      <c r="T1" s="50"/>
      <c r="U1" s="50"/>
      <c r="V1" s="50"/>
      <c r="W1" s="50"/>
      <c r="X1" s="49"/>
      <c r="Y1" s="2"/>
      <c r="Z1" s="2"/>
      <c r="AA1" s="2"/>
      <c r="AB1" s="2"/>
      <c r="AC1" s="2"/>
      <c r="AD1" s="2"/>
      <c r="AE1" s="2"/>
      <c r="AF1" s="2"/>
      <c r="AG1" s="2"/>
      <c r="AH1" s="71"/>
      <c r="AI1" s="2"/>
      <c r="AJ1" s="2"/>
      <c r="AK1" s="2"/>
      <c r="AL1" s="2"/>
      <c r="AM1" s="2"/>
      <c r="AN1" s="2"/>
      <c r="AO1" s="2"/>
      <c r="AP1" s="2"/>
      <c r="AQ1" s="2"/>
      <c r="AR1" s="2"/>
      <c r="AS1" s="72"/>
      <c r="AT1" s="2"/>
      <c r="AU1" s="2"/>
      <c r="AV1" s="2"/>
      <c r="AW1" s="2"/>
      <c r="AX1" s="2"/>
      <c r="AY1" s="2"/>
      <c r="AZ1" s="2"/>
      <c r="BA1" s="2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2"/>
      <c r="BR1" s="2"/>
      <c r="BS1" s="2"/>
      <c r="BT1" s="2"/>
      <c r="BU1" s="2"/>
      <c r="BV1" s="50"/>
      <c r="BW1" s="2"/>
      <c r="BX1" s="2"/>
      <c r="BY1" s="2"/>
      <c r="BZ1" s="2"/>
      <c r="CA1" s="50"/>
      <c r="CB1" s="2"/>
      <c r="CC1" s="2"/>
      <c r="CD1" s="72" t="s">
        <v>0</v>
      </c>
      <c r="CE1" s="73"/>
      <c r="CF1" s="2"/>
    </row>
    <row r="2" spans="1:84" s="1" customFormat="1" ht="20.25" customHeight="1" x14ac:dyDescent="0.25">
      <c r="A2" s="15"/>
      <c r="B2" s="2"/>
      <c r="C2" s="2"/>
      <c r="D2" s="2"/>
      <c r="E2" s="2"/>
      <c r="F2" s="2"/>
      <c r="G2" s="51"/>
      <c r="H2" s="5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72"/>
      <c r="AT2" s="2"/>
      <c r="AU2" s="2"/>
      <c r="AV2" s="2"/>
      <c r="AW2" s="2"/>
      <c r="AX2" s="2"/>
      <c r="AY2" s="2"/>
      <c r="AZ2" s="2"/>
      <c r="BA2" s="2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2"/>
      <c r="BR2" s="2"/>
      <c r="BS2" s="2"/>
      <c r="BT2" s="2"/>
      <c r="BU2" s="2"/>
      <c r="BV2" s="2"/>
      <c r="BW2" s="2"/>
      <c r="BX2" s="2"/>
      <c r="BY2" s="2"/>
      <c r="BZ2" s="2"/>
      <c r="CA2" s="73"/>
      <c r="CB2" s="2"/>
      <c r="CC2" s="2"/>
      <c r="CD2" s="72" t="s">
        <v>1</v>
      </c>
      <c r="CE2" s="73"/>
      <c r="CF2" s="2"/>
    </row>
    <row r="3" spans="1:84" s="1" customFormat="1" ht="20.25" customHeight="1" x14ac:dyDescent="0.25">
      <c r="A3" s="15"/>
      <c r="B3" s="2"/>
      <c r="C3" s="2"/>
      <c r="D3" s="2"/>
      <c r="E3" s="2"/>
      <c r="F3" s="2"/>
      <c r="G3" s="51"/>
      <c r="H3" s="5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72"/>
      <c r="AT3" s="2"/>
      <c r="AU3" s="2"/>
      <c r="AV3" s="2"/>
      <c r="AW3" s="2"/>
      <c r="AX3" s="2"/>
      <c r="AY3" s="2"/>
      <c r="AZ3" s="2"/>
      <c r="BA3" s="2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2"/>
      <c r="BR3" s="2"/>
      <c r="BS3" s="2"/>
      <c r="BT3" s="2"/>
      <c r="BU3" s="2"/>
      <c r="BV3" s="2"/>
      <c r="BW3" s="2"/>
      <c r="BX3" s="2"/>
      <c r="BY3" s="2"/>
      <c r="BZ3" s="2"/>
      <c r="CA3" s="73"/>
      <c r="CB3" s="2"/>
      <c r="CC3" s="2"/>
      <c r="CD3" s="72" t="s">
        <v>2</v>
      </c>
      <c r="CE3" s="73"/>
      <c r="CF3" s="2"/>
    </row>
    <row r="4" spans="1:84" s="1" customFormat="1" ht="20.25" customHeight="1" x14ac:dyDescent="0.25">
      <c r="A4" s="120" t="s">
        <v>3</v>
      </c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/>
      <c r="CC4" s="120"/>
      <c r="CD4" s="120"/>
      <c r="CE4" s="120"/>
      <c r="CF4" s="120"/>
    </row>
    <row r="5" spans="1:84" s="1" customFormat="1" ht="20.25" customHeight="1" x14ac:dyDescent="0.25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46"/>
      <c r="AU5" s="46"/>
      <c r="AV5" s="46"/>
      <c r="AW5" s="46"/>
      <c r="AX5" s="46"/>
      <c r="AY5" s="46"/>
      <c r="AZ5" s="46"/>
      <c r="BA5" s="46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47"/>
      <c r="BR5" s="47"/>
      <c r="BS5" s="47"/>
      <c r="BT5" s="47"/>
      <c r="BU5" s="46"/>
      <c r="BV5" s="46"/>
      <c r="BW5" s="46"/>
      <c r="BX5" s="46"/>
      <c r="BY5" s="46"/>
      <c r="BZ5" s="46"/>
      <c r="CA5" s="45"/>
      <c r="CB5" s="45"/>
      <c r="CC5" s="45"/>
      <c r="CD5" s="45"/>
      <c r="CE5" s="45"/>
      <c r="CF5" s="46"/>
    </row>
    <row r="6" spans="1:84" s="1" customFormat="1" ht="20.25" customHeight="1" x14ac:dyDescent="0.25">
      <c r="A6" s="121" t="s">
        <v>2673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</row>
    <row r="7" spans="1:84" s="1" customFormat="1" ht="20.25" customHeight="1" x14ac:dyDescent="0.25">
      <c r="A7" s="122" t="s">
        <v>4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</row>
    <row r="8" spans="1:84" s="1" customFormat="1" ht="20.25" customHeight="1" x14ac:dyDescent="0.25">
      <c r="A8" s="135"/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2"/>
      <c r="AU8" s="2"/>
      <c r="AV8" s="2"/>
      <c r="AW8" s="2"/>
      <c r="AX8" s="2"/>
      <c r="AY8" s="2"/>
      <c r="AZ8" s="2"/>
      <c r="BA8" s="2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2"/>
      <c r="BR8" s="2"/>
      <c r="BS8" s="2"/>
      <c r="BT8" s="2"/>
      <c r="BU8" s="2"/>
      <c r="BV8" s="2"/>
      <c r="BW8" s="2"/>
      <c r="BX8" s="2"/>
      <c r="BY8" s="2"/>
      <c r="BZ8" s="2"/>
      <c r="CA8" s="73"/>
      <c r="CB8" s="73"/>
      <c r="CC8" s="73"/>
      <c r="CD8" s="73"/>
      <c r="CE8" s="73"/>
      <c r="CF8" s="72"/>
    </row>
    <row r="9" spans="1:84" s="1" customFormat="1" ht="20.25" customHeight="1" x14ac:dyDescent="0.25">
      <c r="A9" s="123" t="s">
        <v>2620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</row>
    <row r="10" spans="1:84" s="1" customFormat="1" ht="20.25" customHeight="1" x14ac:dyDescent="0.25">
      <c r="A10" s="45"/>
      <c r="B10" s="45"/>
      <c r="C10" s="45"/>
      <c r="D10" s="45"/>
      <c r="E10" s="45"/>
      <c r="F10" s="45"/>
      <c r="G10" s="106"/>
      <c r="H10" s="106"/>
      <c r="I10" s="106"/>
      <c r="J10" s="106"/>
      <c r="K10" s="45"/>
      <c r="L10" s="45"/>
      <c r="M10" s="109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74"/>
      <c r="AU10" s="74"/>
      <c r="AV10" s="74"/>
      <c r="AW10" s="74"/>
      <c r="AX10" s="74"/>
      <c r="AY10" s="74"/>
      <c r="AZ10" s="74"/>
      <c r="BA10" s="74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5"/>
      <c r="CB10" s="75"/>
      <c r="CC10" s="75"/>
      <c r="CD10" s="75"/>
      <c r="CE10" s="75"/>
      <c r="CF10" s="74"/>
    </row>
    <row r="11" spans="1:84" s="1" customFormat="1" ht="20.25" customHeight="1" x14ac:dyDescent="0.25">
      <c r="A11" s="123" t="s">
        <v>2621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</row>
    <row r="12" spans="1:84" s="1" customFormat="1" ht="20.25" customHeight="1" x14ac:dyDescent="0.25">
      <c r="A12" s="135" t="s">
        <v>5</v>
      </c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</row>
    <row r="13" spans="1:84" s="1" customFormat="1" x14ac:dyDescent="0.25">
      <c r="A13" s="2"/>
      <c r="B13" s="2"/>
      <c r="C13" s="2"/>
      <c r="D13" s="2"/>
      <c r="E13" s="2"/>
      <c r="F13" s="2"/>
      <c r="G13" s="53"/>
      <c r="H13" s="52"/>
      <c r="I13" s="53"/>
      <c r="J13" s="53"/>
      <c r="K13" s="2"/>
      <c r="L13" s="53"/>
      <c r="M13" s="2"/>
      <c r="N13" s="2"/>
      <c r="O13" s="136"/>
      <c r="P13" s="136"/>
      <c r="Q13" s="136"/>
      <c r="R13" s="136"/>
      <c r="S13" s="2"/>
      <c r="T13" s="2"/>
      <c r="U13" s="2"/>
      <c r="V13" s="2"/>
      <c r="W13" s="2"/>
      <c r="X13" s="2"/>
      <c r="Y13" s="2"/>
      <c r="Z13" s="2"/>
      <c r="AA13" s="2"/>
      <c r="AB13" s="2"/>
      <c r="AC13" s="14"/>
      <c r="AD13" s="2"/>
      <c r="AE13" s="2"/>
      <c r="AF13" s="2"/>
      <c r="AG13" s="2"/>
      <c r="AH13" s="14"/>
      <c r="AI13" s="2"/>
      <c r="AJ13" s="2"/>
      <c r="AK13" s="2"/>
      <c r="AL13" s="2"/>
      <c r="AM13" s="14"/>
      <c r="AN13" s="2"/>
      <c r="AO13" s="2"/>
      <c r="AP13" s="2"/>
      <c r="AQ13" s="2"/>
      <c r="AR13" s="14"/>
      <c r="AS13" s="2"/>
      <c r="AT13" s="2"/>
      <c r="AU13" s="2"/>
      <c r="AV13" s="2"/>
      <c r="AW13" s="14"/>
      <c r="AX13" s="2"/>
      <c r="AY13" s="2"/>
      <c r="AZ13" s="2"/>
      <c r="BA13" s="2"/>
      <c r="BB13" s="14"/>
      <c r="BC13" s="14"/>
      <c r="BD13" s="14"/>
      <c r="BE13" s="14"/>
      <c r="BF13" s="14"/>
      <c r="BG13" s="41"/>
      <c r="BH13" s="14"/>
      <c r="BI13" s="14"/>
      <c r="BJ13" s="14"/>
      <c r="BK13" s="14"/>
      <c r="BL13" s="14"/>
      <c r="BM13" s="14"/>
      <c r="BN13" s="14"/>
      <c r="BO13" s="14"/>
      <c r="BP13" s="14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73"/>
      <c r="CB13" s="73"/>
      <c r="CC13" s="73"/>
      <c r="CD13" s="73"/>
      <c r="CE13" s="76"/>
      <c r="CF13" s="2"/>
    </row>
    <row r="14" spans="1:84" ht="94.7" customHeight="1" x14ac:dyDescent="0.25">
      <c r="A14" s="128" t="s">
        <v>6</v>
      </c>
      <c r="B14" s="128" t="s">
        <v>7</v>
      </c>
      <c r="C14" s="127" t="s">
        <v>8</v>
      </c>
      <c r="D14" s="124" t="s">
        <v>9</v>
      </c>
      <c r="E14" s="127" t="s">
        <v>10</v>
      </c>
      <c r="F14" s="128"/>
      <c r="G14" s="128" t="s">
        <v>11</v>
      </c>
      <c r="H14" s="128"/>
      <c r="I14" s="128"/>
      <c r="J14" s="128"/>
      <c r="K14" s="128"/>
      <c r="L14" s="128"/>
      <c r="M14" s="140" t="s">
        <v>12</v>
      </c>
      <c r="N14" s="132" t="str">
        <f>"Фактический объем финансирования на 01.01."&amp;годN-1&amp;" года, млн рублей (с НДС)"</f>
        <v>Фактический объем финансирования на 01.01.2015 года, млн рублей (с НДС)</v>
      </c>
      <c r="O14" s="128" t="s">
        <v>13</v>
      </c>
      <c r="P14" s="128"/>
      <c r="Q14" s="128"/>
      <c r="R14" s="128"/>
      <c r="S14" s="128" t="s">
        <v>14</v>
      </c>
      <c r="T14" s="128"/>
      <c r="U14" s="143" t="s">
        <v>15</v>
      </c>
      <c r="V14" s="144"/>
      <c r="W14" s="145"/>
      <c r="X14" s="128" t="str">
        <f>"Финансирование капитальных вложений "&amp;годN-1&amp;" года в прогнозных ценах, млн рублей (с НДС)"</f>
        <v>Финансирование капитальных вложений 2015 года в прогнозных ценах, млн рублей (с НДС)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10" t="s">
        <v>16</v>
      </c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2"/>
      <c r="CF14" s="129" t="s">
        <v>17</v>
      </c>
    </row>
    <row r="15" spans="1:84" ht="85.7" customHeight="1" x14ac:dyDescent="0.25">
      <c r="A15" s="128"/>
      <c r="B15" s="128"/>
      <c r="C15" s="128"/>
      <c r="D15" s="125"/>
      <c r="E15" s="128"/>
      <c r="F15" s="128"/>
      <c r="G15" s="110" t="s">
        <v>18</v>
      </c>
      <c r="H15" s="111"/>
      <c r="I15" s="112"/>
      <c r="J15" s="137" t="s">
        <v>19</v>
      </c>
      <c r="K15" s="138"/>
      <c r="L15" s="139"/>
      <c r="M15" s="141"/>
      <c r="N15" s="133"/>
      <c r="O15" s="128" t="s">
        <v>18</v>
      </c>
      <c r="P15" s="128"/>
      <c r="Q15" s="128" t="s">
        <v>19</v>
      </c>
      <c r="R15" s="128"/>
      <c r="S15" s="128"/>
      <c r="T15" s="128"/>
      <c r="U15" s="137"/>
      <c r="V15" s="138"/>
      <c r="W15" s="139"/>
      <c r="X15" s="128" t="str">
        <f>[1]СУ!$C$7</f>
        <v>Утвержденный план</v>
      </c>
      <c r="Y15" s="128"/>
      <c r="Z15" s="128"/>
      <c r="AA15" s="128"/>
      <c r="AB15" s="128"/>
      <c r="AC15" s="128" t="str">
        <f>[1]СУ!$D$7</f>
        <v>Факт</v>
      </c>
      <c r="AD15" s="128"/>
      <c r="AE15" s="128"/>
      <c r="AF15" s="128"/>
      <c r="AG15" s="128"/>
      <c r="AH15" s="110" t="str">
        <f>[1]СУ!$C$8&amp;" "&amp;годN&amp;" года"</f>
        <v>Утвержденный план 2016 года</v>
      </c>
      <c r="AI15" s="111"/>
      <c r="AJ15" s="111"/>
      <c r="AK15" s="111"/>
      <c r="AL15" s="112"/>
      <c r="AM15" s="110" t="str">
        <f>[1]СУ!$D$7&amp;" "&amp;годN&amp;" года"</f>
        <v>Факт 2016 года</v>
      </c>
      <c r="AN15" s="111"/>
      <c r="AO15" s="111"/>
      <c r="AP15" s="111"/>
      <c r="AQ15" s="112"/>
      <c r="AR15" s="110" t="str">
        <f>[1]СУ!$C$9&amp;" "&amp;годN+1&amp;" года"</f>
        <v>Утвержденный план 2017 года</v>
      </c>
      <c r="AS15" s="111"/>
      <c r="AT15" s="111"/>
      <c r="AU15" s="111"/>
      <c r="AV15" s="112"/>
      <c r="AW15" s="113" t="s">
        <v>1644</v>
      </c>
      <c r="AX15" s="111"/>
      <c r="AY15" s="111"/>
      <c r="AZ15" s="111"/>
      <c r="BA15" s="112"/>
      <c r="BB15" s="114" t="str">
        <f>[1]СУ!$C$10&amp;" "&amp;годN+2&amp;" года"</f>
        <v>Утвержденный план 2018 года</v>
      </c>
      <c r="BC15" s="115"/>
      <c r="BD15" s="115"/>
      <c r="BE15" s="115"/>
      <c r="BF15" s="116"/>
      <c r="BG15" s="117" t="s">
        <v>2019</v>
      </c>
      <c r="BH15" s="115"/>
      <c r="BI15" s="115"/>
      <c r="BJ15" s="115"/>
      <c r="BK15" s="116"/>
      <c r="BL15" s="114" t="str">
        <f>[1]СУ!$C$11&amp;" "&amp;годN+3&amp;" года"</f>
        <v>Утвержденный план 2019 года</v>
      </c>
      <c r="BM15" s="115"/>
      <c r="BN15" s="115"/>
      <c r="BO15" s="115"/>
      <c r="BP15" s="116"/>
      <c r="BQ15" s="110" t="str">
        <f>[1]СУ!D11&amp;" "&amp;годN+3&amp;" года"</f>
        <v>Предложение по корректировке утвержденного плана 2019 года</v>
      </c>
      <c r="BR15" s="111"/>
      <c r="BS15" s="111"/>
      <c r="BT15" s="111"/>
      <c r="BU15" s="112"/>
      <c r="BV15" s="110" t="s">
        <v>20</v>
      </c>
      <c r="BW15" s="111"/>
      <c r="BX15" s="111"/>
      <c r="BY15" s="111"/>
      <c r="BZ15" s="112"/>
      <c r="CA15" s="113" t="s">
        <v>21</v>
      </c>
      <c r="CB15" s="118"/>
      <c r="CC15" s="118"/>
      <c r="CD15" s="118"/>
      <c r="CE15" s="119"/>
      <c r="CF15" s="130"/>
    </row>
    <row r="16" spans="1:84" ht="210.75" customHeight="1" x14ac:dyDescent="0.25">
      <c r="A16" s="128"/>
      <c r="B16" s="128"/>
      <c r="C16" s="128"/>
      <c r="D16" s="126"/>
      <c r="E16" s="54" t="s">
        <v>22</v>
      </c>
      <c r="F16" s="54" t="s">
        <v>19</v>
      </c>
      <c r="G16" s="55" t="s">
        <v>23</v>
      </c>
      <c r="H16" s="56" t="s">
        <v>24</v>
      </c>
      <c r="I16" s="57" t="s">
        <v>25</v>
      </c>
      <c r="J16" s="57" t="s">
        <v>23</v>
      </c>
      <c r="K16" s="57" t="s">
        <v>24</v>
      </c>
      <c r="L16" s="57" t="s">
        <v>25</v>
      </c>
      <c r="M16" s="142"/>
      <c r="N16" s="134"/>
      <c r="O16" s="57" t="s">
        <v>26</v>
      </c>
      <c r="P16" s="57" t="s">
        <v>27</v>
      </c>
      <c r="Q16" s="57" t="s">
        <v>26</v>
      </c>
      <c r="R16" s="57" t="s">
        <v>27</v>
      </c>
      <c r="S16" s="58" t="s">
        <v>28</v>
      </c>
      <c r="T16" s="58" t="s">
        <v>19</v>
      </c>
      <c r="U16" s="57" t="str">
        <f>"План на 01.01."&amp;годN-1&amp;" года"</f>
        <v>План на 01.01.2015 года</v>
      </c>
      <c r="V16" s="77" t="s">
        <v>2618</v>
      </c>
      <c r="W16" s="77" t="s">
        <v>2619</v>
      </c>
      <c r="X16" s="57" t="s">
        <v>29</v>
      </c>
      <c r="Y16" s="77" t="s">
        <v>30</v>
      </c>
      <c r="Z16" s="57" t="s">
        <v>31</v>
      </c>
      <c r="AA16" s="58" t="s">
        <v>32</v>
      </c>
      <c r="AB16" s="58" t="s">
        <v>33</v>
      </c>
      <c r="AC16" s="57" t="s">
        <v>29</v>
      </c>
      <c r="AD16" s="57" t="s">
        <v>30</v>
      </c>
      <c r="AE16" s="57" t="s">
        <v>31</v>
      </c>
      <c r="AF16" s="58" t="s">
        <v>32</v>
      </c>
      <c r="AG16" s="58" t="s">
        <v>33</v>
      </c>
      <c r="AH16" s="57" t="s">
        <v>29</v>
      </c>
      <c r="AI16" s="57" t="s">
        <v>30</v>
      </c>
      <c r="AJ16" s="57" t="s">
        <v>31</v>
      </c>
      <c r="AK16" s="58" t="s">
        <v>32</v>
      </c>
      <c r="AL16" s="58" t="s">
        <v>33</v>
      </c>
      <c r="AM16" s="57" t="s">
        <v>29</v>
      </c>
      <c r="AN16" s="57" t="s">
        <v>30</v>
      </c>
      <c r="AO16" s="57" t="s">
        <v>31</v>
      </c>
      <c r="AP16" s="58" t="s">
        <v>32</v>
      </c>
      <c r="AQ16" s="58" t="s">
        <v>33</v>
      </c>
      <c r="AR16" s="57" t="s">
        <v>29</v>
      </c>
      <c r="AS16" s="57" t="s">
        <v>30</v>
      </c>
      <c r="AT16" s="57" t="s">
        <v>31</v>
      </c>
      <c r="AU16" s="58" t="s">
        <v>32</v>
      </c>
      <c r="AV16" s="58" t="s">
        <v>33</v>
      </c>
      <c r="AW16" s="57" t="s">
        <v>29</v>
      </c>
      <c r="AX16" s="57" t="s">
        <v>30</v>
      </c>
      <c r="AY16" s="57" t="s">
        <v>31</v>
      </c>
      <c r="AZ16" s="58" t="s">
        <v>32</v>
      </c>
      <c r="BA16" s="58" t="s">
        <v>33</v>
      </c>
      <c r="BB16" s="42" t="s">
        <v>29</v>
      </c>
      <c r="BC16" s="42" t="s">
        <v>30</v>
      </c>
      <c r="BD16" s="42" t="s">
        <v>31</v>
      </c>
      <c r="BE16" s="43" t="s">
        <v>32</v>
      </c>
      <c r="BF16" s="43" t="s">
        <v>33</v>
      </c>
      <c r="BG16" s="42" t="s">
        <v>29</v>
      </c>
      <c r="BH16" s="42" t="s">
        <v>30</v>
      </c>
      <c r="BI16" s="42" t="s">
        <v>31</v>
      </c>
      <c r="BJ16" s="43" t="s">
        <v>32</v>
      </c>
      <c r="BK16" s="43" t="s">
        <v>33</v>
      </c>
      <c r="BL16" s="42" t="s">
        <v>29</v>
      </c>
      <c r="BM16" s="42" t="s">
        <v>30</v>
      </c>
      <c r="BN16" s="42" t="s">
        <v>31</v>
      </c>
      <c r="BO16" s="43" t="s">
        <v>32</v>
      </c>
      <c r="BP16" s="43" t="s">
        <v>33</v>
      </c>
      <c r="BQ16" s="57" t="s">
        <v>29</v>
      </c>
      <c r="BR16" s="57" t="s">
        <v>30</v>
      </c>
      <c r="BS16" s="57" t="s">
        <v>31</v>
      </c>
      <c r="BT16" s="58" t="s">
        <v>32</v>
      </c>
      <c r="BU16" s="58" t="s">
        <v>33</v>
      </c>
      <c r="BV16" s="57" t="s">
        <v>29</v>
      </c>
      <c r="BW16" s="57" t="s">
        <v>30</v>
      </c>
      <c r="BX16" s="57" t="s">
        <v>31</v>
      </c>
      <c r="BY16" s="58" t="s">
        <v>32</v>
      </c>
      <c r="BZ16" s="58" t="s">
        <v>33</v>
      </c>
      <c r="CA16" s="77" t="s">
        <v>29</v>
      </c>
      <c r="CB16" s="77" t="s">
        <v>30</v>
      </c>
      <c r="CC16" s="77" t="s">
        <v>31</v>
      </c>
      <c r="CD16" s="78" t="s">
        <v>32</v>
      </c>
      <c r="CE16" s="77" t="s">
        <v>33</v>
      </c>
      <c r="CF16" s="131"/>
    </row>
    <row r="17" spans="1:84" s="5" customFormat="1" ht="19.5" customHeight="1" x14ac:dyDescent="0.25">
      <c r="A17" s="4">
        <v>1</v>
      </c>
      <c r="B17" s="4">
        <v>2</v>
      </c>
      <c r="C17" s="4">
        <v>3</v>
      </c>
      <c r="D17" s="4">
        <v>5</v>
      </c>
      <c r="E17" s="4">
        <v>6</v>
      </c>
      <c r="F17" s="4">
        <v>7</v>
      </c>
      <c r="G17" s="59">
        <v>8</v>
      </c>
      <c r="H17" s="59">
        <v>9</v>
      </c>
      <c r="I17" s="4">
        <v>10</v>
      </c>
      <c r="J17" s="4">
        <v>11</v>
      </c>
      <c r="K17" s="4">
        <v>12</v>
      </c>
      <c r="L17" s="4">
        <v>13</v>
      </c>
      <c r="M17" s="4">
        <v>14</v>
      </c>
      <c r="N17" s="4">
        <v>15</v>
      </c>
      <c r="O17" s="4" t="s">
        <v>34</v>
      </c>
      <c r="P17" s="4" t="s">
        <v>35</v>
      </c>
      <c r="Q17" s="4" t="s">
        <v>36</v>
      </c>
      <c r="R17" s="4" t="s">
        <v>37</v>
      </c>
      <c r="S17" s="4">
        <v>17</v>
      </c>
      <c r="T17" s="4">
        <v>18</v>
      </c>
      <c r="U17" s="4">
        <v>19</v>
      </c>
      <c r="V17" s="4">
        <v>20</v>
      </c>
      <c r="W17" s="4">
        <v>21</v>
      </c>
      <c r="X17" s="4">
        <v>22</v>
      </c>
      <c r="Y17" s="4">
        <v>23</v>
      </c>
      <c r="Z17" s="4">
        <v>24</v>
      </c>
      <c r="AA17" s="4">
        <v>25</v>
      </c>
      <c r="AB17" s="4">
        <v>26</v>
      </c>
      <c r="AC17" s="4">
        <v>27</v>
      </c>
      <c r="AD17" s="4">
        <v>28</v>
      </c>
      <c r="AE17" s="4">
        <v>29</v>
      </c>
      <c r="AF17" s="4">
        <v>30</v>
      </c>
      <c r="AG17" s="4">
        <v>31</v>
      </c>
      <c r="AH17" s="4" t="s">
        <v>38</v>
      </c>
      <c r="AI17" s="4" t="s">
        <v>39</v>
      </c>
      <c r="AJ17" s="4" t="s">
        <v>40</v>
      </c>
      <c r="AK17" s="4" t="s">
        <v>41</v>
      </c>
      <c r="AL17" s="4" t="s">
        <v>42</v>
      </c>
      <c r="AM17" s="4" t="s">
        <v>43</v>
      </c>
      <c r="AN17" s="4" t="s">
        <v>44</v>
      </c>
      <c r="AO17" s="4" t="s">
        <v>45</v>
      </c>
      <c r="AP17" s="4" t="s">
        <v>46</v>
      </c>
      <c r="AQ17" s="4" t="s">
        <v>47</v>
      </c>
      <c r="AR17" s="4" t="s">
        <v>48</v>
      </c>
      <c r="AS17" s="4" t="s">
        <v>49</v>
      </c>
      <c r="AT17" s="4" t="s">
        <v>50</v>
      </c>
      <c r="AU17" s="4" t="s">
        <v>51</v>
      </c>
      <c r="AV17" s="4" t="s">
        <v>52</v>
      </c>
      <c r="AW17" s="4" t="s">
        <v>53</v>
      </c>
      <c r="AX17" s="4" t="s">
        <v>54</v>
      </c>
      <c r="AY17" s="4" t="s">
        <v>55</v>
      </c>
      <c r="AZ17" s="4" t="s">
        <v>56</v>
      </c>
      <c r="BA17" s="4" t="s">
        <v>57</v>
      </c>
      <c r="BB17" s="44" t="s">
        <v>58</v>
      </c>
      <c r="BC17" s="44" t="s">
        <v>59</v>
      </c>
      <c r="BD17" s="44" t="s">
        <v>60</v>
      </c>
      <c r="BE17" s="44" t="s">
        <v>61</v>
      </c>
      <c r="BF17" s="44" t="s">
        <v>62</v>
      </c>
      <c r="BG17" s="44" t="s">
        <v>63</v>
      </c>
      <c r="BH17" s="44" t="s">
        <v>64</v>
      </c>
      <c r="BI17" s="44" t="s">
        <v>65</v>
      </c>
      <c r="BJ17" s="44" t="s">
        <v>66</v>
      </c>
      <c r="BK17" s="44" t="s">
        <v>67</v>
      </c>
      <c r="BL17" s="44" t="s">
        <v>68</v>
      </c>
      <c r="BM17" s="44" t="s">
        <v>69</v>
      </c>
      <c r="BN17" s="44" t="s">
        <v>70</v>
      </c>
      <c r="BO17" s="44" t="s">
        <v>71</v>
      </c>
      <c r="BP17" s="44" t="s">
        <v>72</v>
      </c>
      <c r="BQ17" s="4" t="s">
        <v>73</v>
      </c>
      <c r="BR17" s="4" t="s">
        <v>74</v>
      </c>
      <c r="BS17" s="4" t="s">
        <v>75</v>
      </c>
      <c r="BT17" s="4" t="s">
        <v>76</v>
      </c>
      <c r="BU17" s="4" t="s">
        <v>77</v>
      </c>
      <c r="BV17" s="4">
        <v>33</v>
      </c>
      <c r="BW17" s="4">
        <v>34</v>
      </c>
      <c r="BX17" s="4">
        <v>35</v>
      </c>
      <c r="BY17" s="4">
        <v>36</v>
      </c>
      <c r="BZ17" s="4">
        <v>37</v>
      </c>
      <c r="CA17" s="79">
        <v>38</v>
      </c>
      <c r="CB17" s="79">
        <v>39</v>
      </c>
      <c r="CC17" s="79">
        <v>40</v>
      </c>
      <c r="CD17" s="79">
        <v>41</v>
      </c>
      <c r="CE17" s="79">
        <v>42</v>
      </c>
      <c r="CF17" s="107">
        <v>43</v>
      </c>
    </row>
    <row r="18" spans="1:84" ht="32.25" customHeight="1" x14ac:dyDescent="0.25">
      <c r="A18" s="9" t="s">
        <v>78</v>
      </c>
      <c r="B18" s="16" t="s">
        <v>79</v>
      </c>
      <c r="C18" s="6" t="s">
        <v>80</v>
      </c>
      <c r="D18" s="60" t="s">
        <v>1358</v>
      </c>
      <c r="E18" s="60" t="s">
        <v>1358</v>
      </c>
      <c r="F18" s="60" t="s">
        <v>1358</v>
      </c>
      <c r="G18" s="61">
        <f>G19+G20+G22+G24</f>
        <v>257.05599139895992</v>
      </c>
      <c r="H18" s="61">
        <f>BV18</f>
        <v>2433.6353588341071</v>
      </c>
      <c r="I18" s="30" t="s">
        <v>1358</v>
      </c>
      <c r="J18" s="30">
        <f>J19+J20+J22+J24</f>
        <v>126.68032816512495</v>
      </c>
      <c r="K18" s="30">
        <f>CA18</f>
        <v>1295.0852500272579</v>
      </c>
      <c r="L18" s="30" t="s">
        <v>1358</v>
      </c>
      <c r="M18" s="30">
        <f>M19+M20+M22+M24</f>
        <v>95.166309659999996</v>
      </c>
      <c r="N18" s="30">
        <v>0</v>
      </c>
      <c r="O18" s="30">
        <f>O19+O20+O22+O24</f>
        <v>1779.1003464504922</v>
      </c>
      <c r="P18" s="30">
        <f>P19+P20+P22+P24</f>
        <v>2064.6225014244665</v>
      </c>
      <c r="Q18" s="30">
        <f>Q19+Q20+Q22+Q24</f>
        <v>1884.0241696083579</v>
      </c>
      <c r="R18" s="30">
        <f>R19+R20+R22+R24</f>
        <v>2152.5922950496119</v>
      </c>
      <c r="S18" s="30">
        <f t="shared" ref="S18:S24" si="0">N18+U18</f>
        <v>1626.849632367527</v>
      </c>
      <c r="T18" s="30">
        <f t="shared" ref="T18:T24" si="1">N18+W18+AC18+AM18+AW18+BG18</f>
        <v>2025.7589364676976</v>
      </c>
      <c r="U18" s="30">
        <f t="shared" ref="U18:U56" si="2">X18+AH18+AR18+BB18+BL18</f>
        <v>1626.849632367527</v>
      </c>
      <c r="V18" s="30">
        <f>BL18</f>
        <v>500.7398300630939</v>
      </c>
      <c r="W18" s="30">
        <f t="shared" ref="W18:W56" si="3">AC18+BQ18</f>
        <v>722.7160696608978</v>
      </c>
      <c r="X18" s="30">
        <f t="shared" ref="X18:BF18" si="4">X19+X20+X22+X24</f>
        <v>130.92029711999999</v>
      </c>
      <c r="Y18" s="30">
        <f t="shared" si="4"/>
        <v>0</v>
      </c>
      <c r="Z18" s="30">
        <f t="shared" si="4"/>
        <v>0</v>
      </c>
      <c r="AA18" s="30">
        <f t="shared" si="4"/>
        <v>0</v>
      </c>
      <c r="AB18" s="30">
        <f t="shared" si="4"/>
        <v>0</v>
      </c>
      <c r="AC18" s="30">
        <f t="shared" si="4"/>
        <v>365.33684322021992</v>
      </c>
      <c r="AD18" s="30">
        <f t="shared" si="4"/>
        <v>0</v>
      </c>
      <c r="AE18" s="30">
        <f t="shared" si="4"/>
        <v>0</v>
      </c>
      <c r="AF18" s="30">
        <f t="shared" si="4"/>
        <v>365.33684322021992</v>
      </c>
      <c r="AG18" s="30">
        <f t="shared" si="4"/>
        <v>0</v>
      </c>
      <c r="AH18" s="30">
        <f t="shared" si="4"/>
        <v>323.00371806800001</v>
      </c>
      <c r="AI18" s="30">
        <f t="shared" si="4"/>
        <v>0</v>
      </c>
      <c r="AJ18" s="30">
        <f t="shared" si="4"/>
        <v>0</v>
      </c>
      <c r="AK18" s="30">
        <f t="shared" si="4"/>
        <v>323.00371806800001</v>
      </c>
      <c r="AL18" s="30">
        <f t="shared" si="4"/>
        <v>0</v>
      </c>
      <c r="AM18" s="30">
        <f t="shared" si="4"/>
        <v>311.89577613340003</v>
      </c>
      <c r="AN18" s="30">
        <f t="shared" si="4"/>
        <v>0</v>
      </c>
      <c r="AO18" s="30">
        <f t="shared" si="4"/>
        <v>0</v>
      </c>
      <c r="AP18" s="30">
        <f t="shared" si="4"/>
        <v>311.89577613340003</v>
      </c>
      <c r="AQ18" s="30">
        <f t="shared" si="4"/>
        <v>0</v>
      </c>
      <c r="AR18" s="30">
        <f t="shared" si="4"/>
        <v>332.35135346600003</v>
      </c>
      <c r="AS18" s="30">
        <f t="shared" si="4"/>
        <v>0</v>
      </c>
      <c r="AT18" s="30">
        <f t="shared" si="4"/>
        <v>0</v>
      </c>
      <c r="AU18" s="30">
        <f t="shared" si="4"/>
        <v>332.35135346600003</v>
      </c>
      <c r="AV18" s="30">
        <f t="shared" si="4"/>
        <v>0</v>
      </c>
      <c r="AW18" s="30">
        <f t="shared" si="4"/>
        <v>365.07380658677999</v>
      </c>
      <c r="AX18" s="30">
        <f t="shared" si="4"/>
        <v>0</v>
      </c>
      <c r="AY18" s="30">
        <f t="shared" si="4"/>
        <v>0</v>
      </c>
      <c r="AZ18" s="30">
        <f t="shared" si="4"/>
        <v>365.07380658677999</v>
      </c>
      <c r="BA18" s="30">
        <f t="shared" si="4"/>
        <v>0</v>
      </c>
      <c r="BB18" s="30">
        <f t="shared" si="4"/>
        <v>339.83443365043308</v>
      </c>
      <c r="BC18" s="30">
        <f t="shared" si="4"/>
        <v>0</v>
      </c>
      <c r="BD18" s="30">
        <f t="shared" si="4"/>
        <v>0</v>
      </c>
      <c r="BE18" s="30">
        <f t="shared" si="4"/>
        <v>339.83443365043308</v>
      </c>
      <c r="BF18" s="30">
        <f t="shared" si="4"/>
        <v>0</v>
      </c>
      <c r="BG18" s="30">
        <v>260.73644086640002</v>
      </c>
      <c r="BH18" s="30">
        <f>BH19+BH20+BH22+BH24</f>
        <v>0</v>
      </c>
      <c r="BI18" s="30">
        <f>BI19+BI20+BI22+BI24</f>
        <v>0</v>
      </c>
      <c r="BJ18" s="30">
        <v>260.73644086640002</v>
      </c>
      <c r="BK18" s="30">
        <f t="shared" ref="BK18:BU18" si="5">BK19+BK20+BK22+BK24</f>
        <v>0</v>
      </c>
      <c r="BL18" s="30">
        <f t="shared" si="5"/>
        <v>500.7398300630939</v>
      </c>
      <c r="BM18" s="30">
        <f t="shared" si="5"/>
        <v>0</v>
      </c>
      <c r="BN18" s="30">
        <f t="shared" si="5"/>
        <v>0</v>
      </c>
      <c r="BO18" s="30">
        <f t="shared" si="5"/>
        <v>500.7398300630939</v>
      </c>
      <c r="BP18" s="30">
        <f t="shared" si="5"/>
        <v>0</v>
      </c>
      <c r="BQ18" s="30">
        <v>357.37922644067788</v>
      </c>
      <c r="BR18" s="30">
        <f t="shared" si="5"/>
        <v>0</v>
      </c>
      <c r="BS18" s="30">
        <f t="shared" si="5"/>
        <v>0</v>
      </c>
      <c r="BT18" s="30">
        <v>357.37922644067788</v>
      </c>
      <c r="BU18" s="30">
        <f t="shared" si="5"/>
        <v>0</v>
      </c>
      <c r="BV18" s="30">
        <f t="shared" ref="BV18:BV56" si="6">AH18+AM18+AR18+AW18+BB18+BG18+BL18</f>
        <v>2433.6353588341071</v>
      </c>
      <c r="BW18" s="30">
        <f t="shared" ref="BW18:BW56" si="7">AI18+AN18+AS18+AX18+BC18+BH18+BM18</f>
        <v>0</v>
      </c>
      <c r="BX18" s="30">
        <f t="shared" ref="BX18:BX56" si="8">AJ18+AO18+AT18+AY18+BD18+BI18+BN18</f>
        <v>0</v>
      </c>
      <c r="BY18" s="30">
        <f t="shared" ref="BY18:BY56" si="9">AK18+AP18+AU18+AZ18+BE18+BJ18+BO18</f>
        <v>2433.6353588341071</v>
      </c>
      <c r="BZ18" s="30">
        <f t="shared" ref="BZ18:BZ56" si="10">AL18+AQ18+AV18+BA18+BF18+BK18+BP18</f>
        <v>0</v>
      </c>
      <c r="CA18" s="30">
        <f t="shared" ref="CA18:CA56" si="11">AM18+AW18+BG18+BQ18</f>
        <v>1295.0852500272579</v>
      </c>
      <c r="CB18" s="30">
        <f t="shared" ref="CB18:CB56" si="12">AN18+AX18+BH18+BR18</f>
        <v>0</v>
      </c>
      <c r="CC18" s="30">
        <f t="shared" ref="CC18:CC56" si="13">AO18+AY18+BI18+BS18</f>
        <v>0</v>
      </c>
      <c r="CD18" s="30">
        <f t="shared" ref="CD18:CD56" si="14">AP18+AZ18+BJ18+BT18</f>
        <v>1295.0852500272579</v>
      </c>
      <c r="CE18" s="30">
        <f t="shared" ref="CE18:CE56" si="15">AQ18+BA18+BK18+BU18</f>
        <v>0</v>
      </c>
      <c r="CF18" s="91" t="s">
        <v>1358</v>
      </c>
    </row>
    <row r="19" spans="1:84" ht="32.25" customHeight="1" x14ac:dyDescent="0.25">
      <c r="A19" s="9" t="s">
        <v>81</v>
      </c>
      <c r="B19" s="16" t="s">
        <v>82</v>
      </c>
      <c r="C19" s="6" t="s">
        <v>80</v>
      </c>
      <c r="D19" s="60" t="s">
        <v>1358</v>
      </c>
      <c r="E19" s="60" t="s">
        <v>1358</v>
      </c>
      <c r="F19" s="60" t="s">
        <v>1358</v>
      </c>
      <c r="G19" s="61">
        <f>G26</f>
        <v>41.736907045548783</v>
      </c>
      <c r="H19" s="61">
        <f t="shared" ref="H19:H83" si="16">BV19</f>
        <v>857.81075304097999</v>
      </c>
      <c r="I19" s="30" t="s">
        <v>1358</v>
      </c>
      <c r="J19" s="30">
        <f>J26</f>
        <v>41.736907045548783</v>
      </c>
      <c r="K19" s="30">
        <f t="shared" ref="K19:K83" si="17">CA19</f>
        <v>452.98291484964199</v>
      </c>
      <c r="L19" s="30" t="s">
        <v>1358</v>
      </c>
      <c r="M19" s="30">
        <f>M26</f>
        <v>95.166309659999996</v>
      </c>
      <c r="N19" s="30">
        <v>0</v>
      </c>
      <c r="O19" s="30">
        <f>O26</f>
        <v>93.57</v>
      </c>
      <c r="P19" s="62">
        <f>P26</f>
        <v>126.26260300639998</v>
      </c>
      <c r="Q19" s="62">
        <f>Q26</f>
        <v>93.57</v>
      </c>
      <c r="R19" s="62">
        <f>R26</f>
        <v>93.57</v>
      </c>
      <c r="S19" s="30">
        <f t="shared" si="0"/>
        <v>649.38843262599994</v>
      </c>
      <c r="T19" s="30">
        <f t="shared" si="1"/>
        <v>713.82447700724185</v>
      </c>
      <c r="U19" s="30">
        <f t="shared" si="2"/>
        <v>649.38843262599994</v>
      </c>
      <c r="V19" s="30">
        <f t="shared" ref="V19:V83" si="18">BL19</f>
        <v>198.62384</v>
      </c>
      <c r="W19" s="30">
        <f t="shared" si="3"/>
        <v>244.06107839346191</v>
      </c>
      <c r="X19" s="30">
        <f t="shared" ref="X19:BF19" si="19">X26</f>
        <v>130.92029711999999</v>
      </c>
      <c r="Y19" s="30">
        <f t="shared" si="19"/>
        <v>0</v>
      </c>
      <c r="Z19" s="30">
        <f t="shared" si="19"/>
        <v>0</v>
      </c>
      <c r="AA19" s="30">
        <f t="shared" si="19"/>
        <v>0</v>
      </c>
      <c r="AB19" s="30">
        <f t="shared" si="19"/>
        <v>0</v>
      </c>
      <c r="AC19" s="30">
        <f t="shared" si="19"/>
        <v>130.42078107879993</v>
      </c>
      <c r="AD19" s="30">
        <f t="shared" si="19"/>
        <v>0</v>
      </c>
      <c r="AE19" s="30">
        <f t="shared" si="19"/>
        <v>0</v>
      </c>
      <c r="AF19" s="30">
        <f t="shared" si="19"/>
        <v>130.42078107879993</v>
      </c>
      <c r="AG19" s="30">
        <f t="shared" si="19"/>
        <v>0</v>
      </c>
      <c r="AH19" s="30">
        <f t="shared" si="19"/>
        <v>99.806368079999999</v>
      </c>
      <c r="AI19" s="30">
        <f t="shared" si="19"/>
        <v>0</v>
      </c>
      <c r="AJ19" s="30">
        <f t="shared" si="19"/>
        <v>0</v>
      </c>
      <c r="AK19" s="30">
        <f t="shared" si="19"/>
        <v>99.806368079999999</v>
      </c>
      <c r="AL19" s="30">
        <f t="shared" si="19"/>
        <v>0</v>
      </c>
      <c r="AM19" s="30">
        <f t="shared" si="19"/>
        <v>132.67654479659998</v>
      </c>
      <c r="AN19" s="30">
        <f t="shared" si="19"/>
        <v>0</v>
      </c>
      <c r="AO19" s="30">
        <f t="shared" si="19"/>
        <v>0</v>
      </c>
      <c r="AP19" s="30">
        <f t="shared" si="19"/>
        <v>132.67654479659998</v>
      </c>
      <c r="AQ19" s="30">
        <f t="shared" si="19"/>
        <v>0</v>
      </c>
      <c r="AR19" s="30">
        <f t="shared" si="19"/>
        <v>117.44350342599999</v>
      </c>
      <c r="AS19" s="30">
        <f t="shared" si="19"/>
        <v>0</v>
      </c>
      <c r="AT19" s="30">
        <f t="shared" si="19"/>
        <v>0</v>
      </c>
      <c r="AU19" s="30">
        <f t="shared" si="19"/>
        <v>117.44350342599999</v>
      </c>
      <c r="AV19" s="30">
        <f t="shared" si="19"/>
        <v>0</v>
      </c>
      <c r="AW19" s="30">
        <f t="shared" si="19"/>
        <v>159.32125500818003</v>
      </c>
      <c r="AX19" s="30">
        <f t="shared" si="19"/>
        <v>0</v>
      </c>
      <c r="AY19" s="30">
        <f t="shared" si="19"/>
        <v>0</v>
      </c>
      <c r="AZ19" s="30">
        <f t="shared" si="19"/>
        <v>159.32125500818003</v>
      </c>
      <c r="BA19" s="30">
        <f t="shared" si="19"/>
        <v>0</v>
      </c>
      <c r="BB19" s="30">
        <f t="shared" si="19"/>
        <v>102.594424</v>
      </c>
      <c r="BC19" s="30">
        <f t="shared" si="19"/>
        <v>0</v>
      </c>
      <c r="BD19" s="30">
        <f t="shared" si="19"/>
        <v>0</v>
      </c>
      <c r="BE19" s="30">
        <f t="shared" si="19"/>
        <v>102.594424</v>
      </c>
      <c r="BF19" s="30">
        <f t="shared" si="19"/>
        <v>0</v>
      </c>
      <c r="BG19" s="30">
        <v>47.344817730199992</v>
      </c>
      <c r="BH19" s="30">
        <f>BH26</f>
        <v>0</v>
      </c>
      <c r="BI19" s="30">
        <f>BI26</f>
        <v>0</v>
      </c>
      <c r="BJ19" s="30">
        <v>47.344817730199992</v>
      </c>
      <c r="BK19" s="30">
        <f t="shared" ref="BK19:BU19" si="20">BK26</f>
        <v>0</v>
      </c>
      <c r="BL19" s="30">
        <f t="shared" si="20"/>
        <v>198.62384</v>
      </c>
      <c r="BM19" s="30">
        <f t="shared" si="20"/>
        <v>0</v>
      </c>
      <c r="BN19" s="30">
        <f t="shared" si="20"/>
        <v>0</v>
      </c>
      <c r="BO19" s="30">
        <f t="shared" si="20"/>
        <v>198.62384</v>
      </c>
      <c r="BP19" s="30">
        <f t="shared" si="20"/>
        <v>0</v>
      </c>
      <c r="BQ19" s="30">
        <v>113.64029731466196</v>
      </c>
      <c r="BR19" s="30">
        <f t="shared" si="20"/>
        <v>0</v>
      </c>
      <c r="BS19" s="30">
        <f t="shared" si="20"/>
        <v>0</v>
      </c>
      <c r="BT19" s="30">
        <v>113.64029731466196</v>
      </c>
      <c r="BU19" s="30">
        <f t="shared" si="20"/>
        <v>0</v>
      </c>
      <c r="BV19" s="30">
        <f t="shared" si="6"/>
        <v>857.81075304097999</v>
      </c>
      <c r="BW19" s="30">
        <f t="shared" si="7"/>
        <v>0</v>
      </c>
      <c r="BX19" s="30">
        <f t="shared" si="8"/>
        <v>0</v>
      </c>
      <c r="BY19" s="30">
        <f t="shared" si="9"/>
        <v>857.81075304097999</v>
      </c>
      <c r="BZ19" s="30">
        <f t="shared" si="10"/>
        <v>0</v>
      </c>
      <c r="CA19" s="30">
        <f t="shared" si="11"/>
        <v>452.98291484964199</v>
      </c>
      <c r="CB19" s="30">
        <f t="shared" si="12"/>
        <v>0</v>
      </c>
      <c r="CC19" s="30">
        <f t="shared" si="13"/>
        <v>0</v>
      </c>
      <c r="CD19" s="30">
        <f t="shared" si="14"/>
        <v>452.98291484964199</v>
      </c>
      <c r="CE19" s="30">
        <f t="shared" si="15"/>
        <v>0</v>
      </c>
      <c r="CF19" s="91" t="s">
        <v>1358</v>
      </c>
    </row>
    <row r="20" spans="1:84" ht="32.25" customHeight="1" x14ac:dyDescent="0.25">
      <c r="A20" s="9" t="s">
        <v>83</v>
      </c>
      <c r="B20" s="16" t="s">
        <v>84</v>
      </c>
      <c r="C20" s="6" t="s">
        <v>80</v>
      </c>
      <c r="D20" s="60" t="s">
        <v>1358</v>
      </c>
      <c r="E20" s="60" t="s">
        <v>1358</v>
      </c>
      <c r="F20" s="60" t="s">
        <v>1358</v>
      </c>
      <c r="G20" s="61">
        <f>G495</f>
        <v>92.824325223711895</v>
      </c>
      <c r="H20" s="61">
        <f t="shared" si="16"/>
        <v>589.41626831981739</v>
      </c>
      <c r="I20" s="30" t="s">
        <v>1358</v>
      </c>
      <c r="J20" s="30">
        <f>J495</f>
        <v>48.928049029991946</v>
      </c>
      <c r="K20" s="30">
        <f t="shared" si="17"/>
        <v>409.86291391056267</v>
      </c>
      <c r="L20" s="30" t="s">
        <v>1358</v>
      </c>
      <c r="M20" s="30">
        <f>M495</f>
        <v>0</v>
      </c>
      <c r="N20" s="30">
        <v>0</v>
      </c>
      <c r="O20" s="30">
        <f>O495</f>
        <v>622.36704351037986</v>
      </c>
      <c r="P20" s="62">
        <f>P495</f>
        <v>715.72210003693749</v>
      </c>
      <c r="Q20" s="62">
        <f>Q495</f>
        <v>744.79962263199741</v>
      </c>
      <c r="R20" s="62">
        <f>R495</f>
        <v>856.51956602679695</v>
      </c>
      <c r="S20" s="30">
        <f t="shared" si="0"/>
        <v>357.13558388781735</v>
      </c>
      <c r="T20" s="30">
        <f t="shared" si="1"/>
        <v>608.42877654016263</v>
      </c>
      <c r="U20" s="30">
        <f t="shared" si="2"/>
        <v>357.13558388781735</v>
      </c>
      <c r="V20" s="30">
        <f t="shared" si="18"/>
        <v>98.396215250293864</v>
      </c>
      <c r="W20" s="30">
        <f t="shared" si="3"/>
        <v>276.86516079336269</v>
      </c>
      <c r="X20" s="30">
        <f>X281</f>
        <v>0</v>
      </c>
      <c r="Y20" s="30">
        <f>Y281</f>
        <v>0</v>
      </c>
      <c r="Z20" s="30">
        <f>Z281</f>
        <v>0</v>
      </c>
      <c r="AA20" s="30">
        <f>AA281</f>
        <v>0</v>
      </c>
      <c r="AB20" s="30">
        <f>AB281</f>
        <v>0</v>
      </c>
      <c r="AC20" s="30">
        <f t="shared" ref="AC20:BF20" si="21">AC495</f>
        <v>99.28293131480001</v>
      </c>
      <c r="AD20" s="30">
        <f t="shared" si="21"/>
        <v>0</v>
      </c>
      <c r="AE20" s="30">
        <f t="shared" si="21"/>
        <v>0</v>
      </c>
      <c r="AF20" s="30">
        <f t="shared" si="21"/>
        <v>99.28293131480001</v>
      </c>
      <c r="AG20" s="30">
        <f t="shared" si="21"/>
        <v>0</v>
      </c>
      <c r="AH20" s="30">
        <f t="shared" si="21"/>
        <v>72.479413288000003</v>
      </c>
      <c r="AI20" s="30">
        <f t="shared" si="21"/>
        <v>0</v>
      </c>
      <c r="AJ20" s="30">
        <f t="shared" si="21"/>
        <v>0</v>
      </c>
      <c r="AK20" s="30">
        <f t="shared" si="21"/>
        <v>72.479413288000003</v>
      </c>
      <c r="AL20" s="30">
        <f t="shared" si="21"/>
        <v>0</v>
      </c>
      <c r="AM20" s="30">
        <f t="shared" si="21"/>
        <v>84.600190506000004</v>
      </c>
      <c r="AN20" s="30">
        <f t="shared" si="21"/>
        <v>0</v>
      </c>
      <c r="AO20" s="30">
        <f t="shared" si="21"/>
        <v>0</v>
      </c>
      <c r="AP20" s="30">
        <f t="shared" si="21"/>
        <v>84.600190506000004</v>
      </c>
      <c r="AQ20" s="30">
        <f t="shared" si="21"/>
        <v>0</v>
      </c>
      <c r="AR20" s="30">
        <f t="shared" si="21"/>
        <v>83.880750040000009</v>
      </c>
      <c r="AS20" s="30">
        <f t="shared" si="21"/>
        <v>0</v>
      </c>
      <c r="AT20" s="30">
        <f t="shared" si="21"/>
        <v>0</v>
      </c>
      <c r="AU20" s="30">
        <f t="shared" si="21"/>
        <v>83.880750040000009</v>
      </c>
      <c r="AV20" s="30">
        <f t="shared" si="21"/>
        <v>0</v>
      </c>
      <c r="AW20" s="30">
        <f t="shared" si="21"/>
        <v>74.841291133200002</v>
      </c>
      <c r="AX20" s="30">
        <f t="shared" si="21"/>
        <v>0</v>
      </c>
      <c r="AY20" s="30">
        <f t="shared" si="21"/>
        <v>0</v>
      </c>
      <c r="AZ20" s="30">
        <f t="shared" si="21"/>
        <v>74.841291133200002</v>
      </c>
      <c r="BA20" s="30">
        <f t="shared" si="21"/>
        <v>0</v>
      </c>
      <c r="BB20" s="30">
        <f t="shared" si="21"/>
        <v>102.3792053095235</v>
      </c>
      <c r="BC20" s="30">
        <f t="shared" si="21"/>
        <v>0</v>
      </c>
      <c r="BD20" s="30">
        <f t="shared" si="21"/>
        <v>0</v>
      </c>
      <c r="BE20" s="30">
        <f t="shared" si="21"/>
        <v>102.3792053095235</v>
      </c>
      <c r="BF20" s="30">
        <f t="shared" si="21"/>
        <v>0</v>
      </c>
      <c r="BG20" s="30">
        <v>72.839202792799981</v>
      </c>
      <c r="BH20" s="30">
        <f>BH495</f>
        <v>0</v>
      </c>
      <c r="BI20" s="30">
        <f>BI495</f>
        <v>0</v>
      </c>
      <c r="BJ20" s="30">
        <v>72.839202792799981</v>
      </c>
      <c r="BK20" s="30">
        <f t="shared" ref="BK20:BU20" si="22">BK495</f>
        <v>0</v>
      </c>
      <c r="BL20" s="30">
        <f t="shared" si="22"/>
        <v>98.396215250293864</v>
      </c>
      <c r="BM20" s="30">
        <f t="shared" si="22"/>
        <v>0</v>
      </c>
      <c r="BN20" s="30">
        <f t="shared" si="22"/>
        <v>0</v>
      </c>
      <c r="BO20" s="30">
        <f t="shared" si="22"/>
        <v>98.396215250293864</v>
      </c>
      <c r="BP20" s="30">
        <f t="shared" si="22"/>
        <v>0</v>
      </c>
      <c r="BQ20" s="30">
        <v>177.58222947856268</v>
      </c>
      <c r="BR20" s="30">
        <f t="shared" si="22"/>
        <v>0</v>
      </c>
      <c r="BS20" s="30">
        <f t="shared" si="22"/>
        <v>0</v>
      </c>
      <c r="BT20" s="30">
        <v>177.58222947856268</v>
      </c>
      <c r="BU20" s="30">
        <f t="shared" si="22"/>
        <v>0</v>
      </c>
      <c r="BV20" s="30">
        <f t="shared" si="6"/>
        <v>589.41626831981739</v>
      </c>
      <c r="BW20" s="30">
        <f t="shared" si="7"/>
        <v>0</v>
      </c>
      <c r="BX20" s="30">
        <f t="shared" si="8"/>
        <v>0</v>
      </c>
      <c r="BY20" s="30">
        <f t="shared" si="9"/>
        <v>589.41626831981739</v>
      </c>
      <c r="BZ20" s="30">
        <f t="shared" si="10"/>
        <v>0</v>
      </c>
      <c r="CA20" s="30">
        <f t="shared" si="11"/>
        <v>409.86291391056267</v>
      </c>
      <c r="CB20" s="30">
        <f t="shared" si="12"/>
        <v>0</v>
      </c>
      <c r="CC20" s="30">
        <f t="shared" si="13"/>
        <v>0</v>
      </c>
      <c r="CD20" s="30">
        <f t="shared" si="14"/>
        <v>409.86291391056267</v>
      </c>
      <c r="CE20" s="30">
        <f t="shared" si="15"/>
        <v>0</v>
      </c>
      <c r="CF20" s="91" t="s">
        <v>1358</v>
      </c>
    </row>
    <row r="21" spans="1:84" ht="32.25" customHeight="1" x14ac:dyDescent="0.25">
      <c r="A21" s="9" t="s">
        <v>85</v>
      </c>
      <c r="B21" s="16" t="s">
        <v>86</v>
      </c>
      <c r="C21" s="6" t="s">
        <v>80</v>
      </c>
      <c r="D21" s="60" t="s">
        <v>1358</v>
      </c>
      <c r="E21" s="60" t="s">
        <v>1358</v>
      </c>
      <c r="F21" s="60" t="s">
        <v>1358</v>
      </c>
      <c r="G21" s="61">
        <v>0</v>
      </c>
      <c r="H21" s="61">
        <f t="shared" si="16"/>
        <v>0</v>
      </c>
      <c r="I21" s="30" t="s">
        <v>1358</v>
      </c>
      <c r="J21" s="30">
        <v>0</v>
      </c>
      <c r="K21" s="30">
        <f t="shared" si="17"/>
        <v>0</v>
      </c>
      <c r="L21" s="30" t="s">
        <v>1358</v>
      </c>
      <c r="M21" s="30">
        <v>0</v>
      </c>
      <c r="N21" s="30">
        <v>0</v>
      </c>
      <c r="O21" s="30">
        <v>0</v>
      </c>
      <c r="P21" s="62">
        <v>0</v>
      </c>
      <c r="Q21" s="62">
        <v>0</v>
      </c>
      <c r="R21" s="62">
        <v>0</v>
      </c>
      <c r="S21" s="30">
        <f t="shared" si="0"/>
        <v>0</v>
      </c>
      <c r="T21" s="30">
        <f t="shared" si="1"/>
        <v>0</v>
      </c>
      <c r="U21" s="30">
        <f t="shared" si="2"/>
        <v>0</v>
      </c>
      <c r="V21" s="30">
        <f t="shared" si="18"/>
        <v>0</v>
      </c>
      <c r="W21" s="30">
        <f t="shared" si="3"/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0</v>
      </c>
      <c r="AX21" s="30">
        <v>0</v>
      </c>
      <c r="AY21" s="30">
        <v>0</v>
      </c>
      <c r="AZ21" s="30">
        <v>0</v>
      </c>
      <c r="BA21" s="30">
        <v>0</v>
      </c>
      <c r="BB21" s="30">
        <v>0</v>
      </c>
      <c r="BC21" s="30">
        <v>0</v>
      </c>
      <c r="BD21" s="30">
        <v>0</v>
      </c>
      <c r="BE21" s="30">
        <v>0</v>
      </c>
      <c r="BF21" s="30">
        <v>0</v>
      </c>
      <c r="BG21" s="30">
        <v>0</v>
      </c>
      <c r="BH21" s="30">
        <v>0</v>
      </c>
      <c r="BI21" s="30">
        <v>0</v>
      </c>
      <c r="BJ21" s="30">
        <v>0</v>
      </c>
      <c r="BK21" s="30">
        <v>0</v>
      </c>
      <c r="BL21" s="30">
        <v>0</v>
      </c>
      <c r="BM21" s="30">
        <v>0</v>
      </c>
      <c r="BN21" s="30">
        <v>0</v>
      </c>
      <c r="BO21" s="30">
        <v>0</v>
      </c>
      <c r="BP21" s="30">
        <v>0</v>
      </c>
      <c r="BQ21" s="30">
        <v>0</v>
      </c>
      <c r="BR21" s="30">
        <v>0</v>
      </c>
      <c r="BS21" s="30">
        <v>0</v>
      </c>
      <c r="BT21" s="30">
        <v>0</v>
      </c>
      <c r="BU21" s="30">
        <v>0</v>
      </c>
      <c r="BV21" s="30">
        <f t="shared" si="6"/>
        <v>0</v>
      </c>
      <c r="BW21" s="30">
        <f t="shared" si="7"/>
        <v>0</v>
      </c>
      <c r="BX21" s="30">
        <f t="shared" si="8"/>
        <v>0</v>
      </c>
      <c r="BY21" s="30">
        <f t="shared" si="9"/>
        <v>0</v>
      </c>
      <c r="BZ21" s="30">
        <f t="shared" si="10"/>
        <v>0</v>
      </c>
      <c r="CA21" s="30">
        <f t="shared" si="11"/>
        <v>0</v>
      </c>
      <c r="CB21" s="30">
        <f t="shared" si="12"/>
        <v>0</v>
      </c>
      <c r="CC21" s="30">
        <f t="shared" si="13"/>
        <v>0</v>
      </c>
      <c r="CD21" s="30">
        <f t="shared" si="14"/>
        <v>0</v>
      </c>
      <c r="CE21" s="30">
        <f t="shared" si="15"/>
        <v>0</v>
      </c>
      <c r="CF21" s="91" t="s">
        <v>1358</v>
      </c>
    </row>
    <row r="22" spans="1:84" ht="32.25" customHeight="1" x14ac:dyDescent="0.25">
      <c r="A22" s="9" t="s">
        <v>87</v>
      </c>
      <c r="B22" s="16" t="s">
        <v>88</v>
      </c>
      <c r="C22" s="6" t="s">
        <v>80</v>
      </c>
      <c r="D22" s="60" t="s">
        <v>1358</v>
      </c>
      <c r="E22" s="60" t="s">
        <v>1358</v>
      </c>
      <c r="F22" s="60" t="s">
        <v>1358</v>
      </c>
      <c r="G22" s="61">
        <f>G1123</f>
        <v>102.80150446066318</v>
      </c>
      <c r="H22" s="61">
        <f t="shared" si="16"/>
        <v>760.61456797370965</v>
      </c>
      <c r="I22" s="30" t="s">
        <v>1358</v>
      </c>
      <c r="J22" s="30">
        <f>J1123</f>
        <v>26.58880997562061</v>
      </c>
      <c r="K22" s="30">
        <f t="shared" si="17"/>
        <v>307.79893444745335</v>
      </c>
      <c r="L22" s="30" t="s">
        <v>1358</v>
      </c>
      <c r="M22" s="30">
        <f>M1123</f>
        <v>0</v>
      </c>
      <c r="N22" s="30">
        <v>0</v>
      </c>
      <c r="O22" s="30">
        <f>O1123</f>
        <v>892.0132818457123</v>
      </c>
      <c r="P22" s="62">
        <f>P1123</f>
        <v>1025.8152741225688</v>
      </c>
      <c r="Q22" s="62">
        <f>Q1123</f>
        <v>839.20733047335261</v>
      </c>
      <c r="R22" s="62">
        <f>R1123</f>
        <v>965.08843004435585</v>
      </c>
      <c r="S22" s="30">
        <f t="shared" si="0"/>
        <v>486.97470517370965</v>
      </c>
      <c r="T22" s="30">
        <f t="shared" si="1"/>
        <v>522.2353420302934</v>
      </c>
      <c r="U22" s="30">
        <f t="shared" si="2"/>
        <v>486.97470517370965</v>
      </c>
      <c r="V22" s="30">
        <f t="shared" si="18"/>
        <v>183.07656689280003</v>
      </c>
      <c r="W22" s="30">
        <f t="shared" si="3"/>
        <v>141.37727543887331</v>
      </c>
      <c r="X22" s="30">
        <f>X665</f>
        <v>0</v>
      </c>
      <c r="Y22" s="30">
        <f>Y665</f>
        <v>0</v>
      </c>
      <c r="Z22" s="30">
        <f>Z665</f>
        <v>0</v>
      </c>
      <c r="AA22" s="30">
        <f>AA665</f>
        <v>0</v>
      </c>
      <c r="AB22" s="30">
        <f>AB665</f>
        <v>0</v>
      </c>
      <c r="AC22" s="30">
        <f t="shared" ref="AC22:BF22" si="23">AC1123</f>
        <v>107.21820379142</v>
      </c>
      <c r="AD22" s="30">
        <f t="shared" si="23"/>
        <v>0</v>
      </c>
      <c r="AE22" s="30">
        <f t="shared" si="23"/>
        <v>0</v>
      </c>
      <c r="AF22" s="30">
        <f t="shared" si="23"/>
        <v>107.21820379142</v>
      </c>
      <c r="AG22" s="30">
        <f t="shared" si="23"/>
        <v>0</v>
      </c>
      <c r="AH22" s="30">
        <f t="shared" si="23"/>
        <v>125.34336774000002</v>
      </c>
      <c r="AI22" s="30">
        <f t="shared" si="23"/>
        <v>0</v>
      </c>
      <c r="AJ22" s="30">
        <f t="shared" si="23"/>
        <v>0</v>
      </c>
      <c r="AK22" s="30">
        <f t="shared" si="23"/>
        <v>125.34336774000002</v>
      </c>
      <c r="AL22" s="30">
        <f t="shared" si="23"/>
        <v>0</v>
      </c>
      <c r="AM22" s="30">
        <f t="shared" si="23"/>
        <v>69.402576814000014</v>
      </c>
      <c r="AN22" s="30">
        <f t="shared" si="23"/>
        <v>0</v>
      </c>
      <c r="AO22" s="30">
        <f t="shared" si="23"/>
        <v>0</v>
      </c>
      <c r="AP22" s="30">
        <f t="shared" si="23"/>
        <v>69.402576814000014</v>
      </c>
      <c r="AQ22" s="30">
        <f t="shared" si="23"/>
        <v>0</v>
      </c>
      <c r="AR22" s="30">
        <f t="shared" si="23"/>
        <v>97.223899999999986</v>
      </c>
      <c r="AS22" s="30">
        <f t="shared" si="23"/>
        <v>0</v>
      </c>
      <c r="AT22" s="30">
        <f t="shared" si="23"/>
        <v>0</v>
      </c>
      <c r="AU22" s="30">
        <f t="shared" si="23"/>
        <v>97.223899999999986</v>
      </c>
      <c r="AV22" s="30">
        <f t="shared" si="23"/>
        <v>0</v>
      </c>
      <c r="AW22" s="30">
        <f t="shared" si="23"/>
        <v>119.7026604454</v>
      </c>
      <c r="AX22" s="30">
        <f t="shared" si="23"/>
        <v>0</v>
      </c>
      <c r="AY22" s="30">
        <f t="shared" si="23"/>
        <v>0</v>
      </c>
      <c r="AZ22" s="30">
        <f t="shared" si="23"/>
        <v>119.7026604454</v>
      </c>
      <c r="BA22" s="30">
        <f t="shared" si="23"/>
        <v>0</v>
      </c>
      <c r="BB22" s="30">
        <f t="shared" si="23"/>
        <v>81.330870540909586</v>
      </c>
      <c r="BC22" s="30">
        <f t="shared" si="23"/>
        <v>0</v>
      </c>
      <c r="BD22" s="30">
        <f t="shared" si="23"/>
        <v>0</v>
      </c>
      <c r="BE22" s="30">
        <f t="shared" si="23"/>
        <v>81.330870540909586</v>
      </c>
      <c r="BF22" s="30">
        <f t="shared" si="23"/>
        <v>0</v>
      </c>
      <c r="BG22" s="30">
        <v>84.534625540600047</v>
      </c>
      <c r="BH22" s="30">
        <f>BH1123</f>
        <v>0</v>
      </c>
      <c r="BI22" s="30">
        <f>BI1123</f>
        <v>0</v>
      </c>
      <c r="BJ22" s="30">
        <v>84.534625540600047</v>
      </c>
      <c r="BK22" s="30">
        <f t="shared" ref="BK22:BU22" si="24">BK1123</f>
        <v>0</v>
      </c>
      <c r="BL22" s="30">
        <f t="shared" si="24"/>
        <v>183.07656689280003</v>
      </c>
      <c r="BM22" s="30">
        <f t="shared" si="24"/>
        <v>0</v>
      </c>
      <c r="BN22" s="30">
        <f t="shared" si="24"/>
        <v>0</v>
      </c>
      <c r="BO22" s="30">
        <f t="shared" si="24"/>
        <v>183.07656689280003</v>
      </c>
      <c r="BP22" s="30">
        <f t="shared" si="24"/>
        <v>0</v>
      </c>
      <c r="BQ22" s="30">
        <v>34.159071647453317</v>
      </c>
      <c r="BR22" s="30">
        <f t="shared" si="24"/>
        <v>0</v>
      </c>
      <c r="BS22" s="30">
        <f t="shared" si="24"/>
        <v>0</v>
      </c>
      <c r="BT22" s="30">
        <v>34.159071647453317</v>
      </c>
      <c r="BU22" s="30">
        <f t="shared" si="24"/>
        <v>0</v>
      </c>
      <c r="BV22" s="30">
        <f t="shared" si="6"/>
        <v>760.61456797370965</v>
      </c>
      <c r="BW22" s="30">
        <f t="shared" si="7"/>
        <v>0</v>
      </c>
      <c r="BX22" s="30">
        <f t="shared" si="8"/>
        <v>0</v>
      </c>
      <c r="BY22" s="30">
        <f t="shared" si="9"/>
        <v>760.61456797370965</v>
      </c>
      <c r="BZ22" s="30">
        <f t="shared" si="10"/>
        <v>0</v>
      </c>
      <c r="CA22" s="30">
        <f t="shared" si="11"/>
        <v>307.79893444745335</v>
      </c>
      <c r="CB22" s="30">
        <f t="shared" si="12"/>
        <v>0</v>
      </c>
      <c r="CC22" s="30">
        <f t="shared" si="13"/>
        <v>0</v>
      </c>
      <c r="CD22" s="30">
        <f t="shared" si="14"/>
        <v>307.79893444745335</v>
      </c>
      <c r="CE22" s="30">
        <f t="shared" si="15"/>
        <v>0</v>
      </c>
      <c r="CF22" s="91" t="s">
        <v>1358</v>
      </c>
    </row>
    <row r="23" spans="1:84" ht="32.25" customHeight="1" x14ac:dyDescent="0.25">
      <c r="A23" s="9" t="s">
        <v>89</v>
      </c>
      <c r="B23" s="16" t="s">
        <v>90</v>
      </c>
      <c r="C23" s="6" t="s">
        <v>80</v>
      </c>
      <c r="D23" s="60" t="s">
        <v>1358</v>
      </c>
      <c r="E23" s="60" t="s">
        <v>1358</v>
      </c>
      <c r="F23" s="60" t="s">
        <v>1358</v>
      </c>
      <c r="G23" s="61">
        <v>0</v>
      </c>
      <c r="H23" s="61">
        <f t="shared" si="16"/>
        <v>0</v>
      </c>
      <c r="I23" s="30" t="s">
        <v>1358</v>
      </c>
      <c r="J23" s="30">
        <v>0</v>
      </c>
      <c r="K23" s="30">
        <f t="shared" si="17"/>
        <v>0</v>
      </c>
      <c r="L23" s="30" t="s">
        <v>1358</v>
      </c>
      <c r="M23" s="30">
        <v>0</v>
      </c>
      <c r="N23" s="30">
        <v>0</v>
      </c>
      <c r="O23" s="30">
        <v>0</v>
      </c>
      <c r="P23" s="62">
        <v>0</v>
      </c>
      <c r="Q23" s="62">
        <v>0</v>
      </c>
      <c r="R23" s="62">
        <v>0</v>
      </c>
      <c r="S23" s="30">
        <f t="shared" si="0"/>
        <v>0</v>
      </c>
      <c r="T23" s="30">
        <f t="shared" si="1"/>
        <v>0</v>
      </c>
      <c r="U23" s="30">
        <f t="shared" si="2"/>
        <v>0</v>
      </c>
      <c r="V23" s="30">
        <f t="shared" si="18"/>
        <v>0</v>
      </c>
      <c r="W23" s="30">
        <f t="shared" si="3"/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30">
        <f t="shared" si="6"/>
        <v>0</v>
      </c>
      <c r="BW23" s="30">
        <f t="shared" si="7"/>
        <v>0</v>
      </c>
      <c r="BX23" s="30">
        <f t="shared" si="8"/>
        <v>0</v>
      </c>
      <c r="BY23" s="30">
        <f t="shared" si="9"/>
        <v>0</v>
      </c>
      <c r="BZ23" s="30">
        <f t="shared" si="10"/>
        <v>0</v>
      </c>
      <c r="CA23" s="30">
        <f t="shared" si="11"/>
        <v>0</v>
      </c>
      <c r="CB23" s="30">
        <f t="shared" si="12"/>
        <v>0</v>
      </c>
      <c r="CC23" s="30">
        <f t="shared" si="13"/>
        <v>0</v>
      </c>
      <c r="CD23" s="30">
        <f t="shared" si="14"/>
        <v>0</v>
      </c>
      <c r="CE23" s="30">
        <f t="shared" si="15"/>
        <v>0</v>
      </c>
      <c r="CF23" s="91" t="s">
        <v>1358</v>
      </c>
    </row>
    <row r="24" spans="1:84" ht="32.25" customHeight="1" x14ac:dyDescent="0.25">
      <c r="A24" s="9" t="s">
        <v>91</v>
      </c>
      <c r="B24" s="16" t="s">
        <v>92</v>
      </c>
      <c r="C24" s="6" t="s">
        <v>80</v>
      </c>
      <c r="D24" s="60" t="s">
        <v>1358</v>
      </c>
      <c r="E24" s="60" t="s">
        <v>1358</v>
      </c>
      <c r="F24" s="60" t="s">
        <v>1358</v>
      </c>
      <c r="G24" s="61">
        <f>G1304</f>
        <v>19.69325466903609</v>
      </c>
      <c r="H24" s="61">
        <f t="shared" si="16"/>
        <v>225.79376949959999</v>
      </c>
      <c r="I24" s="30" t="s">
        <v>1358</v>
      </c>
      <c r="J24" s="30">
        <f>J1304</f>
        <v>9.426562113963616</v>
      </c>
      <c r="K24" s="30">
        <f t="shared" si="17"/>
        <v>124.44048681959998</v>
      </c>
      <c r="L24" s="30" t="s">
        <v>1358</v>
      </c>
      <c r="M24" s="30">
        <f>M1304</f>
        <v>0</v>
      </c>
      <c r="N24" s="30">
        <v>0</v>
      </c>
      <c r="O24" s="30">
        <f>O1304</f>
        <v>171.15002109439999</v>
      </c>
      <c r="P24" s="62">
        <f>P1304</f>
        <v>196.82252425855998</v>
      </c>
      <c r="Q24" s="62">
        <f>Q1304</f>
        <v>206.44721650300798</v>
      </c>
      <c r="R24" s="62">
        <f>R1304</f>
        <v>237.41429897845919</v>
      </c>
      <c r="S24" s="30">
        <f t="shared" si="0"/>
        <v>133.35091068</v>
      </c>
      <c r="T24" s="30">
        <f t="shared" si="1"/>
        <v>181.27034089</v>
      </c>
      <c r="U24" s="30">
        <f t="shared" si="2"/>
        <v>133.35091068</v>
      </c>
      <c r="V24" s="30">
        <f t="shared" si="18"/>
        <v>20.643207920000002</v>
      </c>
      <c r="W24" s="30">
        <f t="shared" si="3"/>
        <v>60.4125550352</v>
      </c>
      <c r="X24" s="30">
        <f>X780</f>
        <v>0</v>
      </c>
      <c r="Y24" s="30">
        <f>Y780</f>
        <v>0</v>
      </c>
      <c r="Z24" s="30">
        <f>Z780</f>
        <v>0</v>
      </c>
      <c r="AA24" s="30">
        <f>AA780</f>
        <v>0</v>
      </c>
      <c r="AB24" s="30">
        <f>AB780</f>
        <v>0</v>
      </c>
      <c r="AC24" s="30">
        <f t="shared" ref="AC24:BF24" si="25">AC1304</f>
        <v>28.414927035200002</v>
      </c>
      <c r="AD24" s="30">
        <f t="shared" si="25"/>
        <v>0</v>
      </c>
      <c r="AE24" s="30">
        <f t="shared" si="25"/>
        <v>0</v>
      </c>
      <c r="AF24" s="30">
        <f t="shared" si="25"/>
        <v>28.414927035200002</v>
      </c>
      <c r="AG24" s="30">
        <f t="shared" si="25"/>
        <v>0</v>
      </c>
      <c r="AH24" s="30">
        <f t="shared" si="25"/>
        <v>25.374568959999998</v>
      </c>
      <c r="AI24" s="30">
        <f t="shared" si="25"/>
        <v>0</v>
      </c>
      <c r="AJ24" s="30">
        <f t="shared" si="25"/>
        <v>0</v>
      </c>
      <c r="AK24" s="30">
        <f t="shared" si="25"/>
        <v>25.374568959999998</v>
      </c>
      <c r="AL24" s="30">
        <f t="shared" si="25"/>
        <v>0</v>
      </c>
      <c r="AM24" s="30">
        <f t="shared" si="25"/>
        <v>25.216464016799996</v>
      </c>
      <c r="AN24" s="30">
        <f t="shared" si="25"/>
        <v>0</v>
      </c>
      <c r="AO24" s="30">
        <f t="shared" si="25"/>
        <v>0</v>
      </c>
      <c r="AP24" s="30">
        <f t="shared" si="25"/>
        <v>25.216464016799996</v>
      </c>
      <c r="AQ24" s="30">
        <f t="shared" si="25"/>
        <v>0</v>
      </c>
      <c r="AR24" s="30">
        <f t="shared" si="25"/>
        <v>33.803200000000004</v>
      </c>
      <c r="AS24" s="30">
        <f t="shared" si="25"/>
        <v>0</v>
      </c>
      <c r="AT24" s="30">
        <f t="shared" si="25"/>
        <v>0</v>
      </c>
      <c r="AU24" s="30">
        <f t="shared" si="25"/>
        <v>33.803200000000004</v>
      </c>
      <c r="AV24" s="30">
        <f t="shared" si="25"/>
        <v>0</v>
      </c>
      <c r="AW24" s="30">
        <f t="shared" si="25"/>
        <v>11.208599999999999</v>
      </c>
      <c r="AX24" s="30">
        <f t="shared" si="25"/>
        <v>0</v>
      </c>
      <c r="AY24" s="30">
        <f t="shared" si="25"/>
        <v>0</v>
      </c>
      <c r="AZ24" s="30">
        <f t="shared" si="25"/>
        <v>11.208599999999999</v>
      </c>
      <c r="BA24" s="30">
        <f t="shared" si="25"/>
        <v>0</v>
      </c>
      <c r="BB24" s="30">
        <f t="shared" si="25"/>
        <v>53.529933800000002</v>
      </c>
      <c r="BC24" s="30">
        <f t="shared" si="25"/>
        <v>0</v>
      </c>
      <c r="BD24" s="30">
        <f t="shared" si="25"/>
        <v>0</v>
      </c>
      <c r="BE24" s="30">
        <f t="shared" si="25"/>
        <v>53.529933800000002</v>
      </c>
      <c r="BF24" s="30">
        <f t="shared" si="25"/>
        <v>0</v>
      </c>
      <c r="BG24" s="30">
        <v>56.01779480279999</v>
      </c>
      <c r="BH24" s="30">
        <f>BH1304</f>
        <v>0</v>
      </c>
      <c r="BI24" s="30">
        <f>BI1304</f>
        <v>0</v>
      </c>
      <c r="BJ24" s="30">
        <v>56.01779480279999</v>
      </c>
      <c r="BK24" s="30">
        <f t="shared" ref="BK24:BU24" si="26">BK1304</f>
        <v>0</v>
      </c>
      <c r="BL24" s="30">
        <f t="shared" si="26"/>
        <v>20.643207920000002</v>
      </c>
      <c r="BM24" s="30">
        <f t="shared" si="26"/>
        <v>0</v>
      </c>
      <c r="BN24" s="30">
        <f t="shared" si="26"/>
        <v>0</v>
      </c>
      <c r="BO24" s="30">
        <f t="shared" si="26"/>
        <v>20.643207920000002</v>
      </c>
      <c r="BP24" s="30">
        <f t="shared" si="26"/>
        <v>0</v>
      </c>
      <c r="BQ24" s="30">
        <v>31.997627999999999</v>
      </c>
      <c r="BR24" s="30">
        <f t="shared" si="26"/>
        <v>0</v>
      </c>
      <c r="BS24" s="30">
        <f t="shared" si="26"/>
        <v>0</v>
      </c>
      <c r="BT24" s="30">
        <v>31.997627999999999</v>
      </c>
      <c r="BU24" s="30">
        <f t="shared" si="26"/>
        <v>0</v>
      </c>
      <c r="BV24" s="30">
        <f t="shared" si="6"/>
        <v>225.79376949959999</v>
      </c>
      <c r="BW24" s="30">
        <f t="shared" si="7"/>
        <v>0</v>
      </c>
      <c r="BX24" s="30">
        <f t="shared" si="8"/>
        <v>0</v>
      </c>
      <c r="BY24" s="30">
        <f t="shared" si="9"/>
        <v>225.79376949959999</v>
      </c>
      <c r="BZ24" s="30">
        <f t="shared" si="10"/>
        <v>0</v>
      </c>
      <c r="CA24" s="30">
        <f t="shared" si="11"/>
        <v>124.44048681959998</v>
      </c>
      <c r="CB24" s="30">
        <f t="shared" si="12"/>
        <v>0</v>
      </c>
      <c r="CC24" s="30">
        <f t="shared" si="13"/>
        <v>0</v>
      </c>
      <c r="CD24" s="30">
        <f t="shared" si="14"/>
        <v>124.44048681959998</v>
      </c>
      <c r="CE24" s="30">
        <f t="shared" si="15"/>
        <v>0</v>
      </c>
      <c r="CF24" s="91" t="s">
        <v>1358</v>
      </c>
    </row>
    <row r="25" spans="1:84" ht="30.75" customHeight="1" x14ac:dyDescent="0.25">
      <c r="A25" s="9" t="s">
        <v>93</v>
      </c>
      <c r="B25" s="16" t="s">
        <v>168</v>
      </c>
      <c r="C25" s="6" t="s">
        <v>80</v>
      </c>
      <c r="D25" s="61">
        <f t="shared" ref="D25" si="27">BR25</f>
        <v>0</v>
      </c>
      <c r="E25" s="61">
        <f t="shared" ref="E25" si="28">BS25</f>
        <v>0</v>
      </c>
      <c r="F25" s="61">
        <f t="shared" ref="F25" si="29">BT25</f>
        <v>0</v>
      </c>
      <c r="G25" s="61">
        <f t="shared" ref="G25" si="30">BU25</f>
        <v>0</v>
      </c>
      <c r="H25" s="61">
        <f t="shared" si="16"/>
        <v>0</v>
      </c>
      <c r="I25" s="61">
        <f t="shared" ref="I25" si="31">BW25</f>
        <v>0</v>
      </c>
      <c r="J25" s="61">
        <f t="shared" ref="J25" si="32">BX25</f>
        <v>0</v>
      </c>
      <c r="K25" s="61">
        <f t="shared" ref="K25" si="33">BY25</f>
        <v>0</v>
      </c>
      <c r="L25" s="61">
        <f t="shared" ref="L25" si="34">BZ25</f>
        <v>0</v>
      </c>
      <c r="M25" s="61">
        <f t="shared" ref="M25" si="35">CA25</f>
        <v>0</v>
      </c>
      <c r="N25" s="61">
        <f t="shared" ref="N25" si="36">CB25</f>
        <v>0</v>
      </c>
      <c r="O25" s="61">
        <f t="shared" ref="O25" si="37">CC25</f>
        <v>0</v>
      </c>
      <c r="P25" s="61">
        <f t="shared" ref="P25" si="38">CD25</f>
        <v>0</v>
      </c>
      <c r="Q25" s="61">
        <f t="shared" ref="Q25" si="39">CE25</f>
        <v>0</v>
      </c>
      <c r="R25" s="61" t="str">
        <f t="shared" ref="R25" si="40">CF25</f>
        <v>нд</v>
      </c>
      <c r="S25" s="61">
        <f t="shared" ref="S25" si="41">CG25</f>
        <v>0</v>
      </c>
      <c r="T25" s="61">
        <f t="shared" ref="T25" si="42">CH25</f>
        <v>0</v>
      </c>
      <c r="U25" s="61">
        <f t="shared" ref="U25" si="43">CI25</f>
        <v>0</v>
      </c>
      <c r="V25" s="61">
        <f t="shared" ref="V25" si="44">CJ25</f>
        <v>0</v>
      </c>
      <c r="W25" s="61">
        <f t="shared" ref="W25" si="45">CK25</f>
        <v>0</v>
      </c>
      <c r="X25" s="61">
        <f t="shared" ref="X25" si="46">CL25</f>
        <v>0</v>
      </c>
      <c r="Y25" s="61">
        <f t="shared" ref="Y25" si="47">CM25</f>
        <v>0</v>
      </c>
      <c r="Z25" s="61">
        <f t="shared" ref="Z25" si="48">CN25</f>
        <v>0</v>
      </c>
      <c r="AA25" s="61">
        <f t="shared" ref="AA25" si="49">CO25</f>
        <v>0</v>
      </c>
      <c r="AB25" s="61">
        <f t="shared" ref="AB25" si="50">CP25</f>
        <v>0</v>
      </c>
      <c r="AC25" s="61">
        <f t="shared" ref="AC25" si="51">CQ25</f>
        <v>0</v>
      </c>
      <c r="AD25" s="61">
        <f t="shared" ref="AD25" si="52">CR25</f>
        <v>0</v>
      </c>
      <c r="AE25" s="61">
        <f t="shared" ref="AE25" si="53">CS25</f>
        <v>0</v>
      </c>
      <c r="AF25" s="61">
        <f t="shared" ref="AF25" si="54">CT25</f>
        <v>0</v>
      </c>
      <c r="AG25" s="61">
        <f t="shared" ref="AG25" si="55">CU25</f>
        <v>0</v>
      </c>
      <c r="AH25" s="61">
        <f t="shared" ref="AH25" si="56">CV25</f>
        <v>0</v>
      </c>
      <c r="AI25" s="61">
        <f t="shared" ref="AI25" si="57">CW25</f>
        <v>0</v>
      </c>
      <c r="AJ25" s="61">
        <f t="shared" ref="AJ25" si="58">CX25</f>
        <v>0</v>
      </c>
      <c r="AK25" s="61">
        <f t="shared" ref="AK25" si="59">CY25</f>
        <v>0</v>
      </c>
      <c r="AL25" s="61">
        <f t="shared" ref="AL25" si="60">CZ25</f>
        <v>0</v>
      </c>
      <c r="AM25" s="61">
        <f t="shared" ref="AM25" si="61">DA25</f>
        <v>0</v>
      </c>
      <c r="AN25" s="61">
        <f t="shared" ref="AN25" si="62">DB25</f>
        <v>0</v>
      </c>
      <c r="AO25" s="61">
        <f t="shared" ref="AO25" si="63">DC25</f>
        <v>0</v>
      </c>
      <c r="AP25" s="61">
        <f t="shared" ref="AP25" si="64">DD25</f>
        <v>0</v>
      </c>
      <c r="AQ25" s="61">
        <f t="shared" ref="AQ25" si="65">DE25</f>
        <v>0</v>
      </c>
      <c r="AR25" s="61">
        <f t="shared" ref="AR25" si="66">DF25</f>
        <v>0</v>
      </c>
      <c r="AS25" s="61">
        <f t="shared" ref="AS25" si="67">DG25</f>
        <v>0</v>
      </c>
      <c r="AT25" s="61">
        <f t="shared" ref="AT25" si="68">DH25</f>
        <v>0</v>
      </c>
      <c r="AU25" s="61">
        <f t="shared" ref="AU25" si="69">DI25</f>
        <v>0</v>
      </c>
      <c r="AV25" s="61">
        <f t="shared" ref="AV25" si="70">DJ25</f>
        <v>0</v>
      </c>
      <c r="AW25" s="61">
        <f t="shared" ref="AW25" si="71">DK25</f>
        <v>0</v>
      </c>
      <c r="AX25" s="61">
        <f t="shared" ref="AX25" si="72">DL25</f>
        <v>0</v>
      </c>
      <c r="AY25" s="61">
        <f t="shared" ref="AY25" si="73">DM25</f>
        <v>0</v>
      </c>
      <c r="AZ25" s="61">
        <f t="shared" ref="AZ25" si="74">DN25</f>
        <v>0</v>
      </c>
      <c r="BA25" s="61">
        <f t="shared" ref="BA25" si="75">DO25</f>
        <v>0</v>
      </c>
      <c r="BB25" s="61">
        <f t="shared" ref="BB25" si="76">DP25</f>
        <v>0</v>
      </c>
      <c r="BC25" s="61">
        <f t="shared" ref="BC25" si="77">DQ25</f>
        <v>0</v>
      </c>
      <c r="BD25" s="61">
        <f t="shared" ref="BD25" si="78">DR25</f>
        <v>0</v>
      </c>
      <c r="BE25" s="61">
        <f t="shared" ref="BE25" si="79">DS25</f>
        <v>0</v>
      </c>
      <c r="BF25" s="61">
        <f t="shared" ref="BF25" si="80">DT25</f>
        <v>0</v>
      </c>
      <c r="BG25" s="61">
        <f t="shared" ref="BG25" si="81">DU25</f>
        <v>0</v>
      </c>
      <c r="BH25" s="61">
        <f t="shared" ref="BH25" si="82">DV25</f>
        <v>0</v>
      </c>
      <c r="BI25" s="61">
        <f t="shared" ref="BI25" si="83">DW25</f>
        <v>0</v>
      </c>
      <c r="BJ25" s="61">
        <f t="shared" ref="BJ25" si="84">DX25</f>
        <v>0</v>
      </c>
      <c r="BK25" s="61">
        <f t="shared" ref="BK25" si="85">DY25</f>
        <v>0</v>
      </c>
      <c r="BL25" s="61">
        <f t="shared" ref="BL25" si="86">DZ25</f>
        <v>0</v>
      </c>
      <c r="BM25" s="61">
        <f t="shared" ref="BM25" si="87">EA25</f>
        <v>0</v>
      </c>
      <c r="BN25" s="61">
        <f t="shared" ref="BN25" si="88">EB25</f>
        <v>0</v>
      </c>
      <c r="BO25" s="61">
        <f t="shared" ref="BO25" si="89">EC25</f>
        <v>0</v>
      </c>
      <c r="BP25" s="61">
        <f t="shared" ref="BP25" si="90">ED25</f>
        <v>0</v>
      </c>
      <c r="BQ25" s="61">
        <f t="shared" ref="BQ25" si="91">EE25</f>
        <v>0</v>
      </c>
      <c r="BR25" s="61">
        <f t="shared" ref="BR25" si="92">EF25</f>
        <v>0</v>
      </c>
      <c r="BS25" s="61">
        <f t="shared" ref="BS25" si="93">EG25</f>
        <v>0</v>
      </c>
      <c r="BT25" s="61">
        <f t="shared" ref="BT25" si="94">EH25</f>
        <v>0</v>
      </c>
      <c r="BU25" s="61">
        <f t="shared" ref="BU25" si="95">EI25</f>
        <v>0</v>
      </c>
      <c r="BV25" s="61">
        <f t="shared" ref="BV25" si="96">EJ25</f>
        <v>0</v>
      </c>
      <c r="BW25" s="61">
        <f t="shared" ref="BW25" si="97">EK25</f>
        <v>0</v>
      </c>
      <c r="BX25" s="61">
        <f t="shared" ref="BX25" si="98">EL25</f>
        <v>0</v>
      </c>
      <c r="BY25" s="61">
        <f t="shared" ref="BY25" si="99">EM25</f>
        <v>0</v>
      </c>
      <c r="BZ25" s="61">
        <f t="shared" ref="BZ25" si="100">EN25</f>
        <v>0</v>
      </c>
      <c r="CA25" s="61">
        <f t="shared" ref="CA25" si="101">EO25</f>
        <v>0</v>
      </c>
      <c r="CB25" s="61">
        <f t="shared" ref="CB25" si="102">EP25</f>
        <v>0</v>
      </c>
      <c r="CC25" s="61">
        <f t="shared" ref="CC25" si="103">EQ25</f>
        <v>0</v>
      </c>
      <c r="CD25" s="61">
        <f t="shared" ref="CD25" si="104">ER25</f>
        <v>0</v>
      </c>
      <c r="CE25" s="61">
        <f t="shared" ref="CE25" si="105">ES25</f>
        <v>0</v>
      </c>
      <c r="CF25" s="91" t="s">
        <v>1358</v>
      </c>
    </row>
    <row r="26" spans="1:84" ht="28.5" x14ac:dyDescent="0.25">
      <c r="A26" s="9" t="s">
        <v>94</v>
      </c>
      <c r="B26" s="16" t="s">
        <v>95</v>
      </c>
      <c r="C26" s="6" t="s">
        <v>80</v>
      </c>
      <c r="D26" s="60" t="s">
        <v>1358</v>
      </c>
      <c r="E26" s="60" t="s">
        <v>1358</v>
      </c>
      <c r="F26" s="60" t="s">
        <v>1358</v>
      </c>
      <c r="G26" s="61">
        <f>G27</f>
        <v>41.736907045548783</v>
      </c>
      <c r="H26" s="61">
        <f t="shared" si="16"/>
        <v>857.81075304097999</v>
      </c>
      <c r="I26" s="30" t="s">
        <v>1358</v>
      </c>
      <c r="J26" s="30">
        <v>41.736907045548783</v>
      </c>
      <c r="K26" s="30">
        <f t="shared" si="17"/>
        <v>452.98291484964199</v>
      </c>
      <c r="L26" s="30" t="s">
        <v>1358</v>
      </c>
      <c r="M26" s="30">
        <v>95.166309659999996</v>
      </c>
      <c r="N26" s="30">
        <v>0</v>
      </c>
      <c r="O26" s="62">
        <v>93.57</v>
      </c>
      <c r="P26" s="62">
        <v>126.26260300639998</v>
      </c>
      <c r="Q26" s="62">
        <v>93.57</v>
      </c>
      <c r="R26" s="62">
        <v>93.57</v>
      </c>
      <c r="S26" s="30">
        <f t="shared" ref="S26:S89" si="106">N26+U26</f>
        <v>649.38843262599994</v>
      </c>
      <c r="T26" s="30">
        <f t="shared" ref="T26:T89" si="107">N26+W26+AC26+AM26+AW26+BG26</f>
        <v>713.82447700724185</v>
      </c>
      <c r="U26" s="30">
        <f t="shared" si="2"/>
        <v>649.38843262599994</v>
      </c>
      <c r="V26" s="30">
        <f t="shared" si="18"/>
        <v>198.62384</v>
      </c>
      <c r="W26" s="30">
        <f t="shared" si="3"/>
        <v>244.06107839346191</v>
      </c>
      <c r="X26" s="30">
        <f>129.91+X272</f>
        <v>130.92029711999999</v>
      </c>
      <c r="Y26" s="30">
        <v>0</v>
      </c>
      <c r="Z26" s="30">
        <v>0</v>
      </c>
      <c r="AA26" s="30">
        <v>0</v>
      </c>
      <c r="AB26" s="30">
        <v>0</v>
      </c>
      <c r="AC26" s="30">
        <f t="shared" ref="AC26:AW26" si="108">AC27+AC260+AC263+AC272</f>
        <v>130.42078107879993</v>
      </c>
      <c r="AD26" s="30">
        <f t="shared" si="108"/>
        <v>0</v>
      </c>
      <c r="AE26" s="30">
        <f t="shared" si="108"/>
        <v>0</v>
      </c>
      <c r="AF26" s="30">
        <f t="shared" si="108"/>
        <v>130.42078107879993</v>
      </c>
      <c r="AG26" s="30">
        <f t="shared" si="108"/>
        <v>0</v>
      </c>
      <c r="AH26" s="30">
        <f t="shared" si="108"/>
        <v>99.806368079999999</v>
      </c>
      <c r="AI26" s="30">
        <f t="shared" si="108"/>
        <v>0</v>
      </c>
      <c r="AJ26" s="30">
        <f t="shared" si="108"/>
        <v>0</v>
      </c>
      <c r="AK26" s="30">
        <f t="shared" si="108"/>
        <v>99.806368079999999</v>
      </c>
      <c r="AL26" s="30">
        <f t="shared" si="108"/>
        <v>0</v>
      </c>
      <c r="AM26" s="30">
        <f t="shared" si="108"/>
        <v>132.67654479659998</v>
      </c>
      <c r="AN26" s="30">
        <f t="shared" si="108"/>
        <v>0</v>
      </c>
      <c r="AO26" s="30">
        <f t="shared" si="108"/>
        <v>0</v>
      </c>
      <c r="AP26" s="30">
        <f t="shared" si="108"/>
        <v>132.67654479659998</v>
      </c>
      <c r="AQ26" s="30">
        <f t="shared" si="108"/>
        <v>0</v>
      </c>
      <c r="AR26" s="30">
        <f t="shared" si="108"/>
        <v>117.44350342599999</v>
      </c>
      <c r="AS26" s="30">
        <f t="shared" si="108"/>
        <v>0</v>
      </c>
      <c r="AT26" s="30">
        <f t="shared" si="108"/>
        <v>0</v>
      </c>
      <c r="AU26" s="30">
        <f t="shared" si="108"/>
        <v>117.44350342599999</v>
      </c>
      <c r="AV26" s="30">
        <f t="shared" si="108"/>
        <v>0</v>
      </c>
      <c r="AW26" s="30">
        <f t="shared" si="108"/>
        <v>159.32125500818003</v>
      </c>
      <c r="AX26" s="30">
        <v>0</v>
      </c>
      <c r="AY26" s="30">
        <v>0</v>
      </c>
      <c r="AZ26" s="30">
        <f>AZ27+AZ260+AZ263+AZ272</f>
        <v>159.32125500818003</v>
      </c>
      <c r="BA26" s="30">
        <v>0</v>
      </c>
      <c r="BB26" s="30">
        <f>102.47037+BB272</f>
        <v>102.594424</v>
      </c>
      <c r="BC26" s="30">
        <v>0</v>
      </c>
      <c r="BD26" s="30">
        <v>0</v>
      </c>
      <c r="BE26" s="30">
        <f>102.47037+BE272</f>
        <v>102.594424</v>
      </c>
      <c r="BF26" s="30">
        <v>0</v>
      </c>
      <c r="BG26" s="30">
        <v>47.344817730199992</v>
      </c>
      <c r="BH26" s="30">
        <v>0</v>
      </c>
      <c r="BI26" s="30">
        <v>0</v>
      </c>
      <c r="BJ26" s="30">
        <v>47.344817730199992</v>
      </c>
      <c r="BK26" s="30">
        <v>0</v>
      </c>
      <c r="BL26" s="30">
        <f>198.62384+BL272</f>
        <v>198.62384</v>
      </c>
      <c r="BM26" s="30">
        <v>0</v>
      </c>
      <c r="BN26" s="30">
        <v>0</v>
      </c>
      <c r="BO26" s="30">
        <f>198.62384+BO272</f>
        <v>198.62384</v>
      </c>
      <c r="BP26" s="30">
        <v>0</v>
      </c>
      <c r="BQ26" s="30">
        <v>113.64029731466196</v>
      </c>
      <c r="BR26" s="30">
        <v>0</v>
      </c>
      <c r="BS26" s="30">
        <v>0</v>
      </c>
      <c r="BT26" s="30">
        <v>113.64029731466196</v>
      </c>
      <c r="BU26" s="30">
        <v>0</v>
      </c>
      <c r="BV26" s="30">
        <f t="shared" si="6"/>
        <v>857.81075304097999</v>
      </c>
      <c r="BW26" s="30">
        <f t="shared" si="7"/>
        <v>0</v>
      </c>
      <c r="BX26" s="30">
        <f t="shared" si="8"/>
        <v>0</v>
      </c>
      <c r="BY26" s="30">
        <f t="shared" si="9"/>
        <v>857.81075304097999</v>
      </c>
      <c r="BZ26" s="30">
        <f t="shared" si="10"/>
        <v>0</v>
      </c>
      <c r="CA26" s="30">
        <f t="shared" si="11"/>
        <v>452.98291484964199</v>
      </c>
      <c r="CB26" s="30">
        <f t="shared" si="12"/>
        <v>0</v>
      </c>
      <c r="CC26" s="30">
        <f t="shared" si="13"/>
        <v>0</v>
      </c>
      <c r="CD26" s="30">
        <f t="shared" si="14"/>
        <v>452.98291484964199</v>
      </c>
      <c r="CE26" s="30">
        <f t="shared" si="15"/>
        <v>0</v>
      </c>
      <c r="CF26" s="91" t="s">
        <v>1358</v>
      </c>
    </row>
    <row r="27" spans="1:84" ht="42.75" x14ac:dyDescent="0.25">
      <c r="A27" s="9" t="s">
        <v>96</v>
      </c>
      <c r="B27" s="16" t="s">
        <v>97</v>
      </c>
      <c r="C27" s="6" t="s">
        <v>80</v>
      </c>
      <c r="D27" s="60" t="s">
        <v>1358</v>
      </c>
      <c r="E27" s="60" t="s">
        <v>1358</v>
      </c>
      <c r="F27" s="60" t="s">
        <v>1358</v>
      </c>
      <c r="G27" s="61">
        <f>G28+G42+G61</f>
        <v>41.736907045548783</v>
      </c>
      <c r="H27" s="61">
        <f t="shared" si="16"/>
        <v>805.53745788779986</v>
      </c>
      <c r="I27" s="30" t="s">
        <v>1358</v>
      </c>
      <c r="J27" s="30">
        <v>41.736907045548783</v>
      </c>
      <c r="K27" s="30">
        <f t="shared" si="17"/>
        <v>423.08583691914419</v>
      </c>
      <c r="L27" s="30" t="s">
        <v>1358</v>
      </c>
      <c r="M27" s="30">
        <v>95.166309659999996</v>
      </c>
      <c r="N27" s="30">
        <v>0</v>
      </c>
      <c r="O27" s="62">
        <v>93.57</v>
      </c>
      <c r="P27" s="62">
        <v>126.26260300639998</v>
      </c>
      <c r="Q27" s="62">
        <v>93.57</v>
      </c>
      <c r="R27" s="62">
        <v>93.57</v>
      </c>
      <c r="S27" s="30">
        <f t="shared" si="106"/>
        <v>623.10340334</v>
      </c>
      <c r="T27" s="30">
        <f t="shared" si="107"/>
        <v>677.142437096344</v>
      </c>
      <c r="U27" s="30">
        <f t="shared" si="2"/>
        <v>623.10340334</v>
      </c>
      <c r="V27" s="30">
        <f t="shared" si="18"/>
        <v>198.62384</v>
      </c>
      <c r="W27" s="30">
        <f t="shared" si="3"/>
        <v>237.77008245994409</v>
      </c>
      <c r="X27" s="30">
        <v>129.91</v>
      </c>
      <c r="Y27" s="30">
        <f t="shared" ref="Y27:AG27" si="109">Y28+Y42+Y61</f>
        <v>0</v>
      </c>
      <c r="Z27" s="30">
        <f t="shared" si="109"/>
        <v>0</v>
      </c>
      <c r="AA27" s="30">
        <f t="shared" si="109"/>
        <v>0</v>
      </c>
      <c r="AB27" s="30">
        <f t="shared" si="109"/>
        <v>0</v>
      </c>
      <c r="AC27" s="30">
        <f t="shared" si="109"/>
        <v>127.02830008859993</v>
      </c>
      <c r="AD27" s="30">
        <f t="shared" si="109"/>
        <v>0</v>
      </c>
      <c r="AE27" s="30">
        <f t="shared" si="109"/>
        <v>0</v>
      </c>
      <c r="AF27" s="30">
        <f t="shared" si="109"/>
        <v>127.02830008859993</v>
      </c>
      <c r="AG27" s="30">
        <f t="shared" si="109"/>
        <v>0</v>
      </c>
      <c r="AH27" s="30">
        <v>93.57</v>
      </c>
      <c r="AI27" s="30">
        <f>AI28+AI42+AI61</f>
        <v>0</v>
      </c>
      <c r="AJ27" s="30">
        <f>AJ28+AJ42+AJ61</f>
        <v>0</v>
      </c>
      <c r="AK27" s="30">
        <v>93.57</v>
      </c>
      <c r="AL27" s="30">
        <f t="shared" ref="AL27:AQ27" si="110">AL28+AL42+AL61</f>
        <v>0</v>
      </c>
      <c r="AM27" s="30">
        <f t="shared" si="110"/>
        <v>126.26260300639998</v>
      </c>
      <c r="AN27" s="30">
        <f t="shared" si="110"/>
        <v>0</v>
      </c>
      <c r="AO27" s="30">
        <f t="shared" si="110"/>
        <v>0</v>
      </c>
      <c r="AP27" s="30">
        <f t="shared" si="110"/>
        <v>126.26260300639998</v>
      </c>
      <c r="AQ27" s="30">
        <f t="shared" si="110"/>
        <v>0</v>
      </c>
      <c r="AR27" s="30">
        <f>83499.319*1.18/1000</f>
        <v>98.529196419999991</v>
      </c>
      <c r="AS27" s="30">
        <f>AS28+AS42+AS61</f>
        <v>0</v>
      </c>
      <c r="AT27" s="30">
        <f>AT28+AT42+AT61</f>
        <v>0</v>
      </c>
      <c r="AU27" s="30">
        <f>83499.319*1.18/1000</f>
        <v>98.529196419999991</v>
      </c>
      <c r="AV27" s="30">
        <f t="shared" ref="AV27:BA27" si="111">AV28+AV42+AV61</f>
        <v>0</v>
      </c>
      <c r="AW27" s="30">
        <f t="shared" si="111"/>
        <v>142.58047848940004</v>
      </c>
      <c r="AX27" s="30">
        <f t="shared" si="111"/>
        <v>0</v>
      </c>
      <c r="AY27" s="30">
        <f t="shared" si="111"/>
        <v>0</v>
      </c>
      <c r="AZ27" s="30">
        <f t="shared" si="111"/>
        <v>142.58047848940004</v>
      </c>
      <c r="BA27" s="30">
        <f t="shared" si="111"/>
        <v>0</v>
      </c>
      <c r="BB27" s="30">
        <v>102.47036691999999</v>
      </c>
      <c r="BC27" s="30">
        <f t="shared" ref="BC27:BK27" si="112">BC28+BC42+BC61</f>
        <v>0</v>
      </c>
      <c r="BD27" s="30">
        <f t="shared" si="112"/>
        <v>0</v>
      </c>
      <c r="BE27" s="30">
        <v>102.47036691999999</v>
      </c>
      <c r="BF27" s="30">
        <f t="shared" si="112"/>
        <v>0</v>
      </c>
      <c r="BG27" s="30">
        <v>43.500973051999999</v>
      </c>
      <c r="BH27" s="30">
        <f t="shared" si="112"/>
        <v>0</v>
      </c>
      <c r="BI27" s="30">
        <f t="shared" si="112"/>
        <v>0</v>
      </c>
      <c r="BJ27" s="30">
        <v>43.500973051999999</v>
      </c>
      <c r="BK27" s="30">
        <f t="shared" si="112"/>
        <v>0</v>
      </c>
      <c r="BL27" s="30">
        <v>198.62384</v>
      </c>
      <c r="BM27" s="30">
        <f t="shared" ref="BM27:BU27" si="113">BM28+BM42+BM61</f>
        <v>0</v>
      </c>
      <c r="BN27" s="30">
        <f t="shared" si="113"/>
        <v>0</v>
      </c>
      <c r="BO27" s="30">
        <v>198.62384</v>
      </c>
      <c r="BP27" s="30">
        <f t="shared" si="113"/>
        <v>0</v>
      </c>
      <c r="BQ27" s="30">
        <v>110.74178237134416</v>
      </c>
      <c r="BR27" s="30">
        <f t="shared" si="113"/>
        <v>0</v>
      </c>
      <c r="BS27" s="30">
        <f t="shared" si="113"/>
        <v>0</v>
      </c>
      <c r="BT27" s="30">
        <v>110.74178237134416</v>
      </c>
      <c r="BU27" s="30">
        <f t="shared" si="113"/>
        <v>0</v>
      </c>
      <c r="BV27" s="30">
        <f t="shared" si="6"/>
        <v>805.53745788779986</v>
      </c>
      <c r="BW27" s="30">
        <f t="shared" si="7"/>
        <v>0</v>
      </c>
      <c r="BX27" s="30">
        <f t="shared" si="8"/>
        <v>0</v>
      </c>
      <c r="BY27" s="30">
        <f t="shared" si="9"/>
        <v>805.53745788779986</v>
      </c>
      <c r="BZ27" s="30">
        <f t="shared" si="10"/>
        <v>0</v>
      </c>
      <c r="CA27" s="30">
        <f t="shared" si="11"/>
        <v>423.08583691914419</v>
      </c>
      <c r="CB27" s="30">
        <f t="shared" si="12"/>
        <v>0</v>
      </c>
      <c r="CC27" s="30">
        <f t="shared" si="13"/>
        <v>0</v>
      </c>
      <c r="CD27" s="30">
        <f t="shared" si="14"/>
        <v>423.08583691914419</v>
      </c>
      <c r="CE27" s="30">
        <f t="shared" si="15"/>
        <v>0</v>
      </c>
      <c r="CF27" s="91" t="s">
        <v>1358</v>
      </c>
    </row>
    <row r="28" spans="1:84" ht="57" x14ac:dyDescent="0.25">
      <c r="A28" s="9" t="s">
        <v>98</v>
      </c>
      <c r="B28" s="16" t="s">
        <v>99</v>
      </c>
      <c r="C28" s="6" t="s">
        <v>80</v>
      </c>
      <c r="D28" s="60" t="s">
        <v>1358</v>
      </c>
      <c r="E28" s="60" t="s">
        <v>1358</v>
      </c>
      <c r="F28" s="60" t="s">
        <v>1358</v>
      </c>
      <c r="G28" s="61">
        <f>SUM(G29:G39)</f>
        <v>7.702201924906074</v>
      </c>
      <c r="H28" s="61">
        <f t="shared" si="16"/>
        <v>58.468461377200001</v>
      </c>
      <c r="I28" s="30" t="s">
        <v>1358</v>
      </c>
      <c r="J28" s="61">
        <f>SUM(J29:J39)</f>
        <v>7.702201924906074</v>
      </c>
      <c r="K28" s="30">
        <f t="shared" si="17"/>
        <v>58.468461377200001</v>
      </c>
      <c r="L28" s="30" t="s">
        <v>1358</v>
      </c>
      <c r="M28" s="30">
        <f>SUM(M29:M39)</f>
        <v>0</v>
      </c>
      <c r="N28" s="30">
        <v>0</v>
      </c>
      <c r="O28" s="62">
        <v>0</v>
      </c>
      <c r="P28" s="62">
        <v>0</v>
      </c>
      <c r="Q28" s="62">
        <v>123.35967694177599</v>
      </c>
      <c r="R28" s="62">
        <v>141.86362848304236</v>
      </c>
      <c r="S28" s="30">
        <f t="shared" si="106"/>
        <v>0</v>
      </c>
      <c r="T28" s="30">
        <f t="shared" si="107"/>
        <v>114.46785875279998</v>
      </c>
      <c r="U28" s="30">
        <f t="shared" si="2"/>
        <v>0</v>
      </c>
      <c r="V28" s="30">
        <f t="shared" si="18"/>
        <v>0</v>
      </c>
      <c r="W28" s="30">
        <f t="shared" si="3"/>
        <v>27.999698687799995</v>
      </c>
      <c r="X28" s="30">
        <v>0</v>
      </c>
      <c r="Y28" s="30">
        <f t="shared" ref="Y28:AQ28" si="114">SUM(Y29:Y32)</f>
        <v>0</v>
      </c>
      <c r="Z28" s="30">
        <f t="shared" si="114"/>
        <v>0</v>
      </c>
      <c r="AA28" s="30">
        <f t="shared" si="114"/>
        <v>0</v>
      </c>
      <c r="AB28" s="30">
        <f t="shared" si="114"/>
        <v>0</v>
      </c>
      <c r="AC28" s="30">
        <f t="shared" si="114"/>
        <v>27.999698687799995</v>
      </c>
      <c r="AD28" s="30">
        <f t="shared" si="114"/>
        <v>0</v>
      </c>
      <c r="AE28" s="30">
        <f t="shared" si="114"/>
        <v>0</v>
      </c>
      <c r="AF28" s="30">
        <f t="shared" si="114"/>
        <v>27.999698687799995</v>
      </c>
      <c r="AG28" s="30">
        <f t="shared" si="114"/>
        <v>0</v>
      </c>
      <c r="AH28" s="30">
        <f t="shared" si="114"/>
        <v>0</v>
      </c>
      <c r="AI28" s="30">
        <f t="shared" si="114"/>
        <v>0</v>
      </c>
      <c r="AJ28" s="30">
        <f t="shared" si="114"/>
        <v>0</v>
      </c>
      <c r="AK28" s="30">
        <f t="shared" si="114"/>
        <v>0</v>
      </c>
      <c r="AL28" s="30">
        <f t="shared" si="114"/>
        <v>0</v>
      </c>
      <c r="AM28" s="30">
        <f t="shared" si="114"/>
        <v>19.2199178328</v>
      </c>
      <c r="AN28" s="30">
        <f t="shared" si="114"/>
        <v>0</v>
      </c>
      <c r="AO28" s="30">
        <f t="shared" si="114"/>
        <v>0</v>
      </c>
      <c r="AP28" s="30">
        <f t="shared" si="114"/>
        <v>19.2199178328</v>
      </c>
      <c r="AQ28" s="30">
        <f t="shared" si="114"/>
        <v>0</v>
      </c>
      <c r="AR28" s="30">
        <f t="shared" ref="AR28:BF28" si="115">SUM(AR29:AR39)</f>
        <v>0</v>
      </c>
      <c r="AS28" s="30">
        <f t="shared" si="115"/>
        <v>0</v>
      </c>
      <c r="AT28" s="30">
        <f t="shared" si="115"/>
        <v>0</v>
      </c>
      <c r="AU28" s="30">
        <f t="shared" si="115"/>
        <v>0</v>
      </c>
      <c r="AV28" s="30">
        <f t="shared" si="115"/>
        <v>0</v>
      </c>
      <c r="AW28" s="30">
        <f t="shared" si="115"/>
        <v>25.8590386218</v>
      </c>
      <c r="AX28" s="30">
        <f t="shared" si="115"/>
        <v>0</v>
      </c>
      <c r="AY28" s="30">
        <f t="shared" si="115"/>
        <v>0</v>
      </c>
      <c r="AZ28" s="30">
        <f t="shared" si="115"/>
        <v>25.8590386218</v>
      </c>
      <c r="BA28" s="30">
        <f t="shared" si="115"/>
        <v>0</v>
      </c>
      <c r="BB28" s="30">
        <f t="shared" si="115"/>
        <v>0</v>
      </c>
      <c r="BC28" s="30">
        <f t="shared" si="115"/>
        <v>0</v>
      </c>
      <c r="BD28" s="30">
        <f t="shared" si="115"/>
        <v>0</v>
      </c>
      <c r="BE28" s="30">
        <f t="shared" si="115"/>
        <v>0</v>
      </c>
      <c r="BF28" s="30">
        <f t="shared" si="115"/>
        <v>0</v>
      </c>
      <c r="BG28" s="30">
        <v>13.389504922599999</v>
      </c>
      <c r="BH28" s="30">
        <f>SUM(BH29:BH39)</f>
        <v>0</v>
      </c>
      <c r="BI28" s="30">
        <f>SUM(BI29:BI39)</f>
        <v>0</v>
      </c>
      <c r="BJ28" s="30">
        <v>13.389504922599999</v>
      </c>
      <c r="BK28" s="30">
        <f t="shared" ref="BK28:BU28" si="116">SUM(BK29:BK39)</f>
        <v>0</v>
      </c>
      <c r="BL28" s="30">
        <f t="shared" si="116"/>
        <v>0</v>
      </c>
      <c r="BM28" s="30">
        <f t="shared" si="116"/>
        <v>0</v>
      </c>
      <c r="BN28" s="30">
        <f t="shared" si="116"/>
        <v>0</v>
      </c>
      <c r="BO28" s="30">
        <f t="shared" si="116"/>
        <v>0</v>
      </c>
      <c r="BP28" s="30">
        <f t="shared" si="116"/>
        <v>0</v>
      </c>
      <c r="BQ28" s="30">
        <v>0</v>
      </c>
      <c r="BR28" s="30">
        <f t="shared" si="116"/>
        <v>0</v>
      </c>
      <c r="BS28" s="30">
        <f t="shared" si="116"/>
        <v>0</v>
      </c>
      <c r="BT28" s="30">
        <v>0</v>
      </c>
      <c r="BU28" s="30">
        <f t="shared" si="116"/>
        <v>0</v>
      </c>
      <c r="BV28" s="30">
        <f t="shared" si="6"/>
        <v>58.468461377200001</v>
      </c>
      <c r="BW28" s="30">
        <f t="shared" si="7"/>
        <v>0</v>
      </c>
      <c r="BX28" s="30">
        <f t="shared" si="8"/>
        <v>0</v>
      </c>
      <c r="BY28" s="30">
        <f t="shared" si="9"/>
        <v>58.468461377200001</v>
      </c>
      <c r="BZ28" s="30">
        <f t="shared" si="10"/>
        <v>0</v>
      </c>
      <c r="CA28" s="30">
        <f t="shared" si="11"/>
        <v>58.468461377200001</v>
      </c>
      <c r="CB28" s="30">
        <f t="shared" si="12"/>
        <v>0</v>
      </c>
      <c r="CC28" s="30">
        <f t="shared" si="13"/>
        <v>0</v>
      </c>
      <c r="CD28" s="30">
        <f t="shared" si="14"/>
        <v>58.468461377200001</v>
      </c>
      <c r="CE28" s="30">
        <f t="shared" si="15"/>
        <v>0</v>
      </c>
      <c r="CF28" s="91" t="s">
        <v>1358</v>
      </c>
    </row>
    <row r="29" spans="1:84" ht="45" x14ac:dyDescent="0.25">
      <c r="A29" s="7" t="s">
        <v>98</v>
      </c>
      <c r="B29" s="17" t="s">
        <v>566</v>
      </c>
      <c r="C29" s="8" t="s">
        <v>567</v>
      </c>
      <c r="D29" s="63">
        <v>2015</v>
      </c>
      <c r="E29" s="63">
        <v>2015</v>
      </c>
      <c r="F29" s="63" t="s">
        <v>1358</v>
      </c>
      <c r="G29" s="64">
        <v>0</v>
      </c>
      <c r="H29" s="64">
        <f t="shared" si="16"/>
        <v>0</v>
      </c>
      <c r="I29" s="31" t="s">
        <v>1358</v>
      </c>
      <c r="J29" s="31">
        <v>0</v>
      </c>
      <c r="K29" s="31">
        <f t="shared" si="17"/>
        <v>0</v>
      </c>
      <c r="L29" s="31" t="s">
        <v>1358</v>
      </c>
      <c r="M29" s="28">
        <v>0</v>
      </c>
      <c r="N29" s="31">
        <v>0</v>
      </c>
      <c r="O29" s="65">
        <v>0</v>
      </c>
      <c r="P29" s="28">
        <v>0</v>
      </c>
      <c r="Q29" s="28">
        <v>72.827002223391986</v>
      </c>
      <c r="R29" s="31">
        <v>83.751052556900774</v>
      </c>
      <c r="S29" s="31">
        <f t="shared" si="106"/>
        <v>0</v>
      </c>
      <c r="T29" s="31">
        <f t="shared" si="107"/>
        <v>44.406708672799994</v>
      </c>
      <c r="U29" s="31">
        <f t="shared" si="2"/>
        <v>0</v>
      </c>
      <c r="V29" s="31">
        <f t="shared" si="18"/>
        <v>0</v>
      </c>
      <c r="W29" s="31">
        <f t="shared" si="3"/>
        <v>22.203354336399997</v>
      </c>
      <c r="X29" s="31">
        <v>0</v>
      </c>
      <c r="Y29" s="31">
        <v>0</v>
      </c>
      <c r="Z29" s="28">
        <v>0</v>
      </c>
      <c r="AA29" s="28">
        <v>0</v>
      </c>
      <c r="AB29" s="28">
        <v>0</v>
      </c>
      <c r="AC29" s="28">
        <f>18816.40198*1.18/1000</f>
        <v>22.203354336399997</v>
      </c>
      <c r="AD29" s="28">
        <v>0</v>
      </c>
      <c r="AE29" s="28">
        <v>0</v>
      </c>
      <c r="AF29" s="28">
        <f>18816.40198*1.18/1000</f>
        <v>22.203354336399997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8">
        <v>0</v>
      </c>
      <c r="BT29" s="28">
        <v>0</v>
      </c>
      <c r="BU29" s="28">
        <v>0</v>
      </c>
      <c r="BV29" s="31">
        <f t="shared" si="6"/>
        <v>0</v>
      </c>
      <c r="BW29" s="31">
        <f t="shared" si="7"/>
        <v>0</v>
      </c>
      <c r="BX29" s="31">
        <f t="shared" si="8"/>
        <v>0</v>
      </c>
      <c r="BY29" s="31">
        <f t="shared" si="9"/>
        <v>0</v>
      </c>
      <c r="BZ29" s="31">
        <f t="shared" si="10"/>
        <v>0</v>
      </c>
      <c r="CA29" s="31">
        <f t="shared" si="11"/>
        <v>0</v>
      </c>
      <c r="CB29" s="31">
        <f t="shared" si="12"/>
        <v>0</v>
      </c>
      <c r="CC29" s="31">
        <f t="shared" si="13"/>
        <v>0</v>
      </c>
      <c r="CD29" s="31">
        <f t="shared" si="14"/>
        <v>0</v>
      </c>
      <c r="CE29" s="31">
        <f t="shared" si="15"/>
        <v>0</v>
      </c>
      <c r="CF29" s="85" t="s">
        <v>1358</v>
      </c>
    </row>
    <row r="30" spans="1:84" ht="45" x14ac:dyDescent="0.25">
      <c r="A30" s="7" t="s">
        <v>98</v>
      </c>
      <c r="B30" s="17" t="s">
        <v>568</v>
      </c>
      <c r="C30" s="8" t="s">
        <v>569</v>
      </c>
      <c r="D30" s="63">
        <v>2015</v>
      </c>
      <c r="E30" s="63">
        <v>2015</v>
      </c>
      <c r="F30" s="63" t="s">
        <v>1358</v>
      </c>
      <c r="G30" s="64">
        <v>0</v>
      </c>
      <c r="H30" s="64">
        <f t="shared" si="16"/>
        <v>0</v>
      </c>
      <c r="I30" s="31" t="s">
        <v>1358</v>
      </c>
      <c r="J30" s="31">
        <v>0</v>
      </c>
      <c r="K30" s="31">
        <f t="shared" si="17"/>
        <v>0</v>
      </c>
      <c r="L30" s="31" t="s">
        <v>1358</v>
      </c>
      <c r="M30" s="28">
        <v>0</v>
      </c>
      <c r="N30" s="31">
        <v>0</v>
      </c>
      <c r="O30" s="65">
        <v>0</v>
      </c>
      <c r="P30" s="28">
        <v>0</v>
      </c>
      <c r="Q30" s="28">
        <v>19.012009472591995</v>
      </c>
      <c r="R30" s="31">
        <v>21.863810893480792</v>
      </c>
      <c r="S30" s="31">
        <f t="shared" si="106"/>
        <v>0</v>
      </c>
      <c r="T30" s="31">
        <f t="shared" si="107"/>
        <v>11.592688702799999</v>
      </c>
      <c r="U30" s="31">
        <f t="shared" si="2"/>
        <v>0</v>
      </c>
      <c r="V30" s="31">
        <f t="shared" si="18"/>
        <v>0</v>
      </c>
      <c r="W30" s="31">
        <f t="shared" si="3"/>
        <v>5.7963443513999993</v>
      </c>
      <c r="X30" s="31">
        <v>0</v>
      </c>
      <c r="Y30" s="31">
        <v>0</v>
      </c>
      <c r="Z30" s="28">
        <v>0</v>
      </c>
      <c r="AA30" s="28">
        <v>0</v>
      </c>
      <c r="AB30" s="28">
        <v>0</v>
      </c>
      <c r="AC30" s="28">
        <f>4912.15623*1.18/1000</f>
        <v>5.7963443513999993</v>
      </c>
      <c r="AD30" s="28">
        <v>0</v>
      </c>
      <c r="AE30" s="28">
        <v>0</v>
      </c>
      <c r="AF30" s="28">
        <f>4912.15623*1.18/1000</f>
        <v>5.7963443513999993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Q30" s="28">
        <v>0</v>
      </c>
      <c r="BR30" s="28">
        <v>0</v>
      </c>
      <c r="BS30" s="28">
        <v>0</v>
      </c>
      <c r="BT30" s="28">
        <v>0</v>
      </c>
      <c r="BU30" s="28">
        <v>0</v>
      </c>
      <c r="BV30" s="31">
        <f t="shared" si="6"/>
        <v>0</v>
      </c>
      <c r="BW30" s="31">
        <f t="shared" si="7"/>
        <v>0</v>
      </c>
      <c r="BX30" s="31">
        <f t="shared" si="8"/>
        <v>0</v>
      </c>
      <c r="BY30" s="31">
        <f t="shared" si="9"/>
        <v>0</v>
      </c>
      <c r="BZ30" s="31">
        <f t="shared" si="10"/>
        <v>0</v>
      </c>
      <c r="CA30" s="31">
        <f t="shared" si="11"/>
        <v>0</v>
      </c>
      <c r="CB30" s="31">
        <f t="shared" si="12"/>
        <v>0</v>
      </c>
      <c r="CC30" s="31">
        <f t="shared" si="13"/>
        <v>0</v>
      </c>
      <c r="CD30" s="31">
        <f t="shared" si="14"/>
        <v>0</v>
      </c>
      <c r="CE30" s="31">
        <f t="shared" si="15"/>
        <v>0</v>
      </c>
      <c r="CF30" s="85" t="s">
        <v>1358</v>
      </c>
    </row>
    <row r="31" spans="1:84" ht="45" x14ac:dyDescent="0.25">
      <c r="A31" s="7" t="s">
        <v>98</v>
      </c>
      <c r="B31" s="17" t="s">
        <v>570</v>
      </c>
      <c r="C31" s="8" t="s">
        <v>571</v>
      </c>
      <c r="D31" s="63">
        <v>2016</v>
      </c>
      <c r="E31" s="63">
        <v>2016</v>
      </c>
      <c r="F31" s="63" t="s">
        <v>1358</v>
      </c>
      <c r="G31" s="31">
        <v>2.76</v>
      </c>
      <c r="H31" s="64">
        <f t="shared" si="16"/>
        <v>15.490414812400001</v>
      </c>
      <c r="I31" s="31" t="s">
        <v>1358</v>
      </c>
      <c r="J31" s="31">
        <v>2.76</v>
      </c>
      <c r="K31" s="31">
        <f t="shared" si="17"/>
        <v>15.490414812400001</v>
      </c>
      <c r="L31" s="31" t="s">
        <v>1358</v>
      </c>
      <c r="M31" s="28">
        <v>0</v>
      </c>
      <c r="N31" s="31">
        <v>0</v>
      </c>
      <c r="O31" s="65">
        <v>0</v>
      </c>
      <c r="P31" s="28">
        <v>0</v>
      </c>
      <c r="Q31" s="28">
        <v>25.404280292336001</v>
      </c>
      <c r="R31" s="31">
        <v>29.214922336186397</v>
      </c>
      <c r="S31" s="31">
        <f t="shared" si="106"/>
        <v>0</v>
      </c>
      <c r="T31" s="31">
        <f t="shared" si="107"/>
        <v>15.490414812400001</v>
      </c>
      <c r="U31" s="31">
        <f t="shared" si="2"/>
        <v>0</v>
      </c>
      <c r="V31" s="31">
        <f t="shared" si="18"/>
        <v>0</v>
      </c>
      <c r="W31" s="31">
        <f t="shared" si="3"/>
        <v>0</v>
      </c>
      <c r="X31" s="31">
        <v>0</v>
      </c>
      <c r="Y31" s="31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f>13127.47018*1.18/1000</f>
        <v>15.490414812400001</v>
      </c>
      <c r="AN31" s="28">
        <v>0</v>
      </c>
      <c r="AO31" s="28">
        <v>0</v>
      </c>
      <c r="AP31" s="28">
        <f>13127.47018*1.18/1000</f>
        <v>15.490414812400001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P31" s="28">
        <v>0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31">
        <f t="shared" si="6"/>
        <v>15.490414812400001</v>
      </c>
      <c r="BW31" s="31">
        <f t="shared" si="7"/>
        <v>0</v>
      </c>
      <c r="BX31" s="31">
        <f t="shared" si="8"/>
        <v>0</v>
      </c>
      <c r="BY31" s="31">
        <f t="shared" si="9"/>
        <v>15.490414812400001</v>
      </c>
      <c r="BZ31" s="31">
        <f t="shared" si="10"/>
        <v>0</v>
      </c>
      <c r="CA31" s="31">
        <f t="shared" si="11"/>
        <v>15.490414812400001</v>
      </c>
      <c r="CB31" s="31">
        <f t="shared" si="12"/>
        <v>0</v>
      </c>
      <c r="CC31" s="31">
        <f t="shared" si="13"/>
        <v>0</v>
      </c>
      <c r="CD31" s="31">
        <f t="shared" si="14"/>
        <v>15.490414812400001</v>
      </c>
      <c r="CE31" s="31">
        <f t="shared" si="15"/>
        <v>0</v>
      </c>
      <c r="CF31" s="85" t="s">
        <v>1358</v>
      </c>
    </row>
    <row r="32" spans="1:84" ht="45" x14ac:dyDescent="0.25">
      <c r="A32" s="7" t="s">
        <v>98</v>
      </c>
      <c r="B32" s="17" t="s">
        <v>572</v>
      </c>
      <c r="C32" s="8" t="s">
        <v>573</v>
      </c>
      <c r="D32" s="63">
        <v>2016</v>
      </c>
      <c r="E32" s="63">
        <v>2016</v>
      </c>
      <c r="F32" s="63" t="s">
        <v>1358</v>
      </c>
      <c r="G32" s="31">
        <v>0.66</v>
      </c>
      <c r="H32" s="64">
        <f t="shared" si="16"/>
        <v>3.7295030204000001</v>
      </c>
      <c r="I32" s="31" t="s">
        <v>1358</v>
      </c>
      <c r="J32" s="31">
        <v>0.66</v>
      </c>
      <c r="K32" s="31">
        <f t="shared" si="17"/>
        <v>3.7295030204000001</v>
      </c>
      <c r="L32" s="31" t="s">
        <v>1358</v>
      </c>
      <c r="M32" s="28">
        <v>0</v>
      </c>
      <c r="N32" s="31">
        <v>0</v>
      </c>
      <c r="O32" s="65">
        <v>0</v>
      </c>
      <c r="P32" s="28">
        <v>0</v>
      </c>
      <c r="Q32" s="28">
        <v>6.1163849534559995</v>
      </c>
      <c r="R32" s="31">
        <v>7.033842696474399</v>
      </c>
      <c r="S32" s="31">
        <f t="shared" si="106"/>
        <v>0</v>
      </c>
      <c r="T32" s="31">
        <f t="shared" si="107"/>
        <v>3.7295030204000001</v>
      </c>
      <c r="U32" s="31">
        <f t="shared" si="2"/>
        <v>0</v>
      </c>
      <c r="V32" s="31">
        <f t="shared" si="18"/>
        <v>0</v>
      </c>
      <c r="W32" s="31">
        <f t="shared" si="3"/>
        <v>0</v>
      </c>
      <c r="X32" s="31">
        <v>0</v>
      </c>
      <c r="Y32" s="31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f>3160.59578*1.18/1000</f>
        <v>3.7295030204000001</v>
      </c>
      <c r="AN32" s="28">
        <v>0</v>
      </c>
      <c r="AO32" s="28">
        <v>0</v>
      </c>
      <c r="AP32" s="28">
        <f>3160.59578*1.18/1000</f>
        <v>3.7295030204000001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8">
        <v>0</v>
      </c>
      <c r="BT32" s="28">
        <v>0</v>
      </c>
      <c r="BU32" s="28">
        <v>0</v>
      </c>
      <c r="BV32" s="31">
        <f t="shared" si="6"/>
        <v>3.7295030204000001</v>
      </c>
      <c r="BW32" s="31">
        <f t="shared" si="7"/>
        <v>0</v>
      </c>
      <c r="BX32" s="31">
        <f t="shared" si="8"/>
        <v>0</v>
      </c>
      <c r="BY32" s="31">
        <f t="shared" si="9"/>
        <v>3.7295030204000001</v>
      </c>
      <c r="BZ32" s="31">
        <f t="shared" si="10"/>
        <v>0</v>
      </c>
      <c r="CA32" s="31">
        <f t="shared" si="11"/>
        <v>3.7295030204000001</v>
      </c>
      <c r="CB32" s="31">
        <f t="shared" si="12"/>
        <v>0</v>
      </c>
      <c r="CC32" s="31">
        <f t="shared" si="13"/>
        <v>0</v>
      </c>
      <c r="CD32" s="31">
        <f t="shared" si="14"/>
        <v>3.7295030204000001</v>
      </c>
      <c r="CE32" s="31">
        <f t="shared" si="15"/>
        <v>0</v>
      </c>
      <c r="CF32" s="85" t="s">
        <v>1358</v>
      </c>
    </row>
    <row r="33" spans="1:84" ht="55.5" customHeight="1" x14ac:dyDescent="0.25">
      <c r="A33" s="25" t="s">
        <v>98</v>
      </c>
      <c r="B33" s="35" t="s">
        <v>1857</v>
      </c>
      <c r="C33" s="29" t="s">
        <v>1826</v>
      </c>
      <c r="D33" s="63">
        <v>2017</v>
      </c>
      <c r="E33" s="63">
        <v>2017</v>
      </c>
      <c r="F33" s="63" t="s">
        <v>1358</v>
      </c>
      <c r="G33" s="31">
        <v>2.7358403677241379</v>
      </c>
      <c r="H33" s="64">
        <f t="shared" si="16"/>
        <v>15.867874132799999</v>
      </c>
      <c r="I33" s="31" t="s">
        <v>1358</v>
      </c>
      <c r="J33" s="31">
        <v>2.7358403677241379</v>
      </c>
      <c r="K33" s="31">
        <f t="shared" si="17"/>
        <v>15.867874132799999</v>
      </c>
      <c r="L33" s="31" t="s">
        <v>1358</v>
      </c>
      <c r="M33" s="28">
        <v>0</v>
      </c>
      <c r="N33" s="31">
        <v>0</v>
      </c>
      <c r="O33" s="65">
        <v>0</v>
      </c>
      <c r="P33" s="28">
        <v>0</v>
      </c>
      <c r="Q33" s="28">
        <v>26.023313577791995</v>
      </c>
      <c r="R33" s="31">
        <v>29.926810614460791</v>
      </c>
      <c r="S33" s="31">
        <f t="shared" si="106"/>
        <v>0</v>
      </c>
      <c r="T33" s="31">
        <f t="shared" si="107"/>
        <v>15.867874132799999</v>
      </c>
      <c r="U33" s="31">
        <f t="shared" si="2"/>
        <v>0</v>
      </c>
      <c r="V33" s="31">
        <f t="shared" si="18"/>
        <v>0</v>
      </c>
      <c r="W33" s="31">
        <f t="shared" si="3"/>
        <v>0</v>
      </c>
      <c r="X33" s="31">
        <v>0</v>
      </c>
      <c r="Y33" s="31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f>13447.35096*1.18/1000</f>
        <v>15.867874132799999</v>
      </c>
      <c r="AX33" s="28">
        <v>0</v>
      </c>
      <c r="AY33" s="28">
        <v>0</v>
      </c>
      <c r="AZ33" s="28">
        <f>13447.35096*1.18/1000</f>
        <v>15.867874132799999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8">
        <v>0</v>
      </c>
      <c r="BS33" s="28">
        <v>0</v>
      </c>
      <c r="BT33" s="28">
        <v>0</v>
      </c>
      <c r="BU33" s="28">
        <v>0</v>
      </c>
      <c r="BV33" s="31">
        <f t="shared" si="6"/>
        <v>15.867874132799999</v>
      </c>
      <c r="BW33" s="31">
        <f t="shared" si="7"/>
        <v>0</v>
      </c>
      <c r="BX33" s="31">
        <f t="shared" si="8"/>
        <v>0</v>
      </c>
      <c r="BY33" s="31">
        <f t="shared" si="9"/>
        <v>15.867874132799999</v>
      </c>
      <c r="BZ33" s="31">
        <f t="shared" si="10"/>
        <v>0</v>
      </c>
      <c r="CA33" s="31">
        <f t="shared" si="11"/>
        <v>15.867874132799999</v>
      </c>
      <c r="CB33" s="31">
        <f t="shared" si="12"/>
        <v>0</v>
      </c>
      <c r="CC33" s="31">
        <f t="shared" si="13"/>
        <v>0</v>
      </c>
      <c r="CD33" s="31">
        <f t="shared" si="14"/>
        <v>15.867874132799999</v>
      </c>
      <c r="CE33" s="31">
        <f t="shared" si="15"/>
        <v>0</v>
      </c>
      <c r="CF33" s="85" t="s">
        <v>1358</v>
      </c>
    </row>
    <row r="34" spans="1:84" ht="45" x14ac:dyDescent="0.25">
      <c r="A34" s="25" t="s">
        <v>98</v>
      </c>
      <c r="B34" s="35" t="s">
        <v>1858</v>
      </c>
      <c r="C34" s="29" t="s">
        <v>1827</v>
      </c>
      <c r="D34" s="63">
        <v>2017</v>
      </c>
      <c r="E34" s="63">
        <v>2017</v>
      </c>
      <c r="F34" s="63" t="s">
        <v>1358</v>
      </c>
      <c r="G34" s="31">
        <v>0.17372596574102964</v>
      </c>
      <c r="H34" s="64">
        <f t="shared" si="16"/>
        <v>1.1135834404</v>
      </c>
      <c r="I34" s="31" t="s">
        <v>1358</v>
      </c>
      <c r="J34" s="31">
        <v>0.17372596574102964</v>
      </c>
      <c r="K34" s="31">
        <f t="shared" si="17"/>
        <v>1.1135834404</v>
      </c>
      <c r="L34" s="31" t="s">
        <v>1358</v>
      </c>
      <c r="M34" s="28">
        <v>0</v>
      </c>
      <c r="N34" s="31">
        <v>0</v>
      </c>
      <c r="O34" s="65">
        <v>0</v>
      </c>
      <c r="P34" s="28">
        <v>0</v>
      </c>
      <c r="Q34" s="28">
        <v>1.8262768422559998</v>
      </c>
      <c r="R34" s="31">
        <v>2.1002183685943998</v>
      </c>
      <c r="S34" s="31">
        <f t="shared" si="106"/>
        <v>0</v>
      </c>
      <c r="T34" s="31">
        <f t="shared" si="107"/>
        <v>1.1135834404</v>
      </c>
      <c r="U34" s="31">
        <f t="shared" si="2"/>
        <v>0</v>
      </c>
      <c r="V34" s="31">
        <f t="shared" si="18"/>
        <v>0</v>
      </c>
      <c r="W34" s="31">
        <f t="shared" si="3"/>
        <v>0</v>
      </c>
      <c r="X34" s="31">
        <v>0</v>
      </c>
      <c r="Y34" s="31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f>943.71478*1.18/1000</f>
        <v>1.1135834404</v>
      </c>
      <c r="AX34" s="28">
        <v>0</v>
      </c>
      <c r="AY34" s="28">
        <v>0</v>
      </c>
      <c r="AZ34" s="28">
        <f>943.71478*1.18/1000</f>
        <v>1.1135834404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8">
        <v>0</v>
      </c>
      <c r="BS34" s="28">
        <v>0</v>
      </c>
      <c r="BT34" s="28">
        <v>0</v>
      </c>
      <c r="BU34" s="28">
        <v>0</v>
      </c>
      <c r="BV34" s="31">
        <f t="shared" si="6"/>
        <v>1.1135834404</v>
      </c>
      <c r="BW34" s="31">
        <f t="shared" si="7"/>
        <v>0</v>
      </c>
      <c r="BX34" s="31">
        <f t="shared" si="8"/>
        <v>0</v>
      </c>
      <c r="BY34" s="31">
        <f t="shared" si="9"/>
        <v>1.1135834404</v>
      </c>
      <c r="BZ34" s="31">
        <f t="shared" si="10"/>
        <v>0</v>
      </c>
      <c r="CA34" s="31">
        <f t="shared" si="11"/>
        <v>1.1135834404</v>
      </c>
      <c r="CB34" s="31">
        <f t="shared" si="12"/>
        <v>0</v>
      </c>
      <c r="CC34" s="31">
        <f t="shared" si="13"/>
        <v>0</v>
      </c>
      <c r="CD34" s="31">
        <f t="shared" si="14"/>
        <v>1.1135834404</v>
      </c>
      <c r="CE34" s="31">
        <f t="shared" si="15"/>
        <v>0</v>
      </c>
      <c r="CF34" s="85" t="s">
        <v>1358</v>
      </c>
    </row>
    <row r="35" spans="1:84" ht="45" x14ac:dyDescent="0.25">
      <c r="A35" s="25" t="s">
        <v>98</v>
      </c>
      <c r="B35" s="35" t="s">
        <v>1828</v>
      </c>
      <c r="C35" s="29" t="s">
        <v>1829</v>
      </c>
      <c r="D35" s="63">
        <v>2017</v>
      </c>
      <c r="E35" s="63">
        <v>2017</v>
      </c>
      <c r="F35" s="63" t="s">
        <v>1358</v>
      </c>
      <c r="G35" s="31">
        <v>1.2700551921372856</v>
      </c>
      <c r="H35" s="64">
        <f t="shared" si="16"/>
        <v>8.1410537816000001</v>
      </c>
      <c r="I35" s="31" t="s">
        <v>1358</v>
      </c>
      <c r="J35" s="31">
        <v>1.2700551921372856</v>
      </c>
      <c r="K35" s="31">
        <f t="shared" si="17"/>
        <v>8.1410537816000001</v>
      </c>
      <c r="L35" s="31" t="s">
        <v>1358</v>
      </c>
      <c r="M35" s="28">
        <v>0</v>
      </c>
      <c r="N35" s="31">
        <v>0</v>
      </c>
      <c r="O35" s="65">
        <v>0</v>
      </c>
      <c r="P35" s="28">
        <v>0</v>
      </c>
      <c r="Q35" s="28">
        <v>13.351328201824</v>
      </c>
      <c r="R35" s="31">
        <v>15.354027432097599</v>
      </c>
      <c r="S35" s="31">
        <f t="shared" si="106"/>
        <v>0</v>
      </c>
      <c r="T35" s="31">
        <f t="shared" si="107"/>
        <v>8.1410537816000001</v>
      </c>
      <c r="U35" s="31">
        <f t="shared" si="2"/>
        <v>0</v>
      </c>
      <c r="V35" s="31">
        <f t="shared" si="18"/>
        <v>0</v>
      </c>
      <c r="W35" s="31">
        <f t="shared" si="3"/>
        <v>0</v>
      </c>
      <c r="X35" s="31">
        <v>0</v>
      </c>
      <c r="Y35" s="31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f>6899.19812*1.18/1000</f>
        <v>8.1410537816000001</v>
      </c>
      <c r="AX35" s="28">
        <v>0</v>
      </c>
      <c r="AY35" s="28">
        <v>0</v>
      </c>
      <c r="AZ35" s="28">
        <f>6899.19812*1.18/1000</f>
        <v>8.1410537816000001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8">
        <v>0</v>
      </c>
      <c r="BS35" s="28">
        <v>0</v>
      </c>
      <c r="BT35" s="28">
        <v>0</v>
      </c>
      <c r="BU35" s="28">
        <v>0</v>
      </c>
      <c r="BV35" s="31">
        <f t="shared" si="6"/>
        <v>8.1410537816000001</v>
      </c>
      <c r="BW35" s="31">
        <f t="shared" si="7"/>
        <v>0</v>
      </c>
      <c r="BX35" s="31">
        <f t="shared" si="8"/>
        <v>0</v>
      </c>
      <c r="BY35" s="31">
        <f t="shared" si="9"/>
        <v>8.1410537816000001</v>
      </c>
      <c r="BZ35" s="31">
        <f t="shared" si="10"/>
        <v>0</v>
      </c>
      <c r="CA35" s="31">
        <f t="shared" si="11"/>
        <v>8.1410537816000001</v>
      </c>
      <c r="CB35" s="31">
        <f t="shared" si="12"/>
        <v>0</v>
      </c>
      <c r="CC35" s="31">
        <f t="shared" si="13"/>
        <v>0</v>
      </c>
      <c r="CD35" s="31">
        <f t="shared" si="14"/>
        <v>8.1410537816000001</v>
      </c>
      <c r="CE35" s="31">
        <f t="shared" si="15"/>
        <v>0</v>
      </c>
      <c r="CF35" s="85" t="s">
        <v>1358</v>
      </c>
    </row>
    <row r="36" spans="1:84" ht="45" x14ac:dyDescent="0.25">
      <c r="A36" s="25" t="s">
        <v>98</v>
      </c>
      <c r="B36" s="35" t="s">
        <v>2667</v>
      </c>
      <c r="C36" s="29" t="s">
        <v>1976</v>
      </c>
      <c r="D36" s="63">
        <v>2018</v>
      </c>
      <c r="E36" s="63">
        <v>2018</v>
      </c>
      <c r="F36" s="63" t="s">
        <v>1358</v>
      </c>
      <c r="G36" s="31">
        <v>0</v>
      </c>
      <c r="H36" s="64">
        <f t="shared" si="16"/>
        <v>10.189072189199997</v>
      </c>
      <c r="I36" s="31" t="s">
        <v>1358</v>
      </c>
      <c r="J36" s="31">
        <v>0</v>
      </c>
      <c r="K36" s="31">
        <f t="shared" si="17"/>
        <v>10.189072189199997</v>
      </c>
      <c r="L36" s="31" t="s">
        <v>1358</v>
      </c>
      <c r="M36" s="28">
        <v>0</v>
      </c>
      <c r="N36" s="31">
        <v>0</v>
      </c>
      <c r="O36" s="65">
        <v>0</v>
      </c>
      <c r="P36" s="28">
        <v>0</v>
      </c>
      <c r="Q36" s="28">
        <v>0</v>
      </c>
      <c r="R36" s="31">
        <v>0</v>
      </c>
      <c r="S36" s="31">
        <f t="shared" si="106"/>
        <v>0</v>
      </c>
      <c r="T36" s="31">
        <f t="shared" si="107"/>
        <v>10.189072189199997</v>
      </c>
      <c r="U36" s="31">
        <f t="shared" si="2"/>
        <v>0</v>
      </c>
      <c r="V36" s="31">
        <f t="shared" si="18"/>
        <v>0</v>
      </c>
      <c r="W36" s="31">
        <f t="shared" si="3"/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28">
        <v>10.189072189199997</v>
      </c>
      <c r="BH36" s="28">
        <v>0</v>
      </c>
      <c r="BI36" s="28">
        <v>0</v>
      </c>
      <c r="BJ36" s="28">
        <v>10.189072189199997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Q36" s="28">
        <v>0</v>
      </c>
      <c r="BR36" s="28">
        <v>0</v>
      </c>
      <c r="BS36" s="28">
        <v>0</v>
      </c>
      <c r="BT36" s="28">
        <v>0</v>
      </c>
      <c r="BU36" s="28">
        <v>0</v>
      </c>
      <c r="BV36" s="31">
        <f t="shared" si="6"/>
        <v>10.189072189199997</v>
      </c>
      <c r="BW36" s="31">
        <f t="shared" si="7"/>
        <v>0</v>
      </c>
      <c r="BX36" s="31">
        <f t="shared" si="8"/>
        <v>0</v>
      </c>
      <c r="BY36" s="31">
        <f t="shared" si="9"/>
        <v>10.189072189199997</v>
      </c>
      <c r="BZ36" s="31">
        <f t="shared" si="10"/>
        <v>0</v>
      </c>
      <c r="CA36" s="31">
        <f t="shared" si="11"/>
        <v>10.189072189199997</v>
      </c>
      <c r="CB36" s="31">
        <f t="shared" si="12"/>
        <v>0</v>
      </c>
      <c r="CC36" s="31">
        <f t="shared" si="13"/>
        <v>0</v>
      </c>
      <c r="CD36" s="31">
        <f t="shared" si="14"/>
        <v>10.189072189199997</v>
      </c>
      <c r="CE36" s="31">
        <f t="shared" si="15"/>
        <v>0</v>
      </c>
      <c r="CF36" s="85" t="s">
        <v>1358</v>
      </c>
    </row>
    <row r="37" spans="1:84" ht="45" x14ac:dyDescent="0.25">
      <c r="A37" s="25" t="s">
        <v>98</v>
      </c>
      <c r="B37" s="35" t="s">
        <v>2668</v>
      </c>
      <c r="C37" s="29" t="s">
        <v>1977</v>
      </c>
      <c r="D37" s="63">
        <v>2018</v>
      </c>
      <c r="E37" s="63">
        <v>2018</v>
      </c>
      <c r="F37" s="63" t="s">
        <v>1358</v>
      </c>
      <c r="G37" s="31">
        <v>0</v>
      </c>
      <c r="H37" s="64">
        <f t="shared" si="16"/>
        <v>1.1430555924000001</v>
      </c>
      <c r="I37" s="31" t="s">
        <v>1358</v>
      </c>
      <c r="J37" s="31">
        <v>0</v>
      </c>
      <c r="K37" s="31">
        <f t="shared" si="17"/>
        <v>1.1430555924000001</v>
      </c>
      <c r="L37" s="31" t="s">
        <v>1358</v>
      </c>
      <c r="M37" s="28">
        <v>0</v>
      </c>
      <c r="N37" s="31">
        <v>0</v>
      </c>
      <c r="O37" s="65">
        <v>0</v>
      </c>
      <c r="P37" s="28">
        <v>0</v>
      </c>
      <c r="Q37" s="28">
        <v>0</v>
      </c>
      <c r="R37" s="31">
        <v>0</v>
      </c>
      <c r="S37" s="31">
        <f t="shared" si="106"/>
        <v>0</v>
      </c>
      <c r="T37" s="31">
        <f t="shared" si="107"/>
        <v>1.1430555924000001</v>
      </c>
      <c r="U37" s="31">
        <f t="shared" si="2"/>
        <v>0</v>
      </c>
      <c r="V37" s="31">
        <f t="shared" si="18"/>
        <v>0</v>
      </c>
      <c r="W37" s="31">
        <f t="shared" si="3"/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1.1430555924000001</v>
      </c>
      <c r="BH37" s="28">
        <v>0</v>
      </c>
      <c r="BI37" s="28">
        <v>0</v>
      </c>
      <c r="BJ37" s="28">
        <v>1.1430555924000001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S37" s="28">
        <v>0</v>
      </c>
      <c r="BT37" s="28">
        <v>0</v>
      </c>
      <c r="BU37" s="28">
        <v>0</v>
      </c>
      <c r="BV37" s="31">
        <f t="shared" si="6"/>
        <v>1.1430555924000001</v>
      </c>
      <c r="BW37" s="31">
        <f t="shared" si="7"/>
        <v>0</v>
      </c>
      <c r="BX37" s="31">
        <f t="shared" si="8"/>
        <v>0</v>
      </c>
      <c r="BY37" s="31">
        <f t="shared" si="9"/>
        <v>1.1430555924000001</v>
      </c>
      <c r="BZ37" s="31">
        <f t="shared" si="10"/>
        <v>0</v>
      </c>
      <c r="CA37" s="31">
        <f t="shared" si="11"/>
        <v>1.1430555924000001</v>
      </c>
      <c r="CB37" s="31">
        <f t="shared" si="12"/>
        <v>0</v>
      </c>
      <c r="CC37" s="31">
        <f t="shared" si="13"/>
        <v>0</v>
      </c>
      <c r="CD37" s="31">
        <f t="shared" si="14"/>
        <v>1.1430555924000001</v>
      </c>
      <c r="CE37" s="31">
        <f t="shared" si="15"/>
        <v>0</v>
      </c>
      <c r="CF37" s="85" t="s">
        <v>1358</v>
      </c>
    </row>
    <row r="38" spans="1:84" ht="45" x14ac:dyDescent="0.25">
      <c r="A38" s="25" t="s">
        <v>98</v>
      </c>
      <c r="B38" s="35" t="s">
        <v>1978</v>
      </c>
      <c r="C38" s="29" t="s">
        <v>1979</v>
      </c>
      <c r="D38" s="63">
        <v>2018</v>
      </c>
      <c r="E38" s="63">
        <v>2018</v>
      </c>
      <c r="F38" s="63" t="s">
        <v>1358</v>
      </c>
      <c r="G38" s="31">
        <v>0</v>
      </c>
      <c r="H38" s="64">
        <f t="shared" si="16"/>
        <v>2.0573771409999999</v>
      </c>
      <c r="I38" s="31" t="s">
        <v>1358</v>
      </c>
      <c r="J38" s="31">
        <v>0</v>
      </c>
      <c r="K38" s="31">
        <f t="shared" si="17"/>
        <v>2.0573771409999999</v>
      </c>
      <c r="L38" s="31" t="s">
        <v>1358</v>
      </c>
      <c r="M38" s="28">
        <v>0</v>
      </c>
      <c r="N38" s="31">
        <v>0</v>
      </c>
      <c r="O38" s="65">
        <v>0</v>
      </c>
      <c r="P38" s="28">
        <v>0</v>
      </c>
      <c r="Q38" s="28">
        <v>0</v>
      </c>
      <c r="R38" s="31">
        <v>0</v>
      </c>
      <c r="S38" s="31">
        <f t="shared" si="106"/>
        <v>0</v>
      </c>
      <c r="T38" s="31">
        <f t="shared" si="107"/>
        <v>2.0573771409999999</v>
      </c>
      <c r="U38" s="31">
        <f t="shared" si="2"/>
        <v>0</v>
      </c>
      <c r="V38" s="31">
        <f t="shared" si="18"/>
        <v>0</v>
      </c>
      <c r="W38" s="31">
        <f t="shared" si="3"/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1">
        <v>0</v>
      </c>
      <c r="AP38" s="31">
        <v>0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28">
        <v>2.0573771409999999</v>
      </c>
      <c r="BH38" s="28">
        <v>0</v>
      </c>
      <c r="BI38" s="28">
        <v>0</v>
      </c>
      <c r="BJ38" s="28">
        <v>2.0573771409999999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Q38" s="28">
        <v>0</v>
      </c>
      <c r="BR38" s="28">
        <v>0</v>
      </c>
      <c r="BS38" s="28">
        <v>0</v>
      </c>
      <c r="BT38" s="28">
        <v>0</v>
      </c>
      <c r="BU38" s="28">
        <v>0</v>
      </c>
      <c r="BV38" s="31">
        <f t="shared" si="6"/>
        <v>2.0573771409999999</v>
      </c>
      <c r="BW38" s="31">
        <f t="shared" si="7"/>
        <v>0</v>
      </c>
      <c r="BX38" s="31">
        <f t="shared" si="8"/>
        <v>0</v>
      </c>
      <c r="BY38" s="31">
        <f t="shared" si="9"/>
        <v>2.0573771409999999</v>
      </c>
      <c r="BZ38" s="31">
        <f t="shared" si="10"/>
        <v>0</v>
      </c>
      <c r="CA38" s="31">
        <f t="shared" si="11"/>
        <v>2.0573771409999999</v>
      </c>
      <c r="CB38" s="31">
        <f t="shared" si="12"/>
        <v>0</v>
      </c>
      <c r="CC38" s="31">
        <f t="shared" si="13"/>
        <v>0</v>
      </c>
      <c r="CD38" s="31">
        <f t="shared" si="14"/>
        <v>2.0573771409999999</v>
      </c>
      <c r="CE38" s="31">
        <f t="shared" si="15"/>
        <v>0</v>
      </c>
      <c r="CF38" s="85" t="s">
        <v>1358</v>
      </c>
    </row>
    <row r="39" spans="1:84" ht="45" x14ac:dyDescent="0.25">
      <c r="A39" s="25" t="s">
        <v>98</v>
      </c>
      <c r="B39" s="35" t="s">
        <v>1830</v>
      </c>
      <c r="C39" s="29" t="s">
        <v>1726</v>
      </c>
      <c r="D39" s="63">
        <v>2017</v>
      </c>
      <c r="E39" s="63">
        <v>2017</v>
      </c>
      <c r="F39" s="63" t="s">
        <v>1358</v>
      </c>
      <c r="G39" s="31">
        <v>0.10258039930362116</v>
      </c>
      <c r="H39" s="64">
        <f t="shared" si="16"/>
        <v>0.73652726699999993</v>
      </c>
      <c r="I39" s="31" t="s">
        <v>1358</v>
      </c>
      <c r="J39" s="31">
        <v>0.10258039930362116</v>
      </c>
      <c r="K39" s="31">
        <f t="shared" si="17"/>
        <v>0.73652726699999993</v>
      </c>
      <c r="L39" s="31" t="s">
        <v>1358</v>
      </c>
      <c r="M39" s="28">
        <v>0</v>
      </c>
      <c r="N39" s="31">
        <v>0</v>
      </c>
      <c r="O39" s="65">
        <v>0</v>
      </c>
      <c r="P39" s="28">
        <v>0</v>
      </c>
      <c r="Q39" s="28">
        <v>1.2079047178799998</v>
      </c>
      <c r="R39" s="31">
        <v>1.3890904255619996</v>
      </c>
      <c r="S39" s="31">
        <f t="shared" si="106"/>
        <v>0</v>
      </c>
      <c r="T39" s="31">
        <f t="shared" si="107"/>
        <v>0.73652726699999993</v>
      </c>
      <c r="U39" s="31">
        <f t="shared" si="2"/>
        <v>0</v>
      </c>
      <c r="V39" s="31">
        <f t="shared" si="18"/>
        <v>0</v>
      </c>
      <c r="W39" s="31">
        <f t="shared" si="3"/>
        <v>0</v>
      </c>
      <c r="X39" s="31">
        <v>0</v>
      </c>
      <c r="Y39" s="31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f>624.17565*1.18/1000</f>
        <v>0.73652726699999993</v>
      </c>
      <c r="AX39" s="28">
        <v>0</v>
      </c>
      <c r="AY39" s="28">
        <v>0</v>
      </c>
      <c r="AZ39" s="28">
        <f>624.17565*1.18/1000</f>
        <v>0.73652726699999993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Q39" s="28">
        <v>0</v>
      </c>
      <c r="BR39" s="28">
        <v>0</v>
      </c>
      <c r="BS39" s="28">
        <v>0</v>
      </c>
      <c r="BT39" s="28">
        <v>0</v>
      </c>
      <c r="BU39" s="28">
        <v>0</v>
      </c>
      <c r="BV39" s="31">
        <f t="shared" si="6"/>
        <v>0.73652726699999993</v>
      </c>
      <c r="BW39" s="31">
        <f t="shared" si="7"/>
        <v>0</v>
      </c>
      <c r="BX39" s="31">
        <f t="shared" si="8"/>
        <v>0</v>
      </c>
      <c r="BY39" s="31">
        <f t="shared" si="9"/>
        <v>0.73652726699999993</v>
      </c>
      <c r="BZ39" s="31">
        <f t="shared" si="10"/>
        <v>0</v>
      </c>
      <c r="CA39" s="31">
        <f t="shared" si="11"/>
        <v>0.73652726699999993</v>
      </c>
      <c r="CB39" s="31">
        <f t="shared" si="12"/>
        <v>0</v>
      </c>
      <c r="CC39" s="31">
        <f t="shared" si="13"/>
        <v>0</v>
      </c>
      <c r="CD39" s="31">
        <f t="shared" si="14"/>
        <v>0.73652726699999993</v>
      </c>
      <c r="CE39" s="31">
        <f t="shared" si="15"/>
        <v>0</v>
      </c>
      <c r="CF39" s="85" t="s">
        <v>1358</v>
      </c>
    </row>
    <row r="40" spans="1:84" ht="63" x14ac:dyDescent="0.25">
      <c r="A40" s="80" t="s">
        <v>98</v>
      </c>
      <c r="B40" s="81" t="s">
        <v>1980</v>
      </c>
      <c r="C40" s="83" t="s">
        <v>80</v>
      </c>
      <c r="D40" s="60" t="s">
        <v>1358</v>
      </c>
      <c r="E40" s="60" t="s">
        <v>1358</v>
      </c>
      <c r="F40" s="60" t="s">
        <v>1358</v>
      </c>
      <c r="G40" s="30">
        <v>0</v>
      </c>
      <c r="H40" s="61">
        <f t="shared" si="16"/>
        <v>0</v>
      </c>
      <c r="I40" s="30" t="s">
        <v>1358</v>
      </c>
      <c r="J40" s="30">
        <v>0</v>
      </c>
      <c r="K40" s="30">
        <f t="shared" si="17"/>
        <v>0</v>
      </c>
      <c r="L40" s="30" t="s">
        <v>1358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f t="shared" si="106"/>
        <v>0</v>
      </c>
      <c r="T40" s="30">
        <f t="shared" si="107"/>
        <v>0</v>
      </c>
      <c r="U40" s="30">
        <f t="shared" si="2"/>
        <v>0</v>
      </c>
      <c r="V40" s="30">
        <f t="shared" si="18"/>
        <v>0</v>
      </c>
      <c r="W40" s="30">
        <f t="shared" si="3"/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f t="shared" si="6"/>
        <v>0</v>
      </c>
      <c r="BW40" s="30">
        <f t="shared" si="7"/>
        <v>0</v>
      </c>
      <c r="BX40" s="30">
        <f t="shared" si="8"/>
        <v>0</v>
      </c>
      <c r="BY40" s="30">
        <f t="shared" si="9"/>
        <v>0</v>
      </c>
      <c r="BZ40" s="30">
        <f t="shared" si="10"/>
        <v>0</v>
      </c>
      <c r="CA40" s="30">
        <f t="shared" si="11"/>
        <v>0</v>
      </c>
      <c r="CB40" s="30">
        <f t="shared" si="12"/>
        <v>0</v>
      </c>
      <c r="CC40" s="30">
        <f t="shared" si="13"/>
        <v>0</v>
      </c>
      <c r="CD40" s="30">
        <f t="shared" si="14"/>
        <v>0</v>
      </c>
      <c r="CE40" s="30">
        <f t="shared" si="15"/>
        <v>0</v>
      </c>
      <c r="CF40" s="91" t="s">
        <v>1358</v>
      </c>
    </row>
    <row r="41" spans="1:84" ht="63" x14ac:dyDescent="0.25">
      <c r="A41" s="80" t="s">
        <v>98</v>
      </c>
      <c r="B41" s="81" t="s">
        <v>1981</v>
      </c>
      <c r="C41" s="83" t="s">
        <v>80</v>
      </c>
      <c r="D41" s="60" t="s">
        <v>1358</v>
      </c>
      <c r="E41" s="60" t="s">
        <v>1358</v>
      </c>
      <c r="F41" s="60" t="s">
        <v>1358</v>
      </c>
      <c r="G41" s="30">
        <v>0</v>
      </c>
      <c r="H41" s="61">
        <f t="shared" si="16"/>
        <v>0</v>
      </c>
      <c r="I41" s="30" t="s">
        <v>1358</v>
      </c>
      <c r="J41" s="30">
        <v>0</v>
      </c>
      <c r="K41" s="30">
        <f t="shared" si="17"/>
        <v>0</v>
      </c>
      <c r="L41" s="30" t="s">
        <v>1358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f t="shared" si="106"/>
        <v>0</v>
      </c>
      <c r="T41" s="30">
        <f t="shared" si="107"/>
        <v>0</v>
      </c>
      <c r="U41" s="30">
        <f t="shared" si="2"/>
        <v>0</v>
      </c>
      <c r="V41" s="30">
        <f t="shared" si="18"/>
        <v>0</v>
      </c>
      <c r="W41" s="30">
        <f t="shared" si="3"/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f t="shared" si="6"/>
        <v>0</v>
      </c>
      <c r="BW41" s="30">
        <f t="shared" si="7"/>
        <v>0</v>
      </c>
      <c r="BX41" s="30">
        <f t="shared" si="8"/>
        <v>0</v>
      </c>
      <c r="BY41" s="30">
        <f t="shared" si="9"/>
        <v>0</v>
      </c>
      <c r="BZ41" s="30">
        <f t="shared" si="10"/>
        <v>0</v>
      </c>
      <c r="CA41" s="30">
        <f t="shared" si="11"/>
        <v>0</v>
      </c>
      <c r="CB41" s="30">
        <f t="shared" si="12"/>
        <v>0</v>
      </c>
      <c r="CC41" s="30">
        <f t="shared" si="13"/>
        <v>0</v>
      </c>
      <c r="CD41" s="30">
        <f t="shared" si="14"/>
        <v>0</v>
      </c>
      <c r="CE41" s="30">
        <f t="shared" si="15"/>
        <v>0</v>
      </c>
      <c r="CF41" s="91" t="s">
        <v>1358</v>
      </c>
    </row>
    <row r="42" spans="1:84" ht="57" x14ac:dyDescent="0.25">
      <c r="A42" s="9" t="s">
        <v>100</v>
      </c>
      <c r="B42" s="16" t="s">
        <v>101</v>
      </c>
      <c r="C42" s="6" t="s">
        <v>80</v>
      </c>
      <c r="D42" s="60" t="s">
        <v>1358</v>
      </c>
      <c r="E42" s="60" t="s">
        <v>1358</v>
      </c>
      <c r="F42" s="60" t="s">
        <v>1358</v>
      </c>
      <c r="G42" s="61">
        <f>SUM(G43:G60)</f>
        <v>6.2519331110226704</v>
      </c>
      <c r="H42" s="61">
        <f t="shared" si="16"/>
        <v>64.749586865200001</v>
      </c>
      <c r="I42" s="30" t="s">
        <v>1358</v>
      </c>
      <c r="J42" s="30">
        <f>SUM(J43:J60)</f>
        <v>6.2519331110226704</v>
      </c>
      <c r="K42" s="30">
        <f t="shared" si="17"/>
        <v>64.749586865200001</v>
      </c>
      <c r="L42" s="30" t="s">
        <v>1358</v>
      </c>
      <c r="M42" s="30">
        <f>SUM(M43:M60)</f>
        <v>0</v>
      </c>
      <c r="N42" s="30">
        <v>0</v>
      </c>
      <c r="O42" s="30">
        <f>SUM(O43:O60)</f>
        <v>0</v>
      </c>
      <c r="P42" s="30">
        <f>SUM(P43:P60)</f>
        <v>0</v>
      </c>
      <c r="Q42" s="30">
        <f>SUM(Q43:Q60)</f>
        <v>135.99665155346401</v>
      </c>
      <c r="R42" s="30">
        <f>SUM(R43:R60)</f>
        <v>156.39614928648359</v>
      </c>
      <c r="S42" s="30">
        <f t="shared" si="106"/>
        <v>0</v>
      </c>
      <c r="T42" s="30">
        <f t="shared" si="107"/>
        <v>108.30144668559998</v>
      </c>
      <c r="U42" s="30">
        <f t="shared" si="2"/>
        <v>0</v>
      </c>
      <c r="V42" s="30">
        <f t="shared" si="18"/>
        <v>0</v>
      </c>
      <c r="W42" s="30">
        <f t="shared" si="3"/>
        <v>21.775929910199999</v>
      </c>
      <c r="X42" s="30">
        <f>X43+X44+X46+X48</f>
        <v>0</v>
      </c>
      <c r="Y42" s="30">
        <f t="shared" ref="Y42:AK42" si="117">SUM(Y43:Y58)</f>
        <v>0</v>
      </c>
      <c r="Z42" s="30">
        <f t="shared" si="117"/>
        <v>0</v>
      </c>
      <c r="AA42" s="30">
        <f t="shared" si="117"/>
        <v>0</v>
      </c>
      <c r="AB42" s="30">
        <f t="shared" si="117"/>
        <v>0</v>
      </c>
      <c r="AC42" s="30">
        <f t="shared" si="117"/>
        <v>21.775929910199999</v>
      </c>
      <c r="AD42" s="30">
        <f t="shared" si="117"/>
        <v>0</v>
      </c>
      <c r="AE42" s="30">
        <f t="shared" si="117"/>
        <v>0</v>
      </c>
      <c r="AF42" s="30">
        <f t="shared" si="117"/>
        <v>21.775929910199999</v>
      </c>
      <c r="AG42" s="30">
        <f t="shared" si="117"/>
        <v>0</v>
      </c>
      <c r="AH42" s="30">
        <f t="shared" si="117"/>
        <v>0</v>
      </c>
      <c r="AI42" s="30">
        <f t="shared" si="117"/>
        <v>0</v>
      </c>
      <c r="AJ42" s="30">
        <f t="shared" si="117"/>
        <v>0</v>
      </c>
      <c r="AK42" s="30">
        <f t="shared" si="117"/>
        <v>0</v>
      </c>
      <c r="AL42" s="30">
        <v>0</v>
      </c>
      <c r="AM42" s="30">
        <f t="shared" ref="AM42:BF42" si="118">SUM(AM43:AM58)</f>
        <v>20.744905756999998</v>
      </c>
      <c r="AN42" s="30">
        <f t="shared" si="118"/>
        <v>0</v>
      </c>
      <c r="AO42" s="30">
        <f t="shared" si="118"/>
        <v>0</v>
      </c>
      <c r="AP42" s="30">
        <f t="shared" si="118"/>
        <v>20.744905756999998</v>
      </c>
      <c r="AQ42" s="30">
        <f t="shared" si="118"/>
        <v>0</v>
      </c>
      <c r="AR42" s="30">
        <f t="shared" si="118"/>
        <v>0</v>
      </c>
      <c r="AS42" s="30">
        <f t="shared" si="118"/>
        <v>0</v>
      </c>
      <c r="AT42" s="30">
        <f t="shared" si="118"/>
        <v>0</v>
      </c>
      <c r="AU42" s="30">
        <f t="shared" si="118"/>
        <v>0</v>
      </c>
      <c r="AV42" s="30">
        <f t="shared" si="118"/>
        <v>0</v>
      </c>
      <c r="AW42" s="30">
        <f t="shared" si="118"/>
        <v>18.628021955200001</v>
      </c>
      <c r="AX42" s="30">
        <f t="shared" si="118"/>
        <v>0</v>
      </c>
      <c r="AY42" s="30">
        <f t="shared" si="118"/>
        <v>0</v>
      </c>
      <c r="AZ42" s="30">
        <f t="shared" si="118"/>
        <v>18.628021955200001</v>
      </c>
      <c r="BA42" s="30">
        <f t="shared" si="118"/>
        <v>0</v>
      </c>
      <c r="BB42" s="30">
        <f t="shared" si="118"/>
        <v>0</v>
      </c>
      <c r="BC42" s="30">
        <f t="shared" si="118"/>
        <v>0</v>
      </c>
      <c r="BD42" s="30">
        <f t="shared" si="118"/>
        <v>0</v>
      </c>
      <c r="BE42" s="30">
        <f t="shared" si="118"/>
        <v>0</v>
      </c>
      <c r="BF42" s="30">
        <f t="shared" si="118"/>
        <v>0</v>
      </c>
      <c r="BG42" s="30">
        <v>25.376659152999999</v>
      </c>
      <c r="BH42" s="30">
        <f>SUM(BH43:BH58)</f>
        <v>0</v>
      </c>
      <c r="BI42" s="30">
        <f>SUM(BI43:BI58)</f>
        <v>0</v>
      </c>
      <c r="BJ42" s="30">
        <v>25.376659152999999</v>
      </c>
      <c r="BK42" s="30">
        <f t="shared" ref="BK42:BU42" si="119">SUM(BK43:BK58)</f>
        <v>0</v>
      </c>
      <c r="BL42" s="30">
        <f t="shared" si="119"/>
        <v>0</v>
      </c>
      <c r="BM42" s="30">
        <f t="shared" si="119"/>
        <v>0</v>
      </c>
      <c r="BN42" s="30">
        <f t="shared" si="119"/>
        <v>0</v>
      </c>
      <c r="BO42" s="30">
        <f t="shared" si="119"/>
        <v>0</v>
      </c>
      <c r="BP42" s="30">
        <f t="shared" si="119"/>
        <v>0</v>
      </c>
      <c r="BQ42" s="30">
        <v>0</v>
      </c>
      <c r="BR42" s="30">
        <f t="shared" si="119"/>
        <v>0</v>
      </c>
      <c r="BS42" s="30">
        <f t="shared" si="119"/>
        <v>0</v>
      </c>
      <c r="BT42" s="30">
        <v>0</v>
      </c>
      <c r="BU42" s="30">
        <f t="shared" si="119"/>
        <v>0</v>
      </c>
      <c r="BV42" s="30">
        <f t="shared" si="6"/>
        <v>64.749586865200001</v>
      </c>
      <c r="BW42" s="30">
        <f t="shared" si="7"/>
        <v>0</v>
      </c>
      <c r="BX42" s="30">
        <f t="shared" si="8"/>
        <v>0</v>
      </c>
      <c r="BY42" s="30">
        <f t="shared" si="9"/>
        <v>64.749586865200001</v>
      </c>
      <c r="BZ42" s="30">
        <f t="shared" si="10"/>
        <v>0</v>
      </c>
      <c r="CA42" s="30">
        <f t="shared" si="11"/>
        <v>64.749586865200001</v>
      </c>
      <c r="CB42" s="30">
        <f t="shared" si="12"/>
        <v>0</v>
      </c>
      <c r="CC42" s="30">
        <f t="shared" si="13"/>
        <v>0</v>
      </c>
      <c r="CD42" s="30">
        <f t="shared" si="14"/>
        <v>64.749586865200001</v>
      </c>
      <c r="CE42" s="30">
        <f t="shared" si="15"/>
        <v>0</v>
      </c>
      <c r="CF42" s="91" t="s">
        <v>1358</v>
      </c>
    </row>
    <row r="43" spans="1:84" ht="60" x14ac:dyDescent="0.25">
      <c r="A43" s="7" t="s">
        <v>100</v>
      </c>
      <c r="B43" s="17" t="s">
        <v>574</v>
      </c>
      <c r="C43" s="8" t="s">
        <v>575</v>
      </c>
      <c r="D43" s="63">
        <v>2015</v>
      </c>
      <c r="E43" s="63">
        <v>2015</v>
      </c>
      <c r="F43" s="63" t="s">
        <v>1358</v>
      </c>
      <c r="G43" s="64">
        <v>0</v>
      </c>
      <c r="H43" s="64">
        <f t="shared" si="16"/>
        <v>0</v>
      </c>
      <c r="I43" s="31" t="s">
        <v>1358</v>
      </c>
      <c r="J43" s="31">
        <v>0</v>
      </c>
      <c r="K43" s="31">
        <f t="shared" si="17"/>
        <v>0</v>
      </c>
      <c r="L43" s="31" t="s">
        <v>1358</v>
      </c>
      <c r="M43" s="28">
        <v>0</v>
      </c>
      <c r="N43" s="31">
        <v>0</v>
      </c>
      <c r="O43" s="65">
        <v>0</v>
      </c>
      <c r="P43" s="28">
        <v>0</v>
      </c>
      <c r="Q43" s="28">
        <v>12.227064821199997</v>
      </c>
      <c r="R43" s="31">
        <v>14.061124544379997</v>
      </c>
      <c r="S43" s="31">
        <f t="shared" si="106"/>
        <v>0</v>
      </c>
      <c r="T43" s="31">
        <f t="shared" si="107"/>
        <v>7.4555273299999989</v>
      </c>
      <c r="U43" s="31">
        <f t="shared" si="2"/>
        <v>0</v>
      </c>
      <c r="V43" s="31">
        <f t="shared" si="18"/>
        <v>0</v>
      </c>
      <c r="W43" s="31">
        <f t="shared" si="3"/>
        <v>3.7277636649999994</v>
      </c>
      <c r="X43" s="31">
        <v>0</v>
      </c>
      <c r="Y43" s="31">
        <v>0</v>
      </c>
      <c r="Z43" s="28">
        <v>0</v>
      </c>
      <c r="AA43" s="28">
        <v>0</v>
      </c>
      <c r="AB43" s="28">
        <v>0</v>
      </c>
      <c r="AC43" s="28">
        <f>3159.12175*1.18/1000</f>
        <v>3.7277636649999994</v>
      </c>
      <c r="AD43" s="28">
        <v>0</v>
      </c>
      <c r="AE43" s="28">
        <v>0</v>
      </c>
      <c r="AF43" s="28">
        <f>3159.12175*1.18/1000</f>
        <v>3.7277636649999994</v>
      </c>
      <c r="AG43" s="28">
        <v>0</v>
      </c>
      <c r="AH43" s="28">
        <v>0</v>
      </c>
      <c r="AI43" s="28">
        <v>0</v>
      </c>
      <c r="AJ43" s="28">
        <v>0</v>
      </c>
      <c r="AK43" s="28">
        <v>0</v>
      </c>
      <c r="AL43" s="28">
        <v>0</v>
      </c>
      <c r="AM43" s="28">
        <v>0</v>
      </c>
      <c r="AN43" s="28">
        <v>0</v>
      </c>
      <c r="AO43" s="28">
        <v>0</v>
      </c>
      <c r="AP43" s="28">
        <v>0</v>
      </c>
      <c r="AQ43" s="28">
        <v>0</v>
      </c>
      <c r="AR43" s="28">
        <v>0</v>
      </c>
      <c r="AS43" s="28">
        <v>0</v>
      </c>
      <c r="AT43" s="28">
        <v>0</v>
      </c>
      <c r="AU43" s="28">
        <v>0</v>
      </c>
      <c r="AV43" s="28">
        <v>0</v>
      </c>
      <c r="AW43" s="28">
        <v>0</v>
      </c>
      <c r="AX43" s="28">
        <v>0</v>
      </c>
      <c r="AY43" s="28">
        <v>0</v>
      </c>
      <c r="AZ43" s="28">
        <v>0</v>
      </c>
      <c r="BA43" s="28">
        <v>0</v>
      </c>
      <c r="BB43" s="28">
        <v>0</v>
      </c>
      <c r="BC43" s="28">
        <v>0</v>
      </c>
      <c r="BD43" s="28">
        <v>0</v>
      </c>
      <c r="BE43" s="28">
        <v>0</v>
      </c>
      <c r="BF43" s="28">
        <v>0</v>
      </c>
      <c r="BG43" s="28">
        <v>0</v>
      </c>
      <c r="BH43" s="28"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  <c r="BN43" s="28">
        <v>0</v>
      </c>
      <c r="BO43" s="28">
        <v>0</v>
      </c>
      <c r="BP43" s="28">
        <v>0</v>
      </c>
      <c r="BQ43" s="28">
        <v>0</v>
      </c>
      <c r="BR43" s="28">
        <v>0</v>
      </c>
      <c r="BS43" s="28">
        <v>0</v>
      </c>
      <c r="BT43" s="28">
        <v>0</v>
      </c>
      <c r="BU43" s="28">
        <v>0</v>
      </c>
      <c r="BV43" s="31">
        <f t="shared" si="6"/>
        <v>0</v>
      </c>
      <c r="BW43" s="31">
        <f t="shared" si="7"/>
        <v>0</v>
      </c>
      <c r="BX43" s="31">
        <f t="shared" si="8"/>
        <v>0</v>
      </c>
      <c r="BY43" s="31">
        <f t="shared" si="9"/>
        <v>0</v>
      </c>
      <c r="BZ43" s="31">
        <f t="shared" si="10"/>
        <v>0</v>
      </c>
      <c r="CA43" s="31">
        <f t="shared" si="11"/>
        <v>0</v>
      </c>
      <c r="CB43" s="31">
        <f t="shared" si="12"/>
        <v>0</v>
      </c>
      <c r="CC43" s="31">
        <f t="shared" si="13"/>
        <v>0</v>
      </c>
      <c r="CD43" s="31">
        <f t="shared" si="14"/>
        <v>0</v>
      </c>
      <c r="CE43" s="31">
        <f t="shared" si="15"/>
        <v>0</v>
      </c>
      <c r="CF43" s="85" t="s">
        <v>1358</v>
      </c>
    </row>
    <row r="44" spans="1:84" ht="45" x14ac:dyDescent="0.25">
      <c r="A44" s="7" t="s">
        <v>100</v>
      </c>
      <c r="B44" s="17" t="s">
        <v>576</v>
      </c>
      <c r="C44" s="8" t="s">
        <v>577</v>
      </c>
      <c r="D44" s="63">
        <v>2015</v>
      </c>
      <c r="E44" s="63">
        <v>2015</v>
      </c>
      <c r="F44" s="63" t="s">
        <v>1358</v>
      </c>
      <c r="G44" s="64">
        <v>0</v>
      </c>
      <c r="H44" s="64">
        <f t="shared" si="16"/>
        <v>0</v>
      </c>
      <c r="I44" s="31" t="s">
        <v>1358</v>
      </c>
      <c r="J44" s="31">
        <v>0</v>
      </c>
      <c r="K44" s="31">
        <f t="shared" si="17"/>
        <v>0</v>
      </c>
      <c r="L44" s="31" t="s">
        <v>1358</v>
      </c>
      <c r="M44" s="28">
        <v>0</v>
      </c>
      <c r="N44" s="31">
        <v>0</v>
      </c>
      <c r="O44" s="65">
        <v>0</v>
      </c>
      <c r="P44" s="28">
        <v>0</v>
      </c>
      <c r="Q44" s="28">
        <v>7.4262951663999988E-2</v>
      </c>
      <c r="R44" s="31">
        <v>8.540239441359998E-2</v>
      </c>
      <c r="S44" s="31">
        <f t="shared" si="106"/>
        <v>0</v>
      </c>
      <c r="T44" s="31">
        <f t="shared" si="107"/>
        <v>4.5282287599999999E-2</v>
      </c>
      <c r="U44" s="31">
        <f t="shared" si="2"/>
        <v>0</v>
      </c>
      <c r="V44" s="31">
        <f t="shared" si="18"/>
        <v>0</v>
      </c>
      <c r="W44" s="31">
        <f t="shared" si="3"/>
        <v>2.2641143799999999E-2</v>
      </c>
      <c r="X44" s="31">
        <v>0</v>
      </c>
      <c r="Y44" s="31">
        <v>0</v>
      </c>
      <c r="Z44" s="28">
        <v>0</v>
      </c>
      <c r="AA44" s="28">
        <v>0</v>
      </c>
      <c r="AB44" s="28">
        <v>0</v>
      </c>
      <c r="AC44" s="28">
        <f>19.18741*1.18/1000</f>
        <v>2.2641143799999999E-2</v>
      </c>
      <c r="AD44" s="28">
        <v>0</v>
      </c>
      <c r="AE44" s="28">
        <v>0</v>
      </c>
      <c r="AF44" s="28">
        <f>19.18741*1.18/1000</f>
        <v>2.2641143799999999E-2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0</v>
      </c>
      <c r="BE44" s="28">
        <v>0</v>
      </c>
      <c r="BF44" s="28">
        <v>0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P44" s="28">
        <v>0</v>
      </c>
      <c r="BQ44" s="28">
        <v>0</v>
      </c>
      <c r="BR44" s="28">
        <v>0</v>
      </c>
      <c r="BS44" s="28">
        <v>0</v>
      </c>
      <c r="BT44" s="28">
        <v>0</v>
      </c>
      <c r="BU44" s="28">
        <v>0</v>
      </c>
      <c r="BV44" s="31">
        <f t="shared" si="6"/>
        <v>0</v>
      </c>
      <c r="BW44" s="31">
        <f t="shared" si="7"/>
        <v>0</v>
      </c>
      <c r="BX44" s="31">
        <f t="shared" si="8"/>
        <v>0</v>
      </c>
      <c r="BY44" s="31">
        <f t="shared" si="9"/>
        <v>0</v>
      </c>
      <c r="BZ44" s="31">
        <f t="shared" si="10"/>
        <v>0</v>
      </c>
      <c r="CA44" s="31">
        <f t="shared" si="11"/>
        <v>0</v>
      </c>
      <c r="CB44" s="31">
        <f t="shared" si="12"/>
        <v>0</v>
      </c>
      <c r="CC44" s="31">
        <f t="shared" si="13"/>
        <v>0</v>
      </c>
      <c r="CD44" s="31">
        <f t="shared" si="14"/>
        <v>0</v>
      </c>
      <c r="CE44" s="31">
        <f t="shared" si="15"/>
        <v>0</v>
      </c>
      <c r="CF44" s="85" t="s">
        <v>1358</v>
      </c>
    </row>
    <row r="45" spans="1:84" ht="45" x14ac:dyDescent="0.25">
      <c r="A45" s="7" t="s">
        <v>100</v>
      </c>
      <c r="B45" s="17" t="s">
        <v>578</v>
      </c>
      <c r="C45" s="8" t="s">
        <v>579</v>
      </c>
      <c r="D45" s="63">
        <v>2015</v>
      </c>
      <c r="E45" s="63">
        <v>2015</v>
      </c>
      <c r="F45" s="63" t="s">
        <v>1358</v>
      </c>
      <c r="G45" s="64">
        <v>0</v>
      </c>
      <c r="H45" s="64">
        <f t="shared" si="16"/>
        <v>0</v>
      </c>
      <c r="I45" s="31" t="s">
        <v>1358</v>
      </c>
      <c r="J45" s="31">
        <v>0</v>
      </c>
      <c r="K45" s="31">
        <f t="shared" si="17"/>
        <v>0</v>
      </c>
      <c r="L45" s="31" t="s">
        <v>1358</v>
      </c>
      <c r="M45" s="28">
        <v>0</v>
      </c>
      <c r="N45" s="31">
        <v>0</v>
      </c>
      <c r="O45" s="65">
        <v>0</v>
      </c>
      <c r="P45" s="28">
        <v>0</v>
      </c>
      <c r="Q45" s="28">
        <v>56.992402352687996</v>
      </c>
      <c r="R45" s="31">
        <v>65.541262705591194</v>
      </c>
      <c r="S45" s="31">
        <f t="shared" si="106"/>
        <v>0</v>
      </c>
      <c r="T45" s="31">
        <f t="shared" si="107"/>
        <v>34.751464849199998</v>
      </c>
      <c r="U45" s="31">
        <f t="shared" si="2"/>
        <v>0</v>
      </c>
      <c r="V45" s="31">
        <f t="shared" si="18"/>
        <v>0</v>
      </c>
      <c r="W45" s="31">
        <f t="shared" si="3"/>
        <v>17.375732424599999</v>
      </c>
      <c r="X45" s="31">
        <v>0</v>
      </c>
      <c r="Y45" s="31">
        <v>0</v>
      </c>
      <c r="Z45" s="28">
        <v>0</v>
      </c>
      <c r="AA45" s="28">
        <v>0</v>
      </c>
      <c r="AB45" s="28">
        <v>0</v>
      </c>
      <c r="AC45" s="28">
        <f>14725.19697*1.18/1000</f>
        <v>17.375732424599999</v>
      </c>
      <c r="AD45" s="28">
        <v>0</v>
      </c>
      <c r="AE45" s="28">
        <v>0</v>
      </c>
      <c r="AF45" s="28">
        <f>14725.19697*1.18/1000</f>
        <v>17.375732424599999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Q45" s="28">
        <v>0</v>
      </c>
      <c r="BR45" s="28">
        <v>0</v>
      </c>
      <c r="BS45" s="28">
        <v>0</v>
      </c>
      <c r="BT45" s="28">
        <v>0</v>
      </c>
      <c r="BU45" s="28">
        <v>0</v>
      </c>
      <c r="BV45" s="31">
        <f t="shared" si="6"/>
        <v>0</v>
      </c>
      <c r="BW45" s="31">
        <f t="shared" si="7"/>
        <v>0</v>
      </c>
      <c r="BX45" s="31">
        <f t="shared" si="8"/>
        <v>0</v>
      </c>
      <c r="BY45" s="31">
        <f t="shared" si="9"/>
        <v>0</v>
      </c>
      <c r="BZ45" s="31">
        <f t="shared" si="10"/>
        <v>0</v>
      </c>
      <c r="CA45" s="31">
        <f t="shared" si="11"/>
        <v>0</v>
      </c>
      <c r="CB45" s="31">
        <f t="shared" si="12"/>
        <v>0</v>
      </c>
      <c r="CC45" s="31">
        <f t="shared" si="13"/>
        <v>0</v>
      </c>
      <c r="CD45" s="31">
        <f t="shared" si="14"/>
        <v>0</v>
      </c>
      <c r="CE45" s="31">
        <f t="shared" si="15"/>
        <v>0</v>
      </c>
      <c r="CF45" s="85" t="s">
        <v>1358</v>
      </c>
    </row>
    <row r="46" spans="1:84" ht="45" x14ac:dyDescent="0.25">
      <c r="A46" s="7" t="s">
        <v>100</v>
      </c>
      <c r="B46" s="17" t="s">
        <v>580</v>
      </c>
      <c r="C46" s="8" t="s">
        <v>581</v>
      </c>
      <c r="D46" s="63">
        <v>2015</v>
      </c>
      <c r="E46" s="63">
        <v>2015</v>
      </c>
      <c r="F46" s="63" t="s">
        <v>1358</v>
      </c>
      <c r="G46" s="64">
        <v>0</v>
      </c>
      <c r="H46" s="64">
        <f t="shared" si="16"/>
        <v>0</v>
      </c>
      <c r="I46" s="31" t="s">
        <v>1358</v>
      </c>
      <c r="J46" s="31">
        <v>0</v>
      </c>
      <c r="K46" s="31">
        <f t="shared" si="17"/>
        <v>0</v>
      </c>
      <c r="L46" s="31" t="s">
        <v>1358</v>
      </c>
      <c r="M46" s="28">
        <v>0</v>
      </c>
      <c r="N46" s="31">
        <v>0</v>
      </c>
      <c r="O46" s="65">
        <v>0</v>
      </c>
      <c r="P46" s="28">
        <v>0</v>
      </c>
      <c r="Q46" s="28">
        <v>2.1313199799039992</v>
      </c>
      <c r="R46" s="31">
        <v>2.4510179768895988</v>
      </c>
      <c r="S46" s="31">
        <f t="shared" si="106"/>
        <v>0</v>
      </c>
      <c r="T46" s="31">
        <f t="shared" si="107"/>
        <v>1.2995853535999997</v>
      </c>
      <c r="U46" s="31">
        <f t="shared" si="2"/>
        <v>0</v>
      </c>
      <c r="V46" s="31">
        <f t="shared" si="18"/>
        <v>0</v>
      </c>
      <c r="W46" s="31">
        <f t="shared" si="3"/>
        <v>0.64979267679999986</v>
      </c>
      <c r="X46" s="31">
        <v>0</v>
      </c>
      <c r="Y46" s="31">
        <v>0</v>
      </c>
      <c r="Z46" s="28">
        <v>0</v>
      </c>
      <c r="AA46" s="28">
        <v>0</v>
      </c>
      <c r="AB46" s="28">
        <v>0</v>
      </c>
      <c r="AC46" s="28">
        <f>550.67176*1.18/1000</f>
        <v>0.64979267679999986</v>
      </c>
      <c r="AD46" s="28">
        <v>0</v>
      </c>
      <c r="AE46" s="28">
        <v>0</v>
      </c>
      <c r="AF46" s="28">
        <f>550.67176*1.18/1000</f>
        <v>0.64979267679999986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Q46" s="28">
        <v>0</v>
      </c>
      <c r="BR46" s="28">
        <v>0</v>
      </c>
      <c r="BS46" s="28">
        <v>0</v>
      </c>
      <c r="BT46" s="28">
        <v>0</v>
      </c>
      <c r="BU46" s="28">
        <v>0</v>
      </c>
      <c r="BV46" s="31">
        <f t="shared" si="6"/>
        <v>0</v>
      </c>
      <c r="BW46" s="31">
        <f t="shared" si="7"/>
        <v>0</v>
      </c>
      <c r="BX46" s="31">
        <f t="shared" si="8"/>
        <v>0</v>
      </c>
      <c r="BY46" s="31">
        <f t="shared" si="9"/>
        <v>0</v>
      </c>
      <c r="BZ46" s="31">
        <f t="shared" si="10"/>
        <v>0</v>
      </c>
      <c r="CA46" s="31">
        <f t="shared" si="11"/>
        <v>0</v>
      </c>
      <c r="CB46" s="31">
        <f t="shared" si="12"/>
        <v>0</v>
      </c>
      <c r="CC46" s="31">
        <f t="shared" si="13"/>
        <v>0</v>
      </c>
      <c r="CD46" s="31">
        <f t="shared" si="14"/>
        <v>0</v>
      </c>
      <c r="CE46" s="31">
        <f t="shared" si="15"/>
        <v>0</v>
      </c>
      <c r="CF46" s="85" t="s">
        <v>1358</v>
      </c>
    </row>
    <row r="47" spans="1:84" ht="45" x14ac:dyDescent="0.25">
      <c r="A47" s="7" t="s">
        <v>100</v>
      </c>
      <c r="B47" s="17" t="s">
        <v>582</v>
      </c>
      <c r="C47" s="8" t="s">
        <v>583</v>
      </c>
      <c r="D47" s="63">
        <v>2016</v>
      </c>
      <c r="E47" s="63">
        <v>2016</v>
      </c>
      <c r="F47" s="63" t="s">
        <v>1358</v>
      </c>
      <c r="G47" s="31">
        <v>1.8779894991706538</v>
      </c>
      <c r="H47" s="64">
        <f t="shared" si="16"/>
        <v>11.774994159799999</v>
      </c>
      <c r="I47" s="31" t="s">
        <v>1358</v>
      </c>
      <c r="J47" s="31">
        <v>1.8779894991706538</v>
      </c>
      <c r="K47" s="31">
        <f t="shared" si="17"/>
        <v>11.774994159799999</v>
      </c>
      <c r="L47" s="31" t="s">
        <v>1358</v>
      </c>
      <c r="M47" s="28">
        <v>0</v>
      </c>
      <c r="N47" s="31">
        <v>0</v>
      </c>
      <c r="O47" s="65">
        <v>0</v>
      </c>
      <c r="P47" s="28">
        <v>0</v>
      </c>
      <c r="Q47" s="28">
        <v>19.310990422071995</v>
      </c>
      <c r="R47" s="31">
        <v>22.207638985382793</v>
      </c>
      <c r="S47" s="31">
        <f t="shared" si="106"/>
        <v>0</v>
      </c>
      <c r="T47" s="31">
        <f t="shared" si="107"/>
        <v>11.774994159799999</v>
      </c>
      <c r="U47" s="31">
        <f t="shared" si="2"/>
        <v>0</v>
      </c>
      <c r="V47" s="31">
        <f t="shared" si="18"/>
        <v>0</v>
      </c>
      <c r="W47" s="31">
        <f t="shared" si="3"/>
        <v>0</v>
      </c>
      <c r="X47" s="31">
        <v>0</v>
      </c>
      <c r="Y47" s="31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f>9978808.61*1.18/1000000</f>
        <v>11.774994159799999</v>
      </c>
      <c r="AN47" s="28">
        <v>0</v>
      </c>
      <c r="AO47" s="28">
        <v>0</v>
      </c>
      <c r="AP47" s="28">
        <f>9978808.61*1.18/1000000</f>
        <v>11.774994159799999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  <c r="BJ47" s="28">
        <v>0</v>
      </c>
      <c r="BK47" s="28">
        <v>0</v>
      </c>
      <c r="BL47" s="28">
        <v>0</v>
      </c>
      <c r="BM47" s="28">
        <v>0</v>
      </c>
      <c r="BN47" s="28">
        <v>0</v>
      </c>
      <c r="BO47" s="28">
        <v>0</v>
      </c>
      <c r="BP47" s="28">
        <v>0</v>
      </c>
      <c r="BQ47" s="28">
        <v>0</v>
      </c>
      <c r="BR47" s="28">
        <v>0</v>
      </c>
      <c r="BS47" s="28">
        <v>0</v>
      </c>
      <c r="BT47" s="28">
        <v>0</v>
      </c>
      <c r="BU47" s="28">
        <v>0</v>
      </c>
      <c r="BV47" s="31">
        <f t="shared" si="6"/>
        <v>11.774994159799999</v>
      </c>
      <c r="BW47" s="31">
        <f t="shared" si="7"/>
        <v>0</v>
      </c>
      <c r="BX47" s="31">
        <f t="shared" si="8"/>
        <v>0</v>
      </c>
      <c r="BY47" s="31">
        <f t="shared" si="9"/>
        <v>11.774994159799999</v>
      </c>
      <c r="BZ47" s="31">
        <f t="shared" si="10"/>
        <v>0</v>
      </c>
      <c r="CA47" s="31">
        <f t="shared" si="11"/>
        <v>11.774994159799999</v>
      </c>
      <c r="CB47" s="31">
        <f t="shared" si="12"/>
        <v>0</v>
      </c>
      <c r="CC47" s="31">
        <f t="shared" si="13"/>
        <v>0</v>
      </c>
      <c r="CD47" s="31">
        <f t="shared" si="14"/>
        <v>11.774994159799999</v>
      </c>
      <c r="CE47" s="31">
        <f t="shared" si="15"/>
        <v>0</v>
      </c>
      <c r="CF47" s="85" t="s">
        <v>1358</v>
      </c>
    </row>
    <row r="48" spans="1:84" ht="45" x14ac:dyDescent="0.25">
      <c r="A48" s="7" t="s">
        <v>100</v>
      </c>
      <c r="B48" s="17" t="s">
        <v>584</v>
      </c>
      <c r="C48" s="8" t="s">
        <v>585</v>
      </c>
      <c r="D48" s="63">
        <v>2016</v>
      </c>
      <c r="E48" s="63">
        <v>2016</v>
      </c>
      <c r="F48" s="63" t="s">
        <v>1358</v>
      </c>
      <c r="G48" s="31">
        <v>1.1821857947368419</v>
      </c>
      <c r="H48" s="64">
        <f t="shared" si="16"/>
        <v>7.4123049329999988</v>
      </c>
      <c r="I48" s="31" t="s">
        <v>1358</v>
      </c>
      <c r="J48" s="31">
        <v>1.1821857947368419</v>
      </c>
      <c r="K48" s="31">
        <f t="shared" si="17"/>
        <v>7.4123049329999988</v>
      </c>
      <c r="L48" s="31" t="s">
        <v>1358</v>
      </c>
      <c r="M48" s="28">
        <v>0</v>
      </c>
      <c r="N48" s="31">
        <v>0</v>
      </c>
      <c r="O48" s="65">
        <v>0</v>
      </c>
      <c r="P48" s="28">
        <v>0</v>
      </c>
      <c r="Q48" s="28">
        <v>12.156180090119998</v>
      </c>
      <c r="R48" s="31">
        <v>13.979607103637996</v>
      </c>
      <c r="S48" s="31">
        <f t="shared" si="106"/>
        <v>0</v>
      </c>
      <c r="T48" s="31">
        <f t="shared" si="107"/>
        <v>7.4123049329999988</v>
      </c>
      <c r="U48" s="31">
        <f t="shared" si="2"/>
        <v>0</v>
      </c>
      <c r="V48" s="31">
        <f t="shared" si="18"/>
        <v>0</v>
      </c>
      <c r="W48" s="31">
        <f t="shared" si="3"/>
        <v>0</v>
      </c>
      <c r="X48" s="31">
        <v>0</v>
      </c>
      <c r="Y48" s="31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f>6281614.35*1.18/1000000</f>
        <v>7.4123049329999988</v>
      </c>
      <c r="AN48" s="28">
        <v>0</v>
      </c>
      <c r="AO48" s="28">
        <v>0</v>
      </c>
      <c r="AP48" s="28">
        <f>6281614.35*1.18/1000000</f>
        <v>7.4123049329999988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28">
        <v>0</v>
      </c>
      <c r="BJ48" s="28">
        <v>0</v>
      </c>
      <c r="BK48" s="28">
        <v>0</v>
      </c>
      <c r="BL48" s="28">
        <v>0</v>
      </c>
      <c r="BM48" s="28">
        <v>0</v>
      </c>
      <c r="BN48" s="28">
        <v>0</v>
      </c>
      <c r="BO48" s="28">
        <v>0</v>
      </c>
      <c r="BP48" s="28">
        <v>0</v>
      </c>
      <c r="BQ48" s="28">
        <v>0</v>
      </c>
      <c r="BR48" s="28">
        <v>0</v>
      </c>
      <c r="BS48" s="28">
        <v>0</v>
      </c>
      <c r="BT48" s="28">
        <v>0</v>
      </c>
      <c r="BU48" s="28">
        <v>0</v>
      </c>
      <c r="BV48" s="31">
        <f t="shared" si="6"/>
        <v>7.4123049329999988</v>
      </c>
      <c r="BW48" s="31">
        <f t="shared" si="7"/>
        <v>0</v>
      </c>
      <c r="BX48" s="31">
        <f t="shared" si="8"/>
        <v>0</v>
      </c>
      <c r="BY48" s="31">
        <f t="shared" si="9"/>
        <v>7.4123049329999988</v>
      </c>
      <c r="BZ48" s="31">
        <f t="shared" si="10"/>
        <v>0</v>
      </c>
      <c r="CA48" s="31">
        <f t="shared" si="11"/>
        <v>7.4123049329999988</v>
      </c>
      <c r="CB48" s="31">
        <f t="shared" si="12"/>
        <v>0</v>
      </c>
      <c r="CC48" s="31">
        <f t="shared" si="13"/>
        <v>0</v>
      </c>
      <c r="CD48" s="31">
        <f t="shared" si="14"/>
        <v>7.4123049329999988</v>
      </c>
      <c r="CE48" s="31">
        <f t="shared" si="15"/>
        <v>0</v>
      </c>
      <c r="CF48" s="85" t="s">
        <v>1358</v>
      </c>
    </row>
    <row r="49" spans="1:84" ht="45" x14ac:dyDescent="0.25">
      <c r="A49" s="7" t="s">
        <v>100</v>
      </c>
      <c r="B49" s="17" t="s">
        <v>765</v>
      </c>
      <c r="C49" s="8" t="s">
        <v>637</v>
      </c>
      <c r="D49" s="63">
        <v>2016</v>
      </c>
      <c r="E49" s="63">
        <v>2016</v>
      </c>
      <c r="F49" s="63" t="s">
        <v>1358</v>
      </c>
      <c r="G49" s="31">
        <v>0.27764824673796784</v>
      </c>
      <c r="H49" s="64">
        <f t="shared" si="16"/>
        <v>1.5576066641999997</v>
      </c>
      <c r="I49" s="31" t="s">
        <v>1358</v>
      </c>
      <c r="J49" s="31">
        <v>0.27764824673796784</v>
      </c>
      <c r="K49" s="31">
        <f t="shared" si="17"/>
        <v>1.5576066641999997</v>
      </c>
      <c r="L49" s="31" t="s">
        <v>1358</v>
      </c>
      <c r="M49" s="28">
        <v>0</v>
      </c>
      <c r="N49" s="31">
        <v>0</v>
      </c>
      <c r="O49" s="65">
        <v>0</v>
      </c>
      <c r="P49" s="28">
        <v>0</v>
      </c>
      <c r="Q49" s="28">
        <v>2.5544749292879994</v>
      </c>
      <c r="R49" s="31">
        <v>2.9376461686811992</v>
      </c>
      <c r="S49" s="31">
        <f t="shared" si="106"/>
        <v>0</v>
      </c>
      <c r="T49" s="31">
        <f t="shared" si="107"/>
        <v>1.5576066641999997</v>
      </c>
      <c r="U49" s="31">
        <f t="shared" si="2"/>
        <v>0</v>
      </c>
      <c r="V49" s="31">
        <f t="shared" si="18"/>
        <v>0</v>
      </c>
      <c r="W49" s="31">
        <f t="shared" si="3"/>
        <v>0</v>
      </c>
      <c r="X49" s="31">
        <v>0</v>
      </c>
      <c r="Y49" s="31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f>1319158.19*1.18/1000000+0.001</f>
        <v>1.5576066641999997</v>
      </c>
      <c r="AN49" s="28">
        <v>0</v>
      </c>
      <c r="AO49" s="28">
        <v>0</v>
      </c>
      <c r="AP49" s="28">
        <f>1319158.19*1.18/1000000+0.001</f>
        <v>1.5576066641999997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Q49" s="28">
        <v>0</v>
      </c>
      <c r="BR49" s="28">
        <v>0</v>
      </c>
      <c r="BS49" s="28">
        <v>0</v>
      </c>
      <c r="BT49" s="28">
        <v>0</v>
      </c>
      <c r="BU49" s="28">
        <v>0</v>
      </c>
      <c r="BV49" s="31">
        <f t="shared" si="6"/>
        <v>1.5576066641999997</v>
      </c>
      <c r="BW49" s="31">
        <f t="shared" si="7"/>
        <v>0</v>
      </c>
      <c r="BX49" s="31">
        <f t="shared" si="8"/>
        <v>0</v>
      </c>
      <c r="BY49" s="31">
        <f t="shared" si="9"/>
        <v>1.5576066641999997</v>
      </c>
      <c r="BZ49" s="31">
        <f t="shared" si="10"/>
        <v>0</v>
      </c>
      <c r="CA49" s="31">
        <f t="shared" si="11"/>
        <v>1.5576066641999997</v>
      </c>
      <c r="CB49" s="31">
        <f t="shared" si="12"/>
        <v>0</v>
      </c>
      <c r="CC49" s="31">
        <f t="shared" si="13"/>
        <v>0</v>
      </c>
      <c r="CD49" s="31">
        <f t="shared" si="14"/>
        <v>1.5576066641999997</v>
      </c>
      <c r="CE49" s="31">
        <f t="shared" si="15"/>
        <v>0</v>
      </c>
      <c r="CF49" s="85" t="s">
        <v>1358</v>
      </c>
    </row>
    <row r="50" spans="1:84" ht="45" x14ac:dyDescent="0.25">
      <c r="A50" s="25" t="s">
        <v>100</v>
      </c>
      <c r="B50" s="35" t="s">
        <v>1713</v>
      </c>
      <c r="C50" s="29" t="s">
        <v>1727</v>
      </c>
      <c r="D50" s="63">
        <v>2017</v>
      </c>
      <c r="E50" s="63">
        <v>2017</v>
      </c>
      <c r="F50" s="63" t="s">
        <v>1358</v>
      </c>
      <c r="G50" s="31">
        <v>1.2560062402496099</v>
      </c>
      <c r="H50" s="64">
        <f t="shared" si="16"/>
        <v>8.0510000000000002</v>
      </c>
      <c r="I50" s="31" t="s">
        <v>1358</v>
      </c>
      <c r="J50" s="31">
        <v>1.2560062402496099</v>
      </c>
      <c r="K50" s="31">
        <f t="shared" si="17"/>
        <v>8.0510000000000002</v>
      </c>
      <c r="L50" s="31" t="s">
        <v>1358</v>
      </c>
      <c r="M50" s="28">
        <v>0</v>
      </c>
      <c r="N50" s="31">
        <v>0</v>
      </c>
      <c r="O50" s="65">
        <v>0</v>
      </c>
      <c r="P50" s="28">
        <v>0</v>
      </c>
      <c r="Q50" s="28">
        <v>13.20364</v>
      </c>
      <c r="R50" s="31">
        <v>15.184185999999999</v>
      </c>
      <c r="S50" s="31">
        <f t="shared" si="106"/>
        <v>0</v>
      </c>
      <c r="T50" s="31">
        <f t="shared" si="107"/>
        <v>8.0510000000000002</v>
      </c>
      <c r="U50" s="31">
        <f t="shared" si="2"/>
        <v>0</v>
      </c>
      <c r="V50" s="31">
        <f t="shared" si="18"/>
        <v>0</v>
      </c>
      <c r="W50" s="31">
        <f t="shared" si="3"/>
        <v>0</v>
      </c>
      <c r="X50" s="31">
        <v>0</v>
      </c>
      <c r="Y50" s="31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8.0510000000000002</v>
      </c>
      <c r="AX50" s="28">
        <v>0</v>
      </c>
      <c r="AY50" s="28">
        <v>0</v>
      </c>
      <c r="AZ50" s="28">
        <v>8.0510000000000002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28">
        <v>0</v>
      </c>
      <c r="BJ50" s="28">
        <v>0</v>
      </c>
      <c r="BK50" s="28">
        <v>0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Q50" s="28">
        <v>0</v>
      </c>
      <c r="BR50" s="28">
        <v>0</v>
      </c>
      <c r="BS50" s="28">
        <v>0</v>
      </c>
      <c r="BT50" s="28">
        <v>0</v>
      </c>
      <c r="BU50" s="28">
        <v>0</v>
      </c>
      <c r="BV50" s="31">
        <f t="shared" si="6"/>
        <v>8.0510000000000002</v>
      </c>
      <c r="BW50" s="31">
        <f t="shared" si="7"/>
        <v>0</v>
      </c>
      <c r="BX50" s="31">
        <f t="shared" si="8"/>
        <v>0</v>
      </c>
      <c r="BY50" s="31">
        <f t="shared" si="9"/>
        <v>8.0510000000000002</v>
      </c>
      <c r="BZ50" s="31">
        <f t="shared" si="10"/>
        <v>0</v>
      </c>
      <c r="CA50" s="31">
        <f t="shared" si="11"/>
        <v>8.0510000000000002</v>
      </c>
      <c r="CB50" s="31">
        <f t="shared" si="12"/>
        <v>0</v>
      </c>
      <c r="CC50" s="31">
        <f t="shared" si="13"/>
        <v>0</v>
      </c>
      <c r="CD50" s="31">
        <f t="shared" si="14"/>
        <v>8.0510000000000002</v>
      </c>
      <c r="CE50" s="31">
        <f t="shared" si="15"/>
        <v>0</v>
      </c>
      <c r="CF50" s="85" t="s">
        <v>1358</v>
      </c>
    </row>
    <row r="51" spans="1:84" ht="45" x14ac:dyDescent="0.25">
      <c r="A51" s="25" t="s">
        <v>100</v>
      </c>
      <c r="B51" s="35" t="s">
        <v>1714</v>
      </c>
      <c r="C51" s="29" t="s">
        <v>1728</v>
      </c>
      <c r="D51" s="63">
        <v>2017</v>
      </c>
      <c r="E51" s="63">
        <v>2017</v>
      </c>
      <c r="F51" s="63" t="s">
        <v>1358</v>
      </c>
      <c r="G51" s="31">
        <v>1.2839313572542903</v>
      </c>
      <c r="H51" s="64">
        <f t="shared" si="16"/>
        <v>8.23</v>
      </c>
      <c r="I51" s="31" t="s">
        <v>1358</v>
      </c>
      <c r="J51" s="31">
        <v>1.2839313572542903</v>
      </c>
      <c r="K51" s="31">
        <f t="shared" si="17"/>
        <v>8.23</v>
      </c>
      <c r="L51" s="31" t="s">
        <v>1358</v>
      </c>
      <c r="M51" s="28">
        <v>0</v>
      </c>
      <c r="N51" s="31">
        <v>0</v>
      </c>
      <c r="O51" s="65">
        <v>0</v>
      </c>
      <c r="P51" s="28">
        <v>0</v>
      </c>
      <c r="Q51" s="28">
        <v>13.497199999999999</v>
      </c>
      <c r="R51" s="31">
        <v>15.521779999999998</v>
      </c>
      <c r="S51" s="31">
        <f t="shared" si="106"/>
        <v>0</v>
      </c>
      <c r="T51" s="31">
        <f t="shared" si="107"/>
        <v>8.23</v>
      </c>
      <c r="U51" s="31">
        <f t="shared" si="2"/>
        <v>0</v>
      </c>
      <c r="V51" s="31">
        <f t="shared" si="18"/>
        <v>0</v>
      </c>
      <c r="W51" s="31">
        <f t="shared" si="3"/>
        <v>0</v>
      </c>
      <c r="X51" s="31">
        <v>0</v>
      </c>
      <c r="Y51" s="31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8.23</v>
      </c>
      <c r="AX51" s="28">
        <v>0</v>
      </c>
      <c r="AY51" s="28">
        <v>0</v>
      </c>
      <c r="AZ51" s="28">
        <v>8.23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v>0</v>
      </c>
      <c r="BO51" s="28">
        <v>0</v>
      </c>
      <c r="BP51" s="28">
        <v>0</v>
      </c>
      <c r="BQ51" s="28">
        <v>0</v>
      </c>
      <c r="BR51" s="28">
        <v>0</v>
      </c>
      <c r="BS51" s="28">
        <v>0</v>
      </c>
      <c r="BT51" s="28">
        <v>0</v>
      </c>
      <c r="BU51" s="28">
        <v>0</v>
      </c>
      <c r="BV51" s="31">
        <f t="shared" si="6"/>
        <v>8.23</v>
      </c>
      <c r="BW51" s="31">
        <f t="shared" si="7"/>
        <v>0</v>
      </c>
      <c r="BX51" s="31">
        <f t="shared" si="8"/>
        <v>0</v>
      </c>
      <c r="BY51" s="31">
        <f t="shared" si="9"/>
        <v>8.23</v>
      </c>
      <c r="BZ51" s="31">
        <f t="shared" si="10"/>
        <v>0</v>
      </c>
      <c r="CA51" s="31">
        <f t="shared" si="11"/>
        <v>8.23</v>
      </c>
      <c r="CB51" s="31">
        <f t="shared" si="12"/>
        <v>0</v>
      </c>
      <c r="CC51" s="31">
        <f t="shared" si="13"/>
        <v>0</v>
      </c>
      <c r="CD51" s="31">
        <f t="shared" si="14"/>
        <v>8.23</v>
      </c>
      <c r="CE51" s="31">
        <f t="shared" si="15"/>
        <v>0</v>
      </c>
      <c r="CF51" s="85" t="s">
        <v>1358</v>
      </c>
    </row>
    <row r="52" spans="1:84" ht="45" x14ac:dyDescent="0.25">
      <c r="A52" s="25" t="s">
        <v>100</v>
      </c>
      <c r="B52" s="35" t="s">
        <v>1715</v>
      </c>
      <c r="C52" s="29" t="s">
        <v>1729</v>
      </c>
      <c r="D52" s="63">
        <v>2017</v>
      </c>
      <c r="E52" s="63">
        <v>2017</v>
      </c>
      <c r="F52" s="63" t="s">
        <v>1358</v>
      </c>
      <c r="G52" s="31">
        <v>0.246038268137931</v>
      </c>
      <c r="H52" s="64">
        <f t="shared" si="16"/>
        <v>1.4270219551999999</v>
      </c>
      <c r="I52" s="31" t="s">
        <v>1358</v>
      </c>
      <c r="J52" s="31">
        <v>0.246038268137931</v>
      </c>
      <c r="K52" s="31">
        <f t="shared" si="17"/>
        <v>1.4270219551999999</v>
      </c>
      <c r="L52" s="31" t="s">
        <v>1358</v>
      </c>
      <c r="M52" s="28">
        <v>0</v>
      </c>
      <c r="N52" s="31">
        <v>0</v>
      </c>
      <c r="O52" s="65">
        <v>0</v>
      </c>
      <c r="P52" s="28">
        <v>0</v>
      </c>
      <c r="Q52" s="28">
        <v>2.3403160065279995</v>
      </c>
      <c r="R52" s="31">
        <v>2.691363407507199</v>
      </c>
      <c r="S52" s="31">
        <f t="shared" si="106"/>
        <v>0</v>
      </c>
      <c r="T52" s="31">
        <f t="shared" si="107"/>
        <v>1.4270219551999999</v>
      </c>
      <c r="U52" s="31">
        <f t="shared" si="2"/>
        <v>0</v>
      </c>
      <c r="V52" s="31">
        <f t="shared" si="18"/>
        <v>0</v>
      </c>
      <c r="W52" s="31">
        <f t="shared" si="3"/>
        <v>0</v>
      </c>
      <c r="X52" s="31">
        <v>0</v>
      </c>
      <c r="Y52" s="31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1.4270219551999999</v>
      </c>
      <c r="AX52" s="28">
        <v>0</v>
      </c>
      <c r="AY52" s="28">
        <v>0</v>
      </c>
      <c r="AZ52" s="28">
        <v>1.4270219551999999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  <c r="BN52" s="28">
        <v>0</v>
      </c>
      <c r="BO52" s="28">
        <v>0</v>
      </c>
      <c r="BP52" s="28">
        <v>0</v>
      </c>
      <c r="BQ52" s="28">
        <v>0</v>
      </c>
      <c r="BR52" s="28">
        <v>0</v>
      </c>
      <c r="BS52" s="28">
        <v>0</v>
      </c>
      <c r="BT52" s="28">
        <v>0</v>
      </c>
      <c r="BU52" s="28">
        <v>0</v>
      </c>
      <c r="BV52" s="31">
        <f t="shared" si="6"/>
        <v>1.4270219551999999</v>
      </c>
      <c r="BW52" s="31">
        <f t="shared" si="7"/>
        <v>0</v>
      </c>
      <c r="BX52" s="31">
        <f t="shared" si="8"/>
        <v>0</v>
      </c>
      <c r="BY52" s="31">
        <f t="shared" si="9"/>
        <v>1.4270219551999999</v>
      </c>
      <c r="BZ52" s="31">
        <f t="shared" si="10"/>
        <v>0</v>
      </c>
      <c r="CA52" s="31">
        <f t="shared" si="11"/>
        <v>1.4270219551999999</v>
      </c>
      <c r="CB52" s="31">
        <f t="shared" si="12"/>
        <v>0</v>
      </c>
      <c r="CC52" s="31">
        <f t="shared" si="13"/>
        <v>0</v>
      </c>
      <c r="CD52" s="31">
        <f t="shared" si="14"/>
        <v>1.4270219551999999</v>
      </c>
      <c r="CE52" s="31">
        <f t="shared" si="15"/>
        <v>0</v>
      </c>
      <c r="CF52" s="85" t="s">
        <v>1358</v>
      </c>
    </row>
    <row r="53" spans="1:84" ht="51.75" customHeight="1" x14ac:dyDescent="0.25">
      <c r="A53" s="25" t="s">
        <v>100</v>
      </c>
      <c r="B53" s="35" t="s">
        <v>2669</v>
      </c>
      <c r="C53" s="29" t="s">
        <v>1982</v>
      </c>
      <c r="D53" s="63">
        <v>2018</v>
      </c>
      <c r="E53" s="63">
        <v>2018</v>
      </c>
      <c r="F53" s="63" t="s">
        <v>1358</v>
      </c>
      <c r="G53" s="31">
        <v>0</v>
      </c>
      <c r="H53" s="64">
        <f t="shared" si="16"/>
        <v>4.0176515981999987</v>
      </c>
      <c r="I53" s="31" t="s">
        <v>1358</v>
      </c>
      <c r="J53" s="31">
        <v>0</v>
      </c>
      <c r="K53" s="31">
        <f t="shared" si="17"/>
        <v>4.0176515981999987</v>
      </c>
      <c r="L53" s="31" t="s">
        <v>1358</v>
      </c>
      <c r="M53" s="28">
        <v>0</v>
      </c>
      <c r="N53" s="31">
        <v>0</v>
      </c>
      <c r="O53" s="65">
        <v>0</v>
      </c>
      <c r="P53" s="28">
        <v>0</v>
      </c>
      <c r="Q53" s="28">
        <v>0</v>
      </c>
      <c r="R53" s="31">
        <v>0</v>
      </c>
      <c r="S53" s="31">
        <f t="shared" si="106"/>
        <v>0</v>
      </c>
      <c r="T53" s="31">
        <f t="shared" si="107"/>
        <v>4.0176515981999987</v>
      </c>
      <c r="U53" s="31">
        <f t="shared" si="2"/>
        <v>0</v>
      </c>
      <c r="V53" s="31">
        <f t="shared" si="18"/>
        <v>0</v>
      </c>
      <c r="W53" s="31">
        <f t="shared" si="3"/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28">
        <v>4.0176515981999987</v>
      </c>
      <c r="BH53" s="28">
        <v>0</v>
      </c>
      <c r="BI53" s="28">
        <v>0</v>
      </c>
      <c r="BJ53" s="28">
        <v>4.0176515981999987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Q53" s="28">
        <v>0</v>
      </c>
      <c r="BR53" s="28">
        <v>0</v>
      </c>
      <c r="BS53" s="28">
        <v>0</v>
      </c>
      <c r="BT53" s="28">
        <v>0</v>
      </c>
      <c r="BU53" s="28">
        <v>0</v>
      </c>
      <c r="BV53" s="31">
        <f t="shared" si="6"/>
        <v>4.0176515981999987</v>
      </c>
      <c r="BW53" s="31">
        <f t="shared" si="7"/>
        <v>0</v>
      </c>
      <c r="BX53" s="31">
        <f t="shared" si="8"/>
        <v>0</v>
      </c>
      <c r="BY53" s="31">
        <f t="shared" si="9"/>
        <v>4.0176515981999987</v>
      </c>
      <c r="BZ53" s="31">
        <f t="shared" si="10"/>
        <v>0</v>
      </c>
      <c r="CA53" s="31">
        <f t="shared" si="11"/>
        <v>4.0176515981999987</v>
      </c>
      <c r="CB53" s="31">
        <f t="shared" si="12"/>
        <v>0</v>
      </c>
      <c r="CC53" s="31">
        <f t="shared" si="13"/>
        <v>0</v>
      </c>
      <c r="CD53" s="31">
        <f t="shared" si="14"/>
        <v>4.0176515981999987</v>
      </c>
      <c r="CE53" s="31">
        <f t="shared" si="15"/>
        <v>0</v>
      </c>
      <c r="CF53" s="85" t="s">
        <v>1358</v>
      </c>
    </row>
    <row r="54" spans="1:84" ht="47.25" customHeight="1" x14ac:dyDescent="0.25">
      <c r="A54" s="25" t="s">
        <v>100</v>
      </c>
      <c r="B54" s="35" t="s">
        <v>2670</v>
      </c>
      <c r="C54" s="29" t="s">
        <v>1983</v>
      </c>
      <c r="D54" s="63">
        <v>2018</v>
      </c>
      <c r="E54" s="63">
        <v>2018</v>
      </c>
      <c r="F54" s="63" t="s">
        <v>1358</v>
      </c>
      <c r="G54" s="31">
        <v>0</v>
      </c>
      <c r="H54" s="64">
        <f t="shared" si="16"/>
        <v>11.950582289799998</v>
      </c>
      <c r="I54" s="31" t="s">
        <v>1358</v>
      </c>
      <c r="J54" s="31">
        <v>0</v>
      </c>
      <c r="K54" s="31">
        <f t="shared" si="17"/>
        <v>11.950582289799998</v>
      </c>
      <c r="L54" s="31" t="s">
        <v>1358</v>
      </c>
      <c r="M54" s="28">
        <v>0</v>
      </c>
      <c r="N54" s="31">
        <v>0</v>
      </c>
      <c r="O54" s="65">
        <v>0</v>
      </c>
      <c r="P54" s="28">
        <v>0</v>
      </c>
      <c r="Q54" s="28">
        <v>0</v>
      </c>
      <c r="R54" s="31">
        <v>0</v>
      </c>
      <c r="S54" s="31">
        <f t="shared" si="106"/>
        <v>0</v>
      </c>
      <c r="T54" s="31">
        <f t="shared" si="107"/>
        <v>11.950582289799998</v>
      </c>
      <c r="U54" s="31">
        <f t="shared" si="2"/>
        <v>0</v>
      </c>
      <c r="V54" s="31">
        <f t="shared" si="18"/>
        <v>0</v>
      </c>
      <c r="W54" s="31">
        <f t="shared" si="3"/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28">
        <v>11.950582289799998</v>
      </c>
      <c r="BH54" s="28">
        <v>0</v>
      </c>
      <c r="BI54" s="28">
        <v>0</v>
      </c>
      <c r="BJ54" s="28">
        <v>11.950582289799998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31">
        <f t="shared" si="6"/>
        <v>11.950582289799998</v>
      </c>
      <c r="BW54" s="31">
        <f t="shared" si="7"/>
        <v>0</v>
      </c>
      <c r="BX54" s="31">
        <f t="shared" si="8"/>
        <v>0</v>
      </c>
      <c r="BY54" s="31">
        <f t="shared" si="9"/>
        <v>11.950582289799998</v>
      </c>
      <c r="BZ54" s="31">
        <f t="shared" si="10"/>
        <v>0</v>
      </c>
      <c r="CA54" s="31">
        <f t="shared" si="11"/>
        <v>11.950582289799998</v>
      </c>
      <c r="CB54" s="31">
        <f t="shared" si="12"/>
        <v>0</v>
      </c>
      <c r="CC54" s="31">
        <f t="shared" si="13"/>
        <v>0</v>
      </c>
      <c r="CD54" s="31">
        <f t="shared" si="14"/>
        <v>11.950582289799998</v>
      </c>
      <c r="CE54" s="31">
        <f t="shared" si="15"/>
        <v>0</v>
      </c>
      <c r="CF54" s="85" t="s">
        <v>1358</v>
      </c>
    </row>
    <row r="55" spans="1:84" ht="45" x14ac:dyDescent="0.25">
      <c r="A55" s="25" t="s">
        <v>100</v>
      </c>
      <c r="B55" s="35" t="s">
        <v>2671</v>
      </c>
      <c r="C55" s="29" t="s">
        <v>1984</v>
      </c>
      <c r="D55" s="63">
        <v>2018</v>
      </c>
      <c r="E55" s="63">
        <v>2018</v>
      </c>
      <c r="F55" s="63" t="s">
        <v>1358</v>
      </c>
      <c r="G55" s="31">
        <v>0</v>
      </c>
      <c r="H55" s="64">
        <f t="shared" si="16"/>
        <v>7.2637199112000008</v>
      </c>
      <c r="I55" s="31" t="s">
        <v>1358</v>
      </c>
      <c r="J55" s="31">
        <v>0</v>
      </c>
      <c r="K55" s="31">
        <f t="shared" si="17"/>
        <v>7.2637199112000008</v>
      </c>
      <c r="L55" s="31" t="s">
        <v>1358</v>
      </c>
      <c r="M55" s="28">
        <v>0</v>
      </c>
      <c r="N55" s="31">
        <v>0</v>
      </c>
      <c r="O55" s="65">
        <v>0</v>
      </c>
      <c r="P55" s="28">
        <v>0</v>
      </c>
      <c r="Q55" s="28">
        <v>0</v>
      </c>
      <c r="R55" s="31">
        <v>0</v>
      </c>
      <c r="S55" s="31">
        <f t="shared" si="106"/>
        <v>0</v>
      </c>
      <c r="T55" s="31">
        <f t="shared" si="107"/>
        <v>7.2637199112000008</v>
      </c>
      <c r="U55" s="31">
        <f t="shared" si="2"/>
        <v>0</v>
      </c>
      <c r="V55" s="31">
        <f t="shared" si="18"/>
        <v>0</v>
      </c>
      <c r="W55" s="31">
        <f t="shared" si="3"/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0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0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28">
        <v>7.2637199112000008</v>
      </c>
      <c r="BH55" s="28">
        <v>0</v>
      </c>
      <c r="BI55" s="28">
        <v>0</v>
      </c>
      <c r="BJ55" s="28">
        <v>7.2637199112000008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31">
        <f t="shared" si="6"/>
        <v>7.2637199112000008</v>
      </c>
      <c r="BW55" s="31">
        <f t="shared" si="7"/>
        <v>0</v>
      </c>
      <c r="BX55" s="31">
        <f t="shared" si="8"/>
        <v>0</v>
      </c>
      <c r="BY55" s="31">
        <f t="shared" si="9"/>
        <v>7.2637199112000008</v>
      </c>
      <c r="BZ55" s="31">
        <f t="shared" si="10"/>
        <v>0</v>
      </c>
      <c r="CA55" s="31">
        <f t="shared" si="11"/>
        <v>7.2637199112000008</v>
      </c>
      <c r="CB55" s="31">
        <f t="shared" si="12"/>
        <v>0</v>
      </c>
      <c r="CC55" s="31">
        <f t="shared" si="13"/>
        <v>0</v>
      </c>
      <c r="CD55" s="31">
        <f t="shared" si="14"/>
        <v>7.2637199112000008</v>
      </c>
      <c r="CE55" s="31">
        <f t="shared" si="15"/>
        <v>0</v>
      </c>
      <c r="CF55" s="85" t="s">
        <v>1358</v>
      </c>
    </row>
    <row r="56" spans="1:84" ht="39.75" customHeight="1" x14ac:dyDescent="0.25">
      <c r="A56" s="25" t="s">
        <v>100</v>
      </c>
      <c r="B56" s="35" t="s">
        <v>1985</v>
      </c>
      <c r="C56" s="29" t="s">
        <v>1986</v>
      </c>
      <c r="D56" s="63">
        <v>2018</v>
      </c>
      <c r="E56" s="63">
        <v>2018</v>
      </c>
      <c r="F56" s="63" t="s">
        <v>1358</v>
      </c>
      <c r="G56" s="31">
        <v>0</v>
      </c>
      <c r="H56" s="64">
        <f t="shared" si="16"/>
        <v>0</v>
      </c>
      <c r="I56" s="31" t="s">
        <v>1358</v>
      </c>
      <c r="J56" s="31">
        <v>0</v>
      </c>
      <c r="K56" s="31">
        <f t="shared" si="17"/>
        <v>0</v>
      </c>
      <c r="L56" s="31" t="s">
        <v>1358</v>
      </c>
      <c r="M56" s="28">
        <v>0</v>
      </c>
      <c r="N56" s="31">
        <v>0</v>
      </c>
      <c r="O56" s="65">
        <v>0</v>
      </c>
      <c r="P56" s="28">
        <v>0</v>
      </c>
      <c r="Q56" s="28">
        <v>0</v>
      </c>
      <c r="R56" s="31">
        <v>0</v>
      </c>
      <c r="S56" s="31">
        <f t="shared" si="106"/>
        <v>0</v>
      </c>
      <c r="T56" s="31">
        <f t="shared" si="107"/>
        <v>0</v>
      </c>
      <c r="U56" s="31">
        <f t="shared" si="2"/>
        <v>0</v>
      </c>
      <c r="V56" s="31">
        <f t="shared" si="18"/>
        <v>0</v>
      </c>
      <c r="W56" s="31">
        <f t="shared" si="3"/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31">
        <f t="shared" si="6"/>
        <v>0</v>
      </c>
      <c r="BW56" s="31">
        <f t="shared" si="7"/>
        <v>0</v>
      </c>
      <c r="BX56" s="31">
        <f t="shared" si="8"/>
        <v>0</v>
      </c>
      <c r="BY56" s="31">
        <f t="shared" si="9"/>
        <v>0</v>
      </c>
      <c r="BZ56" s="31">
        <f t="shared" si="10"/>
        <v>0</v>
      </c>
      <c r="CA56" s="31">
        <f t="shared" si="11"/>
        <v>0</v>
      </c>
      <c r="CB56" s="31">
        <f t="shared" si="12"/>
        <v>0</v>
      </c>
      <c r="CC56" s="31">
        <f t="shared" si="13"/>
        <v>0</v>
      </c>
      <c r="CD56" s="31">
        <f t="shared" si="14"/>
        <v>0</v>
      </c>
      <c r="CE56" s="31">
        <f t="shared" si="15"/>
        <v>0</v>
      </c>
      <c r="CF56" s="85" t="s">
        <v>1358</v>
      </c>
    </row>
    <row r="57" spans="1:84" ht="55.5" customHeight="1" x14ac:dyDescent="0.25">
      <c r="A57" s="25" t="s">
        <v>100</v>
      </c>
      <c r="B57" s="35" t="s">
        <v>1716</v>
      </c>
      <c r="C57" s="29" t="s">
        <v>2658</v>
      </c>
      <c r="D57" s="63">
        <v>2018</v>
      </c>
      <c r="E57" s="63">
        <v>2018</v>
      </c>
      <c r="F57" s="63" t="s">
        <v>1358</v>
      </c>
      <c r="G57" s="31">
        <v>0</v>
      </c>
      <c r="H57" s="64">
        <v>0</v>
      </c>
      <c r="I57" s="31" t="s">
        <v>1358</v>
      </c>
      <c r="J57" s="31">
        <v>0</v>
      </c>
      <c r="K57" s="31">
        <v>0</v>
      </c>
      <c r="L57" s="31" t="s">
        <v>1358</v>
      </c>
      <c r="M57" s="28">
        <v>0</v>
      </c>
      <c r="N57" s="31"/>
      <c r="O57" s="65">
        <v>0</v>
      </c>
      <c r="P57" s="28">
        <v>0</v>
      </c>
      <c r="Q57" s="28">
        <v>0</v>
      </c>
      <c r="R57" s="31">
        <v>0</v>
      </c>
      <c r="S57" s="31">
        <f t="shared" si="106"/>
        <v>0</v>
      </c>
      <c r="T57" s="31">
        <f t="shared" si="107"/>
        <v>2.1447053538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2.1447053538</v>
      </c>
      <c r="BH57" s="28">
        <v>0</v>
      </c>
      <c r="BI57" s="28">
        <v>0</v>
      </c>
      <c r="BJ57" s="28">
        <v>2.1447053538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31">
        <v>0</v>
      </c>
      <c r="BW57" s="31">
        <v>0</v>
      </c>
      <c r="BX57" s="31">
        <v>0</v>
      </c>
      <c r="BY57" s="31">
        <v>0</v>
      </c>
      <c r="BZ57" s="31">
        <v>0</v>
      </c>
      <c r="CA57" s="31">
        <v>0</v>
      </c>
      <c r="CB57" s="31">
        <v>0</v>
      </c>
      <c r="CC57" s="31">
        <v>0</v>
      </c>
      <c r="CD57" s="31">
        <v>0</v>
      </c>
      <c r="CE57" s="31">
        <v>0</v>
      </c>
      <c r="CF57" s="85" t="s">
        <v>1358</v>
      </c>
    </row>
    <row r="58" spans="1:84" ht="45" x14ac:dyDescent="0.25">
      <c r="A58" s="25" t="s">
        <v>100</v>
      </c>
      <c r="B58" s="35" t="s">
        <v>1716</v>
      </c>
      <c r="C58" s="29" t="s">
        <v>1831</v>
      </c>
      <c r="D58" s="63">
        <v>2017</v>
      </c>
      <c r="E58" s="63">
        <v>2017</v>
      </c>
      <c r="F58" s="63" t="s">
        <v>1358</v>
      </c>
      <c r="G58" s="31">
        <v>0.12813370473537605</v>
      </c>
      <c r="H58" s="64">
        <f t="shared" si="16"/>
        <v>0.92</v>
      </c>
      <c r="I58" s="31" t="s">
        <v>1358</v>
      </c>
      <c r="J58" s="31">
        <v>0.12813370473537605</v>
      </c>
      <c r="K58" s="31">
        <f t="shared" si="17"/>
        <v>0.92</v>
      </c>
      <c r="L58" s="31" t="s">
        <v>1358</v>
      </c>
      <c r="M58" s="28">
        <v>0</v>
      </c>
      <c r="N58" s="31">
        <v>0</v>
      </c>
      <c r="O58" s="65">
        <v>0</v>
      </c>
      <c r="P58" s="28">
        <v>0</v>
      </c>
      <c r="Q58" s="28">
        <v>1.5087999999999999</v>
      </c>
      <c r="R58" s="31">
        <v>1.7351199999999998</v>
      </c>
      <c r="S58" s="31">
        <f t="shared" si="106"/>
        <v>0</v>
      </c>
      <c r="T58" s="31">
        <f t="shared" si="107"/>
        <v>0.92</v>
      </c>
      <c r="U58" s="31">
        <f t="shared" ref="U58:U121" si="120">X58+AH58+AR58+BB58+BL58</f>
        <v>0</v>
      </c>
      <c r="V58" s="31">
        <f t="shared" si="18"/>
        <v>0</v>
      </c>
      <c r="W58" s="31">
        <f t="shared" ref="W58:W89" si="121">AC58+BQ58</f>
        <v>0</v>
      </c>
      <c r="X58" s="31">
        <v>0</v>
      </c>
      <c r="Y58" s="31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0.92</v>
      </c>
      <c r="AX58" s="28">
        <v>0</v>
      </c>
      <c r="AY58" s="28">
        <v>0</v>
      </c>
      <c r="AZ58" s="28">
        <v>0.92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31">
        <f t="shared" ref="BV58:BV121" si="122">AH58+AM58+AR58+AW58+BB58+BG58+BL58</f>
        <v>0.92</v>
      </c>
      <c r="BW58" s="31">
        <f t="shared" ref="BW58:BW121" si="123">AI58+AN58+AS58+AX58+BC58+BH58+BM58</f>
        <v>0</v>
      </c>
      <c r="BX58" s="31">
        <f t="shared" ref="BX58:BX121" si="124">AJ58+AO58+AT58+AY58+BD58+BI58+BN58</f>
        <v>0</v>
      </c>
      <c r="BY58" s="31">
        <f t="shared" ref="BY58:BY121" si="125">AK58+AP58+AU58+AZ58+BE58+BJ58+BO58</f>
        <v>0.92</v>
      </c>
      <c r="BZ58" s="31">
        <f t="shared" ref="BZ58:BZ121" si="126">AL58+AQ58+AV58+BA58+BF58+BK58+BP58</f>
        <v>0</v>
      </c>
      <c r="CA58" s="31">
        <f t="shared" ref="CA58:CA121" si="127">AM58+AW58+BG58+BQ58</f>
        <v>0.92</v>
      </c>
      <c r="CB58" s="31">
        <f t="shared" ref="CB58:CB121" si="128">AN58+AX58+BH58+BR58</f>
        <v>0</v>
      </c>
      <c r="CC58" s="31">
        <f t="shared" ref="CC58:CC121" si="129">AO58+AY58+BI58+BS58</f>
        <v>0</v>
      </c>
      <c r="CD58" s="31">
        <f t="shared" ref="CD58:CD121" si="130">AP58+AZ58+BJ58+BT58</f>
        <v>0.92</v>
      </c>
      <c r="CE58" s="31">
        <f t="shared" ref="CE58:CE121" si="131">AQ58+BA58+BK58+BU58</f>
        <v>0</v>
      </c>
      <c r="CF58" s="85" t="s">
        <v>1358</v>
      </c>
    </row>
    <row r="59" spans="1:84" ht="63" x14ac:dyDescent="0.25">
      <c r="A59" s="80" t="s">
        <v>100</v>
      </c>
      <c r="B59" s="81" t="s">
        <v>1987</v>
      </c>
      <c r="C59" s="83" t="s">
        <v>80</v>
      </c>
      <c r="D59" s="60" t="s">
        <v>1358</v>
      </c>
      <c r="E59" s="60" t="s">
        <v>1358</v>
      </c>
      <c r="F59" s="60" t="s">
        <v>1358</v>
      </c>
      <c r="G59" s="30">
        <v>0</v>
      </c>
      <c r="H59" s="61">
        <f t="shared" si="16"/>
        <v>0</v>
      </c>
      <c r="I59" s="30" t="s">
        <v>1358</v>
      </c>
      <c r="J59" s="30">
        <v>0</v>
      </c>
      <c r="K59" s="30">
        <f t="shared" si="17"/>
        <v>0</v>
      </c>
      <c r="L59" s="31" t="s">
        <v>1358</v>
      </c>
      <c r="M59" s="28">
        <v>0</v>
      </c>
      <c r="N59" s="31">
        <v>0</v>
      </c>
      <c r="O59" s="65">
        <v>0</v>
      </c>
      <c r="P59" s="28">
        <v>0</v>
      </c>
      <c r="Q59" s="28">
        <v>0</v>
      </c>
      <c r="R59" s="31">
        <v>0</v>
      </c>
      <c r="S59" s="30">
        <f t="shared" si="106"/>
        <v>0</v>
      </c>
      <c r="T59" s="30">
        <f t="shared" si="107"/>
        <v>0</v>
      </c>
      <c r="U59" s="30">
        <f t="shared" si="120"/>
        <v>0</v>
      </c>
      <c r="V59" s="30">
        <f t="shared" si="18"/>
        <v>0</v>
      </c>
      <c r="W59" s="30">
        <f t="shared" si="121"/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  <c r="AN59" s="30">
        <v>0</v>
      </c>
      <c r="AO59" s="30">
        <v>0</v>
      </c>
      <c r="AP59" s="30">
        <v>0</v>
      </c>
      <c r="AQ59" s="30">
        <v>0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0</v>
      </c>
      <c r="BG59" s="30">
        <v>0</v>
      </c>
      <c r="BH59" s="30">
        <v>0</v>
      </c>
      <c r="BI59" s="30">
        <v>0</v>
      </c>
      <c r="BJ59" s="30">
        <v>0</v>
      </c>
      <c r="BK59" s="30">
        <v>0</v>
      </c>
      <c r="BL59" s="30">
        <v>0</v>
      </c>
      <c r="BM59" s="30">
        <v>0</v>
      </c>
      <c r="BN59" s="30">
        <v>0</v>
      </c>
      <c r="BO59" s="30">
        <v>0</v>
      </c>
      <c r="BP59" s="30">
        <v>0</v>
      </c>
      <c r="BQ59" s="30">
        <v>0</v>
      </c>
      <c r="BR59" s="30">
        <v>0</v>
      </c>
      <c r="BS59" s="30">
        <v>0</v>
      </c>
      <c r="BT59" s="30">
        <v>0</v>
      </c>
      <c r="BU59" s="30">
        <v>0</v>
      </c>
      <c r="BV59" s="30">
        <f t="shared" si="122"/>
        <v>0</v>
      </c>
      <c r="BW59" s="30">
        <f t="shared" si="123"/>
        <v>0</v>
      </c>
      <c r="BX59" s="30">
        <f t="shared" si="124"/>
        <v>0</v>
      </c>
      <c r="BY59" s="30">
        <f t="shared" si="125"/>
        <v>0</v>
      </c>
      <c r="BZ59" s="30">
        <f t="shared" si="126"/>
        <v>0</v>
      </c>
      <c r="CA59" s="30">
        <f t="shared" si="127"/>
        <v>0</v>
      </c>
      <c r="CB59" s="30">
        <f t="shared" si="128"/>
        <v>0</v>
      </c>
      <c r="CC59" s="30">
        <f t="shared" si="129"/>
        <v>0</v>
      </c>
      <c r="CD59" s="30">
        <f t="shared" si="130"/>
        <v>0</v>
      </c>
      <c r="CE59" s="30">
        <f t="shared" si="131"/>
        <v>0</v>
      </c>
      <c r="CF59" s="91" t="s">
        <v>1358</v>
      </c>
    </row>
    <row r="60" spans="1:84" ht="63" x14ac:dyDescent="0.25">
      <c r="A60" s="80" t="s">
        <v>100</v>
      </c>
      <c r="B60" s="81" t="s">
        <v>1988</v>
      </c>
      <c r="C60" s="83" t="s">
        <v>80</v>
      </c>
      <c r="D60" s="60" t="s">
        <v>1358</v>
      </c>
      <c r="E60" s="60" t="s">
        <v>1358</v>
      </c>
      <c r="F60" s="60" t="s">
        <v>1358</v>
      </c>
      <c r="G60" s="30">
        <v>0</v>
      </c>
      <c r="H60" s="61">
        <f t="shared" si="16"/>
        <v>0</v>
      </c>
      <c r="I60" s="30" t="s">
        <v>1358</v>
      </c>
      <c r="J60" s="30">
        <v>0</v>
      </c>
      <c r="K60" s="30">
        <f t="shared" si="17"/>
        <v>0</v>
      </c>
      <c r="L60" s="31" t="s">
        <v>1358</v>
      </c>
      <c r="M60" s="28">
        <v>0</v>
      </c>
      <c r="N60" s="31">
        <v>0</v>
      </c>
      <c r="O60" s="65">
        <v>0</v>
      </c>
      <c r="P60" s="28">
        <v>0</v>
      </c>
      <c r="Q60" s="28">
        <v>0</v>
      </c>
      <c r="R60" s="31">
        <v>0</v>
      </c>
      <c r="S60" s="30">
        <f t="shared" si="106"/>
        <v>0</v>
      </c>
      <c r="T60" s="30">
        <f t="shared" si="107"/>
        <v>0</v>
      </c>
      <c r="U60" s="30">
        <f t="shared" si="120"/>
        <v>0</v>
      </c>
      <c r="V60" s="30">
        <f t="shared" si="18"/>
        <v>0</v>
      </c>
      <c r="W60" s="30">
        <f t="shared" si="121"/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P60" s="30">
        <v>0</v>
      </c>
      <c r="BQ60" s="30">
        <v>0</v>
      </c>
      <c r="BR60" s="30">
        <v>0</v>
      </c>
      <c r="BS60" s="30">
        <v>0</v>
      </c>
      <c r="BT60" s="30">
        <v>0</v>
      </c>
      <c r="BU60" s="30">
        <v>0</v>
      </c>
      <c r="BV60" s="30">
        <f t="shared" si="122"/>
        <v>0</v>
      </c>
      <c r="BW60" s="30">
        <f t="shared" si="123"/>
        <v>0</v>
      </c>
      <c r="BX60" s="30">
        <f t="shared" si="124"/>
        <v>0</v>
      </c>
      <c r="BY60" s="30">
        <f t="shared" si="125"/>
        <v>0</v>
      </c>
      <c r="BZ60" s="30">
        <f t="shared" si="126"/>
        <v>0</v>
      </c>
      <c r="CA60" s="30">
        <f t="shared" si="127"/>
        <v>0</v>
      </c>
      <c r="CB60" s="30">
        <f t="shared" si="128"/>
        <v>0</v>
      </c>
      <c r="CC60" s="30">
        <f t="shared" si="129"/>
        <v>0</v>
      </c>
      <c r="CD60" s="30">
        <f t="shared" si="130"/>
        <v>0</v>
      </c>
      <c r="CE60" s="30">
        <f t="shared" si="131"/>
        <v>0</v>
      </c>
      <c r="CF60" s="91" t="s">
        <v>1358</v>
      </c>
    </row>
    <row r="61" spans="1:84" ht="42.75" x14ac:dyDescent="0.25">
      <c r="A61" s="9" t="s">
        <v>102</v>
      </c>
      <c r="B61" s="16" t="s">
        <v>103</v>
      </c>
      <c r="C61" s="6" t="s">
        <v>80</v>
      </c>
      <c r="D61" s="60" t="s">
        <v>1358</v>
      </c>
      <c r="E61" s="60" t="s">
        <v>1358</v>
      </c>
      <c r="F61" s="60" t="s">
        <v>1358</v>
      </c>
      <c r="G61" s="61">
        <f>SUM(G62:G244)</f>
        <v>27.782772009620039</v>
      </c>
      <c r="H61" s="61">
        <f t="shared" si="16"/>
        <v>189.12600630540001</v>
      </c>
      <c r="I61" s="31" t="s">
        <v>1358</v>
      </c>
      <c r="J61" s="30">
        <f>SUM(J62:J244)</f>
        <v>27.782772009620039</v>
      </c>
      <c r="K61" s="30">
        <f t="shared" si="17"/>
        <v>189.12600630540001</v>
      </c>
      <c r="L61" s="31" t="s">
        <v>1358</v>
      </c>
      <c r="M61" s="30">
        <v>95.166309659999996</v>
      </c>
      <c r="N61" s="30">
        <v>0</v>
      </c>
      <c r="O61" s="62">
        <f>SUM(O62:O244)</f>
        <v>0</v>
      </c>
      <c r="P61" s="62">
        <f>SUM(P62:P244)</f>
        <v>0</v>
      </c>
      <c r="Q61" s="62">
        <f>SUM(Q62:Q244)</f>
        <v>555.79032610872787</v>
      </c>
      <c r="R61" s="62">
        <f>SUM(R62:R244)</f>
        <v>639.15887502503676</v>
      </c>
      <c r="S61" s="30">
        <f t="shared" si="106"/>
        <v>0</v>
      </c>
      <c r="T61" s="30">
        <f t="shared" si="107"/>
        <v>343.63134928659991</v>
      </c>
      <c r="U61" s="30">
        <f t="shared" si="120"/>
        <v>0</v>
      </c>
      <c r="V61" s="30">
        <f t="shared" si="18"/>
        <v>0</v>
      </c>
      <c r="W61" s="30">
        <f t="shared" si="121"/>
        <v>77.252671490599937</v>
      </c>
      <c r="X61" s="30">
        <f>X62+X63+X65+X67</f>
        <v>0</v>
      </c>
      <c r="Y61" s="30">
        <f t="shared" ref="Y61:BE61" si="132">SUM(Y62:Y230)</f>
        <v>0</v>
      </c>
      <c r="Z61" s="30">
        <f t="shared" si="132"/>
        <v>0</v>
      </c>
      <c r="AA61" s="30">
        <f t="shared" si="132"/>
        <v>0</v>
      </c>
      <c r="AB61" s="30">
        <f t="shared" si="132"/>
        <v>0</v>
      </c>
      <c r="AC61" s="30">
        <f t="shared" si="132"/>
        <v>77.252671490599937</v>
      </c>
      <c r="AD61" s="30">
        <f t="shared" si="132"/>
        <v>0</v>
      </c>
      <c r="AE61" s="30">
        <f t="shared" si="132"/>
        <v>0</v>
      </c>
      <c r="AF61" s="30">
        <f t="shared" si="132"/>
        <v>77.252671490599937</v>
      </c>
      <c r="AG61" s="30">
        <f t="shared" si="132"/>
        <v>0</v>
      </c>
      <c r="AH61" s="30">
        <f t="shared" si="132"/>
        <v>0</v>
      </c>
      <c r="AI61" s="30">
        <f t="shared" si="132"/>
        <v>0</v>
      </c>
      <c r="AJ61" s="30">
        <f t="shared" si="132"/>
        <v>0</v>
      </c>
      <c r="AK61" s="30">
        <f t="shared" si="132"/>
        <v>0</v>
      </c>
      <c r="AL61" s="30">
        <f t="shared" si="132"/>
        <v>0</v>
      </c>
      <c r="AM61" s="30">
        <f t="shared" si="132"/>
        <v>86.297779416599994</v>
      </c>
      <c r="AN61" s="30">
        <f t="shared" si="132"/>
        <v>0</v>
      </c>
      <c r="AO61" s="30">
        <f t="shared" si="132"/>
        <v>0</v>
      </c>
      <c r="AP61" s="30">
        <f t="shared" si="132"/>
        <v>86.297779416599994</v>
      </c>
      <c r="AQ61" s="30">
        <f t="shared" si="132"/>
        <v>0</v>
      </c>
      <c r="AR61" s="30">
        <f t="shared" si="132"/>
        <v>0</v>
      </c>
      <c r="AS61" s="30">
        <f t="shared" si="132"/>
        <v>0</v>
      </c>
      <c r="AT61" s="30">
        <f t="shared" si="132"/>
        <v>0</v>
      </c>
      <c r="AU61" s="30">
        <f t="shared" si="132"/>
        <v>0</v>
      </c>
      <c r="AV61" s="30">
        <f t="shared" si="132"/>
        <v>0</v>
      </c>
      <c r="AW61" s="30">
        <f t="shared" si="132"/>
        <v>98.093417912400028</v>
      </c>
      <c r="AX61" s="30">
        <f t="shared" si="132"/>
        <v>0</v>
      </c>
      <c r="AY61" s="30">
        <f t="shared" si="132"/>
        <v>0</v>
      </c>
      <c r="AZ61" s="30">
        <f t="shared" si="132"/>
        <v>98.093417912400028</v>
      </c>
      <c r="BA61" s="30">
        <f t="shared" si="132"/>
        <v>0</v>
      </c>
      <c r="BB61" s="30">
        <f t="shared" si="132"/>
        <v>0</v>
      </c>
      <c r="BC61" s="30">
        <f t="shared" si="132"/>
        <v>0</v>
      </c>
      <c r="BD61" s="30">
        <f t="shared" si="132"/>
        <v>0</v>
      </c>
      <c r="BE61" s="30">
        <f t="shared" si="132"/>
        <v>0</v>
      </c>
      <c r="BF61" s="30">
        <f t="shared" ref="BF61:BU61" si="133">SUM(BF62:BF230)</f>
        <v>0</v>
      </c>
      <c r="BG61" s="30">
        <v>4.7348089764000001</v>
      </c>
      <c r="BH61" s="30">
        <f>SUM(BH62:BH259)</f>
        <v>0</v>
      </c>
      <c r="BI61" s="30">
        <f>SUM(BI62:BI259)</f>
        <v>0</v>
      </c>
      <c r="BJ61" s="30">
        <v>4.7348089764000001</v>
      </c>
      <c r="BK61" s="30">
        <f>SUM(BK62:BK259)</f>
        <v>0</v>
      </c>
      <c r="BL61" s="30">
        <f t="shared" si="133"/>
        <v>0</v>
      </c>
      <c r="BM61" s="30">
        <f t="shared" si="133"/>
        <v>0</v>
      </c>
      <c r="BN61" s="30">
        <f t="shared" si="133"/>
        <v>0</v>
      </c>
      <c r="BO61" s="30">
        <f>SUM(BO62:BO230)</f>
        <v>0</v>
      </c>
      <c r="BP61" s="30">
        <f t="shared" si="133"/>
        <v>0</v>
      </c>
      <c r="BQ61" s="30">
        <v>0</v>
      </c>
      <c r="BR61" s="30">
        <f t="shared" si="133"/>
        <v>0</v>
      </c>
      <c r="BS61" s="30">
        <f t="shared" si="133"/>
        <v>0</v>
      </c>
      <c r="BT61" s="30">
        <v>0</v>
      </c>
      <c r="BU61" s="30">
        <f t="shared" si="133"/>
        <v>0</v>
      </c>
      <c r="BV61" s="30">
        <f t="shared" si="122"/>
        <v>189.12600630540001</v>
      </c>
      <c r="BW61" s="30">
        <f t="shared" si="123"/>
        <v>0</v>
      </c>
      <c r="BX61" s="30">
        <f t="shared" si="124"/>
        <v>0</v>
      </c>
      <c r="BY61" s="30">
        <f t="shared" si="125"/>
        <v>189.12600630540001</v>
      </c>
      <c r="BZ61" s="30">
        <f t="shared" si="126"/>
        <v>0</v>
      </c>
      <c r="CA61" s="30">
        <f t="shared" si="127"/>
        <v>189.12600630540001</v>
      </c>
      <c r="CB61" s="30">
        <f t="shared" si="128"/>
        <v>0</v>
      </c>
      <c r="CC61" s="30">
        <f t="shared" si="129"/>
        <v>0</v>
      </c>
      <c r="CD61" s="30">
        <f t="shared" si="130"/>
        <v>189.12600630540001</v>
      </c>
      <c r="CE61" s="30">
        <f t="shared" si="131"/>
        <v>0</v>
      </c>
      <c r="CF61" s="91" t="s">
        <v>1358</v>
      </c>
    </row>
    <row r="62" spans="1:84" ht="60" customHeight="1" x14ac:dyDescent="0.25">
      <c r="A62" s="7" t="s">
        <v>102</v>
      </c>
      <c r="B62" s="17" t="s">
        <v>920</v>
      </c>
      <c r="C62" s="8" t="s">
        <v>586</v>
      </c>
      <c r="D62" s="63">
        <v>2015</v>
      </c>
      <c r="E62" s="63">
        <v>2015</v>
      </c>
      <c r="F62" s="63" t="s">
        <v>1358</v>
      </c>
      <c r="G62" s="64">
        <v>0</v>
      </c>
      <c r="H62" s="64">
        <f t="shared" si="16"/>
        <v>0</v>
      </c>
      <c r="I62" s="31" t="s">
        <v>1358</v>
      </c>
      <c r="J62" s="64">
        <v>0</v>
      </c>
      <c r="K62" s="31">
        <f t="shared" si="17"/>
        <v>0</v>
      </c>
      <c r="L62" s="31" t="s">
        <v>1358</v>
      </c>
      <c r="M62" s="28">
        <v>0</v>
      </c>
      <c r="N62" s="31">
        <v>0</v>
      </c>
      <c r="O62" s="65">
        <v>0</v>
      </c>
      <c r="P62" s="28">
        <v>0</v>
      </c>
      <c r="Q62" s="28">
        <v>10.087408696368</v>
      </c>
      <c r="R62" s="31">
        <v>11.600520000823199</v>
      </c>
      <c r="S62" s="31">
        <f t="shared" si="106"/>
        <v>0</v>
      </c>
      <c r="T62" s="31">
        <f t="shared" si="107"/>
        <v>6.1508589612</v>
      </c>
      <c r="U62" s="31">
        <f t="shared" si="120"/>
        <v>0</v>
      </c>
      <c r="V62" s="31">
        <f t="shared" si="18"/>
        <v>0</v>
      </c>
      <c r="W62" s="31">
        <f t="shared" si="121"/>
        <v>3.0754294806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f>2606.29617*1.18/1000</f>
        <v>3.0754294806</v>
      </c>
      <c r="AD62" s="31">
        <v>0</v>
      </c>
      <c r="AE62" s="31">
        <v>0</v>
      </c>
      <c r="AF62" s="31">
        <f>2606.29617*1.18/1000</f>
        <v>3.0754294806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28">
        <v>0</v>
      </c>
      <c r="BC62" s="28">
        <v>0</v>
      </c>
      <c r="BD62" s="28">
        <v>0</v>
      </c>
      <c r="BE62" s="28">
        <v>0</v>
      </c>
      <c r="BF62" s="28">
        <v>0</v>
      </c>
      <c r="BG62" s="28">
        <v>0</v>
      </c>
      <c r="BH62" s="28">
        <v>0</v>
      </c>
      <c r="BI62" s="28">
        <v>0</v>
      </c>
      <c r="BJ62" s="28">
        <v>0</v>
      </c>
      <c r="BK62" s="28">
        <v>0</v>
      </c>
      <c r="BL62" s="28">
        <v>0</v>
      </c>
      <c r="BM62" s="28">
        <v>0</v>
      </c>
      <c r="BN62" s="28">
        <v>0</v>
      </c>
      <c r="BO62" s="28">
        <v>0</v>
      </c>
      <c r="BP62" s="28">
        <v>0</v>
      </c>
      <c r="BQ62" s="28">
        <v>0</v>
      </c>
      <c r="BR62" s="28">
        <v>0</v>
      </c>
      <c r="BS62" s="28">
        <v>0</v>
      </c>
      <c r="BT62" s="28">
        <v>0</v>
      </c>
      <c r="BU62" s="28">
        <v>0</v>
      </c>
      <c r="BV62" s="31">
        <f t="shared" si="122"/>
        <v>0</v>
      </c>
      <c r="BW62" s="31">
        <f t="shared" si="123"/>
        <v>0</v>
      </c>
      <c r="BX62" s="31">
        <f t="shared" si="124"/>
        <v>0</v>
      </c>
      <c r="BY62" s="31">
        <f t="shared" si="125"/>
        <v>0</v>
      </c>
      <c r="BZ62" s="31">
        <f t="shared" si="126"/>
        <v>0</v>
      </c>
      <c r="CA62" s="31">
        <f t="shared" si="127"/>
        <v>0</v>
      </c>
      <c r="CB62" s="31">
        <f t="shared" si="128"/>
        <v>0</v>
      </c>
      <c r="CC62" s="31">
        <f t="shared" si="129"/>
        <v>0</v>
      </c>
      <c r="CD62" s="31">
        <f t="shared" si="130"/>
        <v>0</v>
      </c>
      <c r="CE62" s="31">
        <f t="shared" si="131"/>
        <v>0</v>
      </c>
      <c r="CF62" s="85" t="s">
        <v>1358</v>
      </c>
    </row>
    <row r="63" spans="1:84" ht="76.7" customHeight="1" x14ac:dyDescent="0.25">
      <c r="A63" s="7" t="s">
        <v>102</v>
      </c>
      <c r="B63" s="17" t="s">
        <v>918</v>
      </c>
      <c r="C63" s="8" t="s">
        <v>587</v>
      </c>
      <c r="D63" s="63">
        <v>2015</v>
      </c>
      <c r="E63" s="63">
        <v>2015</v>
      </c>
      <c r="F63" s="63" t="s">
        <v>1358</v>
      </c>
      <c r="G63" s="64">
        <v>0</v>
      </c>
      <c r="H63" s="64">
        <f t="shared" si="16"/>
        <v>0</v>
      </c>
      <c r="I63" s="31" t="s">
        <v>1358</v>
      </c>
      <c r="J63" s="64">
        <v>0</v>
      </c>
      <c r="K63" s="31">
        <f t="shared" si="17"/>
        <v>0</v>
      </c>
      <c r="L63" s="31" t="s">
        <v>1358</v>
      </c>
      <c r="M63" s="28">
        <v>0</v>
      </c>
      <c r="N63" s="31">
        <v>0</v>
      </c>
      <c r="O63" s="65">
        <v>0</v>
      </c>
      <c r="P63" s="28">
        <v>0</v>
      </c>
      <c r="Q63" s="28">
        <v>10.178111249439999</v>
      </c>
      <c r="R63" s="31">
        <v>11.704827936855997</v>
      </c>
      <c r="S63" s="31">
        <f t="shared" si="106"/>
        <v>0</v>
      </c>
      <c r="T63" s="31">
        <f t="shared" si="107"/>
        <v>6.2061653959999994</v>
      </c>
      <c r="U63" s="31">
        <f t="shared" si="120"/>
        <v>0</v>
      </c>
      <c r="V63" s="31">
        <f t="shared" si="18"/>
        <v>0</v>
      </c>
      <c r="W63" s="31">
        <f t="shared" si="121"/>
        <v>3.1030826979999997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28">
        <f>2629.7311*1.18/1000</f>
        <v>3.1030826979999997</v>
      </c>
      <c r="AD63" s="28">
        <v>0</v>
      </c>
      <c r="AE63" s="28">
        <v>0</v>
      </c>
      <c r="AF63" s="28">
        <f>2629.7311*1.18/1000</f>
        <v>3.1030826979999997</v>
      </c>
      <c r="AG63" s="28">
        <v>0</v>
      </c>
      <c r="AH63" s="31">
        <v>0</v>
      </c>
      <c r="AI63" s="28">
        <v>0</v>
      </c>
      <c r="AJ63" s="28">
        <v>0</v>
      </c>
      <c r="AK63" s="31">
        <v>0</v>
      </c>
      <c r="AL63" s="28">
        <v>0</v>
      </c>
      <c r="AM63" s="31">
        <v>0</v>
      </c>
      <c r="AN63" s="28">
        <v>0</v>
      </c>
      <c r="AO63" s="28">
        <v>0</v>
      </c>
      <c r="AP63" s="31">
        <v>0</v>
      </c>
      <c r="AQ63" s="28">
        <v>0</v>
      </c>
      <c r="AR63" s="31">
        <v>0</v>
      </c>
      <c r="AS63" s="28">
        <v>0</v>
      </c>
      <c r="AT63" s="28">
        <v>0</v>
      </c>
      <c r="AU63" s="31">
        <v>0</v>
      </c>
      <c r="AV63" s="28">
        <v>0</v>
      </c>
      <c r="AW63" s="31">
        <v>0</v>
      </c>
      <c r="AX63" s="28">
        <v>0</v>
      </c>
      <c r="AY63" s="28">
        <v>0</v>
      </c>
      <c r="AZ63" s="31">
        <v>0</v>
      </c>
      <c r="BA63" s="28">
        <v>0</v>
      </c>
      <c r="BB63" s="28">
        <v>0</v>
      </c>
      <c r="BC63" s="28">
        <v>0</v>
      </c>
      <c r="BD63" s="28">
        <v>0</v>
      </c>
      <c r="BE63" s="28">
        <v>0</v>
      </c>
      <c r="BF63" s="28">
        <v>0</v>
      </c>
      <c r="BG63" s="28">
        <v>0</v>
      </c>
      <c r="BH63" s="28">
        <v>0</v>
      </c>
      <c r="BI63" s="28">
        <v>0</v>
      </c>
      <c r="BJ63" s="28">
        <v>0</v>
      </c>
      <c r="BK63" s="28">
        <v>0</v>
      </c>
      <c r="BL63" s="28">
        <v>0</v>
      </c>
      <c r="BM63" s="28">
        <v>0</v>
      </c>
      <c r="BN63" s="28">
        <v>0</v>
      </c>
      <c r="BO63" s="28">
        <v>0</v>
      </c>
      <c r="BP63" s="28">
        <v>0</v>
      </c>
      <c r="BQ63" s="28">
        <v>0</v>
      </c>
      <c r="BR63" s="28">
        <v>0</v>
      </c>
      <c r="BS63" s="28">
        <v>0</v>
      </c>
      <c r="BT63" s="28">
        <v>0</v>
      </c>
      <c r="BU63" s="28">
        <v>0</v>
      </c>
      <c r="BV63" s="31">
        <f t="shared" si="122"/>
        <v>0</v>
      </c>
      <c r="BW63" s="31">
        <f t="shared" si="123"/>
        <v>0</v>
      </c>
      <c r="BX63" s="31">
        <f t="shared" si="124"/>
        <v>0</v>
      </c>
      <c r="BY63" s="31">
        <f t="shared" si="125"/>
        <v>0</v>
      </c>
      <c r="BZ63" s="31">
        <f t="shared" si="126"/>
        <v>0</v>
      </c>
      <c r="CA63" s="31">
        <f t="shared" si="127"/>
        <v>0</v>
      </c>
      <c r="CB63" s="31">
        <f t="shared" si="128"/>
        <v>0</v>
      </c>
      <c r="CC63" s="31">
        <f t="shared" si="129"/>
        <v>0</v>
      </c>
      <c r="CD63" s="31">
        <f t="shared" si="130"/>
        <v>0</v>
      </c>
      <c r="CE63" s="31">
        <f t="shared" si="131"/>
        <v>0</v>
      </c>
      <c r="CF63" s="85" t="s">
        <v>1358</v>
      </c>
    </row>
    <row r="64" spans="1:84" ht="60" x14ac:dyDescent="0.25">
      <c r="A64" s="7" t="s">
        <v>102</v>
      </c>
      <c r="B64" s="17" t="s">
        <v>919</v>
      </c>
      <c r="C64" s="8" t="s">
        <v>588</v>
      </c>
      <c r="D64" s="63">
        <v>2015</v>
      </c>
      <c r="E64" s="63">
        <v>2015</v>
      </c>
      <c r="F64" s="63" t="s">
        <v>1358</v>
      </c>
      <c r="G64" s="64">
        <v>0</v>
      </c>
      <c r="H64" s="64">
        <f t="shared" si="16"/>
        <v>0</v>
      </c>
      <c r="I64" s="31" t="s">
        <v>1358</v>
      </c>
      <c r="J64" s="64">
        <v>0</v>
      </c>
      <c r="K64" s="31">
        <f t="shared" si="17"/>
        <v>0</v>
      </c>
      <c r="L64" s="31" t="s">
        <v>1358</v>
      </c>
      <c r="M64" s="28">
        <v>0</v>
      </c>
      <c r="N64" s="31">
        <v>0</v>
      </c>
      <c r="O64" s="65">
        <v>0</v>
      </c>
      <c r="P64" s="28">
        <v>0</v>
      </c>
      <c r="Q64" s="28">
        <v>11.584991586399999</v>
      </c>
      <c r="R64" s="31">
        <v>13.322740324359998</v>
      </c>
      <c r="S64" s="31">
        <f t="shared" si="106"/>
        <v>0</v>
      </c>
      <c r="T64" s="31">
        <f t="shared" si="107"/>
        <v>7.0640192600000002</v>
      </c>
      <c r="U64" s="31">
        <f t="shared" si="120"/>
        <v>0</v>
      </c>
      <c r="V64" s="31">
        <f t="shared" si="18"/>
        <v>0</v>
      </c>
      <c r="W64" s="31">
        <f t="shared" si="121"/>
        <v>3.5320096300000001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28">
        <f>2993.2285*1.18/1000</f>
        <v>3.5320096300000001</v>
      </c>
      <c r="AD64" s="28">
        <v>0</v>
      </c>
      <c r="AE64" s="28">
        <v>0</v>
      </c>
      <c r="AF64" s="28">
        <f>2993.2285*1.18/1000</f>
        <v>3.5320096300000001</v>
      </c>
      <c r="AG64" s="28">
        <v>0</v>
      </c>
      <c r="AH64" s="31">
        <v>0</v>
      </c>
      <c r="AI64" s="28">
        <v>0</v>
      </c>
      <c r="AJ64" s="28">
        <v>0</v>
      </c>
      <c r="AK64" s="31">
        <v>0</v>
      </c>
      <c r="AL64" s="28">
        <v>0</v>
      </c>
      <c r="AM64" s="31">
        <v>0</v>
      </c>
      <c r="AN64" s="28">
        <v>0</v>
      </c>
      <c r="AO64" s="28">
        <v>0</v>
      </c>
      <c r="AP64" s="31">
        <v>0</v>
      </c>
      <c r="AQ64" s="28">
        <v>0</v>
      </c>
      <c r="AR64" s="31">
        <v>0</v>
      </c>
      <c r="AS64" s="28">
        <v>0</v>
      </c>
      <c r="AT64" s="28">
        <v>0</v>
      </c>
      <c r="AU64" s="31">
        <v>0</v>
      </c>
      <c r="AV64" s="28">
        <v>0</v>
      </c>
      <c r="AW64" s="31">
        <v>0</v>
      </c>
      <c r="AX64" s="28">
        <v>0</v>
      </c>
      <c r="AY64" s="28">
        <v>0</v>
      </c>
      <c r="AZ64" s="31">
        <v>0</v>
      </c>
      <c r="BA64" s="28">
        <v>0</v>
      </c>
      <c r="BB64" s="28">
        <v>0</v>
      </c>
      <c r="BC64" s="28">
        <v>0</v>
      </c>
      <c r="BD64" s="28">
        <v>0</v>
      </c>
      <c r="BE64" s="28">
        <v>0</v>
      </c>
      <c r="BF64" s="28">
        <v>0</v>
      </c>
      <c r="BG64" s="28">
        <v>0</v>
      </c>
      <c r="BH64" s="28">
        <v>0</v>
      </c>
      <c r="BI64" s="28">
        <v>0</v>
      </c>
      <c r="BJ64" s="28">
        <v>0</v>
      </c>
      <c r="BK64" s="28">
        <v>0</v>
      </c>
      <c r="BL64" s="28">
        <v>0</v>
      </c>
      <c r="BM64" s="28">
        <v>0</v>
      </c>
      <c r="BN64" s="28">
        <v>0</v>
      </c>
      <c r="BO64" s="28">
        <v>0</v>
      </c>
      <c r="BP64" s="28">
        <v>0</v>
      </c>
      <c r="BQ64" s="28">
        <v>0</v>
      </c>
      <c r="BR64" s="28">
        <v>0</v>
      </c>
      <c r="BS64" s="28">
        <v>0</v>
      </c>
      <c r="BT64" s="28">
        <v>0</v>
      </c>
      <c r="BU64" s="28">
        <v>0</v>
      </c>
      <c r="BV64" s="31">
        <f t="shared" si="122"/>
        <v>0</v>
      </c>
      <c r="BW64" s="31">
        <f t="shared" si="123"/>
        <v>0</v>
      </c>
      <c r="BX64" s="31">
        <f t="shared" si="124"/>
        <v>0</v>
      </c>
      <c r="BY64" s="31">
        <f t="shared" si="125"/>
        <v>0</v>
      </c>
      <c r="BZ64" s="31">
        <f t="shared" si="126"/>
        <v>0</v>
      </c>
      <c r="CA64" s="31">
        <f t="shared" si="127"/>
        <v>0</v>
      </c>
      <c r="CB64" s="31">
        <f t="shared" si="128"/>
        <v>0</v>
      </c>
      <c r="CC64" s="31">
        <f t="shared" si="129"/>
        <v>0</v>
      </c>
      <c r="CD64" s="31">
        <f t="shared" si="130"/>
        <v>0</v>
      </c>
      <c r="CE64" s="31">
        <f t="shared" si="131"/>
        <v>0</v>
      </c>
      <c r="CF64" s="85" t="s">
        <v>1358</v>
      </c>
    </row>
    <row r="65" spans="1:84" ht="45" x14ac:dyDescent="0.25">
      <c r="A65" s="7" t="s">
        <v>102</v>
      </c>
      <c r="B65" s="17" t="s">
        <v>1083</v>
      </c>
      <c r="C65" s="8" t="s">
        <v>590</v>
      </c>
      <c r="D65" s="63">
        <v>2015</v>
      </c>
      <c r="E65" s="63">
        <v>2015</v>
      </c>
      <c r="F65" s="63" t="s">
        <v>1358</v>
      </c>
      <c r="G65" s="64">
        <v>0</v>
      </c>
      <c r="H65" s="64">
        <f t="shared" si="16"/>
        <v>0</v>
      </c>
      <c r="I65" s="31" t="s">
        <v>1358</v>
      </c>
      <c r="J65" s="64">
        <v>0</v>
      </c>
      <c r="K65" s="31">
        <f t="shared" si="17"/>
        <v>0</v>
      </c>
      <c r="L65" s="31" t="s">
        <v>1358</v>
      </c>
      <c r="M65" s="28">
        <v>0</v>
      </c>
      <c r="N65" s="31">
        <v>0</v>
      </c>
      <c r="O65" s="65">
        <v>0</v>
      </c>
      <c r="P65" s="28">
        <v>0</v>
      </c>
      <c r="Q65" s="28">
        <v>11.151999991472</v>
      </c>
      <c r="R65" s="31">
        <v>12.824799990192799</v>
      </c>
      <c r="S65" s="31">
        <f t="shared" si="106"/>
        <v>0</v>
      </c>
      <c r="T65" s="31">
        <f t="shared" si="107"/>
        <v>6.7999999948000003</v>
      </c>
      <c r="U65" s="31">
        <f t="shared" si="120"/>
        <v>0</v>
      </c>
      <c r="V65" s="31">
        <f t="shared" si="18"/>
        <v>0</v>
      </c>
      <c r="W65" s="31">
        <f t="shared" si="121"/>
        <v>3.3999999974000001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28">
        <f>2881.35593*1.18/1000</f>
        <v>3.3999999974000001</v>
      </c>
      <c r="AD65" s="28">
        <v>0</v>
      </c>
      <c r="AE65" s="28">
        <v>0</v>
      </c>
      <c r="AF65" s="28">
        <f>2881.35593*1.18/1000</f>
        <v>3.3999999974000001</v>
      </c>
      <c r="AG65" s="28">
        <v>0</v>
      </c>
      <c r="AH65" s="31">
        <v>0</v>
      </c>
      <c r="AI65" s="28">
        <v>0</v>
      </c>
      <c r="AJ65" s="28">
        <v>0</v>
      </c>
      <c r="AK65" s="31">
        <v>0</v>
      </c>
      <c r="AL65" s="28">
        <v>0</v>
      </c>
      <c r="AM65" s="31">
        <v>0</v>
      </c>
      <c r="AN65" s="28">
        <v>0</v>
      </c>
      <c r="AO65" s="28">
        <v>0</v>
      </c>
      <c r="AP65" s="31">
        <v>0</v>
      </c>
      <c r="AQ65" s="28">
        <v>0</v>
      </c>
      <c r="AR65" s="31">
        <v>0</v>
      </c>
      <c r="AS65" s="28">
        <v>0</v>
      </c>
      <c r="AT65" s="28">
        <v>0</v>
      </c>
      <c r="AU65" s="31">
        <v>0</v>
      </c>
      <c r="AV65" s="28">
        <v>0</v>
      </c>
      <c r="AW65" s="31">
        <v>0</v>
      </c>
      <c r="AX65" s="28">
        <v>0</v>
      </c>
      <c r="AY65" s="28">
        <v>0</v>
      </c>
      <c r="AZ65" s="31">
        <v>0</v>
      </c>
      <c r="BA65" s="28">
        <v>0</v>
      </c>
      <c r="BB65" s="28">
        <v>0</v>
      </c>
      <c r="BC65" s="28">
        <v>0</v>
      </c>
      <c r="BD65" s="28">
        <v>0</v>
      </c>
      <c r="BE65" s="28">
        <v>0</v>
      </c>
      <c r="BF65" s="28">
        <v>0</v>
      </c>
      <c r="BG65" s="28">
        <v>0</v>
      </c>
      <c r="BH65" s="28">
        <v>0</v>
      </c>
      <c r="BI65" s="28">
        <v>0</v>
      </c>
      <c r="BJ65" s="28">
        <v>0</v>
      </c>
      <c r="BK65" s="28">
        <v>0</v>
      </c>
      <c r="BL65" s="28">
        <v>0</v>
      </c>
      <c r="BM65" s="28">
        <v>0</v>
      </c>
      <c r="BN65" s="28">
        <v>0</v>
      </c>
      <c r="BO65" s="28">
        <v>0</v>
      </c>
      <c r="BP65" s="28">
        <v>0</v>
      </c>
      <c r="BQ65" s="28">
        <v>0</v>
      </c>
      <c r="BR65" s="28">
        <v>0</v>
      </c>
      <c r="BS65" s="28">
        <v>0</v>
      </c>
      <c r="BT65" s="28">
        <v>0</v>
      </c>
      <c r="BU65" s="28">
        <v>0</v>
      </c>
      <c r="BV65" s="31">
        <f t="shared" si="122"/>
        <v>0</v>
      </c>
      <c r="BW65" s="31">
        <f t="shared" si="123"/>
        <v>0</v>
      </c>
      <c r="BX65" s="31">
        <f t="shared" si="124"/>
        <v>0</v>
      </c>
      <c r="BY65" s="31">
        <f t="shared" si="125"/>
        <v>0</v>
      </c>
      <c r="BZ65" s="31">
        <f t="shared" si="126"/>
        <v>0</v>
      </c>
      <c r="CA65" s="31">
        <f t="shared" si="127"/>
        <v>0</v>
      </c>
      <c r="CB65" s="31">
        <f t="shared" si="128"/>
        <v>0</v>
      </c>
      <c r="CC65" s="31">
        <f t="shared" si="129"/>
        <v>0</v>
      </c>
      <c r="CD65" s="31">
        <f t="shared" si="130"/>
        <v>0</v>
      </c>
      <c r="CE65" s="31">
        <f t="shared" si="131"/>
        <v>0</v>
      </c>
      <c r="CF65" s="85" t="s">
        <v>1358</v>
      </c>
    </row>
    <row r="66" spans="1:84" ht="45" x14ac:dyDescent="0.25">
      <c r="A66" s="7" t="s">
        <v>102</v>
      </c>
      <c r="B66" s="17" t="s">
        <v>1084</v>
      </c>
      <c r="C66" s="8" t="s">
        <v>592</v>
      </c>
      <c r="D66" s="63">
        <v>2015</v>
      </c>
      <c r="E66" s="63">
        <v>2015</v>
      </c>
      <c r="F66" s="63" t="s">
        <v>1358</v>
      </c>
      <c r="G66" s="64">
        <v>0</v>
      </c>
      <c r="H66" s="64">
        <f t="shared" si="16"/>
        <v>0</v>
      </c>
      <c r="I66" s="31" t="s">
        <v>1358</v>
      </c>
      <c r="J66" s="64">
        <v>0</v>
      </c>
      <c r="K66" s="31">
        <f t="shared" si="17"/>
        <v>0</v>
      </c>
      <c r="L66" s="31" t="s">
        <v>1358</v>
      </c>
      <c r="M66" s="28">
        <v>0</v>
      </c>
      <c r="N66" s="31">
        <v>0</v>
      </c>
      <c r="O66" s="65">
        <v>0</v>
      </c>
      <c r="P66" s="28">
        <v>0</v>
      </c>
      <c r="Q66" s="28">
        <v>27.755359997375997</v>
      </c>
      <c r="R66" s="31">
        <v>31.918663996982396</v>
      </c>
      <c r="S66" s="31">
        <f t="shared" si="106"/>
        <v>0</v>
      </c>
      <c r="T66" s="31">
        <f t="shared" si="107"/>
        <v>16.923999998399999</v>
      </c>
      <c r="U66" s="31">
        <f t="shared" si="120"/>
        <v>0</v>
      </c>
      <c r="V66" s="31">
        <f t="shared" si="18"/>
        <v>0</v>
      </c>
      <c r="W66" s="31">
        <f t="shared" si="121"/>
        <v>8.4619999991999997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28">
        <f>7171.18644*1.18/1000</f>
        <v>8.4619999991999997</v>
      </c>
      <c r="AD66" s="28">
        <v>0</v>
      </c>
      <c r="AE66" s="28">
        <v>0</v>
      </c>
      <c r="AF66" s="28">
        <f>7171.18644*1.18/1000</f>
        <v>8.4619999991999997</v>
      </c>
      <c r="AG66" s="28">
        <v>0</v>
      </c>
      <c r="AH66" s="31">
        <v>0</v>
      </c>
      <c r="AI66" s="28">
        <v>0</v>
      </c>
      <c r="AJ66" s="28">
        <v>0</v>
      </c>
      <c r="AK66" s="31">
        <v>0</v>
      </c>
      <c r="AL66" s="28">
        <v>0</v>
      </c>
      <c r="AM66" s="31">
        <v>0</v>
      </c>
      <c r="AN66" s="28">
        <v>0</v>
      </c>
      <c r="AO66" s="28">
        <v>0</v>
      </c>
      <c r="AP66" s="31">
        <v>0</v>
      </c>
      <c r="AQ66" s="28">
        <v>0</v>
      </c>
      <c r="AR66" s="31">
        <v>0</v>
      </c>
      <c r="AS66" s="28">
        <v>0</v>
      </c>
      <c r="AT66" s="28">
        <v>0</v>
      </c>
      <c r="AU66" s="31">
        <v>0</v>
      </c>
      <c r="AV66" s="28">
        <v>0</v>
      </c>
      <c r="AW66" s="31">
        <v>0</v>
      </c>
      <c r="AX66" s="28">
        <v>0</v>
      </c>
      <c r="AY66" s="28">
        <v>0</v>
      </c>
      <c r="AZ66" s="31">
        <v>0</v>
      </c>
      <c r="BA66" s="28">
        <v>0</v>
      </c>
      <c r="BB66" s="28">
        <v>0</v>
      </c>
      <c r="BC66" s="28">
        <v>0</v>
      </c>
      <c r="BD66" s="28">
        <v>0</v>
      </c>
      <c r="BE66" s="28">
        <v>0</v>
      </c>
      <c r="BF66" s="28">
        <v>0</v>
      </c>
      <c r="BG66" s="28">
        <v>0</v>
      </c>
      <c r="BH66" s="28">
        <v>0</v>
      </c>
      <c r="BI66" s="28">
        <v>0</v>
      </c>
      <c r="BJ66" s="28">
        <v>0</v>
      </c>
      <c r="BK66" s="28">
        <v>0</v>
      </c>
      <c r="BL66" s="28">
        <v>0</v>
      </c>
      <c r="BM66" s="28">
        <v>0</v>
      </c>
      <c r="BN66" s="28">
        <v>0</v>
      </c>
      <c r="BO66" s="28">
        <v>0</v>
      </c>
      <c r="BP66" s="28">
        <v>0</v>
      </c>
      <c r="BQ66" s="28">
        <v>0</v>
      </c>
      <c r="BR66" s="28">
        <v>0</v>
      </c>
      <c r="BS66" s="28">
        <v>0</v>
      </c>
      <c r="BT66" s="28">
        <v>0</v>
      </c>
      <c r="BU66" s="28">
        <v>0</v>
      </c>
      <c r="BV66" s="31">
        <f t="shared" si="122"/>
        <v>0</v>
      </c>
      <c r="BW66" s="31">
        <f t="shared" si="123"/>
        <v>0</v>
      </c>
      <c r="BX66" s="31">
        <f t="shared" si="124"/>
        <v>0</v>
      </c>
      <c r="BY66" s="31">
        <f t="shared" si="125"/>
        <v>0</v>
      </c>
      <c r="BZ66" s="31">
        <f t="shared" si="126"/>
        <v>0</v>
      </c>
      <c r="CA66" s="31">
        <f t="shared" si="127"/>
        <v>0</v>
      </c>
      <c r="CB66" s="31">
        <f t="shared" si="128"/>
        <v>0</v>
      </c>
      <c r="CC66" s="31">
        <f t="shared" si="129"/>
        <v>0</v>
      </c>
      <c r="CD66" s="31">
        <f t="shared" si="130"/>
        <v>0</v>
      </c>
      <c r="CE66" s="31">
        <f t="shared" si="131"/>
        <v>0</v>
      </c>
      <c r="CF66" s="85" t="s">
        <v>1358</v>
      </c>
    </row>
    <row r="67" spans="1:84" ht="45" x14ac:dyDescent="0.25">
      <c r="A67" s="7" t="s">
        <v>102</v>
      </c>
      <c r="B67" s="17" t="s">
        <v>1085</v>
      </c>
      <c r="C67" s="8" t="s">
        <v>594</v>
      </c>
      <c r="D67" s="63">
        <v>2015</v>
      </c>
      <c r="E67" s="63">
        <v>2015</v>
      </c>
      <c r="F67" s="63" t="s">
        <v>1358</v>
      </c>
      <c r="G67" s="64">
        <v>0</v>
      </c>
      <c r="H67" s="64">
        <f t="shared" si="16"/>
        <v>0</v>
      </c>
      <c r="I67" s="31" t="s">
        <v>1358</v>
      </c>
      <c r="J67" s="64">
        <v>0</v>
      </c>
      <c r="K67" s="31">
        <f t="shared" si="17"/>
        <v>0</v>
      </c>
      <c r="L67" s="31" t="s">
        <v>1358</v>
      </c>
      <c r="M67" s="28">
        <v>0</v>
      </c>
      <c r="N67" s="31">
        <v>0</v>
      </c>
      <c r="O67" s="65">
        <v>0</v>
      </c>
      <c r="P67" s="28">
        <v>0</v>
      </c>
      <c r="Q67" s="28">
        <v>13.877679998687999</v>
      </c>
      <c r="R67" s="31">
        <v>15.959331998491198</v>
      </c>
      <c r="S67" s="31">
        <f t="shared" si="106"/>
        <v>0</v>
      </c>
      <c r="T67" s="31">
        <f t="shared" si="107"/>
        <v>8.4619999991999997</v>
      </c>
      <c r="U67" s="31">
        <f t="shared" si="120"/>
        <v>0</v>
      </c>
      <c r="V67" s="31">
        <f t="shared" si="18"/>
        <v>0</v>
      </c>
      <c r="W67" s="31">
        <f t="shared" si="121"/>
        <v>4.2309999995999998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28">
        <f>3585.59322*1.18/1000</f>
        <v>4.2309999995999998</v>
      </c>
      <c r="AD67" s="28">
        <v>0</v>
      </c>
      <c r="AE67" s="28">
        <v>0</v>
      </c>
      <c r="AF67" s="28">
        <f>3585.59322*1.18/1000</f>
        <v>4.2309999995999998</v>
      </c>
      <c r="AG67" s="28">
        <v>0</v>
      </c>
      <c r="AH67" s="31">
        <v>0</v>
      </c>
      <c r="AI67" s="28">
        <v>0</v>
      </c>
      <c r="AJ67" s="28">
        <v>0</v>
      </c>
      <c r="AK67" s="31">
        <v>0</v>
      </c>
      <c r="AL67" s="28">
        <v>0</v>
      </c>
      <c r="AM67" s="31">
        <v>0</v>
      </c>
      <c r="AN67" s="28">
        <v>0</v>
      </c>
      <c r="AO67" s="28">
        <v>0</v>
      </c>
      <c r="AP67" s="31">
        <v>0</v>
      </c>
      <c r="AQ67" s="28">
        <v>0</v>
      </c>
      <c r="AR67" s="31">
        <v>0</v>
      </c>
      <c r="AS67" s="28">
        <v>0</v>
      </c>
      <c r="AT67" s="28">
        <v>0</v>
      </c>
      <c r="AU67" s="31">
        <v>0</v>
      </c>
      <c r="AV67" s="28">
        <v>0</v>
      </c>
      <c r="AW67" s="31">
        <v>0</v>
      </c>
      <c r="AX67" s="28">
        <v>0</v>
      </c>
      <c r="AY67" s="28">
        <v>0</v>
      </c>
      <c r="AZ67" s="31">
        <v>0</v>
      </c>
      <c r="BA67" s="28">
        <v>0</v>
      </c>
      <c r="BB67" s="28">
        <v>0</v>
      </c>
      <c r="BC67" s="28">
        <v>0</v>
      </c>
      <c r="BD67" s="28">
        <v>0</v>
      </c>
      <c r="BE67" s="28">
        <v>0</v>
      </c>
      <c r="BF67" s="28">
        <v>0</v>
      </c>
      <c r="BG67" s="28">
        <v>0</v>
      </c>
      <c r="BH67" s="28">
        <v>0</v>
      </c>
      <c r="BI67" s="28">
        <v>0</v>
      </c>
      <c r="BJ67" s="28">
        <v>0</v>
      </c>
      <c r="BK67" s="28">
        <v>0</v>
      </c>
      <c r="BL67" s="28">
        <v>0</v>
      </c>
      <c r="BM67" s="28">
        <v>0</v>
      </c>
      <c r="BN67" s="28">
        <v>0</v>
      </c>
      <c r="BO67" s="28">
        <v>0</v>
      </c>
      <c r="BP67" s="28">
        <v>0</v>
      </c>
      <c r="BQ67" s="28">
        <v>0</v>
      </c>
      <c r="BR67" s="28">
        <v>0</v>
      </c>
      <c r="BS67" s="28">
        <v>0</v>
      </c>
      <c r="BT67" s="28">
        <v>0</v>
      </c>
      <c r="BU67" s="28">
        <v>0</v>
      </c>
      <c r="BV67" s="31">
        <f t="shared" si="122"/>
        <v>0</v>
      </c>
      <c r="BW67" s="31">
        <f t="shared" si="123"/>
        <v>0</v>
      </c>
      <c r="BX67" s="31">
        <f t="shared" si="124"/>
        <v>0</v>
      </c>
      <c r="BY67" s="31">
        <f t="shared" si="125"/>
        <v>0</v>
      </c>
      <c r="BZ67" s="31">
        <f t="shared" si="126"/>
        <v>0</v>
      </c>
      <c r="CA67" s="31">
        <f t="shared" si="127"/>
        <v>0</v>
      </c>
      <c r="CB67" s="31">
        <f t="shared" si="128"/>
        <v>0</v>
      </c>
      <c r="CC67" s="31">
        <f t="shared" si="129"/>
        <v>0</v>
      </c>
      <c r="CD67" s="31">
        <f t="shared" si="130"/>
        <v>0</v>
      </c>
      <c r="CE67" s="31">
        <f t="shared" si="131"/>
        <v>0</v>
      </c>
      <c r="CF67" s="85" t="s">
        <v>1358</v>
      </c>
    </row>
    <row r="68" spans="1:84" ht="45" x14ac:dyDescent="0.25">
      <c r="A68" s="7" t="s">
        <v>102</v>
      </c>
      <c r="B68" s="17" t="s">
        <v>1086</v>
      </c>
      <c r="C68" s="8" t="s">
        <v>596</v>
      </c>
      <c r="D68" s="63">
        <v>2015</v>
      </c>
      <c r="E68" s="63">
        <v>2015</v>
      </c>
      <c r="F68" s="63" t="s">
        <v>1358</v>
      </c>
      <c r="G68" s="64">
        <v>0</v>
      </c>
      <c r="H68" s="64">
        <f t="shared" si="16"/>
        <v>0</v>
      </c>
      <c r="I68" s="31" t="s">
        <v>1358</v>
      </c>
      <c r="J68" s="64">
        <v>0</v>
      </c>
      <c r="K68" s="31">
        <f t="shared" si="17"/>
        <v>0</v>
      </c>
      <c r="L68" s="31" t="s">
        <v>1358</v>
      </c>
      <c r="M68" s="28">
        <v>0</v>
      </c>
      <c r="N68" s="31">
        <v>0</v>
      </c>
      <c r="O68" s="65">
        <v>0</v>
      </c>
      <c r="P68" s="28">
        <v>0</v>
      </c>
      <c r="Q68" s="28">
        <v>13.877679998687999</v>
      </c>
      <c r="R68" s="31">
        <v>15.959331998491198</v>
      </c>
      <c r="S68" s="31">
        <f t="shared" si="106"/>
        <v>0</v>
      </c>
      <c r="T68" s="31">
        <f t="shared" si="107"/>
        <v>8.4619999991999997</v>
      </c>
      <c r="U68" s="31">
        <f t="shared" si="120"/>
        <v>0</v>
      </c>
      <c r="V68" s="31">
        <f t="shared" si="18"/>
        <v>0</v>
      </c>
      <c r="W68" s="31">
        <f t="shared" si="121"/>
        <v>4.2309999995999998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28">
        <f>3585.59322*1.18/1000</f>
        <v>4.2309999995999998</v>
      </c>
      <c r="AD68" s="28">
        <v>0</v>
      </c>
      <c r="AE68" s="28">
        <v>0</v>
      </c>
      <c r="AF68" s="28">
        <f>3585.59322*1.18/1000</f>
        <v>4.2309999995999998</v>
      </c>
      <c r="AG68" s="28">
        <v>0</v>
      </c>
      <c r="AH68" s="31">
        <v>0</v>
      </c>
      <c r="AI68" s="28">
        <v>0</v>
      </c>
      <c r="AJ68" s="28">
        <v>0</v>
      </c>
      <c r="AK68" s="31">
        <v>0</v>
      </c>
      <c r="AL68" s="28">
        <v>0</v>
      </c>
      <c r="AM68" s="31">
        <v>0</v>
      </c>
      <c r="AN68" s="28">
        <v>0</v>
      </c>
      <c r="AO68" s="28">
        <v>0</v>
      </c>
      <c r="AP68" s="31">
        <v>0</v>
      </c>
      <c r="AQ68" s="28">
        <v>0</v>
      </c>
      <c r="AR68" s="31">
        <v>0</v>
      </c>
      <c r="AS68" s="28">
        <v>0</v>
      </c>
      <c r="AT68" s="28">
        <v>0</v>
      </c>
      <c r="AU68" s="31">
        <v>0</v>
      </c>
      <c r="AV68" s="28">
        <v>0</v>
      </c>
      <c r="AW68" s="31">
        <v>0</v>
      </c>
      <c r="AX68" s="28">
        <v>0</v>
      </c>
      <c r="AY68" s="28">
        <v>0</v>
      </c>
      <c r="AZ68" s="31">
        <v>0</v>
      </c>
      <c r="BA68" s="28">
        <v>0</v>
      </c>
      <c r="BB68" s="28">
        <v>0</v>
      </c>
      <c r="BC68" s="28">
        <v>0</v>
      </c>
      <c r="BD68" s="28">
        <v>0</v>
      </c>
      <c r="BE68" s="28">
        <v>0</v>
      </c>
      <c r="BF68" s="28">
        <v>0</v>
      </c>
      <c r="BG68" s="28">
        <v>0</v>
      </c>
      <c r="BH68" s="28">
        <v>0</v>
      </c>
      <c r="BI68" s="28">
        <v>0</v>
      </c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8">
        <v>0</v>
      </c>
      <c r="BS68" s="28">
        <v>0</v>
      </c>
      <c r="BT68" s="28">
        <v>0</v>
      </c>
      <c r="BU68" s="28">
        <v>0</v>
      </c>
      <c r="BV68" s="31">
        <f t="shared" si="122"/>
        <v>0</v>
      </c>
      <c r="BW68" s="31">
        <f t="shared" si="123"/>
        <v>0</v>
      </c>
      <c r="BX68" s="31">
        <f t="shared" si="124"/>
        <v>0</v>
      </c>
      <c r="BY68" s="31">
        <f t="shared" si="125"/>
        <v>0</v>
      </c>
      <c r="BZ68" s="31">
        <f t="shared" si="126"/>
        <v>0</v>
      </c>
      <c r="CA68" s="31">
        <f t="shared" si="127"/>
        <v>0</v>
      </c>
      <c r="CB68" s="31">
        <f t="shared" si="128"/>
        <v>0</v>
      </c>
      <c r="CC68" s="31">
        <f t="shared" si="129"/>
        <v>0</v>
      </c>
      <c r="CD68" s="31">
        <f t="shared" si="130"/>
        <v>0</v>
      </c>
      <c r="CE68" s="31">
        <f t="shared" si="131"/>
        <v>0</v>
      </c>
      <c r="CF68" s="85" t="s">
        <v>1358</v>
      </c>
    </row>
    <row r="69" spans="1:84" ht="45" x14ac:dyDescent="0.25">
      <c r="A69" s="7" t="s">
        <v>102</v>
      </c>
      <c r="B69" s="17" t="s">
        <v>1087</v>
      </c>
      <c r="C69" s="8" t="s">
        <v>598</v>
      </c>
      <c r="D69" s="63">
        <v>2015</v>
      </c>
      <c r="E69" s="63">
        <v>2015</v>
      </c>
      <c r="F69" s="63" t="s">
        <v>1358</v>
      </c>
      <c r="G69" s="64">
        <v>0</v>
      </c>
      <c r="H69" s="64">
        <f t="shared" si="16"/>
        <v>0</v>
      </c>
      <c r="I69" s="31" t="s">
        <v>1358</v>
      </c>
      <c r="J69" s="64">
        <v>0</v>
      </c>
      <c r="K69" s="31">
        <f t="shared" si="17"/>
        <v>0</v>
      </c>
      <c r="L69" s="31" t="s">
        <v>1358</v>
      </c>
      <c r="M69" s="28">
        <v>0</v>
      </c>
      <c r="N69" s="31">
        <v>0</v>
      </c>
      <c r="O69" s="65">
        <v>0</v>
      </c>
      <c r="P69" s="28">
        <v>0</v>
      </c>
      <c r="Q69" s="28">
        <v>25.843119945551958</v>
      </c>
      <c r="R69" s="31">
        <v>29.719587937384748</v>
      </c>
      <c r="S69" s="31">
        <f t="shared" si="106"/>
        <v>0</v>
      </c>
      <c r="T69" s="31">
        <f t="shared" si="107"/>
        <v>15.757999966799975</v>
      </c>
      <c r="U69" s="31">
        <f t="shared" si="120"/>
        <v>0</v>
      </c>
      <c r="V69" s="31">
        <f t="shared" si="18"/>
        <v>0</v>
      </c>
      <c r="W69" s="31">
        <f t="shared" si="121"/>
        <v>7.8789999833999875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28">
        <f>(194.91525+194.91525+5643.22033999999+266.94915+377.11864)*1.18/1000</f>
        <v>7.8789999833999875</v>
      </c>
      <c r="AD69" s="28">
        <v>0</v>
      </c>
      <c r="AE69" s="28">
        <v>0</v>
      </c>
      <c r="AF69" s="28">
        <f>(194.91525+194.91525+5643.22033999999+266.94915+377.11864)*1.18/1000</f>
        <v>7.8789999833999875</v>
      </c>
      <c r="AG69" s="28">
        <v>0</v>
      </c>
      <c r="AH69" s="31">
        <v>0</v>
      </c>
      <c r="AI69" s="28">
        <v>0</v>
      </c>
      <c r="AJ69" s="28">
        <v>0</v>
      </c>
      <c r="AK69" s="31">
        <v>0</v>
      </c>
      <c r="AL69" s="28">
        <v>0</v>
      </c>
      <c r="AM69" s="31">
        <v>0</v>
      </c>
      <c r="AN69" s="28">
        <v>0</v>
      </c>
      <c r="AO69" s="28">
        <v>0</v>
      </c>
      <c r="AP69" s="31">
        <v>0</v>
      </c>
      <c r="AQ69" s="28">
        <v>0</v>
      </c>
      <c r="AR69" s="31">
        <v>0</v>
      </c>
      <c r="AS69" s="28">
        <v>0</v>
      </c>
      <c r="AT69" s="28">
        <v>0</v>
      </c>
      <c r="AU69" s="31">
        <v>0</v>
      </c>
      <c r="AV69" s="28">
        <v>0</v>
      </c>
      <c r="AW69" s="31">
        <v>0</v>
      </c>
      <c r="AX69" s="28">
        <v>0</v>
      </c>
      <c r="AY69" s="28">
        <v>0</v>
      </c>
      <c r="AZ69" s="31">
        <v>0</v>
      </c>
      <c r="BA69" s="28">
        <v>0</v>
      </c>
      <c r="BB69" s="28">
        <v>0</v>
      </c>
      <c r="BC69" s="28">
        <v>0</v>
      </c>
      <c r="BD69" s="28">
        <v>0</v>
      </c>
      <c r="BE69" s="28">
        <v>0</v>
      </c>
      <c r="BF69" s="28">
        <v>0</v>
      </c>
      <c r="BG69" s="28">
        <v>0</v>
      </c>
      <c r="BH69" s="28">
        <v>0</v>
      </c>
      <c r="BI69" s="28">
        <v>0</v>
      </c>
      <c r="BJ69" s="28">
        <v>0</v>
      </c>
      <c r="BK69" s="28">
        <v>0</v>
      </c>
      <c r="BL69" s="28">
        <v>0</v>
      </c>
      <c r="BM69" s="28">
        <v>0</v>
      </c>
      <c r="BN69" s="28">
        <v>0</v>
      </c>
      <c r="BO69" s="28">
        <v>0</v>
      </c>
      <c r="BP69" s="28">
        <v>0</v>
      </c>
      <c r="BQ69" s="28">
        <v>0</v>
      </c>
      <c r="BR69" s="28">
        <v>0</v>
      </c>
      <c r="BS69" s="28">
        <v>0</v>
      </c>
      <c r="BT69" s="28">
        <v>0</v>
      </c>
      <c r="BU69" s="28">
        <v>0</v>
      </c>
      <c r="BV69" s="31">
        <f t="shared" si="122"/>
        <v>0</v>
      </c>
      <c r="BW69" s="31">
        <f t="shared" si="123"/>
        <v>0</v>
      </c>
      <c r="BX69" s="31">
        <f t="shared" si="124"/>
        <v>0</v>
      </c>
      <c r="BY69" s="31">
        <f t="shared" si="125"/>
        <v>0</v>
      </c>
      <c r="BZ69" s="31">
        <f t="shared" si="126"/>
        <v>0</v>
      </c>
      <c r="CA69" s="31">
        <f t="shared" si="127"/>
        <v>0</v>
      </c>
      <c r="CB69" s="31">
        <f t="shared" si="128"/>
        <v>0</v>
      </c>
      <c r="CC69" s="31">
        <f t="shared" si="129"/>
        <v>0</v>
      </c>
      <c r="CD69" s="31">
        <f t="shared" si="130"/>
        <v>0</v>
      </c>
      <c r="CE69" s="31">
        <f t="shared" si="131"/>
        <v>0</v>
      </c>
      <c r="CF69" s="85" t="s">
        <v>1358</v>
      </c>
    </row>
    <row r="70" spans="1:84" ht="45" x14ac:dyDescent="0.25">
      <c r="A70" s="7" t="s">
        <v>102</v>
      </c>
      <c r="B70" s="17" t="s">
        <v>589</v>
      </c>
      <c r="C70" s="8" t="s">
        <v>600</v>
      </c>
      <c r="D70" s="63">
        <v>2015</v>
      </c>
      <c r="E70" s="63">
        <v>2015</v>
      </c>
      <c r="F70" s="63" t="s">
        <v>1358</v>
      </c>
      <c r="G70" s="64">
        <v>0</v>
      </c>
      <c r="H70" s="64">
        <f t="shared" si="16"/>
        <v>0</v>
      </c>
      <c r="I70" s="31" t="s">
        <v>1358</v>
      </c>
      <c r="J70" s="64">
        <v>0</v>
      </c>
      <c r="K70" s="31">
        <f t="shared" si="17"/>
        <v>0</v>
      </c>
      <c r="L70" s="31" t="s">
        <v>1358</v>
      </c>
      <c r="M70" s="28">
        <v>0</v>
      </c>
      <c r="N70" s="31">
        <v>0</v>
      </c>
      <c r="O70" s="65">
        <v>0</v>
      </c>
      <c r="P70" s="28">
        <v>0</v>
      </c>
      <c r="Q70" s="28">
        <v>3.8910011328959992</v>
      </c>
      <c r="R70" s="31">
        <v>4.4746513028303987</v>
      </c>
      <c r="S70" s="31">
        <f t="shared" si="106"/>
        <v>0</v>
      </c>
      <c r="T70" s="31">
        <f t="shared" si="107"/>
        <v>2.3725616663999998</v>
      </c>
      <c r="U70" s="31">
        <f t="shared" si="120"/>
        <v>0</v>
      </c>
      <c r="V70" s="31">
        <f t="shared" si="18"/>
        <v>0</v>
      </c>
      <c r="W70" s="31">
        <f t="shared" si="121"/>
        <v>1.1862808331999999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28">
        <f>1005.32274*1.18/1000</f>
        <v>1.1862808331999999</v>
      </c>
      <c r="AD70" s="28">
        <v>0</v>
      </c>
      <c r="AE70" s="28">
        <v>0</v>
      </c>
      <c r="AF70" s="28">
        <f>1005.32274*1.18/1000</f>
        <v>1.1862808331999999</v>
      </c>
      <c r="AG70" s="28">
        <v>0</v>
      </c>
      <c r="AH70" s="31">
        <v>0</v>
      </c>
      <c r="AI70" s="28">
        <v>0</v>
      </c>
      <c r="AJ70" s="28">
        <v>0</v>
      </c>
      <c r="AK70" s="31">
        <v>0</v>
      </c>
      <c r="AL70" s="28">
        <v>0</v>
      </c>
      <c r="AM70" s="31">
        <v>0</v>
      </c>
      <c r="AN70" s="28">
        <v>0</v>
      </c>
      <c r="AO70" s="28">
        <v>0</v>
      </c>
      <c r="AP70" s="31">
        <v>0</v>
      </c>
      <c r="AQ70" s="28">
        <v>0</v>
      </c>
      <c r="AR70" s="31">
        <v>0</v>
      </c>
      <c r="AS70" s="28">
        <v>0</v>
      </c>
      <c r="AT70" s="28">
        <v>0</v>
      </c>
      <c r="AU70" s="31">
        <v>0</v>
      </c>
      <c r="AV70" s="28">
        <v>0</v>
      </c>
      <c r="AW70" s="31">
        <v>0</v>
      </c>
      <c r="AX70" s="28">
        <v>0</v>
      </c>
      <c r="AY70" s="28">
        <v>0</v>
      </c>
      <c r="AZ70" s="31">
        <v>0</v>
      </c>
      <c r="BA70" s="28">
        <v>0</v>
      </c>
      <c r="BB70" s="28">
        <v>0</v>
      </c>
      <c r="BC70" s="28">
        <v>0</v>
      </c>
      <c r="BD70" s="28">
        <v>0</v>
      </c>
      <c r="BE70" s="28">
        <v>0</v>
      </c>
      <c r="BF70" s="28">
        <v>0</v>
      </c>
      <c r="BG70" s="28">
        <v>0</v>
      </c>
      <c r="BH70" s="28">
        <v>0</v>
      </c>
      <c r="BI70" s="28">
        <v>0</v>
      </c>
      <c r="BJ70" s="28">
        <v>0</v>
      </c>
      <c r="BK70" s="28">
        <v>0</v>
      </c>
      <c r="BL70" s="28">
        <v>0</v>
      </c>
      <c r="BM70" s="28">
        <v>0</v>
      </c>
      <c r="BN70" s="28">
        <v>0</v>
      </c>
      <c r="BO70" s="28">
        <v>0</v>
      </c>
      <c r="BP70" s="28">
        <v>0</v>
      </c>
      <c r="BQ70" s="28">
        <v>0</v>
      </c>
      <c r="BR70" s="28">
        <v>0</v>
      </c>
      <c r="BS70" s="28">
        <v>0</v>
      </c>
      <c r="BT70" s="28">
        <v>0</v>
      </c>
      <c r="BU70" s="28">
        <v>0</v>
      </c>
      <c r="BV70" s="31">
        <f t="shared" si="122"/>
        <v>0</v>
      </c>
      <c r="BW70" s="31">
        <f t="shared" si="123"/>
        <v>0</v>
      </c>
      <c r="BX70" s="31">
        <f t="shared" si="124"/>
        <v>0</v>
      </c>
      <c r="BY70" s="31">
        <f t="shared" si="125"/>
        <v>0</v>
      </c>
      <c r="BZ70" s="31">
        <f t="shared" si="126"/>
        <v>0</v>
      </c>
      <c r="CA70" s="31">
        <f t="shared" si="127"/>
        <v>0</v>
      </c>
      <c r="CB70" s="31">
        <f t="shared" si="128"/>
        <v>0</v>
      </c>
      <c r="CC70" s="31">
        <f t="shared" si="129"/>
        <v>0</v>
      </c>
      <c r="CD70" s="31">
        <f t="shared" si="130"/>
        <v>0</v>
      </c>
      <c r="CE70" s="31">
        <f t="shared" si="131"/>
        <v>0</v>
      </c>
      <c r="CF70" s="85" t="s">
        <v>1358</v>
      </c>
    </row>
    <row r="71" spans="1:84" ht="60" x14ac:dyDescent="0.25">
      <c r="A71" s="7" t="s">
        <v>102</v>
      </c>
      <c r="B71" s="17" t="s">
        <v>591</v>
      </c>
      <c r="C71" s="8" t="s">
        <v>602</v>
      </c>
      <c r="D71" s="63">
        <v>2015</v>
      </c>
      <c r="E71" s="63">
        <v>2015</v>
      </c>
      <c r="F71" s="63" t="s">
        <v>1358</v>
      </c>
      <c r="G71" s="64">
        <v>0</v>
      </c>
      <c r="H71" s="64">
        <f t="shared" si="16"/>
        <v>0</v>
      </c>
      <c r="I71" s="31" t="s">
        <v>1358</v>
      </c>
      <c r="J71" s="64">
        <v>0</v>
      </c>
      <c r="K71" s="31">
        <f t="shared" si="17"/>
        <v>0</v>
      </c>
      <c r="L71" s="31" t="s">
        <v>1358</v>
      </c>
      <c r="M71" s="28">
        <v>0</v>
      </c>
      <c r="N71" s="31">
        <v>0</v>
      </c>
      <c r="O71" s="65">
        <v>0</v>
      </c>
      <c r="P71" s="28">
        <v>0</v>
      </c>
      <c r="Q71" s="28">
        <v>1.8577492320799998</v>
      </c>
      <c r="R71" s="31">
        <v>2.1364116168919995</v>
      </c>
      <c r="S71" s="31">
        <f t="shared" si="106"/>
        <v>0</v>
      </c>
      <c r="T71" s="31">
        <f t="shared" si="107"/>
        <v>1.1327739219999999</v>
      </c>
      <c r="U71" s="31">
        <f t="shared" si="120"/>
        <v>0</v>
      </c>
      <c r="V71" s="31">
        <f t="shared" si="18"/>
        <v>0</v>
      </c>
      <c r="W71" s="31">
        <f t="shared" si="121"/>
        <v>0.56638696099999997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28">
        <f>479.98895*1.18/1000</f>
        <v>0.56638696099999997</v>
      </c>
      <c r="AD71" s="28">
        <v>0</v>
      </c>
      <c r="AE71" s="28">
        <v>0</v>
      </c>
      <c r="AF71" s="28">
        <f>479.98895*1.18/1000</f>
        <v>0.56638696099999997</v>
      </c>
      <c r="AG71" s="28">
        <v>0</v>
      </c>
      <c r="AH71" s="31">
        <v>0</v>
      </c>
      <c r="AI71" s="28">
        <v>0</v>
      </c>
      <c r="AJ71" s="28">
        <v>0</v>
      </c>
      <c r="AK71" s="31">
        <v>0</v>
      </c>
      <c r="AL71" s="28">
        <v>0</v>
      </c>
      <c r="AM71" s="31">
        <v>0</v>
      </c>
      <c r="AN71" s="28">
        <v>0</v>
      </c>
      <c r="AO71" s="28">
        <v>0</v>
      </c>
      <c r="AP71" s="31">
        <v>0</v>
      </c>
      <c r="AQ71" s="28">
        <v>0</v>
      </c>
      <c r="AR71" s="31">
        <v>0</v>
      </c>
      <c r="AS71" s="28">
        <v>0</v>
      </c>
      <c r="AT71" s="28">
        <v>0</v>
      </c>
      <c r="AU71" s="31">
        <v>0</v>
      </c>
      <c r="AV71" s="28">
        <v>0</v>
      </c>
      <c r="AW71" s="31">
        <v>0</v>
      </c>
      <c r="AX71" s="28">
        <v>0</v>
      </c>
      <c r="AY71" s="28">
        <v>0</v>
      </c>
      <c r="AZ71" s="31">
        <v>0</v>
      </c>
      <c r="BA71" s="28">
        <v>0</v>
      </c>
      <c r="BB71" s="28">
        <v>0</v>
      </c>
      <c r="BC71" s="28">
        <v>0</v>
      </c>
      <c r="BD71" s="28">
        <v>0</v>
      </c>
      <c r="BE71" s="28">
        <v>0</v>
      </c>
      <c r="BF71" s="28">
        <v>0</v>
      </c>
      <c r="BG71" s="28">
        <v>0</v>
      </c>
      <c r="BH71" s="28">
        <v>0</v>
      </c>
      <c r="BI71" s="28">
        <v>0</v>
      </c>
      <c r="BJ71" s="28">
        <v>0</v>
      </c>
      <c r="BK71" s="28">
        <v>0</v>
      </c>
      <c r="BL71" s="28">
        <v>0</v>
      </c>
      <c r="BM71" s="28">
        <v>0</v>
      </c>
      <c r="BN71" s="28">
        <v>0</v>
      </c>
      <c r="BO71" s="28">
        <v>0</v>
      </c>
      <c r="BP71" s="28">
        <v>0</v>
      </c>
      <c r="BQ71" s="28">
        <v>0</v>
      </c>
      <c r="BR71" s="28">
        <v>0</v>
      </c>
      <c r="BS71" s="28">
        <v>0</v>
      </c>
      <c r="BT71" s="28">
        <v>0</v>
      </c>
      <c r="BU71" s="28">
        <v>0</v>
      </c>
      <c r="BV71" s="31">
        <f t="shared" si="122"/>
        <v>0</v>
      </c>
      <c r="BW71" s="31">
        <f t="shared" si="123"/>
        <v>0</v>
      </c>
      <c r="BX71" s="31">
        <f t="shared" si="124"/>
        <v>0</v>
      </c>
      <c r="BY71" s="31">
        <f t="shared" si="125"/>
        <v>0</v>
      </c>
      <c r="BZ71" s="31">
        <f t="shared" si="126"/>
        <v>0</v>
      </c>
      <c r="CA71" s="31">
        <f t="shared" si="127"/>
        <v>0</v>
      </c>
      <c r="CB71" s="31">
        <f t="shared" si="128"/>
        <v>0</v>
      </c>
      <c r="CC71" s="31">
        <f t="shared" si="129"/>
        <v>0</v>
      </c>
      <c r="CD71" s="31">
        <f t="shared" si="130"/>
        <v>0</v>
      </c>
      <c r="CE71" s="31">
        <f t="shared" si="131"/>
        <v>0</v>
      </c>
      <c r="CF71" s="85" t="s">
        <v>1358</v>
      </c>
    </row>
    <row r="72" spans="1:84" ht="45" x14ac:dyDescent="0.25">
      <c r="A72" s="7" t="s">
        <v>102</v>
      </c>
      <c r="B72" s="17" t="s">
        <v>593</v>
      </c>
      <c r="C72" s="8" t="s">
        <v>604</v>
      </c>
      <c r="D72" s="63">
        <v>2015</v>
      </c>
      <c r="E72" s="63">
        <v>2015</v>
      </c>
      <c r="F72" s="63" t="s">
        <v>1358</v>
      </c>
      <c r="G72" s="64">
        <v>0</v>
      </c>
      <c r="H72" s="64">
        <f t="shared" si="16"/>
        <v>0</v>
      </c>
      <c r="I72" s="31" t="s">
        <v>1358</v>
      </c>
      <c r="J72" s="64">
        <v>0</v>
      </c>
      <c r="K72" s="31">
        <f t="shared" si="17"/>
        <v>0</v>
      </c>
      <c r="L72" s="31" t="s">
        <v>1358</v>
      </c>
      <c r="M72" s="28">
        <v>0</v>
      </c>
      <c r="N72" s="31">
        <v>0</v>
      </c>
      <c r="O72" s="65">
        <v>0</v>
      </c>
      <c r="P72" s="28">
        <v>0</v>
      </c>
      <c r="Q72" s="28">
        <v>5.898589378911999</v>
      </c>
      <c r="R72" s="31">
        <v>6.7833777857487982</v>
      </c>
      <c r="S72" s="31">
        <f t="shared" si="106"/>
        <v>0</v>
      </c>
      <c r="T72" s="31">
        <f t="shared" si="107"/>
        <v>3.5967008407999996</v>
      </c>
      <c r="U72" s="31">
        <f t="shared" si="120"/>
        <v>0</v>
      </c>
      <c r="V72" s="31">
        <f t="shared" si="18"/>
        <v>0</v>
      </c>
      <c r="W72" s="31">
        <f t="shared" si="121"/>
        <v>1.7983504203999998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28">
        <f>1524.02578*1.18/1000</f>
        <v>1.7983504203999998</v>
      </c>
      <c r="AD72" s="28">
        <v>0</v>
      </c>
      <c r="AE72" s="28">
        <v>0</v>
      </c>
      <c r="AF72" s="28">
        <f>1524.02578*1.18/1000</f>
        <v>1.7983504203999998</v>
      </c>
      <c r="AG72" s="28">
        <v>0</v>
      </c>
      <c r="AH72" s="31">
        <v>0</v>
      </c>
      <c r="AI72" s="28">
        <v>0</v>
      </c>
      <c r="AJ72" s="28">
        <v>0</v>
      </c>
      <c r="AK72" s="31">
        <v>0</v>
      </c>
      <c r="AL72" s="28">
        <v>0</v>
      </c>
      <c r="AM72" s="31">
        <v>0</v>
      </c>
      <c r="AN72" s="28">
        <v>0</v>
      </c>
      <c r="AO72" s="28">
        <v>0</v>
      </c>
      <c r="AP72" s="31">
        <v>0</v>
      </c>
      <c r="AQ72" s="28">
        <v>0</v>
      </c>
      <c r="AR72" s="31">
        <v>0</v>
      </c>
      <c r="AS72" s="28">
        <v>0</v>
      </c>
      <c r="AT72" s="28">
        <v>0</v>
      </c>
      <c r="AU72" s="31">
        <v>0</v>
      </c>
      <c r="AV72" s="28">
        <v>0</v>
      </c>
      <c r="AW72" s="31">
        <v>0</v>
      </c>
      <c r="AX72" s="28">
        <v>0</v>
      </c>
      <c r="AY72" s="28">
        <v>0</v>
      </c>
      <c r="AZ72" s="31">
        <v>0</v>
      </c>
      <c r="BA72" s="28">
        <v>0</v>
      </c>
      <c r="BB72" s="28">
        <v>0</v>
      </c>
      <c r="BC72" s="28">
        <v>0</v>
      </c>
      <c r="BD72" s="28">
        <v>0</v>
      </c>
      <c r="BE72" s="28">
        <v>0</v>
      </c>
      <c r="BF72" s="28">
        <v>0</v>
      </c>
      <c r="BG72" s="28">
        <v>0</v>
      </c>
      <c r="BH72" s="28">
        <v>0</v>
      </c>
      <c r="BI72" s="28">
        <v>0</v>
      </c>
      <c r="BJ72" s="28">
        <v>0</v>
      </c>
      <c r="BK72" s="28">
        <v>0</v>
      </c>
      <c r="BL72" s="28">
        <v>0</v>
      </c>
      <c r="BM72" s="28">
        <v>0</v>
      </c>
      <c r="BN72" s="28">
        <v>0</v>
      </c>
      <c r="BO72" s="28">
        <v>0</v>
      </c>
      <c r="BP72" s="28">
        <v>0</v>
      </c>
      <c r="BQ72" s="28">
        <v>0</v>
      </c>
      <c r="BR72" s="28">
        <v>0</v>
      </c>
      <c r="BS72" s="28">
        <v>0</v>
      </c>
      <c r="BT72" s="28">
        <v>0</v>
      </c>
      <c r="BU72" s="28">
        <v>0</v>
      </c>
      <c r="BV72" s="31">
        <f t="shared" si="122"/>
        <v>0</v>
      </c>
      <c r="BW72" s="31">
        <f t="shared" si="123"/>
        <v>0</v>
      </c>
      <c r="BX72" s="31">
        <f t="shared" si="124"/>
        <v>0</v>
      </c>
      <c r="BY72" s="31">
        <f t="shared" si="125"/>
        <v>0</v>
      </c>
      <c r="BZ72" s="31">
        <f t="shared" si="126"/>
        <v>0</v>
      </c>
      <c r="CA72" s="31">
        <f t="shared" si="127"/>
        <v>0</v>
      </c>
      <c r="CB72" s="31">
        <f t="shared" si="128"/>
        <v>0</v>
      </c>
      <c r="CC72" s="31">
        <f t="shared" si="129"/>
        <v>0</v>
      </c>
      <c r="CD72" s="31">
        <f t="shared" si="130"/>
        <v>0</v>
      </c>
      <c r="CE72" s="31">
        <f t="shared" si="131"/>
        <v>0</v>
      </c>
      <c r="CF72" s="85" t="s">
        <v>1358</v>
      </c>
    </row>
    <row r="73" spans="1:84" ht="45" x14ac:dyDescent="0.25">
      <c r="A73" s="7" t="s">
        <v>102</v>
      </c>
      <c r="B73" s="17" t="s">
        <v>595</v>
      </c>
      <c r="C73" s="8" t="s">
        <v>606</v>
      </c>
      <c r="D73" s="63">
        <v>2015</v>
      </c>
      <c r="E73" s="63">
        <v>2015</v>
      </c>
      <c r="F73" s="63" t="s">
        <v>1358</v>
      </c>
      <c r="G73" s="64">
        <v>0</v>
      </c>
      <c r="H73" s="64">
        <f t="shared" si="16"/>
        <v>0</v>
      </c>
      <c r="I73" s="31" t="s">
        <v>1358</v>
      </c>
      <c r="J73" s="64">
        <v>0</v>
      </c>
      <c r="K73" s="31">
        <f t="shared" si="17"/>
        <v>0</v>
      </c>
      <c r="L73" s="31" t="s">
        <v>1358</v>
      </c>
      <c r="M73" s="28">
        <v>0</v>
      </c>
      <c r="N73" s="31">
        <v>0</v>
      </c>
      <c r="O73" s="65">
        <v>0</v>
      </c>
      <c r="P73" s="28">
        <v>0</v>
      </c>
      <c r="Q73" s="28">
        <v>3.8026899838719999</v>
      </c>
      <c r="R73" s="31">
        <v>4.3730934814527993</v>
      </c>
      <c r="S73" s="31">
        <f t="shared" si="106"/>
        <v>0</v>
      </c>
      <c r="T73" s="31">
        <f t="shared" si="107"/>
        <v>2.3187134048</v>
      </c>
      <c r="U73" s="31">
        <f t="shared" si="120"/>
        <v>0</v>
      </c>
      <c r="V73" s="31">
        <f t="shared" si="18"/>
        <v>0</v>
      </c>
      <c r="W73" s="31">
        <f t="shared" si="121"/>
        <v>1.1593567024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28">
        <f>982.50568*1.18/1000</f>
        <v>1.1593567024</v>
      </c>
      <c r="AD73" s="28">
        <v>0</v>
      </c>
      <c r="AE73" s="28">
        <v>0</v>
      </c>
      <c r="AF73" s="28">
        <f>982.50568*1.18/1000</f>
        <v>1.1593567024</v>
      </c>
      <c r="AG73" s="28">
        <v>0</v>
      </c>
      <c r="AH73" s="31">
        <v>0</v>
      </c>
      <c r="AI73" s="28">
        <v>0</v>
      </c>
      <c r="AJ73" s="28">
        <v>0</v>
      </c>
      <c r="AK73" s="31">
        <v>0</v>
      </c>
      <c r="AL73" s="28">
        <v>0</v>
      </c>
      <c r="AM73" s="31">
        <v>0</v>
      </c>
      <c r="AN73" s="28">
        <v>0</v>
      </c>
      <c r="AO73" s="28">
        <v>0</v>
      </c>
      <c r="AP73" s="31">
        <v>0</v>
      </c>
      <c r="AQ73" s="28">
        <v>0</v>
      </c>
      <c r="AR73" s="31">
        <v>0</v>
      </c>
      <c r="AS73" s="28">
        <v>0</v>
      </c>
      <c r="AT73" s="28">
        <v>0</v>
      </c>
      <c r="AU73" s="31">
        <v>0</v>
      </c>
      <c r="AV73" s="28">
        <v>0</v>
      </c>
      <c r="AW73" s="31">
        <v>0</v>
      </c>
      <c r="AX73" s="28">
        <v>0</v>
      </c>
      <c r="AY73" s="28">
        <v>0</v>
      </c>
      <c r="AZ73" s="31">
        <v>0</v>
      </c>
      <c r="BA73" s="28">
        <v>0</v>
      </c>
      <c r="BB73" s="28">
        <v>0</v>
      </c>
      <c r="BC73" s="28">
        <v>0</v>
      </c>
      <c r="BD73" s="28">
        <v>0</v>
      </c>
      <c r="BE73" s="28">
        <v>0</v>
      </c>
      <c r="BF73" s="28">
        <v>0</v>
      </c>
      <c r="BG73" s="28">
        <v>0</v>
      </c>
      <c r="BH73" s="28">
        <v>0</v>
      </c>
      <c r="BI73" s="28">
        <v>0</v>
      </c>
      <c r="BJ73" s="28">
        <v>0</v>
      </c>
      <c r="BK73" s="28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28">
        <v>0</v>
      </c>
      <c r="BR73" s="28">
        <v>0</v>
      </c>
      <c r="BS73" s="28">
        <v>0</v>
      </c>
      <c r="BT73" s="28">
        <v>0</v>
      </c>
      <c r="BU73" s="28">
        <v>0</v>
      </c>
      <c r="BV73" s="31">
        <f t="shared" si="122"/>
        <v>0</v>
      </c>
      <c r="BW73" s="31">
        <f t="shared" si="123"/>
        <v>0</v>
      </c>
      <c r="BX73" s="31">
        <f t="shared" si="124"/>
        <v>0</v>
      </c>
      <c r="BY73" s="31">
        <f t="shared" si="125"/>
        <v>0</v>
      </c>
      <c r="BZ73" s="31">
        <f t="shared" si="126"/>
        <v>0</v>
      </c>
      <c r="CA73" s="31">
        <f t="shared" si="127"/>
        <v>0</v>
      </c>
      <c r="CB73" s="31">
        <f t="shared" si="128"/>
        <v>0</v>
      </c>
      <c r="CC73" s="31">
        <f t="shared" si="129"/>
        <v>0</v>
      </c>
      <c r="CD73" s="31">
        <f t="shared" si="130"/>
        <v>0</v>
      </c>
      <c r="CE73" s="31">
        <f t="shared" si="131"/>
        <v>0</v>
      </c>
      <c r="CF73" s="85" t="s">
        <v>1358</v>
      </c>
    </row>
    <row r="74" spans="1:84" ht="45" x14ac:dyDescent="0.25">
      <c r="A74" s="7" t="s">
        <v>102</v>
      </c>
      <c r="B74" s="17" t="s">
        <v>597</v>
      </c>
      <c r="C74" s="8" t="s">
        <v>607</v>
      </c>
      <c r="D74" s="63">
        <v>2015</v>
      </c>
      <c r="E74" s="63">
        <v>2015</v>
      </c>
      <c r="F74" s="63" t="s">
        <v>1358</v>
      </c>
      <c r="G74" s="64">
        <v>0</v>
      </c>
      <c r="H74" s="64">
        <f t="shared" si="16"/>
        <v>0</v>
      </c>
      <c r="I74" s="31" t="s">
        <v>1358</v>
      </c>
      <c r="J74" s="64">
        <v>0</v>
      </c>
      <c r="K74" s="31">
        <f t="shared" si="17"/>
        <v>0</v>
      </c>
      <c r="L74" s="31" t="s">
        <v>1358</v>
      </c>
      <c r="M74" s="28">
        <v>0</v>
      </c>
      <c r="N74" s="31">
        <v>0</v>
      </c>
      <c r="O74" s="65">
        <v>0</v>
      </c>
      <c r="P74" s="28">
        <v>0</v>
      </c>
      <c r="Q74" s="28">
        <v>4.6265333035360001</v>
      </c>
      <c r="R74" s="31">
        <v>5.3205132990664001</v>
      </c>
      <c r="S74" s="31">
        <f t="shared" si="106"/>
        <v>0</v>
      </c>
      <c r="T74" s="31">
        <f t="shared" si="107"/>
        <v>2.8210568924000001</v>
      </c>
      <c r="U74" s="31">
        <f t="shared" si="120"/>
        <v>0</v>
      </c>
      <c r="V74" s="31">
        <f t="shared" si="18"/>
        <v>0</v>
      </c>
      <c r="W74" s="31">
        <f t="shared" si="121"/>
        <v>1.4105284462000001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28">
        <f>1195.36309*1.18/1000</f>
        <v>1.4105284462000001</v>
      </c>
      <c r="AD74" s="28">
        <v>0</v>
      </c>
      <c r="AE74" s="28">
        <v>0</v>
      </c>
      <c r="AF74" s="28">
        <f>1195.36309*1.18/1000</f>
        <v>1.4105284462000001</v>
      </c>
      <c r="AG74" s="28">
        <v>0</v>
      </c>
      <c r="AH74" s="31">
        <v>0</v>
      </c>
      <c r="AI74" s="28">
        <v>0</v>
      </c>
      <c r="AJ74" s="28">
        <v>0</v>
      </c>
      <c r="AK74" s="31">
        <v>0</v>
      </c>
      <c r="AL74" s="28">
        <v>0</v>
      </c>
      <c r="AM74" s="31">
        <v>0</v>
      </c>
      <c r="AN74" s="28">
        <v>0</v>
      </c>
      <c r="AO74" s="28">
        <v>0</v>
      </c>
      <c r="AP74" s="31">
        <v>0</v>
      </c>
      <c r="AQ74" s="28">
        <v>0</v>
      </c>
      <c r="AR74" s="31">
        <v>0</v>
      </c>
      <c r="AS74" s="28">
        <v>0</v>
      </c>
      <c r="AT74" s="28">
        <v>0</v>
      </c>
      <c r="AU74" s="31">
        <v>0</v>
      </c>
      <c r="AV74" s="28">
        <v>0</v>
      </c>
      <c r="AW74" s="31">
        <v>0</v>
      </c>
      <c r="AX74" s="28">
        <v>0</v>
      </c>
      <c r="AY74" s="28">
        <v>0</v>
      </c>
      <c r="AZ74" s="31">
        <v>0</v>
      </c>
      <c r="BA74" s="28">
        <v>0</v>
      </c>
      <c r="BB74" s="28">
        <v>0</v>
      </c>
      <c r="BC74" s="28">
        <v>0</v>
      </c>
      <c r="BD74" s="28">
        <v>0</v>
      </c>
      <c r="BE74" s="28">
        <v>0</v>
      </c>
      <c r="BF74" s="28">
        <v>0</v>
      </c>
      <c r="BG74" s="28">
        <v>0</v>
      </c>
      <c r="BH74" s="28">
        <v>0</v>
      </c>
      <c r="BI74" s="28">
        <v>0</v>
      </c>
      <c r="BJ74" s="28">
        <v>0</v>
      </c>
      <c r="BK74" s="28">
        <v>0</v>
      </c>
      <c r="BL74" s="28">
        <v>0</v>
      </c>
      <c r="BM74" s="28">
        <v>0</v>
      </c>
      <c r="BN74" s="28">
        <v>0</v>
      </c>
      <c r="BO74" s="28">
        <v>0</v>
      </c>
      <c r="BP74" s="28">
        <v>0</v>
      </c>
      <c r="BQ74" s="28">
        <v>0</v>
      </c>
      <c r="BR74" s="28">
        <v>0</v>
      </c>
      <c r="BS74" s="28">
        <v>0</v>
      </c>
      <c r="BT74" s="28">
        <v>0</v>
      </c>
      <c r="BU74" s="28">
        <v>0</v>
      </c>
      <c r="BV74" s="31">
        <f t="shared" si="122"/>
        <v>0</v>
      </c>
      <c r="BW74" s="31">
        <f t="shared" si="123"/>
        <v>0</v>
      </c>
      <c r="BX74" s="31">
        <f t="shared" si="124"/>
        <v>0</v>
      </c>
      <c r="BY74" s="31">
        <f t="shared" si="125"/>
        <v>0</v>
      </c>
      <c r="BZ74" s="31">
        <f t="shared" si="126"/>
        <v>0</v>
      </c>
      <c r="CA74" s="31">
        <f t="shared" si="127"/>
        <v>0</v>
      </c>
      <c r="CB74" s="31">
        <f t="shared" si="128"/>
        <v>0</v>
      </c>
      <c r="CC74" s="31">
        <f t="shared" si="129"/>
        <v>0</v>
      </c>
      <c r="CD74" s="31">
        <f t="shared" si="130"/>
        <v>0</v>
      </c>
      <c r="CE74" s="31">
        <f t="shared" si="131"/>
        <v>0</v>
      </c>
      <c r="CF74" s="85" t="s">
        <v>1358</v>
      </c>
    </row>
    <row r="75" spans="1:84" ht="60" x14ac:dyDescent="0.25">
      <c r="A75" s="7" t="s">
        <v>102</v>
      </c>
      <c r="B75" s="17" t="s">
        <v>599</v>
      </c>
      <c r="C75" s="8" t="s">
        <v>609</v>
      </c>
      <c r="D75" s="63">
        <v>2015</v>
      </c>
      <c r="E75" s="63">
        <v>2015</v>
      </c>
      <c r="F75" s="63" t="s">
        <v>1358</v>
      </c>
      <c r="G75" s="64">
        <v>0</v>
      </c>
      <c r="H75" s="64">
        <f t="shared" si="16"/>
        <v>0</v>
      </c>
      <c r="I75" s="31" t="s">
        <v>1358</v>
      </c>
      <c r="J75" s="64">
        <v>0</v>
      </c>
      <c r="K75" s="31">
        <f t="shared" si="17"/>
        <v>0</v>
      </c>
      <c r="L75" s="31" t="s">
        <v>1358</v>
      </c>
      <c r="M75" s="28">
        <v>0</v>
      </c>
      <c r="N75" s="31">
        <v>0</v>
      </c>
      <c r="O75" s="65">
        <v>0</v>
      </c>
      <c r="P75" s="28">
        <v>0</v>
      </c>
      <c r="Q75" s="28">
        <v>2.3415813951039994</v>
      </c>
      <c r="R75" s="31">
        <v>2.6928186043695992</v>
      </c>
      <c r="S75" s="31">
        <f t="shared" si="106"/>
        <v>0</v>
      </c>
      <c r="T75" s="31">
        <f t="shared" si="107"/>
        <v>1.4277935335999998</v>
      </c>
      <c r="U75" s="31">
        <f t="shared" si="120"/>
        <v>0</v>
      </c>
      <c r="V75" s="31">
        <f t="shared" si="18"/>
        <v>0</v>
      </c>
      <c r="W75" s="31">
        <f t="shared" si="121"/>
        <v>0.71389676679999992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28">
        <f>604.99726*1.18/1000</f>
        <v>0.71389676679999992</v>
      </c>
      <c r="AD75" s="28">
        <v>0</v>
      </c>
      <c r="AE75" s="28">
        <v>0</v>
      </c>
      <c r="AF75" s="28">
        <f>604.99726*1.18/1000</f>
        <v>0.71389676679999992</v>
      </c>
      <c r="AG75" s="28">
        <v>0</v>
      </c>
      <c r="AH75" s="31">
        <v>0</v>
      </c>
      <c r="AI75" s="28">
        <v>0</v>
      </c>
      <c r="AJ75" s="28">
        <v>0</v>
      </c>
      <c r="AK75" s="31">
        <v>0</v>
      </c>
      <c r="AL75" s="28">
        <v>0</v>
      </c>
      <c r="AM75" s="31">
        <v>0</v>
      </c>
      <c r="AN75" s="28">
        <v>0</v>
      </c>
      <c r="AO75" s="28">
        <v>0</v>
      </c>
      <c r="AP75" s="31">
        <v>0</v>
      </c>
      <c r="AQ75" s="28">
        <v>0</v>
      </c>
      <c r="AR75" s="31">
        <v>0</v>
      </c>
      <c r="AS75" s="28">
        <v>0</v>
      </c>
      <c r="AT75" s="28">
        <v>0</v>
      </c>
      <c r="AU75" s="31">
        <v>0</v>
      </c>
      <c r="AV75" s="28">
        <v>0</v>
      </c>
      <c r="AW75" s="31">
        <v>0</v>
      </c>
      <c r="AX75" s="28">
        <v>0</v>
      </c>
      <c r="AY75" s="28">
        <v>0</v>
      </c>
      <c r="AZ75" s="31">
        <v>0</v>
      </c>
      <c r="BA75" s="28">
        <v>0</v>
      </c>
      <c r="BB75" s="28">
        <v>0</v>
      </c>
      <c r="BC75" s="28">
        <v>0</v>
      </c>
      <c r="BD75" s="28">
        <v>0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  <c r="BJ75" s="28">
        <v>0</v>
      </c>
      <c r="BK75" s="28">
        <v>0</v>
      </c>
      <c r="BL75" s="28">
        <v>0</v>
      </c>
      <c r="BM75" s="28">
        <v>0</v>
      </c>
      <c r="BN75" s="28">
        <v>0</v>
      </c>
      <c r="BO75" s="28">
        <v>0</v>
      </c>
      <c r="BP75" s="28">
        <v>0</v>
      </c>
      <c r="BQ75" s="28">
        <v>0</v>
      </c>
      <c r="BR75" s="28">
        <v>0</v>
      </c>
      <c r="BS75" s="28">
        <v>0</v>
      </c>
      <c r="BT75" s="28">
        <v>0</v>
      </c>
      <c r="BU75" s="28">
        <v>0</v>
      </c>
      <c r="BV75" s="31">
        <f t="shared" si="122"/>
        <v>0</v>
      </c>
      <c r="BW75" s="31">
        <f t="shared" si="123"/>
        <v>0</v>
      </c>
      <c r="BX75" s="31">
        <f t="shared" si="124"/>
        <v>0</v>
      </c>
      <c r="BY75" s="31">
        <f t="shared" si="125"/>
        <v>0</v>
      </c>
      <c r="BZ75" s="31">
        <f t="shared" si="126"/>
        <v>0</v>
      </c>
      <c r="CA75" s="31">
        <f t="shared" si="127"/>
        <v>0</v>
      </c>
      <c r="CB75" s="31">
        <f t="shared" si="128"/>
        <v>0</v>
      </c>
      <c r="CC75" s="31">
        <f t="shared" si="129"/>
        <v>0</v>
      </c>
      <c r="CD75" s="31">
        <f t="shared" si="130"/>
        <v>0</v>
      </c>
      <c r="CE75" s="31">
        <f t="shared" si="131"/>
        <v>0</v>
      </c>
      <c r="CF75" s="85" t="s">
        <v>1358</v>
      </c>
    </row>
    <row r="76" spans="1:84" ht="45" x14ac:dyDescent="0.25">
      <c r="A76" s="7" t="s">
        <v>102</v>
      </c>
      <c r="B76" s="17" t="s">
        <v>601</v>
      </c>
      <c r="C76" s="8" t="s">
        <v>610</v>
      </c>
      <c r="D76" s="63">
        <v>2015</v>
      </c>
      <c r="E76" s="63">
        <v>2015</v>
      </c>
      <c r="F76" s="63" t="s">
        <v>1358</v>
      </c>
      <c r="G76" s="64">
        <v>0</v>
      </c>
      <c r="H76" s="64">
        <f t="shared" si="16"/>
        <v>0</v>
      </c>
      <c r="I76" s="31" t="s">
        <v>1358</v>
      </c>
      <c r="J76" s="64">
        <v>0</v>
      </c>
      <c r="K76" s="31">
        <f t="shared" si="17"/>
        <v>0</v>
      </c>
      <c r="L76" s="31" t="s">
        <v>1358</v>
      </c>
      <c r="M76" s="28">
        <v>0</v>
      </c>
      <c r="N76" s="31">
        <v>0</v>
      </c>
      <c r="O76" s="65">
        <v>0</v>
      </c>
      <c r="P76" s="28">
        <v>0</v>
      </c>
      <c r="Q76" s="28">
        <v>1.6401035968319997</v>
      </c>
      <c r="R76" s="31">
        <v>1.8861191363567995</v>
      </c>
      <c r="S76" s="31">
        <f t="shared" si="106"/>
        <v>0</v>
      </c>
      <c r="T76" s="31">
        <f t="shared" si="107"/>
        <v>1.0000631687999999</v>
      </c>
      <c r="U76" s="31">
        <f t="shared" si="120"/>
        <v>0</v>
      </c>
      <c r="V76" s="31">
        <f t="shared" si="18"/>
        <v>0</v>
      </c>
      <c r="W76" s="31">
        <f t="shared" si="121"/>
        <v>0.50003158439999995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28">
        <f>423.75558*1.18/1000</f>
        <v>0.50003158439999995</v>
      </c>
      <c r="AD76" s="28">
        <v>0</v>
      </c>
      <c r="AE76" s="28">
        <v>0</v>
      </c>
      <c r="AF76" s="28">
        <f>423.75558*1.18/1000</f>
        <v>0.50003158439999995</v>
      </c>
      <c r="AG76" s="28">
        <v>0</v>
      </c>
      <c r="AH76" s="31">
        <v>0</v>
      </c>
      <c r="AI76" s="28">
        <v>0</v>
      </c>
      <c r="AJ76" s="28">
        <v>0</v>
      </c>
      <c r="AK76" s="31">
        <v>0</v>
      </c>
      <c r="AL76" s="28">
        <v>0</v>
      </c>
      <c r="AM76" s="31">
        <v>0</v>
      </c>
      <c r="AN76" s="28">
        <v>0</v>
      </c>
      <c r="AO76" s="28">
        <v>0</v>
      </c>
      <c r="AP76" s="31">
        <v>0</v>
      </c>
      <c r="AQ76" s="28">
        <v>0</v>
      </c>
      <c r="AR76" s="31">
        <v>0</v>
      </c>
      <c r="AS76" s="28">
        <v>0</v>
      </c>
      <c r="AT76" s="28">
        <v>0</v>
      </c>
      <c r="AU76" s="31">
        <v>0</v>
      </c>
      <c r="AV76" s="28">
        <v>0</v>
      </c>
      <c r="AW76" s="31">
        <v>0</v>
      </c>
      <c r="AX76" s="28">
        <v>0</v>
      </c>
      <c r="AY76" s="28">
        <v>0</v>
      </c>
      <c r="AZ76" s="31">
        <v>0</v>
      </c>
      <c r="BA76" s="28">
        <v>0</v>
      </c>
      <c r="BB76" s="28">
        <v>0</v>
      </c>
      <c r="BC76" s="28">
        <v>0</v>
      </c>
      <c r="BD76" s="28">
        <v>0</v>
      </c>
      <c r="BE76" s="28">
        <v>0</v>
      </c>
      <c r="BF76" s="28">
        <v>0</v>
      </c>
      <c r="BG76" s="28">
        <v>0</v>
      </c>
      <c r="BH76" s="28">
        <v>0</v>
      </c>
      <c r="BI76" s="28">
        <v>0</v>
      </c>
      <c r="BJ76" s="28">
        <v>0</v>
      </c>
      <c r="BK76" s="28">
        <v>0</v>
      </c>
      <c r="BL76" s="28">
        <v>0</v>
      </c>
      <c r="BM76" s="28">
        <v>0</v>
      </c>
      <c r="BN76" s="28">
        <v>0</v>
      </c>
      <c r="BO76" s="28">
        <v>0</v>
      </c>
      <c r="BP76" s="28">
        <v>0</v>
      </c>
      <c r="BQ76" s="28">
        <v>0</v>
      </c>
      <c r="BR76" s="28">
        <v>0</v>
      </c>
      <c r="BS76" s="28">
        <v>0</v>
      </c>
      <c r="BT76" s="28">
        <v>0</v>
      </c>
      <c r="BU76" s="28">
        <v>0</v>
      </c>
      <c r="BV76" s="31">
        <f t="shared" si="122"/>
        <v>0</v>
      </c>
      <c r="BW76" s="31">
        <f t="shared" si="123"/>
        <v>0</v>
      </c>
      <c r="BX76" s="31">
        <f t="shared" si="124"/>
        <v>0</v>
      </c>
      <c r="BY76" s="31">
        <f t="shared" si="125"/>
        <v>0</v>
      </c>
      <c r="BZ76" s="31">
        <f t="shared" si="126"/>
        <v>0</v>
      </c>
      <c r="CA76" s="31">
        <f t="shared" si="127"/>
        <v>0</v>
      </c>
      <c r="CB76" s="31">
        <f t="shared" si="128"/>
        <v>0</v>
      </c>
      <c r="CC76" s="31">
        <f t="shared" si="129"/>
        <v>0</v>
      </c>
      <c r="CD76" s="31">
        <f t="shared" si="130"/>
        <v>0</v>
      </c>
      <c r="CE76" s="31">
        <f t="shared" si="131"/>
        <v>0</v>
      </c>
      <c r="CF76" s="85" t="s">
        <v>1358</v>
      </c>
    </row>
    <row r="77" spans="1:84" ht="45" x14ac:dyDescent="0.25">
      <c r="A77" s="7" t="s">
        <v>102</v>
      </c>
      <c r="B77" s="17" t="s">
        <v>603</v>
      </c>
      <c r="C77" s="8" t="s">
        <v>611</v>
      </c>
      <c r="D77" s="63">
        <v>2015</v>
      </c>
      <c r="E77" s="63">
        <v>2015</v>
      </c>
      <c r="F77" s="63" t="s">
        <v>1358</v>
      </c>
      <c r="G77" s="64">
        <v>0</v>
      </c>
      <c r="H77" s="64">
        <f t="shared" si="16"/>
        <v>0</v>
      </c>
      <c r="I77" s="31" t="s">
        <v>1358</v>
      </c>
      <c r="J77" s="64">
        <v>0</v>
      </c>
      <c r="K77" s="31">
        <f t="shared" si="17"/>
        <v>0</v>
      </c>
      <c r="L77" s="31" t="s">
        <v>1358</v>
      </c>
      <c r="M77" s="28">
        <v>0</v>
      </c>
      <c r="N77" s="31">
        <v>0</v>
      </c>
      <c r="O77" s="65">
        <v>0</v>
      </c>
      <c r="P77" s="28">
        <v>0</v>
      </c>
      <c r="Q77" s="28">
        <v>3.8329154469279998</v>
      </c>
      <c r="R77" s="31">
        <v>4.4078527639671998</v>
      </c>
      <c r="S77" s="31">
        <f t="shared" si="106"/>
        <v>0</v>
      </c>
      <c r="T77" s="31">
        <f t="shared" si="107"/>
        <v>2.3371435651999999</v>
      </c>
      <c r="U77" s="31">
        <f t="shared" si="120"/>
        <v>0</v>
      </c>
      <c r="V77" s="31">
        <f t="shared" si="18"/>
        <v>0</v>
      </c>
      <c r="W77" s="31">
        <f t="shared" si="121"/>
        <v>1.1685717825999999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28">
        <f>990.31507*1.18/1000</f>
        <v>1.1685717825999999</v>
      </c>
      <c r="AD77" s="28">
        <v>0</v>
      </c>
      <c r="AE77" s="28">
        <v>0</v>
      </c>
      <c r="AF77" s="28">
        <f>990.31507*1.18/1000</f>
        <v>1.1685717825999999</v>
      </c>
      <c r="AG77" s="28">
        <v>0</v>
      </c>
      <c r="AH77" s="31">
        <v>0</v>
      </c>
      <c r="AI77" s="28">
        <v>0</v>
      </c>
      <c r="AJ77" s="28">
        <v>0</v>
      </c>
      <c r="AK77" s="31">
        <v>0</v>
      </c>
      <c r="AL77" s="28">
        <v>0</v>
      </c>
      <c r="AM77" s="31">
        <v>0</v>
      </c>
      <c r="AN77" s="28">
        <v>0</v>
      </c>
      <c r="AO77" s="28">
        <v>0</v>
      </c>
      <c r="AP77" s="31">
        <v>0</v>
      </c>
      <c r="AQ77" s="28">
        <v>0</v>
      </c>
      <c r="AR77" s="31">
        <v>0</v>
      </c>
      <c r="AS77" s="28">
        <v>0</v>
      </c>
      <c r="AT77" s="28">
        <v>0</v>
      </c>
      <c r="AU77" s="31">
        <v>0</v>
      </c>
      <c r="AV77" s="28">
        <v>0</v>
      </c>
      <c r="AW77" s="31">
        <v>0</v>
      </c>
      <c r="AX77" s="28">
        <v>0</v>
      </c>
      <c r="AY77" s="28">
        <v>0</v>
      </c>
      <c r="AZ77" s="31">
        <v>0</v>
      </c>
      <c r="BA77" s="28">
        <v>0</v>
      </c>
      <c r="BB77" s="28">
        <v>0</v>
      </c>
      <c r="BC77" s="28">
        <v>0</v>
      </c>
      <c r="BD77" s="28">
        <v>0</v>
      </c>
      <c r="BE77" s="28">
        <v>0</v>
      </c>
      <c r="BF77" s="28">
        <v>0</v>
      </c>
      <c r="BG77" s="28">
        <v>0</v>
      </c>
      <c r="BH77" s="28">
        <v>0</v>
      </c>
      <c r="BI77" s="28">
        <v>0</v>
      </c>
      <c r="BJ77" s="28">
        <v>0</v>
      </c>
      <c r="BK77" s="28">
        <v>0</v>
      </c>
      <c r="BL77" s="28">
        <v>0</v>
      </c>
      <c r="BM77" s="28">
        <v>0</v>
      </c>
      <c r="BN77" s="28">
        <v>0</v>
      </c>
      <c r="BO77" s="28">
        <v>0</v>
      </c>
      <c r="BP77" s="28">
        <v>0</v>
      </c>
      <c r="BQ77" s="28">
        <v>0</v>
      </c>
      <c r="BR77" s="28">
        <v>0</v>
      </c>
      <c r="BS77" s="28">
        <v>0</v>
      </c>
      <c r="BT77" s="28">
        <v>0</v>
      </c>
      <c r="BU77" s="28">
        <v>0</v>
      </c>
      <c r="BV77" s="31">
        <f t="shared" si="122"/>
        <v>0</v>
      </c>
      <c r="BW77" s="31">
        <f t="shared" si="123"/>
        <v>0</v>
      </c>
      <c r="BX77" s="31">
        <f t="shared" si="124"/>
        <v>0</v>
      </c>
      <c r="BY77" s="31">
        <f t="shared" si="125"/>
        <v>0</v>
      </c>
      <c r="BZ77" s="31">
        <f t="shared" si="126"/>
        <v>0</v>
      </c>
      <c r="CA77" s="31">
        <f t="shared" si="127"/>
        <v>0</v>
      </c>
      <c r="CB77" s="31">
        <f t="shared" si="128"/>
        <v>0</v>
      </c>
      <c r="CC77" s="31">
        <f t="shared" si="129"/>
        <v>0</v>
      </c>
      <c r="CD77" s="31">
        <f t="shared" si="130"/>
        <v>0</v>
      </c>
      <c r="CE77" s="31">
        <f t="shared" si="131"/>
        <v>0</v>
      </c>
      <c r="CF77" s="85" t="s">
        <v>1358</v>
      </c>
    </row>
    <row r="78" spans="1:84" ht="60" x14ac:dyDescent="0.25">
      <c r="A78" s="7" t="s">
        <v>102</v>
      </c>
      <c r="B78" s="17" t="s">
        <v>605</v>
      </c>
      <c r="C78" s="8" t="s">
        <v>613</v>
      </c>
      <c r="D78" s="63">
        <v>2015</v>
      </c>
      <c r="E78" s="63">
        <v>2015</v>
      </c>
      <c r="F78" s="63" t="s">
        <v>1358</v>
      </c>
      <c r="G78" s="64">
        <v>0</v>
      </c>
      <c r="H78" s="64">
        <f t="shared" si="16"/>
        <v>0</v>
      </c>
      <c r="I78" s="31" t="s">
        <v>1358</v>
      </c>
      <c r="J78" s="64">
        <v>0</v>
      </c>
      <c r="K78" s="31">
        <f t="shared" si="17"/>
        <v>0</v>
      </c>
      <c r="L78" s="31" t="s">
        <v>1358</v>
      </c>
      <c r="M78" s="28">
        <v>0</v>
      </c>
      <c r="N78" s="31">
        <v>0</v>
      </c>
      <c r="O78" s="65">
        <v>0</v>
      </c>
      <c r="P78" s="28">
        <v>0</v>
      </c>
      <c r="Q78" s="28">
        <v>4.775342210512</v>
      </c>
      <c r="R78" s="31">
        <v>5.4916435420887995</v>
      </c>
      <c r="S78" s="31">
        <f t="shared" si="106"/>
        <v>0</v>
      </c>
      <c r="T78" s="31">
        <f t="shared" si="107"/>
        <v>2.9117940308000003</v>
      </c>
      <c r="U78" s="31">
        <f t="shared" si="120"/>
        <v>0</v>
      </c>
      <c r="V78" s="31">
        <f t="shared" si="18"/>
        <v>0</v>
      </c>
      <c r="W78" s="31">
        <f t="shared" si="121"/>
        <v>1.4558970154000002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28">
        <f>1233.81103*1.18/1000</f>
        <v>1.4558970154000002</v>
      </c>
      <c r="AD78" s="28">
        <v>0</v>
      </c>
      <c r="AE78" s="28">
        <v>0</v>
      </c>
      <c r="AF78" s="28">
        <f>1233.81103*1.18/1000</f>
        <v>1.4558970154000002</v>
      </c>
      <c r="AG78" s="28">
        <v>0</v>
      </c>
      <c r="AH78" s="31">
        <v>0</v>
      </c>
      <c r="AI78" s="28">
        <v>0</v>
      </c>
      <c r="AJ78" s="28">
        <v>0</v>
      </c>
      <c r="AK78" s="31">
        <v>0</v>
      </c>
      <c r="AL78" s="28">
        <v>0</v>
      </c>
      <c r="AM78" s="31">
        <v>0</v>
      </c>
      <c r="AN78" s="28">
        <v>0</v>
      </c>
      <c r="AO78" s="28">
        <v>0</v>
      </c>
      <c r="AP78" s="31">
        <v>0</v>
      </c>
      <c r="AQ78" s="28">
        <v>0</v>
      </c>
      <c r="AR78" s="31">
        <v>0</v>
      </c>
      <c r="AS78" s="28">
        <v>0</v>
      </c>
      <c r="AT78" s="28">
        <v>0</v>
      </c>
      <c r="AU78" s="31">
        <v>0</v>
      </c>
      <c r="AV78" s="28">
        <v>0</v>
      </c>
      <c r="AW78" s="31">
        <v>0</v>
      </c>
      <c r="AX78" s="28">
        <v>0</v>
      </c>
      <c r="AY78" s="28">
        <v>0</v>
      </c>
      <c r="AZ78" s="31">
        <v>0</v>
      </c>
      <c r="BA78" s="28">
        <v>0</v>
      </c>
      <c r="BB78" s="28">
        <v>0</v>
      </c>
      <c r="BC78" s="28">
        <v>0</v>
      </c>
      <c r="BD78" s="28">
        <v>0</v>
      </c>
      <c r="BE78" s="28">
        <v>0</v>
      </c>
      <c r="BF78" s="28">
        <v>0</v>
      </c>
      <c r="BG78" s="28">
        <v>0</v>
      </c>
      <c r="BH78" s="28">
        <v>0</v>
      </c>
      <c r="BI78" s="28">
        <v>0</v>
      </c>
      <c r="BJ78" s="28">
        <v>0</v>
      </c>
      <c r="BK78" s="28">
        <v>0</v>
      </c>
      <c r="BL78" s="28">
        <v>0</v>
      </c>
      <c r="BM78" s="28">
        <v>0</v>
      </c>
      <c r="BN78" s="28">
        <v>0</v>
      </c>
      <c r="BO78" s="28">
        <v>0</v>
      </c>
      <c r="BP78" s="28">
        <v>0</v>
      </c>
      <c r="BQ78" s="28">
        <v>0</v>
      </c>
      <c r="BR78" s="28">
        <v>0</v>
      </c>
      <c r="BS78" s="28">
        <v>0</v>
      </c>
      <c r="BT78" s="28">
        <v>0</v>
      </c>
      <c r="BU78" s="28">
        <v>0</v>
      </c>
      <c r="BV78" s="31">
        <f t="shared" si="122"/>
        <v>0</v>
      </c>
      <c r="BW78" s="31">
        <f t="shared" si="123"/>
        <v>0</v>
      </c>
      <c r="BX78" s="31">
        <f t="shared" si="124"/>
        <v>0</v>
      </c>
      <c r="BY78" s="31">
        <f t="shared" si="125"/>
        <v>0</v>
      </c>
      <c r="BZ78" s="31">
        <f t="shared" si="126"/>
        <v>0</v>
      </c>
      <c r="CA78" s="31">
        <f t="shared" si="127"/>
        <v>0</v>
      </c>
      <c r="CB78" s="31">
        <f t="shared" si="128"/>
        <v>0</v>
      </c>
      <c r="CC78" s="31">
        <f t="shared" si="129"/>
        <v>0</v>
      </c>
      <c r="CD78" s="31">
        <f t="shared" si="130"/>
        <v>0</v>
      </c>
      <c r="CE78" s="31">
        <f t="shared" si="131"/>
        <v>0</v>
      </c>
      <c r="CF78" s="85" t="s">
        <v>1358</v>
      </c>
    </row>
    <row r="79" spans="1:84" ht="45" x14ac:dyDescent="0.25">
      <c r="A79" s="7" t="s">
        <v>102</v>
      </c>
      <c r="B79" s="17" t="s">
        <v>608</v>
      </c>
      <c r="C79" s="8" t="s">
        <v>615</v>
      </c>
      <c r="D79" s="63">
        <v>2015</v>
      </c>
      <c r="E79" s="63">
        <v>2015</v>
      </c>
      <c r="F79" s="63" t="s">
        <v>1358</v>
      </c>
      <c r="G79" s="64">
        <v>0</v>
      </c>
      <c r="H79" s="64">
        <f t="shared" si="16"/>
        <v>0</v>
      </c>
      <c r="I79" s="31" t="s">
        <v>1358</v>
      </c>
      <c r="J79" s="64">
        <v>0</v>
      </c>
      <c r="K79" s="31">
        <f t="shared" si="17"/>
        <v>0</v>
      </c>
      <c r="L79" s="31" t="s">
        <v>1358</v>
      </c>
      <c r="M79" s="28">
        <v>0</v>
      </c>
      <c r="N79" s="31">
        <v>0</v>
      </c>
      <c r="O79" s="65">
        <v>0</v>
      </c>
      <c r="P79" s="28">
        <v>0</v>
      </c>
      <c r="Q79" s="28">
        <v>26.621310774799994</v>
      </c>
      <c r="R79" s="31">
        <v>30.614507391019991</v>
      </c>
      <c r="S79" s="31">
        <f t="shared" si="106"/>
        <v>0</v>
      </c>
      <c r="T79" s="31">
        <f t="shared" si="107"/>
        <v>16.232506569999998</v>
      </c>
      <c r="U79" s="31">
        <f t="shared" si="120"/>
        <v>0</v>
      </c>
      <c r="V79" s="31">
        <f t="shared" si="18"/>
        <v>0</v>
      </c>
      <c r="W79" s="31">
        <f t="shared" si="121"/>
        <v>8.1162532849999991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28">
        <f>6878.18075*1.18/1000</f>
        <v>8.1162532849999991</v>
      </c>
      <c r="AD79" s="28">
        <v>0</v>
      </c>
      <c r="AE79" s="28">
        <v>0</v>
      </c>
      <c r="AF79" s="28">
        <f>6878.18075*1.18/1000</f>
        <v>8.1162532849999991</v>
      </c>
      <c r="AG79" s="28">
        <v>0</v>
      </c>
      <c r="AH79" s="31">
        <v>0</v>
      </c>
      <c r="AI79" s="28">
        <v>0</v>
      </c>
      <c r="AJ79" s="28">
        <v>0</v>
      </c>
      <c r="AK79" s="31">
        <v>0</v>
      </c>
      <c r="AL79" s="28">
        <v>0</v>
      </c>
      <c r="AM79" s="31">
        <v>0</v>
      </c>
      <c r="AN79" s="28">
        <v>0</v>
      </c>
      <c r="AO79" s="28">
        <v>0</v>
      </c>
      <c r="AP79" s="31">
        <v>0</v>
      </c>
      <c r="AQ79" s="28">
        <v>0</v>
      </c>
      <c r="AR79" s="31">
        <v>0</v>
      </c>
      <c r="AS79" s="28">
        <v>0</v>
      </c>
      <c r="AT79" s="28">
        <v>0</v>
      </c>
      <c r="AU79" s="31">
        <v>0</v>
      </c>
      <c r="AV79" s="28">
        <v>0</v>
      </c>
      <c r="AW79" s="31">
        <v>0</v>
      </c>
      <c r="AX79" s="28">
        <v>0</v>
      </c>
      <c r="AY79" s="28">
        <v>0</v>
      </c>
      <c r="AZ79" s="31">
        <v>0</v>
      </c>
      <c r="BA79" s="28">
        <v>0</v>
      </c>
      <c r="BB79" s="28">
        <v>0</v>
      </c>
      <c r="BC79" s="28">
        <v>0</v>
      </c>
      <c r="BD79" s="28">
        <v>0</v>
      </c>
      <c r="BE79" s="28">
        <v>0</v>
      </c>
      <c r="BF79" s="28">
        <v>0</v>
      </c>
      <c r="BG79" s="28">
        <v>0</v>
      </c>
      <c r="BH79" s="28">
        <v>0</v>
      </c>
      <c r="BI79" s="28">
        <v>0</v>
      </c>
      <c r="BJ79" s="28">
        <v>0</v>
      </c>
      <c r="BK79" s="28">
        <v>0</v>
      </c>
      <c r="BL79" s="28">
        <v>0</v>
      </c>
      <c r="BM79" s="28">
        <v>0</v>
      </c>
      <c r="BN79" s="28">
        <v>0</v>
      </c>
      <c r="BO79" s="28">
        <v>0</v>
      </c>
      <c r="BP79" s="28">
        <v>0</v>
      </c>
      <c r="BQ79" s="28">
        <v>0</v>
      </c>
      <c r="BR79" s="28">
        <v>0</v>
      </c>
      <c r="BS79" s="28">
        <v>0</v>
      </c>
      <c r="BT79" s="28">
        <v>0</v>
      </c>
      <c r="BU79" s="28">
        <v>0</v>
      </c>
      <c r="BV79" s="31">
        <f t="shared" si="122"/>
        <v>0</v>
      </c>
      <c r="BW79" s="31">
        <f t="shared" si="123"/>
        <v>0</v>
      </c>
      <c r="BX79" s="31">
        <f t="shared" si="124"/>
        <v>0</v>
      </c>
      <c r="BY79" s="31">
        <f t="shared" si="125"/>
        <v>0</v>
      </c>
      <c r="BZ79" s="31">
        <f t="shared" si="126"/>
        <v>0</v>
      </c>
      <c r="CA79" s="31">
        <f t="shared" si="127"/>
        <v>0</v>
      </c>
      <c r="CB79" s="31">
        <f t="shared" si="128"/>
        <v>0</v>
      </c>
      <c r="CC79" s="31">
        <f t="shared" si="129"/>
        <v>0</v>
      </c>
      <c r="CD79" s="31">
        <f t="shared" si="130"/>
        <v>0</v>
      </c>
      <c r="CE79" s="31">
        <f t="shared" si="131"/>
        <v>0</v>
      </c>
      <c r="CF79" s="85" t="s">
        <v>1358</v>
      </c>
    </row>
    <row r="80" spans="1:84" ht="60" x14ac:dyDescent="0.25">
      <c r="A80" s="7" t="s">
        <v>102</v>
      </c>
      <c r="B80" s="17" t="s">
        <v>1088</v>
      </c>
      <c r="C80" s="8" t="s">
        <v>617</v>
      </c>
      <c r="D80" s="63">
        <v>2015</v>
      </c>
      <c r="E80" s="63">
        <v>2015</v>
      </c>
      <c r="F80" s="63" t="s">
        <v>1358</v>
      </c>
      <c r="G80" s="64">
        <v>0</v>
      </c>
      <c r="H80" s="64">
        <f t="shared" si="16"/>
        <v>0</v>
      </c>
      <c r="I80" s="31" t="s">
        <v>1358</v>
      </c>
      <c r="J80" s="64">
        <v>0</v>
      </c>
      <c r="K80" s="31">
        <f t="shared" si="17"/>
        <v>0</v>
      </c>
      <c r="L80" s="31" t="s">
        <v>1358</v>
      </c>
      <c r="M80" s="28">
        <v>0</v>
      </c>
      <c r="N80" s="31">
        <v>0</v>
      </c>
      <c r="O80" s="65">
        <v>0</v>
      </c>
      <c r="P80" s="28">
        <v>0</v>
      </c>
      <c r="Q80" s="28">
        <v>5.0980281795199991</v>
      </c>
      <c r="R80" s="31">
        <v>5.8627324064479982</v>
      </c>
      <c r="S80" s="31">
        <f t="shared" si="106"/>
        <v>0</v>
      </c>
      <c r="T80" s="31">
        <f t="shared" si="107"/>
        <v>3.1085537679999997</v>
      </c>
      <c r="U80" s="31">
        <f t="shared" si="120"/>
        <v>0</v>
      </c>
      <c r="V80" s="31">
        <f t="shared" si="18"/>
        <v>0</v>
      </c>
      <c r="W80" s="31">
        <f t="shared" si="121"/>
        <v>1.5542768839999999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28">
        <f>1317.1838*1.18/1000</f>
        <v>1.5542768839999999</v>
      </c>
      <c r="AD80" s="28">
        <v>0</v>
      </c>
      <c r="AE80" s="28">
        <v>0</v>
      </c>
      <c r="AF80" s="28">
        <f>1317.1838*1.18/1000</f>
        <v>1.5542768839999999</v>
      </c>
      <c r="AG80" s="28">
        <v>0</v>
      </c>
      <c r="AH80" s="31">
        <v>0</v>
      </c>
      <c r="AI80" s="28">
        <v>0</v>
      </c>
      <c r="AJ80" s="28">
        <v>0</v>
      </c>
      <c r="AK80" s="31">
        <v>0</v>
      </c>
      <c r="AL80" s="28">
        <v>0</v>
      </c>
      <c r="AM80" s="31">
        <v>0</v>
      </c>
      <c r="AN80" s="28">
        <v>0</v>
      </c>
      <c r="AO80" s="28">
        <v>0</v>
      </c>
      <c r="AP80" s="31">
        <v>0</v>
      </c>
      <c r="AQ80" s="28">
        <v>0</v>
      </c>
      <c r="AR80" s="31">
        <v>0</v>
      </c>
      <c r="AS80" s="28">
        <v>0</v>
      </c>
      <c r="AT80" s="28">
        <v>0</v>
      </c>
      <c r="AU80" s="31">
        <v>0</v>
      </c>
      <c r="AV80" s="28">
        <v>0</v>
      </c>
      <c r="AW80" s="31">
        <v>0</v>
      </c>
      <c r="AX80" s="28">
        <v>0</v>
      </c>
      <c r="AY80" s="28">
        <v>0</v>
      </c>
      <c r="AZ80" s="31">
        <v>0</v>
      </c>
      <c r="BA80" s="28">
        <v>0</v>
      </c>
      <c r="BB80" s="28">
        <v>0</v>
      </c>
      <c r="BC80" s="28">
        <v>0</v>
      </c>
      <c r="BD80" s="28">
        <v>0</v>
      </c>
      <c r="BE80" s="28">
        <v>0</v>
      </c>
      <c r="BF80" s="28">
        <v>0</v>
      </c>
      <c r="BG80" s="28">
        <v>0</v>
      </c>
      <c r="BH80" s="28">
        <v>0</v>
      </c>
      <c r="BI80" s="28">
        <v>0</v>
      </c>
      <c r="BJ80" s="28">
        <v>0</v>
      </c>
      <c r="BK80" s="28">
        <v>0</v>
      </c>
      <c r="BL80" s="28">
        <v>0</v>
      </c>
      <c r="BM80" s="28">
        <v>0</v>
      </c>
      <c r="BN80" s="28">
        <v>0</v>
      </c>
      <c r="BO80" s="28">
        <v>0</v>
      </c>
      <c r="BP80" s="28">
        <v>0</v>
      </c>
      <c r="BQ80" s="28">
        <v>0</v>
      </c>
      <c r="BR80" s="28">
        <v>0</v>
      </c>
      <c r="BS80" s="28">
        <v>0</v>
      </c>
      <c r="BT80" s="28">
        <v>0</v>
      </c>
      <c r="BU80" s="28">
        <v>0</v>
      </c>
      <c r="BV80" s="31">
        <f t="shared" si="122"/>
        <v>0</v>
      </c>
      <c r="BW80" s="31">
        <f t="shared" si="123"/>
        <v>0</v>
      </c>
      <c r="BX80" s="31">
        <f t="shared" si="124"/>
        <v>0</v>
      </c>
      <c r="BY80" s="31">
        <f t="shared" si="125"/>
        <v>0</v>
      </c>
      <c r="BZ80" s="31">
        <f t="shared" si="126"/>
        <v>0</v>
      </c>
      <c r="CA80" s="31">
        <f t="shared" si="127"/>
        <v>0</v>
      </c>
      <c r="CB80" s="31">
        <f t="shared" si="128"/>
        <v>0</v>
      </c>
      <c r="CC80" s="31">
        <f t="shared" si="129"/>
        <v>0</v>
      </c>
      <c r="CD80" s="31">
        <f t="shared" si="130"/>
        <v>0</v>
      </c>
      <c r="CE80" s="31">
        <f t="shared" si="131"/>
        <v>0</v>
      </c>
      <c r="CF80" s="85" t="s">
        <v>1358</v>
      </c>
    </row>
    <row r="81" spans="1:84" ht="45" x14ac:dyDescent="0.25">
      <c r="A81" s="7" t="s">
        <v>102</v>
      </c>
      <c r="B81" s="17" t="s">
        <v>612</v>
      </c>
      <c r="C81" s="8" t="s">
        <v>619</v>
      </c>
      <c r="D81" s="63">
        <v>2015</v>
      </c>
      <c r="E81" s="63">
        <v>2015</v>
      </c>
      <c r="F81" s="63" t="s">
        <v>1358</v>
      </c>
      <c r="G81" s="64">
        <v>0</v>
      </c>
      <c r="H81" s="64">
        <f t="shared" si="16"/>
        <v>0</v>
      </c>
      <c r="I81" s="31" t="s">
        <v>1358</v>
      </c>
      <c r="J81" s="64">
        <v>0</v>
      </c>
      <c r="K81" s="31">
        <f t="shared" si="17"/>
        <v>0</v>
      </c>
      <c r="L81" s="31" t="s">
        <v>1358</v>
      </c>
      <c r="M81" s="28">
        <v>0</v>
      </c>
      <c r="N81" s="31">
        <v>0</v>
      </c>
      <c r="O81" s="65">
        <v>0</v>
      </c>
      <c r="P81" s="28">
        <v>0</v>
      </c>
      <c r="Q81" s="28">
        <v>2.2808430143839997</v>
      </c>
      <c r="R81" s="31">
        <v>2.6229694665415995</v>
      </c>
      <c r="S81" s="31">
        <f t="shared" si="106"/>
        <v>0</v>
      </c>
      <c r="T81" s="31">
        <f t="shared" si="107"/>
        <v>1.3907579355999999</v>
      </c>
      <c r="U81" s="31">
        <f t="shared" si="120"/>
        <v>0</v>
      </c>
      <c r="V81" s="31">
        <f t="shared" si="18"/>
        <v>0</v>
      </c>
      <c r="W81" s="31">
        <f t="shared" si="121"/>
        <v>0.69537896779999997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28">
        <f>589.30421*1.18/1000</f>
        <v>0.69537896779999997</v>
      </c>
      <c r="AD81" s="28">
        <v>0</v>
      </c>
      <c r="AE81" s="28">
        <v>0</v>
      </c>
      <c r="AF81" s="28">
        <f>589.30421*1.18/1000</f>
        <v>0.69537896779999997</v>
      </c>
      <c r="AG81" s="28">
        <v>0</v>
      </c>
      <c r="AH81" s="31">
        <v>0</v>
      </c>
      <c r="AI81" s="28">
        <v>0</v>
      </c>
      <c r="AJ81" s="28">
        <v>0</v>
      </c>
      <c r="AK81" s="31">
        <v>0</v>
      </c>
      <c r="AL81" s="28">
        <v>0</v>
      </c>
      <c r="AM81" s="31">
        <v>0</v>
      </c>
      <c r="AN81" s="28">
        <v>0</v>
      </c>
      <c r="AO81" s="28">
        <v>0</v>
      </c>
      <c r="AP81" s="31">
        <v>0</v>
      </c>
      <c r="AQ81" s="28">
        <v>0</v>
      </c>
      <c r="AR81" s="31">
        <v>0</v>
      </c>
      <c r="AS81" s="28">
        <v>0</v>
      </c>
      <c r="AT81" s="28">
        <v>0</v>
      </c>
      <c r="AU81" s="31">
        <v>0</v>
      </c>
      <c r="AV81" s="28">
        <v>0</v>
      </c>
      <c r="AW81" s="31">
        <v>0</v>
      </c>
      <c r="AX81" s="28">
        <v>0</v>
      </c>
      <c r="AY81" s="28">
        <v>0</v>
      </c>
      <c r="AZ81" s="31">
        <v>0</v>
      </c>
      <c r="BA81" s="28">
        <v>0</v>
      </c>
      <c r="BB81" s="28">
        <v>0</v>
      </c>
      <c r="BC81" s="28">
        <v>0</v>
      </c>
      <c r="BD81" s="28">
        <v>0</v>
      </c>
      <c r="BE81" s="28">
        <v>0</v>
      </c>
      <c r="BF81" s="28">
        <v>0</v>
      </c>
      <c r="BG81" s="28">
        <v>0</v>
      </c>
      <c r="BH81" s="28">
        <v>0</v>
      </c>
      <c r="BI81" s="28">
        <v>0</v>
      </c>
      <c r="BJ81" s="28">
        <v>0</v>
      </c>
      <c r="BK81" s="28">
        <v>0</v>
      </c>
      <c r="BL81" s="28">
        <v>0</v>
      </c>
      <c r="BM81" s="28">
        <v>0</v>
      </c>
      <c r="BN81" s="28">
        <v>0</v>
      </c>
      <c r="BO81" s="28">
        <v>0</v>
      </c>
      <c r="BP81" s="28">
        <v>0</v>
      </c>
      <c r="BQ81" s="28">
        <v>0</v>
      </c>
      <c r="BR81" s="28">
        <v>0</v>
      </c>
      <c r="BS81" s="28">
        <v>0</v>
      </c>
      <c r="BT81" s="28">
        <v>0</v>
      </c>
      <c r="BU81" s="28">
        <v>0</v>
      </c>
      <c r="BV81" s="31">
        <f t="shared" si="122"/>
        <v>0</v>
      </c>
      <c r="BW81" s="31">
        <f t="shared" si="123"/>
        <v>0</v>
      </c>
      <c r="BX81" s="31">
        <f t="shared" si="124"/>
        <v>0</v>
      </c>
      <c r="BY81" s="31">
        <f t="shared" si="125"/>
        <v>0</v>
      </c>
      <c r="BZ81" s="31">
        <f t="shared" si="126"/>
        <v>0</v>
      </c>
      <c r="CA81" s="31">
        <f t="shared" si="127"/>
        <v>0</v>
      </c>
      <c r="CB81" s="31">
        <f t="shared" si="128"/>
        <v>0</v>
      </c>
      <c r="CC81" s="31">
        <f t="shared" si="129"/>
        <v>0</v>
      </c>
      <c r="CD81" s="31">
        <f t="shared" si="130"/>
        <v>0</v>
      </c>
      <c r="CE81" s="31">
        <f t="shared" si="131"/>
        <v>0</v>
      </c>
      <c r="CF81" s="85" t="s">
        <v>1358</v>
      </c>
    </row>
    <row r="82" spans="1:84" ht="45" x14ac:dyDescent="0.25">
      <c r="A82" s="7" t="s">
        <v>102</v>
      </c>
      <c r="B82" s="17" t="s">
        <v>614</v>
      </c>
      <c r="C82" s="8" t="s">
        <v>620</v>
      </c>
      <c r="D82" s="63">
        <v>2015</v>
      </c>
      <c r="E82" s="63">
        <v>2015</v>
      </c>
      <c r="F82" s="63" t="s">
        <v>1358</v>
      </c>
      <c r="G82" s="64">
        <v>0</v>
      </c>
      <c r="H82" s="64">
        <f t="shared" si="16"/>
        <v>0</v>
      </c>
      <c r="I82" s="31" t="s">
        <v>1358</v>
      </c>
      <c r="J82" s="64">
        <v>0</v>
      </c>
      <c r="K82" s="31">
        <f t="shared" si="17"/>
        <v>0</v>
      </c>
      <c r="L82" s="31" t="s">
        <v>1358</v>
      </c>
      <c r="M82" s="28">
        <v>0</v>
      </c>
      <c r="N82" s="31">
        <v>0</v>
      </c>
      <c r="O82" s="65">
        <v>0</v>
      </c>
      <c r="P82" s="28">
        <v>0</v>
      </c>
      <c r="Q82" s="28">
        <v>1.1656265002400001</v>
      </c>
      <c r="R82" s="31">
        <v>1.3404704752760002</v>
      </c>
      <c r="S82" s="31">
        <f t="shared" si="106"/>
        <v>0</v>
      </c>
      <c r="T82" s="31">
        <f t="shared" si="107"/>
        <v>0.71074786600000006</v>
      </c>
      <c r="U82" s="31">
        <f t="shared" si="120"/>
        <v>0</v>
      </c>
      <c r="V82" s="31">
        <f t="shared" si="18"/>
        <v>0</v>
      </c>
      <c r="W82" s="31">
        <f t="shared" si="121"/>
        <v>0.35537393300000003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28">
        <f>301.16435*1.18/1000</f>
        <v>0.35537393300000003</v>
      </c>
      <c r="AD82" s="28">
        <v>0</v>
      </c>
      <c r="AE82" s="28">
        <v>0</v>
      </c>
      <c r="AF82" s="28">
        <f>301.16435*1.18/1000</f>
        <v>0.35537393300000003</v>
      </c>
      <c r="AG82" s="28">
        <v>0</v>
      </c>
      <c r="AH82" s="31">
        <v>0</v>
      </c>
      <c r="AI82" s="28">
        <v>0</v>
      </c>
      <c r="AJ82" s="28">
        <v>0</v>
      </c>
      <c r="AK82" s="31">
        <v>0</v>
      </c>
      <c r="AL82" s="28">
        <v>0</v>
      </c>
      <c r="AM82" s="31">
        <v>0</v>
      </c>
      <c r="AN82" s="28">
        <v>0</v>
      </c>
      <c r="AO82" s="28">
        <v>0</v>
      </c>
      <c r="AP82" s="31">
        <v>0</v>
      </c>
      <c r="AQ82" s="28">
        <v>0</v>
      </c>
      <c r="AR82" s="31">
        <v>0</v>
      </c>
      <c r="AS82" s="28">
        <v>0</v>
      </c>
      <c r="AT82" s="28">
        <v>0</v>
      </c>
      <c r="AU82" s="31">
        <v>0</v>
      </c>
      <c r="AV82" s="28">
        <v>0</v>
      </c>
      <c r="AW82" s="31">
        <v>0</v>
      </c>
      <c r="AX82" s="28">
        <v>0</v>
      </c>
      <c r="AY82" s="28">
        <v>0</v>
      </c>
      <c r="AZ82" s="31">
        <v>0</v>
      </c>
      <c r="BA82" s="28">
        <v>0</v>
      </c>
      <c r="BB82" s="28">
        <v>0</v>
      </c>
      <c r="BC82" s="28">
        <v>0</v>
      </c>
      <c r="BD82" s="28">
        <v>0</v>
      </c>
      <c r="BE82" s="28">
        <v>0</v>
      </c>
      <c r="BF82" s="28">
        <v>0</v>
      </c>
      <c r="BG82" s="28">
        <v>0</v>
      </c>
      <c r="BH82" s="28">
        <v>0</v>
      </c>
      <c r="BI82" s="28">
        <v>0</v>
      </c>
      <c r="BJ82" s="28">
        <v>0</v>
      </c>
      <c r="BK82" s="28">
        <v>0</v>
      </c>
      <c r="BL82" s="28">
        <v>0</v>
      </c>
      <c r="BM82" s="28">
        <v>0</v>
      </c>
      <c r="BN82" s="28">
        <v>0</v>
      </c>
      <c r="BO82" s="28">
        <v>0</v>
      </c>
      <c r="BP82" s="28">
        <v>0</v>
      </c>
      <c r="BQ82" s="28">
        <v>0</v>
      </c>
      <c r="BR82" s="28">
        <v>0</v>
      </c>
      <c r="BS82" s="28">
        <v>0</v>
      </c>
      <c r="BT82" s="28">
        <v>0</v>
      </c>
      <c r="BU82" s="28">
        <v>0</v>
      </c>
      <c r="BV82" s="31">
        <f t="shared" si="122"/>
        <v>0</v>
      </c>
      <c r="BW82" s="31">
        <f t="shared" si="123"/>
        <v>0</v>
      </c>
      <c r="BX82" s="31">
        <f t="shared" si="124"/>
        <v>0</v>
      </c>
      <c r="BY82" s="31">
        <f t="shared" si="125"/>
        <v>0</v>
      </c>
      <c r="BZ82" s="31">
        <f t="shared" si="126"/>
        <v>0</v>
      </c>
      <c r="CA82" s="31">
        <f t="shared" si="127"/>
        <v>0</v>
      </c>
      <c r="CB82" s="31">
        <f t="shared" si="128"/>
        <v>0</v>
      </c>
      <c r="CC82" s="31">
        <f t="shared" si="129"/>
        <v>0</v>
      </c>
      <c r="CD82" s="31">
        <f t="shared" si="130"/>
        <v>0</v>
      </c>
      <c r="CE82" s="31">
        <f t="shared" si="131"/>
        <v>0</v>
      </c>
      <c r="CF82" s="85" t="s">
        <v>1358</v>
      </c>
    </row>
    <row r="83" spans="1:84" ht="45" x14ac:dyDescent="0.25">
      <c r="A83" s="7" t="s">
        <v>102</v>
      </c>
      <c r="B83" s="17" t="s">
        <v>616</v>
      </c>
      <c r="C83" s="8" t="s">
        <v>622</v>
      </c>
      <c r="D83" s="63">
        <v>2015</v>
      </c>
      <c r="E83" s="63">
        <v>2015</v>
      </c>
      <c r="F83" s="63" t="s">
        <v>1358</v>
      </c>
      <c r="G83" s="64">
        <v>0</v>
      </c>
      <c r="H83" s="64">
        <f t="shared" si="16"/>
        <v>0</v>
      </c>
      <c r="I83" s="31" t="s">
        <v>1358</v>
      </c>
      <c r="J83" s="64">
        <v>0</v>
      </c>
      <c r="K83" s="31">
        <f t="shared" si="17"/>
        <v>0</v>
      </c>
      <c r="L83" s="31" t="s">
        <v>1358</v>
      </c>
      <c r="M83" s="28">
        <v>0</v>
      </c>
      <c r="N83" s="31">
        <v>0</v>
      </c>
      <c r="O83" s="65">
        <v>0</v>
      </c>
      <c r="P83" s="28">
        <v>0</v>
      </c>
      <c r="Q83" s="28">
        <v>8.3572541283039996</v>
      </c>
      <c r="R83" s="31">
        <v>9.6108422475495985</v>
      </c>
      <c r="S83" s="31">
        <f t="shared" si="106"/>
        <v>0</v>
      </c>
      <c r="T83" s="31">
        <f t="shared" si="107"/>
        <v>5.0958866636</v>
      </c>
      <c r="U83" s="31">
        <f t="shared" si="120"/>
        <v>0</v>
      </c>
      <c r="V83" s="31">
        <f t="shared" si="18"/>
        <v>0</v>
      </c>
      <c r="W83" s="31">
        <f t="shared" si="121"/>
        <v>2.5479433318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28">
        <f>2159.27401*1.18/1000</f>
        <v>2.5479433318</v>
      </c>
      <c r="AD83" s="28">
        <v>0</v>
      </c>
      <c r="AE83" s="28">
        <v>0</v>
      </c>
      <c r="AF83" s="28">
        <f>2159.27401*1.18/1000</f>
        <v>2.5479433318</v>
      </c>
      <c r="AG83" s="28">
        <v>0</v>
      </c>
      <c r="AH83" s="31">
        <v>0</v>
      </c>
      <c r="AI83" s="28">
        <v>0</v>
      </c>
      <c r="AJ83" s="28">
        <v>0</v>
      </c>
      <c r="AK83" s="31">
        <v>0</v>
      </c>
      <c r="AL83" s="28">
        <v>0</v>
      </c>
      <c r="AM83" s="31">
        <v>0</v>
      </c>
      <c r="AN83" s="28">
        <v>0</v>
      </c>
      <c r="AO83" s="28">
        <v>0</v>
      </c>
      <c r="AP83" s="31">
        <v>0</v>
      </c>
      <c r="AQ83" s="28">
        <v>0</v>
      </c>
      <c r="AR83" s="31">
        <v>0</v>
      </c>
      <c r="AS83" s="28">
        <v>0</v>
      </c>
      <c r="AT83" s="28">
        <v>0</v>
      </c>
      <c r="AU83" s="31">
        <v>0</v>
      </c>
      <c r="AV83" s="28">
        <v>0</v>
      </c>
      <c r="AW83" s="31">
        <v>0</v>
      </c>
      <c r="AX83" s="28">
        <v>0</v>
      </c>
      <c r="AY83" s="28">
        <v>0</v>
      </c>
      <c r="AZ83" s="31">
        <v>0</v>
      </c>
      <c r="BA83" s="28">
        <v>0</v>
      </c>
      <c r="BB83" s="28">
        <v>0</v>
      </c>
      <c r="BC83" s="28">
        <v>0</v>
      </c>
      <c r="BD83" s="28">
        <v>0</v>
      </c>
      <c r="BE83" s="28">
        <v>0</v>
      </c>
      <c r="BF83" s="28">
        <v>0</v>
      </c>
      <c r="BG83" s="28">
        <v>0</v>
      </c>
      <c r="BH83" s="28">
        <v>0</v>
      </c>
      <c r="BI83" s="28">
        <v>0</v>
      </c>
      <c r="BJ83" s="28">
        <v>0</v>
      </c>
      <c r="BK83" s="28">
        <v>0</v>
      </c>
      <c r="BL83" s="28">
        <v>0</v>
      </c>
      <c r="BM83" s="28">
        <v>0</v>
      </c>
      <c r="BN83" s="28">
        <v>0</v>
      </c>
      <c r="BO83" s="28">
        <v>0</v>
      </c>
      <c r="BP83" s="28">
        <v>0</v>
      </c>
      <c r="BQ83" s="28">
        <v>0</v>
      </c>
      <c r="BR83" s="28">
        <v>0</v>
      </c>
      <c r="BS83" s="28">
        <v>0</v>
      </c>
      <c r="BT83" s="28">
        <v>0</v>
      </c>
      <c r="BU83" s="28">
        <v>0</v>
      </c>
      <c r="BV83" s="31">
        <f t="shared" si="122"/>
        <v>0</v>
      </c>
      <c r="BW83" s="31">
        <f t="shared" si="123"/>
        <v>0</v>
      </c>
      <c r="BX83" s="31">
        <f t="shared" si="124"/>
        <v>0</v>
      </c>
      <c r="BY83" s="31">
        <f t="shared" si="125"/>
        <v>0</v>
      </c>
      <c r="BZ83" s="31">
        <f t="shared" si="126"/>
        <v>0</v>
      </c>
      <c r="CA83" s="31">
        <f t="shared" si="127"/>
        <v>0</v>
      </c>
      <c r="CB83" s="31">
        <f t="shared" si="128"/>
        <v>0</v>
      </c>
      <c r="CC83" s="31">
        <f t="shared" si="129"/>
        <v>0</v>
      </c>
      <c r="CD83" s="31">
        <f t="shared" si="130"/>
        <v>0</v>
      </c>
      <c r="CE83" s="31">
        <f t="shared" si="131"/>
        <v>0</v>
      </c>
      <c r="CF83" s="85" t="s">
        <v>1358</v>
      </c>
    </row>
    <row r="84" spans="1:84" ht="45" x14ac:dyDescent="0.25">
      <c r="A84" s="7" t="s">
        <v>102</v>
      </c>
      <c r="B84" s="17" t="s">
        <v>618</v>
      </c>
      <c r="C84" s="8" t="s">
        <v>624</v>
      </c>
      <c r="D84" s="63">
        <v>2015</v>
      </c>
      <c r="E84" s="63">
        <v>2015</v>
      </c>
      <c r="F84" s="63" t="s">
        <v>1358</v>
      </c>
      <c r="G84" s="64">
        <v>0</v>
      </c>
      <c r="H84" s="64">
        <f t="shared" ref="H84:H147" si="134">BV84</f>
        <v>0</v>
      </c>
      <c r="I84" s="31" t="s">
        <v>1358</v>
      </c>
      <c r="J84" s="64">
        <v>0</v>
      </c>
      <c r="K84" s="31">
        <f t="shared" ref="K84:K147" si="135">CA84</f>
        <v>0</v>
      </c>
      <c r="L84" s="31" t="s">
        <v>1358</v>
      </c>
      <c r="M84" s="28">
        <v>0</v>
      </c>
      <c r="N84" s="31">
        <v>0</v>
      </c>
      <c r="O84" s="65">
        <v>0</v>
      </c>
      <c r="P84" s="28">
        <v>0</v>
      </c>
      <c r="Q84" s="28">
        <v>8.2546658477599983</v>
      </c>
      <c r="R84" s="31">
        <v>9.4928657249239965</v>
      </c>
      <c r="S84" s="31">
        <f t="shared" si="106"/>
        <v>0</v>
      </c>
      <c r="T84" s="31">
        <f t="shared" si="107"/>
        <v>5.0333328339999994</v>
      </c>
      <c r="U84" s="31">
        <f t="shared" si="120"/>
        <v>0</v>
      </c>
      <c r="V84" s="31">
        <f t="shared" ref="V84:V147" si="136">BL84</f>
        <v>0</v>
      </c>
      <c r="W84" s="31">
        <f t="shared" si="121"/>
        <v>2.5166664169999997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28">
        <f>2132.76815*1.18/1000</f>
        <v>2.5166664169999997</v>
      </c>
      <c r="AD84" s="28">
        <v>0</v>
      </c>
      <c r="AE84" s="28">
        <v>0</v>
      </c>
      <c r="AF84" s="28">
        <f>2132.76815*1.18/1000</f>
        <v>2.5166664169999997</v>
      </c>
      <c r="AG84" s="28">
        <v>0</v>
      </c>
      <c r="AH84" s="31">
        <v>0</v>
      </c>
      <c r="AI84" s="28">
        <v>0</v>
      </c>
      <c r="AJ84" s="28">
        <v>0</v>
      </c>
      <c r="AK84" s="31">
        <v>0</v>
      </c>
      <c r="AL84" s="28">
        <v>0</v>
      </c>
      <c r="AM84" s="31">
        <v>0</v>
      </c>
      <c r="AN84" s="28">
        <v>0</v>
      </c>
      <c r="AO84" s="28">
        <v>0</v>
      </c>
      <c r="AP84" s="31">
        <v>0</v>
      </c>
      <c r="AQ84" s="28">
        <v>0</v>
      </c>
      <c r="AR84" s="31">
        <v>0</v>
      </c>
      <c r="AS84" s="28">
        <v>0</v>
      </c>
      <c r="AT84" s="28">
        <v>0</v>
      </c>
      <c r="AU84" s="31">
        <v>0</v>
      </c>
      <c r="AV84" s="28">
        <v>0</v>
      </c>
      <c r="AW84" s="31">
        <v>0</v>
      </c>
      <c r="AX84" s="28">
        <v>0</v>
      </c>
      <c r="AY84" s="28">
        <v>0</v>
      </c>
      <c r="AZ84" s="31">
        <v>0</v>
      </c>
      <c r="BA84" s="28">
        <v>0</v>
      </c>
      <c r="BB84" s="28">
        <v>0</v>
      </c>
      <c r="BC84" s="28">
        <v>0</v>
      </c>
      <c r="BD84" s="28">
        <v>0</v>
      </c>
      <c r="BE84" s="28">
        <v>0</v>
      </c>
      <c r="BF84" s="28">
        <v>0</v>
      </c>
      <c r="BG84" s="28">
        <v>0</v>
      </c>
      <c r="BH84" s="28">
        <v>0</v>
      </c>
      <c r="BI84" s="28">
        <v>0</v>
      </c>
      <c r="BJ84" s="28">
        <v>0</v>
      </c>
      <c r="BK84" s="28">
        <v>0</v>
      </c>
      <c r="BL84" s="28">
        <v>0</v>
      </c>
      <c r="BM84" s="28">
        <v>0</v>
      </c>
      <c r="BN84" s="28">
        <v>0</v>
      </c>
      <c r="BO84" s="28">
        <v>0</v>
      </c>
      <c r="BP84" s="28">
        <v>0</v>
      </c>
      <c r="BQ84" s="28">
        <v>0</v>
      </c>
      <c r="BR84" s="28">
        <v>0</v>
      </c>
      <c r="BS84" s="28">
        <v>0</v>
      </c>
      <c r="BT84" s="28">
        <v>0</v>
      </c>
      <c r="BU84" s="28">
        <v>0</v>
      </c>
      <c r="BV84" s="31">
        <f t="shared" si="122"/>
        <v>0</v>
      </c>
      <c r="BW84" s="31">
        <f t="shared" si="123"/>
        <v>0</v>
      </c>
      <c r="BX84" s="31">
        <f t="shared" si="124"/>
        <v>0</v>
      </c>
      <c r="BY84" s="31">
        <f t="shared" si="125"/>
        <v>0</v>
      </c>
      <c r="BZ84" s="31">
        <f t="shared" si="126"/>
        <v>0</v>
      </c>
      <c r="CA84" s="31">
        <f t="shared" si="127"/>
        <v>0</v>
      </c>
      <c r="CB84" s="31">
        <f t="shared" si="128"/>
        <v>0</v>
      </c>
      <c r="CC84" s="31">
        <f t="shared" si="129"/>
        <v>0</v>
      </c>
      <c r="CD84" s="31">
        <f t="shared" si="130"/>
        <v>0</v>
      </c>
      <c r="CE84" s="31">
        <f t="shared" si="131"/>
        <v>0</v>
      </c>
      <c r="CF84" s="85" t="s">
        <v>1358</v>
      </c>
    </row>
    <row r="85" spans="1:84" ht="60" x14ac:dyDescent="0.25">
      <c r="A85" s="7" t="s">
        <v>102</v>
      </c>
      <c r="B85" s="17" t="s">
        <v>1089</v>
      </c>
      <c r="C85" s="8" t="s">
        <v>626</v>
      </c>
      <c r="D85" s="63">
        <v>2015</v>
      </c>
      <c r="E85" s="63">
        <v>2015</v>
      </c>
      <c r="F85" s="63" t="s">
        <v>1358</v>
      </c>
      <c r="G85" s="64">
        <v>0</v>
      </c>
      <c r="H85" s="64">
        <f t="shared" si="134"/>
        <v>0</v>
      </c>
      <c r="I85" s="31" t="s">
        <v>1358</v>
      </c>
      <c r="J85" s="64">
        <v>0</v>
      </c>
      <c r="K85" s="31">
        <f t="shared" si="135"/>
        <v>0</v>
      </c>
      <c r="L85" s="31" t="s">
        <v>1358</v>
      </c>
      <c r="M85" s="28">
        <v>0</v>
      </c>
      <c r="N85" s="31">
        <v>0</v>
      </c>
      <c r="O85" s="65">
        <v>0</v>
      </c>
      <c r="P85" s="28">
        <v>0</v>
      </c>
      <c r="Q85" s="28">
        <v>7.4347896880959992</v>
      </c>
      <c r="R85" s="31">
        <v>8.5500081413103981</v>
      </c>
      <c r="S85" s="31">
        <f t="shared" si="106"/>
        <v>0</v>
      </c>
      <c r="T85" s="31">
        <f t="shared" si="107"/>
        <v>4.5334083463999999</v>
      </c>
      <c r="U85" s="31">
        <f t="shared" si="120"/>
        <v>0</v>
      </c>
      <c r="V85" s="31">
        <f t="shared" si="136"/>
        <v>0</v>
      </c>
      <c r="W85" s="31">
        <f t="shared" si="121"/>
        <v>2.2667041731999999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28">
        <f>1920.93574*1.18/1000</f>
        <v>2.2667041731999999</v>
      </c>
      <c r="AD85" s="28">
        <v>0</v>
      </c>
      <c r="AE85" s="28">
        <v>0</v>
      </c>
      <c r="AF85" s="28">
        <f>1920.93574*1.18/1000</f>
        <v>2.2667041731999999</v>
      </c>
      <c r="AG85" s="28">
        <v>0</v>
      </c>
      <c r="AH85" s="31">
        <v>0</v>
      </c>
      <c r="AI85" s="28">
        <v>0</v>
      </c>
      <c r="AJ85" s="28">
        <v>0</v>
      </c>
      <c r="AK85" s="31">
        <v>0</v>
      </c>
      <c r="AL85" s="28">
        <v>0</v>
      </c>
      <c r="AM85" s="31">
        <v>0</v>
      </c>
      <c r="AN85" s="28">
        <v>0</v>
      </c>
      <c r="AO85" s="28">
        <v>0</v>
      </c>
      <c r="AP85" s="31">
        <v>0</v>
      </c>
      <c r="AQ85" s="28">
        <v>0</v>
      </c>
      <c r="AR85" s="31">
        <v>0</v>
      </c>
      <c r="AS85" s="28">
        <v>0</v>
      </c>
      <c r="AT85" s="28">
        <v>0</v>
      </c>
      <c r="AU85" s="31">
        <v>0</v>
      </c>
      <c r="AV85" s="28">
        <v>0</v>
      </c>
      <c r="AW85" s="31">
        <v>0</v>
      </c>
      <c r="AX85" s="28">
        <v>0</v>
      </c>
      <c r="AY85" s="28">
        <v>0</v>
      </c>
      <c r="AZ85" s="31">
        <v>0</v>
      </c>
      <c r="BA85" s="28">
        <v>0</v>
      </c>
      <c r="BB85" s="28">
        <v>0</v>
      </c>
      <c r="BC85" s="28">
        <v>0</v>
      </c>
      <c r="BD85" s="28">
        <v>0</v>
      </c>
      <c r="BE85" s="28">
        <v>0</v>
      </c>
      <c r="BF85" s="28">
        <v>0</v>
      </c>
      <c r="BG85" s="28">
        <v>0</v>
      </c>
      <c r="BH85" s="28">
        <v>0</v>
      </c>
      <c r="BI85" s="28">
        <v>0</v>
      </c>
      <c r="BJ85" s="28">
        <v>0</v>
      </c>
      <c r="BK85" s="28">
        <v>0</v>
      </c>
      <c r="BL85" s="28">
        <v>0</v>
      </c>
      <c r="BM85" s="28">
        <v>0</v>
      </c>
      <c r="BN85" s="28">
        <v>0</v>
      </c>
      <c r="BO85" s="28">
        <v>0</v>
      </c>
      <c r="BP85" s="28">
        <v>0</v>
      </c>
      <c r="BQ85" s="28">
        <v>0</v>
      </c>
      <c r="BR85" s="28">
        <v>0</v>
      </c>
      <c r="BS85" s="28">
        <v>0</v>
      </c>
      <c r="BT85" s="28">
        <v>0</v>
      </c>
      <c r="BU85" s="28">
        <v>0</v>
      </c>
      <c r="BV85" s="31">
        <f t="shared" si="122"/>
        <v>0</v>
      </c>
      <c r="BW85" s="31">
        <f t="shared" si="123"/>
        <v>0</v>
      </c>
      <c r="BX85" s="31">
        <f t="shared" si="124"/>
        <v>0</v>
      </c>
      <c r="BY85" s="31">
        <f t="shared" si="125"/>
        <v>0</v>
      </c>
      <c r="BZ85" s="31">
        <f t="shared" si="126"/>
        <v>0</v>
      </c>
      <c r="CA85" s="31">
        <f t="shared" si="127"/>
        <v>0</v>
      </c>
      <c r="CB85" s="31">
        <f t="shared" si="128"/>
        <v>0</v>
      </c>
      <c r="CC85" s="31">
        <f t="shared" si="129"/>
        <v>0</v>
      </c>
      <c r="CD85" s="31">
        <f t="shared" si="130"/>
        <v>0</v>
      </c>
      <c r="CE85" s="31">
        <f t="shared" si="131"/>
        <v>0</v>
      </c>
      <c r="CF85" s="85" t="s">
        <v>1358</v>
      </c>
    </row>
    <row r="86" spans="1:84" ht="45" x14ac:dyDescent="0.25">
      <c r="A86" s="7" t="s">
        <v>102</v>
      </c>
      <c r="B86" s="17" t="s">
        <v>621</v>
      </c>
      <c r="C86" s="8" t="s">
        <v>628</v>
      </c>
      <c r="D86" s="63">
        <v>2015</v>
      </c>
      <c r="E86" s="63">
        <v>2015</v>
      </c>
      <c r="F86" s="63" t="s">
        <v>1358</v>
      </c>
      <c r="G86" s="64">
        <v>0</v>
      </c>
      <c r="H86" s="64">
        <f t="shared" si="134"/>
        <v>0</v>
      </c>
      <c r="I86" s="31" t="s">
        <v>1358</v>
      </c>
      <c r="J86" s="64">
        <v>0</v>
      </c>
      <c r="K86" s="31">
        <f t="shared" si="135"/>
        <v>0</v>
      </c>
      <c r="L86" s="31" t="s">
        <v>1358</v>
      </c>
      <c r="M86" s="28">
        <v>0</v>
      </c>
      <c r="N86" s="31">
        <v>0</v>
      </c>
      <c r="O86" s="65">
        <v>0</v>
      </c>
      <c r="P86" s="28">
        <v>0</v>
      </c>
      <c r="Q86" s="28">
        <v>6.3293381544480001</v>
      </c>
      <c r="R86" s="31">
        <v>7.2787388776151998</v>
      </c>
      <c r="S86" s="31">
        <f t="shared" si="106"/>
        <v>0</v>
      </c>
      <c r="T86" s="31">
        <f t="shared" si="107"/>
        <v>3.8593525332</v>
      </c>
      <c r="U86" s="31">
        <f t="shared" si="120"/>
        <v>0</v>
      </c>
      <c r="V86" s="31">
        <f t="shared" si="136"/>
        <v>0</v>
      </c>
      <c r="W86" s="31">
        <f t="shared" si="121"/>
        <v>1.9296762666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28">
        <f>1635.31887*1.18/1000</f>
        <v>1.9296762666</v>
      </c>
      <c r="AD86" s="28">
        <v>0</v>
      </c>
      <c r="AE86" s="28">
        <v>0</v>
      </c>
      <c r="AF86" s="28">
        <f>1635.31887*1.18/1000</f>
        <v>1.9296762666</v>
      </c>
      <c r="AG86" s="28">
        <v>0</v>
      </c>
      <c r="AH86" s="31">
        <v>0</v>
      </c>
      <c r="AI86" s="28">
        <v>0</v>
      </c>
      <c r="AJ86" s="28">
        <v>0</v>
      </c>
      <c r="AK86" s="31">
        <v>0</v>
      </c>
      <c r="AL86" s="28">
        <v>0</v>
      </c>
      <c r="AM86" s="31">
        <v>0</v>
      </c>
      <c r="AN86" s="28">
        <v>0</v>
      </c>
      <c r="AO86" s="28">
        <v>0</v>
      </c>
      <c r="AP86" s="31">
        <v>0</v>
      </c>
      <c r="AQ86" s="28">
        <v>0</v>
      </c>
      <c r="AR86" s="31">
        <v>0</v>
      </c>
      <c r="AS86" s="28">
        <v>0</v>
      </c>
      <c r="AT86" s="28">
        <v>0</v>
      </c>
      <c r="AU86" s="31">
        <v>0</v>
      </c>
      <c r="AV86" s="28">
        <v>0</v>
      </c>
      <c r="AW86" s="31">
        <v>0</v>
      </c>
      <c r="AX86" s="28">
        <v>0</v>
      </c>
      <c r="AY86" s="28">
        <v>0</v>
      </c>
      <c r="AZ86" s="31">
        <v>0</v>
      </c>
      <c r="BA86" s="28">
        <v>0</v>
      </c>
      <c r="BB86" s="28">
        <v>0</v>
      </c>
      <c r="BC86" s="28">
        <v>0</v>
      </c>
      <c r="BD86" s="28">
        <v>0</v>
      </c>
      <c r="BE86" s="28">
        <v>0</v>
      </c>
      <c r="BF86" s="28">
        <v>0</v>
      </c>
      <c r="BG86" s="28">
        <v>0</v>
      </c>
      <c r="BH86" s="28">
        <v>0</v>
      </c>
      <c r="BI86" s="28">
        <v>0</v>
      </c>
      <c r="BJ86" s="28">
        <v>0</v>
      </c>
      <c r="BK86" s="28">
        <v>0</v>
      </c>
      <c r="BL86" s="28">
        <v>0</v>
      </c>
      <c r="BM86" s="28">
        <v>0</v>
      </c>
      <c r="BN86" s="28">
        <v>0</v>
      </c>
      <c r="BO86" s="28">
        <v>0</v>
      </c>
      <c r="BP86" s="28">
        <v>0</v>
      </c>
      <c r="BQ86" s="28">
        <v>0</v>
      </c>
      <c r="BR86" s="28">
        <v>0</v>
      </c>
      <c r="BS86" s="28">
        <v>0</v>
      </c>
      <c r="BT86" s="28">
        <v>0</v>
      </c>
      <c r="BU86" s="28">
        <v>0</v>
      </c>
      <c r="BV86" s="31">
        <f t="shared" si="122"/>
        <v>0</v>
      </c>
      <c r="BW86" s="31">
        <f t="shared" si="123"/>
        <v>0</v>
      </c>
      <c r="BX86" s="31">
        <f t="shared" si="124"/>
        <v>0</v>
      </c>
      <c r="BY86" s="31">
        <f t="shared" si="125"/>
        <v>0</v>
      </c>
      <c r="BZ86" s="31">
        <f t="shared" si="126"/>
        <v>0</v>
      </c>
      <c r="CA86" s="31">
        <f t="shared" si="127"/>
        <v>0</v>
      </c>
      <c r="CB86" s="31">
        <f t="shared" si="128"/>
        <v>0</v>
      </c>
      <c r="CC86" s="31">
        <f t="shared" si="129"/>
        <v>0</v>
      </c>
      <c r="CD86" s="31">
        <f t="shared" si="130"/>
        <v>0</v>
      </c>
      <c r="CE86" s="31">
        <f t="shared" si="131"/>
        <v>0</v>
      </c>
      <c r="CF86" s="85" t="s">
        <v>1358</v>
      </c>
    </row>
    <row r="87" spans="1:84" ht="45" x14ac:dyDescent="0.25">
      <c r="A87" s="7" t="s">
        <v>102</v>
      </c>
      <c r="B87" s="17" t="s">
        <v>623</v>
      </c>
      <c r="C87" s="8" t="s">
        <v>630</v>
      </c>
      <c r="D87" s="63">
        <v>2015</v>
      </c>
      <c r="E87" s="63">
        <v>2015</v>
      </c>
      <c r="F87" s="63" t="s">
        <v>1358</v>
      </c>
      <c r="G87" s="64">
        <v>0</v>
      </c>
      <c r="H87" s="64">
        <f t="shared" si="134"/>
        <v>0</v>
      </c>
      <c r="I87" s="31" t="s">
        <v>1358</v>
      </c>
      <c r="J87" s="64">
        <v>0</v>
      </c>
      <c r="K87" s="31">
        <f t="shared" si="135"/>
        <v>0</v>
      </c>
      <c r="L87" s="31" t="s">
        <v>1358</v>
      </c>
      <c r="M87" s="28">
        <v>0</v>
      </c>
      <c r="N87" s="31">
        <v>0</v>
      </c>
      <c r="O87" s="65">
        <v>0</v>
      </c>
      <c r="P87" s="28">
        <v>0</v>
      </c>
      <c r="Q87" s="28">
        <v>1.2654446193919999</v>
      </c>
      <c r="R87" s="31">
        <v>1.4552613123007998</v>
      </c>
      <c r="S87" s="31">
        <f t="shared" si="106"/>
        <v>0</v>
      </c>
      <c r="T87" s="31">
        <f t="shared" si="107"/>
        <v>0.77161257279999995</v>
      </c>
      <c r="U87" s="31">
        <f t="shared" si="120"/>
        <v>0</v>
      </c>
      <c r="V87" s="31">
        <f t="shared" si="136"/>
        <v>0</v>
      </c>
      <c r="W87" s="31">
        <f t="shared" si="121"/>
        <v>0.38580628639999998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28">
        <f>326.95448*1.18/1000</f>
        <v>0.38580628639999998</v>
      </c>
      <c r="AD87" s="28">
        <v>0</v>
      </c>
      <c r="AE87" s="28">
        <v>0</v>
      </c>
      <c r="AF87" s="28">
        <f>326.95448*1.18/1000</f>
        <v>0.38580628639999998</v>
      </c>
      <c r="AG87" s="28">
        <v>0</v>
      </c>
      <c r="AH87" s="31">
        <v>0</v>
      </c>
      <c r="AI87" s="28">
        <v>0</v>
      </c>
      <c r="AJ87" s="28">
        <v>0</v>
      </c>
      <c r="AK87" s="31">
        <v>0</v>
      </c>
      <c r="AL87" s="28">
        <v>0</v>
      </c>
      <c r="AM87" s="31">
        <v>0</v>
      </c>
      <c r="AN87" s="28">
        <v>0</v>
      </c>
      <c r="AO87" s="28">
        <v>0</v>
      </c>
      <c r="AP87" s="31">
        <v>0</v>
      </c>
      <c r="AQ87" s="28">
        <v>0</v>
      </c>
      <c r="AR87" s="31">
        <v>0</v>
      </c>
      <c r="AS87" s="28">
        <v>0</v>
      </c>
      <c r="AT87" s="28">
        <v>0</v>
      </c>
      <c r="AU87" s="31">
        <v>0</v>
      </c>
      <c r="AV87" s="28">
        <v>0</v>
      </c>
      <c r="AW87" s="31">
        <v>0</v>
      </c>
      <c r="AX87" s="28">
        <v>0</v>
      </c>
      <c r="AY87" s="28">
        <v>0</v>
      </c>
      <c r="AZ87" s="31">
        <v>0</v>
      </c>
      <c r="BA87" s="28">
        <v>0</v>
      </c>
      <c r="BB87" s="28">
        <v>0</v>
      </c>
      <c r="BC87" s="28">
        <v>0</v>
      </c>
      <c r="BD87" s="28">
        <v>0</v>
      </c>
      <c r="BE87" s="28">
        <v>0</v>
      </c>
      <c r="BF87" s="28">
        <v>0</v>
      </c>
      <c r="BG87" s="28">
        <v>0</v>
      </c>
      <c r="BH87" s="28">
        <v>0</v>
      </c>
      <c r="BI87" s="28">
        <v>0</v>
      </c>
      <c r="BJ87" s="28">
        <v>0</v>
      </c>
      <c r="BK87" s="28">
        <v>0</v>
      </c>
      <c r="BL87" s="28">
        <v>0</v>
      </c>
      <c r="BM87" s="28">
        <v>0</v>
      </c>
      <c r="BN87" s="28">
        <v>0</v>
      </c>
      <c r="BO87" s="28">
        <v>0</v>
      </c>
      <c r="BP87" s="28">
        <v>0</v>
      </c>
      <c r="BQ87" s="28">
        <v>0</v>
      </c>
      <c r="BR87" s="28">
        <v>0</v>
      </c>
      <c r="BS87" s="28">
        <v>0</v>
      </c>
      <c r="BT87" s="28">
        <v>0</v>
      </c>
      <c r="BU87" s="28">
        <v>0</v>
      </c>
      <c r="BV87" s="31">
        <f t="shared" si="122"/>
        <v>0</v>
      </c>
      <c r="BW87" s="31">
        <f t="shared" si="123"/>
        <v>0</v>
      </c>
      <c r="BX87" s="31">
        <f t="shared" si="124"/>
        <v>0</v>
      </c>
      <c r="BY87" s="31">
        <f t="shared" si="125"/>
        <v>0</v>
      </c>
      <c r="BZ87" s="31">
        <f t="shared" si="126"/>
        <v>0</v>
      </c>
      <c r="CA87" s="31">
        <f t="shared" si="127"/>
        <v>0</v>
      </c>
      <c r="CB87" s="31">
        <f t="shared" si="128"/>
        <v>0</v>
      </c>
      <c r="CC87" s="31">
        <f t="shared" si="129"/>
        <v>0</v>
      </c>
      <c r="CD87" s="31">
        <f t="shared" si="130"/>
        <v>0</v>
      </c>
      <c r="CE87" s="31">
        <f t="shared" si="131"/>
        <v>0</v>
      </c>
      <c r="CF87" s="85" t="s">
        <v>1358</v>
      </c>
    </row>
    <row r="88" spans="1:84" ht="45" x14ac:dyDescent="0.25">
      <c r="A88" s="7" t="s">
        <v>102</v>
      </c>
      <c r="B88" s="17" t="s">
        <v>625</v>
      </c>
      <c r="C88" s="8" t="s">
        <v>632</v>
      </c>
      <c r="D88" s="63">
        <v>2015</v>
      </c>
      <c r="E88" s="63">
        <v>2015</v>
      </c>
      <c r="F88" s="63" t="s">
        <v>1358</v>
      </c>
      <c r="G88" s="64">
        <v>0</v>
      </c>
      <c r="H88" s="64">
        <f t="shared" si="134"/>
        <v>0</v>
      </c>
      <c r="I88" s="31" t="s">
        <v>1358</v>
      </c>
      <c r="J88" s="64">
        <v>0</v>
      </c>
      <c r="K88" s="31">
        <f t="shared" si="135"/>
        <v>0</v>
      </c>
      <c r="L88" s="31" t="s">
        <v>1358</v>
      </c>
      <c r="M88" s="28">
        <v>0</v>
      </c>
      <c r="N88" s="31">
        <v>0</v>
      </c>
      <c r="O88" s="65">
        <v>0</v>
      </c>
      <c r="P88" s="28">
        <v>0</v>
      </c>
      <c r="Q88" s="28">
        <v>3.4415310777439996</v>
      </c>
      <c r="R88" s="31">
        <v>3.9577607394055994</v>
      </c>
      <c r="S88" s="31">
        <f t="shared" si="106"/>
        <v>0</v>
      </c>
      <c r="T88" s="31">
        <f t="shared" si="107"/>
        <v>2.0984945595999998</v>
      </c>
      <c r="U88" s="31">
        <f t="shared" si="120"/>
        <v>0</v>
      </c>
      <c r="V88" s="31">
        <f t="shared" si="136"/>
        <v>0</v>
      </c>
      <c r="W88" s="31">
        <f t="shared" si="121"/>
        <v>1.0492472797999999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28">
        <f>889.19261*1.18/1000</f>
        <v>1.0492472797999999</v>
      </c>
      <c r="AD88" s="28">
        <v>0</v>
      </c>
      <c r="AE88" s="28">
        <v>0</v>
      </c>
      <c r="AF88" s="28">
        <f>889.19261*1.18/1000</f>
        <v>1.0492472797999999</v>
      </c>
      <c r="AG88" s="28">
        <v>0</v>
      </c>
      <c r="AH88" s="31">
        <v>0</v>
      </c>
      <c r="AI88" s="28">
        <v>0</v>
      </c>
      <c r="AJ88" s="28">
        <v>0</v>
      </c>
      <c r="AK88" s="31">
        <v>0</v>
      </c>
      <c r="AL88" s="28">
        <v>0</v>
      </c>
      <c r="AM88" s="31">
        <v>0</v>
      </c>
      <c r="AN88" s="28">
        <v>0</v>
      </c>
      <c r="AO88" s="28">
        <v>0</v>
      </c>
      <c r="AP88" s="31">
        <v>0</v>
      </c>
      <c r="AQ88" s="28">
        <v>0</v>
      </c>
      <c r="AR88" s="31">
        <v>0</v>
      </c>
      <c r="AS88" s="28">
        <v>0</v>
      </c>
      <c r="AT88" s="28">
        <v>0</v>
      </c>
      <c r="AU88" s="31">
        <v>0</v>
      </c>
      <c r="AV88" s="28">
        <v>0</v>
      </c>
      <c r="AW88" s="31">
        <v>0</v>
      </c>
      <c r="AX88" s="28">
        <v>0</v>
      </c>
      <c r="AY88" s="28">
        <v>0</v>
      </c>
      <c r="AZ88" s="31">
        <v>0</v>
      </c>
      <c r="BA88" s="28">
        <v>0</v>
      </c>
      <c r="BB88" s="28">
        <v>0</v>
      </c>
      <c r="BC88" s="28">
        <v>0</v>
      </c>
      <c r="BD88" s="28">
        <v>0</v>
      </c>
      <c r="BE88" s="28">
        <v>0</v>
      </c>
      <c r="BF88" s="28">
        <v>0</v>
      </c>
      <c r="BG88" s="28">
        <v>0</v>
      </c>
      <c r="BH88" s="28">
        <v>0</v>
      </c>
      <c r="BI88" s="28">
        <v>0</v>
      </c>
      <c r="BJ88" s="28">
        <v>0</v>
      </c>
      <c r="BK88" s="28">
        <v>0</v>
      </c>
      <c r="BL88" s="28">
        <v>0</v>
      </c>
      <c r="BM88" s="28">
        <v>0</v>
      </c>
      <c r="BN88" s="28">
        <v>0</v>
      </c>
      <c r="BO88" s="28">
        <v>0</v>
      </c>
      <c r="BP88" s="28">
        <v>0</v>
      </c>
      <c r="BQ88" s="28">
        <v>0</v>
      </c>
      <c r="BR88" s="28">
        <v>0</v>
      </c>
      <c r="BS88" s="28">
        <v>0</v>
      </c>
      <c r="BT88" s="28">
        <v>0</v>
      </c>
      <c r="BU88" s="28">
        <v>0</v>
      </c>
      <c r="BV88" s="31">
        <f t="shared" si="122"/>
        <v>0</v>
      </c>
      <c r="BW88" s="31">
        <f t="shared" si="123"/>
        <v>0</v>
      </c>
      <c r="BX88" s="31">
        <f t="shared" si="124"/>
        <v>0</v>
      </c>
      <c r="BY88" s="31">
        <f t="shared" si="125"/>
        <v>0</v>
      </c>
      <c r="BZ88" s="31">
        <f t="shared" si="126"/>
        <v>0</v>
      </c>
      <c r="CA88" s="31">
        <f t="shared" si="127"/>
        <v>0</v>
      </c>
      <c r="CB88" s="31">
        <f t="shared" si="128"/>
        <v>0</v>
      </c>
      <c r="CC88" s="31">
        <f t="shared" si="129"/>
        <v>0</v>
      </c>
      <c r="CD88" s="31">
        <f t="shared" si="130"/>
        <v>0</v>
      </c>
      <c r="CE88" s="31">
        <f t="shared" si="131"/>
        <v>0</v>
      </c>
      <c r="CF88" s="85" t="s">
        <v>1358</v>
      </c>
    </row>
    <row r="89" spans="1:84" ht="45" x14ac:dyDescent="0.25">
      <c r="A89" s="7" t="s">
        <v>102</v>
      </c>
      <c r="B89" s="17" t="s">
        <v>627</v>
      </c>
      <c r="C89" s="8" t="s">
        <v>633</v>
      </c>
      <c r="D89" s="63">
        <v>2015</v>
      </c>
      <c r="E89" s="63">
        <v>2015</v>
      </c>
      <c r="F89" s="63" t="s">
        <v>1358</v>
      </c>
      <c r="G89" s="64">
        <v>0</v>
      </c>
      <c r="H89" s="64">
        <f t="shared" si="134"/>
        <v>0</v>
      </c>
      <c r="I89" s="31" t="s">
        <v>1358</v>
      </c>
      <c r="J89" s="64">
        <v>0</v>
      </c>
      <c r="K89" s="31">
        <f t="shared" si="135"/>
        <v>0</v>
      </c>
      <c r="L89" s="31" t="s">
        <v>1358</v>
      </c>
      <c r="M89" s="28">
        <v>0</v>
      </c>
      <c r="N89" s="31">
        <v>0</v>
      </c>
      <c r="O89" s="65">
        <v>0</v>
      </c>
      <c r="P89" s="28">
        <v>0</v>
      </c>
      <c r="Q89" s="28">
        <v>5.3774751621439991</v>
      </c>
      <c r="R89" s="31">
        <v>6.1840964364655981</v>
      </c>
      <c r="S89" s="31">
        <f t="shared" si="106"/>
        <v>0</v>
      </c>
      <c r="T89" s="31">
        <f t="shared" si="107"/>
        <v>3.2789482695999994</v>
      </c>
      <c r="U89" s="31">
        <f t="shared" si="120"/>
        <v>0</v>
      </c>
      <c r="V89" s="31">
        <f t="shared" si="136"/>
        <v>0</v>
      </c>
      <c r="W89" s="31">
        <f t="shared" si="121"/>
        <v>1.6394741347999997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28">
        <f>1389.38486*1.18/1000</f>
        <v>1.6394741347999997</v>
      </c>
      <c r="AD89" s="28">
        <v>0</v>
      </c>
      <c r="AE89" s="28">
        <v>0</v>
      </c>
      <c r="AF89" s="28">
        <f>1389.38486*1.18/1000</f>
        <v>1.6394741347999997</v>
      </c>
      <c r="AG89" s="28">
        <v>0</v>
      </c>
      <c r="AH89" s="31">
        <v>0</v>
      </c>
      <c r="AI89" s="28">
        <v>0</v>
      </c>
      <c r="AJ89" s="28">
        <v>0</v>
      </c>
      <c r="AK89" s="31">
        <v>0</v>
      </c>
      <c r="AL89" s="28">
        <v>0</v>
      </c>
      <c r="AM89" s="31">
        <v>0</v>
      </c>
      <c r="AN89" s="28">
        <v>0</v>
      </c>
      <c r="AO89" s="28">
        <v>0</v>
      </c>
      <c r="AP89" s="31">
        <v>0</v>
      </c>
      <c r="AQ89" s="28">
        <v>0</v>
      </c>
      <c r="AR89" s="31">
        <v>0</v>
      </c>
      <c r="AS89" s="28">
        <v>0</v>
      </c>
      <c r="AT89" s="28">
        <v>0</v>
      </c>
      <c r="AU89" s="31">
        <v>0</v>
      </c>
      <c r="AV89" s="28">
        <v>0</v>
      </c>
      <c r="AW89" s="31">
        <v>0</v>
      </c>
      <c r="AX89" s="28">
        <v>0</v>
      </c>
      <c r="AY89" s="28">
        <v>0</v>
      </c>
      <c r="AZ89" s="31">
        <v>0</v>
      </c>
      <c r="BA89" s="28">
        <v>0</v>
      </c>
      <c r="BB89" s="28">
        <v>0</v>
      </c>
      <c r="BC89" s="28">
        <v>0</v>
      </c>
      <c r="BD89" s="28">
        <v>0</v>
      </c>
      <c r="BE89" s="28">
        <v>0</v>
      </c>
      <c r="BF89" s="28">
        <v>0</v>
      </c>
      <c r="BG89" s="28">
        <v>0</v>
      </c>
      <c r="BH89" s="28">
        <v>0</v>
      </c>
      <c r="BI89" s="28">
        <v>0</v>
      </c>
      <c r="BJ89" s="28">
        <v>0</v>
      </c>
      <c r="BK89" s="28">
        <v>0</v>
      </c>
      <c r="BL89" s="28">
        <v>0</v>
      </c>
      <c r="BM89" s="28">
        <v>0</v>
      </c>
      <c r="BN89" s="28">
        <v>0</v>
      </c>
      <c r="BO89" s="28">
        <v>0</v>
      </c>
      <c r="BP89" s="28">
        <v>0</v>
      </c>
      <c r="BQ89" s="28">
        <v>0</v>
      </c>
      <c r="BR89" s="28">
        <v>0</v>
      </c>
      <c r="BS89" s="28">
        <v>0</v>
      </c>
      <c r="BT89" s="28">
        <v>0</v>
      </c>
      <c r="BU89" s="28">
        <v>0</v>
      </c>
      <c r="BV89" s="31">
        <f t="shared" si="122"/>
        <v>0</v>
      </c>
      <c r="BW89" s="31">
        <f t="shared" si="123"/>
        <v>0</v>
      </c>
      <c r="BX89" s="31">
        <f t="shared" si="124"/>
        <v>0</v>
      </c>
      <c r="BY89" s="31">
        <f t="shared" si="125"/>
        <v>0</v>
      </c>
      <c r="BZ89" s="31">
        <f t="shared" si="126"/>
        <v>0</v>
      </c>
      <c r="CA89" s="31">
        <f t="shared" si="127"/>
        <v>0</v>
      </c>
      <c r="CB89" s="31">
        <f t="shared" si="128"/>
        <v>0</v>
      </c>
      <c r="CC89" s="31">
        <f t="shared" si="129"/>
        <v>0</v>
      </c>
      <c r="CD89" s="31">
        <f t="shared" si="130"/>
        <v>0</v>
      </c>
      <c r="CE89" s="31">
        <f t="shared" si="131"/>
        <v>0</v>
      </c>
      <c r="CF89" s="85" t="s">
        <v>1358</v>
      </c>
    </row>
    <row r="90" spans="1:84" ht="45" x14ac:dyDescent="0.25">
      <c r="A90" s="7" t="s">
        <v>102</v>
      </c>
      <c r="B90" s="17" t="s">
        <v>629</v>
      </c>
      <c r="C90" s="8" t="s">
        <v>635</v>
      </c>
      <c r="D90" s="63">
        <v>2015</v>
      </c>
      <c r="E90" s="63">
        <v>2015</v>
      </c>
      <c r="F90" s="63" t="s">
        <v>1358</v>
      </c>
      <c r="G90" s="64">
        <v>0</v>
      </c>
      <c r="H90" s="64">
        <f t="shared" si="134"/>
        <v>0</v>
      </c>
      <c r="I90" s="31" t="s">
        <v>1358</v>
      </c>
      <c r="J90" s="64">
        <v>0</v>
      </c>
      <c r="K90" s="31">
        <f t="shared" si="135"/>
        <v>0</v>
      </c>
      <c r="L90" s="31" t="s">
        <v>1358</v>
      </c>
      <c r="M90" s="28">
        <v>0</v>
      </c>
      <c r="N90" s="31">
        <v>0</v>
      </c>
      <c r="O90" s="65">
        <v>0</v>
      </c>
      <c r="P90" s="28">
        <v>0</v>
      </c>
      <c r="Q90" s="28">
        <v>2.0664382972799999</v>
      </c>
      <c r="R90" s="31">
        <v>2.3764040418719996</v>
      </c>
      <c r="S90" s="31">
        <f t="shared" ref="S90:S153" si="137">N90+U90</f>
        <v>0</v>
      </c>
      <c r="T90" s="31">
        <f t="shared" ref="T90:T153" si="138">N90+W90+AC90+AM90+AW90+BG90</f>
        <v>1.2600233519999999</v>
      </c>
      <c r="U90" s="31">
        <f t="shared" si="120"/>
        <v>0</v>
      </c>
      <c r="V90" s="31">
        <f t="shared" si="136"/>
        <v>0</v>
      </c>
      <c r="W90" s="31">
        <f t="shared" ref="W90:W121" si="139">AC90+BQ90</f>
        <v>0.63001167599999996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28">
        <f>533.9082*1.18/1000</f>
        <v>0.63001167599999996</v>
      </c>
      <c r="AD90" s="28">
        <v>0</v>
      </c>
      <c r="AE90" s="28">
        <v>0</v>
      </c>
      <c r="AF90" s="28">
        <f>533.9082*1.18/1000</f>
        <v>0.63001167599999996</v>
      </c>
      <c r="AG90" s="28">
        <v>0</v>
      </c>
      <c r="AH90" s="31">
        <v>0</v>
      </c>
      <c r="AI90" s="28">
        <v>0</v>
      </c>
      <c r="AJ90" s="28">
        <v>0</v>
      </c>
      <c r="AK90" s="31">
        <v>0</v>
      </c>
      <c r="AL90" s="28">
        <v>0</v>
      </c>
      <c r="AM90" s="31">
        <v>0</v>
      </c>
      <c r="AN90" s="28">
        <v>0</v>
      </c>
      <c r="AO90" s="28">
        <v>0</v>
      </c>
      <c r="AP90" s="31">
        <v>0</v>
      </c>
      <c r="AQ90" s="28">
        <v>0</v>
      </c>
      <c r="AR90" s="31">
        <v>0</v>
      </c>
      <c r="AS90" s="28">
        <v>0</v>
      </c>
      <c r="AT90" s="28">
        <v>0</v>
      </c>
      <c r="AU90" s="31">
        <v>0</v>
      </c>
      <c r="AV90" s="28">
        <v>0</v>
      </c>
      <c r="AW90" s="31">
        <v>0</v>
      </c>
      <c r="AX90" s="28">
        <v>0</v>
      </c>
      <c r="AY90" s="28">
        <v>0</v>
      </c>
      <c r="AZ90" s="31">
        <v>0</v>
      </c>
      <c r="BA90" s="28">
        <v>0</v>
      </c>
      <c r="BB90" s="28">
        <v>0</v>
      </c>
      <c r="BC90" s="28">
        <v>0</v>
      </c>
      <c r="BD90" s="28">
        <v>0</v>
      </c>
      <c r="BE90" s="28">
        <v>0</v>
      </c>
      <c r="BF90" s="28">
        <v>0</v>
      </c>
      <c r="BG90" s="28">
        <v>0</v>
      </c>
      <c r="BH90" s="28">
        <v>0</v>
      </c>
      <c r="BI90" s="28">
        <v>0</v>
      </c>
      <c r="BJ90" s="28">
        <v>0</v>
      </c>
      <c r="BK90" s="28">
        <v>0</v>
      </c>
      <c r="BL90" s="28">
        <v>0</v>
      </c>
      <c r="BM90" s="28">
        <v>0</v>
      </c>
      <c r="BN90" s="28">
        <v>0</v>
      </c>
      <c r="BO90" s="28">
        <v>0</v>
      </c>
      <c r="BP90" s="28">
        <v>0</v>
      </c>
      <c r="BQ90" s="28">
        <v>0</v>
      </c>
      <c r="BR90" s="28">
        <v>0</v>
      </c>
      <c r="BS90" s="28">
        <v>0</v>
      </c>
      <c r="BT90" s="28">
        <v>0</v>
      </c>
      <c r="BU90" s="28">
        <v>0</v>
      </c>
      <c r="BV90" s="31">
        <f t="shared" si="122"/>
        <v>0</v>
      </c>
      <c r="BW90" s="31">
        <f t="shared" si="123"/>
        <v>0</v>
      </c>
      <c r="BX90" s="31">
        <f t="shared" si="124"/>
        <v>0</v>
      </c>
      <c r="BY90" s="31">
        <f t="shared" si="125"/>
        <v>0</v>
      </c>
      <c r="BZ90" s="31">
        <f t="shared" si="126"/>
        <v>0</v>
      </c>
      <c r="CA90" s="31">
        <f t="shared" si="127"/>
        <v>0</v>
      </c>
      <c r="CB90" s="31">
        <f t="shared" si="128"/>
        <v>0</v>
      </c>
      <c r="CC90" s="31">
        <f t="shared" si="129"/>
        <v>0</v>
      </c>
      <c r="CD90" s="31">
        <f t="shared" si="130"/>
        <v>0</v>
      </c>
      <c r="CE90" s="31">
        <f t="shared" si="131"/>
        <v>0</v>
      </c>
      <c r="CF90" s="85" t="s">
        <v>1358</v>
      </c>
    </row>
    <row r="91" spans="1:84" ht="45" x14ac:dyDescent="0.25">
      <c r="A91" s="7" t="s">
        <v>102</v>
      </c>
      <c r="B91" s="17" t="s">
        <v>631</v>
      </c>
      <c r="C91" s="8" t="s">
        <v>894</v>
      </c>
      <c r="D91" s="63">
        <v>2015</v>
      </c>
      <c r="E91" s="63">
        <v>2015</v>
      </c>
      <c r="F91" s="63" t="s">
        <v>1358</v>
      </c>
      <c r="G91" s="64">
        <v>0</v>
      </c>
      <c r="H91" s="64">
        <f t="shared" si="134"/>
        <v>0</v>
      </c>
      <c r="I91" s="31" t="s">
        <v>1358</v>
      </c>
      <c r="J91" s="64">
        <v>0</v>
      </c>
      <c r="K91" s="31">
        <f t="shared" si="135"/>
        <v>0</v>
      </c>
      <c r="L91" s="31" t="s">
        <v>1358</v>
      </c>
      <c r="M91" s="28">
        <v>0</v>
      </c>
      <c r="N91" s="31">
        <v>0</v>
      </c>
      <c r="O91" s="65">
        <v>0</v>
      </c>
      <c r="P91" s="28">
        <v>0</v>
      </c>
      <c r="Q91" s="28">
        <v>4.5783481781759994</v>
      </c>
      <c r="R91" s="31">
        <v>5.2651004049023991</v>
      </c>
      <c r="S91" s="31">
        <f t="shared" si="137"/>
        <v>0</v>
      </c>
      <c r="T91" s="31">
        <f t="shared" si="138"/>
        <v>2.7916757183999996</v>
      </c>
      <c r="U91" s="31">
        <f t="shared" si="120"/>
        <v>0</v>
      </c>
      <c r="V91" s="31">
        <f t="shared" si="136"/>
        <v>0</v>
      </c>
      <c r="W91" s="31">
        <f t="shared" si="139"/>
        <v>1.3958378591999998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28">
        <f>1182.91344*1.18/1000</f>
        <v>1.3958378591999998</v>
      </c>
      <c r="AD91" s="28">
        <v>0</v>
      </c>
      <c r="AE91" s="28">
        <v>0</v>
      </c>
      <c r="AF91" s="28">
        <f>1182.91344*1.18/1000</f>
        <v>1.3958378591999998</v>
      </c>
      <c r="AG91" s="28">
        <v>0</v>
      </c>
      <c r="AH91" s="31">
        <v>0</v>
      </c>
      <c r="AI91" s="28">
        <v>0</v>
      </c>
      <c r="AJ91" s="28">
        <v>0</v>
      </c>
      <c r="AK91" s="31">
        <v>0</v>
      </c>
      <c r="AL91" s="28">
        <v>0</v>
      </c>
      <c r="AM91" s="31">
        <v>0</v>
      </c>
      <c r="AN91" s="28">
        <v>0</v>
      </c>
      <c r="AO91" s="28">
        <v>0</v>
      </c>
      <c r="AP91" s="31">
        <v>0</v>
      </c>
      <c r="AQ91" s="28">
        <v>0</v>
      </c>
      <c r="AR91" s="31">
        <v>0</v>
      </c>
      <c r="AS91" s="28">
        <v>0</v>
      </c>
      <c r="AT91" s="28">
        <v>0</v>
      </c>
      <c r="AU91" s="31">
        <v>0</v>
      </c>
      <c r="AV91" s="28">
        <v>0</v>
      </c>
      <c r="AW91" s="31">
        <v>0</v>
      </c>
      <c r="AX91" s="28">
        <v>0</v>
      </c>
      <c r="AY91" s="28">
        <v>0</v>
      </c>
      <c r="AZ91" s="31">
        <v>0</v>
      </c>
      <c r="BA91" s="28">
        <v>0</v>
      </c>
      <c r="BB91" s="28">
        <v>0</v>
      </c>
      <c r="BC91" s="28">
        <v>0</v>
      </c>
      <c r="BD91" s="28">
        <v>0</v>
      </c>
      <c r="BE91" s="28">
        <v>0</v>
      </c>
      <c r="BF91" s="28">
        <v>0</v>
      </c>
      <c r="BG91" s="28">
        <v>0</v>
      </c>
      <c r="BH91" s="28">
        <v>0</v>
      </c>
      <c r="BI91" s="28">
        <v>0</v>
      </c>
      <c r="BJ91" s="28">
        <v>0</v>
      </c>
      <c r="BK91" s="28">
        <v>0</v>
      </c>
      <c r="BL91" s="28">
        <v>0</v>
      </c>
      <c r="BM91" s="28">
        <v>0</v>
      </c>
      <c r="BN91" s="28">
        <v>0</v>
      </c>
      <c r="BO91" s="28">
        <v>0</v>
      </c>
      <c r="BP91" s="28">
        <v>0</v>
      </c>
      <c r="BQ91" s="28">
        <v>0</v>
      </c>
      <c r="BR91" s="28">
        <v>0</v>
      </c>
      <c r="BS91" s="28">
        <v>0</v>
      </c>
      <c r="BT91" s="28">
        <v>0</v>
      </c>
      <c r="BU91" s="28">
        <v>0</v>
      </c>
      <c r="BV91" s="31">
        <f t="shared" si="122"/>
        <v>0</v>
      </c>
      <c r="BW91" s="31">
        <f t="shared" si="123"/>
        <v>0</v>
      </c>
      <c r="BX91" s="31">
        <f t="shared" si="124"/>
        <v>0</v>
      </c>
      <c r="BY91" s="31">
        <f t="shared" si="125"/>
        <v>0</v>
      </c>
      <c r="BZ91" s="31">
        <f t="shared" si="126"/>
        <v>0</v>
      </c>
      <c r="CA91" s="31">
        <f t="shared" si="127"/>
        <v>0</v>
      </c>
      <c r="CB91" s="31">
        <f t="shared" si="128"/>
        <v>0</v>
      </c>
      <c r="CC91" s="31">
        <f t="shared" si="129"/>
        <v>0</v>
      </c>
      <c r="CD91" s="31">
        <f t="shared" si="130"/>
        <v>0</v>
      </c>
      <c r="CE91" s="31">
        <f t="shared" si="131"/>
        <v>0</v>
      </c>
      <c r="CF91" s="85" t="s">
        <v>1358</v>
      </c>
    </row>
    <row r="92" spans="1:84" ht="60" x14ac:dyDescent="0.25">
      <c r="A92" s="7" t="s">
        <v>102</v>
      </c>
      <c r="B92" s="17" t="s">
        <v>1090</v>
      </c>
      <c r="C92" s="8" t="s">
        <v>896</v>
      </c>
      <c r="D92" s="63">
        <v>2015</v>
      </c>
      <c r="E92" s="63">
        <v>2015</v>
      </c>
      <c r="F92" s="63" t="s">
        <v>1358</v>
      </c>
      <c r="G92" s="64">
        <v>0</v>
      </c>
      <c r="H92" s="64">
        <f t="shared" si="134"/>
        <v>0</v>
      </c>
      <c r="I92" s="31" t="s">
        <v>1358</v>
      </c>
      <c r="J92" s="64">
        <v>0</v>
      </c>
      <c r="K92" s="31">
        <f t="shared" si="135"/>
        <v>0</v>
      </c>
      <c r="L92" s="31" t="s">
        <v>1358</v>
      </c>
      <c r="M92" s="28">
        <v>0</v>
      </c>
      <c r="N92" s="31">
        <v>0</v>
      </c>
      <c r="O92" s="65">
        <v>0</v>
      </c>
      <c r="P92" s="28">
        <v>0</v>
      </c>
      <c r="Q92" s="28">
        <v>6.1914247718079993</v>
      </c>
      <c r="R92" s="31">
        <v>7.1201384875791991</v>
      </c>
      <c r="S92" s="31">
        <f t="shared" si="137"/>
        <v>0</v>
      </c>
      <c r="T92" s="31">
        <f t="shared" si="138"/>
        <v>3.7752590071999999</v>
      </c>
      <c r="U92" s="31">
        <f t="shared" si="120"/>
        <v>0</v>
      </c>
      <c r="V92" s="31">
        <f t="shared" si="136"/>
        <v>0</v>
      </c>
      <c r="W92" s="31">
        <f t="shared" si="139"/>
        <v>1.8876295035999999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28">
        <f>1599.68602*1.18/1000</f>
        <v>1.8876295035999999</v>
      </c>
      <c r="AD92" s="28">
        <v>0</v>
      </c>
      <c r="AE92" s="28">
        <v>0</v>
      </c>
      <c r="AF92" s="28">
        <f>1599.68602*1.18/1000</f>
        <v>1.8876295035999999</v>
      </c>
      <c r="AG92" s="28">
        <v>0</v>
      </c>
      <c r="AH92" s="31">
        <v>0</v>
      </c>
      <c r="AI92" s="28">
        <v>0</v>
      </c>
      <c r="AJ92" s="28">
        <v>0</v>
      </c>
      <c r="AK92" s="31">
        <v>0</v>
      </c>
      <c r="AL92" s="28">
        <v>0</v>
      </c>
      <c r="AM92" s="31">
        <v>0</v>
      </c>
      <c r="AN92" s="28">
        <v>0</v>
      </c>
      <c r="AO92" s="28">
        <v>0</v>
      </c>
      <c r="AP92" s="31">
        <v>0</v>
      </c>
      <c r="AQ92" s="28">
        <v>0</v>
      </c>
      <c r="AR92" s="31">
        <v>0</v>
      </c>
      <c r="AS92" s="28">
        <v>0</v>
      </c>
      <c r="AT92" s="28">
        <v>0</v>
      </c>
      <c r="AU92" s="31">
        <v>0</v>
      </c>
      <c r="AV92" s="28">
        <v>0</v>
      </c>
      <c r="AW92" s="31">
        <v>0</v>
      </c>
      <c r="AX92" s="28">
        <v>0</v>
      </c>
      <c r="AY92" s="28">
        <v>0</v>
      </c>
      <c r="AZ92" s="31">
        <v>0</v>
      </c>
      <c r="BA92" s="28">
        <v>0</v>
      </c>
      <c r="BB92" s="28">
        <v>0</v>
      </c>
      <c r="BC92" s="28">
        <v>0</v>
      </c>
      <c r="BD92" s="28">
        <v>0</v>
      </c>
      <c r="BE92" s="28">
        <v>0</v>
      </c>
      <c r="BF92" s="28">
        <v>0</v>
      </c>
      <c r="BG92" s="28">
        <v>0</v>
      </c>
      <c r="BH92" s="28">
        <v>0</v>
      </c>
      <c r="BI92" s="28">
        <v>0</v>
      </c>
      <c r="BJ92" s="28">
        <v>0</v>
      </c>
      <c r="BK92" s="28">
        <v>0</v>
      </c>
      <c r="BL92" s="28">
        <v>0</v>
      </c>
      <c r="BM92" s="28">
        <v>0</v>
      </c>
      <c r="BN92" s="28">
        <v>0</v>
      </c>
      <c r="BO92" s="28">
        <v>0</v>
      </c>
      <c r="BP92" s="28">
        <v>0</v>
      </c>
      <c r="BQ92" s="28">
        <v>0</v>
      </c>
      <c r="BR92" s="28">
        <v>0</v>
      </c>
      <c r="BS92" s="28">
        <v>0</v>
      </c>
      <c r="BT92" s="28">
        <v>0</v>
      </c>
      <c r="BU92" s="28">
        <v>0</v>
      </c>
      <c r="BV92" s="31">
        <f t="shared" si="122"/>
        <v>0</v>
      </c>
      <c r="BW92" s="31">
        <f t="shared" si="123"/>
        <v>0</v>
      </c>
      <c r="BX92" s="31">
        <f t="shared" si="124"/>
        <v>0</v>
      </c>
      <c r="BY92" s="31">
        <f t="shared" si="125"/>
        <v>0</v>
      </c>
      <c r="BZ92" s="31">
        <f t="shared" si="126"/>
        <v>0</v>
      </c>
      <c r="CA92" s="31">
        <f t="shared" si="127"/>
        <v>0</v>
      </c>
      <c r="CB92" s="31">
        <f t="shared" si="128"/>
        <v>0</v>
      </c>
      <c r="CC92" s="31">
        <f t="shared" si="129"/>
        <v>0</v>
      </c>
      <c r="CD92" s="31">
        <f t="shared" si="130"/>
        <v>0</v>
      </c>
      <c r="CE92" s="31">
        <f t="shared" si="131"/>
        <v>0</v>
      </c>
      <c r="CF92" s="85" t="s">
        <v>1358</v>
      </c>
    </row>
    <row r="93" spans="1:84" ht="45" x14ac:dyDescent="0.25">
      <c r="A93" s="7" t="s">
        <v>102</v>
      </c>
      <c r="B93" s="17" t="s">
        <v>1091</v>
      </c>
      <c r="C93" s="8" t="s">
        <v>898</v>
      </c>
      <c r="D93" s="63">
        <v>2015</v>
      </c>
      <c r="E93" s="63">
        <v>2015</v>
      </c>
      <c r="F93" s="63" t="s">
        <v>1358</v>
      </c>
      <c r="G93" s="64">
        <v>0</v>
      </c>
      <c r="H93" s="64">
        <f t="shared" si="134"/>
        <v>0</v>
      </c>
      <c r="I93" s="31" t="s">
        <v>1358</v>
      </c>
      <c r="J93" s="64">
        <v>0</v>
      </c>
      <c r="K93" s="31">
        <f t="shared" si="135"/>
        <v>0</v>
      </c>
      <c r="L93" s="31" t="s">
        <v>1358</v>
      </c>
      <c r="M93" s="28">
        <v>0</v>
      </c>
      <c r="N93" s="31">
        <v>0</v>
      </c>
      <c r="O93" s="65">
        <v>0</v>
      </c>
      <c r="P93" s="28">
        <v>0</v>
      </c>
      <c r="Q93" s="28">
        <v>0.41656000524799996</v>
      </c>
      <c r="R93" s="31">
        <v>0.47904400603519992</v>
      </c>
      <c r="S93" s="31">
        <f t="shared" si="137"/>
        <v>0</v>
      </c>
      <c r="T93" s="31">
        <f t="shared" si="138"/>
        <v>0.25400000319999999</v>
      </c>
      <c r="U93" s="31">
        <f t="shared" si="120"/>
        <v>0</v>
      </c>
      <c r="V93" s="31">
        <f t="shared" si="136"/>
        <v>0</v>
      </c>
      <c r="W93" s="31">
        <f t="shared" si="139"/>
        <v>0.1270000016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28">
        <f>107.62712*1.18/1000</f>
        <v>0.1270000016</v>
      </c>
      <c r="AD93" s="28">
        <v>0</v>
      </c>
      <c r="AE93" s="28">
        <v>0</v>
      </c>
      <c r="AF93" s="28">
        <f>107.62712*1.18/1000</f>
        <v>0.1270000016</v>
      </c>
      <c r="AG93" s="28">
        <v>0</v>
      </c>
      <c r="AH93" s="31">
        <v>0</v>
      </c>
      <c r="AI93" s="28">
        <v>0</v>
      </c>
      <c r="AJ93" s="28">
        <v>0</v>
      </c>
      <c r="AK93" s="31">
        <v>0</v>
      </c>
      <c r="AL93" s="28">
        <v>0</v>
      </c>
      <c r="AM93" s="31">
        <v>0</v>
      </c>
      <c r="AN93" s="28">
        <v>0</v>
      </c>
      <c r="AO93" s="28">
        <v>0</v>
      </c>
      <c r="AP93" s="31">
        <v>0</v>
      </c>
      <c r="AQ93" s="28">
        <v>0</v>
      </c>
      <c r="AR93" s="31">
        <v>0</v>
      </c>
      <c r="AS93" s="28">
        <v>0</v>
      </c>
      <c r="AT93" s="28">
        <v>0</v>
      </c>
      <c r="AU93" s="31">
        <v>0</v>
      </c>
      <c r="AV93" s="28">
        <v>0</v>
      </c>
      <c r="AW93" s="31">
        <v>0</v>
      </c>
      <c r="AX93" s="28">
        <v>0</v>
      </c>
      <c r="AY93" s="28">
        <v>0</v>
      </c>
      <c r="AZ93" s="31">
        <v>0</v>
      </c>
      <c r="BA93" s="28">
        <v>0</v>
      </c>
      <c r="BB93" s="28">
        <v>0</v>
      </c>
      <c r="BC93" s="28">
        <v>0</v>
      </c>
      <c r="BD93" s="28">
        <v>0</v>
      </c>
      <c r="BE93" s="28">
        <v>0</v>
      </c>
      <c r="BF93" s="28">
        <v>0</v>
      </c>
      <c r="BG93" s="28">
        <v>0</v>
      </c>
      <c r="BH93" s="28">
        <v>0</v>
      </c>
      <c r="BI93" s="28">
        <v>0</v>
      </c>
      <c r="BJ93" s="28">
        <v>0</v>
      </c>
      <c r="BK93" s="28">
        <v>0</v>
      </c>
      <c r="BL93" s="28">
        <v>0</v>
      </c>
      <c r="BM93" s="28">
        <v>0</v>
      </c>
      <c r="BN93" s="28">
        <v>0</v>
      </c>
      <c r="BO93" s="28">
        <v>0</v>
      </c>
      <c r="BP93" s="28">
        <v>0</v>
      </c>
      <c r="BQ93" s="28">
        <v>0</v>
      </c>
      <c r="BR93" s="28">
        <v>0</v>
      </c>
      <c r="BS93" s="28">
        <v>0</v>
      </c>
      <c r="BT93" s="28">
        <v>0</v>
      </c>
      <c r="BU93" s="28">
        <v>0</v>
      </c>
      <c r="BV93" s="31">
        <f t="shared" si="122"/>
        <v>0</v>
      </c>
      <c r="BW93" s="31">
        <f t="shared" si="123"/>
        <v>0</v>
      </c>
      <c r="BX93" s="31">
        <f t="shared" si="124"/>
        <v>0</v>
      </c>
      <c r="BY93" s="31">
        <f t="shared" si="125"/>
        <v>0</v>
      </c>
      <c r="BZ93" s="31">
        <f t="shared" si="126"/>
        <v>0</v>
      </c>
      <c r="CA93" s="31">
        <f t="shared" si="127"/>
        <v>0</v>
      </c>
      <c r="CB93" s="31">
        <f t="shared" si="128"/>
        <v>0</v>
      </c>
      <c r="CC93" s="31">
        <f t="shared" si="129"/>
        <v>0</v>
      </c>
      <c r="CD93" s="31">
        <f t="shared" si="130"/>
        <v>0</v>
      </c>
      <c r="CE93" s="31">
        <f t="shared" si="131"/>
        <v>0</v>
      </c>
      <c r="CF93" s="85" t="s">
        <v>1358</v>
      </c>
    </row>
    <row r="94" spans="1:84" ht="45" customHeight="1" x14ac:dyDescent="0.25">
      <c r="A94" s="7" t="s">
        <v>102</v>
      </c>
      <c r="B94" s="17" t="s">
        <v>1092</v>
      </c>
      <c r="C94" s="8" t="s">
        <v>900</v>
      </c>
      <c r="D94" s="63">
        <v>2015</v>
      </c>
      <c r="E94" s="63">
        <v>2015</v>
      </c>
      <c r="F94" s="63" t="s">
        <v>1358</v>
      </c>
      <c r="G94" s="64">
        <v>0</v>
      </c>
      <c r="H94" s="64">
        <f t="shared" si="134"/>
        <v>0</v>
      </c>
      <c r="I94" s="31" t="s">
        <v>1358</v>
      </c>
      <c r="J94" s="64">
        <v>0</v>
      </c>
      <c r="K94" s="31">
        <f t="shared" si="135"/>
        <v>0</v>
      </c>
      <c r="L94" s="31" t="s">
        <v>1358</v>
      </c>
      <c r="M94" s="28">
        <v>0</v>
      </c>
      <c r="N94" s="31">
        <v>0</v>
      </c>
      <c r="O94" s="65">
        <v>0</v>
      </c>
      <c r="P94" s="28">
        <v>0</v>
      </c>
      <c r="Q94" s="28">
        <v>4.1787200118079992</v>
      </c>
      <c r="R94" s="31">
        <v>4.8055280135791989</v>
      </c>
      <c r="S94" s="31">
        <f t="shared" si="137"/>
        <v>0</v>
      </c>
      <c r="T94" s="31">
        <f t="shared" si="138"/>
        <v>2.5480000071999998</v>
      </c>
      <c r="U94" s="31">
        <f t="shared" si="120"/>
        <v>0</v>
      </c>
      <c r="V94" s="31">
        <f t="shared" si="136"/>
        <v>0</v>
      </c>
      <c r="W94" s="31">
        <f t="shared" si="139"/>
        <v>1.2740000035999999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28">
        <f>1079.66102*1.18/1000</f>
        <v>1.2740000035999999</v>
      </c>
      <c r="AD94" s="28">
        <v>0</v>
      </c>
      <c r="AE94" s="28">
        <v>0</v>
      </c>
      <c r="AF94" s="28">
        <f>1079.66102*1.18/1000</f>
        <v>1.2740000035999999</v>
      </c>
      <c r="AG94" s="28">
        <v>0</v>
      </c>
      <c r="AH94" s="31">
        <v>0</v>
      </c>
      <c r="AI94" s="28">
        <v>0</v>
      </c>
      <c r="AJ94" s="28">
        <v>0</v>
      </c>
      <c r="AK94" s="31">
        <v>0</v>
      </c>
      <c r="AL94" s="28">
        <v>0</v>
      </c>
      <c r="AM94" s="31">
        <v>0</v>
      </c>
      <c r="AN94" s="28">
        <v>0</v>
      </c>
      <c r="AO94" s="28">
        <v>0</v>
      </c>
      <c r="AP94" s="31">
        <v>0</v>
      </c>
      <c r="AQ94" s="28">
        <v>0</v>
      </c>
      <c r="AR94" s="31">
        <v>0</v>
      </c>
      <c r="AS94" s="28">
        <v>0</v>
      </c>
      <c r="AT94" s="28">
        <v>0</v>
      </c>
      <c r="AU94" s="31">
        <v>0</v>
      </c>
      <c r="AV94" s="28">
        <v>0</v>
      </c>
      <c r="AW94" s="31">
        <v>0</v>
      </c>
      <c r="AX94" s="28">
        <v>0</v>
      </c>
      <c r="AY94" s="28">
        <v>0</v>
      </c>
      <c r="AZ94" s="31">
        <v>0</v>
      </c>
      <c r="BA94" s="28">
        <v>0</v>
      </c>
      <c r="BB94" s="28">
        <v>0</v>
      </c>
      <c r="BC94" s="28">
        <v>0</v>
      </c>
      <c r="BD94" s="28">
        <v>0</v>
      </c>
      <c r="BE94" s="28">
        <v>0</v>
      </c>
      <c r="BF94" s="28">
        <v>0</v>
      </c>
      <c r="BG94" s="28">
        <v>0</v>
      </c>
      <c r="BH94" s="28">
        <v>0</v>
      </c>
      <c r="BI94" s="28">
        <v>0</v>
      </c>
      <c r="BJ94" s="28">
        <v>0</v>
      </c>
      <c r="BK94" s="28">
        <v>0</v>
      </c>
      <c r="BL94" s="28">
        <v>0</v>
      </c>
      <c r="BM94" s="28">
        <v>0</v>
      </c>
      <c r="BN94" s="28">
        <v>0</v>
      </c>
      <c r="BO94" s="28">
        <v>0</v>
      </c>
      <c r="BP94" s="28">
        <v>0</v>
      </c>
      <c r="BQ94" s="28">
        <v>0</v>
      </c>
      <c r="BR94" s="28">
        <v>0</v>
      </c>
      <c r="BS94" s="28">
        <v>0</v>
      </c>
      <c r="BT94" s="28">
        <v>0</v>
      </c>
      <c r="BU94" s="28">
        <v>0</v>
      </c>
      <c r="BV94" s="31">
        <f t="shared" si="122"/>
        <v>0</v>
      </c>
      <c r="BW94" s="31">
        <f t="shared" si="123"/>
        <v>0</v>
      </c>
      <c r="BX94" s="31">
        <f t="shared" si="124"/>
        <v>0</v>
      </c>
      <c r="BY94" s="31">
        <f t="shared" si="125"/>
        <v>0</v>
      </c>
      <c r="BZ94" s="31">
        <f t="shared" si="126"/>
        <v>0</v>
      </c>
      <c r="CA94" s="31">
        <f t="shared" si="127"/>
        <v>0</v>
      </c>
      <c r="CB94" s="31">
        <f t="shared" si="128"/>
        <v>0</v>
      </c>
      <c r="CC94" s="31">
        <f t="shared" si="129"/>
        <v>0</v>
      </c>
      <c r="CD94" s="31">
        <f t="shared" si="130"/>
        <v>0</v>
      </c>
      <c r="CE94" s="31">
        <f t="shared" si="131"/>
        <v>0</v>
      </c>
      <c r="CF94" s="85" t="s">
        <v>1358</v>
      </c>
    </row>
    <row r="95" spans="1:84" ht="45" x14ac:dyDescent="0.25">
      <c r="A95" s="7" t="s">
        <v>102</v>
      </c>
      <c r="B95" s="17" t="s">
        <v>634</v>
      </c>
      <c r="C95" s="8" t="s">
        <v>902</v>
      </c>
      <c r="D95" s="63">
        <v>2015</v>
      </c>
      <c r="E95" s="63">
        <v>2015</v>
      </c>
      <c r="F95" s="63" t="s">
        <v>1358</v>
      </c>
      <c r="G95" s="64">
        <v>0</v>
      </c>
      <c r="H95" s="64">
        <f t="shared" si="134"/>
        <v>0</v>
      </c>
      <c r="I95" s="31" t="s">
        <v>1358</v>
      </c>
      <c r="J95" s="64">
        <v>0</v>
      </c>
      <c r="K95" s="31">
        <f t="shared" si="135"/>
        <v>0</v>
      </c>
      <c r="L95" s="31" t="s">
        <v>1358</v>
      </c>
      <c r="M95" s="28">
        <v>0</v>
      </c>
      <c r="N95" s="31">
        <v>0</v>
      </c>
      <c r="O95" s="65">
        <v>0</v>
      </c>
      <c r="P95" s="28">
        <v>0</v>
      </c>
      <c r="Q95" s="28">
        <v>0.63159722312</v>
      </c>
      <c r="R95" s="31">
        <v>0.72633680658799993</v>
      </c>
      <c r="S95" s="31">
        <f t="shared" si="137"/>
        <v>0</v>
      </c>
      <c r="T95" s="31">
        <f t="shared" si="138"/>
        <v>0.38512025799999999</v>
      </c>
      <c r="U95" s="31">
        <f t="shared" si="120"/>
        <v>0</v>
      </c>
      <c r="V95" s="31">
        <f t="shared" si="136"/>
        <v>0</v>
      </c>
      <c r="W95" s="31">
        <f t="shared" si="139"/>
        <v>0.192560129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28">
        <f>163.18655*1.18/1000</f>
        <v>0.192560129</v>
      </c>
      <c r="AD95" s="28">
        <v>0</v>
      </c>
      <c r="AE95" s="28">
        <v>0</v>
      </c>
      <c r="AF95" s="28">
        <f>163.18655*1.18/1000</f>
        <v>0.192560129</v>
      </c>
      <c r="AG95" s="28">
        <v>0</v>
      </c>
      <c r="AH95" s="31">
        <v>0</v>
      </c>
      <c r="AI95" s="28">
        <v>0</v>
      </c>
      <c r="AJ95" s="28">
        <v>0</v>
      </c>
      <c r="AK95" s="31">
        <v>0</v>
      </c>
      <c r="AL95" s="28">
        <v>0</v>
      </c>
      <c r="AM95" s="31">
        <v>0</v>
      </c>
      <c r="AN95" s="28">
        <v>0</v>
      </c>
      <c r="AO95" s="28">
        <v>0</v>
      </c>
      <c r="AP95" s="31">
        <v>0</v>
      </c>
      <c r="AQ95" s="28">
        <v>0</v>
      </c>
      <c r="AR95" s="31">
        <v>0</v>
      </c>
      <c r="AS95" s="28">
        <v>0</v>
      </c>
      <c r="AT95" s="28">
        <v>0</v>
      </c>
      <c r="AU95" s="31">
        <v>0</v>
      </c>
      <c r="AV95" s="28">
        <v>0</v>
      </c>
      <c r="AW95" s="31">
        <v>0</v>
      </c>
      <c r="AX95" s="28">
        <v>0</v>
      </c>
      <c r="AY95" s="28">
        <v>0</v>
      </c>
      <c r="AZ95" s="31">
        <v>0</v>
      </c>
      <c r="BA95" s="28">
        <v>0</v>
      </c>
      <c r="BB95" s="28">
        <v>0</v>
      </c>
      <c r="BC95" s="28">
        <v>0</v>
      </c>
      <c r="BD95" s="28">
        <v>0</v>
      </c>
      <c r="BE95" s="28">
        <v>0</v>
      </c>
      <c r="BF95" s="28">
        <v>0</v>
      </c>
      <c r="BG95" s="28">
        <v>0</v>
      </c>
      <c r="BH95" s="28">
        <v>0</v>
      </c>
      <c r="BI95" s="28">
        <v>0</v>
      </c>
      <c r="BJ95" s="28">
        <v>0</v>
      </c>
      <c r="BK95" s="28">
        <v>0</v>
      </c>
      <c r="BL95" s="28">
        <v>0</v>
      </c>
      <c r="BM95" s="28">
        <v>0</v>
      </c>
      <c r="BN95" s="28">
        <v>0</v>
      </c>
      <c r="BO95" s="28">
        <v>0</v>
      </c>
      <c r="BP95" s="28">
        <v>0</v>
      </c>
      <c r="BQ95" s="28">
        <v>0</v>
      </c>
      <c r="BR95" s="28">
        <v>0</v>
      </c>
      <c r="BS95" s="28">
        <v>0</v>
      </c>
      <c r="BT95" s="28">
        <v>0</v>
      </c>
      <c r="BU95" s="28">
        <v>0</v>
      </c>
      <c r="BV95" s="31">
        <f t="shared" si="122"/>
        <v>0</v>
      </c>
      <c r="BW95" s="31">
        <f t="shared" si="123"/>
        <v>0</v>
      </c>
      <c r="BX95" s="31">
        <f t="shared" si="124"/>
        <v>0</v>
      </c>
      <c r="BY95" s="31">
        <f t="shared" si="125"/>
        <v>0</v>
      </c>
      <c r="BZ95" s="31">
        <f t="shared" si="126"/>
        <v>0</v>
      </c>
      <c r="CA95" s="31">
        <f t="shared" si="127"/>
        <v>0</v>
      </c>
      <c r="CB95" s="31">
        <f t="shared" si="128"/>
        <v>0</v>
      </c>
      <c r="CC95" s="31">
        <f t="shared" si="129"/>
        <v>0</v>
      </c>
      <c r="CD95" s="31">
        <f t="shared" si="130"/>
        <v>0</v>
      </c>
      <c r="CE95" s="31">
        <f t="shared" si="131"/>
        <v>0</v>
      </c>
      <c r="CF95" s="85" t="s">
        <v>1358</v>
      </c>
    </row>
    <row r="96" spans="1:84" ht="45" customHeight="1" x14ac:dyDescent="0.25">
      <c r="A96" s="7" t="s">
        <v>102</v>
      </c>
      <c r="B96" s="17" t="s">
        <v>892</v>
      </c>
      <c r="C96" s="8" t="s">
        <v>904</v>
      </c>
      <c r="D96" s="63">
        <v>2015</v>
      </c>
      <c r="E96" s="63">
        <v>2015</v>
      </c>
      <c r="F96" s="63" t="s">
        <v>1358</v>
      </c>
      <c r="G96" s="64">
        <v>0</v>
      </c>
      <c r="H96" s="64">
        <f t="shared" si="134"/>
        <v>0</v>
      </c>
      <c r="I96" s="31" t="s">
        <v>1358</v>
      </c>
      <c r="J96" s="64">
        <v>0</v>
      </c>
      <c r="K96" s="31">
        <f t="shared" si="135"/>
        <v>0</v>
      </c>
      <c r="L96" s="31" t="s">
        <v>1358</v>
      </c>
      <c r="M96" s="28">
        <v>0</v>
      </c>
      <c r="N96" s="31">
        <v>0</v>
      </c>
      <c r="O96" s="65">
        <v>0</v>
      </c>
      <c r="P96" s="28">
        <v>0</v>
      </c>
      <c r="Q96" s="28">
        <v>1.5506312891039997</v>
      </c>
      <c r="R96" s="31">
        <v>1.7832259824695995</v>
      </c>
      <c r="S96" s="31">
        <f t="shared" si="137"/>
        <v>0</v>
      </c>
      <c r="T96" s="31">
        <f t="shared" si="138"/>
        <v>0.9455068835999999</v>
      </c>
      <c r="U96" s="31">
        <f t="shared" si="120"/>
        <v>0</v>
      </c>
      <c r="V96" s="31">
        <f t="shared" si="136"/>
        <v>0</v>
      </c>
      <c r="W96" s="31">
        <f t="shared" si="139"/>
        <v>0.47275344179999995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28">
        <f>400.63851*1.18/1000</f>
        <v>0.47275344179999995</v>
      </c>
      <c r="AD96" s="28">
        <v>0</v>
      </c>
      <c r="AE96" s="28">
        <v>0</v>
      </c>
      <c r="AF96" s="28">
        <f>400.63851*1.18/1000</f>
        <v>0.47275344179999995</v>
      </c>
      <c r="AG96" s="28">
        <v>0</v>
      </c>
      <c r="AH96" s="31">
        <v>0</v>
      </c>
      <c r="AI96" s="28">
        <v>0</v>
      </c>
      <c r="AJ96" s="28">
        <v>0</v>
      </c>
      <c r="AK96" s="31">
        <v>0</v>
      </c>
      <c r="AL96" s="28">
        <v>0</v>
      </c>
      <c r="AM96" s="31">
        <v>0</v>
      </c>
      <c r="AN96" s="28">
        <v>0</v>
      </c>
      <c r="AO96" s="28">
        <v>0</v>
      </c>
      <c r="AP96" s="31">
        <v>0</v>
      </c>
      <c r="AQ96" s="28">
        <v>0</v>
      </c>
      <c r="AR96" s="31">
        <v>0</v>
      </c>
      <c r="AS96" s="28">
        <v>0</v>
      </c>
      <c r="AT96" s="28">
        <v>0</v>
      </c>
      <c r="AU96" s="31">
        <v>0</v>
      </c>
      <c r="AV96" s="28">
        <v>0</v>
      </c>
      <c r="AW96" s="31">
        <v>0</v>
      </c>
      <c r="AX96" s="28">
        <v>0</v>
      </c>
      <c r="AY96" s="28">
        <v>0</v>
      </c>
      <c r="AZ96" s="31">
        <v>0</v>
      </c>
      <c r="BA96" s="28">
        <v>0</v>
      </c>
      <c r="BB96" s="28">
        <v>0</v>
      </c>
      <c r="BC96" s="28">
        <v>0</v>
      </c>
      <c r="BD96" s="28">
        <v>0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  <c r="BJ96" s="28">
        <v>0</v>
      </c>
      <c r="BK96" s="28">
        <v>0</v>
      </c>
      <c r="BL96" s="28">
        <v>0</v>
      </c>
      <c r="BM96" s="28">
        <v>0</v>
      </c>
      <c r="BN96" s="28">
        <v>0</v>
      </c>
      <c r="BO96" s="28">
        <v>0</v>
      </c>
      <c r="BP96" s="28">
        <v>0</v>
      </c>
      <c r="BQ96" s="28">
        <v>0</v>
      </c>
      <c r="BR96" s="28">
        <v>0</v>
      </c>
      <c r="BS96" s="28">
        <v>0</v>
      </c>
      <c r="BT96" s="28">
        <v>0</v>
      </c>
      <c r="BU96" s="28">
        <v>0</v>
      </c>
      <c r="BV96" s="31">
        <f t="shared" si="122"/>
        <v>0</v>
      </c>
      <c r="BW96" s="31">
        <f t="shared" si="123"/>
        <v>0</v>
      </c>
      <c r="BX96" s="31">
        <f t="shared" si="124"/>
        <v>0</v>
      </c>
      <c r="BY96" s="31">
        <f t="shared" si="125"/>
        <v>0</v>
      </c>
      <c r="BZ96" s="31">
        <f t="shared" si="126"/>
        <v>0</v>
      </c>
      <c r="CA96" s="31">
        <f t="shared" si="127"/>
        <v>0</v>
      </c>
      <c r="CB96" s="31">
        <f t="shared" si="128"/>
        <v>0</v>
      </c>
      <c r="CC96" s="31">
        <f t="shared" si="129"/>
        <v>0</v>
      </c>
      <c r="CD96" s="31">
        <f t="shared" si="130"/>
        <v>0</v>
      </c>
      <c r="CE96" s="31">
        <f t="shared" si="131"/>
        <v>0</v>
      </c>
      <c r="CF96" s="85" t="s">
        <v>1358</v>
      </c>
    </row>
    <row r="97" spans="1:84" ht="45" x14ac:dyDescent="0.25">
      <c r="A97" s="7" t="s">
        <v>102</v>
      </c>
      <c r="B97" s="17" t="s">
        <v>893</v>
      </c>
      <c r="C97" s="8" t="s">
        <v>906</v>
      </c>
      <c r="D97" s="63">
        <v>2015</v>
      </c>
      <c r="E97" s="63">
        <v>2015</v>
      </c>
      <c r="F97" s="63" t="s">
        <v>1358</v>
      </c>
      <c r="G97" s="64">
        <v>0</v>
      </c>
      <c r="H97" s="64">
        <f t="shared" si="134"/>
        <v>0</v>
      </c>
      <c r="I97" s="31" t="s">
        <v>1358</v>
      </c>
      <c r="J97" s="64">
        <v>0</v>
      </c>
      <c r="K97" s="31">
        <f t="shared" si="135"/>
        <v>0</v>
      </c>
      <c r="L97" s="31" t="s">
        <v>1358</v>
      </c>
      <c r="M97" s="28">
        <v>0</v>
      </c>
      <c r="N97" s="31">
        <v>0</v>
      </c>
      <c r="O97" s="65">
        <v>0</v>
      </c>
      <c r="P97" s="28">
        <v>0</v>
      </c>
      <c r="Q97" s="28">
        <v>0.25826776678399999</v>
      </c>
      <c r="R97" s="31">
        <v>0.29700793180159996</v>
      </c>
      <c r="S97" s="31">
        <f t="shared" si="137"/>
        <v>0</v>
      </c>
      <c r="T97" s="31">
        <f t="shared" si="138"/>
        <v>0.15748034559999999</v>
      </c>
      <c r="U97" s="31">
        <f t="shared" si="120"/>
        <v>0</v>
      </c>
      <c r="V97" s="31">
        <f t="shared" si="136"/>
        <v>0</v>
      </c>
      <c r="W97" s="31">
        <f t="shared" si="139"/>
        <v>7.8740172799999994E-2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28">
        <f>66.72896*1.18/1000</f>
        <v>7.8740172799999994E-2</v>
      </c>
      <c r="AD97" s="28">
        <v>0</v>
      </c>
      <c r="AE97" s="28">
        <v>0</v>
      </c>
      <c r="AF97" s="28">
        <f>66.72896*1.18/1000</f>
        <v>7.8740172799999994E-2</v>
      </c>
      <c r="AG97" s="28">
        <v>0</v>
      </c>
      <c r="AH97" s="31">
        <v>0</v>
      </c>
      <c r="AI97" s="28">
        <v>0</v>
      </c>
      <c r="AJ97" s="28">
        <v>0</v>
      </c>
      <c r="AK97" s="31">
        <v>0</v>
      </c>
      <c r="AL97" s="28">
        <v>0</v>
      </c>
      <c r="AM97" s="31">
        <v>0</v>
      </c>
      <c r="AN97" s="28">
        <v>0</v>
      </c>
      <c r="AO97" s="28">
        <v>0</v>
      </c>
      <c r="AP97" s="31">
        <v>0</v>
      </c>
      <c r="AQ97" s="28">
        <v>0</v>
      </c>
      <c r="AR97" s="31">
        <v>0</v>
      </c>
      <c r="AS97" s="28">
        <v>0</v>
      </c>
      <c r="AT97" s="28">
        <v>0</v>
      </c>
      <c r="AU97" s="31">
        <v>0</v>
      </c>
      <c r="AV97" s="28">
        <v>0</v>
      </c>
      <c r="AW97" s="31">
        <v>0</v>
      </c>
      <c r="AX97" s="28">
        <v>0</v>
      </c>
      <c r="AY97" s="28">
        <v>0</v>
      </c>
      <c r="AZ97" s="31">
        <v>0</v>
      </c>
      <c r="BA97" s="28">
        <v>0</v>
      </c>
      <c r="BB97" s="28">
        <v>0</v>
      </c>
      <c r="BC97" s="28">
        <v>0</v>
      </c>
      <c r="BD97" s="28">
        <v>0</v>
      </c>
      <c r="BE97" s="28">
        <v>0</v>
      </c>
      <c r="BF97" s="28">
        <v>0</v>
      </c>
      <c r="BG97" s="28">
        <v>0</v>
      </c>
      <c r="BH97" s="28">
        <v>0</v>
      </c>
      <c r="BI97" s="28">
        <v>0</v>
      </c>
      <c r="BJ97" s="28">
        <v>0</v>
      </c>
      <c r="BK97" s="28">
        <v>0</v>
      </c>
      <c r="BL97" s="28">
        <v>0</v>
      </c>
      <c r="BM97" s="28">
        <v>0</v>
      </c>
      <c r="BN97" s="28">
        <v>0</v>
      </c>
      <c r="BO97" s="28">
        <v>0</v>
      </c>
      <c r="BP97" s="28">
        <v>0</v>
      </c>
      <c r="BQ97" s="28">
        <v>0</v>
      </c>
      <c r="BR97" s="28">
        <v>0</v>
      </c>
      <c r="BS97" s="28">
        <v>0</v>
      </c>
      <c r="BT97" s="28">
        <v>0</v>
      </c>
      <c r="BU97" s="28">
        <v>0</v>
      </c>
      <c r="BV97" s="31">
        <f t="shared" si="122"/>
        <v>0</v>
      </c>
      <c r="BW97" s="31">
        <f t="shared" si="123"/>
        <v>0</v>
      </c>
      <c r="BX97" s="31">
        <f t="shared" si="124"/>
        <v>0</v>
      </c>
      <c r="BY97" s="31">
        <f t="shared" si="125"/>
        <v>0</v>
      </c>
      <c r="BZ97" s="31">
        <f t="shared" si="126"/>
        <v>0</v>
      </c>
      <c r="CA97" s="31">
        <f t="shared" si="127"/>
        <v>0</v>
      </c>
      <c r="CB97" s="31">
        <f t="shared" si="128"/>
        <v>0</v>
      </c>
      <c r="CC97" s="31">
        <f t="shared" si="129"/>
        <v>0</v>
      </c>
      <c r="CD97" s="31">
        <f t="shared" si="130"/>
        <v>0</v>
      </c>
      <c r="CE97" s="31">
        <f t="shared" si="131"/>
        <v>0</v>
      </c>
      <c r="CF97" s="85" t="s">
        <v>1358</v>
      </c>
    </row>
    <row r="98" spans="1:84" ht="45" x14ac:dyDescent="0.25">
      <c r="A98" s="7" t="s">
        <v>102</v>
      </c>
      <c r="B98" s="17" t="s">
        <v>895</v>
      </c>
      <c r="C98" s="8" t="s">
        <v>908</v>
      </c>
      <c r="D98" s="63">
        <v>2015</v>
      </c>
      <c r="E98" s="63">
        <v>2015</v>
      </c>
      <c r="F98" s="63" t="s">
        <v>1358</v>
      </c>
      <c r="G98" s="64">
        <v>0</v>
      </c>
      <c r="H98" s="64">
        <f t="shared" si="134"/>
        <v>0</v>
      </c>
      <c r="I98" s="31" t="s">
        <v>1358</v>
      </c>
      <c r="J98" s="64">
        <v>0</v>
      </c>
      <c r="K98" s="31">
        <f t="shared" si="135"/>
        <v>0</v>
      </c>
      <c r="L98" s="31" t="s">
        <v>1358</v>
      </c>
      <c r="M98" s="28">
        <v>0</v>
      </c>
      <c r="N98" s="31">
        <v>0</v>
      </c>
      <c r="O98" s="65">
        <v>0</v>
      </c>
      <c r="P98" s="28">
        <v>0</v>
      </c>
      <c r="Q98" s="28">
        <v>0.121055623216</v>
      </c>
      <c r="R98" s="31">
        <v>0.1392139666984</v>
      </c>
      <c r="S98" s="31">
        <f t="shared" si="137"/>
        <v>0</v>
      </c>
      <c r="T98" s="31">
        <f t="shared" si="138"/>
        <v>7.3814404400000005E-2</v>
      </c>
      <c r="U98" s="31">
        <f t="shared" si="120"/>
        <v>0</v>
      </c>
      <c r="V98" s="31">
        <f t="shared" si="136"/>
        <v>0</v>
      </c>
      <c r="W98" s="31">
        <f t="shared" si="139"/>
        <v>3.6907202200000003E-2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28">
        <f>31.27729*1.18/1000</f>
        <v>3.6907202200000003E-2</v>
      </c>
      <c r="AD98" s="28">
        <v>0</v>
      </c>
      <c r="AE98" s="28">
        <v>0</v>
      </c>
      <c r="AF98" s="28">
        <f>31.27729*1.18/1000</f>
        <v>3.6907202200000003E-2</v>
      </c>
      <c r="AG98" s="28">
        <v>0</v>
      </c>
      <c r="AH98" s="31">
        <v>0</v>
      </c>
      <c r="AI98" s="28">
        <v>0</v>
      </c>
      <c r="AJ98" s="28">
        <v>0</v>
      </c>
      <c r="AK98" s="31">
        <v>0</v>
      </c>
      <c r="AL98" s="28">
        <v>0</v>
      </c>
      <c r="AM98" s="31">
        <v>0</v>
      </c>
      <c r="AN98" s="28">
        <v>0</v>
      </c>
      <c r="AO98" s="28">
        <v>0</v>
      </c>
      <c r="AP98" s="31">
        <v>0</v>
      </c>
      <c r="AQ98" s="28">
        <v>0</v>
      </c>
      <c r="AR98" s="31">
        <v>0</v>
      </c>
      <c r="AS98" s="28">
        <v>0</v>
      </c>
      <c r="AT98" s="28">
        <v>0</v>
      </c>
      <c r="AU98" s="31">
        <v>0</v>
      </c>
      <c r="AV98" s="28">
        <v>0</v>
      </c>
      <c r="AW98" s="31">
        <v>0</v>
      </c>
      <c r="AX98" s="28">
        <v>0</v>
      </c>
      <c r="AY98" s="28">
        <v>0</v>
      </c>
      <c r="AZ98" s="31">
        <v>0</v>
      </c>
      <c r="BA98" s="28">
        <v>0</v>
      </c>
      <c r="BB98" s="28">
        <v>0</v>
      </c>
      <c r="BC98" s="28">
        <v>0</v>
      </c>
      <c r="BD98" s="28">
        <v>0</v>
      </c>
      <c r="BE98" s="28">
        <v>0</v>
      </c>
      <c r="BF98" s="28">
        <v>0</v>
      </c>
      <c r="BG98" s="28">
        <v>0</v>
      </c>
      <c r="BH98" s="28">
        <v>0</v>
      </c>
      <c r="BI98" s="28">
        <v>0</v>
      </c>
      <c r="BJ98" s="28">
        <v>0</v>
      </c>
      <c r="BK98" s="28">
        <v>0</v>
      </c>
      <c r="BL98" s="28">
        <v>0</v>
      </c>
      <c r="BM98" s="28">
        <v>0</v>
      </c>
      <c r="BN98" s="28">
        <v>0</v>
      </c>
      <c r="BO98" s="28">
        <v>0</v>
      </c>
      <c r="BP98" s="28">
        <v>0</v>
      </c>
      <c r="BQ98" s="28">
        <v>0</v>
      </c>
      <c r="BR98" s="28">
        <v>0</v>
      </c>
      <c r="BS98" s="28">
        <v>0</v>
      </c>
      <c r="BT98" s="28">
        <v>0</v>
      </c>
      <c r="BU98" s="28">
        <v>0</v>
      </c>
      <c r="BV98" s="31">
        <f t="shared" si="122"/>
        <v>0</v>
      </c>
      <c r="BW98" s="31">
        <f t="shared" si="123"/>
        <v>0</v>
      </c>
      <c r="BX98" s="31">
        <f t="shared" si="124"/>
        <v>0</v>
      </c>
      <c r="BY98" s="31">
        <f t="shared" si="125"/>
        <v>0</v>
      </c>
      <c r="BZ98" s="31">
        <f t="shared" si="126"/>
        <v>0</v>
      </c>
      <c r="CA98" s="31">
        <f t="shared" si="127"/>
        <v>0</v>
      </c>
      <c r="CB98" s="31">
        <f t="shared" si="128"/>
        <v>0</v>
      </c>
      <c r="CC98" s="31">
        <f t="shared" si="129"/>
        <v>0</v>
      </c>
      <c r="CD98" s="31">
        <f t="shared" si="130"/>
        <v>0</v>
      </c>
      <c r="CE98" s="31">
        <f t="shared" si="131"/>
        <v>0</v>
      </c>
      <c r="CF98" s="85" t="s">
        <v>1358</v>
      </c>
    </row>
    <row r="99" spans="1:84" ht="45" x14ac:dyDescent="0.25">
      <c r="A99" s="7" t="s">
        <v>102</v>
      </c>
      <c r="B99" s="17" t="s">
        <v>897</v>
      </c>
      <c r="C99" s="8" t="s">
        <v>910</v>
      </c>
      <c r="D99" s="63">
        <v>2015</v>
      </c>
      <c r="E99" s="63">
        <v>2015</v>
      </c>
      <c r="F99" s="63" t="s">
        <v>1358</v>
      </c>
      <c r="G99" s="64">
        <v>0</v>
      </c>
      <c r="H99" s="64">
        <f t="shared" si="134"/>
        <v>0</v>
      </c>
      <c r="I99" s="31" t="s">
        <v>1358</v>
      </c>
      <c r="J99" s="64">
        <v>0</v>
      </c>
      <c r="K99" s="31">
        <f t="shared" si="135"/>
        <v>0</v>
      </c>
      <c r="L99" s="31" t="s">
        <v>1358</v>
      </c>
      <c r="M99" s="28">
        <v>0</v>
      </c>
      <c r="N99" s="31">
        <v>0</v>
      </c>
      <c r="O99" s="65">
        <v>0</v>
      </c>
      <c r="P99" s="28">
        <v>0</v>
      </c>
      <c r="Q99" s="28">
        <v>8.4119776751999997E-2</v>
      </c>
      <c r="R99" s="31">
        <v>9.6737743264799989E-2</v>
      </c>
      <c r="S99" s="31">
        <f t="shared" si="137"/>
        <v>0</v>
      </c>
      <c r="T99" s="31">
        <f t="shared" si="138"/>
        <v>5.1292546799999998E-2</v>
      </c>
      <c r="U99" s="31">
        <f t="shared" si="120"/>
        <v>0</v>
      </c>
      <c r="V99" s="31">
        <f t="shared" si="136"/>
        <v>0</v>
      </c>
      <c r="W99" s="31">
        <f t="shared" si="139"/>
        <v>2.5646273399999999E-2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28">
        <f>21.73413*1.18/1000</f>
        <v>2.5646273399999999E-2</v>
      </c>
      <c r="AD99" s="28">
        <v>0</v>
      </c>
      <c r="AE99" s="28">
        <v>0</v>
      </c>
      <c r="AF99" s="28">
        <f>21.73413*1.18/1000</f>
        <v>2.5646273399999999E-2</v>
      </c>
      <c r="AG99" s="28">
        <v>0</v>
      </c>
      <c r="AH99" s="31">
        <v>0</v>
      </c>
      <c r="AI99" s="28">
        <v>0</v>
      </c>
      <c r="AJ99" s="28">
        <v>0</v>
      </c>
      <c r="AK99" s="31">
        <v>0</v>
      </c>
      <c r="AL99" s="28">
        <v>0</v>
      </c>
      <c r="AM99" s="31">
        <v>0</v>
      </c>
      <c r="AN99" s="28">
        <v>0</v>
      </c>
      <c r="AO99" s="28">
        <v>0</v>
      </c>
      <c r="AP99" s="31">
        <v>0</v>
      </c>
      <c r="AQ99" s="28">
        <v>0</v>
      </c>
      <c r="AR99" s="31">
        <v>0</v>
      </c>
      <c r="AS99" s="28">
        <v>0</v>
      </c>
      <c r="AT99" s="28">
        <v>0</v>
      </c>
      <c r="AU99" s="31">
        <v>0</v>
      </c>
      <c r="AV99" s="28">
        <v>0</v>
      </c>
      <c r="AW99" s="31">
        <v>0</v>
      </c>
      <c r="AX99" s="28">
        <v>0</v>
      </c>
      <c r="AY99" s="28">
        <v>0</v>
      </c>
      <c r="AZ99" s="31">
        <v>0</v>
      </c>
      <c r="BA99" s="28">
        <v>0</v>
      </c>
      <c r="BB99" s="28">
        <v>0</v>
      </c>
      <c r="BC99" s="28">
        <v>0</v>
      </c>
      <c r="BD99" s="28">
        <v>0</v>
      </c>
      <c r="BE99" s="28">
        <v>0</v>
      </c>
      <c r="BF99" s="28">
        <v>0</v>
      </c>
      <c r="BG99" s="28">
        <v>0</v>
      </c>
      <c r="BH99" s="28">
        <v>0</v>
      </c>
      <c r="BI99" s="28">
        <v>0</v>
      </c>
      <c r="BJ99" s="28">
        <v>0</v>
      </c>
      <c r="BK99" s="28">
        <v>0</v>
      </c>
      <c r="BL99" s="28">
        <v>0</v>
      </c>
      <c r="BM99" s="28">
        <v>0</v>
      </c>
      <c r="BN99" s="28">
        <v>0</v>
      </c>
      <c r="BO99" s="28">
        <v>0</v>
      </c>
      <c r="BP99" s="28">
        <v>0</v>
      </c>
      <c r="BQ99" s="28">
        <v>0</v>
      </c>
      <c r="BR99" s="28">
        <v>0</v>
      </c>
      <c r="BS99" s="28">
        <v>0</v>
      </c>
      <c r="BT99" s="28">
        <v>0</v>
      </c>
      <c r="BU99" s="28">
        <v>0</v>
      </c>
      <c r="BV99" s="31">
        <f t="shared" si="122"/>
        <v>0</v>
      </c>
      <c r="BW99" s="31">
        <f t="shared" si="123"/>
        <v>0</v>
      </c>
      <c r="BX99" s="31">
        <f t="shared" si="124"/>
        <v>0</v>
      </c>
      <c r="BY99" s="31">
        <f t="shared" si="125"/>
        <v>0</v>
      </c>
      <c r="BZ99" s="31">
        <f t="shared" si="126"/>
        <v>0</v>
      </c>
      <c r="CA99" s="31">
        <f t="shared" si="127"/>
        <v>0</v>
      </c>
      <c r="CB99" s="31">
        <f t="shared" si="128"/>
        <v>0</v>
      </c>
      <c r="CC99" s="31">
        <f t="shared" si="129"/>
        <v>0</v>
      </c>
      <c r="CD99" s="31">
        <f t="shared" si="130"/>
        <v>0</v>
      </c>
      <c r="CE99" s="31">
        <f t="shared" si="131"/>
        <v>0</v>
      </c>
      <c r="CF99" s="85" t="s">
        <v>1358</v>
      </c>
    </row>
    <row r="100" spans="1:84" ht="45" x14ac:dyDescent="0.25">
      <c r="A100" s="7" t="s">
        <v>102</v>
      </c>
      <c r="B100" s="17" t="s">
        <v>899</v>
      </c>
      <c r="C100" s="8" t="s">
        <v>912</v>
      </c>
      <c r="D100" s="63">
        <v>2015</v>
      </c>
      <c r="E100" s="63">
        <v>2015</v>
      </c>
      <c r="F100" s="63" t="s">
        <v>1358</v>
      </c>
      <c r="G100" s="64">
        <v>0</v>
      </c>
      <c r="H100" s="64">
        <f t="shared" si="134"/>
        <v>0</v>
      </c>
      <c r="I100" s="31" t="s">
        <v>1358</v>
      </c>
      <c r="J100" s="64">
        <v>0</v>
      </c>
      <c r="K100" s="31">
        <f t="shared" si="135"/>
        <v>0</v>
      </c>
      <c r="L100" s="31" t="s">
        <v>1358</v>
      </c>
      <c r="M100" s="28">
        <v>0</v>
      </c>
      <c r="N100" s="31">
        <v>0</v>
      </c>
      <c r="O100" s="65">
        <v>0</v>
      </c>
      <c r="P100" s="28">
        <v>0</v>
      </c>
      <c r="Q100" s="28">
        <v>8.0405857023999994E-2</v>
      </c>
      <c r="R100" s="31">
        <v>9.246673557759999E-2</v>
      </c>
      <c r="S100" s="31">
        <f t="shared" si="137"/>
        <v>0</v>
      </c>
      <c r="T100" s="31">
        <f t="shared" si="138"/>
        <v>4.9027961599999996E-2</v>
      </c>
      <c r="U100" s="31">
        <f t="shared" si="120"/>
        <v>0</v>
      </c>
      <c r="V100" s="31">
        <f t="shared" si="136"/>
        <v>0</v>
      </c>
      <c r="W100" s="31">
        <f t="shared" si="139"/>
        <v>2.4513980799999998E-2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28">
        <f>20.77456*1.18/1000</f>
        <v>2.4513980799999998E-2</v>
      </c>
      <c r="AD100" s="28">
        <v>0</v>
      </c>
      <c r="AE100" s="28">
        <v>0</v>
      </c>
      <c r="AF100" s="28">
        <f>20.77456*1.18/1000</f>
        <v>2.4513980799999998E-2</v>
      </c>
      <c r="AG100" s="28">
        <v>0</v>
      </c>
      <c r="AH100" s="31">
        <v>0</v>
      </c>
      <c r="AI100" s="28">
        <v>0</v>
      </c>
      <c r="AJ100" s="28">
        <v>0</v>
      </c>
      <c r="AK100" s="31">
        <v>0</v>
      </c>
      <c r="AL100" s="28">
        <v>0</v>
      </c>
      <c r="AM100" s="31">
        <v>0</v>
      </c>
      <c r="AN100" s="28">
        <v>0</v>
      </c>
      <c r="AO100" s="28">
        <v>0</v>
      </c>
      <c r="AP100" s="31">
        <v>0</v>
      </c>
      <c r="AQ100" s="28">
        <v>0</v>
      </c>
      <c r="AR100" s="31">
        <v>0</v>
      </c>
      <c r="AS100" s="28">
        <v>0</v>
      </c>
      <c r="AT100" s="28">
        <v>0</v>
      </c>
      <c r="AU100" s="31">
        <v>0</v>
      </c>
      <c r="AV100" s="28">
        <v>0</v>
      </c>
      <c r="AW100" s="31">
        <v>0</v>
      </c>
      <c r="AX100" s="28">
        <v>0</v>
      </c>
      <c r="AY100" s="28">
        <v>0</v>
      </c>
      <c r="AZ100" s="31">
        <v>0</v>
      </c>
      <c r="BA100" s="28">
        <v>0</v>
      </c>
      <c r="BB100" s="28">
        <v>0</v>
      </c>
      <c r="BC100" s="28">
        <v>0</v>
      </c>
      <c r="BD100" s="28">
        <v>0</v>
      </c>
      <c r="BE100" s="28">
        <v>0</v>
      </c>
      <c r="BF100" s="28">
        <v>0</v>
      </c>
      <c r="BG100" s="28">
        <v>0</v>
      </c>
      <c r="BH100" s="28">
        <v>0</v>
      </c>
      <c r="BI100" s="28">
        <v>0</v>
      </c>
      <c r="BJ100" s="28">
        <v>0</v>
      </c>
      <c r="BK100" s="28">
        <v>0</v>
      </c>
      <c r="BL100" s="28">
        <v>0</v>
      </c>
      <c r="BM100" s="28">
        <v>0</v>
      </c>
      <c r="BN100" s="28">
        <v>0</v>
      </c>
      <c r="BO100" s="28">
        <v>0</v>
      </c>
      <c r="BP100" s="28">
        <v>0</v>
      </c>
      <c r="BQ100" s="28">
        <v>0</v>
      </c>
      <c r="BR100" s="28">
        <v>0</v>
      </c>
      <c r="BS100" s="28">
        <v>0</v>
      </c>
      <c r="BT100" s="28">
        <v>0</v>
      </c>
      <c r="BU100" s="28">
        <v>0</v>
      </c>
      <c r="BV100" s="31">
        <f t="shared" si="122"/>
        <v>0</v>
      </c>
      <c r="BW100" s="31">
        <f t="shared" si="123"/>
        <v>0</v>
      </c>
      <c r="BX100" s="31">
        <f t="shared" si="124"/>
        <v>0</v>
      </c>
      <c r="BY100" s="31">
        <f t="shared" si="125"/>
        <v>0</v>
      </c>
      <c r="BZ100" s="31">
        <f t="shared" si="126"/>
        <v>0</v>
      </c>
      <c r="CA100" s="31">
        <f t="shared" si="127"/>
        <v>0</v>
      </c>
      <c r="CB100" s="31">
        <f t="shared" si="128"/>
        <v>0</v>
      </c>
      <c r="CC100" s="31">
        <f t="shared" si="129"/>
        <v>0</v>
      </c>
      <c r="CD100" s="31">
        <f t="shared" si="130"/>
        <v>0</v>
      </c>
      <c r="CE100" s="31">
        <f t="shared" si="131"/>
        <v>0</v>
      </c>
      <c r="CF100" s="85" t="s">
        <v>1358</v>
      </c>
    </row>
    <row r="101" spans="1:84" ht="60" x14ac:dyDescent="0.25">
      <c r="A101" s="7" t="s">
        <v>102</v>
      </c>
      <c r="B101" s="17" t="s">
        <v>901</v>
      </c>
      <c r="C101" s="8" t="s">
        <v>1093</v>
      </c>
      <c r="D101" s="63">
        <v>2015</v>
      </c>
      <c r="E101" s="63">
        <v>2015</v>
      </c>
      <c r="F101" s="63" t="s">
        <v>1358</v>
      </c>
      <c r="G101" s="64">
        <v>0</v>
      </c>
      <c r="H101" s="64">
        <f t="shared" si="134"/>
        <v>0</v>
      </c>
      <c r="I101" s="31" t="s">
        <v>1358</v>
      </c>
      <c r="J101" s="64">
        <v>0</v>
      </c>
      <c r="K101" s="31">
        <f t="shared" si="135"/>
        <v>0</v>
      </c>
      <c r="L101" s="31" t="s">
        <v>1358</v>
      </c>
      <c r="M101" s="28">
        <v>0</v>
      </c>
      <c r="N101" s="31">
        <v>0</v>
      </c>
      <c r="O101" s="65">
        <v>0</v>
      </c>
      <c r="P101" s="28">
        <v>0</v>
      </c>
      <c r="Q101" s="28">
        <v>0.13333980836799997</v>
      </c>
      <c r="R101" s="31">
        <v>0.15334077962319995</v>
      </c>
      <c r="S101" s="31">
        <f t="shared" si="137"/>
        <v>0</v>
      </c>
      <c r="T101" s="31">
        <f t="shared" si="138"/>
        <v>8.1304761199999992E-2</v>
      </c>
      <c r="U101" s="31">
        <f t="shared" si="120"/>
        <v>0</v>
      </c>
      <c r="V101" s="31">
        <f t="shared" si="136"/>
        <v>0</v>
      </c>
      <c r="W101" s="31">
        <f t="shared" si="139"/>
        <v>4.0652380599999996E-2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28">
        <f>34.45117*1.18/1000</f>
        <v>4.0652380599999996E-2</v>
      </c>
      <c r="AD101" s="28">
        <v>0</v>
      </c>
      <c r="AE101" s="28">
        <v>0</v>
      </c>
      <c r="AF101" s="28">
        <f>34.45117*1.18/1000</f>
        <v>4.0652380599999996E-2</v>
      </c>
      <c r="AG101" s="28">
        <v>0</v>
      </c>
      <c r="AH101" s="31">
        <v>0</v>
      </c>
      <c r="AI101" s="28">
        <v>0</v>
      </c>
      <c r="AJ101" s="28">
        <v>0</v>
      </c>
      <c r="AK101" s="31">
        <v>0</v>
      </c>
      <c r="AL101" s="28">
        <v>0</v>
      </c>
      <c r="AM101" s="31">
        <v>0</v>
      </c>
      <c r="AN101" s="28">
        <v>0</v>
      </c>
      <c r="AO101" s="28">
        <v>0</v>
      </c>
      <c r="AP101" s="31">
        <v>0</v>
      </c>
      <c r="AQ101" s="28">
        <v>0</v>
      </c>
      <c r="AR101" s="31">
        <v>0</v>
      </c>
      <c r="AS101" s="28">
        <v>0</v>
      </c>
      <c r="AT101" s="28">
        <v>0</v>
      </c>
      <c r="AU101" s="31">
        <v>0</v>
      </c>
      <c r="AV101" s="28">
        <v>0</v>
      </c>
      <c r="AW101" s="31">
        <v>0</v>
      </c>
      <c r="AX101" s="28">
        <v>0</v>
      </c>
      <c r="AY101" s="28">
        <v>0</v>
      </c>
      <c r="AZ101" s="31">
        <v>0</v>
      </c>
      <c r="BA101" s="28">
        <v>0</v>
      </c>
      <c r="BB101" s="28">
        <v>0</v>
      </c>
      <c r="BC101" s="28">
        <v>0</v>
      </c>
      <c r="BD101" s="28">
        <v>0</v>
      </c>
      <c r="BE101" s="28">
        <v>0</v>
      </c>
      <c r="BF101" s="28">
        <v>0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8">
        <v>0</v>
      </c>
      <c r="BN101" s="28">
        <v>0</v>
      </c>
      <c r="BO101" s="28">
        <v>0</v>
      </c>
      <c r="BP101" s="28">
        <v>0</v>
      </c>
      <c r="BQ101" s="28">
        <v>0</v>
      </c>
      <c r="BR101" s="28">
        <v>0</v>
      </c>
      <c r="BS101" s="28">
        <v>0</v>
      </c>
      <c r="BT101" s="28">
        <v>0</v>
      </c>
      <c r="BU101" s="28">
        <v>0</v>
      </c>
      <c r="BV101" s="31">
        <f t="shared" si="122"/>
        <v>0</v>
      </c>
      <c r="BW101" s="31">
        <f t="shared" si="123"/>
        <v>0</v>
      </c>
      <c r="BX101" s="31">
        <f t="shared" si="124"/>
        <v>0</v>
      </c>
      <c r="BY101" s="31">
        <f t="shared" si="125"/>
        <v>0</v>
      </c>
      <c r="BZ101" s="31">
        <f t="shared" si="126"/>
        <v>0</v>
      </c>
      <c r="CA101" s="31">
        <f t="shared" si="127"/>
        <v>0</v>
      </c>
      <c r="CB101" s="31">
        <f t="shared" si="128"/>
        <v>0</v>
      </c>
      <c r="CC101" s="31">
        <f t="shared" si="129"/>
        <v>0</v>
      </c>
      <c r="CD101" s="31">
        <f t="shared" si="130"/>
        <v>0</v>
      </c>
      <c r="CE101" s="31">
        <f t="shared" si="131"/>
        <v>0</v>
      </c>
      <c r="CF101" s="85" t="s">
        <v>1358</v>
      </c>
    </row>
    <row r="102" spans="1:84" ht="45" x14ac:dyDescent="0.25">
      <c r="A102" s="7" t="s">
        <v>102</v>
      </c>
      <c r="B102" s="17" t="s">
        <v>903</v>
      </c>
      <c r="C102" s="8" t="s">
        <v>1094</v>
      </c>
      <c r="D102" s="63">
        <v>2015</v>
      </c>
      <c r="E102" s="63">
        <v>2015</v>
      </c>
      <c r="F102" s="63" t="s">
        <v>1358</v>
      </c>
      <c r="G102" s="64">
        <v>0</v>
      </c>
      <c r="H102" s="64">
        <f t="shared" si="134"/>
        <v>0</v>
      </c>
      <c r="I102" s="31" t="s">
        <v>1358</v>
      </c>
      <c r="J102" s="64">
        <v>0</v>
      </c>
      <c r="K102" s="31">
        <f t="shared" si="135"/>
        <v>0</v>
      </c>
      <c r="L102" s="31" t="s">
        <v>1358</v>
      </c>
      <c r="M102" s="28">
        <v>0</v>
      </c>
      <c r="N102" s="31">
        <v>0</v>
      </c>
      <c r="O102" s="65">
        <v>0</v>
      </c>
      <c r="P102" s="28">
        <v>0</v>
      </c>
      <c r="Q102" s="28">
        <v>7.6194319967999982E-2</v>
      </c>
      <c r="R102" s="31">
        <v>8.7623467963199975E-2</v>
      </c>
      <c r="S102" s="31">
        <f t="shared" si="137"/>
        <v>0</v>
      </c>
      <c r="T102" s="31">
        <f t="shared" si="138"/>
        <v>4.6459951199999995E-2</v>
      </c>
      <c r="U102" s="31">
        <f t="shared" si="120"/>
        <v>0</v>
      </c>
      <c r="V102" s="31">
        <f t="shared" si="136"/>
        <v>0</v>
      </c>
      <c r="W102" s="31">
        <f t="shared" si="139"/>
        <v>2.3229975599999998E-2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28">
        <f>19.68642*1.18/1000</f>
        <v>2.3229975599999998E-2</v>
      </c>
      <c r="AD102" s="28">
        <v>0</v>
      </c>
      <c r="AE102" s="28">
        <v>0</v>
      </c>
      <c r="AF102" s="28">
        <f>19.68642*1.18/1000</f>
        <v>2.3229975599999998E-2</v>
      </c>
      <c r="AG102" s="28">
        <v>0</v>
      </c>
      <c r="AH102" s="31">
        <v>0</v>
      </c>
      <c r="AI102" s="28">
        <v>0</v>
      </c>
      <c r="AJ102" s="28">
        <v>0</v>
      </c>
      <c r="AK102" s="31">
        <v>0</v>
      </c>
      <c r="AL102" s="28">
        <v>0</v>
      </c>
      <c r="AM102" s="31">
        <v>0</v>
      </c>
      <c r="AN102" s="28">
        <v>0</v>
      </c>
      <c r="AO102" s="28">
        <v>0</v>
      </c>
      <c r="AP102" s="31">
        <v>0</v>
      </c>
      <c r="AQ102" s="28">
        <v>0</v>
      </c>
      <c r="AR102" s="31">
        <v>0</v>
      </c>
      <c r="AS102" s="28">
        <v>0</v>
      </c>
      <c r="AT102" s="28">
        <v>0</v>
      </c>
      <c r="AU102" s="31">
        <v>0</v>
      </c>
      <c r="AV102" s="28">
        <v>0</v>
      </c>
      <c r="AW102" s="31">
        <v>0</v>
      </c>
      <c r="AX102" s="28">
        <v>0</v>
      </c>
      <c r="AY102" s="28">
        <v>0</v>
      </c>
      <c r="AZ102" s="31">
        <v>0</v>
      </c>
      <c r="BA102" s="28">
        <v>0</v>
      </c>
      <c r="BB102" s="28">
        <v>0</v>
      </c>
      <c r="BC102" s="28">
        <v>0</v>
      </c>
      <c r="BD102" s="28">
        <v>0</v>
      </c>
      <c r="BE102" s="28">
        <v>0</v>
      </c>
      <c r="BF102" s="28">
        <v>0</v>
      </c>
      <c r="BG102" s="28">
        <v>0</v>
      </c>
      <c r="BH102" s="28">
        <v>0</v>
      </c>
      <c r="BI102" s="28">
        <v>0</v>
      </c>
      <c r="BJ102" s="28">
        <v>0</v>
      </c>
      <c r="BK102" s="28">
        <v>0</v>
      </c>
      <c r="BL102" s="28">
        <v>0</v>
      </c>
      <c r="BM102" s="28">
        <v>0</v>
      </c>
      <c r="BN102" s="28">
        <v>0</v>
      </c>
      <c r="BO102" s="28">
        <v>0</v>
      </c>
      <c r="BP102" s="28">
        <v>0</v>
      </c>
      <c r="BQ102" s="28">
        <v>0</v>
      </c>
      <c r="BR102" s="28">
        <v>0</v>
      </c>
      <c r="BS102" s="28">
        <v>0</v>
      </c>
      <c r="BT102" s="28">
        <v>0</v>
      </c>
      <c r="BU102" s="28">
        <v>0</v>
      </c>
      <c r="BV102" s="31">
        <f t="shared" si="122"/>
        <v>0</v>
      </c>
      <c r="BW102" s="31">
        <f t="shared" si="123"/>
        <v>0</v>
      </c>
      <c r="BX102" s="31">
        <f t="shared" si="124"/>
        <v>0</v>
      </c>
      <c r="BY102" s="31">
        <f t="shared" si="125"/>
        <v>0</v>
      </c>
      <c r="BZ102" s="31">
        <f t="shared" si="126"/>
        <v>0</v>
      </c>
      <c r="CA102" s="31">
        <f t="shared" si="127"/>
        <v>0</v>
      </c>
      <c r="CB102" s="31">
        <f t="shared" si="128"/>
        <v>0</v>
      </c>
      <c r="CC102" s="31">
        <f t="shared" si="129"/>
        <v>0</v>
      </c>
      <c r="CD102" s="31">
        <f t="shared" si="130"/>
        <v>0</v>
      </c>
      <c r="CE102" s="31">
        <f t="shared" si="131"/>
        <v>0</v>
      </c>
      <c r="CF102" s="85" t="s">
        <v>1358</v>
      </c>
    </row>
    <row r="103" spans="1:84" ht="45" x14ac:dyDescent="0.25">
      <c r="A103" s="7" t="s">
        <v>102</v>
      </c>
      <c r="B103" s="17" t="s">
        <v>905</v>
      </c>
      <c r="C103" s="8" t="s">
        <v>1095</v>
      </c>
      <c r="D103" s="63">
        <v>2015</v>
      </c>
      <c r="E103" s="63">
        <v>2015</v>
      </c>
      <c r="F103" s="63" t="s">
        <v>1358</v>
      </c>
      <c r="G103" s="64">
        <v>0</v>
      </c>
      <c r="H103" s="64">
        <f t="shared" si="134"/>
        <v>0</v>
      </c>
      <c r="I103" s="31" t="s">
        <v>1358</v>
      </c>
      <c r="J103" s="64">
        <v>0</v>
      </c>
      <c r="K103" s="31">
        <f t="shared" si="135"/>
        <v>0</v>
      </c>
      <c r="L103" s="31" t="s">
        <v>1358</v>
      </c>
      <c r="M103" s="28">
        <v>0</v>
      </c>
      <c r="N103" s="31">
        <v>0</v>
      </c>
      <c r="O103" s="65">
        <v>0</v>
      </c>
      <c r="P103" s="28">
        <v>0</v>
      </c>
      <c r="Q103" s="28">
        <v>0.106183533808</v>
      </c>
      <c r="R103" s="31">
        <v>0.12211106387919998</v>
      </c>
      <c r="S103" s="31">
        <f t="shared" si="137"/>
        <v>0</v>
      </c>
      <c r="T103" s="31">
        <f t="shared" si="138"/>
        <v>6.4746057199999998E-2</v>
      </c>
      <c r="U103" s="31">
        <f t="shared" si="120"/>
        <v>0</v>
      </c>
      <c r="V103" s="31">
        <f t="shared" si="136"/>
        <v>0</v>
      </c>
      <c r="W103" s="31">
        <f t="shared" si="139"/>
        <v>3.2373028599999999E-2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28">
        <f>27.43477*1.18/1000</f>
        <v>3.2373028599999999E-2</v>
      </c>
      <c r="AD103" s="28">
        <v>0</v>
      </c>
      <c r="AE103" s="28">
        <v>0</v>
      </c>
      <c r="AF103" s="28">
        <f>27.43477*1.18/1000</f>
        <v>3.2373028599999999E-2</v>
      </c>
      <c r="AG103" s="28">
        <v>0</v>
      </c>
      <c r="AH103" s="31">
        <v>0</v>
      </c>
      <c r="AI103" s="28">
        <v>0</v>
      </c>
      <c r="AJ103" s="28">
        <v>0</v>
      </c>
      <c r="AK103" s="31">
        <v>0</v>
      </c>
      <c r="AL103" s="28">
        <v>0</v>
      </c>
      <c r="AM103" s="31">
        <v>0</v>
      </c>
      <c r="AN103" s="28">
        <v>0</v>
      </c>
      <c r="AO103" s="28">
        <v>0</v>
      </c>
      <c r="AP103" s="31">
        <v>0</v>
      </c>
      <c r="AQ103" s="28">
        <v>0</v>
      </c>
      <c r="AR103" s="31">
        <v>0</v>
      </c>
      <c r="AS103" s="28">
        <v>0</v>
      </c>
      <c r="AT103" s="28">
        <v>0</v>
      </c>
      <c r="AU103" s="31">
        <v>0</v>
      </c>
      <c r="AV103" s="28">
        <v>0</v>
      </c>
      <c r="AW103" s="31">
        <v>0</v>
      </c>
      <c r="AX103" s="28">
        <v>0</v>
      </c>
      <c r="AY103" s="28">
        <v>0</v>
      </c>
      <c r="AZ103" s="31">
        <v>0</v>
      </c>
      <c r="BA103" s="28">
        <v>0</v>
      </c>
      <c r="BB103" s="28">
        <v>0</v>
      </c>
      <c r="BC103" s="28">
        <v>0</v>
      </c>
      <c r="BD103" s="28">
        <v>0</v>
      </c>
      <c r="BE103" s="28">
        <v>0</v>
      </c>
      <c r="BF103" s="28">
        <v>0</v>
      </c>
      <c r="BG103" s="28">
        <v>0</v>
      </c>
      <c r="BH103" s="28">
        <v>0</v>
      </c>
      <c r="BI103" s="28">
        <v>0</v>
      </c>
      <c r="BJ103" s="28">
        <v>0</v>
      </c>
      <c r="BK103" s="28">
        <v>0</v>
      </c>
      <c r="BL103" s="28">
        <v>0</v>
      </c>
      <c r="BM103" s="28">
        <v>0</v>
      </c>
      <c r="BN103" s="28">
        <v>0</v>
      </c>
      <c r="BO103" s="28">
        <v>0</v>
      </c>
      <c r="BP103" s="28">
        <v>0</v>
      </c>
      <c r="BQ103" s="28">
        <v>0</v>
      </c>
      <c r="BR103" s="28">
        <v>0</v>
      </c>
      <c r="BS103" s="28">
        <v>0</v>
      </c>
      <c r="BT103" s="28">
        <v>0</v>
      </c>
      <c r="BU103" s="28">
        <v>0</v>
      </c>
      <c r="BV103" s="31">
        <f t="shared" si="122"/>
        <v>0</v>
      </c>
      <c r="BW103" s="31">
        <f t="shared" si="123"/>
        <v>0</v>
      </c>
      <c r="BX103" s="31">
        <f t="shared" si="124"/>
        <v>0</v>
      </c>
      <c r="BY103" s="31">
        <f t="shared" si="125"/>
        <v>0</v>
      </c>
      <c r="BZ103" s="31">
        <f t="shared" si="126"/>
        <v>0</v>
      </c>
      <c r="CA103" s="31">
        <f t="shared" si="127"/>
        <v>0</v>
      </c>
      <c r="CB103" s="31">
        <f t="shared" si="128"/>
        <v>0</v>
      </c>
      <c r="CC103" s="31">
        <f t="shared" si="129"/>
        <v>0</v>
      </c>
      <c r="CD103" s="31">
        <f t="shared" si="130"/>
        <v>0</v>
      </c>
      <c r="CE103" s="31">
        <f t="shared" si="131"/>
        <v>0</v>
      </c>
      <c r="CF103" s="85" t="s">
        <v>1358</v>
      </c>
    </row>
    <row r="104" spans="1:84" ht="45" x14ac:dyDescent="0.25">
      <c r="A104" s="7" t="s">
        <v>102</v>
      </c>
      <c r="B104" s="17" t="s">
        <v>907</v>
      </c>
      <c r="C104" s="8" t="s">
        <v>1096</v>
      </c>
      <c r="D104" s="63">
        <v>2015</v>
      </c>
      <c r="E104" s="63">
        <v>2015</v>
      </c>
      <c r="F104" s="63" t="s">
        <v>1358</v>
      </c>
      <c r="G104" s="64">
        <v>0</v>
      </c>
      <c r="H104" s="64">
        <f t="shared" si="134"/>
        <v>0</v>
      </c>
      <c r="I104" s="31" t="s">
        <v>1358</v>
      </c>
      <c r="J104" s="64">
        <v>0</v>
      </c>
      <c r="K104" s="31">
        <f t="shared" si="135"/>
        <v>0</v>
      </c>
      <c r="L104" s="31" t="s">
        <v>1358</v>
      </c>
      <c r="M104" s="28">
        <v>0</v>
      </c>
      <c r="N104" s="31">
        <v>0</v>
      </c>
      <c r="O104" s="65">
        <v>0</v>
      </c>
      <c r="P104" s="28">
        <v>0</v>
      </c>
      <c r="Q104" s="28">
        <v>1.9032575887999996E-2</v>
      </c>
      <c r="R104" s="31">
        <v>2.1887462271199993E-2</v>
      </c>
      <c r="S104" s="31">
        <f t="shared" si="137"/>
        <v>0</v>
      </c>
      <c r="T104" s="31">
        <f t="shared" si="138"/>
        <v>1.1605229199999999E-2</v>
      </c>
      <c r="U104" s="31">
        <f t="shared" si="120"/>
        <v>0</v>
      </c>
      <c r="V104" s="31">
        <f t="shared" si="136"/>
        <v>0</v>
      </c>
      <c r="W104" s="31">
        <f t="shared" si="139"/>
        <v>5.8026145999999995E-3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28">
        <f>4.91747*1.18/1000</f>
        <v>5.8026145999999995E-3</v>
      </c>
      <c r="AD104" s="28">
        <v>0</v>
      </c>
      <c r="AE104" s="28">
        <v>0</v>
      </c>
      <c r="AF104" s="28">
        <f>4.91747*1.18/1000</f>
        <v>5.8026145999999995E-3</v>
      </c>
      <c r="AG104" s="28">
        <v>0</v>
      </c>
      <c r="AH104" s="31">
        <v>0</v>
      </c>
      <c r="AI104" s="28">
        <v>0</v>
      </c>
      <c r="AJ104" s="28">
        <v>0</v>
      </c>
      <c r="AK104" s="31">
        <v>0</v>
      </c>
      <c r="AL104" s="28">
        <v>0</v>
      </c>
      <c r="AM104" s="31">
        <v>0</v>
      </c>
      <c r="AN104" s="28">
        <v>0</v>
      </c>
      <c r="AO104" s="28">
        <v>0</v>
      </c>
      <c r="AP104" s="31">
        <v>0</v>
      </c>
      <c r="AQ104" s="28">
        <v>0</v>
      </c>
      <c r="AR104" s="31">
        <v>0</v>
      </c>
      <c r="AS104" s="28">
        <v>0</v>
      </c>
      <c r="AT104" s="28">
        <v>0</v>
      </c>
      <c r="AU104" s="31">
        <v>0</v>
      </c>
      <c r="AV104" s="28">
        <v>0</v>
      </c>
      <c r="AW104" s="31">
        <v>0</v>
      </c>
      <c r="AX104" s="28">
        <v>0</v>
      </c>
      <c r="AY104" s="28">
        <v>0</v>
      </c>
      <c r="AZ104" s="31">
        <v>0</v>
      </c>
      <c r="BA104" s="28">
        <v>0</v>
      </c>
      <c r="BB104" s="28">
        <v>0</v>
      </c>
      <c r="BC104" s="28">
        <v>0</v>
      </c>
      <c r="BD104" s="28">
        <v>0</v>
      </c>
      <c r="BE104" s="28">
        <v>0</v>
      </c>
      <c r="BF104" s="28">
        <v>0</v>
      </c>
      <c r="BG104" s="28">
        <v>0</v>
      </c>
      <c r="BH104" s="28">
        <v>0</v>
      </c>
      <c r="BI104" s="28">
        <v>0</v>
      </c>
      <c r="BJ104" s="28">
        <v>0</v>
      </c>
      <c r="BK104" s="28">
        <v>0</v>
      </c>
      <c r="BL104" s="28">
        <v>0</v>
      </c>
      <c r="BM104" s="28">
        <v>0</v>
      </c>
      <c r="BN104" s="28">
        <v>0</v>
      </c>
      <c r="BO104" s="28">
        <v>0</v>
      </c>
      <c r="BP104" s="28">
        <v>0</v>
      </c>
      <c r="BQ104" s="28">
        <v>0</v>
      </c>
      <c r="BR104" s="28">
        <v>0</v>
      </c>
      <c r="BS104" s="28">
        <v>0</v>
      </c>
      <c r="BT104" s="28">
        <v>0</v>
      </c>
      <c r="BU104" s="28">
        <v>0</v>
      </c>
      <c r="BV104" s="31">
        <f t="shared" si="122"/>
        <v>0</v>
      </c>
      <c r="BW104" s="31">
        <f t="shared" si="123"/>
        <v>0</v>
      </c>
      <c r="BX104" s="31">
        <f t="shared" si="124"/>
        <v>0</v>
      </c>
      <c r="BY104" s="31">
        <f t="shared" si="125"/>
        <v>0</v>
      </c>
      <c r="BZ104" s="31">
        <f t="shared" si="126"/>
        <v>0</v>
      </c>
      <c r="CA104" s="31">
        <f t="shared" si="127"/>
        <v>0</v>
      </c>
      <c r="CB104" s="31">
        <f t="shared" si="128"/>
        <v>0</v>
      </c>
      <c r="CC104" s="31">
        <f t="shared" si="129"/>
        <v>0</v>
      </c>
      <c r="CD104" s="31">
        <f t="shared" si="130"/>
        <v>0</v>
      </c>
      <c r="CE104" s="31">
        <f t="shared" si="131"/>
        <v>0</v>
      </c>
      <c r="CF104" s="85" t="s">
        <v>1358</v>
      </c>
    </row>
    <row r="105" spans="1:84" ht="60" x14ac:dyDescent="0.25">
      <c r="A105" s="7" t="s">
        <v>102</v>
      </c>
      <c r="B105" s="17" t="s">
        <v>909</v>
      </c>
      <c r="C105" s="8" t="s">
        <v>1097</v>
      </c>
      <c r="D105" s="63">
        <v>2015</v>
      </c>
      <c r="E105" s="63">
        <v>2015</v>
      </c>
      <c r="F105" s="63" t="s">
        <v>1358</v>
      </c>
      <c r="G105" s="64">
        <v>0</v>
      </c>
      <c r="H105" s="64">
        <f t="shared" si="134"/>
        <v>0</v>
      </c>
      <c r="I105" s="31" t="s">
        <v>1358</v>
      </c>
      <c r="J105" s="64">
        <v>0</v>
      </c>
      <c r="K105" s="31">
        <f t="shared" si="135"/>
        <v>0</v>
      </c>
      <c r="L105" s="31" t="s">
        <v>1358</v>
      </c>
      <c r="M105" s="28">
        <v>0</v>
      </c>
      <c r="N105" s="31">
        <v>0</v>
      </c>
      <c r="O105" s="65">
        <v>0</v>
      </c>
      <c r="P105" s="28">
        <v>0</v>
      </c>
      <c r="Q105" s="28">
        <v>0.19437326838399999</v>
      </c>
      <c r="R105" s="31">
        <v>0.22352925864159998</v>
      </c>
      <c r="S105" s="31">
        <f t="shared" si="137"/>
        <v>0</v>
      </c>
      <c r="T105" s="31">
        <f t="shared" si="138"/>
        <v>0.1185202856</v>
      </c>
      <c r="U105" s="31">
        <f t="shared" si="120"/>
        <v>0</v>
      </c>
      <c r="V105" s="31">
        <f t="shared" si="136"/>
        <v>0</v>
      </c>
      <c r="W105" s="31">
        <f t="shared" si="139"/>
        <v>5.9260142799999999E-2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28">
        <f>50.22046*1.18/1000</f>
        <v>5.9260142799999999E-2</v>
      </c>
      <c r="AD105" s="28">
        <v>0</v>
      </c>
      <c r="AE105" s="28">
        <v>0</v>
      </c>
      <c r="AF105" s="28">
        <f>50.22046*1.18/1000</f>
        <v>5.9260142799999999E-2</v>
      </c>
      <c r="AG105" s="28">
        <v>0</v>
      </c>
      <c r="AH105" s="31">
        <v>0</v>
      </c>
      <c r="AI105" s="28">
        <v>0</v>
      </c>
      <c r="AJ105" s="28">
        <v>0</v>
      </c>
      <c r="AK105" s="31">
        <v>0</v>
      </c>
      <c r="AL105" s="28">
        <v>0</v>
      </c>
      <c r="AM105" s="31">
        <v>0</v>
      </c>
      <c r="AN105" s="28">
        <v>0</v>
      </c>
      <c r="AO105" s="28">
        <v>0</v>
      </c>
      <c r="AP105" s="31">
        <v>0</v>
      </c>
      <c r="AQ105" s="28">
        <v>0</v>
      </c>
      <c r="AR105" s="31">
        <v>0</v>
      </c>
      <c r="AS105" s="28">
        <v>0</v>
      </c>
      <c r="AT105" s="28">
        <v>0</v>
      </c>
      <c r="AU105" s="31">
        <v>0</v>
      </c>
      <c r="AV105" s="28">
        <v>0</v>
      </c>
      <c r="AW105" s="31">
        <v>0</v>
      </c>
      <c r="AX105" s="28">
        <v>0</v>
      </c>
      <c r="AY105" s="28">
        <v>0</v>
      </c>
      <c r="AZ105" s="31">
        <v>0</v>
      </c>
      <c r="BA105" s="28">
        <v>0</v>
      </c>
      <c r="BB105" s="28">
        <v>0</v>
      </c>
      <c r="BC105" s="28">
        <v>0</v>
      </c>
      <c r="BD105" s="28">
        <v>0</v>
      </c>
      <c r="BE105" s="28">
        <v>0</v>
      </c>
      <c r="BF105" s="28">
        <v>0</v>
      </c>
      <c r="BG105" s="28">
        <v>0</v>
      </c>
      <c r="BH105" s="28">
        <v>0</v>
      </c>
      <c r="BI105" s="28">
        <v>0</v>
      </c>
      <c r="BJ105" s="28">
        <v>0</v>
      </c>
      <c r="BK105" s="28">
        <v>0</v>
      </c>
      <c r="BL105" s="28">
        <v>0</v>
      </c>
      <c r="BM105" s="28">
        <v>0</v>
      </c>
      <c r="BN105" s="28">
        <v>0</v>
      </c>
      <c r="BO105" s="28">
        <v>0</v>
      </c>
      <c r="BP105" s="28">
        <v>0</v>
      </c>
      <c r="BQ105" s="28">
        <v>0</v>
      </c>
      <c r="BR105" s="28">
        <v>0</v>
      </c>
      <c r="BS105" s="28">
        <v>0</v>
      </c>
      <c r="BT105" s="28">
        <v>0</v>
      </c>
      <c r="BU105" s="28">
        <v>0</v>
      </c>
      <c r="BV105" s="31">
        <f t="shared" si="122"/>
        <v>0</v>
      </c>
      <c r="BW105" s="31">
        <f t="shared" si="123"/>
        <v>0</v>
      </c>
      <c r="BX105" s="31">
        <f t="shared" si="124"/>
        <v>0</v>
      </c>
      <c r="BY105" s="31">
        <f t="shared" si="125"/>
        <v>0</v>
      </c>
      <c r="BZ105" s="31">
        <f t="shared" si="126"/>
        <v>0</v>
      </c>
      <c r="CA105" s="31">
        <f t="shared" si="127"/>
        <v>0</v>
      </c>
      <c r="CB105" s="31">
        <f t="shared" si="128"/>
        <v>0</v>
      </c>
      <c r="CC105" s="31">
        <f t="shared" si="129"/>
        <v>0</v>
      </c>
      <c r="CD105" s="31">
        <f t="shared" si="130"/>
        <v>0</v>
      </c>
      <c r="CE105" s="31">
        <f t="shared" si="131"/>
        <v>0</v>
      </c>
      <c r="CF105" s="85" t="s">
        <v>1358</v>
      </c>
    </row>
    <row r="106" spans="1:84" ht="60" x14ac:dyDescent="0.25">
      <c r="A106" s="7" t="s">
        <v>102</v>
      </c>
      <c r="B106" s="17" t="s">
        <v>911</v>
      </c>
      <c r="C106" s="8" t="s">
        <v>1098</v>
      </c>
      <c r="D106" s="63">
        <v>2015</v>
      </c>
      <c r="E106" s="63">
        <v>2015</v>
      </c>
      <c r="F106" s="63" t="s">
        <v>1358</v>
      </c>
      <c r="G106" s="64">
        <v>0</v>
      </c>
      <c r="H106" s="64">
        <f t="shared" si="134"/>
        <v>0</v>
      </c>
      <c r="I106" s="31" t="s">
        <v>1358</v>
      </c>
      <c r="J106" s="64">
        <v>0</v>
      </c>
      <c r="K106" s="31">
        <f t="shared" si="135"/>
        <v>0</v>
      </c>
      <c r="L106" s="31" t="s">
        <v>1358</v>
      </c>
      <c r="M106" s="28">
        <v>0</v>
      </c>
      <c r="N106" s="31">
        <v>0</v>
      </c>
      <c r="O106" s="65">
        <v>0</v>
      </c>
      <c r="P106" s="28">
        <v>0</v>
      </c>
      <c r="Q106" s="28">
        <v>5.2905890943999986E-2</v>
      </c>
      <c r="R106" s="31">
        <v>6.0841774585599979E-2</v>
      </c>
      <c r="S106" s="31">
        <f t="shared" si="137"/>
        <v>0</v>
      </c>
      <c r="T106" s="31">
        <f t="shared" si="138"/>
        <v>3.2259689599999995E-2</v>
      </c>
      <c r="U106" s="31">
        <f t="shared" si="120"/>
        <v>0</v>
      </c>
      <c r="V106" s="31">
        <f t="shared" si="136"/>
        <v>0</v>
      </c>
      <c r="W106" s="31">
        <f t="shared" si="139"/>
        <v>1.6129844799999998E-2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28">
        <f>13.66936*1.18/1000</f>
        <v>1.6129844799999998E-2</v>
      </c>
      <c r="AD106" s="28">
        <v>0</v>
      </c>
      <c r="AE106" s="28">
        <v>0</v>
      </c>
      <c r="AF106" s="28">
        <f>13.66936*1.18/1000</f>
        <v>1.6129844799999998E-2</v>
      </c>
      <c r="AG106" s="28">
        <v>0</v>
      </c>
      <c r="AH106" s="31">
        <v>0</v>
      </c>
      <c r="AI106" s="28">
        <v>0</v>
      </c>
      <c r="AJ106" s="28">
        <v>0</v>
      </c>
      <c r="AK106" s="31">
        <v>0</v>
      </c>
      <c r="AL106" s="28">
        <v>0</v>
      </c>
      <c r="AM106" s="31">
        <v>0</v>
      </c>
      <c r="AN106" s="28">
        <v>0</v>
      </c>
      <c r="AO106" s="28">
        <v>0</v>
      </c>
      <c r="AP106" s="31">
        <v>0</v>
      </c>
      <c r="AQ106" s="28">
        <v>0</v>
      </c>
      <c r="AR106" s="31">
        <v>0</v>
      </c>
      <c r="AS106" s="28">
        <v>0</v>
      </c>
      <c r="AT106" s="28">
        <v>0</v>
      </c>
      <c r="AU106" s="31">
        <v>0</v>
      </c>
      <c r="AV106" s="28">
        <v>0</v>
      </c>
      <c r="AW106" s="31">
        <v>0</v>
      </c>
      <c r="AX106" s="28">
        <v>0</v>
      </c>
      <c r="AY106" s="28">
        <v>0</v>
      </c>
      <c r="AZ106" s="31">
        <v>0</v>
      </c>
      <c r="BA106" s="28">
        <v>0</v>
      </c>
      <c r="BB106" s="28">
        <v>0</v>
      </c>
      <c r="BC106" s="28">
        <v>0</v>
      </c>
      <c r="BD106" s="28">
        <v>0</v>
      </c>
      <c r="BE106" s="28">
        <v>0</v>
      </c>
      <c r="BF106" s="28">
        <v>0</v>
      </c>
      <c r="BG106" s="28">
        <v>0</v>
      </c>
      <c r="BH106" s="28">
        <v>0</v>
      </c>
      <c r="BI106" s="28">
        <v>0</v>
      </c>
      <c r="BJ106" s="28">
        <v>0</v>
      </c>
      <c r="BK106" s="28">
        <v>0</v>
      </c>
      <c r="BL106" s="28">
        <v>0</v>
      </c>
      <c r="BM106" s="28">
        <v>0</v>
      </c>
      <c r="BN106" s="28">
        <v>0</v>
      </c>
      <c r="BO106" s="28">
        <v>0</v>
      </c>
      <c r="BP106" s="28">
        <v>0</v>
      </c>
      <c r="BQ106" s="28">
        <v>0</v>
      </c>
      <c r="BR106" s="28">
        <v>0</v>
      </c>
      <c r="BS106" s="28">
        <v>0</v>
      </c>
      <c r="BT106" s="28">
        <v>0</v>
      </c>
      <c r="BU106" s="28">
        <v>0</v>
      </c>
      <c r="BV106" s="31">
        <f t="shared" si="122"/>
        <v>0</v>
      </c>
      <c r="BW106" s="31">
        <f t="shared" si="123"/>
        <v>0</v>
      </c>
      <c r="BX106" s="31">
        <f t="shared" si="124"/>
        <v>0</v>
      </c>
      <c r="BY106" s="31">
        <f t="shared" si="125"/>
        <v>0</v>
      </c>
      <c r="BZ106" s="31">
        <f t="shared" si="126"/>
        <v>0</v>
      </c>
      <c r="CA106" s="31">
        <f t="shared" si="127"/>
        <v>0</v>
      </c>
      <c r="CB106" s="31">
        <f t="shared" si="128"/>
        <v>0</v>
      </c>
      <c r="CC106" s="31">
        <f t="shared" si="129"/>
        <v>0</v>
      </c>
      <c r="CD106" s="31">
        <f t="shared" si="130"/>
        <v>0</v>
      </c>
      <c r="CE106" s="31">
        <f t="shared" si="131"/>
        <v>0</v>
      </c>
      <c r="CF106" s="85" t="s">
        <v>1358</v>
      </c>
    </row>
    <row r="107" spans="1:84" ht="45" x14ac:dyDescent="0.25">
      <c r="A107" s="7" t="s">
        <v>102</v>
      </c>
      <c r="B107" s="17" t="s">
        <v>1409</v>
      </c>
      <c r="C107" s="8" t="s">
        <v>1410</v>
      </c>
      <c r="D107" s="63">
        <v>2015</v>
      </c>
      <c r="E107" s="63">
        <v>2015</v>
      </c>
      <c r="F107" s="63" t="s">
        <v>1358</v>
      </c>
      <c r="G107" s="64">
        <v>0</v>
      </c>
      <c r="H107" s="64">
        <f t="shared" si="134"/>
        <v>0</v>
      </c>
      <c r="I107" s="31" t="s">
        <v>1358</v>
      </c>
      <c r="J107" s="64">
        <v>0</v>
      </c>
      <c r="K107" s="31">
        <f t="shared" si="135"/>
        <v>0</v>
      </c>
      <c r="L107" s="31" t="s">
        <v>1358</v>
      </c>
      <c r="M107" s="28">
        <v>0</v>
      </c>
      <c r="N107" s="31">
        <v>0</v>
      </c>
      <c r="O107" s="65">
        <v>0</v>
      </c>
      <c r="P107" s="28">
        <v>0</v>
      </c>
      <c r="Q107" s="28">
        <v>0</v>
      </c>
      <c r="R107" s="31">
        <v>0</v>
      </c>
      <c r="S107" s="31">
        <f t="shared" si="137"/>
        <v>0</v>
      </c>
      <c r="T107" s="31">
        <f t="shared" si="138"/>
        <v>0</v>
      </c>
      <c r="U107" s="31">
        <f t="shared" si="120"/>
        <v>0</v>
      </c>
      <c r="V107" s="31">
        <f t="shared" si="136"/>
        <v>0</v>
      </c>
      <c r="W107" s="31">
        <f t="shared" si="139"/>
        <v>0</v>
      </c>
      <c r="X107" s="31">
        <v>0</v>
      </c>
      <c r="Y107" s="64">
        <v>0</v>
      </c>
      <c r="Z107" s="84">
        <v>0</v>
      </c>
      <c r="AA107" s="84">
        <v>0</v>
      </c>
      <c r="AB107" s="84">
        <v>0</v>
      </c>
      <c r="AC107" s="84">
        <v>0</v>
      </c>
      <c r="AD107" s="84">
        <v>0</v>
      </c>
      <c r="AE107" s="84">
        <v>0</v>
      </c>
      <c r="AF107" s="84">
        <v>0</v>
      </c>
      <c r="AG107" s="84">
        <v>0</v>
      </c>
      <c r="AH107" s="84">
        <v>0</v>
      </c>
      <c r="AI107" s="84">
        <v>0</v>
      </c>
      <c r="AJ107" s="84">
        <v>0</v>
      </c>
      <c r="AK107" s="84">
        <v>0</v>
      </c>
      <c r="AL107" s="84">
        <v>0</v>
      </c>
      <c r="AM107" s="84">
        <v>0</v>
      </c>
      <c r="AN107" s="84">
        <v>0</v>
      </c>
      <c r="AO107" s="84">
        <v>0</v>
      </c>
      <c r="AP107" s="84">
        <v>0</v>
      </c>
      <c r="AQ107" s="84">
        <v>0</v>
      </c>
      <c r="AR107" s="84">
        <v>0</v>
      </c>
      <c r="AS107" s="84">
        <v>0</v>
      </c>
      <c r="AT107" s="84">
        <v>0</v>
      </c>
      <c r="AU107" s="84">
        <v>0</v>
      </c>
      <c r="AV107" s="84">
        <v>0</v>
      </c>
      <c r="AW107" s="84">
        <v>0</v>
      </c>
      <c r="AX107" s="84">
        <v>0</v>
      </c>
      <c r="AY107" s="84">
        <v>0</v>
      </c>
      <c r="AZ107" s="84">
        <v>0</v>
      </c>
      <c r="BA107" s="84">
        <v>0</v>
      </c>
      <c r="BB107" s="28">
        <v>0</v>
      </c>
      <c r="BC107" s="28">
        <v>0</v>
      </c>
      <c r="BD107" s="28">
        <v>0</v>
      </c>
      <c r="BE107" s="28">
        <v>0</v>
      </c>
      <c r="BF107" s="28">
        <v>0</v>
      </c>
      <c r="BG107" s="28">
        <v>0</v>
      </c>
      <c r="BH107" s="28">
        <v>0</v>
      </c>
      <c r="BI107" s="28">
        <v>0</v>
      </c>
      <c r="BJ107" s="28">
        <v>0</v>
      </c>
      <c r="BK107" s="28">
        <v>0</v>
      </c>
      <c r="BL107" s="28">
        <v>0</v>
      </c>
      <c r="BM107" s="28">
        <v>0</v>
      </c>
      <c r="BN107" s="28">
        <v>0</v>
      </c>
      <c r="BO107" s="28">
        <v>0</v>
      </c>
      <c r="BP107" s="28">
        <v>0</v>
      </c>
      <c r="BQ107" s="84">
        <v>0</v>
      </c>
      <c r="BR107" s="84">
        <v>0</v>
      </c>
      <c r="BS107" s="84">
        <v>0</v>
      </c>
      <c r="BT107" s="84">
        <v>0</v>
      </c>
      <c r="BU107" s="84">
        <v>0</v>
      </c>
      <c r="BV107" s="31">
        <f t="shared" si="122"/>
        <v>0</v>
      </c>
      <c r="BW107" s="31">
        <f t="shared" si="123"/>
        <v>0</v>
      </c>
      <c r="BX107" s="31">
        <f t="shared" si="124"/>
        <v>0</v>
      </c>
      <c r="BY107" s="31">
        <f t="shared" si="125"/>
        <v>0</v>
      </c>
      <c r="BZ107" s="31">
        <f t="shared" si="126"/>
        <v>0</v>
      </c>
      <c r="CA107" s="31">
        <f t="shared" si="127"/>
        <v>0</v>
      </c>
      <c r="CB107" s="31">
        <f t="shared" si="128"/>
        <v>0</v>
      </c>
      <c r="CC107" s="31">
        <f t="shared" si="129"/>
        <v>0</v>
      </c>
      <c r="CD107" s="31">
        <f t="shared" si="130"/>
        <v>0</v>
      </c>
      <c r="CE107" s="31">
        <f t="shared" si="131"/>
        <v>0</v>
      </c>
      <c r="CF107" s="85" t="s">
        <v>1358</v>
      </c>
    </row>
    <row r="108" spans="1:84" ht="60" x14ac:dyDescent="0.25">
      <c r="A108" s="7" t="s">
        <v>102</v>
      </c>
      <c r="B108" s="17" t="s">
        <v>636</v>
      </c>
      <c r="C108" s="8" t="s">
        <v>639</v>
      </c>
      <c r="D108" s="63">
        <v>2016</v>
      </c>
      <c r="E108" s="63">
        <v>2016</v>
      </c>
      <c r="F108" s="63" t="s">
        <v>1358</v>
      </c>
      <c r="G108" s="31">
        <v>0.6804579821613832</v>
      </c>
      <c r="H108" s="64">
        <f t="shared" si="134"/>
        <v>4.7223783961999999</v>
      </c>
      <c r="I108" s="31" t="s">
        <v>1358</v>
      </c>
      <c r="J108" s="31">
        <v>0.6804579821613832</v>
      </c>
      <c r="K108" s="31">
        <f t="shared" si="135"/>
        <v>4.7223783961999999</v>
      </c>
      <c r="L108" s="31" t="s">
        <v>1358</v>
      </c>
      <c r="M108" s="28">
        <v>0</v>
      </c>
      <c r="N108" s="31">
        <v>0</v>
      </c>
      <c r="O108" s="65">
        <v>0</v>
      </c>
      <c r="P108" s="28">
        <v>0</v>
      </c>
      <c r="Q108" s="28">
        <v>7.7447005697679989</v>
      </c>
      <c r="R108" s="31">
        <v>8.9064056552331987</v>
      </c>
      <c r="S108" s="31">
        <f t="shared" si="137"/>
        <v>0</v>
      </c>
      <c r="T108" s="31">
        <f t="shared" si="138"/>
        <v>4.7223783961999999</v>
      </c>
      <c r="U108" s="31">
        <f t="shared" si="120"/>
        <v>0</v>
      </c>
      <c r="V108" s="31">
        <f t="shared" si="136"/>
        <v>0</v>
      </c>
      <c r="W108" s="31">
        <f t="shared" si="139"/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  <c r="AH108" s="31">
        <v>0</v>
      </c>
      <c r="AI108" s="28">
        <v>0</v>
      </c>
      <c r="AJ108" s="28">
        <v>0</v>
      </c>
      <c r="AK108" s="31">
        <v>0</v>
      </c>
      <c r="AL108" s="28">
        <v>0</v>
      </c>
      <c r="AM108" s="28">
        <f>4002.01559*1.18/1000</f>
        <v>4.7223783961999999</v>
      </c>
      <c r="AN108" s="28">
        <v>0</v>
      </c>
      <c r="AO108" s="28">
        <v>0</v>
      </c>
      <c r="AP108" s="28">
        <f>4002.01559*1.18/1000</f>
        <v>4.7223783961999999</v>
      </c>
      <c r="AQ108" s="28">
        <v>0</v>
      </c>
      <c r="AR108" s="31">
        <v>0</v>
      </c>
      <c r="AS108" s="28">
        <v>0</v>
      </c>
      <c r="AT108" s="28">
        <v>0</v>
      </c>
      <c r="AU108" s="31">
        <v>0</v>
      </c>
      <c r="AV108" s="28">
        <v>0</v>
      </c>
      <c r="AW108" s="31">
        <v>0</v>
      </c>
      <c r="AX108" s="28">
        <v>0</v>
      </c>
      <c r="AY108" s="28">
        <v>0</v>
      </c>
      <c r="AZ108" s="31">
        <v>0</v>
      </c>
      <c r="BA108" s="28">
        <v>0</v>
      </c>
      <c r="BB108" s="28">
        <v>0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  <c r="BJ108" s="28">
        <v>0</v>
      </c>
      <c r="BK108" s="28">
        <v>0</v>
      </c>
      <c r="BL108" s="28">
        <v>0</v>
      </c>
      <c r="BM108" s="28">
        <v>0</v>
      </c>
      <c r="BN108" s="28">
        <v>0</v>
      </c>
      <c r="BO108" s="28">
        <v>0</v>
      </c>
      <c r="BP108" s="28">
        <v>0</v>
      </c>
      <c r="BQ108" s="28">
        <v>0</v>
      </c>
      <c r="BR108" s="28">
        <v>0</v>
      </c>
      <c r="BS108" s="28">
        <v>0</v>
      </c>
      <c r="BT108" s="28">
        <v>0</v>
      </c>
      <c r="BU108" s="28">
        <v>0</v>
      </c>
      <c r="BV108" s="31">
        <f t="shared" si="122"/>
        <v>4.7223783961999999</v>
      </c>
      <c r="BW108" s="31">
        <f t="shared" si="123"/>
        <v>0</v>
      </c>
      <c r="BX108" s="31">
        <f t="shared" si="124"/>
        <v>0</v>
      </c>
      <c r="BY108" s="31">
        <f t="shared" si="125"/>
        <v>4.7223783961999999</v>
      </c>
      <c r="BZ108" s="31">
        <f t="shared" si="126"/>
        <v>0</v>
      </c>
      <c r="CA108" s="31">
        <f t="shared" si="127"/>
        <v>4.7223783961999999</v>
      </c>
      <c r="CB108" s="31">
        <f t="shared" si="128"/>
        <v>0</v>
      </c>
      <c r="CC108" s="31">
        <f t="shared" si="129"/>
        <v>0</v>
      </c>
      <c r="CD108" s="31">
        <f t="shared" si="130"/>
        <v>4.7223783961999999</v>
      </c>
      <c r="CE108" s="31">
        <f t="shared" si="131"/>
        <v>0</v>
      </c>
      <c r="CF108" s="85" t="s">
        <v>1358</v>
      </c>
    </row>
    <row r="109" spans="1:84" ht="45" x14ac:dyDescent="0.25">
      <c r="A109" s="7" t="s">
        <v>102</v>
      </c>
      <c r="B109" s="17" t="s">
        <v>638</v>
      </c>
      <c r="C109" s="8" t="s">
        <v>641</v>
      </c>
      <c r="D109" s="63">
        <v>2016</v>
      </c>
      <c r="E109" s="63">
        <v>2016</v>
      </c>
      <c r="F109" s="63" t="s">
        <v>1358</v>
      </c>
      <c r="G109" s="31">
        <v>0.8499261628818443</v>
      </c>
      <c r="H109" s="64">
        <f t="shared" si="134"/>
        <v>5.8984875703999995</v>
      </c>
      <c r="I109" s="31" t="s">
        <v>1358</v>
      </c>
      <c r="J109" s="31">
        <v>0.8499261628818443</v>
      </c>
      <c r="K109" s="31">
        <f t="shared" si="135"/>
        <v>5.8984875703999995</v>
      </c>
      <c r="L109" s="31" t="s">
        <v>1358</v>
      </c>
      <c r="M109" s="28">
        <v>0</v>
      </c>
      <c r="N109" s="31">
        <v>0</v>
      </c>
      <c r="O109" s="65">
        <v>0</v>
      </c>
      <c r="P109" s="28">
        <v>0</v>
      </c>
      <c r="Q109" s="28">
        <v>9.6735196154559979</v>
      </c>
      <c r="R109" s="31">
        <v>11.124547557774397</v>
      </c>
      <c r="S109" s="31">
        <f t="shared" si="137"/>
        <v>0</v>
      </c>
      <c r="T109" s="31">
        <f t="shared" si="138"/>
        <v>5.8984875703999995</v>
      </c>
      <c r="U109" s="31">
        <f t="shared" si="120"/>
        <v>0</v>
      </c>
      <c r="V109" s="31">
        <f t="shared" si="136"/>
        <v>0</v>
      </c>
      <c r="W109" s="31">
        <f t="shared" si="139"/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28">
        <v>0</v>
      </c>
      <c r="AD109" s="28">
        <v>0</v>
      </c>
      <c r="AE109" s="28">
        <v>0</v>
      </c>
      <c r="AF109" s="28">
        <v>0</v>
      </c>
      <c r="AG109" s="28">
        <v>0</v>
      </c>
      <c r="AH109" s="31">
        <v>0</v>
      </c>
      <c r="AI109" s="28">
        <v>0</v>
      </c>
      <c r="AJ109" s="28">
        <v>0</v>
      </c>
      <c r="AK109" s="31">
        <v>0</v>
      </c>
      <c r="AL109" s="28">
        <v>0</v>
      </c>
      <c r="AM109" s="28">
        <f>4998.71828*1.18/1000</f>
        <v>5.8984875703999995</v>
      </c>
      <c r="AN109" s="28">
        <v>0</v>
      </c>
      <c r="AO109" s="28">
        <v>0</v>
      </c>
      <c r="AP109" s="28">
        <f>4998.71828*1.18/1000</f>
        <v>5.8984875703999995</v>
      </c>
      <c r="AQ109" s="28">
        <v>0</v>
      </c>
      <c r="AR109" s="31">
        <v>0</v>
      </c>
      <c r="AS109" s="28">
        <v>0</v>
      </c>
      <c r="AT109" s="28">
        <v>0</v>
      </c>
      <c r="AU109" s="31">
        <v>0</v>
      </c>
      <c r="AV109" s="28">
        <v>0</v>
      </c>
      <c r="AW109" s="31">
        <v>0</v>
      </c>
      <c r="AX109" s="28">
        <v>0</v>
      </c>
      <c r="AY109" s="28">
        <v>0</v>
      </c>
      <c r="AZ109" s="31">
        <v>0</v>
      </c>
      <c r="BA109" s="28">
        <v>0</v>
      </c>
      <c r="BB109" s="28">
        <v>0</v>
      </c>
      <c r="BC109" s="28">
        <v>0</v>
      </c>
      <c r="BD109" s="28">
        <v>0</v>
      </c>
      <c r="BE109" s="28">
        <v>0</v>
      </c>
      <c r="BF109" s="28">
        <v>0</v>
      </c>
      <c r="BG109" s="28">
        <v>0</v>
      </c>
      <c r="BH109" s="28">
        <v>0</v>
      </c>
      <c r="BI109" s="28">
        <v>0</v>
      </c>
      <c r="BJ109" s="28">
        <v>0</v>
      </c>
      <c r="BK109" s="28">
        <v>0</v>
      </c>
      <c r="BL109" s="28">
        <v>0</v>
      </c>
      <c r="BM109" s="28">
        <v>0</v>
      </c>
      <c r="BN109" s="28">
        <v>0</v>
      </c>
      <c r="BO109" s="28">
        <v>0</v>
      </c>
      <c r="BP109" s="28">
        <v>0</v>
      </c>
      <c r="BQ109" s="28">
        <v>0</v>
      </c>
      <c r="BR109" s="28">
        <v>0</v>
      </c>
      <c r="BS109" s="28">
        <v>0</v>
      </c>
      <c r="BT109" s="28">
        <v>0</v>
      </c>
      <c r="BU109" s="28">
        <v>0</v>
      </c>
      <c r="BV109" s="31">
        <f t="shared" si="122"/>
        <v>5.8984875703999995</v>
      </c>
      <c r="BW109" s="31">
        <f t="shared" si="123"/>
        <v>0</v>
      </c>
      <c r="BX109" s="31">
        <f t="shared" si="124"/>
        <v>0</v>
      </c>
      <c r="BY109" s="31">
        <f t="shared" si="125"/>
        <v>5.8984875703999995</v>
      </c>
      <c r="BZ109" s="31">
        <f t="shared" si="126"/>
        <v>0</v>
      </c>
      <c r="CA109" s="31">
        <f t="shared" si="127"/>
        <v>5.8984875703999995</v>
      </c>
      <c r="CB109" s="31">
        <f t="shared" si="128"/>
        <v>0</v>
      </c>
      <c r="CC109" s="31">
        <f t="shared" si="129"/>
        <v>0</v>
      </c>
      <c r="CD109" s="31">
        <f t="shared" si="130"/>
        <v>5.8984875703999995</v>
      </c>
      <c r="CE109" s="31">
        <f t="shared" si="131"/>
        <v>0</v>
      </c>
      <c r="CF109" s="85" t="s">
        <v>1358</v>
      </c>
    </row>
    <row r="110" spans="1:84" ht="45" x14ac:dyDescent="0.25">
      <c r="A110" s="7" t="s">
        <v>102</v>
      </c>
      <c r="B110" s="17" t="s">
        <v>1099</v>
      </c>
      <c r="C110" s="8" t="s">
        <v>643</v>
      </c>
      <c r="D110" s="63">
        <v>2016</v>
      </c>
      <c r="E110" s="63">
        <v>2016</v>
      </c>
      <c r="F110" s="63" t="s">
        <v>1358</v>
      </c>
      <c r="G110" s="31">
        <v>1.9038693541210372</v>
      </c>
      <c r="H110" s="64">
        <f t="shared" si="134"/>
        <v>13.212853317599999</v>
      </c>
      <c r="I110" s="31" t="s">
        <v>1358</v>
      </c>
      <c r="J110" s="31">
        <v>1.9038693541210372</v>
      </c>
      <c r="K110" s="31">
        <f t="shared" si="135"/>
        <v>13.212853317599999</v>
      </c>
      <c r="L110" s="31" t="s">
        <v>1358</v>
      </c>
      <c r="M110" s="28">
        <v>0</v>
      </c>
      <c r="N110" s="31">
        <v>0</v>
      </c>
      <c r="O110" s="65">
        <v>0</v>
      </c>
      <c r="P110" s="28">
        <v>0</v>
      </c>
      <c r="Q110" s="28">
        <v>21.669079440863996</v>
      </c>
      <c r="R110" s="31">
        <v>24.919441356993595</v>
      </c>
      <c r="S110" s="31">
        <f t="shared" si="137"/>
        <v>0</v>
      </c>
      <c r="T110" s="31">
        <f t="shared" si="138"/>
        <v>13.212853317599999</v>
      </c>
      <c r="U110" s="31">
        <f t="shared" si="120"/>
        <v>0</v>
      </c>
      <c r="V110" s="31">
        <f t="shared" si="136"/>
        <v>0</v>
      </c>
      <c r="W110" s="31">
        <f t="shared" si="139"/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  <c r="AH110" s="31">
        <v>0</v>
      </c>
      <c r="AI110" s="28">
        <v>0</v>
      </c>
      <c r="AJ110" s="28">
        <v>0</v>
      </c>
      <c r="AK110" s="31">
        <v>0</v>
      </c>
      <c r="AL110" s="28">
        <v>0</v>
      </c>
      <c r="AM110" s="28">
        <f>11197.33332*1.18/1000</f>
        <v>13.212853317599999</v>
      </c>
      <c r="AN110" s="28">
        <v>0</v>
      </c>
      <c r="AO110" s="28">
        <v>0</v>
      </c>
      <c r="AP110" s="28">
        <f>11197.33332*1.18/1000</f>
        <v>13.212853317599999</v>
      </c>
      <c r="AQ110" s="28">
        <v>0</v>
      </c>
      <c r="AR110" s="31">
        <v>0</v>
      </c>
      <c r="AS110" s="28">
        <v>0</v>
      </c>
      <c r="AT110" s="28">
        <v>0</v>
      </c>
      <c r="AU110" s="31">
        <v>0</v>
      </c>
      <c r="AV110" s="28">
        <v>0</v>
      </c>
      <c r="AW110" s="31">
        <v>0</v>
      </c>
      <c r="AX110" s="28">
        <v>0</v>
      </c>
      <c r="AY110" s="28">
        <v>0</v>
      </c>
      <c r="AZ110" s="31">
        <v>0</v>
      </c>
      <c r="BA110" s="28">
        <v>0</v>
      </c>
      <c r="BB110" s="28">
        <v>0</v>
      </c>
      <c r="BC110" s="28">
        <v>0</v>
      </c>
      <c r="BD110" s="28">
        <v>0</v>
      </c>
      <c r="BE110" s="28">
        <v>0</v>
      </c>
      <c r="BF110" s="28">
        <v>0</v>
      </c>
      <c r="BG110" s="28">
        <v>0</v>
      </c>
      <c r="BH110" s="28">
        <v>0</v>
      </c>
      <c r="BI110" s="28">
        <v>0</v>
      </c>
      <c r="BJ110" s="28">
        <v>0</v>
      </c>
      <c r="BK110" s="28">
        <v>0</v>
      </c>
      <c r="BL110" s="28">
        <v>0</v>
      </c>
      <c r="BM110" s="28">
        <v>0</v>
      </c>
      <c r="BN110" s="28">
        <v>0</v>
      </c>
      <c r="BO110" s="28">
        <v>0</v>
      </c>
      <c r="BP110" s="28">
        <v>0</v>
      </c>
      <c r="BQ110" s="28">
        <v>0</v>
      </c>
      <c r="BR110" s="28">
        <v>0</v>
      </c>
      <c r="BS110" s="28">
        <v>0</v>
      </c>
      <c r="BT110" s="28">
        <v>0</v>
      </c>
      <c r="BU110" s="28">
        <v>0</v>
      </c>
      <c r="BV110" s="31">
        <f t="shared" si="122"/>
        <v>13.212853317599999</v>
      </c>
      <c r="BW110" s="31">
        <f t="shared" si="123"/>
        <v>0</v>
      </c>
      <c r="BX110" s="31">
        <f t="shared" si="124"/>
        <v>0</v>
      </c>
      <c r="BY110" s="31">
        <f t="shared" si="125"/>
        <v>13.212853317599999</v>
      </c>
      <c r="BZ110" s="31">
        <f t="shared" si="126"/>
        <v>0</v>
      </c>
      <c r="CA110" s="31">
        <f t="shared" si="127"/>
        <v>13.212853317599999</v>
      </c>
      <c r="CB110" s="31">
        <f t="shared" si="128"/>
        <v>0</v>
      </c>
      <c r="CC110" s="31">
        <f t="shared" si="129"/>
        <v>0</v>
      </c>
      <c r="CD110" s="31">
        <f t="shared" si="130"/>
        <v>13.212853317599999</v>
      </c>
      <c r="CE110" s="31">
        <f t="shared" si="131"/>
        <v>0</v>
      </c>
      <c r="CF110" s="85" t="s">
        <v>1358</v>
      </c>
    </row>
    <row r="111" spans="1:84" ht="45" x14ac:dyDescent="0.25">
      <c r="A111" s="7" t="s">
        <v>102</v>
      </c>
      <c r="B111" s="17" t="s">
        <v>1100</v>
      </c>
      <c r="C111" s="8" t="s">
        <v>645</v>
      </c>
      <c r="D111" s="63">
        <v>2016</v>
      </c>
      <c r="E111" s="63">
        <v>2016</v>
      </c>
      <c r="F111" s="63" t="s">
        <v>1358</v>
      </c>
      <c r="G111" s="31">
        <v>0.53963746397694523</v>
      </c>
      <c r="H111" s="64">
        <f t="shared" si="134"/>
        <v>3.7450839999999999</v>
      </c>
      <c r="I111" s="31" t="s">
        <v>1358</v>
      </c>
      <c r="J111" s="31">
        <v>0.53963746397694523</v>
      </c>
      <c r="K111" s="31">
        <f t="shared" si="135"/>
        <v>3.7450839999999999</v>
      </c>
      <c r="L111" s="31" t="s">
        <v>1358</v>
      </c>
      <c r="M111" s="28">
        <v>0</v>
      </c>
      <c r="N111" s="31">
        <v>0</v>
      </c>
      <c r="O111" s="65">
        <v>0</v>
      </c>
      <c r="P111" s="28">
        <v>0</v>
      </c>
      <c r="Q111" s="28">
        <v>6.1419377599999994</v>
      </c>
      <c r="R111" s="31">
        <v>7.0632284239999983</v>
      </c>
      <c r="S111" s="31">
        <f t="shared" si="137"/>
        <v>0</v>
      </c>
      <c r="T111" s="31">
        <f t="shared" si="138"/>
        <v>3.7450839999999999</v>
      </c>
      <c r="U111" s="31">
        <f t="shared" si="120"/>
        <v>0</v>
      </c>
      <c r="V111" s="31">
        <f t="shared" si="136"/>
        <v>0</v>
      </c>
      <c r="W111" s="31">
        <f t="shared" si="139"/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  <c r="AH111" s="31">
        <v>0</v>
      </c>
      <c r="AI111" s="28">
        <v>0</v>
      </c>
      <c r="AJ111" s="28">
        <v>0</v>
      </c>
      <c r="AK111" s="31">
        <v>0</v>
      </c>
      <c r="AL111" s="28">
        <v>0</v>
      </c>
      <c r="AM111" s="28">
        <f>(300000+1024700+349100+750000+750000)*1.18/1000000</f>
        <v>3.7450839999999999</v>
      </c>
      <c r="AN111" s="28">
        <v>0</v>
      </c>
      <c r="AO111" s="28">
        <v>0</v>
      </c>
      <c r="AP111" s="28">
        <f>(300000+1024700+349100+750000+750000)*1.18/1000000</f>
        <v>3.7450839999999999</v>
      </c>
      <c r="AQ111" s="28">
        <v>0</v>
      </c>
      <c r="AR111" s="31">
        <v>0</v>
      </c>
      <c r="AS111" s="28">
        <v>0</v>
      </c>
      <c r="AT111" s="28">
        <v>0</v>
      </c>
      <c r="AU111" s="31">
        <v>0</v>
      </c>
      <c r="AV111" s="28">
        <v>0</v>
      </c>
      <c r="AW111" s="31">
        <v>0</v>
      </c>
      <c r="AX111" s="28">
        <v>0</v>
      </c>
      <c r="AY111" s="28">
        <v>0</v>
      </c>
      <c r="AZ111" s="31">
        <v>0</v>
      </c>
      <c r="BA111" s="28">
        <v>0</v>
      </c>
      <c r="BB111" s="28">
        <v>0</v>
      </c>
      <c r="BC111" s="28">
        <v>0</v>
      </c>
      <c r="BD111" s="28">
        <v>0</v>
      </c>
      <c r="BE111" s="28">
        <v>0</v>
      </c>
      <c r="BF111" s="28">
        <v>0</v>
      </c>
      <c r="BG111" s="28">
        <v>0</v>
      </c>
      <c r="BH111" s="28">
        <v>0</v>
      </c>
      <c r="BI111" s="28">
        <v>0</v>
      </c>
      <c r="BJ111" s="28">
        <v>0</v>
      </c>
      <c r="BK111" s="28">
        <v>0</v>
      </c>
      <c r="BL111" s="28">
        <v>0</v>
      </c>
      <c r="BM111" s="28">
        <v>0</v>
      </c>
      <c r="BN111" s="28">
        <v>0</v>
      </c>
      <c r="BO111" s="28">
        <v>0</v>
      </c>
      <c r="BP111" s="28">
        <v>0</v>
      </c>
      <c r="BQ111" s="28">
        <v>0</v>
      </c>
      <c r="BR111" s="28">
        <v>0</v>
      </c>
      <c r="BS111" s="28">
        <v>0</v>
      </c>
      <c r="BT111" s="28">
        <v>0</v>
      </c>
      <c r="BU111" s="28">
        <v>0</v>
      </c>
      <c r="BV111" s="31">
        <f t="shared" si="122"/>
        <v>3.7450839999999999</v>
      </c>
      <c r="BW111" s="31">
        <f t="shared" si="123"/>
        <v>0</v>
      </c>
      <c r="BX111" s="31">
        <f t="shared" si="124"/>
        <v>0</v>
      </c>
      <c r="BY111" s="31">
        <f t="shared" si="125"/>
        <v>3.7450839999999999</v>
      </c>
      <c r="BZ111" s="31">
        <f t="shared" si="126"/>
        <v>0</v>
      </c>
      <c r="CA111" s="31">
        <f t="shared" si="127"/>
        <v>3.7450839999999999</v>
      </c>
      <c r="CB111" s="31">
        <f t="shared" si="128"/>
        <v>0</v>
      </c>
      <c r="CC111" s="31">
        <f t="shared" si="129"/>
        <v>0</v>
      </c>
      <c r="CD111" s="31">
        <f t="shared" si="130"/>
        <v>3.7450839999999999</v>
      </c>
      <c r="CE111" s="31">
        <f t="shared" si="131"/>
        <v>0</v>
      </c>
      <c r="CF111" s="85" t="s">
        <v>1358</v>
      </c>
    </row>
    <row r="112" spans="1:84" ht="45" x14ac:dyDescent="0.25">
      <c r="A112" s="7" t="s">
        <v>102</v>
      </c>
      <c r="B112" s="17" t="s">
        <v>1101</v>
      </c>
      <c r="C112" s="8" t="s">
        <v>647</v>
      </c>
      <c r="D112" s="63">
        <v>2016</v>
      </c>
      <c r="E112" s="63">
        <v>2016</v>
      </c>
      <c r="F112" s="63" t="s">
        <v>1358</v>
      </c>
      <c r="G112" s="31">
        <v>1.1471334293948126</v>
      </c>
      <c r="H112" s="64">
        <f t="shared" si="134"/>
        <v>7.961106</v>
      </c>
      <c r="I112" s="31" t="s">
        <v>1358</v>
      </c>
      <c r="J112" s="31">
        <v>1.1471334293948126</v>
      </c>
      <c r="K112" s="31">
        <f t="shared" si="135"/>
        <v>7.961106</v>
      </c>
      <c r="L112" s="31" t="s">
        <v>1358</v>
      </c>
      <c r="M112" s="28">
        <v>0</v>
      </c>
      <c r="N112" s="31">
        <v>0</v>
      </c>
      <c r="O112" s="65">
        <v>0</v>
      </c>
      <c r="P112" s="28">
        <v>0</v>
      </c>
      <c r="Q112" s="28">
        <v>13.05621384</v>
      </c>
      <c r="R112" s="31">
        <v>15.014645915999999</v>
      </c>
      <c r="S112" s="31">
        <f t="shared" si="137"/>
        <v>0</v>
      </c>
      <c r="T112" s="31">
        <f t="shared" si="138"/>
        <v>7.961106</v>
      </c>
      <c r="U112" s="31">
        <f t="shared" si="120"/>
        <v>0</v>
      </c>
      <c r="V112" s="31">
        <f t="shared" si="136"/>
        <v>0</v>
      </c>
      <c r="W112" s="31">
        <f t="shared" si="139"/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0</v>
      </c>
      <c r="AH112" s="31">
        <v>0</v>
      </c>
      <c r="AI112" s="28">
        <v>0</v>
      </c>
      <c r="AJ112" s="28">
        <v>0</v>
      </c>
      <c r="AK112" s="31">
        <v>0</v>
      </c>
      <c r="AL112" s="28">
        <v>0</v>
      </c>
      <c r="AM112" s="28">
        <f>(300000+3676600+370100+1200000+1200000)*1.18/1000000</f>
        <v>7.961106</v>
      </c>
      <c r="AN112" s="28">
        <v>0</v>
      </c>
      <c r="AO112" s="28">
        <v>0</v>
      </c>
      <c r="AP112" s="28">
        <f>(300000+3676600+370100+1200000+1200000)*1.18/1000000</f>
        <v>7.961106</v>
      </c>
      <c r="AQ112" s="28">
        <v>0</v>
      </c>
      <c r="AR112" s="31">
        <v>0</v>
      </c>
      <c r="AS112" s="28">
        <v>0</v>
      </c>
      <c r="AT112" s="28">
        <v>0</v>
      </c>
      <c r="AU112" s="31">
        <v>0</v>
      </c>
      <c r="AV112" s="28">
        <v>0</v>
      </c>
      <c r="AW112" s="31">
        <v>0</v>
      </c>
      <c r="AX112" s="28">
        <v>0</v>
      </c>
      <c r="AY112" s="28">
        <v>0</v>
      </c>
      <c r="AZ112" s="31">
        <v>0</v>
      </c>
      <c r="BA112" s="28">
        <v>0</v>
      </c>
      <c r="BB112" s="28">
        <v>0</v>
      </c>
      <c r="BC112" s="28">
        <v>0</v>
      </c>
      <c r="BD112" s="28">
        <v>0</v>
      </c>
      <c r="BE112" s="28">
        <v>0</v>
      </c>
      <c r="BF112" s="28">
        <v>0</v>
      </c>
      <c r="BG112" s="28">
        <v>0</v>
      </c>
      <c r="BH112" s="28">
        <v>0</v>
      </c>
      <c r="BI112" s="28">
        <v>0</v>
      </c>
      <c r="BJ112" s="28">
        <v>0</v>
      </c>
      <c r="BK112" s="28">
        <v>0</v>
      </c>
      <c r="BL112" s="28">
        <v>0</v>
      </c>
      <c r="BM112" s="28">
        <v>0</v>
      </c>
      <c r="BN112" s="28">
        <v>0</v>
      </c>
      <c r="BO112" s="28">
        <v>0</v>
      </c>
      <c r="BP112" s="28">
        <v>0</v>
      </c>
      <c r="BQ112" s="28">
        <v>0</v>
      </c>
      <c r="BR112" s="28">
        <v>0</v>
      </c>
      <c r="BS112" s="28">
        <v>0</v>
      </c>
      <c r="BT112" s="28">
        <v>0</v>
      </c>
      <c r="BU112" s="28">
        <v>0</v>
      </c>
      <c r="BV112" s="31">
        <f t="shared" si="122"/>
        <v>7.961106</v>
      </c>
      <c r="BW112" s="31">
        <f t="shared" si="123"/>
        <v>0</v>
      </c>
      <c r="BX112" s="31">
        <f t="shared" si="124"/>
        <v>0</v>
      </c>
      <c r="BY112" s="31">
        <f t="shared" si="125"/>
        <v>7.961106</v>
      </c>
      <c r="BZ112" s="31">
        <f t="shared" si="126"/>
        <v>0</v>
      </c>
      <c r="CA112" s="31">
        <f t="shared" si="127"/>
        <v>7.961106</v>
      </c>
      <c r="CB112" s="31">
        <f t="shared" si="128"/>
        <v>0</v>
      </c>
      <c r="CC112" s="31">
        <f t="shared" si="129"/>
        <v>0</v>
      </c>
      <c r="CD112" s="31">
        <f t="shared" si="130"/>
        <v>7.961106</v>
      </c>
      <c r="CE112" s="31">
        <f t="shared" si="131"/>
        <v>0</v>
      </c>
      <c r="CF112" s="85" t="s">
        <v>1358</v>
      </c>
    </row>
    <row r="113" spans="1:84" ht="45" x14ac:dyDescent="0.25">
      <c r="A113" s="7" t="s">
        <v>102</v>
      </c>
      <c r="B113" s="17" t="s">
        <v>1102</v>
      </c>
      <c r="C113" s="8" t="s">
        <v>648</v>
      </c>
      <c r="D113" s="63">
        <v>2016</v>
      </c>
      <c r="E113" s="63">
        <v>2016</v>
      </c>
      <c r="F113" s="63" t="s">
        <v>1358</v>
      </c>
      <c r="G113" s="31">
        <v>1.2171512968299711</v>
      </c>
      <c r="H113" s="64">
        <f t="shared" si="134"/>
        <v>8.4470299999999998</v>
      </c>
      <c r="I113" s="31" t="s">
        <v>1358</v>
      </c>
      <c r="J113" s="31">
        <v>1.2171512968299711</v>
      </c>
      <c r="K113" s="31">
        <f t="shared" si="135"/>
        <v>8.4470299999999998</v>
      </c>
      <c r="L113" s="31" t="s">
        <v>1358</v>
      </c>
      <c r="M113" s="28">
        <v>0</v>
      </c>
      <c r="N113" s="31">
        <v>0</v>
      </c>
      <c r="O113" s="65">
        <v>0</v>
      </c>
      <c r="P113" s="28">
        <v>0</v>
      </c>
      <c r="Q113" s="28">
        <v>13.8531292</v>
      </c>
      <c r="R113" s="31">
        <v>15.931098579999999</v>
      </c>
      <c r="S113" s="31">
        <f t="shared" si="137"/>
        <v>0</v>
      </c>
      <c r="T113" s="31">
        <f t="shared" si="138"/>
        <v>8.4470299999999998</v>
      </c>
      <c r="U113" s="31">
        <f t="shared" si="120"/>
        <v>0</v>
      </c>
      <c r="V113" s="31">
        <f t="shared" si="136"/>
        <v>0</v>
      </c>
      <c r="W113" s="31">
        <f t="shared" si="139"/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28">
        <v>0</v>
      </c>
      <c r="AD113" s="28">
        <v>0</v>
      </c>
      <c r="AE113" s="28">
        <v>0</v>
      </c>
      <c r="AF113" s="28">
        <v>0</v>
      </c>
      <c r="AG113" s="28">
        <v>0</v>
      </c>
      <c r="AH113" s="31">
        <v>0</v>
      </c>
      <c r="AI113" s="28">
        <v>0</v>
      </c>
      <c r="AJ113" s="28">
        <v>0</v>
      </c>
      <c r="AK113" s="31">
        <v>0</v>
      </c>
      <c r="AL113" s="28">
        <v>0</v>
      </c>
      <c r="AM113" s="28">
        <f>(300000+3917700+340800+1300000+1300000)*1.18/1000000</f>
        <v>8.4470299999999998</v>
      </c>
      <c r="AN113" s="28">
        <v>0</v>
      </c>
      <c r="AO113" s="28">
        <v>0</v>
      </c>
      <c r="AP113" s="28">
        <f>(300000+3917700+340800+1300000+1300000)*1.18/1000000</f>
        <v>8.4470299999999998</v>
      </c>
      <c r="AQ113" s="28">
        <v>0</v>
      </c>
      <c r="AR113" s="31">
        <v>0</v>
      </c>
      <c r="AS113" s="28">
        <v>0</v>
      </c>
      <c r="AT113" s="28">
        <v>0</v>
      </c>
      <c r="AU113" s="31">
        <v>0</v>
      </c>
      <c r="AV113" s="28">
        <v>0</v>
      </c>
      <c r="AW113" s="31">
        <v>0</v>
      </c>
      <c r="AX113" s="28">
        <v>0</v>
      </c>
      <c r="AY113" s="28">
        <v>0</v>
      </c>
      <c r="AZ113" s="31">
        <v>0</v>
      </c>
      <c r="BA113" s="28">
        <v>0</v>
      </c>
      <c r="BB113" s="28">
        <v>0</v>
      </c>
      <c r="BC113" s="28">
        <v>0</v>
      </c>
      <c r="BD113" s="28">
        <v>0</v>
      </c>
      <c r="BE113" s="28">
        <v>0</v>
      </c>
      <c r="BF113" s="28">
        <v>0</v>
      </c>
      <c r="BG113" s="28">
        <v>0</v>
      </c>
      <c r="BH113" s="28">
        <v>0</v>
      </c>
      <c r="BI113" s="28">
        <v>0</v>
      </c>
      <c r="BJ113" s="28">
        <v>0</v>
      </c>
      <c r="BK113" s="28">
        <v>0</v>
      </c>
      <c r="BL113" s="28">
        <v>0</v>
      </c>
      <c r="BM113" s="28">
        <v>0</v>
      </c>
      <c r="BN113" s="28">
        <v>0</v>
      </c>
      <c r="BO113" s="28">
        <v>0</v>
      </c>
      <c r="BP113" s="28">
        <v>0</v>
      </c>
      <c r="BQ113" s="28">
        <v>0</v>
      </c>
      <c r="BR113" s="28">
        <v>0</v>
      </c>
      <c r="BS113" s="28">
        <v>0</v>
      </c>
      <c r="BT113" s="28">
        <v>0</v>
      </c>
      <c r="BU113" s="28">
        <v>0</v>
      </c>
      <c r="BV113" s="31">
        <f t="shared" si="122"/>
        <v>8.4470299999999998</v>
      </c>
      <c r="BW113" s="31">
        <f t="shared" si="123"/>
        <v>0</v>
      </c>
      <c r="BX113" s="31">
        <f t="shared" si="124"/>
        <v>0</v>
      </c>
      <c r="BY113" s="31">
        <f t="shared" si="125"/>
        <v>8.4470299999999998</v>
      </c>
      <c r="BZ113" s="31">
        <f t="shared" si="126"/>
        <v>0</v>
      </c>
      <c r="CA113" s="31">
        <f t="shared" si="127"/>
        <v>8.4470299999999998</v>
      </c>
      <c r="CB113" s="31">
        <f t="shared" si="128"/>
        <v>0</v>
      </c>
      <c r="CC113" s="31">
        <f t="shared" si="129"/>
        <v>0</v>
      </c>
      <c r="CD113" s="31">
        <f t="shared" si="130"/>
        <v>8.4470299999999998</v>
      </c>
      <c r="CE113" s="31">
        <f t="shared" si="131"/>
        <v>0</v>
      </c>
      <c r="CF113" s="85" t="s">
        <v>1358</v>
      </c>
    </row>
    <row r="114" spans="1:84" ht="45" x14ac:dyDescent="0.25">
      <c r="A114" s="7" t="s">
        <v>102</v>
      </c>
      <c r="B114" s="17" t="s">
        <v>640</v>
      </c>
      <c r="C114" s="8" t="s">
        <v>650</v>
      </c>
      <c r="D114" s="63">
        <v>2016</v>
      </c>
      <c r="E114" s="63">
        <v>2016</v>
      </c>
      <c r="F114" s="63" t="s">
        <v>1358</v>
      </c>
      <c r="G114" s="31">
        <v>1.2483522000956939</v>
      </c>
      <c r="H114" s="64">
        <f t="shared" si="134"/>
        <v>7.8271682945999999</v>
      </c>
      <c r="I114" s="31" t="s">
        <v>1358</v>
      </c>
      <c r="J114" s="31">
        <v>1.2483522000956939</v>
      </c>
      <c r="K114" s="31">
        <f t="shared" si="135"/>
        <v>7.8271682945999999</v>
      </c>
      <c r="L114" s="31" t="s">
        <v>1358</v>
      </c>
      <c r="M114" s="28">
        <v>0</v>
      </c>
      <c r="N114" s="31">
        <v>0</v>
      </c>
      <c r="O114" s="65">
        <v>0</v>
      </c>
      <c r="P114" s="28">
        <v>0</v>
      </c>
      <c r="Q114" s="28">
        <v>12.836556003143999</v>
      </c>
      <c r="R114" s="31">
        <v>14.762039403615598</v>
      </c>
      <c r="S114" s="31">
        <f t="shared" si="137"/>
        <v>0</v>
      </c>
      <c r="T114" s="31">
        <f t="shared" si="138"/>
        <v>7.8271682945999999</v>
      </c>
      <c r="U114" s="31">
        <f t="shared" si="120"/>
        <v>0</v>
      </c>
      <c r="V114" s="31">
        <f t="shared" si="136"/>
        <v>0</v>
      </c>
      <c r="W114" s="31">
        <f t="shared" si="139"/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31">
        <v>0</v>
      </c>
      <c r="AI114" s="28">
        <v>0</v>
      </c>
      <c r="AJ114" s="28">
        <v>0</v>
      </c>
      <c r="AK114" s="31">
        <v>0</v>
      </c>
      <c r="AL114" s="28">
        <v>0</v>
      </c>
      <c r="AM114" s="28">
        <f>6633.19347*1.18/1000</f>
        <v>7.8271682945999999</v>
      </c>
      <c r="AN114" s="28">
        <v>0</v>
      </c>
      <c r="AO114" s="28">
        <v>0</v>
      </c>
      <c r="AP114" s="28">
        <f>6633.19347*1.18/1000</f>
        <v>7.8271682945999999</v>
      </c>
      <c r="AQ114" s="28">
        <v>0</v>
      </c>
      <c r="AR114" s="31">
        <v>0</v>
      </c>
      <c r="AS114" s="28">
        <v>0</v>
      </c>
      <c r="AT114" s="28">
        <v>0</v>
      </c>
      <c r="AU114" s="31">
        <v>0</v>
      </c>
      <c r="AV114" s="28">
        <v>0</v>
      </c>
      <c r="AW114" s="31">
        <v>0</v>
      </c>
      <c r="AX114" s="28">
        <v>0</v>
      </c>
      <c r="AY114" s="28">
        <v>0</v>
      </c>
      <c r="AZ114" s="31">
        <v>0</v>
      </c>
      <c r="BA114" s="28">
        <v>0</v>
      </c>
      <c r="BB114" s="28">
        <v>0</v>
      </c>
      <c r="BC114" s="28">
        <v>0</v>
      </c>
      <c r="BD114" s="28">
        <v>0</v>
      </c>
      <c r="BE114" s="28">
        <v>0</v>
      </c>
      <c r="BF114" s="28">
        <v>0</v>
      </c>
      <c r="BG114" s="28">
        <v>0</v>
      </c>
      <c r="BH114" s="28">
        <v>0</v>
      </c>
      <c r="BI114" s="28">
        <v>0</v>
      </c>
      <c r="BJ114" s="28">
        <v>0</v>
      </c>
      <c r="BK114" s="28">
        <v>0</v>
      </c>
      <c r="BL114" s="28">
        <v>0</v>
      </c>
      <c r="BM114" s="28">
        <v>0</v>
      </c>
      <c r="BN114" s="28">
        <v>0</v>
      </c>
      <c r="BO114" s="28">
        <v>0</v>
      </c>
      <c r="BP114" s="28">
        <v>0</v>
      </c>
      <c r="BQ114" s="28">
        <v>0</v>
      </c>
      <c r="BR114" s="28">
        <v>0</v>
      </c>
      <c r="BS114" s="28">
        <v>0</v>
      </c>
      <c r="BT114" s="28">
        <v>0</v>
      </c>
      <c r="BU114" s="28">
        <v>0</v>
      </c>
      <c r="BV114" s="31">
        <f t="shared" si="122"/>
        <v>7.8271682945999999</v>
      </c>
      <c r="BW114" s="31">
        <f t="shared" si="123"/>
        <v>0</v>
      </c>
      <c r="BX114" s="31">
        <f t="shared" si="124"/>
        <v>0</v>
      </c>
      <c r="BY114" s="31">
        <f t="shared" si="125"/>
        <v>7.8271682945999999</v>
      </c>
      <c r="BZ114" s="31">
        <f t="shared" si="126"/>
        <v>0</v>
      </c>
      <c r="CA114" s="31">
        <f t="shared" si="127"/>
        <v>7.8271682945999999</v>
      </c>
      <c r="CB114" s="31">
        <f t="shared" si="128"/>
        <v>0</v>
      </c>
      <c r="CC114" s="31">
        <f t="shared" si="129"/>
        <v>0</v>
      </c>
      <c r="CD114" s="31">
        <f t="shared" si="130"/>
        <v>7.8271682945999999</v>
      </c>
      <c r="CE114" s="31">
        <f t="shared" si="131"/>
        <v>0</v>
      </c>
      <c r="CF114" s="85" t="s">
        <v>1358</v>
      </c>
    </row>
    <row r="115" spans="1:84" ht="45" x14ac:dyDescent="0.25">
      <c r="A115" s="7" t="s">
        <v>102</v>
      </c>
      <c r="B115" s="17" t="s">
        <v>642</v>
      </c>
      <c r="C115" s="8" t="s">
        <v>652</v>
      </c>
      <c r="D115" s="63">
        <v>2016</v>
      </c>
      <c r="E115" s="63">
        <v>2016</v>
      </c>
      <c r="F115" s="63" t="s">
        <v>1358</v>
      </c>
      <c r="G115" s="31">
        <v>0.125990696523126</v>
      </c>
      <c r="H115" s="64">
        <f t="shared" si="134"/>
        <v>0.78996166719999994</v>
      </c>
      <c r="I115" s="31" t="s">
        <v>1358</v>
      </c>
      <c r="J115" s="31">
        <v>0.125990696523126</v>
      </c>
      <c r="K115" s="31">
        <f t="shared" si="135"/>
        <v>0.78996166719999994</v>
      </c>
      <c r="L115" s="31" t="s">
        <v>1358</v>
      </c>
      <c r="M115" s="28">
        <v>0</v>
      </c>
      <c r="N115" s="31">
        <v>0</v>
      </c>
      <c r="O115" s="65">
        <v>0</v>
      </c>
      <c r="P115" s="28">
        <v>0</v>
      </c>
      <c r="Q115" s="28">
        <v>1.2955371342079998</v>
      </c>
      <c r="R115" s="31">
        <v>1.4898677043391997</v>
      </c>
      <c r="S115" s="31">
        <f t="shared" si="137"/>
        <v>0</v>
      </c>
      <c r="T115" s="31">
        <f t="shared" si="138"/>
        <v>0.78996166719999994</v>
      </c>
      <c r="U115" s="31">
        <f t="shared" si="120"/>
        <v>0</v>
      </c>
      <c r="V115" s="31">
        <f t="shared" si="136"/>
        <v>0</v>
      </c>
      <c r="W115" s="31">
        <f t="shared" si="139"/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0</v>
      </c>
      <c r="AH115" s="31">
        <v>0</v>
      </c>
      <c r="AI115" s="28">
        <v>0</v>
      </c>
      <c r="AJ115" s="28">
        <v>0</v>
      </c>
      <c r="AK115" s="31">
        <v>0</v>
      </c>
      <c r="AL115" s="28">
        <v>0</v>
      </c>
      <c r="AM115" s="28">
        <f>669.45904*1.18/1000</f>
        <v>0.78996166719999994</v>
      </c>
      <c r="AN115" s="28">
        <v>0</v>
      </c>
      <c r="AO115" s="28">
        <v>0</v>
      </c>
      <c r="AP115" s="28">
        <f>669.45904*1.18/1000</f>
        <v>0.78996166719999994</v>
      </c>
      <c r="AQ115" s="28">
        <v>0</v>
      </c>
      <c r="AR115" s="31">
        <v>0</v>
      </c>
      <c r="AS115" s="28">
        <v>0</v>
      </c>
      <c r="AT115" s="28">
        <v>0</v>
      </c>
      <c r="AU115" s="31">
        <v>0</v>
      </c>
      <c r="AV115" s="28">
        <v>0</v>
      </c>
      <c r="AW115" s="31">
        <v>0</v>
      </c>
      <c r="AX115" s="28">
        <v>0</v>
      </c>
      <c r="AY115" s="28">
        <v>0</v>
      </c>
      <c r="AZ115" s="31">
        <v>0</v>
      </c>
      <c r="BA115" s="28">
        <v>0</v>
      </c>
      <c r="BB115" s="28">
        <v>0</v>
      </c>
      <c r="BC115" s="28">
        <v>0</v>
      </c>
      <c r="BD115" s="28">
        <v>0</v>
      </c>
      <c r="BE115" s="28">
        <v>0</v>
      </c>
      <c r="BF115" s="28">
        <v>0</v>
      </c>
      <c r="BG115" s="28">
        <v>0</v>
      </c>
      <c r="BH115" s="28">
        <v>0</v>
      </c>
      <c r="BI115" s="28">
        <v>0</v>
      </c>
      <c r="BJ115" s="28">
        <v>0</v>
      </c>
      <c r="BK115" s="28">
        <v>0</v>
      </c>
      <c r="BL115" s="28">
        <v>0</v>
      </c>
      <c r="BM115" s="28">
        <v>0</v>
      </c>
      <c r="BN115" s="28">
        <v>0</v>
      </c>
      <c r="BO115" s="28">
        <v>0</v>
      </c>
      <c r="BP115" s="28">
        <v>0</v>
      </c>
      <c r="BQ115" s="28">
        <v>0</v>
      </c>
      <c r="BR115" s="28">
        <v>0</v>
      </c>
      <c r="BS115" s="28">
        <v>0</v>
      </c>
      <c r="BT115" s="28">
        <v>0</v>
      </c>
      <c r="BU115" s="28">
        <v>0</v>
      </c>
      <c r="BV115" s="31">
        <f t="shared" si="122"/>
        <v>0.78996166719999994</v>
      </c>
      <c r="BW115" s="31">
        <f t="shared" si="123"/>
        <v>0</v>
      </c>
      <c r="BX115" s="31">
        <f t="shared" si="124"/>
        <v>0</v>
      </c>
      <c r="BY115" s="31">
        <f t="shared" si="125"/>
        <v>0.78996166719999994</v>
      </c>
      <c r="BZ115" s="31">
        <f t="shared" si="126"/>
        <v>0</v>
      </c>
      <c r="CA115" s="31">
        <f t="shared" si="127"/>
        <v>0.78996166719999994</v>
      </c>
      <c r="CB115" s="31">
        <f t="shared" si="128"/>
        <v>0</v>
      </c>
      <c r="CC115" s="31">
        <f t="shared" si="129"/>
        <v>0</v>
      </c>
      <c r="CD115" s="31">
        <f t="shared" si="130"/>
        <v>0.78996166719999994</v>
      </c>
      <c r="CE115" s="31">
        <f t="shared" si="131"/>
        <v>0</v>
      </c>
      <c r="CF115" s="85" t="s">
        <v>1358</v>
      </c>
    </row>
    <row r="116" spans="1:84" ht="45" x14ac:dyDescent="0.25">
      <c r="A116" s="7" t="s">
        <v>102</v>
      </c>
      <c r="B116" s="17" t="s">
        <v>644</v>
      </c>
      <c r="C116" s="8" t="s">
        <v>654</v>
      </c>
      <c r="D116" s="63">
        <v>2016</v>
      </c>
      <c r="E116" s="63">
        <v>2016</v>
      </c>
      <c r="F116" s="63" t="s">
        <v>1358</v>
      </c>
      <c r="G116" s="31">
        <v>0.21366858092503987</v>
      </c>
      <c r="H116" s="64">
        <f t="shared" si="134"/>
        <v>1.3397020023999999</v>
      </c>
      <c r="I116" s="31" t="s">
        <v>1358</v>
      </c>
      <c r="J116" s="31">
        <v>0.21366858092503987</v>
      </c>
      <c r="K116" s="31">
        <f t="shared" si="135"/>
        <v>1.3397020023999999</v>
      </c>
      <c r="L116" s="31" t="s">
        <v>1358</v>
      </c>
      <c r="M116" s="28">
        <v>0</v>
      </c>
      <c r="N116" s="31">
        <v>0</v>
      </c>
      <c r="O116" s="65">
        <v>0</v>
      </c>
      <c r="P116" s="28">
        <v>0</v>
      </c>
      <c r="Q116" s="28">
        <v>2.1971112839359996</v>
      </c>
      <c r="R116" s="31">
        <v>2.5266779765263996</v>
      </c>
      <c r="S116" s="31">
        <f t="shared" si="137"/>
        <v>0</v>
      </c>
      <c r="T116" s="31">
        <f t="shared" si="138"/>
        <v>1.3397020023999999</v>
      </c>
      <c r="U116" s="31">
        <f t="shared" si="120"/>
        <v>0</v>
      </c>
      <c r="V116" s="31">
        <f t="shared" si="136"/>
        <v>0</v>
      </c>
      <c r="W116" s="31">
        <f t="shared" si="139"/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31">
        <v>0</v>
      </c>
      <c r="AI116" s="28">
        <v>0</v>
      </c>
      <c r="AJ116" s="28">
        <v>0</v>
      </c>
      <c r="AK116" s="31">
        <v>0</v>
      </c>
      <c r="AL116" s="28">
        <v>0</v>
      </c>
      <c r="AM116" s="28">
        <f>1135.34068*1.18/1000</f>
        <v>1.3397020023999999</v>
      </c>
      <c r="AN116" s="28">
        <v>0</v>
      </c>
      <c r="AO116" s="28">
        <v>0</v>
      </c>
      <c r="AP116" s="28">
        <f>1135.34068*1.18/1000</f>
        <v>1.3397020023999999</v>
      </c>
      <c r="AQ116" s="28">
        <v>0</v>
      </c>
      <c r="AR116" s="31">
        <v>0</v>
      </c>
      <c r="AS116" s="28">
        <v>0</v>
      </c>
      <c r="AT116" s="28">
        <v>0</v>
      </c>
      <c r="AU116" s="31">
        <v>0</v>
      </c>
      <c r="AV116" s="28">
        <v>0</v>
      </c>
      <c r="AW116" s="31">
        <v>0</v>
      </c>
      <c r="AX116" s="28">
        <v>0</v>
      </c>
      <c r="AY116" s="28">
        <v>0</v>
      </c>
      <c r="AZ116" s="31">
        <v>0</v>
      </c>
      <c r="BA116" s="28">
        <v>0</v>
      </c>
      <c r="BB116" s="28">
        <v>0</v>
      </c>
      <c r="BC116" s="28">
        <v>0</v>
      </c>
      <c r="BD116" s="28">
        <v>0</v>
      </c>
      <c r="BE116" s="28">
        <v>0</v>
      </c>
      <c r="BF116" s="28">
        <v>0</v>
      </c>
      <c r="BG116" s="28">
        <v>0</v>
      </c>
      <c r="BH116" s="28">
        <v>0</v>
      </c>
      <c r="BI116" s="28">
        <v>0</v>
      </c>
      <c r="BJ116" s="28">
        <v>0</v>
      </c>
      <c r="BK116" s="28">
        <v>0</v>
      </c>
      <c r="BL116" s="28">
        <v>0</v>
      </c>
      <c r="BM116" s="28">
        <v>0</v>
      </c>
      <c r="BN116" s="28">
        <v>0</v>
      </c>
      <c r="BO116" s="28">
        <v>0</v>
      </c>
      <c r="BP116" s="28">
        <v>0</v>
      </c>
      <c r="BQ116" s="28">
        <v>0</v>
      </c>
      <c r="BR116" s="28">
        <v>0</v>
      </c>
      <c r="BS116" s="28">
        <v>0</v>
      </c>
      <c r="BT116" s="28">
        <v>0</v>
      </c>
      <c r="BU116" s="28">
        <v>0</v>
      </c>
      <c r="BV116" s="31">
        <f t="shared" si="122"/>
        <v>1.3397020023999999</v>
      </c>
      <c r="BW116" s="31">
        <f t="shared" si="123"/>
        <v>0</v>
      </c>
      <c r="BX116" s="31">
        <f t="shared" si="124"/>
        <v>0</v>
      </c>
      <c r="BY116" s="31">
        <f t="shared" si="125"/>
        <v>1.3397020023999999</v>
      </c>
      <c r="BZ116" s="31">
        <f t="shared" si="126"/>
        <v>0</v>
      </c>
      <c r="CA116" s="31">
        <f t="shared" si="127"/>
        <v>1.3397020023999999</v>
      </c>
      <c r="CB116" s="31">
        <f t="shared" si="128"/>
        <v>0</v>
      </c>
      <c r="CC116" s="31">
        <f t="shared" si="129"/>
        <v>0</v>
      </c>
      <c r="CD116" s="31">
        <f t="shared" si="130"/>
        <v>1.3397020023999999</v>
      </c>
      <c r="CE116" s="31">
        <f t="shared" si="131"/>
        <v>0</v>
      </c>
      <c r="CF116" s="85" t="s">
        <v>1358</v>
      </c>
    </row>
    <row r="117" spans="1:84" ht="45" x14ac:dyDescent="0.25">
      <c r="A117" s="7" t="s">
        <v>102</v>
      </c>
      <c r="B117" s="17" t="s">
        <v>646</v>
      </c>
      <c r="C117" s="8" t="s">
        <v>656</v>
      </c>
      <c r="D117" s="63">
        <v>2016</v>
      </c>
      <c r="E117" s="63">
        <v>2016</v>
      </c>
      <c r="F117" s="63" t="s">
        <v>1358</v>
      </c>
      <c r="G117" s="31">
        <v>5.095382277511961E-2</v>
      </c>
      <c r="H117" s="64">
        <f t="shared" si="134"/>
        <v>0.31948046879999992</v>
      </c>
      <c r="I117" s="31" t="s">
        <v>1358</v>
      </c>
      <c r="J117" s="31">
        <v>5.095382277511961E-2</v>
      </c>
      <c r="K117" s="31">
        <f t="shared" si="135"/>
        <v>0.31948046879999992</v>
      </c>
      <c r="L117" s="31" t="s">
        <v>1358</v>
      </c>
      <c r="M117" s="28">
        <v>0</v>
      </c>
      <c r="N117" s="31">
        <v>0</v>
      </c>
      <c r="O117" s="65">
        <v>0</v>
      </c>
      <c r="P117" s="28">
        <v>0</v>
      </c>
      <c r="Q117" s="28">
        <v>0.52394796883199979</v>
      </c>
      <c r="R117" s="31">
        <v>0.60254016415679967</v>
      </c>
      <c r="S117" s="31">
        <f t="shared" si="137"/>
        <v>0</v>
      </c>
      <c r="T117" s="31">
        <f t="shared" si="138"/>
        <v>0.31948046879999992</v>
      </c>
      <c r="U117" s="31">
        <f t="shared" si="120"/>
        <v>0</v>
      </c>
      <c r="V117" s="31">
        <f t="shared" si="136"/>
        <v>0</v>
      </c>
      <c r="W117" s="31">
        <f t="shared" si="139"/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  <c r="AH117" s="31">
        <v>0</v>
      </c>
      <c r="AI117" s="28">
        <v>0</v>
      </c>
      <c r="AJ117" s="28">
        <v>0</v>
      </c>
      <c r="AK117" s="31">
        <v>0</v>
      </c>
      <c r="AL117" s="28">
        <v>0</v>
      </c>
      <c r="AM117" s="28">
        <f>270.74616*1.18/1000</f>
        <v>0.31948046879999992</v>
      </c>
      <c r="AN117" s="28">
        <v>0</v>
      </c>
      <c r="AO117" s="28">
        <v>0</v>
      </c>
      <c r="AP117" s="28">
        <f>270.74616*1.18/1000</f>
        <v>0.31948046879999992</v>
      </c>
      <c r="AQ117" s="28">
        <v>0</v>
      </c>
      <c r="AR117" s="31">
        <v>0</v>
      </c>
      <c r="AS117" s="28">
        <v>0</v>
      </c>
      <c r="AT117" s="28">
        <v>0</v>
      </c>
      <c r="AU117" s="31">
        <v>0</v>
      </c>
      <c r="AV117" s="28">
        <v>0</v>
      </c>
      <c r="AW117" s="31">
        <v>0</v>
      </c>
      <c r="AX117" s="28">
        <v>0</v>
      </c>
      <c r="AY117" s="28">
        <v>0</v>
      </c>
      <c r="AZ117" s="31">
        <v>0</v>
      </c>
      <c r="BA117" s="28">
        <v>0</v>
      </c>
      <c r="BB117" s="28">
        <v>0</v>
      </c>
      <c r="BC117" s="28">
        <v>0</v>
      </c>
      <c r="BD117" s="28">
        <v>0</v>
      </c>
      <c r="BE117" s="28">
        <v>0</v>
      </c>
      <c r="BF117" s="28">
        <v>0</v>
      </c>
      <c r="BG117" s="28">
        <v>0</v>
      </c>
      <c r="BH117" s="28">
        <v>0</v>
      </c>
      <c r="BI117" s="28">
        <v>0</v>
      </c>
      <c r="BJ117" s="28">
        <v>0</v>
      </c>
      <c r="BK117" s="28">
        <v>0</v>
      </c>
      <c r="BL117" s="28">
        <v>0</v>
      </c>
      <c r="BM117" s="28">
        <v>0</v>
      </c>
      <c r="BN117" s="28">
        <v>0</v>
      </c>
      <c r="BO117" s="28">
        <v>0</v>
      </c>
      <c r="BP117" s="28">
        <v>0</v>
      </c>
      <c r="BQ117" s="28">
        <v>0</v>
      </c>
      <c r="BR117" s="28">
        <v>0</v>
      </c>
      <c r="BS117" s="28">
        <v>0</v>
      </c>
      <c r="BT117" s="28">
        <v>0</v>
      </c>
      <c r="BU117" s="28">
        <v>0</v>
      </c>
      <c r="BV117" s="31">
        <f t="shared" si="122"/>
        <v>0.31948046879999992</v>
      </c>
      <c r="BW117" s="31">
        <f t="shared" si="123"/>
        <v>0</v>
      </c>
      <c r="BX117" s="31">
        <f t="shared" si="124"/>
        <v>0</v>
      </c>
      <c r="BY117" s="31">
        <f t="shared" si="125"/>
        <v>0.31948046879999992</v>
      </c>
      <c r="BZ117" s="31">
        <f t="shared" si="126"/>
        <v>0</v>
      </c>
      <c r="CA117" s="31">
        <f t="shared" si="127"/>
        <v>0.31948046879999992</v>
      </c>
      <c r="CB117" s="31">
        <f t="shared" si="128"/>
        <v>0</v>
      </c>
      <c r="CC117" s="31">
        <f t="shared" si="129"/>
        <v>0</v>
      </c>
      <c r="CD117" s="31">
        <f t="shared" si="130"/>
        <v>0.31948046879999992</v>
      </c>
      <c r="CE117" s="31">
        <f t="shared" si="131"/>
        <v>0</v>
      </c>
      <c r="CF117" s="85" t="s">
        <v>1358</v>
      </c>
    </row>
    <row r="118" spans="1:84" ht="45" x14ac:dyDescent="0.25">
      <c r="A118" s="7" t="s">
        <v>102</v>
      </c>
      <c r="B118" s="17" t="s">
        <v>913</v>
      </c>
      <c r="C118" s="8" t="s">
        <v>658</v>
      </c>
      <c r="D118" s="63">
        <v>2016</v>
      </c>
      <c r="E118" s="63">
        <v>2016</v>
      </c>
      <c r="F118" s="63" t="s">
        <v>1358</v>
      </c>
      <c r="G118" s="31">
        <v>0.17811017298245613</v>
      </c>
      <c r="H118" s="64">
        <f t="shared" si="134"/>
        <v>1.1167507845999998</v>
      </c>
      <c r="I118" s="31" t="s">
        <v>1358</v>
      </c>
      <c r="J118" s="31">
        <v>0.17811017298245613</v>
      </c>
      <c r="K118" s="31">
        <f t="shared" si="135"/>
        <v>1.1167507845999998</v>
      </c>
      <c r="L118" s="31" t="s">
        <v>1358</v>
      </c>
      <c r="M118" s="28">
        <v>0</v>
      </c>
      <c r="N118" s="31">
        <v>0</v>
      </c>
      <c r="O118" s="65">
        <v>0</v>
      </c>
      <c r="P118" s="28">
        <v>0</v>
      </c>
      <c r="Q118" s="28">
        <v>1.8314712867439995</v>
      </c>
      <c r="R118" s="31">
        <v>2.1061919797555992</v>
      </c>
      <c r="S118" s="31">
        <f t="shared" si="137"/>
        <v>0</v>
      </c>
      <c r="T118" s="31">
        <f t="shared" si="138"/>
        <v>1.1167507845999998</v>
      </c>
      <c r="U118" s="31">
        <f t="shared" si="120"/>
        <v>0</v>
      </c>
      <c r="V118" s="31">
        <f t="shared" si="136"/>
        <v>0</v>
      </c>
      <c r="W118" s="31">
        <f t="shared" si="139"/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28">
        <v>0</v>
      </c>
      <c r="AD118" s="28">
        <v>0</v>
      </c>
      <c r="AE118" s="28">
        <v>0</v>
      </c>
      <c r="AF118" s="28">
        <v>0</v>
      </c>
      <c r="AG118" s="28">
        <v>0</v>
      </c>
      <c r="AH118" s="31">
        <v>0</v>
      </c>
      <c r="AI118" s="28">
        <v>0</v>
      </c>
      <c r="AJ118" s="28">
        <v>0</v>
      </c>
      <c r="AK118" s="31">
        <v>0</v>
      </c>
      <c r="AL118" s="28">
        <v>0</v>
      </c>
      <c r="AM118" s="28">
        <f>946.39897*1.18/1000</f>
        <v>1.1167507845999998</v>
      </c>
      <c r="AN118" s="28">
        <v>0</v>
      </c>
      <c r="AO118" s="28">
        <v>0</v>
      </c>
      <c r="AP118" s="28">
        <f>946.39897*1.18/1000</f>
        <v>1.1167507845999998</v>
      </c>
      <c r="AQ118" s="28">
        <v>0</v>
      </c>
      <c r="AR118" s="31">
        <v>0</v>
      </c>
      <c r="AS118" s="28">
        <v>0</v>
      </c>
      <c r="AT118" s="28">
        <v>0</v>
      </c>
      <c r="AU118" s="31">
        <v>0</v>
      </c>
      <c r="AV118" s="28">
        <v>0</v>
      </c>
      <c r="AW118" s="31">
        <v>0</v>
      </c>
      <c r="AX118" s="28">
        <v>0</v>
      </c>
      <c r="AY118" s="28">
        <v>0</v>
      </c>
      <c r="AZ118" s="31">
        <v>0</v>
      </c>
      <c r="BA118" s="28">
        <v>0</v>
      </c>
      <c r="BB118" s="28">
        <v>0</v>
      </c>
      <c r="BC118" s="28">
        <v>0</v>
      </c>
      <c r="BD118" s="28">
        <v>0</v>
      </c>
      <c r="BE118" s="28">
        <v>0</v>
      </c>
      <c r="BF118" s="28">
        <v>0</v>
      </c>
      <c r="BG118" s="28">
        <v>0</v>
      </c>
      <c r="BH118" s="28">
        <v>0</v>
      </c>
      <c r="BI118" s="28">
        <v>0</v>
      </c>
      <c r="BJ118" s="28">
        <v>0</v>
      </c>
      <c r="BK118" s="28">
        <v>0</v>
      </c>
      <c r="BL118" s="28">
        <v>0</v>
      </c>
      <c r="BM118" s="28">
        <v>0</v>
      </c>
      <c r="BN118" s="28">
        <v>0</v>
      </c>
      <c r="BO118" s="28">
        <v>0</v>
      </c>
      <c r="BP118" s="28">
        <v>0</v>
      </c>
      <c r="BQ118" s="28">
        <v>0</v>
      </c>
      <c r="BR118" s="28">
        <v>0</v>
      </c>
      <c r="BS118" s="28">
        <v>0</v>
      </c>
      <c r="BT118" s="28">
        <v>0</v>
      </c>
      <c r="BU118" s="28">
        <v>0</v>
      </c>
      <c r="BV118" s="31">
        <f t="shared" si="122"/>
        <v>1.1167507845999998</v>
      </c>
      <c r="BW118" s="31">
        <f t="shared" si="123"/>
        <v>0</v>
      </c>
      <c r="BX118" s="31">
        <f t="shared" si="124"/>
        <v>0</v>
      </c>
      <c r="BY118" s="31">
        <f t="shared" si="125"/>
        <v>1.1167507845999998</v>
      </c>
      <c r="BZ118" s="31">
        <f t="shared" si="126"/>
        <v>0</v>
      </c>
      <c r="CA118" s="31">
        <f t="shared" si="127"/>
        <v>1.1167507845999998</v>
      </c>
      <c r="CB118" s="31">
        <f t="shared" si="128"/>
        <v>0</v>
      </c>
      <c r="CC118" s="31">
        <f t="shared" si="129"/>
        <v>0</v>
      </c>
      <c r="CD118" s="31">
        <f t="shared" si="130"/>
        <v>1.1167507845999998</v>
      </c>
      <c r="CE118" s="31">
        <f t="shared" si="131"/>
        <v>0</v>
      </c>
      <c r="CF118" s="85" t="s">
        <v>1358</v>
      </c>
    </row>
    <row r="119" spans="1:84" ht="45" x14ac:dyDescent="0.25">
      <c r="A119" s="7" t="s">
        <v>102</v>
      </c>
      <c r="B119" s="17" t="s">
        <v>649</v>
      </c>
      <c r="C119" s="8" t="s">
        <v>766</v>
      </c>
      <c r="D119" s="63">
        <v>2016</v>
      </c>
      <c r="E119" s="63">
        <v>2016</v>
      </c>
      <c r="F119" s="63" t="s">
        <v>1358</v>
      </c>
      <c r="G119" s="31">
        <v>0.21023564098883568</v>
      </c>
      <c r="H119" s="64">
        <f t="shared" si="134"/>
        <v>1.3181774689999997</v>
      </c>
      <c r="I119" s="31" t="s">
        <v>1358</v>
      </c>
      <c r="J119" s="31">
        <v>0.21023564098883568</v>
      </c>
      <c r="K119" s="31">
        <f t="shared" si="135"/>
        <v>1.3181774689999997</v>
      </c>
      <c r="L119" s="31" t="s">
        <v>1358</v>
      </c>
      <c r="M119" s="28">
        <v>0</v>
      </c>
      <c r="N119" s="31">
        <v>0</v>
      </c>
      <c r="O119" s="65">
        <v>0</v>
      </c>
      <c r="P119" s="28">
        <v>0</v>
      </c>
      <c r="Q119" s="28">
        <v>2.1618110491599993</v>
      </c>
      <c r="R119" s="31">
        <v>2.486082706533999</v>
      </c>
      <c r="S119" s="31">
        <f t="shared" si="137"/>
        <v>0</v>
      </c>
      <c r="T119" s="31">
        <f t="shared" si="138"/>
        <v>1.3181774689999997</v>
      </c>
      <c r="U119" s="31">
        <f t="shared" si="120"/>
        <v>0</v>
      </c>
      <c r="V119" s="31">
        <f t="shared" si="136"/>
        <v>0</v>
      </c>
      <c r="W119" s="31">
        <f t="shared" si="139"/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31">
        <v>0</v>
      </c>
      <c r="AI119" s="28">
        <v>0</v>
      </c>
      <c r="AJ119" s="28">
        <v>0</v>
      </c>
      <c r="AK119" s="31">
        <v>0</v>
      </c>
      <c r="AL119" s="28">
        <v>0</v>
      </c>
      <c r="AM119" s="28">
        <f>1117.09955*1.18/1000</f>
        <v>1.3181774689999997</v>
      </c>
      <c r="AN119" s="28">
        <v>0</v>
      </c>
      <c r="AO119" s="28">
        <v>0</v>
      </c>
      <c r="AP119" s="28">
        <f>1117.09955*1.18/1000</f>
        <v>1.3181774689999997</v>
      </c>
      <c r="AQ119" s="28">
        <v>0</v>
      </c>
      <c r="AR119" s="31">
        <v>0</v>
      </c>
      <c r="AS119" s="28">
        <v>0</v>
      </c>
      <c r="AT119" s="28">
        <v>0</v>
      </c>
      <c r="AU119" s="31">
        <v>0</v>
      </c>
      <c r="AV119" s="28">
        <v>0</v>
      </c>
      <c r="AW119" s="31">
        <v>0</v>
      </c>
      <c r="AX119" s="28">
        <v>0</v>
      </c>
      <c r="AY119" s="28">
        <v>0</v>
      </c>
      <c r="AZ119" s="31">
        <v>0</v>
      </c>
      <c r="BA119" s="28">
        <v>0</v>
      </c>
      <c r="BB119" s="28">
        <v>0</v>
      </c>
      <c r="BC119" s="28">
        <v>0</v>
      </c>
      <c r="BD119" s="28">
        <v>0</v>
      </c>
      <c r="BE119" s="28">
        <v>0</v>
      </c>
      <c r="BF119" s="28">
        <v>0</v>
      </c>
      <c r="BG119" s="28">
        <v>0</v>
      </c>
      <c r="BH119" s="28">
        <v>0</v>
      </c>
      <c r="BI119" s="28">
        <v>0</v>
      </c>
      <c r="BJ119" s="28">
        <v>0</v>
      </c>
      <c r="BK119" s="28">
        <v>0</v>
      </c>
      <c r="BL119" s="28">
        <v>0</v>
      </c>
      <c r="BM119" s="28">
        <v>0</v>
      </c>
      <c r="BN119" s="28">
        <v>0</v>
      </c>
      <c r="BO119" s="28">
        <v>0</v>
      </c>
      <c r="BP119" s="28">
        <v>0</v>
      </c>
      <c r="BQ119" s="28">
        <v>0</v>
      </c>
      <c r="BR119" s="28">
        <v>0</v>
      </c>
      <c r="BS119" s="28">
        <v>0</v>
      </c>
      <c r="BT119" s="28">
        <v>0</v>
      </c>
      <c r="BU119" s="28">
        <v>0</v>
      </c>
      <c r="BV119" s="31">
        <f t="shared" si="122"/>
        <v>1.3181774689999997</v>
      </c>
      <c r="BW119" s="31">
        <f t="shared" si="123"/>
        <v>0</v>
      </c>
      <c r="BX119" s="31">
        <f t="shared" si="124"/>
        <v>0</v>
      </c>
      <c r="BY119" s="31">
        <f t="shared" si="125"/>
        <v>1.3181774689999997</v>
      </c>
      <c r="BZ119" s="31">
        <f t="shared" si="126"/>
        <v>0</v>
      </c>
      <c r="CA119" s="31">
        <f t="shared" si="127"/>
        <v>1.3181774689999997</v>
      </c>
      <c r="CB119" s="31">
        <f t="shared" si="128"/>
        <v>0</v>
      </c>
      <c r="CC119" s="31">
        <f t="shared" si="129"/>
        <v>0</v>
      </c>
      <c r="CD119" s="31">
        <f t="shared" si="130"/>
        <v>1.3181774689999997</v>
      </c>
      <c r="CE119" s="31">
        <f t="shared" si="131"/>
        <v>0</v>
      </c>
      <c r="CF119" s="85" t="s">
        <v>1358</v>
      </c>
    </row>
    <row r="120" spans="1:84" ht="45" x14ac:dyDescent="0.25">
      <c r="A120" s="7" t="s">
        <v>102</v>
      </c>
      <c r="B120" s="17" t="s">
        <v>651</v>
      </c>
      <c r="C120" s="8" t="s">
        <v>915</v>
      </c>
      <c r="D120" s="63">
        <v>2016</v>
      </c>
      <c r="E120" s="63">
        <v>2016</v>
      </c>
      <c r="F120" s="63" t="s">
        <v>1358</v>
      </c>
      <c r="G120" s="31">
        <v>7.1637519585326964E-2</v>
      </c>
      <c r="H120" s="64">
        <f t="shared" si="134"/>
        <v>0.4491672478</v>
      </c>
      <c r="I120" s="31" t="s">
        <v>1358</v>
      </c>
      <c r="J120" s="31">
        <v>7.1637519585326964E-2</v>
      </c>
      <c r="K120" s="31">
        <f t="shared" si="135"/>
        <v>0.4491672478</v>
      </c>
      <c r="L120" s="31" t="s">
        <v>1358</v>
      </c>
      <c r="M120" s="28">
        <v>0</v>
      </c>
      <c r="N120" s="31">
        <v>0</v>
      </c>
      <c r="O120" s="65">
        <v>0</v>
      </c>
      <c r="P120" s="28">
        <v>0</v>
      </c>
      <c r="Q120" s="28">
        <v>0.73663428639200002</v>
      </c>
      <c r="R120" s="31">
        <v>0.84712942935079993</v>
      </c>
      <c r="S120" s="31">
        <f t="shared" si="137"/>
        <v>0</v>
      </c>
      <c r="T120" s="31">
        <f t="shared" si="138"/>
        <v>0.4491672478</v>
      </c>
      <c r="U120" s="31">
        <f t="shared" si="120"/>
        <v>0</v>
      </c>
      <c r="V120" s="31">
        <f t="shared" si="136"/>
        <v>0</v>
      </c>
      <c r="W120" s="31">
        <f t="shared" si="139"/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  <c r="AH120" s="31">
        <v>0</v>
      </c>
      <c r="AI120" s="28">
        <v>0</v>
      </c>
      <c r="AJ120" s="28">
        <v>0</v>
      </c>
      <c r="AK120" s="31">
        <v>0</v>
      </c>
      <c r="AL120" s="28">
        <v>0</v>
      </c>
      <c r="AM120" s="28">
        <f>380.65021*1.18/1000</f>
        <v>0.4491672478</v>
      </c>
      <c r="AN120" s="28">
        <v>0</v>
      </c>
      <c r="AO120" s="28">
        <v>0</v>
      </c>
      <c r="AP120" s="28">
        <f>380.65021*1.18/1000</f>
        <v>0.4491672478</v>
      </c>
      <c r="AQ120" s="28">
        <v>0</v>
      </c>
      <c r="AR120" s="31">
        <v>0</v>
      </c>
      <c r="AS120" s="28">
        <v>0</v>
      </c>
      <c r="AT120" s="28">
        <v>0</v>
      </c>
      <c r="AU120" s="31">
        <v>0</v>
      </c>
      <c r="AV120" s="28">
        <v>0</v>
      </c>
      <c r="AW120" s="31">
        <v>0</v>
      </c>
      <c r="AX120" s="28">
        <v>0</v>
      </c>
      <c r="AY120" s="28">
        <v>0</v>
      </c>
      <c r="AZ120" s="31">
        <v>0</v>
      </c>
      <c r="BA120" s="28">
        <v>0</v>
      </c>
      <c r="BB120" s="28">
        <v>0</v>
      </c>
      <c r="BC120" s="28">
        <v>0</v>
      </c>
      <c r="BD120" s="28">
        <v>0</v>
      </c>
      <c r="BE120" s="28">
        <v>0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0</v>
      </c>
      <c r="BM120" s="28">
        <v>0</v>
      </c>
      <c r="BN120" s="28">
        <v>0</v>
      </c>
      <c r="BO120" s="28">
        <v>0</v>
      </c>
      <c r="BP120" s="28">
        <v>0</v>
      </c>
      <c r="BQ120" s="28">
        <v>0</v>
      </c>
      <c r="BR120" s="28">
        <v>0</v>
      </c>
      <c r="BS120" s="28">
        <v>0</v>
      </c>
      <c r="BT120" s="28">
        <v>0</v>
      </c>
      <c r="BU120" s="28">
        <v>0</v>
      </c>
      <c r="BV120" s="31">
        <f t="shared" si="122"/>
        <v>0.4491672478</v>
      </c>
      <c r="BW120" s="31">
        <f t="shared" si="123"/>
        <v>0</v>
      </c>
      <c r="BX120" s="31">
        <f t="shared" si="124"/>
        <v>0</v>
      </c>
      <c r="BY120" s="31">
        <f t="shared" si="125"/>
        <v>0.4491672478</v>
      </c>
      <c r="BZ120" s="31">
        <f t="shared" si="126"/>
        <v>0</v>
      </c>
      <c r="CA120" s="31">
        <f t="shared" si="127"/>
        <v>0.4491672478</v>
      </c>
      <c r="CB120" s="31">
        <f t="shared" si="128"/>
        <v>0</v>
      </c>
      <c r="CC120" s="31">
        <f t="shared" si="129"/>
        <v>0</v>
      </c>
      <c r="CD120" s="31">
        <f t="shared" si="130"/>
        <v>0.4491672478</v>
      </c>
      <c r="CE120" s="31">
        <f t="shared" si="131"/>
        <v>0</v>
      </c>
      <c r="CF120" s="85" t="s">
        <v>1358</v>
      </c>
    </row>
    <row r="121" spans="1:84" ht="45" x14ac:dyDescent="0.25">
      <c r="A121" s="7" t="s">
        <v>102</v>
      </c>
      <c r="B121" s="17" t="s">
        <v>653</v>
      </c>
      <c r="C121" s="8" t="s">
        <v>917</v>
      </c>
      <c r="D121" s="63">
        <v>2016</v>
      </c>
      <c r="E121" s="63">
        <v>2016</v>
      </c>
      <c r="F121" s="63" t="s">
        <v>1358</v>
      </c>
      <c r="G121" s="31">
        <v>0.48261409059011162</v>
      </c>
      <c r="H121" s="64">
        <f t="shared" si="134"/>
        <v>3.0259903479999997</v>
      </c>
      <c r="I121" s="31" t="s">
        <v>1358</v>
      </c>
      <c r="J121" s="31">
        <v>0.48261409059011162</v>
      </c>
      <c r="K121" s="31">
        <f t="shared" si="135"/>
        <v>3.0259903479999997</v>
      </c>
      <c r="L121" s="31" t="s">
        <v>1358</v>
      </c>
      <c r="M121" s="28">
        <v>0</v>
      </c>
      <c r="N121" s="31">
        <v>0</v>
      </c>
      <c r="O121" s="65">
        <v>0</v>
      </c>
      <c r="P121" s="28">
        <v>0</v>
      </c>
      <c r="Q121" s="28">
        <v>4.962624170719999</v>
      </c>
      <c r="R121" s="31">
        <v>5.7070177963279987</v>
      </c>
      <c r="S121" s="31">
        <f t="shared" si="137"/>
        <v>0</v>
      </c>
      <c r="T121" s="31">
        <f t="shared" si="138"/>
        <v>3.0259903479999997</v>
      </c>
      <c r="U121" s="31">
        <f t="shared" si="120"/>
        <v>0</v>
      </c>
      <c r="V121" s="31">
        <f t="shared" si="136"/>
        <v>0</v>
      </c>
      <c r="W121" s="31">
        <f t="shared" si="139"/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28">
        <v>0</v>
      </c>
      <c r="AD121" s="28">
        <v>0</v>
      </c>
      <c r="AE121" s="28">
        <v>0</v>
      </c>
      <c r="AF121" s="28">
        <v>0</v>
      </c>
      <c r="AG121" s="28">
        <v>0</v>
      </c>
      <c r="AH121" s="31">
        <v>0</v>
      </c>
      <c r="AI121" s="28">
        <v>0</v>
      </c>
      <c r="AJ121" s="28">
        <v>0</v>
      </c>
      <c r="AK121" s="31">
        <v>0</v>
      </c>
      <c r="AL121" s="28">
        <v>0</v>
      </c>
      <c r="AM121" s="28">
        <f>2564.3986*1.18/1000</f>
        <v>3.0259903479999997</v>
      </c>
      <c r="AN121" s="28">
        <v>0</v>
      </c>
      <c r="AO121" s="28">
        <v>0</v>
      </c>
      <c r="AP121" s="28">
        <f>2564.3986*1.18/1000</f>
        <v>3.0259903479999997</v>
      </c>
      <c r="AQ121" s="28">
        <v>0</v>
      </c>
      <c r="AR121" s="31">
        <v>0</v>
      </c>
      <c r="AS121" s="28">
        <v>0</v>
      </c>
      <c r="AT121" s="28">
        <v>0</v>
      </c>
      <c r="AU121" s="31">
        <v>0</v>
      </c>
      <c r="AV121" s="28">
        <v>0</v>
      </c>
      <c r="AW121" s="31">
        <v>0</v>
      </c>
      <c r="AX121" s="28">
        <v>0</v>
      </c>
      <c r="AY121" s="28">
        <v>0</v>
      </c>
      <c r="AZ121" s="31">
        <v>0</v>
      </c>
      <c r="BA121" s="28">
        <v>0</v>
      </c>
      <c r="BB121" s="28">
        <v>0</v>
      </c>
      <c r="BC121" s="28">
        <v>0</v>
      </c>
      <c r="BD121" s="28">
        <v>0</v>
      </c>
      <c r="BE121" s="28">
        <v>0</v>
      </c>
      <c r="BF121" s="28">
        <v>0</v>
      </c>
      <c r="BG121" s="28">
        <v>0</v>
      </c>
      <c r="BH121" s="28">
        <v>0</v>
      </c>
      <c r="BI121" s="28">
        <v>0</v>
      </c>
      <c r="BJ121" s="28">
        <v>0</v>
      </c>
      <c r="BK121" s="28">
        <v>0</v>
      </c>
      <c r="BL121" s="28">
        <v>0</v>
      </c>
      <c r="BM121" s="28">
        <v>0</v>
      </c>
      <c r="BN121" s="28">
        <v>0</v>
      </c>
      <c r="BO121" s="28">
        <v>0</v>
      </c>
      <c r="BP121" s="28">
        <v>0</v>
      </c>
      <c r="BQ121" s="28">
        <v>0</v>
      </c>
      <c r="BR121" s="28">
        <v>0</v>
      </c>
      <c r="BS121" s="28">
        <v>0</v>
      </c>
      <c r="BT121" s="28">
        <v>0</v>
      </c>
      <c r="BU121" s="28">
        <v>0</v>
      </c>
      <c r="BV121" s="31">
        <f t="shared" si="122"/>
        <v>3.0259903479999997</v>
      </c>
      <c r="BW121" s="31">
        <f t="shared" si="123"/>
        <v>0</v>
      </c>
      <c r="BX121" s="31">
        <f t="shared" si="124"/>
        <v>0</v>
      </c>
      <c r="BY121" s="31">
        <f t="shared" si="125"/>
        <v>3.0259903479999997</v>
      </c>
      <c r="BZ121" s="31">
        <f t="shared" si="126"/>
        <v>0</v>
      </c>
      <c r="CA121" s="31">
        <f t="shared" si="127"/>
        <v>3.0259903479999997</v>
      </c>
      <c r="CB121" s="31">
        <f t="shared" si="128"/>
        <v>0</v>
      </c>
      <c r="CC121" s="31">
        <f t="shared" si="129"/>
        <v>0</v>
      </c>
      <c r="CD121" s="31">
        <f t="shared" si="130"/>
        <v>3.0259903479999997</v>
      </c>
      <c r="CE121" s="31">
        <f t="shared" si="131"/>
        <v>0</v>
      </c>
      <c r="CF121" s="85" t="s">
        <v>1358</v>
      </c>
    </row>
    <row r="122" spans="1:84" ht="45" x14ac:dyDescent="0.25">
      <c r="A122" s="7" t="s">
        <v>102</v>
      </c>
      <c r="B122" s="17" t="s">
        <v>655</v>
      </c>
      <c r="C122" s="8" t="s">
        <v>1112</v>
      </c>
      <c r="D122" s="63">
        <v>2016</v>
      </c>
      <c r="E122" s="63">
        <v>2016</v>
      </c>
      <c r="F122" s="63" t="s">
        <v>1358</v>
      </c>
      <c r="G122" s="31">
        <v>0.18469211323763954</v>
      </c>
      <c r="H122" s="64">
        <f t="shared" si="134"/>
        <v>1.1580195499999999</v>
      </c>
      <c r="I122" s="31" t="s">
        <v>1358</v>
      </c>
      <c r="J122" s="31">
        <v>0.18469211323763954</v>
      </c>
      <c r="K122" s="31">
        <f t="shared" si="135"/>
        <v>1.1580195499999999</v>
      </c>
      <c r="L122" s="31" t="s">
        <v>1358</v>
      </c>
      <c r="M122" s="28">
        <v>0</v>
      </c>
      <c r="N122" s="31">
        <v>0</v>
      </c>
      <c r="O122" s="65">
        <v>0</v>
      </c>
      <c r="P122" s="28">
        <v>0</v>
      </c>
      <c r="Q122" s="28">
        <v>1.8991520619999998</v>
      </c>
      <c r="R122" s="31">
        <v>2.1840248712999997</v>
      </c>
      <c r="S122" s="31">
        <f t="shared" si="137"/>
        <v>0</v>
      </c>
      <c r="T122" s="31">
        <f t="shared" si="138"/>
        <v>1.1580195499999999</v>
      </c>
      <c r="U122" s="31">
        <f t="shared" ref="U122:U185" si="140">X122+AH122+AR122+BB122+BL122</f>
        <v>0</v>
      </c>
      <c r="V122" s="31">
        <f t="shared" si="136"/>
        <v>0</v>
      </c>
      <c r="W122" s="31">
        <f t="shared" ref="W122:W153" si="141">AC122+BQ122</f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28">
        <v>0</v>
      </c>
      <c r="AD122" s="28">
        <v>0</v>
      </c>
      <c r="AE122" s="28">
        <v>0</v>
      </c>
      <c r="AF122" s="28">
        <v>0</v>
      </c>
      <c r="AG122" s="28">
        <v>0</v>
      </c>
      <c r="AH122" s="31">
        <v>0</v>
      </c>
      <c r="AI122" s="28">
        <v>0</v>
      </c>
      <c r="AJ122" s="28">
        <v>0</v>
      </c>
      <c r="AK122" s="31">
        <v>0</v>
      </c>
      <c r="AL122" s="28">
        <v>0</v>
      </c>
      <c r="AM122" s="28">
        <f>981.3725*1.18/1000</f>
        <v>1.1580195499999999</v>
      </c>
      <c r="AN122" s="28">
        <v>0</v>
      </c>
      <c r="AO122" s="28">
        <v>0</v>
      </c>
      <c r="AP122" s="28">
        <f>981.3725*1.18/1000</f>
        <v>1.1580195499999999</v>
      </c>
      <c r="AQ122" s="28">
        <v>0</v>
      </c>
      <c r="AR122" s="31">
        <v>0</v>
      </c>
      <c r="AS122" s="28">
        <v>0</v>
      </c>
      <c r="AT122" s="28">
        <v>0</v>
      </c>
      <c r="AU122" s="31">
        <v>0</v>
      </c>
      <c r="AV122" s="28">
        <v>0</v>
      </c>
      <c r="AW122" s="31">
        <v>0</v>
      </c>
      <c r="AX122" s="28">
        <v>0</v>
      </c>
      <c r="AY122" s="28">
        <v>0</v>
      </c>
      <c r="AZ122" s="31">
        <v>0</v>
      </c>
      <c r="BA122" s="28">
        <v>0</v>
      </c>
      <c r="BB122" s="28">
        <v>0</v>
      </c>
      <c r="BC122" s="28">
        <v>0</v>
      </c>
      <c r="BD122" s="28">
        <v>0</v>
      </c>
      <c r="BE122" s="28">
        <v>0</v>
      </c>
      <c r="BF122" s="28">
        <v>0</v>
      </c>
      <c r="BG122" s="28">
        <v>0</v>
      </c>
      <c r="BH122" s="28">
        <v>0</v>
      </c>
      <c r="BI122" s="28">
        <v>0</v>
      </c>
      <c r="BJ122" s="28">
        <v>0</v>
      </c>
      <c r="BK122" s="28">
        <v>0</v>
      </c>
      <c r="BL122" s="28">
        <v>0</v>
      </c>
      <c r="BM122" s="28">
        <v>0</v>
      </c>
      <c r="BN122" s="28">
        <v>0</v>
      </c>
      <c r="BO122" s="28">
        <v>0</v>
      </c>
      <c r="BP122" s="28">
        <v>0</v>
      </c>
      <c r="BQ122" s="28">
        <v>0</v>
      </c>
      <c r="BR122" s="28">
        <v>0</v>
      </c>
      <c r="BS122" s="28">
        <v>0</v>
      </c>
      <c r="BT122" s="28">
        <v>0</v>
      </c>
      <c r="BU122" s="28">
        <v>0</v>
      </c>
      <c r="BV122" s="31">
        <f t="shared" ref="BV122:BV185" si="142">AH122+AM122+AR122+AW122+BB122+BG122+BL122</f>
        <v>1.1580195499999999</v>
      </c>
      <c r="BW122" s="31">
        <f t="shared" ref="BW122:BW185" si="143">AI122+AN122+AS122+AX122+BC122+BH122+BM122</f>
        <v>0</v>
      </c>
      <c r="BX122" s="31">
        <f t="shared" ref="BX122:BX185" si="144">AJ122+AO122+AT122+AY122+BD122+BI122+BN122</f>
        <v>0</v>
      </c>
      <c r="BY122" s="31">
        <f t="shared" ref="BY122:BY185" si="145">AK122+AP122+AU122+AZ122+BE122+BJ122+BO122</f>
        <v>1.1580195499999999</v>
      </c>
      <c r="BZ122" s="31">
        <f t="shared" ref="BZ122:BZ185" si="146">AL122+AQ122+AV122+BA122+BF122+BK122+BP122</f>
        <v>0</v>
      </c>
      <c r="CA122" s="31">
        <f t="shared" ref="CA122:CA185" si="147">AM122+AW122+BG122+BQ122</f>
        <v>1.1580195499999999</v>
      </c>
      <c r="CB122" s="31">
        <f t="shared" ref="CB122:CB185" si="148">AN122+AX122+BH122+BR122</f>
        <v>0</v>
      </c>
      <c r="CC122" s="31">
        <f t="shared" ref="CC122:CC185" si="149">AO122+AY122+BI122+BS122</f>
        <v>0</v>
      </c>
      <c r="CD122" s="31">
        <f t="shared" ref="CD122:CD185" si="150">AP122+AZ122+BJ122+BT122</f>
        <v>1.1580195499999999</v>
      </c>
      <c r="CE122" s="31">
        <f t="shared" ref="CE122:CE185" si="151">AQ122+BA122+BK122+BU122</f>
        <v>0</v>
      </c>
      <c r="CF122" s="85" t="s">
        <v>1358</v>
      </c>
    </row>
    <row r="123" spans="1:84" ht="60" x14ac:dyDescent="0.25">
      <c r="A123" s="7" t="s">
        <v>102</v>
      </c>
      <c r="B123" s="17" t="s">
        <v>657</v>
      </c>
      <c r="C123" s="8" t="s">
        <v>1113</v>
      </c>
      <c r="D123" s="63">
        <v>2016</v>
      </c>
      <c r="E123" s="63">
        <v>2016</v>
      </c>
      <c r="F123" s="63" t="s">
        <v>1358</v>
      </c>
      <c r="G123" s="31">
        <v>0.13132884526315791</v>
      </c>
      <c r="H123" s="64">
        <f t="shared" si="134"/>
        <v>0.8234318598</v>
      </c>
      <c r="I123" s="31" t="s">
        <v>1358</v>
      </c>
      <c r="J123" s="31">
        <v>0.13132884526315791</v>
      </c>
      <c r="K123" s="31">
        <f t="shared" si="135"/>
        <v>0.8234318598</v>
      </c>
      <c r="L123" s="31" t="s">
        <v>1358</v>
      </c>
      <c r="M123" s="28">
        <v>0</v>
      </c>
      <c r="N123" s="31">
        <v>0</v>
      </c>
      <c r="O123" s="65">
        <v>0</v>
      </c>
      <c r="P123" s="28">
        <v>0</v>
      </c>
      <c r="Q123" s="28">
        <v>1.350428250072</v>
      </c>
      <c r="R123" s="31">
        <v>1.5529924875827998</v>
      </c>
      <c r="S123" s="31">
        <f t="shared" si="137"/>
        <v>0</v>
      </c>
      <c r="T123" s="31">
        <f t="shared" si="138"/>
        <v>0.8234318598</v>
      </c>
      <c r="U123" s="31">
        <f t="shared" si="140"/>
        <v>0</v>
      </c>
      <c r="V123" s="31">
        <f t="shared" si="136"/>
        <v>0</v>
      </c>
      <c r="W123" s="31">
        <f t="shared" si="141"/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28">
        <v>0</v>
      </c>
      <c r="AD123" s="28">
        <v>0</v>
      </c>
      <c r="AE123" s="28">
        <v>0</v>
      </c>
      <c r="AF123" s="28">
        <v>0</v>
      </c>
      <c r="AG123" s="28">
        <v>0</v>
      </c>
      <c r="AH123" s="31">
        <v>0</v>
      </c>
      <c r="AI123" s="28">
        <v>0</v>
      </c>
      <c r="AJ123" s="28">
        <v>0</v>
      </c>
      <c r="AK123" s="31">
        <v>0</v>
      </c>
      <c r="AL123" s="28">
        <v>0</v>
      </c>
      <c r="AM123" s="28">
        <f>697.82361*1.18/1000</f>
        <v>0.8234318598</v>
      </c>
      <c r="AN123" s="28">
        <v>0</v>
      </c>
      <c r="AO123" s="28">
        <v>0</v>
      </c>
      <c r="AP123" s="28">
        <f>697.82361*1.18/1000</f>
        <v>0.8234318598</v>
      </c>
      <c r="AQ123" s="28">
        <v>0</v>
      </c>
      <c r="AR123" s="31">
        <v>0</v>
      </c>
      <c r="AS123" s="28">
        <v>0</v>
      </c>
      <c r="AT123" s="28">
        <v>0</v>
      </c>
      <c r="AU123" s="31">
        <v>0</v>
      </c>
      <c r="AV123" s="28">
        <v>0</v>
      </c>
      <c r="AW123" s="31">
        <v>0</v>
      </c>
      <c r="AX123" s="28">
        <v>0</v>
      </c>
      <c r="AY123" s="28">
        <v>0</v>
      </c>
      <c r="AZ123" s="31">
        <v>0</v>
      </c>
      <c r="BA123" s="28">
        <v>0</v>
      </c>
      <c r="BB123" s="28">
        <v>0</v>
      </c>
      <c r="BC123" s="28">
        <v>0</v>
      </c>
      <c r="BD123" s="28">
        <v>0</v>
      </c>
      <c r="BE123" s="28">
        <v>0</v>
      </c>
      <c r="BF123" s="28">
        <v>0</v>
      </c>
      <c r="BG123" s="28">
        <v>0</v>
      </c>
      <c r="BH123" s="28">
        <v>0</v>
      </c>
      <c r="BI123" s="28">
        <v>0</v>
      </c>
      <c r="BJ123" s="28">
        <v>0</v>
      </c>
      <c r="BK123" s="28">
        <v>0</v>
      </c>
      <c r="BL123" s="28">
        <v>0</v>
      </c>
      <c r="BM123" s="28">
        <v>0</v>
      </c>
      <c r="BN123" s="28">
        <v>0</v>
      </c>
      <c r="BO123" s="28">
        <v>0</v>
      </c>
      <c r="BP123" s="28">
        <v>0</v>
      </c>
      <c r="BQ123" s="28">
        <v>0</v>
      </c>
      <c r="BR123" s="28">
        <v>0</v>
      </c>
      <c r="BS123" s="28">
        <v>0</v>
      </c>
      <c r="BT123" s="28">
        <v>0</v>
      </c>
      <c r="BU123" s="28">
        <v>0</v>
      </c>
      <c r="BV123" s="31">
        <f t="shared" si="142"/>
        <v>0.8234318598</v>
      </c>
      <c r="BW123" s="31">
        <f t="shared" si="143"/>
        <v>0</v>
      </c>
      <c r="BX123" s="31">
        <f t="shared" si="144"/>
        <v>0</v>
      </c>
      <c r="BY123" s="31">
        <f t="shared" si="145"/>
        <v>0.8234318598</v>
      </c>
      <c r="BZ123" s="31">
        <f t="shared" si="146"/>
        <v>0</v>
      </c>
      <c r="CA123" s="31">
        <f t="shared" si="147"/>
        <v>0.8234318598</v>
      </c>
      <c r="CB123" s="31">
        <f t="shared" si="148"/>
        <v>0</v>
      </c>
      <c r="CC123" s="31">
        <f t="shared" si="149"/>
        <v>0</v>
      </c>
      <c r="CD123" s="31">
        <f t="shared" si="150"/>
        <v>0.8234318598</v>
      </c>
      <c r="CE123" s="31">
        <f t="shared" si="151"/>
        <v>0</v>
      </c>
      <c r="CF123" s="85" t="s">
        <v>1358</v>
      </c>
    </row>
    <row r="124" spans="1:84" ht="45" x14ac:dyDescent="0.25">
      <c r="A124" s="7" t="s">
        <v>102</v>
      </c>
      <c r="B124" s="17" t="s">
        <v>914</v>
      </c>
      <c r="C124" s="8" t="s">
        <v>1114</v>
      </c>
      <c r="D124" s="63">
        <v>2016</v>
      </c>
      <c r="E124" s="63">
        <v>2016</v>
      </c>
      <c r="F124" s="63" t="s">
        <v>1358</v>
      </c>
      <c r="G124" s="31">
        <v>0.4695861792025518</v>
      </c>
      <c r="H124" s="64">
        <f t="shared" si="134"/>
        <v>2.9443053435999995</v>
      </c>
      <c r="I124" s="31" t="s">
        <v>1358</v>
      </c>
      <c r="J124" s="31">
        <v>0.4695861792025518</v>
      </c>
      <c r="K124" s="31">
        <f t="shared" si="135"/>
        <v>2.9443053435999995</v>
      </c>
      <c r="L124" s="31" t="s">
        <v>1358</v>
      </c>
      <c r="M124" s="28">
        <v>0</v>
      </c>
      <c r="N124" s="31">
        <v>0</v>
      </c>
      <c r="O124" s="65">
        <v>0</v>
      </c>
      <c r="P124" s="28">
        <v>0</v>
      </c>
      <c r="Q124" s="28">
        <v>4.8286607635039989</v>
      </c>
      <c r="R124" s="31">
        <v>5.5529598780295979</v>
      </c>
      <c r="S124" s="31">
        <f t="shared" si="137"/>
        <v>0</v>
      </c>
      <c r="T124" s="31">
        <f t="shared" si="138"/>
        <v>2.9443053435999995</v>
      </c>
      <c r="U124" s="31">
        <f t="shared" si="140"/>
        <v>0</v>
      </c>
      <c r="V124" s="31">
        <f t="shared" si="136"/>
        <v>0</v>
      </c>
      <c r="W124" s="31">
        <f t="shared" si="141"/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28">
        <v>0</v>
      </c>
      <c r="AD124" s="28">
        <v>0</v>
      </c>
      <c r="AE124" s="28">
        <v>0</v>
      </c>
      <c r="AF124" s="28">
        <v>0</v>
      </c>
      <c r="AG124" s="28">
        <v>0</v>
      </c>
      <c r="AH124" s="31">
        <v>0</v>
      </c>
      <c r="AI124" s="28">
        <v>0</v>
      </c>
      <c r="AJ124" s="28">
        <v>0</v>
      </c>
      <c r="AK124" s="31">
        <v>0</v>
      </c>
      <c r="AL124" s="28">
        <v>0</v>
      </c>
      <c r="AM124" s="28">
        <f>2495.17402*1.18/1000</f>
        <v>2.9443053435999995</v>
      </c>
      <c r="AN124" s="28">
        <v>0</v>
      </c>
      <c r="AO124" s="28">
        <v>0</v>
      </c>
      <c r="AP124" s="28">
        <f>2495.17402*1.18/1000</f>
        <v>2.9443053435999995</v>
      </c>
      <c r="AQ124" s="28">
        <v>0</v>
      </c>
      <c r="AR124" s="31">
        <v>0</v>
      </c>
      <c r="AS124" s="28">
        <v>0</v>
      </c>
      <c r="AT124" s="28">
        <v>0</v>
      </c>
      <c r="AU124" s="31">
        <v>0</v>
      </c>
      <c r="AV124" s="28">
        <v>0</v>
      </c>
      <c r="AW124" s="31">
        <v>0</v>
      </c>
      <c r="AX124" s="28">
        <v>0</v>
      </c>
      <c r="AY124" s="28">
        <v>0</v>
      </c>
      <c r="AZ124" s="31">
        <v>0</v>
      </c>
      <c r="BA124" s="28">
        <v>0</v>
      </c>
      <c r="BB124" s="28">
        <v>0</v>
      </c>
      <c r="BC124" s="28">
        <v>0</v>
      </c>
      <c r="BD124" s="28">
        <v>0</v>
      </c>
      <c r="BE124" s="28">
        <v>0</v>
      </c>
      <c r="BF124" s="28">
        <v>0</v>
      </c>
      <c r="BG124" s="28">
        <v>0</v>
      </c>
      <c r="BH124" s="28">
        <v>0</v>
      </c>
      <c r="BI124" s="28">
        <v>0</v>
      </c>
      <c r="BJ124" s="28">
        <v>0</v>
      </c>
      <c r="BK124" s="28">
        <v>0</v>
      </c>
      <c r="BL124" s="28">
        <v>0</v>
      </c>
      <c r="BM124" s="28">
        <v>0</v>
      </c>
      <c r="BN124" s="28">
        <v>0</v>
      </c>
      <c r="BO124" s="28">
        <v>0</v>
      </c>
      <c r="BP124" s="28">
        <v>0</v>
      </c>
      <c r="BQ124" s="28">
        <v>0</v>
      </c>
      <c r="BR124" s="28">
        <v>0</v>
      </c>
      <c r="BS124" s="28">
        <v>0</v>
      </c>
      <c r="BT124" s="28">
        <v>0</v>
      </c>
      <c r="BU124" s="28">
        <v>0</v>
      </c>
      <c r="BV124" s="31">
        <f t="shared" si="142"/>
        <v>2.9443053435999995</v>
      </c>
      <c r="BW124" s="31">
        <f t="shared" si="143"/>
        <v>0</v>
      </c>
      <c r="BX124" s="31">
        <f t="shared" si="144"/>
        <v>0</v>
      </c>
      <c r="BY124" s="31">
        <f t="shared" si="145"/>
        <v>2.9443053435999995</v>
      </c>
      <c r="BZ124" s="31">
        <f t="shared" si="146"/>
        <v>0</v>
      </c>
      <c r="CA124" s="31">
        <f t="shared" si="147"/>
        <v>2.9443053435999995</v>
      </c>
      <c r="CB124" s="31">
        <f t="shared" si="148"/>
        <v>0</v>
      </c>
      <c r="CC124" s="31">
        <f t="shared" si="149"/>
        <v>0</v>
      </c>
      <c r="CD124" s="31">
        <f t="shared" si="150"/>
        <v>2.9443053435999995</v>
      </c>
      <c r="CE124" s="31">
        <f t="shared" si="151"/>
        <v>0</v>
      </c>
      <c r="CF124" s="85" t="s">
        <v>1358</v>
      </c>
    </row>
    <row r="125" spans="1:84" ht="45" x14ac:dyDescent="0.25">
      <c r="A125" s="7" t="s">
        <v>102</v>
      </c>
      <c r="B125" s="17" t="s">
        <v>916</v>
      </c>
      <c r="C125" s="8" t="s">
        <v>1115</v>
      </c>
      <c r="D125" s="63">
        <v>2016</v>
      </c>
      <c r="E125" s="63">
        <v>2016</v>
      </c>
      <c r="F125" s="63" t="s">
        <v>1358</v>
      </c>
      <c r="G125" s="31">
        <v>3.9874157256778314E-3</v>
      </c>
      <c r="H125" s="64">
        <f t="shared" si="134"/>
        <v>2.5001096600000002E-2</v>
      </c>
      <c r="I125" s="31" t="s">
        <v>1358</v>
      </c>
      <c r="J125" s="31">
        <v>3.9874157256778314E-3</v>
      </c>
      <c r="K125" s="31">
        <f t="shared" si="135"/>
        <v>2.5001096600000002E-2</v>
      </c>
      <c r="L125" s="31" t="s">
        <v>1358</v>
      </c>
      <c r="M125" s="28">
        <v>0</v>
      </c>
      <c r="N125" s="31">
        <v>0</v>
      </c>
      <c r="O125" s="65">
        <v>0</v>
      </c>
      <c r="P125" s="28">
        <v>0</v>
      </c>
      <c r="Q125" s="28">
        <v>4.1001798424000001E-2</v>
      </c>
      <c r="R125" s="31">
        <v>4.7152068187599996E-2</v>
      </c>
      <c r="S125" s="31">
        <f t="shared" si="137"/>
        <v>0</v>
      </c>
      <c r="T125" s="31">
        <f t="shared" si="138"/>
        <v>2.5001096600000002E-2</v>
      </c>
      <c r="U125" s="31">
        <f t="shared" si="140"/>
        <v>0</v>
      </c>
      <c r="V125" s="31">
        <f t="shared" si="136"/>
        <v>0</v>
      </c>
      <c r="W125" s="31">
        <f t="shared" si="141"/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28">
        <v>0</v>
      </c>
      <c r="AD125" s="28">
        <v>0</v>
      </c>
      <c r="AE125" s="28">
        <v>0</v>
      </c>
      <c r="AF125" s="28">
        <v>0</v>
      </c>
      <c r="AG125" s="28">
        <v>0</v>
      </c>
      <c r="AH125" s="31">
        <v>0</v>
      </c>
      <c r="AI125" s="28">
        <v>0</v>
      </c>
      <c r="AJ125" s="28">
        <v>0</v>
      </c>
      <c r="AK125" s="31">
        <v>0</v>
      </c>
      <c r="AL125" s="28">
        <v>0</v>
      </c>
      <c r="AM125" s="28">
        <f>21.18737*1.18/1000</f>
        <v>2.5001096600000002E-2</v>
      </c>
      <c r="AN125" s="28">
        <v>0</v>
      </c>
      <c r="AO125" s="28">
        <v>0</v>
      </c>
      <c r="AP125" s="28">
        <f>21.18737*1.18/1000</f>
        <v>2.5001096600000002E-2</v>
      </c>
      <c r="AQ125" s="28">
        <v>0</v>
      </c>
      <c r="AR125" s="31">
        <v>0</v>
      </c>
      <c r="AS125" s="28">
        <v>0</v>
      </c>
      <c r="AT125" s="28">
        <v>0</v>
      </c>
      <c r="AU125" s="31">
        <v>0</v>
      </c>
      <c r="AV125" s="28">
        <v>0</v>
      </c>
      <c r="AW125" s="31">
        <v>0</v>
      </c>
      <c r="AX125" s="28">
        <v>0</v>
      </c>
      <c r="AY125" s="28">
        <v>0</v>
      </c>
      <c r="AZ125" s="31">
        <v>0</v>
      </c>
      <c r="BA125" s="28">
        <v>0</v>
      </c>
      <c r="BB125" s="28">
        <v>0</v>
      </c>
      <c r="BC125" s="28">
        <v>0</v>
      </c>
      <c r="BD125" s="28">
        <v>0</v>
      </c>
      <c r="BE125" s="28">
        <v>0</v>
      </c>
      <c r="BF125" s="28">
        <v>0</v>
      </c>
      <c r="BG125" s="28">
        <v>0</v>
      </c>
      <c r="BH125" s="28">
        <v>0</v>
      </c>
      <c r="BI125" s="28">
        <v>0</v>
      </c>
      <c r="BJ125" s="28">
        <v>0</v>
      </c>
      <c r="BK125" s="28">
        <v>0</v>
      </c>
      <c r="BL125" s="28">
        <v>0</v>
      </c>
      <c r="BM125" s="28">
        <v>0</v>
      </c>
      <c r="BN125" s="28">
        <v>0</v>
      </c>
      <c r="BO125" s="28">
        <v>0</v>
      </c>
      <c r="BP125" s="28">
        <v>0</v>
      </c>
      <c r="BQ125" s="28">
        <v>0</v>
      </c>
      <c r="BR125" s="28">
        <v>0</v>
      </c>
      <c r="BS125" s="28">
        <v>0</v>
      </c>
      <c r="BT125" s="28">
        <v>0</v>
      </c>
      <c r="BU125" s="28">
        <v>0</v>
      </c>
      <c r="BV125" s="31">
        <f t="shared" si="142"/>
        <v>2.5001096600000002E-2</v>
      </c>
      <c r="BW125" s="31">
        <f t="shared" si="143"/>
        <v>0</v>
      </c>
      <c r="BX125" s="31">
        <f t="shared" si="144"/>
        <v>0</v>
      </c>
      <c r="BY125" s="31">
        <f t="shared" si="145"/>
        <v>2.5001096600000002E-2</v>
      </c>
      <c r="BZ125" s="31">
        <f t="shared" si="146"/>
        <v>0</v>
      </c>
      <c r="CA125" s="31">
        <f t="shared" si="147"/>
        <v>2.5001096600000002E-2</v>
      </c>
      <c r="CB125" s="31">
        <f t="shared" si="148"/>
        <v>0</v>
      </c>
      <c r="CC125" s="31">
        <f t="shared" si="149"/>
        <v>0</v>
      </c>
      <c r="CD125" s="31">
        <f t="shared" si="150"/>
        <v>2.5001096600000002E-2</v>
      </c>
      <c r="CE125" s="31">
        <f t="shared" si="151"/>
        <v>0</v>
      </c>
      <c r="CF125" s="85" t="s">
        <v>1358</v>
      </c>
    </row>
    <row r="126" spans="1:84" ht="45" x14ac:dyDescent="0.25">
      <c r="A126" s="7" t="s">
        <v>102</v>
      </c>
      <c r="B126" s="17" t="s">
        <v>1103</v>
      </c>
      <c r="C126" s="8" t="s">
        <v>1116</v>
      </c>
      <c r="D126" s="63">
        <v>2016</v>
      </c>
      <c r="E126" s="63">
        <v>2016</v>
      </c>
      <c r="F126" s="63" t="s">
        <v>1358</v>
      </c>
      <c r="G126" s="31">
        <v>0.14893971291866029</v>
      </c>
      <c r="H126" s="64">
        <f t="shared" si="134"/>
        <v>0.93385200000000002</v>
      </c>
      <c r="I126" s="31" t="s">
        <v>1358</v>
      </c>
      <c r="J126" s="31">
        <v>0.14893971291866029</v>
      </c>
      <c r="K126" s="31">
        <f t="shared" si="135"/>
        <v>0.93385200000000002</v>
      </c>
      <c r="L126" s="31" t="s">
        <v>1358</v>
      </c>
      <c r="M126" s="28">
        <v>0</v>
      </c>
      <c r="N126" s="31">
        <v>0</v>
      </c>
      <c r="O126" s="65">
        <v>0</v>
      </c>
      <c r="P126" s="28">
        <v>0</v>
      </c>
      <c r="Q126" s="28">
        <v>1.5315172799999999</v>
      </c>
      <c r="R126" s="31">
        <v>1.7612448719999998</v>
      </c>
      <c r="S126" s="31">
        <f t="shared" si="137"/>
        <v>0</v>
      </c>
      <c r="T126" s="31">
        <f t="shared" si="138"/>
        <v>0.93385200000000002</v>
      </c>
      <c r="U126" s="31">
        <f t="shared" si="140"/>
        <v>0</v>
      </c>
      <c r="V126" s="31">
        <f t="shared" si="136"/>
        <v>0</v>
      </c>
      <c r="W126" s="31">
        <f t="shared" si="141"/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28">
        <v>0</v>
      </c>
      <c r="AD126" s="28">
        <v>0</v>
      </c>
      <c r="AE126" s="28">
        <v>0</v>
      </c>
      <c r="AF126" s="28">
        <v>0</v>
      </c>
      <c r="AG126" s="28">
        <v>0</v>
      </c>
      <c r="AH126" s="31">
        <v>0</v>
      </c>
      <c r="AI126" s="28">
        <v>0</v>
      </c>
      <c r="AJ126" s="28">
        <v>0</v>
      </c>
      <c r="AK126" s="31">
        <v>0</v>
      </c>
      <c r="AL126" s="28">
        <v>0</v>
      </c>
      <c r="AM126" s="28">
        <f>791400*1.18/1000000</f>
        <v>0.93385200000000002</v>
      </c>
      <c r="AN126" s="28">
        <v>0</v>
      </c>
      <c r="AO126" s="28">
        <v>0</v>
      </c>
      <c r="AP126" s="28">
        <f>791400*1.18/1000000</f>
        <v>0.93385200000000002</v>
      </c>
      <c r="AQ126" s="28">
        <v>0</v>
      </c>
      <c r="AR126" s="31">
        <v>0</v>
      </c>
      <c r="AS126" s="28">
        <v>0</v>
      </c>
      <c r="AT126" s="28">
        <v>0</v>
      </c>
      <c r="AU126" s="31">
        <v>0</v>
      </c>
      <c r="AV126" s="28">
        <v>0</v>
      </c>
      <c r="AW126" s="31">
        <v>0</v>
      </c>
      <c r="AX126" s="28">
        <v>0</v>
      </c>
      <c r="AY126" s="28">
        <v>0</v>
      </c>
      <c r="AZ126" s="31">
        <v>0</v>
      </c>
      <c r="BA126" s="28">
        <v>0</v>
      </c>
      <c r="BB126" s="28">
        <v>0</v>
      </c>
      <c r="BC126" s="28">
        <v>0</v>
      </c>
      <c r="BD126" s="28">
        <v>0</v>
      </c>
      <c r="BE126" s="28">
        <v>0</v>
      </c>
      <c r="BF126" s="28">
        <v>0</v>
      </c>
      <c r="BG126" s="28">
        <v>0</v>
      </c>
      <c r="BH126" s="28">
        <v>0</v>
      </c>
      <c r="BI126" s="28">
        <v>0</v>
      </c>
      <c r="BJ126" s="28">
        <v>0</v>
      </c>
      <c r="BK126" s="28">
        <v>0</v>
      </c>
      <c r="BL126" s="28">
        <v>0</v>
      </c>
      <c r="BM126" s="28">
        <v>0</v>
      </c>
      <c r="BN126" s="28">
        <v>0</v>
      </c>
      <c r="BO126" s="28">
        <v>0</v>
      </c>
      <c r="BP126" s="28">
        <v>0</v>
      </c>
      <c r="BQ126" s="28">
        <v>0</v>
      </c>
      <c r="BR126" s="28">
        <v>0</v>
      </c>
      <c r="BS126" s="28">
        <v>0</v>
      </c>
      <c r="BT126" s="28">
        <v>0</v>
      </c>
      <c r="BU126" s="28">
        <v>0</v>
      </c>
      <c r="BV126" s="31">
        <f t="shared" si="142"/>
        <v>0.93385200000000002</v>
      </c>
      <c r="BW126" s="31">
        <f t="shared" si="143"/>
        <v>0</v>
      </c>
      <c r="BX126" s="31">
        <f t="shared" si="144"/>
        <v>0</v>
      </c>
      <c r="BY126" s="31">
        <f t="shared" si="145"/>
        <v>0.93385200000000002</v>
      </c>
      <c r="BZ126" s="31">
        <f t="shared" si="146"/>
        <v>0</v>
      </c>
      <c r="CA126" s="31">
        <f t="shared" si="147"/>
        <v>0.93385200000000002</v>
      </c>
      <c r="CB126" s="31">
        <f t="shared" si="148"/>
        <v>0</v>
      </c>
      <c r="CC126" s="31">
        <f t="shared" si="149"/>
        <v>0</v>
      </c>
      <c r="CD126" s="31">
        <f t="shared" si="150"/>
        <v>0.93385200000000002</v>
      </c>
      <c r="CE126" s="31">
        <f t="shared" si="151"/>
        <v>0</v>
      </c>
      <c r="CF126" s="85" t="s">
        <v>1358</v>
      </c>
    </row>
    <row r="127" spans="1:84" ht="45" x14ac:dyDescent="0.25">
      <c r="A127" s="7" t="s">
        <v>102</v>
      </c>
      <c r="B127" s="17" t="s">
        <v>1104</v>
      </c>
      <c r="C127" s="8" t="s">
        <v>1117</v>
      </c>
      <c r="D127" s="63">
        <v>2016</v>
      </c>
      <c r="E127" s="63">
        <v>2016</v>
      </c>
      <c r="F127" s="63" t="s">
        <v>1358</v>
      </c>
      <c r="G127" s="31">
        <v>0.13926634768740032</v>
      </c>
      <c r="H127" s="64">
        <f t="shared" si="134"/>
        <v>0.87319999999999998</v>
      </c>
      <c r="I127" s="31" t="s">
        <v>1358</v>
      </c>
      <c r="J127" s="31">
        <v>0.13926634768740032</v>
      </c>
      <c r="K127" s="31">
        <f t="shared" si="135"/>
        <v>0.87319999999999998</v>
      </c>
      <c r="L127" s="31" t="s">
        <v>1358</v>
      </c>
      <c r="M127" s="28">
        <v>0</v>
      </c>
      <c r="N127" s="31">
        <v>0</v>
      </c>
      <c r="O127" s="65">
        <v>0</v>
      </c>
      <c r="P127" s="28">
        <v>0</v>
      </c>
      <c r="Q127" s="28">
        <v>1.4320479999999998</v>
      </c>
      <c r="R127" s="31">
        <v>1.6468551999999996</v>
      </c>
      <c r="S127" s="31">
        <f t="shared" si="137"/>
        <v>0</v>
      </c>
      <c r="T127" s="31">
        <f t="shared" si="138"/>
        <v>0.87319999999999998</v>
      </c>
      <c r="U127" s="31">
        <f t="shared" si="140"/>
        <v>0</v>
      </c>
      <c r="V127" s="31">
        <f t="shared" si="136"/>
        <v>0</v>
      </c>
      <c r="W127" s="31">
        <f t="shared" si="141"/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28">
        <v>0</v>
      </c>
      <c r="AD127" s="28">
        <v>0</v>
      </c>
      <c r="AE127" s="28">
        <v>0</v>
      </c>
      <c r="AF127" s="28">
        <v>0</v>
      </c>
      <c r="AG127" s="28">
        <v>0</v>
      </c>
      <c r="AH127" s="31">
        <v>0</v>
      </c>
      <c r="AI127" s="28">
        <v>0</v>
      </c>
      <c r="AJ127" s="28">
        <v>0</v>
      </c>
      <c r="AK127" s="31">
        <v>0</v>
      </c>
      <c r="AL127" s="28">
        <v>0</v>
      </c>
      <c r="AM127" s="28">
        <f>740000*1.18/1000000</f>
        <v>0.87319999999999998</v>
      </c>
      <c r="AN127" s="28">
        <v>0</v>
      </c>
      <c r="AO127" s="28">
        <v>0</v>
      </c>
      <c r="AP127" s="28">
        <f>740000*1.18/1000000</f>
        <v>0.87319999999999998</v>
      </c>
      <c r="AQ127" s="28">
        <v>0</v>
      </c>
      <c r="AR127" s="31">
        <v>0</v>
      </c>
      <c r="AS127" s="28">
        <v>0</v>
      </c>
      <c r="AT127" s="28">
        <v>0</v>
      </c>
      <c r="AU127" s="31">
        <v>0</v>
      </c>
      <c r="AV127" s="28">
        <v>0</v>
      </c>
      <c r="AW127" s="31">
        <v>0</v>
      </c>
      <c r="AX127" s="28">
        <v>0</v>
      </c>
      <c r="AY127" s="28">
        <v>0</v>
      </c>
      <c r="AZ127" s="31">
        <v>0</v>
      </c>
      <c r="BA127" s="28">
        <v>0</v>
      </c>
      <c r="BB127" s="28">
        <v>0</v>
      </c>
      <c r="BC127" s="28">
        <v>0</v>
      </c>
      <c r="BD127" s="28">
        <v>0</v>
      </c>
      <c r="BE127" s="28">
        <v>0</v>
      </c>
      <c r="BF127" s="28">
        <v>0</v>
      </c>
      <c r="BG127" s="28">
        <v>0</v>
      </c>
      <c r="BH127" s="28">
        <v>0</v>
      </c>
      <c r="BI127" s="28">
        <v>0</v>
      </c>
      <c r="BJ127" s="28">
        <v>0</v>
      </c>
      <c r="BK127" s="28">
        <v>0</v>
      </c>
      <c r="BL127" s="28">
        <v>0</v>
      </c>
      <c r="BM127" s="28">
        <v>0</v>
      </c>
      <c r="BN127" s="28">
        <v>0</v>
      </c>
      <c r="BO127" s="28">
        <v>0</v>
      </c>
      <c r="BP127" s="28">
        <v>0</v>
      </c>
      <c r="BQ127" s="28">
        <v>0</v>
      </c>
      <c r="BR127" s="28">
        <v>0</v>
      </c>
      <c r="BS127" s="28">
        <v>0</v>
      </c>
      <c r="BT127" s="28">
        <v>0</v>
      </c>
      <c r="BU127" s="28">
        <v>0</v>
      </c>
      <c r="BV127" s="31">
        <f t="shared" si="142"/>
        <v>0.87319999999999998</v>
      </c>
      <c r="BW127" s="31">
        <f t="shared" si="143"/>
        <v>0</v>
      </c>
      <c r="BX127" s="31">
        <f t="shared" si="144"/>
        <v>0</v>
      </c>
      <c r="BY127" s="31">
        <f t="shared" si="145"/>
        <v>0.87319999999999998</v>
      </c>
      <c r="BZ127" s="31">
        <f t="shared" si="146"/>
        <v>0</v>
      </c>
      <c r="CA127" s="31">
        <f t="shared" si="147"/>
        <v>0.87319999999999998</v>
      </c>
      <c r="CB127" s="31">
        <f t="shared" si="148"/>
        <v>0</v>
      </c>
      <c r="CC127" s="31">
        <f t="shared" si="149"/>
        <v>0</v>
      </c>
      <c r="CD127" s="31">
        <f t="shared" si="150"/>
        <v>0.87319999999999998</v>
      </c>
      <c r="CE127" s="31">
        <f t="shared" si="151"/>
        <v>0</v>
      </c>
      <c r="CF127" s="85" t="s">
        <v>1358</v>
      </c>
    </row>
    <row r="128" spans="1:84" ht="45" x14ac:dyDescent="0.25">
      <c r="A128" s="7" t="s">
        <v>102</v>
      </c>
      <c r="B128" s="17" t="s">
        <v>1105</v>
      </c>
      <c r="C128" s="8" t="s">
        <v>1118</v>
      </c>
      <c r="D128" s="63">
        <v>2016</v>
      </c>
      <c r="E128" s="63">
        <v>2016</v>
      </c>
      <c r="F128" s="63" t="s">
        <v>1358</v>
      </c>
      <c r="G128" s="31">
        <v>0.41123094098883578</v>
      </c>
      <c r="H128" s="64">
        <f t="shared" si="134"/>
        <v>2.5784180000000001</v>
      </c>
      <c r="I128" s="31" t="s">
        <v>1358</v>
      </c>
      <c r="J128" s="31">
        <v>0.41123094098883578</v>
      </c>
      <c r="K128" s="31">
        <f t="shared" si="135"/>
        <v>2.5784180000000001</v>
      </c>
      <c r="L128" s="31" t="s">
        <v>1358</v>
      </c>
      <c r="M128" s="28">
        <v>0</v>
      </c>
      <c r="N128" s="31">
        <v>0</v>
      </c>
      <c r="O128" s="65">
        <v>0</v>
      </c>
      <c r="P128" s="28">
        <v>0</v>
      </c>
      <c r="Q128" s="28">
        <v>4.2286055200000003</v>
      </c>
      <c r="R128" s="31">
        <v>4.8628963479999996</v>
      </c>
      <c r="S128" s="31">
        <f t="shared" si="137"/>
        <v>0</v>
      </c>
      <c r="T128" s="31">
        <f t="shared" si="138"/>
        <v>2.5784180000000001</v>
      </c>
      <c r="U128" s="31">
        <f t="shared" si="140"/>
        <v>0</v>
      </c>
      <c r="V128" s="31">
        <f t="shared" si="136"/>
        <v>0</v>
      </c>
      <c r="W128" s="31">
        <f t="shared" si="141"/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28">
        <v>0</v>
      </c>
      <c r="AD128" s="28">
        <v>0</v>
      </c>
      <c r="AE128" s="28">
        <v>0</v>
      </c>
      <c r="AF128" s="28">
        <v>0</v>
      </c>
      <c r="AG128" s="28">
        <v>0</v>
      </c>
      <c r="AH128" s="31">
        <v>0</v>
      </c>
      <c r="AI128" s="28">
        <v>0</v>
      </c>
      <c r="AJ128" s="28">
        <v>0</v>
      </c>
      <c r="AK128" s="31">
        <v>0</v>
      </c>
      <c r="AL128" s="28">
        <v>0</v>
      </c>
      <c r="AM128" s="28">
        <f>2185100*1.18/1000000</f>
        <v>2.5784180000000001</v>
      </c>
      <c r="AN128" s="28">
        <v>0</v>
      </c>
      <c r="AO128" s="28">
        <v>0</v>
      </c>
      <c r="AP128" s="28">
        <f>2185100*1.18/1000000</f>
        <v>2.5784180000000001</v>
      </c>
      <c r="AQ128" s="28">
        <v>0</v>
      </c>
      <c r="AR128" s="31">
        <v>0</v>
      </c>
      <c r="AS128" s="28">
        <v>0</v>
      </c>
      <c r="AT128" s="28">
        <v>0</v>
      </c>
      <c r="AU128" s="31">
        <v>0</v>
      </c>
      <c r="AV128" s="28">
        <v>0</v>
      </c>
      <c r="AW128" s="31">
        <v>0</v>
      </c>
      <c r="AX128" s="28">
        <v>0</v>
      </c>
      <c r="AY128" s="28">
        <v>0</v>
      </c>
      <c r="AZ128" s="31">
        <v>0</v>
      </c>
      <c r="BA128" s="28">
        <v>0</v>
      </c>
      <c r="BB128" s="28">
        <v>0</v>
      </c>
      <c r="BC128" s="28">
        <v>0</v>
      </c>
      <c r="BD128" s="28">
        <v>0</v>
      </c>
      <c r="BE128" s="28">
        <v>0</v>
      </c>
      <c r="BF128" s="28">
        <v>0</v>
      </c>
      <c r="BG128" s="28">
        <v>0</v>
      </c>
      <c r="BH128" s="28">
        <v>0</v>
      </c>
      <c r="BI128" s="28">
        <v>0</v>
      </c>
      <c r="BJ128" s="28">
        <v>0</v>
      </c>
      <c r="BK128" s="28">
        <v>0</v>
      </c>
      <c r="BL128" s="28">
        <v>0</v>
      </c>
      <c r="BM128" s="28">
        <v>0</v>
      </c>
      <c r="BN128" s="28">
        <v>0</v>
      </c>
      <c r="BO128" s="28">
        <v>0</v>
      </c>
      <c r="BP128" s="28">
        <v>0</v>
      </c>
      <c r="BQ128" s="28">
        <v>0</v>
      </c>
      <c r="BR128" s="28">
        <v>0</v>
      </c>
      <c r="BS128" s="28">
        <v>0</v>
      </c>
      <c r="BT128" s="28">
        <v>0</v>
      </c>
      <c r="BU128" s="28">
        <v>0</v>
      </c>
      <c r="BV128" s="31">
        <f t="shared" si="142"/>
        <v>2.5784180000000001</v>
      </c>
      <c r="BW128" s="31">
        <f t="shared" si="143"/>
        <v>0</v>
      </c>
      <c r="BX128" s="31">
        <f t="shared" si="144"/>
        <v>0</v>
      </c>
      <c r="BY128" s="31">
        <f t="shared" si="145"/>
        <v>2.5784180000000001</v>
      </c>
      <c r="BZ128" s="31">
        <f t="shared" si="146"/>
        <v>0</v>
      </c>
      <c r="CA128" s="31">
        <f t="shared" si="147"/>
        <v>2.5784180000000001</v>
      </c>
      <c r="CB128" s="31">
        <f t="shared" si="148"/>
        <v>0</v>
      </c>
      <c r="CC128" s="31">
        <f t="shared" si="149"/>
        <v>0</v>
      </c>
      <c r="CD128" s="31">
        <f t="shared" si="150"/>
        <v>2.5784180000000001</v>
      </c>
      <c r="CE128" s="31">
        <f t="shared" si="151"/>
        <v>0</v>
      </c>
      <c r="CF128" s="85" t="s">
        <v>1358</v>
      </c>
    </row>
    <row r="129" spans="1:84" ht="45" x14ac:dyDescent="0.25">
      <c r="A129" s="7" t="s">
        <v>102</v>
      </c>
      <c r="B129" s="17" t="s">
        <v>1106</v>
      </c>
      <c r="C129" s="8" t="s">
        <v>1119</v>
      </c>
      <c r="D129" s="63">
        <v>2016</v>
      </c>
      <c r="E129" s="63">
        <v>2016</v>
      </c>
      <c r="F129" s="63" t="s">
        <v>1358</v>
      </c>
      <c r="G129" s="31">
        <v>0.25286251993620418</v>
      </c>
      <c r="H129" s="64">
        <f t="shared" si="134"/>
        <v>1.585448</v>
      </c>
      <c r="I129" s="31" t="s">
        <v>1358</v>
      </c>
      <c r="J129" s="31">
        <v>0.25286251993620418</v>
      </c>
      <c r="K129" s="31">
        <f t="shared" si="135"/>
        <v>1.585448</v>
      </c>
      <c r="L129" s="31" t="s">
        <v>1358</v>
      </c>
      <c r="M129" s="28">
        <v>0</v>
      </c>
      <c r="N129" s="31">
        <v>0</v>
      </c>
      <c r="O129" s="65">
        <v>0</v>
      </c>
      <c r="P129" s="28">
        <v>0</v>
      </c>
      <c r="Q129" s="28">
        <v>2.6001347199999998</v>
      </c>
      <c r="R129" s="31">
        <v>2.9901549279999995</v>
      </c>
      <c r="S129" s="31">
        <f t="shared" si="137"/>
        <v>0</v>
      </c>
      <c r="T129" s="31">
        <f t="shared" si="138"/>
        <v>1.585448</v>
      </c>
      <c r="U129" s="31">
        <f t="shared" si="140"/>
        <v>0</v>
      </c>
      <c r="V129" s="31">
        <f t="shared" si="136"/>
        <v>0</v>
      </c>
      <c r="W129" s="31">
        <f t="shared" si="141"/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28">
        <v>0</v>
      </c>
      <c r="AD129" s="28">
        <v>0</v>
      </c>
      <c r="AE129" s="28">
        <v>0</v>
      </c>
      <c r="AF129" s="28">
        <v>0</v>
      </c>
      <c r="AG129" s="28">
        <v>0</v>
      </c>
      <c r="AH129" s="31">
        <v>0</v>
      </c>
      <c r="AI129" s="28">
        <v>0</v>
      </c>
      <c r="AJ129" s="28">
        <v>0</v>
      </c>
      <c r="AK129" s="31">
        <v>0</v>
      </c>
      <c r="AL129" s="28">
        <v>0</v>
      </c>
      <c r="AM129" s="28">
        <f>(823800+403300+116500)*1.18/1000000</f>
        <v>1.585448</v>
      </c>
      <c r="AN129" s="28">
        <v>0</v>
      </c>
      <c r="AO129" s="28">
        <v>0</v>
      </c>
      <c r="AP129" s="28">
        <f>(823800+403300+116500)*1.18/1000000</f>
        <v>1.585448</v>
      </c>
      <c r="AQ129" s="28">
        <v>0</v>
      </c>
      <c r="AR129" s="31">
        <v>0</v>
      </c>
      <c r="AS129" s="28">
        <v>0</v>
      </c>
      <c r="AT129" s="28">
        <v>0</v>
      </c>
      <c r="AU129" s="31">
        <v>0</v>
      </c>
      <c r="AV129" s="28">
        <v>0</v>
      </c>
      <c r="AW129" s="31">
        <v>0</v>
      </c>
      <c r="AX129" s="28">
        <v>0</v>
      </c>
      <c r="AY129" s="28">
        <v>0</v>
      </c>
      <c r="AZ129" s="31">
        <v>0</v>
      </c>
      <c r="BA129" s="28">
        <v>0</v>
      </c>
      <c r="BB129" s="28">
        <v>0</v>
      </c>
      <c r="BC129" s="28">
        <v>0</v>
      </c>
      <c r="BD129" s="28">
        <v>0</v>
      </c>
      <c r="BE129" s="28">
        <v>0</v>
      </c>
      <c r="BF129" s="28">
        <v>0</v>
      </c>
      <c r="BG129" s="28">
        <v>0</v>
      </c>
      <c r="BH129" s="28">
        <v>0</v>
      </c>
      <c r="BI129" s="28">
        <v>0</v>
      </c>
      <c r="BJ129" s="28">
        <v>0</v>
      </c>
      <c r="BK129" s="28">
        <v>0</v>
      </c>
      <c r="BL129" s="28">
        <v>0</v>
      </c>
      <c r="BM129" s="28">
        <v>0</v>
      </c>
      <c r="BN129" s="28">
        <v>0</v>
      </c>
      <c r="BO129" s="28">
        <v>0</v>
      </c>
      <c r="BP129" s="28">
        <v>0</v>
      </c>
      <c r="BQ129" s="28">
        <v>0</v>
      </c>
      <c r="BR129" s="28">
        <v>0</v>
      </c>
      <c r="BS129" s="28">
        <v>0</v>
      </c>
      <c r="BT129" s="28">
        <v>0</v>
      </c>
      <c r="BU129" s="28">
        <v>0</v>
      </c>
      <c r="BV129" s="31">
        <f t="shared" si="142"/>
        <v>1.585448</v>
      </c>
      <c r="BW129" s="31">
        <f t="shared" si="143"/>
        <v>0</v>
      </c>
      <c r="BX129" s="31">
        <f t="shared" si="144"/>
        <v>0</v>
      </c>
      <c r="BY129" s="31">
        <f t="shared" si="145"/>
        <v>1.585448</v>
      </c>
      <c r="BZ129" s="31">
        <f t="shared" si="146"/>
        <v>0</v>
      </c>
      <c r="CA129" s="31">
        <f t="shared" si="147"/>
        <v>1.585448</v>
      </c>
      <c r="CB129" s="31">
        <f t="shared" si="148"/>
        <v>0</v>
      </c>
      <c r="CC129" s="31">
        <f t="shared" si="149"/>
        <v>0</v>
      </c>
      <c r="CD129" s="31">
        <f t="shared" si="150"/>
        <v>1.585448</v>
      </c>
      <c r="CE129" s="31">
        <f t="shared" si="151"/>
        <v>0</v>
      </c>
      <c r="CF129" s="85" t="s">
        <v>1358</v>
      </c>
    </row>
    <row r="130" spans="1:84" ht="45" x14ac:dyDescent="0.25">
      <c r="A130" s="7" t="s">
        <v>102</v>
      </c>
      <c r="B130" s="17" t="s">
        <v>1107</v>
      </c>
      <c r="C130" s="8" t="s">
        <v>1120</v>
      </c>
      <c r="D130" s="63">
        <v>2016</v>
      </c>
      <c r="E130" s="63">
        <v>2016</v>
      </c>
      <c r="F130" s="63" t="s">
        <v>1358</v>
      </c>
      <c r="G130" s="31">
        <v>0.24768708133971296</v>
      </c>
      <c r="H130" s="64">
        <f t="shared" si="134"/>
        <v>1.5529980000000001</v>
      </c>
      <c r="I130" s="31" t="s">
        <v>1358</v>
      </c>
      <c r="J130" s="31">
        <v>0.24768708133971296</v>
      </c>
      <c r="K130" s="31">
        <f t="shared" si="135"/>
        <v>1.5529980000000001</v>
      </c>
      <c r="L130" s="31" t="s">
        <v>1358</v>
      </c>
      <c r="M130" s="28">
        <v>0</v>
      </c>
      <c r="N130" s="31">
        <v>0</v>
      </c>
      <c r="O130" s="65">
        <v>0</v>
      </c>
      <c r="P130" s="28">
        <v>0</v>
      </c>
      <c r="Q130" s="28">
        <v>2.54691672</v>
      </c>
      <c r="R130" s="31">
        <v>2.9289542279999998</v>
      </c>
      <c r="S130" s="31">
        <f t="shared" si="137"/>
        <v>0</v>
      </c>
      <c r="T130" s="31">
        <f t="shared" si="138"/>
        <v>1.5529980000000001</v>
      </c>
      <c r="U130" s="31">
        <f t="shared" si="140"/>
        <v>0</v>
      </c>
      <c r="V130" s="31">
        <f t="shared" si="136"/>
        <v>0</v>
      </c>
      <c r="W130" s="31">
        <f t="shared" si="141"/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28">
        <v>0</v>
      </c>
      <c r="AD130" s="28">
        <v>0</v>
      </c>
      <c r="AE130" s="28">
        <v>0</v>
      </c>
      <c r="AF130" s="28">
        <v>0</v>
      </c>
      <c r="AG130" s="28">
        <v>0</v>
      </c>
      <c r="AH130" s="31">
        <v>0</v>
      </c>
      <c r="AI130" s="28">
        <v>0</v>
      </c>
      <c r="AJ130" s="28">
        <v>0</v>
      </c>
      <c r="AK130" s="31">
        <v>0</v>
      </c>
      <c r="AL130" s="28">
        <v>0</v>
      </c>
      <c r="AM130" s="28">
        <f>(523300+792800)*1.18/1000000</f>
        <v>1.5529980000000001</v>
      </c>
      <c r="AN130" s="28">
        <v>0</v>
      </c>
      <c r="AO130" s="28">
        <v>0</v>
      </c>
      <c r="AP130" s="28">
        <f>(523300+792800)*1.18/1000000</f>
        <v>1.5529980000000001</v>
      </c>
      <c r="AQ130" s="28">
        <v>0</v>
      </c>
      <c r="AR130" s="31">
        <v>0</v>
      </c>
      <c r="AS130" s="28">
        <v>0</v>
      </c>
      <c r="AT130" s="28">
        <v>0</v>
      </c>
      <c r="AU130" s="31">
        <v>0</v>
      </c>
      <c r="AV130" s="28">
        <v>0</v>
      </c>
      <c r="AW130" s="31">
        <v>0</v>
      </c>
      <c r="AX130" s="28">
        <v>0</v>
      </c>
      <c r="AY130" s="28">
        <v>0</v>
      </c>
      <c r="AZ130" s="31">
        <v>0</v>
      </c>
      <c r="BA130" s="28">
        <v>0</v>
      </c>
      <c r="BB130" s="28">
        <v>0</v>
      </c>
      <c r="BC130" s="28">
        <v>0</v>
      </c>
      <c r="BD130" s="28">
        <v>0</v>
      </c>
      <c r="BE130" s="28">
        <v>0</v>
      </c>
      <c r="BF130" s="28">
        <v>0</v>
      </c>
      <c r="BG130" s="28">
        <v>0</v>
      </c>
      <c r="BH130" s="28">
        <v>0</v>
      </c>
      <c r="BI130" s="28">
        <v>0</v>
      </c>
      <c r="BJ130" s="28">
        <v>0</v>
      </c>
      <c r="BK130" s="28">
        <v>0</v>
      </c>
      <c r="BL130" s="28">
        <v>0</v>
      </c>
      <c r="BM130" s="28">
        <v>0</v>
      </c>
      <c r="BN130" s="28">
        <v>0</v>
      </c>
      <c r="BO130" s="28">
        <v>0</v>
      </c>
      <c r="BP130" s="28">
        <v>0</v>
      </c>
      <c r="BQ130" s="28">
        <v>0</v>
      </c>
      <c r="BR130" s="28">
        <v>0</v>
      </c>
      <c r="BS130" s="28">
        <v>0</v>
      </c>
      <c r="BT130" s="28">
        <v>0</v>
      </c>
      <c r="BU130" s="28">
        <v>0</v>
      </c>
      <c r="BV130" s="31">
        <f t="shared" si="142"/>
        <v>1.5529980000000001</v>
      </c>
      <c r="BW130" s="31">
        <f t="shared" si="143"/>
        <v>0</v>
      </c>
      <c r="BX130" s="31">
        <f t="shared" si="144"/>
        <v>0</v>
      </c>
      <c r="BY130" s="31">
        <f t="shared" si="145"/>
        <v>1.5529980000000001</v>
      </c>
      <c r="BZ130" s="31">
        <f t="shared" si="146"/>
        <v>0</v>
      </c>
      <c r="CA130" s="31">
        <f t="shared" si="147"/>
        <v>1.5529980000000001</v>
      </c>
      <c r="CB130" s="31">
        <f t="shared" si="148"/>
        <v>0</v>
      </c>
      <c r="CC130" s="31">
        <f t="shared" si="149"/>
        <v>0</v>
      </c>
      <c r="CD130" s="31">
        <f t="shared" si="150"/>
        <v>1.5529980000000001</v>
      </c>
      <c r="CE130" s="31">
        <f t="shared" si="151"/>
        <v>0</v>
      </c>
      <c r="CF130" s="85" t="s">
        <v>1358</v>
      </c>
    </row>
    <row r="131" spans="1:84" ht="45" x14ac:dyDescent="0.25">
      <c r="A131" s="7" t="s">
        <v>102</v>
      </c>
      <c r="B131" s="17" t="s">
        <v>1108</v>
      </c>
      <c r="C131" s="8" t="s">
        <v>1121</v>
      </c>
      <c r="D131" s="63">
        <v>2016</v>
      </c>
      <c r="E131" s="63">
        <v>2016</v>
      </c>
      <c r="F131" s="63" t="s">
        <v>1358</v>
      </c>
      <c r="G131" s="31">
        <v>0.23402392344497611</v>
      </c>
      <c r="H131" s="64">
        <f t="shared" si="134"/>
        <v>1.46733</v>
      </c>
      <c r="I131" s="31" t="s">
        <v>1358</v>
      </c>
      <c r="J131" s="31">
        <v>0.23402392344497611</v>
      </c>
      <c r="K131" s="31">
        <f t="shared" si="135"/>
        <v>1.46733</v>
      </c>
      <c r="L131" s="31" t="s">
        <v>1358</v>
      </c>
      <c r="M131" s="28">
        <v>0</v>
      </c>
      <c r="N131" s="31">
        <v>0</v>
      </c>
      <c r="O131" s="65">
        <v>0</v>
      </c>
      <c r="P131" s="28">
        <v>0</v>
      </c>
      <c r="Q131" s="28">
        <v>2.4064212</v>
      </c>
      <c r="R131" s="31">
        <v>2.7673843799999998</v>
      </c>
      <c r="S131" s="31">
        <f t="shared" si="137"/>
        <v>0</v>
      </c>
      <c r="T131" s="31">
        <f t="shared" si="138"/>
        <v>1.46733</v>
      </c>
      <c r="U131" s="31">
        <f t="shared" si="140"/>
        <v>0</v>
      </c>
      <c r="V131" s="31">
        <f t="shared" si="136"/>
        <v>0</v>
      </c>
      <c r="W131" s="31">
        <f t="shared" si="141"/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28">
        <v>0</v>
      </c>
      <c r="AD131" s="28">
        <v>0</v>
      </c>
      <c r="AE131" s="28">
        <v>0</v>
      </c>
      <c r="AF131" s="28">
        <v>0</v>
      </c>
      <c r="AG131" s="28">
        <v>0</v>
      </c>
      <c r="AH131" s="31">
        <v>0</v>
      </c>
      <c r="AI131" s="28">
        <v>0</v>
      </c>
      <c r="AJ131" s="28">
        <v>0</v>
      </c>
      <c r="AK131" s="31">
        <v>0</v>
      </c>
      <c r="AL131" s="28">
        <v>0</v>
      </c>
      <c r="AM131" s="28">
        <f>(414200+829300)*1.18/1000000</f>
        <v>1.46733</v>
      </c>
      <c r="AN131" s="28">
        <v>0</v>
      </c>
      <c r="AO131" s="28">
        <v>0</v>
      </c>
      <c r="AP131" s="28">
        <f>(414200+829300)*1.18/1000000</f>
        <v>1.46733</v>
      </c>
      <c r="AQ131" s="28">
        <v>0</v>
      </c>
      <c r="AR131" s="31">
        <v>0</v>
      </c>
      <c r="AS131" s="28">
        <v>0</v>
      </c>
      <c r="AT131" s="28">
        <v>0</v>
      </c>
      <c r="AU131" s="31">
        <v>0</v>
      </c>
      <c r="AV131" s="28">
        <v>0</v>
      </c>
      <c r="AW131" s="31">
        <v>0</v>
      </c>
      <c r="AX131" s="28">
        <v>0</v>
      </c>
      <c r="AY131" s="28">
        <v>0</v>
      </c>
      <c r="AZ131" s="31">
        <v>0</v>
      </c>
      <c r="BA131" s="28">
        <v>0</v>
      </c>
      <c r="BB131" s="28">
        <v>0</v>
      </c>
      <c r="BC131" s="28">
        <v>0</v>
      </c>
      <c r="BD131" s="28">
        <v>0</v>
      </c>
      <c r="BE131" s="28">
        <v>0</v>
      </c>
      <c r="BF131" s="28">
        <v>0</v>
      </c>
      <c r="BG131" s="28">
        <v>0</v>
      </c>
      <c r="BH131" s="28">
        <v>0</v>
      </c>
      <c r="BI131" s="28">
        <v>0</v>
      </c>
      <c r="BJ131" s="28">
        <v>0</v>
      </c>
      <c r="BK131" s="28">
        <v>0</v>
      </c>
      <c r="BL131" s="28">
        <v>0</v>
      </c>
      <c r="BM131" s="28">
        <v>0</v>
      </c>
      <c r="BN131" s="28">
        <v>0</v>
      </c>
      <c r="BO131" s="28">
        <v>0</v>
      </c>
      <c r="BP131" s="28">
        <v>0</v>
      </c>
      <c r="BQ131" s="28">
        <v>0</v>
      </c>
      <c r="BR131" s="28">
        <v>0</v>
      </c>
      <c r="BS131" s="28">
        <v>0</v>
      </c>
      <c r="BT131" s="28">
        <v>0</v>
      </c>
      <c r="BU131" s="28">
        <v>0</v>
      </c>
      <c r="BV131" s="31">
        <f t="shared" si="142"/>
        <v>1.46733</v>
      </c>
      <c r="BW131" s="31">
        <f t="shared" si="143"/>
        <v>0</v>
      </c>
      <c r="BX131" s="31">
        <f t="shared" si="144"/>
        <v>0</v>
      </c>
      <c r="BY131" s="31">
        <f t="shared" si="145"/>
        <v>1.46733</v>
      </c>
      <c r="BZ131" s="31">
        <f t="shared" si="146"/>
        <v>0</v>
      </c>
      <c r="CA131" s="31">
        <f t="shared" si="147"/>
        <v>1.46733</v>
      </c>
      <c r="CB131" s="31">
        <f t="shared" si="148"/>
        <v>0</v>
      </c>
      <c r="CC131" s="31">
        <f t="shared" si="149"/>
        <v>0</v>
      </c>
      <c r="CD131" s="31">
        <f t="shared" si="150"/>
        <v>1.46733</v>
      </c>
      <c r="CE131" s="31">
        <f t="shared" si="151"/>
        <v>0</v>
      </c>
      <c r="CF131" s="85" t="s">
        <v>1358</v>
      </c>
    </row>
    <row r="132" spans="1:84" ht="45" x14ac:dyDescent="0.25">
      <c r="A132" s="7" t="s">
        <v>102</v>
      </c>
      <c r="B132" s="17" t="s">
        <v>1109</v>
      </c>
      <c r="C132" s="8" t="s">
        <v>1122</v>
      </c>
      <c r="D132" s="63">
        <v>2016</v>
      </c>
      <c r="E132" s="63">
        <v>2016</v>
      </c>
      <c r="F132" s="63" t="s">
        <v>1358</v>
      </c>
      <c r="G132" s="31">
        <v>1.358053907496013</v>
      </c>
      <c r="H132" s="64">
        <f t="shared" si="134"/>
        <v>8.5149980000000003</v>
      </c>
      <c r="I132" s="31" t="s">
        <v>1358</v>
      </c>
      <c r="J132" s="31">
        <v>1.358053907496013</v>
      </c>
      <c r="K132" s="31">
        <f t="shared" si="135"/>
        <v>8.5149980000000003</v>
      </c>
      <c r="L132" s="31" t="s">
        <v>1358</v>
      </c>
      <c r="M132" s="28">
        <v>0</v>
      </c>
      <c r="N132" s="31">
        <v>0</v>
      </c>
      <c r="O132" s="65">
        <v>0</v>
      </c>
      <c r="P132" s="28">
        <v>0</v>
      </c>
      <c r="Q132" s="28">
        <v>13.964596719999999</v>
      </c>
      <c r="R132" s="31">
        <v>16.059286227999998</v>
      </c>
      <c r="S132" s="31">
        <f t="shared" si="137"/>
        <v>0</v>
      </c>
      <c r="T132" s="31">
        <f t="shared" si="138"/>
        <v>8.5149980000000003</v>
      </c>
      <c r="U132" s="31">
        <f t="shared" si="140"/>
        <v>0</v>
      </c>
      <c r="V132" s="31">
        <f t="shared" si="136"/>
        <v>0</v>
      </c>
      <c r="W132" s="31">
        <f t="shared" si="141"/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28">
        <v>0</v>
      </c>
      <c r="AD132" s="28">
        <v>0</v>
      </c>
      <c r="AE132" s="28">
        <v>0</v>
      </c>
      <c r="AF132" s="28">
        <v>0</v>
      </c>
      <c r="AG132" s="28">
        <v>0</v>
      </c>
      <c r="AH132" s="31">
        <v>0</v>
      </c>
      <c r="AI132" s="28">
        <v>0</v>
      </c>
      <c r="AJ132" s="28">
        <v>0</v>
      </c>
      <c r="AK132" s="31">
        <v>0</v>
      </c>
      <c r="AL132" s="28">
        <v>0</v>
      </c>
      <c r="AM132" s="28">
        <f>(2735900+1901000+2579200)*1.18/1000000</f>
        <v>8.5149980000000003</v>
      </c>
      <c r="AN132" s="28">
        <v>0</v>
      </c>
      <c r="AO132" s="28">
        <v>0</v>
      </c>
      <c r="AP132" s="28">
        <f>(2735900+1901000+2579200)*1.18/1000000</f>
        <v>8.5149980000000003</v>
      </c>
      <c r="AQ132" s="28">
        <v>0</v>
      </c>
      <c r="AR132" s="31">
        <v>0</v>
      </c>
      <c r="AS132" s="28">
        <v>0</v>
      </c>
      <c r="AT132" s="28">
        <v>0</v>
      </c>
      <c r="AU132" s="31">
        <v>0</v>
      </c>
      <c r="AV132" s="28">
        <v>0</v>
      </c>
      <c r="AW132" s="31">
        <v>0</v>
      </c>
      <c r="AX132" s="28">
        <v>0</v>
      </c>
      <c r="AY132" s="28">
        <v>0</v>
      </c>
      <c r="AZ132" s="31">
        <v>0</v>
      </c>
      <c r="BA132" s="28">
        <v>0</v>
      </c>
      <c r="BB132" s="28">
        <v>0</v>
      </c>
      <c r="BC132" s="28">
        <v>0</v>
      </c>
      <c r="BD132" s="28">
        <v>0</v>
      </c>
      <c r="BE132" s="28">
        <v>0</v>
      </c>
      <c r="BF132" s="28">
        <v>0</v>
      </c>
      <c r="BG132" s="28">
        <v>0</v>
      </c>
      <c r="BH132" s="28">
        <v>0</v>
      </c>
      <c r="BI132" s="28">
        <v>0</v>
      </c>
      <c r="BJ132" s="28">
        <v>0</v>
      </c>
      <c r="BK132" s="28">
        <v>0</v>
      </c>
      <c r="BL132" s="28">
        <v>0</v>
      </c>
      <c r="BM132" s="28">
        <v>0</v>
      </c>
      <c r="BN132" s="28">
        <v>0</v>
      </c>
      <c r="BO132" s="28">
        <v>0</v>
      </c>
      <c r="BP132" s="28">
        <v>0</v>
      </c>
      <c r="BQ132" s="28">
        <v>0</v>
      </c>
      <c r="BR132" s="28">
        <v>0</v>
      </c>
      <c r="BS132" s="28">
        <v>0</v>
      </c>
      <c r="BT132" s="28">
        <v>0</v>
      </c>
      <c r="BU132" s="28">
        <v>0</v>
      </c>
      <c r="BV132" s="31">
        <f t="shared" si="142"/>
        <v>8.5149980000000003</v>
      </c>
      <c r="BW132" s="31">
        <f t="shared" si="143"/>
        <v>0</v>
      </c>
      <c r="BX132" s="31">
        <f t="shared" si="144"/>
        <v>0</v>
      </c>
      <c r="BY132" s="31">
        <f t="shared" si="145"/>
        <v>8.5149980000000003</v>
      </c>
      <c r="BZ132" s="31">
        <f t="shared" si="146"/>
        <v>0</v>
      </c>
      <c r="CA132" s="31">
        <f t="shared" si="147"/>
        <v>8.5149980000000003</v>
      </c>
      <c r="CB132" s="31">
        <f t="shared" si="148"/>
        <v>0</v>
      </c>
      <c r="CC132" s="31">
        <f t="shared" si="149"/>
        <v>0</v>
      </c>
      <c r="CD132" s="31">
        <f t="shared" si="150"/>
        <v>8.5149980000000003</v>
      </c>
      <c r="CE132" s="31">
        <f t="shared" si="151"/>
        <v>0</v>
      </c>
      <c r="CF132" s="85" t="s">
        <v>1358</v>
      </c>
    </row>
    <row r="133" spans="1:84" ht="45" x14ac:dyDescent="0.25">
      <c r="A133" s="7" t="s">
        <v>102</v>
      </c>
      <c r="B133" s="17" t="s">
        <v>1110</v>
      </c>
      <c r="C133" s="8" t="s">
        <v>1123</v>
      </c>
      <c r="D133" s="63">
        <v>2016</v>
      </c>
      <c r="E133" s="63">
        <v>2016</v>
      </c>
      <c r="F133" s="63" t="s">
        <v>1358</v>
      </c>
      <c r="G133" s="31">
        <v>0.51895534290271139</v>
      </c>
      <c r="H133" s="64">
        <f t="shared" si="134"/>
        <v>3.2538499999999999</v>
      </c>
      <c r="I133" s="31" t="s">
        <v>1358</v>
      </c>
      <c r="J133" s="31">
        <v>0.51895534290271139</v>
      </c>
      <c r="K133" s="31">
        <f t="shared" si="135"/>
        <v>3.2538499999999999</v>
      </c>
      <c r="L133" s="31" t="s">
        <v>1358</v>
      </c>
      <c r="M133" s="28">
        <v>0</v>
      </c>
      <c r="N133" s="31">
        <v>0</v>
      </c>
      <c r="O133" s="65">
        <v>0</v>
      </c>
      <c r="P133" s="28">
        <v>0</v>
      </c>
      <c r="Q133" s="28">
        <v>5.3363139999999998</v>
      </c>
      <c r="R133" s="31">
        <v>6.1367610999999993</v>
      </c>
      <c r="S133" s="31">
        <f t="shared" si="137"/>
        <v>0</v>
      </c>
      <c r="T133" s="31">
        <f t="shared" si="138"/>
        <v>3.2538499999999999</v>
      </c>
      <c r="U133" s="31">
        <f t="shared" si="140"/>
        <v>0</v>
      </c>
      <c r="V133" s="31">
        <f t="shared" si="136"/>
        <v>0</v>
      </c>
      <c r="W133" s="31">
        <f t="shared" si="141"/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28">
        <v>0</v>
      </c>
      <c r="AD133" s="28">
        <v>0</v>
      </c>
      <c r="AE133" s="28">
        <v>0</v>
      </c>
      <c r="AF133" s="28">
        <v>0</v>
      </c>
      <c r="AG133" s="28">
        <v>0</v>
      </c>
      <c r="AH133" s="31">
        <v>0</v>
      </c>
      <c r="AI133" s="28">
        <v>0</v>
      </c>
      <c r="AJ133" s="28">
        <v>0</v>
      </c>
      <c r="AK133" s="31">
        <v>0</v>
      </c>
      <c r="AL133" s="28">
        <v>0</v>
      </c>
      <c r="AM133" s="28">
        <f>(1826100+931400)*1.18/1000000</f>
        <v>3.2538499999999999</v>
      </c>
      <c r="AN133" s="28">
        <v>0</v>
      </c>
      <c r="AO133" s="28">
        <v>0</v>
      </c>
      <c r="AP133" s="28">
        <f>(1826100+931400)*1.18/1000000</f>
        <v>3.2538499999999999</v>
      </c>
      <c r="AQ133" s="28">
        <v>0</v>
      </c>
      <c r="AR133" s="31">
        <v>0</v>
      </c>
      <c r="AS133" s="28">
        <v>0</v>
      </c>
      <c r="AT133" s="28">
        <v>0</v>
      </c>
      <c r="AU133" s="31">
        <v>0</v>
      </c>
      <c r="AV133" s="28">
        <v>0</v>
      </c>
      <c r="AW133" s="31">
        <v>0</v>
      </c>
      <c r="AX133" s="28">
        <v>0</v>
      </c>
      <c r="AY133" s="28">
        <v>0</v>
      </c>
      <c r="AZ133" s="31">
        <v>0</v>
      </c>
      <c r="BA133" s="28">
        <v>0</v>
      </c>
      <c r="BB133" s="28">
        <v>0</v>
      </c>
      <c r="BC133" s="28">
        <v>0</v>
      </c>
      <c r="BD133" s="28">
        <v>0</v>
      </c>
      <c r="BE133" s="28">
        <v>0</v>
      </c>
      <c r="BF133" s="28">
        <v>0</v>
      </c>
      <c r="BG133" s="28">
        <v>0</v>
      </c>
      <c r="BH133" s="28">
        <v>0</v>
      </c>
      <c r="BI133" s="28">
        <v>0</v>
      </c>
      <c r="BJ133" s="28">
        <v>0</v>
      </c>
      <c r="BK133" s="28">
        <v>0</v>
      </c>
      <c r="BL133" s="28">
        <v>0</v>
      </c>
      <c r="BM133" s="28">
        <v>0</v>
      </c>
      <c r="BN133" s="28">
        <v>0</v>
      </c>
      <c r="BO133" s="28">
        <v>0</v>
      </c>
      <c r="BP133" s="28">
        <v>0</v>
      </c>
      <c r="BQ133" s="28">
        <v>0</v>
      </c>
      <c r="BR133" s="28">
        <v>0</v>
      </c>
      <c r="BS133" s="28">
        <v>0</v>
      </c>
      <c r="BT133" s="28">
        <v>0</v>
      </c>
      <c r="BU133" s="28">
        <v>0</v>
      </c>
      <c r="BV133" s="31">
        <f t="shared" si="142"/>
        <v>3.2538499999999999</v>
      </c>
      <c r="BW133" s="31">
        <f t="shared" si="143"/>
        <v>0</v>
      </c>
      <c r="BX133" s="31">
        <f t="shared" si="144"/>
        <v>0</v>
      </c>
      <c r="BY133" s="31">
        <f t="shared" si="145"/>
        <v>3.2538499999999999</v>
      </c>
      <c r="BZ133" s="31">
        <f t="shared" si="146"/>
        <v>0</v>
      </c>
      <c r="CA133" s="31">
        <f t="shared" si="147"/>
        <v>3.2538499999999999</v>
      </c>
      <c r="CB133" s="31">
        <f t="shared" si="148"/>
        <v>0</v>
      </c>
      <c r="CC133" s="31">
        <f t="shared" si="149"/>
        <v>0</v>
      </c>
      <c r="CD133" s="31">
        <f t="shared" si="150"/>
        <v>3.2538499999999999</v>
      </c>
      <c r="CE133" s="31">
        <f t="shared" si="151"/>
        <v>0</v>
      </c>
      <c r="CF133" s="85" t="s">
        <v>1358</v>
      </c>
    </row>
    <row r="134" spans="1:84" ht="45" x14ac:dyDescent="0.25">
      <c r="A134" s="7" t="s">
        <v>102</v>
      </c>
      <c r="B134" s="17" t="s">
        <v>1111</v>
      </c>
      <c r="C134" s="8" t="s">
        <v>1124</v>
      </c>
      <c r="D134" s="63">
        <v>2016</v>
      </c>
      <c r="E134" s="63">
        <v>2016</v>
      </c>
      <c r="F134" s="63" t="s">
        <v>1358</v>
      </c>
      <c r="G134" s="31">
        <v>6.5963317384370029E-2</v>
      </c>
      <c r="H134" s="64">
        <f t="shared" si="134"/>
        <v>0.41359000000000001</v>
      </c>
      <c r="I134" s="31" t="s">
        <v>1358</v>
      </c>
      <c r="J134" s="31">
        <v>6.5963317384370029E-2</v>
      </c>
      <c r="K134" s="31">
        <f t="shared" si="135"/>
        <v>0.41359000000000001</v>
      </c>
      <c r="L134" s="31" t="s">
        <v>1358</v>
      </c>
      <c r="M134" s="28">
        <v>0</v>
      </c>
      <c r="N134" s="31">
        <v>0</v>
      </c>
      <c r="O134" s="65">
        <v>0</v>
      </c>
      <c r="P134" s="28">
        <v>0</v>
      </c>
      <c r="Q134" s="28">
        <v>0.67828759999999999</v>
      </c>
      <c r="R134" s="31">
        <v>0.78003073999999994</v>
      </c>
      <c r="S134" s="31">
        <f t="shared" si="137"/>
        <v>0</v>
      </c>
      <c r="T134" s="31">
        <f t="shared" si="138"/>
        <v>0.41359000000000001</v>
      </c>
      <c r="U134" s="31">
        <f t="shared" si="140"/>
        <v>0</v>
      </c>
      <c r="V134" s="31">
        <f t="shared" si="136"/>
        <v>0</v>
      </c>
      <c r="W134" s="31">
        <f t="shared" si="141"/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28">
        <v>0</v>
      </c>
      <c r="AD134" s="28">
        <v>0</v>
      </c>
      <c r="AE134" s="28">
        <v>0</v>
      </c>
      <c r="AF134" s="28">
        <v>0</v>
      </c>
      <c r="AG134" s="28">
        <v>0</v>
      </c>
      <c r="AH134" s="31">
        <v>0</v>
      </c>
      <c r="AI134" s="28">
        <v>0</v>
      </c>
      <c r="AJ134" s="28">
        <v>0</v>
      </c>
      <c r="AK134" s="31">
        <v>0</v>
      </c>
      <c r="AL134" s="28">
        <v>0</v>
      </c>
      <c r="AM134" s="28">
        <f>350500*1.18/1000000</f>
        <v>0.41359000000000001</v>
      </c>
      <c r="AN134" s="28">
        <v>0</v>
      </c>
      <c r="AO134" s="28">
        <v>0</v>
      </c>
      <c r="AP134" s="28">
        <f>350500*1.18/1000000</f>
        <v>0.41359000000000001</v>
      </c>
      <c r="AQ134" s="28">
        <v>0</v>
      </c>
      <c r="AR134" s="31">
        <v>0</v>
      </c>
      <c r="AS134" s="28">
        <v>0</v>
      </c>
      <c r="AT134" s="28">
        <v>0</v>
      </c>
      <c r="AU134" s="31">
        <v>0</v>
      </c>
      <c r="AV134" s="28">
        <v>0</v>
      </c>
      <c r="AW134" s="31">
        <v>0</v>
      </c>
      <c r="AX134" s="28">
        <v>0</v>
      </c>
      <c r="AY134" s="28">
        <v>0</v>
      </c>
      <c r="AZ134" s="31">
        <v>0</v>
      </c>
      <c r="BA134" s="28">
        <v>0</v>
      </c>
      <c r="BB134" s="28">
        <v>0</v>
      </c>
      <c r="BC134" s="28">
        <v>0</v>
      </c>
      <c r="BD134" s="28">
        <v>0</v>
      </c>
      <c r="BE134" s="28">
        <v>0</v>
      </c>
      <c r="BF134" s="28">
        <v>0</v>
      </c>
      <c r="BG134" s="28">
        <v>0</v>
      </c>
      <c r="BH134" s="28">
        <v>0</v>
      </c>
      <c r="BI134" s="28">
        <v>0</v>
      </c>
      <c r="BJ134" s="28">
        <v>0</v>
      </c>
      <c r="BK134" s="28">
        <v>0</v>
      </c>
      <c r="BL134" s="28">
        <v>0</v>
      </c>
      <c r="BM134" s="28">
        <v>0</v>
      </c>
      <c r="BN134" s="28">
        <v>0</v>
      </c>
      <c r="BO134" s="28">
        <v>0</v>
      </c>
      <c r="BP134" s="28">
        <v>0</v>
      </c>
      <c r="BQ134" s="28">
        <v>0</v>
      </c>
      <c r="BR134" s="28">
        <v>0</v>
      </c>
      <c r="BS134" s="28">
        <v>0</v>
      </c>
      <c r="BT134" s="28">
        <v>0</v>
      </c>
      <c r="BU134" s="28">
        <v>0</v>
      </c>
      <c r="BV134" s="31">
        <f t="shared" si="142"/>
        <v>0.41359000000000001</v>
      </c>
      <c r="BW134" s="31">
        <f t="shared" si="143"/>
        <v>0</v>
      </c>
      <c r="BX134" s="31">
        <f t="shared" si="144"/>
        <v>0</v>
      </c>
      <c r="BY134" s="31">
        <f t="shared" si="145"/>
        <v>0.41359000000000001</v>
      </c>
      <c r="BZ134" s="31">
        <f t="shared" si="146"/>
        <v>0</v>
      </c>
      <c r="CA134" s="31">
        <f t="shared" si="147"/>
        <v>0.41359000000000001</v>
      </c>
      <c r="CB134" s="31">
        <f t="shared" si="148"/>
        <v>0</v>
      </c>
      <c r="CC134" s="31">
        <f t="shared" si="149"/>
        <v>0</v>
      </c>
      <c r="CD134" s="31">
        <f t="shared" si="150"/>
        <v>0.41359000000000001</v>
      </c>
      <c r="CE134" s="31">
        <f t="shared" si="151"/>
        <v>0</v>
      </c>
      <c r="CF134" s="85" t="s">
        <v>1358</v>
      </c>
    </row>
    <row r="135" spans="1:84" ht="45" x14ac:dyDescent="0.25">
      <c r="A135" s="7" t="s">
        <v>102</v>
      </c>
      <c r="B135" s="17" t="s">
        <v>1718</v>
      </c>
      <c r="C135" s="8" t="s">
        <v>1719</v>
      </c>
      <c r="D135" s="63">
        <v>2016</v>
      </c>
      <c r="E135" s="63">
        <v>2016</v>
      </c>
      <c r="F135" s="63" t="s">
        <v>1358</v>
      </c>
      <c r="G135" s="31">
        <v>1.0051194813716109</v>
      </c>
      <c r="H135" s="64">
        <f t="shared" si="134"/>
        <v>6.3020991481999999</v>
      </c>
      <c r="I135" s="31" t="s">
        <v>1358</v>
      </c>
      <c r="J135" s="31">
        <v>1.0051194813716109</v>
      </c>
      <c r="K135" s="31">
        <f t="shared" si="135"/>
        <v>6.3020991481999999</v>
      </c>
      <c r="L135" s="31" t="s">
        <v>1358</v>
      </c>
      <c r="M135" s="28">
        <v>0</v>
      </c>
      <c r="N135" s="31">
        <v>0</v>
      </c>
      <c r="O135" s="65">
        <v>0</v>
      </c>
      <c r="P135" s="28">
        <v>0</v>
      </c>
      <c r="Q135" s="28">
        <v>10.335442603048</v>
      </c>
      <c r="R135" s="31">
        <v>11.885758993505199</v>
      </c>
      <c r="S135" s="31">
        <f t="shared" si="137"/>
        <v>0</v>
      </c>
      <c r="T135" s="31">
        <f t="shared" si="138"/>
        <v>6.3020991481999999</v>
      </c>
      <c r="U135" s="31">
        <f t="shared" si="140"/>
        <v>0</v>
      </c>
      <c r="V135" s="31">
        <f t="shared" si="136"/>
        <v>0</v>
      </c>
      <c r="W135" s="31">
        <f t="shared" si="141"/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  <c r="AH135" s="31">
        <v>0</v>
      </c>
      <c r="AI135" s="28">
        <v>0</v>
      </c>
      <c r="AJ135" s="28">
        <v>0</v>
      </c>
      <c r="AK135" s="31">
        <v>0</v>
      </c>
      <c r="AL135" s="28">
        <v>0</v>
      </c>
      <c r="AM135" s="28">
        <v>0</v>
      </c>
      <c r="AN135" s="28">
        <v>0</v>
      </c>
      <c r="AO135" s="28">
        <v>0</v>
      </c>
      <c r="AP135" s="28">
        <v>0</v>
      </c>
      <c r="AQ135" s="28">
        <v>0</v>
      </c>
      <c r="AR135" s="31">
        <v>0</v>
      </c>
      <c r="AS135" s="28">
        <v>0</v>
      </c>
      <c r="AT135" s="28">
        <v>0</v>
      </c>
      <c r="AU135" s="31">
        <v>0</v>
      </c>
      <c r="AV135" s="28">
        <v>0</v>
      </c>
      <c r="AW135" s="31">
        <f>5340.76199*1.18/1000</f>
        <v>6.3020991481999999</v>
      </c>
      <c r="AX135" s="28">
        <v>0</v>
      </c>
      <c r="AY135" s="28">
        <v>0</v>
      </c>
      <c r="AZ135" s="31">
        <f>5340.76199*1.18/1000</f>
        <v>6.3020991481999999</v>
      </c>
      <c r="BA135" s="28">
        <v>0</v>
      </c>
      <c r="BB135" s="28">
        <v>0</v>
      </c>
      <c r="BC135" s="28">
        <v>0</v>
      </c>
      <c r="BD135" s="28">
        <v>0</v>
      </c>
      <c r="BE135" s="28">
        <v>0</v>
      </c>
      <c r="BF135" s="28">
        <v>0</v>
      </c>
      <c r="BG135" s="28">
        <v>0</v>
      </c>
      <c r="BH135" s="28">
        <v>0</v>
      </c>
      <c r="BI135" s="28">
        <v>0</v>
      </c>
      <c r="BJ135" s="28">
        <v>0</v>
      </c>
      <c r="BK135" s="28">
        <v>0</v>
      </c>
      <c r="BL135" s="28">
        <v>0</v>
      </c>
      <c r="BM135" s="28">
        <v>0</v>
      </c>
      <c r="BN135" s="28">
        <v>0</v>
      </c>
      <c r="BO135" s="28">
        <v>0</v>
      </c>
      <c r="BP135" s="28">
        <v>0</v>
      </c>
      <c r="BQ135" s="28">
        <v>0</v>
      </c>
      <c r="BR135" s="28">
        <v>0</v>
      </c>
      <c r="BS135" s="28">
        <v>0</v>
      </c>
      <c r="BT135" s="28">
        <v>0</v>
      </c>
      <c r="BU135" s="28">
        <v>0</v>
      </c>
      <c r="BV135" s="31">
        <f t="shared" si="142"/>
        <v>6.3020991481999999</v>
      </c>
      <c r="BW135" s="31">
        <f t="shared" si="143"/>
        <v>0</v>
      </c>
      <c r="BX135" s="31">
        <f t="shared" si="144"/>
        <v>0</v>
      </c>
      <c r="BY135" s="31">
        <f t="shared" si="145"/>
        <v>6.3020991481999999</v>
      </c>
      <c r="BZ135" s="31">
        <f t="shared" si="146"/>
        <v>0</v>
      </c>
      <c r="CA135" s="31">
        <f t="shared" si="147"/>
        <v>6.3020991481999999</v>
      </c>
      <c r="CB135" s="31">
        <f t="shared" si="148"/>
        <v>0</v>
      </c>
      <c r="CC135" s="31">
        <f t="shared" si="149"/>
        <v>0</v>
      </c>
      <c r="CD135" s="31">
        <f t="shared" si="150"/>
        <v>6.3020991481999999</v>
      </c>
      <c r="CE135" s="31">
        <f t="shared" si="151"/>
        <v>0</v>
      </c>
      <c r="CF135" s="85" t="s">
        <v>1358</v>
      </c>
    </row>
    <row r="136" spans="1:84" ht="30" customHeight="1" x14ac:dyDescent="0.25">
      <c r="A136" s="7" t="s">
        <v>102</v>
      </c>
      <c r="B136" s="17" t="s">
        <v>1720</v>
      </c>
      <c r="C136" s="8" t="s">
        <v>1721</v>
      </c>
      <c r="D136" s="63">
        <v>2016</v>
      </c>
      <c r="E136" s="63">
        <v>2016</v>
      </c>
      <c r="F136" s="63" t="s">
        <v>1358</v>
      </c>
      <c r="G136" s="31">
        <v>0.20922307301435408</v>
      </c>
      <c r="H136" s="64">
        <f t="shared" si="134"/>
        <v>1.3118286678</v>
      </c>
      <c r="I136" s="31" t="s">
        <v>1358</v>
      </c>
      <c r="J136" s="31">
        <v>0.20922307301435408</v>
      </c>
      <c r="K136" s="31">
        <f t="shared" si="135"/>
        <v>1.3118286678</v>
      </c>
      <c r="L136" s="31" t="s">
        <v>1358</v>
      </c>
      <c r="M136" s="28">
        <v>0</v>
      </c>
      <c r="N136" s="31">
        <v>0</v>
      </c>
      <c r="O136" s="65">
        <v>0</v>
      </c>
      <c r="P136" s="28">
        <v>0</v>
      </c>
      <c r="Q136" s="28">
        <v>2.1513990151919997</v>
      </c>
      <c r="R136" s="31">
        <v>2.4741088674707994</v>
      </c>
      <c r="S136" s="31">
        <f t="shared" si="137"/>
        <v>0</v>
      </c>
      <c r="T136" s="31">
        <f t="shared" si="138"/>
        <v>1.3118286678</v>
      </c>
      <c r="U136" s="31">
        <f t="shared" si="140"/>
        <v>0</v>
      </c>
      <c r="V136" s="31">
        <f t="shared" si="136"/>
        <v>0</v>
      </c>
      <c r="W136" s="31">
        <f t="shared" si="141"/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28">
        <v>0</v>
      </c>
      <c r="AD136" s="28">
        <v>0</v>
      </c>
      <c r="AE136" s="28">
        <v>0</v>
      </c>
      <c r="AF136" s="28">
        <v>0</v>
      </c>
      <c r="AG136" s="28">
        <v>0</v>
      </c>
      <c r="AH136" s="31">
        <v>0</v>
      </c>
      <c r="AI136" s="28">
        <v>0</v>
      </c>
      <c r="AJ136" s="28">
        <v>0</v>
      </c>
      <c r="AK136" s="31">
        <v>0</v>
      </c>
      <c r="AL136" s="28">
        <v>0</v>
      </c>
      <c r="AM136" s="28">
        <v>0</v>
      </c>
      <c r="AN136" s="28">
        <v>0</v>
      </c>
      <c r="AO136" s="28">
        <v>0</v>
      </c>
      <c r="AP136" s="28">
        <v>0</v>
      </c>
      <c r="AQ136" s="28">
        <v>0</v>
      </c>
      <c r="AR136" s="31">
        <v>0</v>
      </c>
      <c r="AS136" s="28">
        <v>0</v>
      </c>
      <c r="AT136" s="28">
        <v>0</v>
      </c>
      <c r="AU136" s="31">
        <v>0</v>
      </c>
      <c r="AV136" s="28">
        <v>0</v>
      </c>
      <c r="AW136" s="31">
        <f>1111.71921*1.18/1000</f>
        <v>1.3118286678</v>
      </c>
      <c r="AX136" s="28">
        <v>0</v>
      </c>
      <c r="AY136" s="28">
        <v>0</v>
      </c>
      <c r="AZ136" s="31">
        <f>1111.71921*1.18/1000</f>
        <v>1.3118286678</v>
      </c>
      <c r="BA136" s="28">
        <v>0</v>
      </c>
      <c r="BB136" s="28">
        <v>0</v>
      </c>
      <c r="BC136" s="28">
        <v>0</v>
      </c>
      <c r="BD136" s="28">
        <v>0</v>
      </c>
      <c r="BE136" s="28">
        <v>0</v>
      </c>
      <c r="BF136" s="28">
        <v>0</v>
      </c>
      <c r="BG136" s="28">
        <v>0</v>
      </c>
      <c r="BH136" s="28">
        <v>0</v>
      </c>
      <c r="BI136" s="28">
        <v>0</v>
      </c>
      <c r="BJ136" s="28">
        <v>0</v>
      </c>
      <c r="BK136" s="28">
        <v>0</v>
      </c>
      <c r="BL136" s="28">
        <v>0</v>
      </c>
      <c r="BM136" s="28">
        <v>0</v>
      </c>
      <c r="BN136" s="28">
        <v>0</v>
      </c>
      <c r="BO136" s="28">
        <v>0</v>
      </c>
      <c r="BP136" s="28">
        <v>0</v>
      </c>
      <c r="BQ136" s="28">
        <v>0</v>
      </c>
      <c r="BR136" s="28">
        <v>0</v>
      </c>
      <c r="BS136" s="28">
        <v>0</v>
      </c>
      <c r="BT136" s="28">
        <v>0</v>
      </c>
      <c r="BU136" s="28">
        <v>0</v>
      </c>
      <c r="BV136" s="31">
        <f t="shared" si="142"/>
        <v>1.3118286678</v>
      </c>
      <c r="BW136" s="31">
        <f t="shared" si="143"/>
        <v>0</v>
      </c>
      <c r="BX136" s="31">
        <f t="shared" si="144"/>
        <v>0</v>
      </c>
      <c r="BY136" s="31">
        <f t="shared" si="145"/>
        <v>1.3118286678</v>
      </c>
      <c r="BZ136" s="31">
        <f t="shared" si="146"/>
        <v>0</v>
      </c>
      <c r="CA136" s="31">
        <f t="shared" si="147"/>
        <v>1.3118286678</v>
      </c>
      <c r="CB136" s="31">
        <f t="shared" si="148"/>
        <v>0</v>
      </c>
      <c r="CC136" s="31">
        <f t="shared" si="149"/>
        <v>0</v>
      </c>
      <c r="CD136" s="31">
        <f t="shared" si="150"/>
        <v>1.3118286678</v>
      </c>
      <c r="CE136" s="31">
        <f t="shared" si="151"/>
        <v>0</v>
      </c>
      <c r="CF136" s="85" t="s">
        <v>1358</v>
      </c>
    </row>
    <row r="137" spans="1:84" ht="45" x14ac:dyDescent="0.25">
      <c r="A137" s="7" t="s">
        <v>102</v>
      </c>
      <c r="B137" s="17" t="s">
        <v>1722</v>
      </c>
      <c r="C137" s="8" t="s">
        <v>1723</v>
      </c>
      <c r="D137" s="63">
        <v>2016</v>
      </c>
      <c r="E137" s="63">
        <v>2016</v>
      </c>
      <c r="F137" s="63" t="s">
        <v>1358</v>
      </c>
      <c r="G137" s="31">
        <v>0.3956137859011164</v>
      </c>
      <c r="H137" s="64">
        <f t="shared" si="134"/>
        <v>2.4804984375999997</v>
      </c>
      <c r="I137" s="31" t="s">
        <v>1358</v>
      </c>
      <c r="J137" s="31">
        <v>0.3956137859011164</v>
      </c>
      <c r="K137" s="31">
        <f t="shared" si="135"/>
        <v>2.4804984375999997</v>
      </c>
      <c r="L137" s="31" t="s">
        <v>1358</v>
      </c>
      <c r="M137" s="28">
        <v>0</v>
      </c>
      <c r="N137" s="31">
        <v>0</v>
      </c>
      <c r="O137" s="65">
        <v>0</v>
      </c>
      <c r="P137" s="28">
        <v>0</v>
      </c>
      <c r="Q137" s="28">
        <v>4.0680174376639995</v>
      </c>
      <c r="R137" s="31">
        <v>4.6782200533135994</v>
      </c>
      <c r="S137" s="31">
        <f t="shared" si="137"/>
        <v>0</v>
      </c>
      <c r="T137" s="31">
        <f t="shared" si="138"/>
        <v>2.4804984375999997</v>
      </c>
      <c r="U137" s="31">
        <f t="shared" si="140"/>
        <v>0</v>
      </c>
      <c r="V137" s="31">
        <f t="shared" si="136"/>
        <v>0</v>
      </c>
      <c r="W137" s="31">
        <f t="shared" si="141"/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28">
        <v>0</v>
      </c>
      <c r="AD137" s="28">
        <v>0</v>
      </c>
      <c r="AE137" s="28">
        <v>0</v>
      </c>
      <c r="AF137" s="28">
        <v>0</v>
      </c>
      <c r="AG137" s="28">
        <v>0</v>
      </c>
      <c r="AH137" s="31">
        <v>0</v>
      </c>
      <c r="AI137" s="28">
        <v>0</v>
      </c>
      <c r="AJ137" s="28">
        <v>0</v>
      </c>
      <c r="AK137" s="31">
        <v>0</v>
      </c>
      <c r="AL137" s="28">
        <v>0</v>
      </c>
      <c r="AM137" s="28">
        <v>0</v>
      </c>
      <c r="AN137" s="28">
        <v>0</v>
      </c>
      <c r="AO137" s="28">
        <v>0</v>
      </c>
      <c r="AP137" s="28">
        <v>0</v>
      </c>
      <c r="AQ137" s="28">
        <v>0</v>
      </c>
      <c r="AR137" s="31">
        <v>0</v>
      </c>
      <c r="AS137" s="28">
        <v>0</v>
      </c>
      <c r="AT137" s="28">
        <v>0</v>
      </c>
      <c r="AU137" s="31">
        <v>0</v>
      </c>
      <c r="AV137" s="28">
        <v>0</v>
      </c>
      <c r="AW137" s="31">
        <v>2.4804984375999997</v>
      </c>
      <c r="AX137" s="28">
        <v>0</v>
      </c>
      <c r="AY137" s="28">
        <v>0</v>
      </c>
      <c r="AZ137" s="31">
        <v>2.4804984375999997</v>
      </c>
      <c r="BA137" s="28">
        <v>0</v>
      </c>
      <c r="BB137" s="28">
        <v>0</v>
      </c>
      <c r="BC137" s="28">
        <v>0</v>
      </c>
      <c r="BD137" s="28">
        <v>0</v>
      </c>
      <c r="BE137" s="28">
        <v>0</v>
      </c>
      <c r="BF137" s="28">
        <v>0</v>
      </c>
      <c r="BG137" s="28">
        <v>0</v>
      </c>
      <c r="BH137" s="28">
        <v>0</v>
      </c>
      <c r="BI137" s="28">
        <v>0</v>
      </c>
      <c r="BJ137" s="28">
        <v>0</v>
      </c>
      <c r="BK137" s="28">
        <v>0</v>
      </c>
      <c r="BL137" s="28">
        <v>0</v>
      </c>
      <c r="BM137" s="28">
        <v>0</v>
      </c>
      <c r="BN137" s="28">
        <v>0</v>
      </c>
      <c r="BO137" s="28">
        <v>0</v>
      </c>
      <c r="BP137" s="28">
        <v>0</v>
      </c>
      <c r="BQ137" s="28">
        <v>0</v>
      </c>
      <c r="BR137" s="28">
        <v>0</v>
      </c>
      <c r="BS137" s="28">
        <v>0</v>
      </c>
      <c r="BT137" s="28">
        <v>0</v>
      </c>
      <c r="BU137" s="28">
        <v>0</v>
      </c>
      <c r="BV137" s="31">
        <f t="shared" si="142"/>
        <v>2.4804984375999997</v>
      </c>
      <c r="BW137" s="31">
        <f t="shared" si="143"/>
        <v>0</v>
      </c>
      <c r="BX137" s="31">
        <f t="shared" si="144"/>
        <v>0</v>
      </c>
      <c r="BY137" s="31">
        <f t="shared" si="145"/>
        <v>2.4804984375999997</v>
      </c>
      <c r="BZ137" s="31">
        <f t="shared" si="146"/>
        <v>0</v>
      </c>
      <c r="CA137" s="31">
        <f t="shared" si="147"/>
        <v>2.4804984375999997</v>
      </c>
      <c r="CB137" s="31">
        <f t="shared" si="148"/>
        <v>0</v>
      </c>
      <c r="CC137" s="31">
        <f t="shared" si="149"/>
        <v>0</v>
      </c>
      <c r="CD137" s="31">
        <f t="shared" si="150"/>
        <v>2.4804984375999997</v>
      </c>
      <c r="CE137" s="31">
        <f t="shared" si="151"/>
        <v>0</v>
      </c>
      <c r="CF137" s="85" t="s">
        <v>1358</v>
      </c>
    </row>
    <row r="138" spans="1:84" ht="30" customHeight="1" x14ac:dyDescent="0.25">
      <c r="A138" s="7" t="s">
        <v>102</v>
      </c>
      <c r="B138" s="17" t="s">
        <v>1724</v>
      </c>
      <c r="C138" s="8" t="s">
        <v>1725</v>
      </c>
      <c r="D138" s="63">
        <v>2016</v>
      </c>
      <c r="E138" s="63">
        <v>2016</v>
      </c>
      <c r="F138" s="63" t="s">
        <v>1358</v>
      </c>
      <c r="G138" s="31">
        <v>0</v>
      </c>
      <c r="H138" s="64">
        <f t="shared" si="134"/>
        <v>0</v>
      </c>
      <c r="I138" s="31" t="s">
        <v>1358</v>
      </c>
      <c r="J138" s="31">
        <v>0</v>
      </c>
      <c r="K138" s="31">
        <f t="shared" si="135"/>
        <v>0</v>
      </c>
      <c r="L138" s="31" t="s">
        <v>1358</v>
      </c>
      <c r="M138" s="28">
        <v>6.5893869399999998</v>
      </c>
      <c r="N138" s="31">
        <v>0</v>
      </c>
      <c r="O138" s="65">
        <v>0</v>
      </c>
      <c r="P138" s="28">
        <v>0</v>
      </c>
      <c r="Q138" s="28">
        <v>0</v>
      </c>
      <c r="R138" s="31">
        <v>0</v>
      </c>
      <c r="S138" s="31">
        <f t="shared" si="137"/>
        <v>0</v>
      </c>
      <c r="T138" s="31">
        <f t="shared" si="138"/>
        <v>0</v>
      </c>
      <c r="U138" s="31">
        <f t="shared" si="140"/>
        <v>0</v>
      </c>
      <c r="V138" s="31">
        <f t="shared" si="136"/>
        <v>0</v>
      </c>
      <c r="W138" s="31">
        <f t="shared" si="141"/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28">
        <v>0</v>
      </c>
      <c r="AD138" s="28">
        <v>0</v>
      </c>
      <c r="AE138" s="28">
        <v>0</v>
      </c>
      <c r="AF138" s="28">
        <v>0</v>
      </c>
      <c r="AG138" s="28">
        <v>0</v>
      </c>
      <c r="AH138" s="31">
        <v>0</v>
      </c>
      <c r="AI138" s="28">
        <v>0</v>
      </c>
      <c r="AJ138" s="28">
        <v>0</v>
      </c>
      <c r="AK138" s="31">
        <v>0</v>
      </c>
      <c r="AL138" s="28">
        <v>0</v>
      </c>
      <c r="AM138" s="28">
        <v>0</v>
      </c>
      <c r="AN138" s="28">
        <v>0</v>
      </c>
      <c r="AO138" s="28">
        <v>0</v>
      </c>
      <c r="AP138" s="28">
        <v>0</v>
      </c>
      <c r="AQ138" s="28">
        <v>0</v>
      </c>
      <c r="AR138" s="31">
        <v>0</v>
      </c>
      <c r="AS138" s="28">
        <v>0</v>
      </c>
      <c r="AT138" s="28">
        <v>0</v>
      </c>
      <c r="AU138" s="31">
        <v>0</v>
      </c>
      <c r="AV138" s="28">
        <v>0</v>
      </c>
      <c r="AW138" s="28">
        <v>0</v>
      </c>
      <c r="AX138" s="28">
        <v>0</v>
      </c>
      <c r="AY138" s="28">
        <v>0</v>
      </c>
      <c r="AZ138" s="28">
        <v>0</v>
      </c>
      <c r="BA138" s="28">
        <v>0</v>
      </c>
      <c r="BB138" s="28">
        <v>0</v>
      </c>
      <c r="BC138" s="28">
        <v>0</v>
      </c>
      <c r="BD138" s="28">
        <v>0</v>
      </c>
      <c r="BE138" s="28">
        <v>0</v>
      </c>
      <c r="BF138" s="28">
        <v>0</v>
      </c>
      <c r="BG138" s="28">
        <v>0</v>
      </c>
      <c r="BH138" s="28">
        <v>0</v>
      </c>
      <c r="BI138" s="28">
        <v>0</v>
      </c>
      <c r="BJ138" s="28">
        <v>0</v>
      </c>
      <c r="BK138" s="28">
        <v>0</v>
      </c>
      <c r="BL138" s="28">
        <v>0</v>
      </c>
      <c r="BM138" s="28">
        <v>0</v>
      </c>
      <c r="BN138" s="28">
        <v>0</v>
      </c>
      <c r="BO138" s="28">
        <v>0</v>
      </c>
      <c r="BP138" s="28">
        <v>0</v>
      </c>
      <c r="BQ138" s="28">
        <v>0</v>
      </c>
      <c r="BR138" s="28">
        <v>0</v>
      </c>
      <c r="BS138" s="28">
        <v>0</v>
      </c>
      <c r="BT138" s="28">
        <v>0</v>
      </c>
      <c r="BU138" s="28">
        <v>0</v>
      </c>
      <c r="BV138" s="31">
        <f t="shared" si="142"/>
        <v>0</v>
      </c>
      <c r="BW138" s="31">
        <f t="shared" si="143"/>
        <v>0</v>
      </c>
      <c r="BX138" s="31">
        <f t="shared" si="144"/>
        <v>0</v>
      </c>
      <c r="BY138" s="31">
        <f t="shared" si="145"/>
        <v>0</v>
      </c>
      <c r="BZ138" s="31">
        <f t="shared" si="146"/>
        <v>0</v>
      </c>
      <c r="CA138" s="31">
        <f t="shared" si="147"/>
        <v>0</v>
      </c>
      <c r="CB138" s="31">
        <f t="shared" si="148"/>
        <v>0</v>
      </c>
      <c r="CC138" s="31">
        <f t="shared" si="149"/>
        <v>0</v>
      </c>
      <c r="CD138" s="31">
        <f t="shared" si="150"/>
        <v>0</v>
      </c>
      <c r="CE138" s="31">
        <f t="shared" si="151"/>
        <v>0</v>
      </c>
      <c r="CF138" s="85" t="s">
        <v>1358</v>
      </c>
    </row>
    <row r="139" spans="1:84" ht="45" x14ac:dyDescent="0.25">
      <c r="A139" s="25" t="s">
        <v>102</v>
      </c>
      <c r="B139" s="18" t="s">
        <v>1730</v>
      </c>
      <c r="C139" s="27" t="s">
        <v>1709</v>
      </c>
      <c r="D139" s="66">
        <v>2017</v>
      </c>
      <c r="E139" s="66">
        <v>2017</v>
      </c>
      <c r="F139" s="63" t="s">
        <v>1358</v>
      </c>
      <c r="G139" s="31">
        <v>7.6649528767550698E-2</v>
      </c>
      <c r="H139" s="64">
        <f t="shared" si="134"/>
        <v>0.49132347939999998</v>
      </c>
      <c r="I139" s="31" t="s">
        <v>1358</v>
      </c>
      <c r="J139" s="31">
        <v>7.6649528767550698E-2</v>
      </c>
      <c r="K139" s="31">
        <f t="shared" si="135"/>
        <v>0.49132347939999998</v>
      </c>
      <c r="L139" s="31" t="s">
        <v>1358</v>
      </c>
      <c r="M139" s="28">
        <v>0</v>
      </c>
      <c r="N139" s="31">
        <v>0</v>
      </c>
      <c r="O139" s="65">
        <v>0</v>
      </c>
      <c r="P139" s="28">
        <v>0</v>
      </c>
      <c r="Q139" s="28">
        <v>0.80577050621599988</v>
      </c>
      <c r="R139" s="31">
        <v>0.92663608214839976</v>
      </c>
      <c r="S139" s="31">
        <f t="shared" si="137"/>
        <v>0</v>
      </c>
      <c r="T139" s="31">
        <f t="shared" si="138"/>
        <v>0.49132347939999998</v>
      </c>
      <c r="U139" s="31">
        <f t="shared" si="140"/>
        <v>0</v>
      </c>
      <c r="V139" s="31">
        <f t="shared" si="136"/>
        <v>0</v>
      </c>
      <c r="W139" s="31">
        <f t="shared" si="141"/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28">
        <v>0</v>
      </c>
      <c r="AD139" s="28">
        <v>0</v>
      </c>
      <c r="AE139" s="28">
        <v>0</v>
      </c>
      <c r="AF139" s="28">
        <v>0</v>
      </c>
      <c r="AG139" s="28">
        <v>0</v>
      </c>
      <c r="AH139" s="31">
        <v>0</v>
      </c>
      <c r="AI139" s="28">
        <v>0</v>
      </c>
      <c r="AJ139" s="28">
        <v>0</v>
      </c>
      <c r="AK139" s="31">
        <v>0</v>
      </c>
      <c r="AL139" s="28">
        <v>0</v>
      </c>
      <c r="AM139" s="28">
        <v>0</v>
      </c>
      <c r="AN139" s="28">
        <v>0</v>
      </c>
      <c r="AO139" s="28">
        <v>0</v>
      </c>
      <c r="AP139" s="28">
        <v>0</v>
      </c>
      <c r="AQ139" s="28">
        <v>0</v>
      </c>
      <c r="AR139" s="31">
        <v>0</v>
      </c>
      <c r="AS139" s="28">
        <v>0</v>
      </c>
      <c r="AT139" s="28">
        <v>0</v>
      </c>
      <c r="AU139" s="31">
        <v>0</v>
      </c>
      <c r="AV139" s="28">
        <v>0</v>
      </c>
      <c r="AW139" s="31">
        <f>416.37583*1.18/1000</f>
        <v>0.49132347939999998</v>
      </c>
      <c r="AX139" s="28">
        <v>0</v>
      </c>
      <c r="AY139" s="28">
        <v>0</v>
      </c>
      <c r="AZ139" s="31">
        <f>416.37583*1.18/1000</f>
        <v>0.49132347939999998</v>
      </c>
      <c r="BA139" s="28">
        <v>0</v>
      </c>
      <c r="BB139" s="28">
        <v>0</v>
      </c>
      <c r="BC139" s="28">
        <v>0</v>
      </c>
      <c r="BD139" s="28">
        <v>0</v>
      </c>
      <c r="BE139" s="28">
        <v>0</v>
      </c>
      <c r="BF139" s="28">
        <v>0</v>
      </c>
      <c r="BG139" s="28">
        <v>0</v>
      </c>
      <c r="BH139" s="28">
        <v>0</v>
      </c>
      <c r="BI139" s="28">
        <v>0</v>
      </c>
      <c r="BJ139" s="28">
        <v>0</v>
      </c>
      <c r="BK139" s="28">
        <v>0</v>
      </c>
      <c r="BL139" s="28">
        <v>0</v>
      </c>
      <c r="BM139" s="28">
        <v>0</v>
      </c>
      <c r="BN139" s="28">
        <v>0</v>
      </c>
      <c r="BO139" s="28">
        <v>0</v>
      </c>
      <c r="BP139" s="28">
        <v>0</v>
      </c>
      <c r="BQ139" s="28">
        <v>0</v>
      </c>
      <c r="BR139" s="28">
        <v>0</v>
      </c>
      <c r="BS139" s="28">
        <v>0</v>
      </c>
      <c r="BT139" s="28">
        <v>0</v>
      </c>
      <c r="BU139" s="28">
        <v>0</v>
      </c>
      <c r="BV139" s="31">
        <f t="shared" si="142"/>
        <v>0.49132347939999998</v>
      </c>
      <c r="BW139" s="31">
        <f t="shared" si="143"/>
        <v>0</v>
      </c>
      <c r="BX139" s="31">
        <f t="shared" si="144"/>
        <v>0</v>
      </c>
      <c r="BY139" s="31">
        <f t="shared" si="145"/>
        <v>0.49132347939999998</v>
      </c>
      <c r="BZ139" s="31">
        <f t="shared" si="146"/>
        <v>0</v>
      </c>
      <c r="CA139" s="31">
        <f t="shared" si="147"/>
        <v>0.49132347939999998</v>
      </c>
      <c r="CB139" s="31">
        <f t="shared" si="148"/>
        <v>0</v>
      </c>
      <c r="CC139" s="31">
        <f t="shared" si="149"/>
        <v>0</v>
      </c>
      <c r="CD139" s="31">
        <f t="shared" si="150"/>
        <v>0.49132347939999998</v>
      </c>
      <c r="CE139" s="31">
        <f t="shared" si="151"/>
        <v>0</v>
      </c>
      <c r="CF139" s="85" t="s">
        <v>1358</v>
      </c>
    </row>
    <row r="140" spans="1:84" ht="45" x14ac:dyDescent="0.25">
      <c r="A140" s="25" t="s">
        <v>102</v>
      </c>
      <c r="B140" s="18" t="s">
        <v>1731</v>
      </c>
      <c r="C140" s="27" t="s">
        <v>1710</v>
      </c>
      <c r="D140" s="66">
        <v>2017</v>
      </c>
      <c r="E140" s="66">
        <v>2017</v>
      </c>
      <c r="F140" s="63" t="s">
        <v>1358</v>
      </c>
      <c r="G140" s="64">
        <v>0</v>
      </c>
      <c r="H140" s="64">
        <f t="shared" si="134"/>
        <v>0</v>
      </c>
      <c r="I140" s="31" t="s">
        <v>1358</v>
      </c>
      <c r="J140" s="64">
        <v>0</v>
      </c>
      <c r="K140" s="31">
        <f t="shared" si="135"/>
        <v>0</v>
      </c>
      <c r="L140" s="31" t="s">
        <v>1358</v>
      </c>
      <c r="M140" s="28">
        <v>0</v>
      </c>
      <c r="N140" s="31">
        <v>0</v>
      </c>
      <c r="O140" s="65">
        <v>0</v>
      </c>
      <c r="P140" s="28">
        <v>0</v>
      </c>
      <c r="Q140" s="28">
        <v>0</v>
      </c>
      <c r="R140" s="31">
        <v>0</v>
      </c>
      <c r="S140" s="31">
        <f t="shared" si="137"/>
        <v>0</v>
      </c>
      <c r="T140" s="31">
        <f t="shared" si="138"/>
        <v>0</v>
      </c>
      <c r="U140" s="31">
        <f t="shared" si="140"/>
        <v>0</v>
      </c>
      <c r="V140" s="31">
        <f t="shared" si="136"/>
        <v>0</v>
      </c>
      <c r="W140" s="31">
        <f t="shared" si="141"/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28">
        <v>0</v>
      </c>
      <c r="AD140" s="28">
        <v>0</v>
      </c>
      <c r="AE140" s="28">
        <v>0</v>
      </c>
      <c r="AF140" s="28">
        <v>0</v>
      </c>
      <c r="AG140" s="28">
        <v>0</v>
      </c>
      <c r="AH140" s="31">
        <v>0</v>
      </c>
      <c r="AI140" s="28">
        <v>0</v>
      </c>
      <c r="AJ140" s="28">
        <v>0</v>
      </c>
      <c r="AK140" s="31">
        <v>0</v>
      </c>
      <c r="AL140" s="28">
        <v>0</v>
      </c>
      <c r="AM140" s="28">
        <v>0</v>
      </c>
      <c r="AN140" s="28">
        <v>0</v>
      </c>
      <c r="AO140" s="28">
        <v>0</v>
      </c>
      <c r="AP140" s="28">
        <v>0</v>
      </c>
      <c r="AQ140" s="28">
        <v>0</v>
      </c>
      <c r="AR140" s="31">
        <v>0</v>
      </c>
      <c r="AS140" s="28">
        <v>0</v>
      </c>
      <c r="AT140" s="28">
        <v>0</v>
      </c>
      <c r="AU140" s="31">
        <v>0</v>
      </c>
      <c r="AV140" s="28">
        <v>0</v>
      </c>
      <c r="AW140" s="28">
        <v>0</v>
      </c>
      <c r="AX140" s="28">
        <v>0</v>
      </c>
      <c r="AY140" s="28">
        <v>0</v>
      </c>
      <c r="AZ140" s="28">
        <v>0</v>
      </c>
      <c r="BA140" s="28">
        <v>0</v>
      </c>
      <c r="BB140" s="28">
        <v>0</v>
      </c>
      <c r="BC140" s="28">
        <v>0</v>
      </c>
      <c r="BD140" s="28">
        <v>0</v>
      </c>
      <c r="BE140" s="28">
        <v>0</v>
      </c>
      <c r="BF140" s="28">
        <v>0</v>
      </c>
      <c r="BG140" s="28">
        <v>0</v>
      </c>
      <c r="BH140" s="28">
        <v>0</v>
      </c>
      <c r="BI140" s="28">
        <v>0</v>
      </c>
      <c r="BJ140" s="28">
        <v>0</v>
      </c>
      <c r="BK140" s="28">
        <v>0</v>
      </c>
      <c r="BL140" s="28">
        <v>0</v>
      </c>
      <c r="BM140" s="28">
        <v>0</v>
      </c>
      <c r="BN140" s="28">
        <v>0</v>
      </c>
      <c r="BO140" s="28">
        <v>0</v>
      </c>
      <c r="BP140" s="28">
        <v>0</v>
      </c>
      <c r="BQ140" s="28">
        <v>0</v>
      </c>
      <c r="BR140" s="28">
        <v>0</v>
      </c>
      <c r="BS140" s="28">
        <v>0</v>
      </c>
      <c r="BT140" s="28">
        <v>0</v>
      </c>
      <c r="BU140" s="28">
        <v>0</v>
      </c>
      <c r="BV140" s="31">
        <f t="shared" si="142"/>
        <v>0</v>
      </c>
      <c r="BW140" s="31">
        <f t="shared" si="143"/>
        <v>0</v>
      </c>
      <c r="BX140" s="31">
        <f t="shared" si="144"/>
        <v>0</v>
      </c>
      <c r="BY140" s="31">
        <f t="shared" si="145"/>
        <v>0</v>
      </c>
      <c r="BZ140" s="31">
        <f t="shared" si="146"/>
        <v>0</v>
      </c>
      <c r="CA140" s="31">
        <f t="shared" si="147"/>
        <v>0</v>
      </c>
      <c r="CB140" s="31">
        <f t="shared" si="148"/>
        <v>0</v>
      </c>
      <c r="CC140" s="31">
        <f t="shared" si="149"/>
        <v>0</v>
      </c>
      <c r="CD140" s="31">
        <f t="shared" si="150"/>
        <v>0</v>
      </c>
      <c r="CE140" s="31">
        <f t="shared" si="151"/>
        <v>0</v>
      </c>
      <c r="CF140" s="85" t="s">
        <v>1358</v>
      </c>
    </row>
    <row r="141" spans="1:84" ht="45" x14ac:dyDescent="0.25">
      <c r="A141" s="25" t="s">
        <v>102</v>
      </c>
      <c r="B141" s="18" t="s">
        <v>1732</v>
      </c>
      <c r="C141" s="27" t="s">
        <v>1711</v>
      </c>
      <c r="D141" s="66">
        <v>2017</v>
      </c>
      <c r="E141" s="66">
        <v>2017</v>
      </c>
      <c r="F141" s="63" t="s">
        <v>1358</v>
      </c>
      <c r="G141" s="64">
        <v>0</v>
      </c>
      <c r="H141" s="64">
        <f t="shared" si="134"/>
        <v>0</v>
      </c>
      <c r="I141" s="31" t="s">
        <v>1358</v>
      </c>
      <c r="J141" s="64">
        <v>0</v>
      </c>
      <c r="K141" s="31">
        <f t="shared" si="135"/>
        <v>0</v>
      </c>
      <c r="L141" s="31" t="s">
        <v>1358</v>
      </c>
      <c r="M141" s="28">
        <v>9.6125054599999995</v>
      </c>
      <c r="N141" s="31">
        <v>0</v>
      </c>
      <c r="O141" s="65">
        <v>0</v>
      </c>
      <c r="P141" s="28">
        <v>0</v>
      </c>
      <c r="Q141" s="28">
        <v>0</v>
      </c>
      <c r="R141" s="31">
        <v>0</v>
      </c>
      <c r="S141" s="31">
        <f t="shared" si="137"/>
        <v>0</v>
      </c>
      <c r="T141" s="31">
        <f t="shared" si="138"/>
        <v>0</v>
      </c>
      <c r="U141" s="31">
        <f t="shared" si="140"/>
        <v>0</v>
      </c>
      <c r="V141" s="31">
        <f t="shared" si="136"/>
        <v>0</v>
      </c>
      <c r="W141" s="31">
        <f t="shared" si="141"/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28">
        <v>0</v>
      </c>
      <c r="AD141" s="28">
        <v>0</v>
      </c>
      <c r="AE141" s="28">
        <v>0</v>
      </c>
      <c r="AF141" s="28">
        <v>0</v>
      </c>
      <c r="AG141" s="28">
        <v>0</v>
      </c>
      <c r="AH141" s="31">
        <v>0</v>
      </c>
      <c r="AI141" s="28">
        <v>0</v>
      </c>
      <c r="AJ141" s="28">
        <v>0</v>
      </c>
      <c r="AK141" s="31">
        <v>0</v>
      </c>
      <c r="AL141" s="28">
        <v>0</v>
      </c>
      <c r="AM141" s="28">
        <v>0</v>
      </c>
      <c r="AN141" s="28">
        <v>0</v>
      </c>
      <c r="AO141" s="28">
        <v>0</v>
      </c>
      <c r="AP141" s="28">
        <v>0</v>
      </c>
      <c r="AQ141" s="28">
        <v>0</v>
      </c>
      <c r="AR141" s="31">
        <v>0</v>
      </c>
      <c r="AS141" s="28">
        <v>0</v>
      </c>
      <c r="AT141" s="28">
        <v>0</v>
      </c>
      <c r="AU141" s="31">
        <v>0</v>
      </c>
      <c r="AV141" s="28">
        <v>0</v>
      </c>
      <c r="AW141" s="28">
        <v>0</v>
      </c>
      <c r="AX141" s="28">
        <v>0</v>
      </c>
      <c r="AY141" s="28">
        <v>0</v>
      </c>
      <c r="AZ141" s="28">
        <v>0</v>
      </c>
      <c r="BA141" s="28">
        <v>0</v>
      </c>
      <c r="BB141" s="28">
        <v>0</v>
      </c>
      <c r="BC141" s="28">
        <v>0</v>
      </c>
      <c r="BD141" s="28">
        <v>0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  <c r="BJ141" s="28">
        <v>0</v>
      </c>
      <c r="BK141" s="28">
        <v>0</v>
      </c>
      <c r="BL141" s="28">
        <v>0</v>
      </c>
      <c r="BM141" s="28">
        <v>0</v>
      </c>
      <c r="BN141" s="28">
        <v>0</v>
      </c>
      <c r="BO141" s="28">
        <v>0</v>
      </c>
      <c r="BP141" s="28">
        <v>0</v>
      </c>
      <c r="BQ141" s="28">
        <v>0</v>
      </c>
      <c r="BR141" s="28">
        <v>0</v>
      </c>
      <c r="BS141" s="28">
        <v>0</v>
      </c>
      <c r="BT141" s="28">
        <v>0</v>
      </c>
      <c r="BU141" s="28">
        <v>0</v>
      </c>
      <c r="BV141" s="31">
        <f t="shared" si="142"/>
        <v>0</v>
      </c>
      <c r="BW141" s="31">
        <f t="shared" si="143"/>
        <v>0</v>
      </c>
      <c r="BX141" s="31">
        <f t="shared" si="144"/>
        <v>0</v>
      </c>
      <c r="BY141" s="31">
        <f t="shared" si="145"/>
        <v>0</v>
      </c>
      <c r="BZ141" s="31">
        <f t="shared" si="146"/>
        <v>0</v>
      </c>
      <c r="CA141" s="31">
        <f t="shared" si="147"/>
        <v>0</v>
      </c>
      <c r="CB141" s="31">
        <f t="shared" si="148"/>
        <v>0</v>
      </c>
      <c r="CC141" s="31">
        <f t="shared" si="149"/>
        <v>0</v>
      </c>
      <c r="CD141" s="31">
        <f t="shared" si="150"/>
        <v>0</v>
      </c>
      <c r="CE141" s="31">
        <f t="shared" si="151"/>
        <v>0</v>
      </c>
      <c r="CF141" s="85" t="s">
        <v>1358</v>
      </c>
    </row>
    <row r="142" spans="1:84" ht="45" x14ac:dyDescent="0.25">
      <c r="A142" s="25" t="s">
        <v>102</v>
      </c>
      <c r="B142" s="18" t="s">
        <v>1834</v>
      </c>
      <c r="C142" s="27" t="s">
        <v>1712</v>
      </c>
      <c r="D142" s="66">
        <v>2017</v>
      </c>
      <c r="E142" s="66">
        <v>2017</v>
      </c>
      <c r="F142" s="63" t="s">
        <v>1358</v>
      </c>
      <c r="G142" s="64">
        <v>0</v>
      </c>
      <c r="H142" s="64">
        <f t="shared" si="134"/>
        <v>0</v>
      </c>
      <c r="I142" s="31" t="s">
        <v>1358</v>
      </c>
      <c r="J142" s="64">
        <v>0</v>
      </c>
      <c r="K142" s="31">
        <f t="shared" si="135"/>
        <v>0</v>
      </c>
      <c r="L142" s="31" t="s">
        <v>1358</v>
      </c>
      <c r="M142" s="28">
        <v>9.6125054599999995</v>
      </c>
      <c r="N142" s="31">
        <v>0</v>
      </c>
      <c r="O142" s="65">
        <v>0</v>
      </c>
      <c r="P142" s="28">
        <v>0</v>
      </c>
      <c r="Q142" s="28">
        <v>0</v>
      </c>
      <c r="R142" s="31">
        <v>0</v>
      </c>
      <c r="S142" s="31">
        <f t="shared" si="137"/>
        <v>0</v>
      </c>
      <c r="T142" s="31">
        <f t="shared" si="138"/>
        <v>0</v>
      </c>
      <c r="U142" s="31">
        <f t="shared" si="140"/>
        <v>0</v>
      </c>
      <c r="V142" s="31">
        <f t="shared" si="136"/>
        <v>0</v>
      </c>
      <c r="W142" s="31">
        <f t="shared" si="141"/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28">
        <v>0</v>
      </c>
      <c r="AD142" s="28">
        <v>0</v>
      </c>
      <c r="AE142" s="28">
        <v>0</v>
      </c>
      <c r="AF142" s="28">
        <v>0</v>
      </c>
      <c r="AG142" s="28">
        <v>0</v>
      </c>
      <c r="AH142" s="31">
        <v>0</v>
      </c>
      <c r="AI142" s="28">
        <v>0</v>
      </c>
      <c r="AJ142" s="28">
        <v>0</v>
      </c>
      <c r="AK142" s="31">
        <v>0</v>
      </c>
      <c r="AL142" s="28">
        <v>0</v>
      </c>
      <c r="AM142" s="28">
        <v>0</v>
      </c>
      <c r="AN142" s="28">
        <v>0</v>
      </c>
      <c r="AO142" s="28">
        <v>0</v>
      </c>
      <c r="AP142" s="28">
        <v>0</v>
      </c>
      <c r="AQ142" s="28">
        <v>0</v>
      </c>
      <c r="AR142" s="31">
        <v>0</v>
      </c>
      <c r="AS142" s="28">
        <v>0</v>
      </c>
      <c r="AT142" s="28">
        <v>0</v>
      </c>
      <c r="AU142" s="31">
        <v>0</v>
      </c>
      <c r="AV142" s="28">
        <v>0</v>
      </c>
      <c r="AW142" s="28">
        <v>0</v>
      </c>
      <c r="AX142" s="28">
        <v>0</v>
      </c>
      <c r="AY142" s="28">
        <v>0</v>
      </c>
      <c r="AZ142" s="28">
        <v>0</v>
      </c>
      <c r="BA142" s="28">
        <v>0</v>
      </c>
      <c r="BB142" s="28">
        <v>0</v>
      </c>
      <c r="BC142" s="28">
        <v>0</v>
      </c>
      <c r="BD142" s="28">
        <v>0</v>
      </c>
      <c r="BE142" s="28">
        <v>0</v>
      </c>
      <c r="BF142" s="28">
        <v>0</v>
      </c>
      <c r="BG142" s="28">
        <v>0</v>
      </c>
      <c r="BH142" s="28">
        <v>0</v>
      </c>
      <c r="BI142" s="28">
        <v>0</v>
      </c>
      <c r="BJ142" s="28">
        <v>0</v>
      </c>
      <c r="BK142" s="28">
        <v>0</v>
      </c>
      <c r="BL142" s="28">
        <v>0</v>
      </c>
      <c r="BM142" s="28">
        <v>0</v>
      </c>
      <c r="BN142" s="28">
        <v>0</v>
      </c>
      <c r="BO142" s="28">
        <v>0</v>
      </c>
      <c r="BP142" s="28">
        <v>0</v>
      </c>
      <c r="BQ142" s="28">
        <v>0</v>
      </c>
      <c r="BR142" s="28">
        <v>0</v>
      </c>
      <c r="BS142" s="28">
        <v>0</v>
      </c>
      <c r="BT142" s="28">
        <v>0</v>
      </c>
      <c r="BU142" s="28">
        <v>0</v>
      </c>
      <c r="BV142" s="31">
        <f t="shared" si="142"/>
        <v>0</v>
      </c>
      <c r="BW142" s="31">
        <f t="shared" si="143"/>
        <v>0</v>
      </c>
      <c r="BX142" s="31">
        <f t="shared" si="144"/>
        <v>0</v>
      </c>
      <c r="BY142" s="31">
        <f t="shared" si="145"/>
        <v>0</v>
      </c>
      <c r="BZ142" s="31">
        <f t="shared" si="146"/>
        <v>0</v>
      </c>
      <c r="CA142" s="31">
        <f t="shared" si="147"/>
        <v>0</v>
      </c>
      <c r="CB142" s="31">
        <f t="shared" si="148"/>
        <v>0</v>
      </c>
      <c r="CC142" s="31">
        <f t="shared" si="149"/>
        <v>0</v>
      </c>
      <c r="CD142" s="31">
        <f t="shared" si="150"/>
        <v>0</v>
      </c>
      <c r="CE142" s="31">
        <f t="shared" si="151"/>
        <v>0</v>
      </c>
      <c r="CF142" s="85" t="s">
        <v>1358</v>
      </c>
    </row>
    <row r="143" spans="1:84" ht="45" x14ac:dyDescent="0.25">
      <c r="A143" s="25" t="s">
        <v>102</v>
      </c>
      <c r="B143" s="18" t="s">
        <v>1733</v>
      </c>
      <c r="C143" s="27" t="s">
        <v>1734</v>
      </c>
      <c r="D143" s="66">
        <v>2017</v>
      </c>
      <c r="E143" s="66">
        <v>2017</v>
      </c>
      <c r="F143" s="63" t="s">
        <v>1358</v>
      </c>
      <c r="G143" s="64">
        <v>0</v>
      </c>
      <c r="H143" s="64">
        <f t="shared" si="134"/>
        <v>0</v>
      </c>
      <c r="I143" s="31" t="s">
        <v>1358</v>
      </c>
      <c r="J143" s="64">
        <v>0</v>
      </c>
      <c r="K143" s="31">
        <f t="shared" si="135"/>
        <v>0</v>
      </c>
      <c r="L143" s="31" t="s">
        <v>1358</v>
      </c>
      <c r="M143" s="28">
        <v>0</v>
      </c>
      <c r="N143" s="31">
        <v>0</v>
      </c>
      <c r="O143" s="65">
        <v>0</v>
      </c>
      <c r="P143" s="28">
        <v>0</v>
      </c>
      <c r="Q143" s="28">
        <v>0</v>
      </c>
      <c r="R143" s="31">
        <v>0</v>
      </c>
      <c r="S143" s="31">
        <f t="shared" si="137"/>
        <v>0</v>
      </c>
      <c r="T143" s="31">
        <f t="shared" si="138"/>
        <v>0</v>
      </c>
      <c r="U143" s="31">
        <f t="shared" si="140"/>
        <v>0</v>
      </c>
      <c r="V143" s="31">
        <f t="shared" si="136"/>
        <v>0</v>
      </c>
      <c r="W143" s="31">
        <f t="shared" si="141"/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28">
        <v>0</v>
      </c>
      <c r="AD143" s="28">
        <v>0</v>
      </c>
      <c r="AE143" s="28">
        <v>0</v>
      </c>
      <c r="AF143" s="28">
        <v>0</v>
      </c>
      <c r="AG143" s="28">
        <v>0</v>
      </c>
      <c r="AH143" s="31">
        <v>0</v>
      </c>
      <c r="AI143" s="28">
        <v>0</v>
      </c>
      <c r="AJ143" s="28">
        <v>0</v>
      </c>
      <c r="AK143" s="31">
        <v>0</v>
      </c>
      <c r="AL143" s="28">
        <v>0</v>
      </c>
      <c r="AM143" s="28">
        <v>0</v>
      </c>
      <c r="AN143" s="28">
        <v>0</v>
      </c>
      <c r="AO143" s="28">
        <v>0</v>
      </c>
      <c r="AP143" s="28">
        <v>0</v>
      </c>
      <c r="AQ143" s="28">
        <v>0</v>
      </c>
      <c r="AR143" s="31">
        <v>0</v>
      </c>
      <c r="AS143" s="28">
        <v>0</v>
      </c>
      <c r="AT143" s="28">
        <v>0</v>
      </c>
      <c r="AU143" s="31">
        <v>0</v>
      </c>
      <c r="AV143" s="28">
        <v>0</v>
      </c>
      <c r="AW143" s="28">
        <v>0</v>
      </c>
      <c r="AX143" s="28">
        <v>0</v>
      </c>
      <c r="AY143" s="28">
        <v>0</v>
      </c>
      <c r="AZ143" s="28">
        <v>0</v>
      </c>
      <c r="BA143" s="28">
        <v>0</v>
      </c>
      <c r="BB143" s="28">
        <v>0</v>
      </c>
      <c r="BC143" s="28">
        <v>0</v>
      </c>
      <c r="BD143" s="28">
        <v>0</v>
      </c>
      <c r="BE143" s="28">
        <v>0</v>
      </c>
      <c r="BF143" s="28">
        <v>0</v>
      </c>
      <c r="BG143" s="28">
        <v>0</v>
      </c>
      <c r="BH143" s="28">
        <v>0</v>
      </c>
      <c r="BI143" s="28">
        <v>0</v>
      </c>
      <c r="BJ143" s="28">
        <v>0</v>
      </c>
      <c r="BK143" s="28">
        <v>0</v>
      </c>
      <c r="BL143" s="28">
        <v>0</v>
      </c>
      <c r="BM143" s="28">
        <v>0</v>
      </c>
      <c r="BN143" s="28">
        <v>0</v>
      </c>
      <c r="BO143" s="28">
        <v>0</v>
      </c>
      <c r="BP143" s="28">
        <v>0</v>
      </c>
      <c r="BQ143" s="28">
        <v>0</v>
      </c>
      <c r="BR143" s="28">
        <v>0</v>
      </c>
      <c r="BS143" s="28">
        <v>0</v>
      </c>
      <c r="BT143" s="28">
        <v>0</v>
      </c>
      <c r="BU143" s="28">
        <v>0</v>
      </c>
      <c r="BV143" s="31">
        <f t="shared" si="142"/>
        <v>0</v>
      </c>
      <c r="BW143" s="31">
        <f t="shared" si="143"/>
        <v>0</v>
      </c>
      <c r="BX143" s="31">
        <f t="shared" si="144"/>
        <v>0</v>
      </c>
      <c r="BY143" s="31">
        <f t="shared" si="145"/>
        <v>0</v>
      </c>
      <c r="BZ143" s="31">
        <f t="shared" si="146"/>
        <v>0</v>
      </c>
      <c r="CA143" s="31">
        <f t="shared" si="147"/>
        <v>0</v>
      </c>
      <c r="CB143" s="31">
        <f t="shared" si="148"/>
        <v>0</v>
      </c>
      <c r="CC143" s="31">
        <f t="shared" si="149"/>
        <v>0</v>
      </c>
      <c r="CD143" s="31">
        <f t="shared" si="150"/>
        <v>0</v>
      </c>
      <c r="CE143" s="31">
        <f t="shared" si="151"/>
        <v>0</v>
      </c>
      <c r="CF143" s="85" t="s">
        <v>1358</v>
      </c>
    </row>
    <row r="144" spans="1:84" ht="30" x14ac:dyDescent="0.25">
      <c r="A144" s="25" t="s">
        <v>102</v>
      </c>
      <c r="B144" s="18" t="s">
        <v>1735</v>
      </c>
      <c r="C144" s="27" t="s">
        <v>1736</v>
      </c>
      <c r="D144" s="66">
        <v>2017</v>
      </c>
      <c r="E144" s="66">
        <v>2017</v>
      </c>
      <c r="F144" s="63" t="s">
        <v>1358</v>
      </c>
      <c r="G144" s="31">
        <v>0.42836202605304208</v>
      </c>
      <c r="H144" s="64">
        <f t="shared" si="134"/>
        <v>2.7458005869999997</v>
      </c>
      <c r="I144" s="31" t="s">
        <v>1358</v>
      </c>
      <c r="J144" s="31">
        <v>0.42836202605304208</v>
      </c>
      <c r="K144" s="31">
        <f t="shared" si="135"/>
        <v>2.7458005869999997</v>
      </c>
      <c r="L144" s="31" t="s">
        <v>1358</v>
      </c>
      <c r="M144" s="28">
        <v>0</v>
      </c>
      <c r="N144" s="31">
        <v>0</v>
      </c>
      <c r="O144" s="65">
        <v>0</v>
      </c>
      <c r="P144" s="28">
        <v>0</v>
      </c>
      <c r="Q144" s="28">
        <v>4.5031129626799995</v>
      </c>
      <c r="R144" s="31">
        <v>5.1785799070819989</v>
      </c>
      <c r="S144" s="31">
        <f t="shared" si="137"/>
        <v>0</v>
      </c>
      <c r="T144" s="31">
        <f t="shared" si="138"/>
        <v>2.7458005869999997</v>
      </c>
      <c r="U144" s="31">
        <f t="shared" si="140"/>
        <v>0</v>
      </c>
      <c r="V144" s="31">
        <f t="shared" si="136"/>
        <v>0</v>
      </c>
      <c r="W144" s="31">
        <f t="shared" si="141"/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28">
        <v>0</v>
      </c>
      <c r="AD144" s="28">
        <v>0</v>
      </c>
      <c r="AE144" s="28">
        <v>0</v>
      </c>
      <c r="AF144" s="28">
        <v>0</v>
      </c>
      <c r="AG144" s="28">
        <v>0</v>
      </c>
      <c r="AH144" s="31">
        <v>0</v>
      </c>
      <c r="AI144" s="28">
        <v>0</v>
      </c>
      <c r="AJ144" s="28">
        <v>0</v>
      </c>
      <c r="AK144" s="31">
        <v>0</v>
      </c>
      <c r="AL144" s="28">
        <v>0</v>
      </c>
      <c r="AM144" s="28">
        <v>0</v>
      </c>
      <c r="AN144" s="28">
        <v>0</v>
      </c>
      <c r="AO144" s="28">
        <v>0</v>
      </c>
      <c r="AP144" s="28">
        <v>0</v>
      </c>
      <c r="AQ144" s="28">
        <v>0</v>
      </c>
      <c r="AR144" s="31">
        <v>0</v>
      </c>
      <c r="AS144" s="28">
        <v>0</v>
      </c>
      <c r="AT144" s="28">
        <v>0</v>
      </c>
      <c r="AU144" s="31">
        <v>0</v>
      </c>
      <c r="AV144" s="28">
        <v>0</v>
      </c>
      <c r="AW144" s="31">
        <f>2326.94965*1.18/1000</f>
        <v>2.7458005869999997</v>
      </c>
      <c r="AX144" s="28">
        <v>0</v>
      </c>
      <c r="AY144" s="28">
        <v>0</v>
      </c>
      <c r="AZ144" s="31">
        <f>2326.94965*1.18/1000</f>
        <v>2.7458005869999997</v>
      </c>
      <c r="BA144" s="28">
        <v>0</v>
      </c>
      <c r="BB144" s="28">
        <v>0</v>
      </c>
      <c r="BC144" s="28">
        <v>0</v>
      </c>
      <c r="BD144" s="28">
        <v>0</v>
      </c>
      <c r="BE144" s="28">
        <v>0</v>
      </c>
      <c r="BF144" s="28">
        <v>0</v>
      </c>
      <c r="BG144" s="28">
        <v>0</v>
      </c>
      <c r="BH144" s="28">
        <v>0</v>
      </c>
      <c r="BI144" s="28">
        <v>0</v>
      </c>
      <c r="BJ144" s="28">
        <v>0</v>
      </c>
      <c r="BK144" s="28">
        <v>0</v>
      </c>
      <c r="BL144" s="28">
        <v>0</v>
      </c>
      <c r="BM144" s="28">
        <v>0</v>
      </c>
      <c r="BN144" s="28">
        <v>0</v>
      </c>
      <c r="BO144" s="28">
        <v>0</v>
      </c>
      <c r="BP144" s="28">
        <v>0</v>
      </c>
      <c r="BQ144" s="28">
        <v>0</v>
      </c>
      <c r="BR144" s="28">
        <v>0</v>
      </c>
      <c r="BS144" s="28">
        <v>0</v>
      </c>
      <c r="BT144" s="28">
        <v>0</v>
      </c>
      <c r="BU144" s="28">
        <v>0</v>
      </c>
      <c r="BV144" s="31">
        <f t="shared" si="142"/>
        <v>2.7458005869999997</v>
      </c>
      <c r="BW144" s="31">
        <f t="shared" si="143"/>
        <v>0</v>
      </c>
      <c r="BX144" s="31">
        <f t="shared" si="144"/>
        <v>0</v>
      </c>
      <c r="BY144" s="31">
        <f t="shared" si="145"/>
        <v>2.7458005869999997</v>
      </c>
      <c r="BZ144" s="31">
        <f t="shared" si="146"/>
        <v>0</v>
      </c>
      <c r="CA144" s="31">
        <f t="shared" si="147"/>
        <v>2.7458005869999997</v>
      </c>
      <c r="CB144" s="31">
        <f t="shared" si="148"/>
        <v>0</v>
      </c>
      <c r="CC144" s="31">
        <f t="shared" si="149"/>
        <v>0</v>
      </c>
      <c r="CD144" s="31">
        <f t="shared" si="150"/>
        <v>2.7458005869999997</v>
      </c>
      <c r="CE144" s="31">
        <f t="shared" si="151"/>
        <v>0</v>
      </c>
      <c r="CF144" s="85" t="s">
        <v>1358</v>
      </c>
    </row>
    <row r="145" spans="1:84" ht="45" x14ac:dyDescent="0.25">
      <c r="A145" s="25" t="s">
        <v>102</v>
      </c>
      <c r="B145" s="18" t="s">
        <v>1737</v>
      </c>
      <c r="C145" s="27" t="s">
        <v>1738</v>
      </c>
      <c r="D145" s="66">
        <v>2017</v>
      </c>
      <c r="E145" s="66">
        <v>2017</v>
      </c>
      <c r="F145" s="63" t="s">
        <v>1358</v>
      </c>
      <c r="G145" s="64">
        <v>0</v>
      </c>
      <c r="H145" s="64">
        <f t="shared" si="134"/>
        <v>0</v>
      </c>
      <c r="I145" s="31" t="s">
        <v>1358</v>
      </c>
      <c r="J145" s="64">
        <v>0</v>
      </c>
      <c r="K145" s="31">
        <f t="shared" si="135"/>
        <v>0</v>
      </c>
      <c r="L145" s="31" t="s">
        <v>1358</v>
      </c>
      <c r="M145" s="28">
        <v>0</v>
      </c>
      <c r="N145" s="31">
        <v>0</v>
      </c>
      <c r="O145" s="65">
        <v>0</v>
      </c>
      <c r="P145" s="28">
        <v>0</v>
      </c>
      <c r="Q145" s="28">
        <v>0</v>
      </c>
      <c r="R145" s="31">
        <v>0</v>
      </c>
      <c r="S145" s="31">
        <f t="shared" si="137"/>
        <v>0</v>
      </c>
      <c r="T145" s="31">
        <f t="shared" si="138"/>
        <v>0</v>
      </c>
      <c r="U145" s="31">
        <f t="shared" si="140"/>
        <v>0</v>
      </c>
      <c r="V145" s="31">
        <f t="shared" si="136"/>
        <v>0</v>
      </c>
      <c r="W145" s="31">
        <f t="shared" si="141"/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28">
        <v>0</v>
      </c>
      <c r="AD145" s="28">
        <v>0</v>
      </c>
      <c r="AE145" s="28">
        <v>0</v>
      </c>
      <c r="AF145" s="28">
        <v>0</v>
      </c>
      <c r="AG145" s="28">
        <v>0</v>
      </c>
      <c r="AH145" s="31">
        <v>0</v>
      </c>
      <c r="AI145" s="28">
        <v>0</v>
      </c>
      <c r="AJ145" s="28">
        <v>0</v>
      </c>
      <c r="AK145" s="31">
        <v>0</v>
      </c>
      <c r="AL145" s="28">
        <v>0</v>
      </c>
      <c r="AM145" s="28">
        <v>0</v>
      </c>
      <c r="AN145" s="28">
        <v>0</v>
      </c>
      <c r="AO145" s="28">
        <v>0</v>
      </c>
      <c r="AP145" s="28">
        <v>0</v>
      </c>
      <c r="AQ145" s="28">
        <v>0</v>
      </c>
      <c r="AR145" s="31">
        <v>0</v>
      </c>
      <c r="AS145" s="28">
        <v>0</v>
      </c>
      <c r="AT145" s="28">
        <v>0</v>
      </c>
      <c r="AU145" s="31">
        <v>0</v>
      </c>
      <c r="AV145" s="28">
        <v>0</v>
      </c>
      <c r="AW145" s="31">
        <v>0</v>
      </c>
      <c r="AX145" s="28">
        <v>0</v>
      </c>
      <c r="AY145" s="28">
        <v>0</v>
      </c>
      <c r="AZ145" s="31">
        <v>0</v>
      </c>
      <c r="BA145" s="28">
        <v>0</v>
      </c>
      <c r="BB145" s="28">
        <v>0</v>
      </c>
      <c r="BC145" s="28">
        <v>0</v>
      </c>
      <c r="BD145" s="28">
        <v>0</v>
      </c>
      <c r="BE145" s="28">
        <v>0</v>
      </c>
      <c r="BF145" s="28">
        <v>0</v>
      </c>
      <c r="BG145" s="28">
        <v>0</v>
      </c>
      <c r="BH145" s="28">
        <v>0</v>
      </c>
      <c r="BI145" s="28">
        <v>0</v>
      </c>
      <c r="BJ145" s="28">
        <v>0</v>
      </c>
      <c r="BK145" s="28">
        <v>0</v>
      </c>
      <c r="BL145" s="28">
        <v>0</v>
      </c>
      <c r="BM145" s="28">
        <v>0</v>
      </c>
      <c r="BN145" s="28">
        <v>0</v>
      </c>
      <c r="BO145" s="28">
        <v>0</v>
      </c>
      <c r="BP145" s="28">
        <v>0</v>
      </c>
      <c r="BQ145" s="28">
        <v>0</v>
      </c>
      <c r="BR145" s="28">
        <v>0</v>
      </c>
      <c r="BS145" s="28">
        <v>0</v>
      </c>
      <c r="BT145" s="28">
        <v>0</v>
      </c>
      <c r="BU145" s="28">
        <v>0</v>
      </c>
      <c r="BV145" s="31">
        <f t="shared" si="142"/>
        <v>0</v>
      </c>
      <c r="BW145" s="31">
        <f t="shared" si="143"/>
        <v>0</v>
      </c>
      <c r="BX145" s="31">
        <f t="shared" si="144"/>
        <v>0</v>
      </c>
      <c r="BY145" s="31">
        <f t="shared" si="145"/>
        <v>0</v>
      </c>
      <c r="BZ145" s="31">
        <f t="shared" si="146"/>
        <v>0</v>
      </c>
      <c r="CA145" s="31">
        <f t="shared" si="147"/>
        <v>0</v>
      </c>
      <c r="CB145" s="31">
        <f t="shared" si="148"/>
        <v>0</v>
      </c>
      <c r="CC145" s="31">
        <f t="shared" si="149"/>
        <v>0</v>
      </c>
      <c r="CD145" s="31">
        <f t="shared" si="150"/>
        <v>0</v>
      </c>
      <c r="CE145" s="31">
        <f t="shared" si="151"/>
        <v>0</v>
      </c>
      <c r="CF145" s="85" t="s">
        <v>1358</v>
      </c>
    </row>
    <row r="146" spans="1:84" ht="45" x14ac:dyDescent="0.25">
      <c r="A146" s="25" t="s">
        <v>102</v>
      </c>
      <c r="B146" s="18" t="s">
        <v>1739</v>
      </c>
      <c r="C146" s="27" t="s">
        <v>1740</v>
      </c>
      <c r="D146" s="66">
        <v>2017</v>
      </c>
      <c r="E146" s="66">
        <v>2017</v>
      </c>
      <c r="F146" s="63" t="s">
        <v>1358</v>
      </c>
      <c r="G146" s="64">
        <v>0</v>
      </c>
      <c r="H146" s="64">
        <f t="shared" si="134"/>
        <v>0</v>
      </c>
      <c r="I146" s="31" t="s">
        <v>1358</v>
      </c>
      <c r="J146" s="64">
        <v>0</v>
      </c>
      <c r="K146" s="31">
        <f t="shared" si="135"/>
        <v>0</v>
      </c>
      <c r="L146" s="31" t="s">
        <v>1358</v>
      </c>
      <c r="M146" s="28">
        <v>0</v>
      </c>
      <c r="N146" s="31">
        <v>0</v>
      </c>
      <c r="O146" s="65">
        <v>0</v>
      </c>
      <c r="P146" s="28">
        <v>0</v>
      </c>
      <c r="Q146" s="28">
        <v>0</v>
      </c>
      <c r="R146" s="31">
        <v>0</v>
      </c>
      <c r="S146" s="31">
        <f t="shared" si="137"/>
        <v>0</v>
      </c>
      <c r="T146" s="31">
        <f t="shared" si="138"/>
        <v>0</v>
      </c>
      <c r="U146" s="31">
        <f t="shared" si="140"/>
        <v>0</v>
      </c>
      <c r="V146" s="31">
        <f t="shared" si="136"/>
        <v>0</v>
      </c>
      <c r="W146" s="31">
        <f t="shared" si="141"/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28">
        <v>0</v>
      </c>
      <c r="AD146" s="28">
        <v>0</v>
      </c>
      <c r="AE146" s="28">
        <v>0</v>
      </c>
      <c r="AF146" s="28">
        <v>0</v>
      </c>
      <c r="AG146" s="28">
        <v>0</v>
      </c>
      <c r="AH146" s="31">
        <v>0</v>
      </c>
      <c r="AI146" s="28">
        <v>0</v>
      </c>
      <c r="AJ146" s="28">
        <v>0</v>
      </c>
      <c r="AK146" s="31">
        <v>0</v>
      </c>
      <c r="AL146" s="28">
        <v>0</v>
      </c>
      <c r="AM146" s="28">
        <v>0</v>
      </c>
      <c r="AN146" s="28">
        <v>0</v>
      </c>
      <c r="AO146" s="28">
        <v>0</v>
      </c>
      <c r="AP146" s="28">
        <v>0</v>
      </c>
      <c r="AQ146" s="28">
        <v>0</v>
      </c>
      <c r="AR146" s="31">
        <v>0</v>
      </c>
      <c r="AS146" s="28">
        <v>0</v>
      </c>
      <c r="AT146" s="28">
        <v>0</v>
      </c>
      <c r="AU146" s="31">
        <v>0</v>
      </c>
      <c r="AV146" s="28">
        <v>0</v>
      </c>
      <c r="AW146" s="31">
        <v>0</v>
      </c>
      <c r="AX146" s="28">
        <v>0</v>
      </c>
      <c r="AY146" s="28">
        <v>0</v>
      </c>
      <c r="AZ146" s="31">
        <v>0</v>
      </c>
      <c r="BA146" s="28">
        <v>0</v>
      </c>
      <c r="BB146" s="28">
        <v>0</v>
      </c>
      <c r="BC146" s="28">
        <v>0</v>
      </c>
      <c r="BD146" s="28">
        <v>0</v>
      </c>
      <c r="BE146" s="28">
        <v>0</v>
      </c>
      <c r="BF146" s="28">
        <v>0</v>
      </c>
      <c r="BG146" s="28">
        <v>0</v>
      </c>
      <c r="BH146" s="28">
        <v>0</v>
      </c>
      <c r="BI146" s="28">
        <v>0</v>
      </c>
      <c r="BJ146" s="28">
        <v>0</v>
      </c>
      <c r="BK146" s="28">
        <v>0</v>
      </c>
      <c r="BL146" s="28">
        <v>0</v>
      </c>
      <c r="BM146" s="28">
        <v>0</v>
      </c>
      <c r="BN146" s="28">
        <v>0</v>
      </c>
      <c r="BO146" s="28">
        <v>0</v>
      </c>
      <c r="BP146" s="28">
        <v>0</v>
      </c>
      <c r="BQ146" s="28">
        <v>0</v>
      </c>
      <c r="BR146" s="28">
        <v>0</v>
      </c>
      <c r="BS146" s="28">
        <v>0</v>
      </c>
      <c r="BT146" s="28">
        <v>0</v>
      </c>
      <c r="BU146" s="28">
        <v>0</v>
      </c>
      <c r="BV146" s="31">
        <f t="shared" si="142"/>
        <v>0</v>
      </c>
      <c r="BW146" s="31">
        <f t="shared" si="143"/>
        <v>0</v>
      </c>
      <c r="BX146" s="31">
        <f t="shared" si="144"/>
        <v>0</v>
      </c>
      <c r="BY146" s="31">
        <f t="shared" si="145"/>
        <v>0</v>
      </c>
      <c r="BZ146" s="31">
        <f t="shared" si="146"/>
        <v>0</v>
      </c>
      <c r="CA146" s="31">
        <f t="shared" si="147"/>
        <v>0</v>
      </c>
      <c r="CB146" s="31">
        <f t="shared" si="148"/>
        <v>0</v>
      </c>
      <c r="CC146" s="31">
        <f t="shared" si="149"/>
        <v>0</v>
      </c>
      <c r="CD146" s="31">
        <f t="shared" si="150"/>
        <v>0</v>
      </c>
      <c r="CE146" s="31">
        <f t="shared" si="151"/>
        <v>0</v>
      </c>
      <c r="CF146" s="85" t="s">
        <v>1358</v>
      </c>
    </row>
    <row r="147" spans="1:84" ht="45" x14ac:dyDescent="0.25">
      <c r="A147" s="25" t="s">
        <v>102</v>
      </c>
      <c r="B147" s="18" t="s">
        <v>1741</v>
      </c>
      <c r="C147" s="27" t="s">
        <v>1742</v>
      </c>
      <c r="D147" s="66">
        <v>2017</v>
      </c>
      <c r="E147" s="66">
        <v>2017</v>
      </c>
      <c r="F147" s="63" t="s">
        <v>1358</v>
      </c>
      <c r="G147" s="64">
        <v>0</v>
      </c>
      <c r="H147" s="64">
        <f t="shared" si="134"/>
        <v>0</v>
      </c>
      <c r="I147" s="31" t="s">
        <v>1358</v>
      </c>
      <c r="J147" s="64">
        <v>0</v>
      </c>
      <c r="K147" s="31">
        <f t="shared" si="135"/>
        <v>0</v>
      </c>
      <c r="L147" s="31" t="s">
        <v>1358</v>
      </c>
      <c r="M147" s="28">
        <v>0</v>
      </c>
      <c r="N147" s="31">
        <v>0</v>
      </c>
      <c r="O147" s="65">
        <v>0</v>
      </c>
      <c r="P147" s="28">
        <v>0</v>
      </c>
      <c r="Q147" s="28">
        <v>0</v>
      </c>
      <c r="R147" s="31">
        <v>0</v>
      </c>
      <c r="S147" s="31">
        <f t="shared" si="137"/>
        <v>0</v>
      </c>
      <c r="T147" s="31">
        <f t="shared" si="138"/>
        <v>0</v>
      </c>
      <c r="U147" s="31">
        <f t="shared" si="140"/>
        <v>0</v>
      </c>
      <c r="V147" s="31">
        <f t="shared" si="136"/>
        <v>0</v>
      </c>
      <c r="W147" s="31">
        <f t="shared" si="141"/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28">
        <v>0</v>
      </c>
      <c r="AD147" s="28">
        <v>0</v>
      </c>
      <c r="AE147" s="28">
        <v>0</v>
      </c>
      <c r="AF147" s="28">
        <v>0</v>
      </c>
      <c r="AG147" s="28">
        <v>0</v>
      </c>
      <c r="AH147" s="31">
        <v>0</v>
      </c>
      <c r="AI147" s="28">
        <v>0</v>
      </c>
      <c r="AJ147" s="28">
        <v>0</v>
      </c>
      <c r="AK147" s="31">
        <v>0</v>
      </c>
      <c r="AL147" s="28">
        <v>0</v>
      </c>
      <c r="AM147" s="28">
        <v>0</v>
      </c>
      <c r="AN147" s="28">
        <v>0</v>
      </c>
      <c r="AO147" s="28">
        <v>0</v>
      </c>
      <c r="AP147" s="28">
        <v>0</v>
      </c>
      <c r="AQ147" s="28">
        <v>0</v>
      </c>
      <c r="AR147" s="31">
        <v>0</v>
      </c>
      <c r="AS147" s="28">
        <v>0</v>
      </c>
      <c r="AT147" s="28">
        <v>0</v>
      </c>
      <c r="AU147" s="31">
        <v>0</v>
      </c>
      <c r="AV147" s="28">
        <v>0</v>
      </c>
      <c r="AW147" s="31">
        <v>0</v>
      </c>
      <c r="AX147" s="28">
        <v>0</v>
      </c>
      <c r="AY147" s="28">
        <v>0</v>
      </c>
      <c r="AZ147" s="31">
        <v>0</v>
      </c>
      <c r="BA147" s="28">
        <v>0</v>
      </c>
      <c r="BB147" s="28">
        <v>0</v>
      </c>
      <c r="BC147" s="28">
        <v>0</v>
      </c>
      <c r="BD147" s="28">
        <v>0</v>
      </c>
      <c r="BE147" s="28">
        <v>0</v>
      </c>
      <c r="BF147" s="28">
        <v>0</v>
      </c>
      <c r="BG147" s="28">
        <v>0</v>
      </c>
      <c r="BH147" s="28">
        <v>0</v>
      </c>
      <c r="BI147" s="28">
        <v>0</v>
      </c>
      <c r="BJ147" s="28">
        <v>0</v>
      </c>
      <c r="BK147" s="28">
        <v>0</v>
      </c>
      <c r="BL147" s="28">
        <v>0</v>
      </c>
      <c r="BM147" s="28">
        <v>0</v>
      </c>
      <c r="BN147" s="28">
        <v>0</v>
      </c>
      <c r="BO147" s="28">
        <v>0</v>
      </c>
      <c r="BP147" s="28">
        <v>0</v>
      </c>
      <c r="BQ147" s="28">
        <v>0</v>
      </c>
      <c r="BR147" s="28">
        <v>0</v>
      </c>
      <c r="BS147" s="28">
        <v>0</v>
      </c>
      <c r="BT147" s="28">
        <v>0</v>
      </c>
      <c r="BU147" s="28">
        <v>0</v>
      </c>
      <c r="BV147" s="31">
        <f t="shared" si="142"/>
        <v>0</v>
      </c>
      <c r="BW147" s="31">
        <f t="shared" si="143"/>
        <v>0</v>
      </c>
      <c r="BX147" s="31">
        <f t="shared" si="144"/>
        <v>0</v>
      </c>
      <c r="BY147" s="31">
        <f t="shared" si="145"/>
        <v>0</v>
      </c>
      <c r="BZ147" s="31">
        <f t="shared" si="146"/>
        <v>0</v>
      </c>
      <c r="CA147" s="31">
        <f t="shared" si="147"/>
        <v>0</v>
      </c>
      <c r="CB147" s="31">
        <f t="shared" si="148"/>
        <v>0</v>
      </c>
      <c r="CC147" s="31">
        <f t="shared" si="149"/>
        <v>0</v>
      </c>
      <c r="CD147" s="31">
        <f t="shared" si="150"/>
        <v>0</v>
      </c>
      <c r="CE147" s="31">
        <f t="shared" si="151"/>
        <v>0</v>
      </c>
      <c r="CF147" s="85" t="s">
        <v>1358</v>
      </c>
    </row>
    <row r="148" spans="1:84" ht="45" x14ac:dyDescent="0.25">
      <c r="A148" s="25" t="s">
        <v>102</v>
      </c>
      <c r="B148" s="18" t="s">
        <v>1743</v>
      </c>
      <c r="C148" s="27" t="s">
        <v>1744</v>
      </c>
      <c r="D148" s="66">
        <v>2017</v>
      </c>
      <c r="E148" s="66">
        <v>2017</v>
      </c>
      <c r="F148" s="63" t="s">
        <v>1358</v>
      </c>
      <c r="G148" s="64">
        <v>0</v>
      </c>
      <c r="H148" s="64">
        <f t="shared" ref="H148:H211" si="152">BV148</f>
        <v>0</v>
      </c>
      <c r="I148" s="31" t="s">
        <v>1358</v>
      </c>
      <c r="J148" s="64">
        <v>0</v>
      </c>
      <c r="K148" s="31">
        <f t="shared" ref="K148:K211" si="153">CA148</f>
        <v>0</v>
      </c>
      <c r="L148" s="31" t="s">
        <v>1358</v>
      </c>
      <c r="M148" s="28">
        <v>0</v>
      </c>
      <c r="N148" s="31">
        <v>0</v>
      </c>
      <c r="O148" s="65">
        <v>0</v>
      </c>
      <c r="P148" s="28">
        <v>0</v>
      </c>
      <c r="Q148" s="28">
        <v>0</v>
      </c>
      <c r="R148" s="31">
        <v>0</v>
      </c>
      <c r="S148" s="31">
        <f t="shared" si="137"/>
        <v>0</v>
      </c>
      <c r="T148" s="31">
        <f t="shared" si="138"/>
        <v>0</v>
      </c>
      <c r="U148" s="31">
        <f t="shared" si="140"/>
        <v>0</v>
      </c>
      <c r="V148" s="31">
        <f t="shared" ref="V148:V211" si="154">BL148</f>
        <v>0</v>
      </c>
      <c r="W148" s="31">
        <f t="shared" si="141"/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28">
        <v>0</v>
      </c>
      <c r="AD148" s="28">
        <v>0</v>
      </c>
      <c r="AE148" s="28">
        <v>0</v>
      </c>
      <c r="AF148" s="28">
        <v>0</v>
      </c>
      <c r="AG148" s="28">
        <v>0</v>
      </c>
      <c r="AH148" s="31">
        <v>0</v>
      </c>
      <c r="AI148" s="28">
        <v>0</v>
      </c>
      <c r="AJ148" s="28">
        <v>0</v>
      </c>
      <c r="AK148" s="31">
        <v>0</v>
      </c>
      <c r="AL148" s="28">
        <v>0</v>
      </c>
      <c r="AM148" s="28">
        <v>0</v>
      </c>
      <c r="AN148" s="28">
        <v>0</v>
      </c>
      <c r="AO148" s="28">
        <v>0</v>
      </c>
      <c r="AP148" s="28">
        <v>0</v>
      </c>
      <c r="AQ148" s="28">
        <v>0</v>
      </c>
      <c r="AR148" s="31">
        <v>0</v>
      </c>
      <c r="AS148" s="28">
        <v>0</v>
      </c>
      <c r="AT148" s="28">
        <v>0</v>
      </c>
      <c r="AU148" s="31">
        <v>0</v>
      </c>
      <c r="AV148" s="28">
        <v>0</v>
      </c>
      <c r="AW148" s="31">
        <v>0</v>
      </c>
      <c r="AX148" s="28">
        <v>0</v>
      </c>
      <c r="AY148" s="28">
        <v>0</v>
      </c>
      <c r="AZ148" s="31">
        <v>0</v>
      </c>
      <c r="BA148" s="28">
        <v>0</v>
      </c>
      <c r="BB148" s="28">
        <v>0</v>
      </c>
      <c r="BC148" s="28">
        <v>0</v>
      </c>
      <c r="BD148" s="28">
        <v>0</v>
      </c>
      <c r="BE148" s="28">
        <v>0</v>
      </c>
      <c r="BF148" s="28">
        <v>0</v>
      </c>
      <c r="BG148" s="28">
        <v>0</v>
      </c>
      <c r="BH148" s="28">
        <v>0</v>
      </c>
      <c r="BI148" s="28">
        <v>0</v>
      </c>
      <c r="BJ148" s="28">
        <v>0</v>
      </c>
      <c r="BK148" s="28">
        <v>0</v>
      </c>
      <c r="BL148" s="28">
        <v>0</v>
      </c>
      <c r="BM148" s="28">
        <v>0</v>
      </c>
      <c r="BN148" s="28">
        <v>0</v>
      </c>
      <c r="BO148" s="28">
        <v>0</v>
      </c>
      <c r="BP148" s="28">
        <v>0</v>
      </c>
      <c r="BQ148" s="28">
        <v>0</v>
      </c>
      <c r="BR148" s="28">
        <v>0</v>
      </c>
      <c r="BS148" s="28">
        <v>0</v>
      </c>
      <c r="BT148" s="28">
        <v>0</v>
      </c>
      <c r="BU148" s="28">
        <v>0</v>
      </c>
      <c r="BV148" s="31">
        <f t="shared" si="142"/>
        <v>0</v>
      </c>
      <c r="BW148" s="31">
        <f t="shared" si="143"/>
        <v>0</v>
      </c>
      <c r="BX148" s="31">
        <f t="shared" si="144"/>
        <v>0</v>
      </c>
      <c r="BY148" s="31">
        <f t="shared" si="145"/>
        <v>0</v>
      </c>
      <c r="BZ148" s="31">
        <f t="shared" si="146"/>
        <v>0</v>
      </c>
      <c r="CA148" s="31">
        <f t="shared" si="147"/>
        <v>0</v>
      </c>
      <c r="CB148" s="31">
        <f t="shared" si="148"/>
        <v>0</v>
      </c>
      <c r="CC148" s="31">
        <f t="shared" si="149"/>
        <v>0</v>
      </c>
      <c r="CD148" s="31">
        <f t="shared" si="150"/>
        <v>0</v>
      </c>
      <c r="CE148" s="31">
        <f t="shared" si="151"/>
        <v>0</v>
      </c>
      <c r="CF148" s="85" t="s">
        <v>1358</v>
      </c>
    </row>
    <row r="149" spans="1:84" ht="45" x14ac:dyDescent="0.25">
      <c r="A149" s="25" t="s">
        <v>102</v>
      </c>
      <c r="B149" s="18" t="s">
        <v>1745</v>
      </c>
      <c r="C149" s="27" t="s">
        <v>1746</v>
      </c>
      <c r="D149" s="66">
        <v>2017</v>
      </c>
      <c r="E149" s="66">
        <v>2017</v>
      </c>
      <c r="F149" s="63" t="s">
        <v>1358</v>
      </c>
      <c r="G149" s="64">
        <v>0</v>
      </c>
      <c r="H149" s="64">
        <f t="shared" si="152"/>
        <v>0</v>
      </c>
      <c r="I149" s="31" t="s">
        <v>1358</v>
      </c>
      <c r="J149" s="64">
        <v>0</v>
      </c>
      <c r="K149" s="31">
        <f t="shared" si="153"/>
        <v>0</v>
      </c>
      <c r="L149" s="31" t="s">
        <v>1358</v>
      </c>
      <c r="M149" s="28">
        <v>0</v>
      </c>
      <c r="N149" s="31">
        <v>0</v>
      </c>
      <c r="O149" s="65">
        <v>0</v>
      </c>
      <c r="P149" s="28">
        <v>0</v>
      </c>
      <c r="Q149" s="28">
        <v>0</v>
      </c>
      <c r="R149" s="31">
        <v>0</v>
      </c>
      <c r="S149" s="31">
        <f t="shared" si="137"/>
        <v>0</v>
      </c>
      <c r="T149" s="31">
        <f t="shared" si="138"/>
        <v>0</v>
      </c>
      <c r="U149" s="31">
        <f t="shared" si="140"/>
        <v>0</v>
      </c>
      <c r="V149" s="31">
        <f t="shared" si="154"/>
        <v>0</v>
      </c>
      <c r="W149" s="31">
        <f t="shared" si="141"/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28">
        <v>0</v>
      </c>
      <c r="AD149" s="28">
        <v>0</v>
      </c>
      <c r="AE149" s="28">
        <v>0</v>
      </c>
      <c r="AF149" s="28">
        <v>0</v>
      </c>
      <c r="AG149" s="28">
        <v>0</v>
      </c>
      <c r="AH149" s="31">
        <v>0</v>
      </c>
      <c r="AI149" s="28">
        <v>0</v>
      </c>
      <c r="AJ149" s="28">
        <v>0</v>
      </c>
      <c r="AK149" s="31">
        <v>0</v>
      </c>
      <c r="AL149" s="28">
        <v>0</v>
      </c>
      <c r="AM149" s="28">
        <v>0</v>
      </c>
      <c r="AN149" s="28">
        <v>0</v>
      </c>
      <c r="AO149" s="28">
        <v>0</v>
      </c>
      <c r="AP149" s="28">
        <v>0</v>
      </c>
      <c r="AQ149" s="28">
        <v>0</v>
      </c>
      <c r="AR149" s="31">
        <v>0</v>
      </c>
      <c r="AS149" s="28">
        <v>0</v>
      </c>
      <c r="AT149" s="28">
        <v>0</v>
      </c>
      <c r="AU149" s="31">
        <v>0</v>
      </c>
      <c r="AV149" s="28">
        <v>0</v>
      </c>
      <c r="AW149" s="31">
        <v>0</v>
      </c>
      <c r="AX149" s="28">
        <v>0</v>
      </c>
      <c r="AY149" s="28">
        <v>0</v>
      </c>
      <c r="AZ149" s="31">
        <v>0</v>
      </c>
      <c r="BA149" s="28">
        <v>0</v>
      </c>
      <c r="BB149" s="28">
        <v>0</v>
      </c>
      <c r="BC149" s="28">
        <v>0</v>
      </c>
      <c r="BD149" s="28">
        <v>0</v>
      </c>
      <c r="BE149" s="28">
        <v>0</v>
      </c>
      <c r="BF149" s="28">
        <v>0</v>
      </c>
      <c r="BG149" s="28">
        <v>0</v>
      </c>
      <c r="BH149" s="28">
        <v>0</v>
      </c>
      <c r="BI149" s="28">
        <v>0</v>
      </c>
      <c r="BJ149" s="28">
        <v>0</v>
      </c>
      <c r="BK149" s="28">
        <v>0</v>
      </c>
      <c r="BL149" s="28">
        <v>0</v>
      </c>
      <c r="BM149" s="28">
        <v>0</v>
      </c>
      <c r="BN149" s="28">
        <v>0</v>
      </c>
      <c r="BO149" s="28">
        <v>0</v>
      </c>
      <c r="BP149" s="28">
        <v>0</v>
      </c>
      <c r="BQ149" s="28">
        <v>0</v>
      </c>
      <c r="BR149" s="28">
        <v>0</v>
      </c>
      <c r="BS149" s="28">
        <v>0</v>
      </c>
      <c r="BT149" s="28">
        <v>0</v>
      </c>
      <c r="BU149" s="28">
        <v>0</v>
      </c>
      <c r="BV149" s="31">
        <f t="shared" si="142"/>
        <v>0</v>
      </c>
      <c r="BW149" s="31">
        <f t="shared" si="143"/>
        <v>0</v>
      </c>
      <c r="BX149" s="31">
        <f t="shared" si="144"/>
        <v>0</v>
      </c>
      <c r="BY149" s="31">
        <f t="shared" si="145"/>
        <v>0</v>
      </c>
      <c r="BZ149" s="31">
        <f t="shared" si="146"/>
        <v>0</v>
      </c>
      <c r="CA149" s="31">
        <f t="shared" si="147"/>
        <v>0</v>
      </c>
      <c r="CB149" s="31">
        <f t="shared" si="148"/>
        <v>0</v>
      </c>
      <c r="CC149" s="31">
        <f t="shared" si="149"/>
        <v>0</v>
      </c>
      <c r="CD149" s="31">
        <f t="shared" si="150"/>
        <v>0</v>
      </c>
      <c r="CE149" s="31">
        <f t="shared" si="151"/>
        <v>0</v>
      </c>
      <c r="CF149" s="85" t="s">
        <v>1358</v>
      </c>
    </row>
    <row r="150" spans="1:84" ht="30" x14ac:dyDescent="0.25">
      <c r="A150" s="25" t="s">
        <v>102</v>
      </c>
      <c r="B150" s="18" t="s">
        <v>1747</v>
      </c>
      <c r="C150" s="27" t="s">
        <v>1748</v>
      </c>
      <c r="D150" s="66">
        <v>2017</v>
      </c>
      <c r="E150" s="66">
        <v>2017</v>
      </c>
      <c r="F150" s="63" t="s">
        <v>1358</v>
      </c>
      <c r="G150" s="64">
        <v>0</v>
      </c>
      <c r="H150" s="64">
        <f t="shared" si="152"/>
        <v>0</v>
      </c>
      <c r="I150" s="31" t="s">
        <v>1358</v>
      </c>
      <c r="J150" s="64">
        <v>0</v>
      </c>
      <c r="K150" s="31">
        <f t="shared" si="153"/>
        <v>0</v>
      </c>
      <c r="L150" s="31" t="s">
        <v>1358</v>
      </c>
      <c r="M150" s="28">
        <v>0</v>
      </c>
      <c r="N150" s="31">
        <v>0</v>
      </c>
      <c r="O150" s="65">
        <v>0</v>
      </c>
      <c r="P150" s="28">
        <v>0</v>
      </c>
      <c r="Q150" s="28">
        <v>0</v>
      </c>
      <c r="R150" s="31">
        <v>0</v>
      </c>
      <c r="S150" s="31">
        <f t="shared" si="137"/>
        <v>0</v>
      </c>
      <c r="T150" s="31">
        <f t="shared" si="138"/>
        <v>0</v>
      </c>
      <c r="U150" s="31">
        <f t="shared" si="140"/>
        <v>0</v>
      </c>
      <c r="V150" s="31">
        <f t="shared" si="154"/>
        <v>0</v>
      </c>
      <c r="W150" s="31">
        <f t="shared" si="141"/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28">
        <v>0</v>
      </c>
      <c r="AD150" s="28">
        <v>0</v>
      </c>
      <c r="AE150" s="28">
        <v>0</v>
      </c>
      <c r="AF150" s="28">
        <v>0</v>
      </c>
      <c r="AG150" s="28">
        <v>0</v>
      </c>
      <c r="AH150" s="31">
        <v>0</v>
      </c>
      <c r="AI150" s="28">
        <v>0</v>
      </c>
      <c r="AJ150" s="28">
        <v>0</v>
      </c>
      <c r="AK150" s="31">
        <v>0</v>
      </c>
      <c r="AL150" s="28">
        <v>0</v>
      </c>
      <c r="AM150" s="28">
        <v>0</v>
      </c>
      <c r="AN150" s="28">
        <v>0</v>
      </c>
      <c r="AO150" s="28">
        <v>0</v>
      </c>
      <c r="AP150" s="28">
        <v>0</v>
      </c>
      <c r="AQ150" s="28">
        <v>0</v>
      </c>
      <c r="AR150" s="31">
        <v>0</v>
      </c>
      <c r="AS150" s="28">
        <v>0</v>
      </c>
      <c r="AT150" s="28">
        <v>0</v>
      </c>
      <c r="AU150" s="31">
        <v>0</v>
      </c>
      <c r="AV150" s="28">
        <v>0</v>
      </c>
      <c r="AW150" s="31">
        <v>0</v>
      </c>
      <c r="AX150" s="28">
        <v>0</v>
      </c>
      <c r="AY150" s="28">
        <v>0</v>
      </c>
      <c r="AZ150" s="31">
        <v>0</v>
      </c>
      <c r="BA150" s="28">
        <v>0</v>
      </c>
      <c r="BB150" s="28">
        <v>0</v>
      </c>
      <c r="BC150" s="28">
        <v>0</v>
      </c>
      <c r="BD150" s="28">
        <v>0</v>
      </c>
      <c r="BE150" s="28">
        <v>0</v>
      </c>
      <c r="BF150" s="28">
        <v>0</v>
      </c>
      <c r="BG150" s="28">
        <v>0</v>
      </c>
      <c r="BH150" s="28">
        <v>0</v>
      </c>
      <c r="BI150" s="28">
        <v>0</v>
      </c>
      <c r="BJ150" s="28">
        <v>0</v>
      </c>
      <c r="BK150" s="28">
        <v>0</v>
      </c>
      <c r="BL150" s="28">
        <v>0</v>
      </c>
      <c r="BM150" s="28">
        <v>0</v>
      </c>
      <c r="BN150" s="28">
        <v>0</v>
      </c>
      <c r="BO150" s="28">
        <v>0</v>
      </c>
      <c r="BP150" s="28">
        <v>0</v>
      </c>
      <c r="BQ150" s="28">
        <v>0</v>
      </c>
      <c r="BR150" s="28">
        <v>0</v>
      </c>
      <c r="BS150" s="28">
        <v>0</v>
      </c>
      <c r="BT150" s="28">
        <v>0</v>
      </c>
      <c r="BU150" s="28">
        <v>0</v>
      </c>
      <c r="BV150" s="31">
        <f t="shared" si="142"/>
        <v>0</v>
      </c>
      <c r="BW150" s="31">
        <f t="shared" si="143"/>
        <v>0</v>
      </c>
      <c r="BX150" s="31">
        <f t="shared" si="144"/>
        <v>0</v>
      </c>
      <c r="BY150" s="31">
        <f t="shared" si="145"/>
        <v>0</v>
      </c>
      <c r="BZ150" s="31">
        <f t="shared" si="146"/>
        <v>0</v>
      </c>
      <c r="CA150" s="31">
        <f t="shared" si="147"/>
        <v>0</v>
      </c>
      <c r="CB150" s="31">
        <f t="shared" si="148"/>
        <v>0</v>
      </c>
      <c r="CC150" s="31">
        <f t="shared" si="149"/>
        <v>0</v>
      </c>
      <c r="CD150" s="31">
        <f t="shared" si="150"/>
        <v>0</v>
      </c>
      <c r="CE150" s="31">
        <f t="shared" si="151"/>
        <v>0</v>
      </c>
      <c r="CF150" s="85" t="s">
        <v>1358</v>
      </c>
    </row>
    <row r="151" spans="1:84" ht="30" x14ac:dyDescent="0.25">
      <c r="A151" s="25" t="s">
        <v>102</v>
      </c>
      <c r="B151" s="18" t="s">
        <v>1749</v>
      </c>
      <c r="C151" s="27" t="s">
        <v>1750</v>
      </c>
      <c r="D151" s="66">
        <v>2017</v>
      </c>
      <c r="E151" s="66">
        <v>2017</v>
      </c>
      <c r="F151" s="63" t="s">
        <v>1358</v>
      </c>
      <c r="G151" s="64">
        <v>0</v>
      </c>
      <c r="H151" s="64">
        <f t="shared" si="152"/>
        <v>0</v>
      </c>
      <c r="I151" s="31" t="s">
        <v>1358</v>
      </c>
      <c r="J151" s="64">
        <v>0</v>
      </c>
      <c r="K151" s="31">
        <f t="shared" si="153"/>
        <v>0</v>
      </c>
      <c r="L151" s="31" t="s">
        <v>1358</v>
      </c>
      <c r="M151" s="28">
        <v>0</v>
      </c>
      <c r="N151" s="31">
        <v>0</v>
      </c>
      <c r="O151" s="65">
        <v>0</v>
      </c>
      <c r="P151" s="28">
        <v>0</v>
      </c>
      <c r="Q151" s="28">
        <v>0</v>
      </c>
      <c r="R151" s="31">
        <v>0</v>
      </c>
      <c r="S151" s="31">
        <f t="shared" si="137"/>
        <v>0</v>
      </c>
      <c r="T151" s="31">
        <f t="shared" si="138"/>
        <v>0</v>
      </c>
      <c r="U151" s="31">
        <f t="shared" si="140"/>
        <v>0</v>
      </c>
      <c r="V151" s="31">
        <f t="shared" si="154"/>
        <v>0</v>
      </c>
      <c r="W151" s="31">
        <f t="shared" si="141"/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28">
        <v>0</v>
      </c>
      <c r="AD151" s="28">
        <v>0</v>
      </c>
      <c r="AE151" s="28">
        <v>0</v>
      </c>
      <c r="AF151" s="28">
        <v>0</v>
      </c>
      <c r="AG151" s="28">
        <v>0</v>
      </c>
      <c r="AH151" s="31">
        <v>0</v>
      </c>
      <c r="AI151" s="28">
        <v>0</v>
      </c>
      <c r="AJ151" s="28">
        <v>0</v>
      </c>
      <c r="AK151" s="31">
        <v>0</v>
      </c>
      <c r="AL151" s="28">
        <v>0</v>
      </c>
      <c r="AM151" s="28">
        <v>0</v>
      </c>
      <c r="AN151" s="28">
        <v>0</v>
      </c>
      <c r="AO151" s="28">
        <v>0</v>
      </c>
      <c r="AP151" s="28">
        <v>0</v>
      </c>
      <c r="AQ151" s="28">
        <v>0</v>
      </c>
      <c r="AR151" s="31">
        <v>0</v>
      </c>
      <c r="AS151" s="28">
        <v>0</v>
      </c>
      <c r="AT151" s="28">
        <v>0</v>
      </c>
      <c r="AU151" s="31">
        <v>0</v>
      </c>
      <c r="AV151" s="28">
        <v>0</v>
      </c>
      <c r="AW151" s="31">
        <v>0</v>
      </c>
      <c r="AX151" s="28">
        <v>0</v>
      </c>
      <c r="AY151" s="28">
        <v>0</v>
      </c>
      <c r="AZ151" s="31">
        <v>0</v>
      </c>
      <c r="BA151" s="28">
        <v>0</v>
      </c>
      <c r="BB151" s="28">
        <v>0</v>
      </c>
      <c r="BC151" s="28">
        <v>0</v>
      </c>
      <c r="BD151" s="28">
        <v>0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  <c r="BJ151" s="28">
        <v>0</v>
      </c>
      <c r="BK151" s="28">
        <v>0</v>
      </c>
      <c r="BL151" s="28">
        <v>0</v>
      </c>
      <c r="BM151" s="28">
        <v>0</v>
      </c>
      <c r="BN151" s="28">
        <v>0</v>
      </c>
      <c r="BO151" s="28">
        <v>0</v>
      </c>
      <c r="BP151" s="28">
        <v>0</v>
      </c>
      <c r="BQ151" s="28">
        <v>0</v>
      </c>
      <c r="BR151" s="28">
        <v>0</v>
      </c>
      <c r="BS151" s="28">
        <v>0</v>
      </c>
      <c r="BT151" s="28">
        <v>0</v>
      </c>
      <c r="BU151" s="28">
        <v>0</v>
      </c>
      <c r="BV151" s="31">
        <f t="shared" si="142"/>
        <v>0</v>
      </c>
      <c r="BW151" s="31">
        <f t="shared" si="143"/>
        <v>0</v>
      </c>
      <c r="BX151" s="31">
        <f t="shared" si="144"/>
        <v>0</v>
      </c>
      <c r="BY151" s="31">
        <f t="shared" si="145"/>
        <v>0</v>
      </c>
      <c r="BZ151" s="31">
        <f t="shared" si="146"/>
        <v>0</v>
      </c>
      <c r="CA151" s="31">
        <f t="shared" si="147"/>
        <v>0</v>
      </c>
      <c r="CB151" s="31">
        <f t="shared" si="148"/>
        <v>0</v>
      </c>
      <c r="CC151" s="31">
        <f t="shared" si="149"/>
        <v>0</v>
      </c>
      <c r="CD151" s="31">
        <f t="shared" si="150"/>
        <v>0</v>
      </c>
      <c r="CE151" s="31">
        <f t="shared" si="151"/>
        <v>0</v>
      </c>
      <c r="CF151" s="85" t="s">
        <v>1358</v>
      </c>
    </row>
    <row r="152" spans="1:84" ht="45" x14ac:dyDescent="0.25">
      <c r="A152" s="25" t="s">
        <v>102</v>
      </c>
      <c r="B152" s="18" t="s">
        <v>1751</v>
      </c>
      <c r="C152" s="27" t="s">
        <v>1752</v>
      </c>
      <c r="D152" s="66">
        <v>2017</v>
      </c>
      <c r="E152" s="66">
        <v>2017</v>
      </c>
      <c r="F152" s="63" t="s">
        <v>1358</v>
      </c>
      <c r="G152" s="64">
        <v>0</v>
      </c>
      <c r="H152" s="64">
        <f t="shared" si="152"/>
        <v>0</v>
      </c>
      <c r="I152" s="31" t="s">
        <v>1358</v>
      </c>
      <c r="J152" s="64">
        <v>0</v>
      </c>
      <c r="K152" s="31">
        <f t="shared" si="153"/>
        <v>0</v>
      </c>
      <c r="L152" s="31" t="s">
        <v>1358</v>
      </c>
      <c r="M152" s="28">
        <v>7.1176833000000004</v>
      </c>
      <c r="N152" s="31">
        <v>0</v>
      </c>
      <c r="O152" s="65">
        <v>0</v>
      </c>
      <c r="P152" s="28">
        <v>0</v>
      </c>
      <c r="Q152" s="28">
        <v>0</v>
      </c>
      <c r="R152" s="31">
        <v>0</v>
      </c>
      <c r="S152" s="31">
        <f t="shared" si="137"/>
        <v>0</v>
      </c>
      <c r="T152" s="31">
        <f t="shared" si="138"/>
        <v>0</v>
      </c>
      <c r="U152" s="31">
        <f t="shared" si="140"/>
        <v>0</v>
      </c>
      <c r="V152" s="31">
        <f t="shared" si="154"/>
        <v>0</v>
      </c>
      <c r="W152" s="31">
        <f t="shared" si="141"/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28">
        <v>0</v>
      </c>
      <c r="AD152" s="28">
        <v>0</v>
      </c>
      <c r="AE152" s="28">
        <v>0</v>
      </c>
      <c r="AF152" s="28">
        <v>0</v>
      </c>
      <c r="AG152" s="28">
        <v>0</v>
      </c>
      <c r="AH152" s="31">
        <v>0</v>
      </c>
      <c r="AI152" s="28">
        <v>0</v>
      </c>
      <c r="AJ152" s="28">
        <v>0</v>
      </c>
      <c r="AK152" s="31">
        <v>0</v>
      </c>
      <c r="AL152" s="28">
        <v>0</v>
      </c>
      <c r="AM152" s="28">
        <v>0</v>
      </c>
      <c r="AN152" s="28">
        <v>0</v>
      </c>
      <c r="AO152" s="28">
        <v>0</v>
      </c>
      <c r="AP152" s="28">
        <v>0</v>
      </c>
      <c r="AQ152" s="28">
        <v>0</v>
      </c>
      <c r="AR152" s="31">
        <v>0</v>
      </c>
      <c r="AS152" s="28">
        <v>0</v>
      </c>
      <c r="AT152" s="28">
        <v>0</v>
      </c>
      <c r="AU152" s="31">
        <v>0</v>
      </c>
      <c r="AV152" s="28">
        <v>0</v>
      </c>
      <c r="AW152" s="31">
        <v>0</v>
      </c>
      <c r="AX152" s="28">
        <v>0</v>
      </c>
      <c r="AY152" s="28">
        <v>0</v>
      </c>
      <c r="AZ152" s="31">
        <v>0</v>
      </c>
      <c r="BA152" s="28">
        <v>0</v>
      </c>
      <c r="BB152" s="28">
        <v>0</v>
      </c>
      <c r="BC152" s="28">
        <v>0</v>
      </c>
      <c r="BD152" s="28">
        <v>0</v>
      </c>
      <c r="BE152" s="28">
        <v>0</v>
      </c>
      <c r="BF152" s="28">
        <v>0</v>
      </c>
      <c r="BG152" s="28">
        <v>0</v>
      </c>
      <c r="BH152" s="28">
        <v>0</v>
      </c>
      <c r="BI152" s="28">
        <v>0</v>
      </c>
      <c r="BJ152" s="28">
        <v>0</v>
      </c>
      <c r="BK152" s="28">
        <v>0</v>
      </c>
      <c r="BL152" s="28">
        <v>0</v>
      </c>
      <c r="BM152" s="28">
        <v>0</v>
      </c>
      <c r="BN152" s="28">
        <v>0</v>
      </c>
      <c r="BO152" s="28">
        <v>0</v>
      </c>
      <c r="BP152" s="28">
        <v>0</v>
      </c>
      <c r="BQ152" s="28">
        <v>0</v>
      </c>
      <c r="BR152" s="28">
        <v>0</v>
      </c>
      <c r="BS152" s="28">
        <v>0</v>
      </c>
      <c r="BT152" s="28">
        <v>0</v>
      </c>
      <c r="BU152" s="28">
        <v>0</v>
      </c>
      <c r="BV152" s="31">
        <f t="shared" si="142"/>
        <v>0</v>
      </c>
      <c r="BW152" s="31">
        <f t="shared" si="143"/>
        <v>0</v>
      </c>
      <c r="BX152" s="31">
        <f t="shared" si="144"/>
        <v>0</v>
      </c>
      <c r="BY152" s="31">
        <f t="shared" si="145"/>
        <v>0</v>
      </c>
      <c r="BZ152" s="31">
        <f t="shared" si="146"/>
        <v>0</v>
      </c>
      <c r="CA152" s="31">
        <f t="shared" si="147"/>
        <v>0</v>
      </c>
      <c r="CB152" s="31">
        <f t="shared" si="148"/>
        <v>0</v>
      </c>
      <c r="CC152" s="31">
        <f t="shared" si="149"/>
        <v>0</v>
      </c>
      <c r="CD152" s="31">
        <f t="shared" si="150"/>
        <v>0</v>
      </c>
      <c r="CE152" s="31">
        <f t="shared" si="151"/>
        <v>0</v>
      </c>
      <c r="CF152" s="85" t="s">
        <v>1358</v>
      </c>
    </row>
    <row r="153" spans="1:84" ht="45" x14ac:dyDescent="0.25">
      <c r="A153" s="25" t="s">
        <v>102</v>
      </c>
      <c r="B153" s="18" t="s">
        <v>1753</v>
      </c>
      <c r="C153" s="27" t="s">
        <v>1754</v>
      </c>
      <c r="D153" s="66">
        <v>2017</v>
      </c>
      <c r="E153" s="66">
        <v>2017</v>
      </c>
      <c r="F153" s="63" t="s">
        <v>1358</v>
      </c>
      <c r="G153" s="64">
        <v>0</v>
      </c>
      <c r="H153" s="64">
        <f t="shared" si="152"/>
        <v>0</v>
      </c>
      <c r="I153" s="31" t="s">
        <v>1358</v>
      </c>
      <c r="J153" s="64">
        <v>0</v>
      </c>
      <c r="K153" s="31">
        <f t="shared" si="153"/>
        <v>0</v>
      </c>
      <c r="L153" s="31" t="s">
        <v>1358</v>
      </c>
      <c r="M153" s="28">
        <v>7.1176833000000004</v>
      </c>
      <c r="N153" s="31">
        <v>0</v>
      </c>
      <c r="O153" s="65">
        <v>0</v>
      </c>
      <c r="P153" s="28">
        <v>0</v>
      </c>
      <c r="Q153" s="28">
        <v>0</v>
      </c>
      <c r="R153" s="31">
        <v>0</v>
      </c>
      <c r="S153" s="31">
        <f t="shared" si="137"/>
        <v>0</v>
      </c>
      <c r="T153" s="31">
        <f t="shared" si="138"/>
        <v>0</v>
      </c>
      <c r="U153" s="31">
        <f t="shared" si="140"/>
        <v>0</v>
      </c>
      <c r="V153" s="31">
        <f t="shared" si="154"/>
        <v>0</v>
      </c>
      <c r="W153" s="31">
        <f t="shared" si="141"/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28">
        <v>0</v>
      </c>
      <c r="AD153" s="28">
        <v>0</v>
      </c>
      <c r="AE153" s="28">
        <v>0</v>
      </c>
      <c r="AF153" s="28">
        <v>0</v>
      </c>
      <c r="AG153" s="28">
        <v>0</v>
      </c>
      <c r="AH153" s="31">
        <v>0</v>
      </c>
      <c r="AI153" s="28">
        <v>0</v>
      </c>
      <c r="AJ153" s="28">
        <v>0</v>
      </c>
      <c r="AK153" s="31">
        <v>0</v>
      </c>
      <c r="AL153" s="28">
        <v>0</v>
      </c>
      <c r="AM153" s="28">
        <v>0</v>
      </c>
      <c r="AN153" s="28">
        <v>0</v>
      </c>
      <c r="AO153" s="28">
        <v>0</v>
      </c>
      <c r="AP153" s="28">
        <v>0</v>
      </c>
      <c r="AQ153" s="28">
        <v>0</v>
      </c>
      <c r="AR153" s="31">
        <v>0</v>
      </c>
      <c r="AS153" s="28">
        <v>0</v>
      </c>
      <c r="AT153" s="28">
        <v>0</v>
      </c>
      <c r="AU153" s="31">
        <v>0</v>
      </c>
      <c r="AV153" s="28">
        <v>0</v>
      </c>
      <c r="AW153" s="31">
        <v>0</v>
      </c>
      <c r="AX153" s="28">
        <v>0</v>
      </c>
      <c r="AY153" s="28">
        <v>0</v>
      </c>
      <c r="AZ153" s="31">
        <v>0</v>
      </c>
      <c r="BA153" s="28">
        <v>0</v>
      </c>
      <c r="BB153" s="28">
        <v>0</v>
      </c>
      <c r="BC153" s="28">
        <v>0</v>
      </c>
      <c r="BD153" s="28">
        <v>0</v>
      </c>
      <c r="BE153" s="28">
        <v>0</v>
      </c>
      <c r="BF153" s="28">
        <v>0</v>
      </c>
      <c r="BG153" s="28">
        <v>0</v>
      </c>
      <c r="BH153" s="28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0</v>
      </c>
      <c r="BN153" s="28">
        <v>0</v>
      </c>
      <c r="BO153" s="28">
        <v>0</v>
      </c>
      <c r="BP153" s="28">
        <v>0</v>
      </c>
      <c r="BQ153" s="28">
        <v>0</v>
      </c>
      <c r="BR153" s="28">
        <v>0</v>
      </c>
      <c r="BS153" s="28">
        <v>0</v>
      </c>
      <c r="BT153" s="28">
        <v>0</v>
      </c>
      <c r="BU153" s="28">
        <v>0</v>
      </c>
      <c r="BV153" s="31">
        <f t="shared" si="142"/>
        <v>0</v>
      </c>
      <c r="BW153" s="31">
        <f t="shared" si="143"/>
        <v>0</v>
      </c>
      <c r="BX153" s="31">
        <f t="shared" si="144"/>
        <v>0</v>
      </c>
      <c r="BY153" s="31">
        <f t="shared" si="145"/>
        <v>0</v>
      </c>
      <c r="BZ153" s="31">
        <f t="shared" si="146"/>
        <v>0</v>
      </c>
      <c r="CA153" s="31">
        <f t="shared" si="147"/>
        <v>0</v>
      </c>
      <c r="CB153" s="31">
        <f t="shared" si="148"/>
        <v>0</v>
      </c>
      <c r="CC153" s="31">
        <f t="shared" si="149"/>
        <v>0</v>
      </c>
      <c r="CD153" s="31">
        <f t="shared" si="150"/>
        <v>0</v>
      </c>
      <c r="CE153" s="31">
        <f t="shared" si="151"/>
        <v>0</v>
      </c>
      <c r="CF153" s="85" t="s">
        <v>1358</v>
      </c>
    </row>
    <row r="154" spans="1:84" ht="30" x14ac:dyDescent="0.25">
      <c r="A154" s="25" t="s">
        <v>102</v>
      </c>
      <c r="B154" s="18" t="s">
        <v>1755</v>
      </c>
      <c r="C154" s="27" t="s">
        <v>1756</v>
      </c>
      <c r="D154" s="66">
        <v>2017</v>
      </c>
      <c r="E154" s="66">
        <v>2017</v>
      </c>
      <c r="F154" s="63" t="s">
        <v>1358</v>
      </c>
      <c r="G154" s="64">
        <v>0</v>
      </c>
      <c r="H154" s="64">
        <f t="shared" si="152"/>
        <v>0</v>
      </c>
      <c r="I154" s="31" t="s">
        <v>1358</v>
      </c>
      <c r="J154" s="64">
        <v>0</v>
      </c>
      <c r="K154" s="31">
        <f t="shared" si="153"/>
        <v>0</v>
      </c>
      <c r="L154" s="31" t="s">
        <v>1358</v>
      </c>
      <c r="M154" s="28">
        <v>0</v>
      </c>
      <c r="N154" s="31">
        <v>0</v>
      </c>
      <c r="O154" s="65">
        <v>0</v>
      </c>
      <c r="P154" s="28">
        <v>0</v>
      </c>
      <c r="Q154" s="28">
        <v>0</v>
      </c>
      <c r="R154" s="31">
        <v>0</v>
      </c>
      <c r="S154" s="31">
        <f t="shared" ref="S154:S217" si="155">N154+U154</f>
        <v>0</v>
      </c>
      <c r="T154" s="31">
        <f t="shared" ref="T154:T217" si="156">N154+W154+AC154+AM154+AW154+BG154</f>
        <v>0</v>
      </c>
      <c r="U154" s="31">
        <f t="shared" si="140"/>
        <v>0</v>
      </c>
      <c r="V154" s="31">
        <f t="shared" si="154"/>
        <v>0</v>
      </c>
      <c r="W154" s="31">
        <f t="shared" ref="W154:W185" si="157">AC154+BQ154</f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28">
        <v>0</v>
      </c>
      <c r="AD154" s="28">
        <v>0</v>
      </c>
      <c r="AE154" s="28">
        <v>0</v>
      </c>
      <c r="AF154" s="28">
        <v>0</v>
      </c>
      <c r="AG154" s="28">
        <v>0</v>
      </c>
      <c r="AH154" s="31">
        <v>0</v>
      </c>
      <c r="AI154" s="28">
        <v>0</v>
      </c>
      <c r="AJ154" s="28">
        <v>0</v>
      </c>
      <c r="AK154" s="31">
        <v>0</v>
      </c>
      <c r="AL154" s="28">
        <v>0</v>
      </c>
      <c r="AM154" s="28">
        <v>0</v>
      </c>
      <c r="AN154" s="28">
        <v>0</v>
      </c>
      <c r="AO154" s="28">
        <v>0</v>
      </c>
      <c r="AP154" s="28">
        <v>0</v>
      </c>
      <c r="AQ154" s="28">
        <v>0</v>
      </c>
      <c r="AR154" s="31">
        <v>0</v>
      </c>
      <c r="AS154" s="28">
        <v>0</v>
      </c>
      <c r="AT154" s="28">
        <v>0</v>
      </c>
      <c r="AU154" s="31">
        <v>0</v>
      </c>
      <c r="AV154" s="28">
        <v>0</v>
      </c>
      <c r="AW154" s="31">
        <v>0</v>
      </c>
      <c r="AX154" s="28">
        <v>0</v>
      </c>
      <c r="AY154" s="28">
        <v>0</v>
      </c>
      <c r="AZ154" s="31">
        <v>0</v>
      </c>
      <c r="BA154" s="28">
        <v>0</v>
      </c>
      <c r="BB154" s="28">
        <v>0</v>
      </c>
      <c r="BC154" s="28">
        <v>0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  <c r="BJ154" s="28">
        <v>0</v>
      </c>
      <c r="BK154" s="28">
        <v>0</v>
      </c>
      <c r="BL154" s="28">
        <v>0</v>
      </c>
      <c r="BM154" s="28">
        <v>0</v>
      </c>
      <c r="BN154" s="28">
        <v>0</v>
      </c>
      <c r="BO154" s="28">
        <v>0</v>
      </c>
      <c r="BP154" s="28">
        <v>0</v>
      </c>
      <c r="BQ154" s="28">
        <v>0</v>
      </c>
      <c r="BR154" s="28">
        <v>0</v>
      </c>
      <c r="BS154" s="28">
        <v>0</v>
      </c>
      <c r="BT154" s="28">
        <v>0</v>
      </c>
      <c r="BU154" s="28">
        <v>0</v>
      </c>
      <c r="BV154" s="31">
        <f t="shared" si="142"/>
        <v>0</v>
      </c>
      <c r="BW154" s="31">
        <f t="shared" si="143"/>
        <v>0</v>
      </c>
      <c r="BX154" s="31">
        <f t="shared" si="144"/>
        <v>0</v>
      </c>
      <c r="BY154" s="31">
        <f t="shared" si="145"/>
        <v>0</v>
      </c>
      <c r="BZ154" s="31">
        <f t="shared" si="146"/>
        <v>0</v>
      </c>
      <c r="CA154" s="31">
        <f t="shared" si="147"/>
        <v>0</v>
      </c>
      <c r="CB154" s="31">
        <f t="shared" si="148"/>
        <v>0</v>
      </c>
      <c r="CC154" s="31">
        <f t="shared" si="149"/>
        <v>0</v>
      </c>
      <c r="CD154" s="31">
        <f t="shared" si="150"/>
        <v>0</v>
      </c>
      <c r="CE154" s="31">
        <f t="shared" si="151"/>
        <v>0</v>
      </c>
      <c r="CF154" s="85" t="s">
        <v>1358</v>
      </c>
    </row>
    <row r="155" spans="1:84" ht="45" x14ac:dyDescent="0.25">
      <c r="A155" s="25" t="s">
        <v>102</v>
      </c>
      <c r="B155" s="18" t="s">
        <v>1757</v>
      </c>
      <c r="C155" s="27" t="s">
        <v>1758</v>
      </c>
      <c r="D155" s="66">
        <v>2017</v>
      </c>
      <c r="E155" s="66">
        <v>2017</v>
      </c>
      <c r="F155" s="63" t="s">
        <v>1358</v>
      </c>
      <c r="G155" s="64">
        <v>0</v>
      </c>
      <c r="H155" s="64">
        <f t="shared" si="152"/>
        <v>0</v>
      </c>
      <c r="I155" s="31" t="s">
        <v>1358</v>
      </c>
      <c r="J155" s="64">
        <v>0</v>
      </c>
      <c r="K155" s="31">
        <f t="shared" si="153"/>
        <v>0</v>
      </c>
      <c r="L155" s="31" t="s">
        <v>1358</v>
      </c>
      <c r="M155" s="28">
        <v>0</v>
      </c>
      <c r="N155" s="31">
        <v>0</v>
      </c>
      <c r="O155" s="65">
        <v>0</v>
      </c>
      <c r="P155" s="28">
        <v>0</v>
      </c>
      <c r="Q155" s="28">
        <v>0</v>
      </c>
      <c r="R155" s="31">
        <v>0</v>
      </c>
      <c r="S155" s="31">
        <f t="shared" si="155"/>
        <v>0</v>
      </c>
      <c r="T155" s="31">
        <f t="shared" si="156"/>
        <v>0</v>
      </c>
      <c r="U155" s="31">
        <f t="shared" si="140"/>
        <v>0</v>
      </c>
      <c r="V155" s="31">
        <f t="shared" si="154"/>
        <v>0</v>
      </c>
      <c r="W155" s="31">
        <f t="shared" si="157"/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28">
        <v>0</v>
      </c>
      <c r="AD155" s="28">
        <v>0</v>
      </c>
      <c r="AE155" s="28">
        <v>0</v>
      </c>
      <c r="AF155" s="28">
        <v>0</v>
      </c>
      <c r="AG155" s="28">
        <v>0</v>
      </c>
      <c r="AH155" s="31">
        <v>0</v>
      </c>
      <c r="AI155" s="28">
        <v>0</v>
      </c>
      <c r="AJ155" s="28">
        <v>0</v>
      </c>
      <c r="AK155" s="31">
        <v>0</v>
      </c>
      <c r="AL155" s="28">
        <v>0</v>
      </c>
      <c r="AM155" s="28">
        <v>0</v>
      </c>
      <c r="AN155" s="28">
        <v>0</v>
      </c>
      <c r="AO155" s="28">
        <v>0</v>
      </c>
      <c r="AP155" s="28">
        <v>0</v>
      </c>
      <c r="AQ155" s="28">
        <v>0</v>
      </c>
      <c r="AR155" s="31">
        <v>0</v>
      </c>
      <c r="AS155" s="28">
        <v>0</v>
      </c>
      <c r="AT155" s="28">
        <v>0</v>
      </c>
      <c r="AU155" s="31">
        <v>0</v>
      </c>
      <c r="AV155" s="28">
        <v>0</v>
      </c>
      <c r="AW155" s="31">
        <v>0</v>
      </c>
      <c r="AX155" s="28">
        <v>0</v>
      </c>
      <c r="AY155" s="28">
        <v>0</v>
      </c>
      <c r="AZ155" s="31">
        <v>0</v>
      </c>
      <c r="BA155" s="28">
        <v>0</v>
      </c>
      <c r="BB155" s="28">
        <v>0</v>
      </c>
      <c r="BC155" s="28">
        <v>0</v>
      </c>
      <c r="BD155" s="28">
        <v>0</v>
      </c>
      <c r="BE155" s="28">
        <v>0</v>
      </c>
      <c r="BF155" s="28">
        <v>0</v>
      </c>
      <c r="BG155" s="28">
        <v>0</v>
      </c>
      <c r="BH155" s="28">
        <v>0</v>
      </c>
      <c r="BI155" s="28">
        <v>0</v>
      </c>
      <c r="BJ155" s="28">
        <v>0</v>
      </c>
      <c r="BK155" s="28">
        <v>0</v>
      </c>
      <c r="BL155" s="28">
        <v>0</v>
      </c>
      <c r="BM155" s="28">
        <v>0</v>
      </c>
      <c r="BN155" s="28">
        <v>0</v>
      </c>
      <c r="BO155" s="28">
        <v>0</v>
      </c>
      <c r="BP155" s="28">
        <v>0</v>
      </c>
      <c r="BQ155" s="28">
        <v>0</v>
      </c>
      <c r="BR155" s="28">
        <v>0</v>
      </c>
      <c r="BS155" s="28">
        <v>0</v>
      </c>
      <c r="BT155" s="28">
        <v>0</v>
      </c>
      <c r="BU155" s="28">
        <v>0</v>
      </c>
      <c r="BV155" s="31">
        <f t="shared" si="142"/>
        <v>0</v>
      </c>
      <c r="BW155" s="31">
        <f t="shared" si="143"/>
        <v>0</v>
      </c>
      <c r="BX155" s="31">
        <f t="shared" si="144"/>
        <v>0</v>
      </c>
      <c r="BY155" s="31">
        <f t="shared" si="145"/>
        <v>0</v>
      </c>
      <c r="BZ155" s="31">
        <f t="shared" si="146"/>
        <v>0</v>
      </c>
      <c r="CA155" s="31">
        <f t="shared" si="147"/>
        <v>0</v>
      </c>
      <c r="CB155" s="31">
        <f t="shared" si="148"/>
        <v>0</v>
      </c>
      <c r="CC155" s="31">
        <f t="shared" si="149"/>
        <v>0</v>
      </c>
      <c r="CD155" s="31">
        <f t="shared" si="150"/>
        <v>0</v>
      </c>
      <c r="CE155" s="31">
        <f t="shared" si="151"/>
        <v>0</v>
      </c>
      <c r="CF155" s="85" t="s">
        <v>1358</v>
      </c>
    </row>
    <row r="156" spans="1:84" ht="45" x14ac:dyDescent="0.25">
      <c r="A156" s="25" t="s">
        <v>102</v>
      </c>
      <c r="B156" s="18" t="s">
        <v>1759</v>
      </c>
      <c r="C156" s="27" t="s">
        <v>1760</v>
      </c>
      <c r="D156" s="66">
        <v>2017</v>
      </c>
      <c r="E156" s="66">
        <v>2017</v>
      </c>
      <c r="F156" s="63" t="s">
        <v>1358</v>
      </c>
      <c r="G156" s="64">
        <v>0</v>
      </c>
      <c r="H156" s="64">
        <f t="shared" si="152"/>
        <v>0</v>
      </c>
      <c r="I156" s="31" t="s">
        <v>1358</v>
      </c>
      <c r="J156" s="64">
        <v>0</v>
      </c>
      <c r="K156" s="31">
        <f t="shared" si="153"/>
        <v>0</v>
      </c>
      <c r="L156" s="31" t="s">
        <v>1358</v>
      </c>
      <c r="M156" s="28">
        <v>0</v>
      </c>
      <c r="N156" s="31">
        <v>0</v>
      </c>
      <c r="O156" s="65">
        <v>0</v>
      </c>
      <c r="P156" s="28">
        <v>0</v>
      </c>
      <c r="Q156" s="28">
        <v>0</v>
      </c>
      <c r="R156" s="31">
        <v>0</v>
      </c>
      <c r="S156" s="31">
        <f t="shared" si="155"/>
        <v>0</v>
      </c>
      <c r="T156" s="31">
        <f t="shared" si="156"/>
        <v>0</v>
      </c>
      <c r="U156" s="31">
        <f t="shared" si="140"/>
        <v>0</v>
      </c>
      <c r="V156" s="31">
        <f t="shared" si="154"/>
        <v>0</v>
      </c>
      <c r="W156" s="31">
        <f t="shared" si="157"/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28">
        <v>0</v>
      </c>
      <c r="AD156" s="28">
        <v>0</v>
      </c>
      <c r="AE156" s="28">
        <v>0</v>
      </c>
      <c r="AF156" s="28">
        <v>0</v>
      </c>
      <c r="AG156" s="28">
        <v>0</v>
      </c>
      <c r="AH156" s="31">
        <v>0</v>
      </c>
      <c r="AI156" s="28">
        <v>0</v>
      </c>
      <c r="AJ156" s="28">
        <v>0</v>
      </c>
      <c r="AK156" s="31">
        <v>0</v>
      </c>
      <c r="AL156" s="28">
        <v>0</v>
      </c>
      <c r="AM156" s="28">
        <v>0</v>
      </c>
      <c r="AN156" s="28">
        <v>0</v>
      </c>
      <c r="AO156" s="28">
        <v>0</v>
      </c>
      <c r="AP156" s="28">
        <v>0</v>
      </c>
      <c r="AQ156" s="28">
        <v>0</v>
      </c>
      <c r="AR156" s="31">
        <v>0</v>
      </c>
      <c r="AS156" s="28">
        <v>0</v>
      </c>
      <c r="AT156" s="28">
        <v>0</v>
      </c>
      <c r="AU156" s="31">
        <v>0</v>
      </c>
      <c r="AV156" s="28">
        <v>0</v>
      </c>
      <c r="AW156" s="31">
        <v>0</v>
      </c>
      <c r="AX156" s="28">
        <v>0</v>
      </c>
      <c r="AY156" s="28">
        <v>0</v>
      </c>
      <c r="AZ156" s="31">
        <v>0</v>
      </c>
      <c r="BA156" s="28">
        <v>0</v>
      </c>
      <c r="BB156" s="28">
        <v>0</v>
      </c>
      <c r="BC156" s="28">
        <v>0</v>
      </c>
      <c r="BD156" s="28">
        <v>0</v>
      </c>
      <c r="BE156" s="28">
        <v>0</v>
      </c>
      <c r="BF156" s="28">
        <v>0</v>
      </c>
      <c r="BG156" s="28">
        <v>0</v>
      </c>
      <c r="BH156" s="28">
        <v>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28">
        <v>0</v>
      </c>
      <c r="BO156" s="28">
        <v>0</v>
      </c>
      <c r="BP156" s="28">
        <v>0</v>
      </c>
      <c r="BQ156" s="28">
        <v>0</v>
      </c>
      <c r="BR156" s="28">
        <v>0</v>
      </c>
      <c r="BS156" s="28">
        <v>0</v>
      </c>
      <c r="BT156" s="28">
        <v>0</v>
      </c>
      <c r="BU156" s="28">
        <v>0</v>
      </c>
      <c r="BV156" s="31">
        <f t="shared" si="142"/>
        <v>0</v>
      </c>
      <c r="BW156" s="31">
        <f t="shared" si="143"/>
        <v>0</v>
      </c>
      <c r="BX156" s="31">
        <f t="shared" si="144"/>
        <v>0</v>
      </c>
      <c r="BY156" s="31">
        <f t="shared" si="145"/>
        <v>0</v>
      </c>
      <c r="BZ156" s="31">
        <f t="shared" si="146"/>
        <v>0</v>
      </c>
      <c r="CA156" s="31">
        <f t="shared" si="147"/>
        <v>0</v>
      </c>
      <c r="CB156" s="31">
        <f t="shared" si="148"/>
        <v>0</v>
      </c>
      <c r="CC156" s="31">
        <f t="shared" si="149"/>
        <v>0</v>
      </c>
      <c r="CD156" s="31">
        <f t="shared" si="150"/>
        <v>0</v>
      </c>
      <c r="CE156" s="31">
        <f t="shared" si="151"/>
        <v>0</v>
      </c>
      <c r="CF156" s="85" t="s">
        <v>1358</v>
      </c>
    </row>
    <row r="157" spans="1:84" ht="45" x14ac:dyDescent="0.25">
      <c r="A157" s="25" t="s">
        <v>102</v>
      </c>
      <c r="B157" s="18" t="s">
        <v>1761</v>
      </c>
      <c r="C157" s="27" t="s">
        <v>1762</v>
      </c>
      <c r="D157" s="66">
        <v>2017</v>
      </c>
      <c r="E157" s="66">
        <v>2017</v>
      </c>
      <c r="F157" s="63" t="s">
        <v>1358</v>
      </c>
      <c r="G157" s="64">
        <v>0</v>
      </c>
      <c r="H157" s="64">
        <f t="shared" si="152"/>
        <v>0</v>
      </c>
      <c r="I157" s="31" t="s">
        <v>1358</v>
      </c>
      <c r="J157" s="64">
        <v>0</v>
      </c>
      <c r="K157" s="31">
        <f t="shared" si="153"/>
        <v>0</v>
      </c>
      <c r="L157" s="31" t="s">
        <v>1358</v>
      </c>
      <c r="M157" s="28">
        <v>0</v>
      </c>
      <c r="N157" s="31">
        <v>0</v>
      </c>
      <c r="O157" s="65">
        <v>0</v>
      </c>
      <c r="P157" s="28">
        <v>0</v>
      </c>
      <c r="Q157" s="28">
        <v>0</v>
      </c>
      <c r="R157" s="31">
        <v>0</v>
      </c>
      <c r="S157" s="31">
        <f t="shared" si="155"/>
        <v>0</v>
      </c>
      <c r="T157" s="31">
        <f t="shared" si="156"/>
        <v>0</v>
      </c>
      <c r="U157" s="31">
        <f t="shared" si="140"/>
        <v>0</v>
      </c>
      <c r="V157" s="31">
        <f t="shared" si="154"/>
        <v>0</v>
      </c>
      <c r="W157" s="31">
        <f t="shared" si="157"/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28">
        <v>0</v>
      </c>
      <c r="AD157" s="28">
        <v>0</v>
      </c>
      <c r="AE157" s="28">
        <v>0</v>
      </c>
      <c r="AF157" s="28">
        <v>0</v>
      </c>
      <c r="AG157" s="28">
        <v>0</v>
      </c>
      <c r="AH157" s="31">
        <v>0</v>
      </c>
      <c r="AI157" s="28">
        <v>0</v>
      </c>
      <c r="AJ157" s="28">
        <v>0</v>
      </c>
      <c r="AK157" s="31">
        <v>0</v>
      </c>
      <c r="AL157" s="28">
        <v>0</v>
      </c>
      <c r="AM157" s="28">
        <v>0</v>
      </c>
      <c r="AN157" s="28">
        <v>0</v>
      </c>
      <c r="AO157" s="28">
        <v>0</v>
      </c>
      <c r="AP157" s="28">
        <v>0</v>
      </c>
      <c r="AQ157" s="28">
        <v>0</v>
      </c>
      <c r="AR157" s="31">
        <v>0</v>
      </c>
      <c r="AS157" s="28">
        <v>0</v>
      </c>
      <c r="AT157" s="28">
        <v>0</v>
      </c>
      <c r="AU157" s="31">
        <v>0</v>
      </c>
      <c r="AV157" s="28">
        <v>0</v>
      </c>
      <c r="AW157" s="31">
        <v>0</v>
      </c>
      <c r="AX157" s="28">
        <v>0</v>
      </c>
      <c r="AY157" s="28">
        <v>0</v>
      </c>
      <c r="AZ157" s="31">
        <v>0</v>
      </c>
      <c r="BA157" s="28">
        <v>0</v>
      </c>
      <c r="BB157" s="28">
        <v>0</v>
      </c>
      <c r="BC157" s="28">
        <v>0</v>
      </c>
      <c r="BD157" s="28">
        <v>0</v>
      </c>
      <c r="BE157" s="28">
        <v>0</v>
      </c>
      <c r="BF157" s="28">
        <v>0</v>
      </c>
      <c r="BG157" s="28">
        <v>0</v>
      </c>
      <c r="BH157" s="28">
        <v>0</v>
      </c>
      <c r="BI157" s="28">
        <v>0</v>
      </c>
      <c r="BJ157" s="28">
        <v>0</v>
      </c>
      <c r="BK157" s="28">
        <v>0</v>
      </c>
      <c r="BL157" s="28">
        <v>0</v>
      </c>
      <c r="BM157" s="28">
        <v>0</v>
      </c>
      <c r="BN157" s="28">
        <v>0</v>
      </c>
      <c r="BO157" s="28">
        <v>0</v>
      </c>
      <c r="BP157" s="28">
        <v>0</v>
      </c>
      <c r="BQ157" s="28">
        <v>0</v>
      </c>
      <c r="BR157" s="28">
        <v>0</v>
      </c>
      <c r="BS157" s="28">
        <v>0</v>
      </c>
      <c r="BT157" s="28">
        <v>0</v>
      </c>
      <c r="BU157" s="28">
        <v>0</v>
      </c>
      <c r="BV157" s="31">
        <f t="shared" si="142"/>
        <v>0</v>
      </c>
      <c r="BW157" s="31">
        <f t="shared" si="143"/>
        <v>0</v>
      </c>
      <c r="BX157" s="31">
        <f t="shared" si="144"/>
        <v>0</v>
      </c>
      <c r="BY157" s="31">
        <f t="shared" si="145"/>
        <v>0</v>
      </c>
      <c r="BZ157" s="31">
        <f t="shared" si="146"/>
        <v>0</v>
      </c>
      <c r="CA157" s="31">
        <f t="shared" si="147"/>
        <v>0</v>
      </c>
      <c r="CB157" s="31">
        <f t="shared" si="148"/>
        <v>0</v>
      </c>
      <c r="CC157" s="31">
        <f t="shared" si="149"/>
        <v>0</v>
      </c>
      <c r="CD157" s="31">
        <f t="shared" si="150"/>
        <v>0</v>
      </c>
      <c r="CE157" s="31">
        <f t="shared" si="151"/>
        <v>0</v>
      </c>
      <c r="CF157" s="85" t="s">
        <v>1358</v>
      </c>
    </row>
    <row r="158" spans="1:84" ht="30" x14ac:dyDescent="0.25">
      <c r="A158" s="25" t="s">
        <v>102</v>
      </c>
      <c r="B158" s="18" t="s">
        <v>1763</v>
      </c>
      <c r="C158" s="27" t="s">
        <v>1764</v>
      </c>
      <c r="D158" s="66">
        <v>2017</v>
      </c>
      <c r="E158" s="66">
        <v>2017</v>
      </c>
      <c r="F158" s="63" t="s">
        <v>1358</v>
      </c>
      <c r="G158" s="64">
        <v>0</v>
      </c>
      <c r="H158" s="64">
        <f t="shared" si="152"/>
        <v>0</v>
      </c>
      <c r="I158" s="31" t="s">
        <v>1358</v>
      </c>
      <c r="J158" s="64">
        <v>0</v>
      </c>
      <c r="K158" s="31">
        <f t="shared" si="153"/>
        <v>0</v>
      </c>
      <c r="L158" s="31" t="s">
        <v>1358</v>
      </c>
      <c r="M158" s="28">
        <v>0</v>
      </c>
      <c r="N158" s="31">
        <v>0</v>
      </c>
      <c r="O158" s="65">
        <v>0</v>
      </c>
      <c r="P158" s="28">
        <v>0</v>
      </c>
      <c r="Q158" s="28">
        <v>0</v>
      </c>
      <c r="R158" s="31">
        <v>0</v>
      </c>
      <c r="S158" s="31">
        <f t="shared" si="155"/>
        <v>0</v>
      </c>
      <c r="T158" s="31">
        <f t="shared" si="156"/>
        <v>0</v>
      </c>
      <c r="U158" s="31">
        <f t="shared" si="140"/>
        <v>0</v>
      </c>
      <c r="V158" s="31">
        <f t="shared" si="154"/>
        <v>0</v>
      </c>
      <c r="W158" s="31">
        <f t="shared" si="157"/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28">
        <v>0</v>
      </c>
      <c r="AD158" s="28">
        <v>0</v>
      </c>
      <c r="AE158" s="28">
        <v>0</v>
      </c>
      <c r="AF158" s="28">
        <v>0</v>
      </c>
      <c r="AG158" s="28">
        <v>0</v>
      </c>
      <c r="AH158" s="31">
        <v>0</v>
      </c>
      <c r="AI158" s="28">
        <v>0</v>
      </c>
      <c r="AJ158" s="28">
        <v>0</v>
      </c>
      <c r="AK158" s="31">
        <v>0</v>
      </c>
      <c r="AL158" s="28">
        <v>0</v>
      </c>
      <c r="AM158" s="28">
        <v>0</v>
      </c>
      <c r="AN158" s="28">
        <v>0</v>
      </c>
      <c r="AO158" s="28">
        <v>0</v>
      </c>
      <c r="AP158" s="28">
        <v>0</v>
      </c>
      <c r="AQ158" s="28">
        <v>0</v>
      </c>
      <c r="AR158" s="31">
        <v>0</v>
      </c>
      <c r="AS158" s="28">
        <v>0</v>
      </c>
      <c r="AT158" s="28">
        <v>0</v>
      </c>
      <c r="AU158" s="31">
        <v>0</v>
      </c>
      <c r="AV158" s="28">
        <v>0</v>
      </c>
      <c r="AW158" s="31">
        <v>0</v>
      </c>
      <c r="AX158" s="28">
        <v>0</v>
      </c>
      <c r="AY158" s="28">
        <v>0</v>
      </c>
      <c r="AZ158" s="31">
        <v>0</v>
      </c>
      <c r="BA158" s="28">
        <v>0</v>
      </c>
      <c r="BB158" s="28">
        <v>0</v>
      </c>
      <c r="BC158" s="28">
        <v>0</v>
      </c>
      <c r="BD158" s="28">
        <v>0</v>
      </c>
      <c r="BE158" s="28">
        <v>0</v>
      </c>
      <c r="BF158" s="28">
        <v>0</v>
      </c>
      <c r="BG158" s="28">
        <v>0</v>
      </c>
      <c r="BH158" s="28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28">
        <v>0</v>
      </c>
      <c r="BO158" s="28">
        <v>0</v>
      </c>
      <c r="BP158" s="28">
        <v>0</v>
      </c>
      <c r="BQ158" s="28">
        <v>0</v>
      </c>
      <c r="BR158" s="28">
        <v>0</v>
      </c>
      <c r="BS158" s="28">
        <v>0</v>
      </c>
      <c r="BT158" s="28">
        <v>0</v>
      </c>
      <c r="BU158" s="28">
        <v>0</v>
      </c>
      <c r="BV158" s="31">
        <f t="shared" si="142"/>
        <v>0</v>
      </c>
      <c r="BW158" s="31">
        <f t="shared" si="143"/>
        <v>0</v>
      </c>
      <c r="BX158" s="31">
        <f t="shared" si="144"/>
        <v>0</v>
      </c>
      <c r="BY158" s="31">
        <f t="shared" si="145"/>
        <v>0</v>
      </c>
      <c r="BZ158" s="31">
        <f t="shared" si="146"/>
        <v>0</v>
      </c>
      <c r="CA158" s="31">
        <f t="shared" si="147"/>
        <v>0</v>
      </c>
      <c r="CB158" s="31">
        <f t="shared" si="148"/>
        <v>0</v>
      </c>
      <c r="CC158" s="31">
        <f t="shared" si="149"/>
        <v>0</v>
      </c>
      <c r="CD158" s="31">
        <f t="shared" si="150"/>
        <v>0</v>
      </c>
      <c r="CE158" s="31">
        <f t="shared" si="151"/>
        <v>0</v>
      </c>
      <c r="CF158" s="85" t="s">
        <v>1358</v>
      </c>
    </row>
    <row r="159" spans="1:84" ht="45" x14ac:dyDescent="0.25">
      <c r="A159" s="25" t="s">
        <v>102</v>
      </c>
      <c r="B159" s="18" t="s">
        <v>1765</v>
      </c>
      <c r="C159" s="27" t="s">
        <v>1766</v>
      </c>
      <c r="D159" s="66">
        <v>2017</v>
      </c>
      <c r="E159" s="66">
        <v>2017</v>
      </c>
      <c r="F159" s="63" t="s">
        <v>1358</v>
      </c>
      <c r="G159" s="31">
        <v>0.45834322398328692</v>
      </c>
      <c r="H159" s="64">
        <f t="shared" si="152"/>
        <v>3.2909043481999998</v>
      </c>
      <c r="I159" s="31" t="s">
        <v>1358</v>
      </c>
      <c r="J159" s="31">
        <v>0.45834322398328692</v>
      </c>
      <c r="K159" s="31">
        <f t="shared" si="153"/>
        <v>3.2909043481999998</v>
      </c>
      <c r="L159" s="31" t="s">
        <v>1358</v>
      </c>
      <c r="M159" s="28">
        <v>0</v>
      </c>
      <c r="N159" s="31">
        <v>0</v>
      </c>
      <c r="O159" s="65">
        <v>0</v>
      </c>
      <c r="P159" s="28">
        <v>0</v>
      </c>
      <c r="Q159" s="28">
        <v>5.3970831310479994</v>
      </c>
      <c r="R159" s="31">
        <v>6.2066456007051984</v>
      </c>
      <c r="S159" s="31">
        <f t="shared" si="155"/>
        <v>0</v>
      </c>
      <c r="T159" s="31">
        <f t="shared" si="156"/>
        <v>3.2909043481999998</v>
      </c>
      <c r="U159" s="31">
        <f t="shared" si="140"/>
        <v>0</v>
      </c>
      <c r="V159" s="31">
        <f t="shared" si="154"/>
        <v>0</v>
      </c>
      <c r="W159" s="31">
        <f t="shared" si="157"/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28">
        <v>0</v>
      </c>
      <c r="AD159" s="28">
        <v>0</v>
      </c>
      <c r="AE159" s="28">
        <v>0</v>
      </c>
      <c r="AF159" s="28">
        <v>0</v>
      </c>
      <c r="AG159" s="28">
        <v>0</v>
      </c>
      <c r="AH159" s="31">
        <v>0</v>
      </c>
      <c r="AI159" s="28">
        <v>0</v>
      </c>
      <c r="AJ159" s="28">
        <v>0</v>
      </c>
      <c r="AK159" s="31">
        <v>0</v>
      </c>
      <c r="AL159" s="28">
        <v>0</v>
      </c>
      <c r="AM159" s="28">
        <v>0</v>
      </c>
      <c r="AN159" s="28">
        <v>0</v>
      </c>
      <c r="AO159" s="28">
        <v>0</v>
      </c>
      <c r="AP159" s="28">
        <v>0</v>
      </c>
      <c r="AQ159" s="28">
        <v>0</v>
      </c>
      <c r="AR159" s="31">
        <v>0</v>
      </c>
      <c r="AS159" s="28">
        <v>0</v>
      </c>
      <c r="AT159" s="28">
        <v>0</v>
      </c>
      <c r="AU159" s="31">
        <v>0</v>
      </c>
      <c r="AV159" s="28">
        <v>0</v>
      </c>
      <c r="AW159" s="31">
        <f>2788.90199*1.18/1000</f>
        <v>3.2909043481999998</v>
      </c>
      <c r="AX159" s="28">
        <v>0</v>
      </c>
      <c r="AY159" s="28">
        <v>0</v>
      </c>
      <c r="AZ159" s="31">
        <f>2788.90199*1.18/1000</f>
        <v>3.2909043481999998</v>
      </c>
      <c r="BA159" s="28">
        <v>0</v>
      </c>
      <c r="BB159" s="28">
        <v>0</v>
      </c>
      <c r="BC159" s="28">
        <v>0</v>
      </c>
      <c r="BD159" s="28">
        <v>0</v>
      </c>
      <c r="BE159" s="28">
        <v>0</v>
      </c>
      <c r="BF159" s="28">
        <v>0</v>
      </c>
      <c r="BG159" s="28">
        <v>0</v>
      </c>
      <c r="BH159" s="28">
        <v>0</v>
      </c>
      <c r="BI159" s="28">
        <v>0</v>
      </c>
      <c r="BJ159" s="28">
        <v>0</v>
      </c>
      <c r="BK159" s="28">
        <v>0</v>
      </c>
      <c r="BL159" s="28">
        <v>0</v>
      </c>
      <c r="BM159" s="28">
        <v>0</v>
      </c>
      <c r="BN159" s="28">
        <v>0</v>
      </c>
      <c r="BO159" s="28">
        <v>0</v>
      </c>
      <c r="BP159" s="28">
        <v>0</v>
      </c>
      <c r="BQ159" s="28">
        <v>0</v>
      </c>
      <c r="BR159" s="28">
        <v>0</v>
      </c>
      <c r="BS159" s="28">
        <v>0</v>
      </c>
      <c r="BT159" s="28">
        <v>0</v>
      </c>
      <c r="BU159" s="28">
        <v>0</v>
      </c>
      <c r="BV159" s="31">
        <f t="shared" si="142"/>
        <v>3.2909043481999998</v>
      </c>
      <c r="BW159" s="31">
        <f t="shared" si="143"/>
        <v>0</v>
      </c>
      <c r="BX159" s="31">
        <f t="shared" si="144"/>
        <v>0</v>
      </c>
      <c r="BY159" s="31">
        <f t="shared" si="145"/>
        <v>3.2909043481999998</v>
      </c>
      <c r="BZ159" s="31">
        <f t="shared" si="146"/>
        <v>0</v>
      </c>
      <c r="CA159" s="31">
        <f t="shared" si="147"/>
        <v>3.2909043481999998</v>
      </c>
      <c r="CB159" s="31">
        <f t="shared" si="148"/>
        <v>0</v>
      </c>
      <c r="CC159" s="31">
        <f t="shared" si="149"/>
        <v>0</v>
      </c>
      <c r="CD159" s="31">
        <f t="shared" si="150"/>
        <v>3.2909043481999998</v>
      </c>
      <c r="CE159" s="31">
        <f t="shared" si="151"/>
        <v>0</v>
      </c>
      <c r="CF159" s="85" t="s">
        <v>1358</v>
      </c>
    </row>
    <row r="160" spans="1:84" ht="45" x14ac:dyDescent="0.25">
      <c r="A160" s="25" t="s">
        <v>102</v>
      </c>
      <c r="B160" s="18" t="s">
        <v>1767</v>
      </c>
      <c r="C160" s="27" t="s">
        <v>1768</v>
      </c>
      <c r="D160" s="66">
        <v>2017</v>
      </c>
      <c r="E160" s="66">
        <v>2017</v>
      </c>
      <c r="F160" s="63" t="s">
        <v>1358</v>
      </c>
      <c r="G160" s="31">
        <v>0.35907414955431755</v>
      </c>
      <c r="H160" s="64">
        <f t="shared" si="152"/>
        <v>2.5781523937999999</v>
      </c>
      <c r="I160" s="31" t="s">
        <v>1358</v>
      </c>
      <c r="J160" s="31">
        <v>0.35907414955431755</v>
      </c>
      <c r="K160" s="31">
        <f t="shared" si="153"/>
        <v>2.5781523937999999</v>
      </c>
      <c r="L160" s="31" t="s">
        <v>1358</v>
      </c>
      <c r="M160" s="28">
        <v>0</v>
      </c>
      <c r="N160" s="31">
        <v>0</v>
      </c>
      <c r="O160" s="65">
        <v>0</v>
      </c>
      <c r="P160" s="28">
        <v>0</v>
      </c>
      <c r="Q160" s="28">
        <v>4.2281699258319998</v>
      </c>
      <c r="R160" s="31">
        <v>4.8623954147067998</v>
      </c>
      <c r="S160" s="31">
        <f t="shared" si="155"/>
        <v>0</v>
      </c>
      <c r="T160" s="31">
        <f t="shared" si="156"/>
        <v>2.5781523937999999</v>
      </c>
      <c r="U160" s="31">
        <f t="shared" si="140"/>
        <v>0</v>
      </c>
      <c r="V160" s="31">
        <f t="shared" si="154"/>
        <v>0</v>
      </c>
      <c r="W160" s="31">
        <f t="shared" si="157"/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0</v>
      </c>
      <c r="AH160" s="31">
        <v>0</v>
      </c>
      <c r="AI160" s="28">
        <v>0</v>
      </c>
      <c r="AJ160" s="28">
        <v>0</v>
      </c>
      <c r="AK160" s="31">
        <v>0</v>
      </c>
      <c r="AL160" s="28">
        <v>0</v>
      </c>
      <c r="AM160" s="28">
        <v>0</v>
      </c>
      <c r="AN160" s="28">
        <v>0</v>
      </c>
      <c r="AO160" s="28">
        <v>0</v>
      </c>
      <c r="AP160" s="28">
        <v>0</v>
      </c>
      <c r="AQ160" s="28">
        <v>0</v>
      </c>
      <c r="AR160" s="31">
        <v>0</v>
      </c>
      <c r="AS160" s="28">
        <v>0</v>
      </c>
      <c r="AT160" s="28">
        <v>0</v>
      </c>
      <c r="AU160" s="31">
        <v>0</v>
      </c>
      <c r="AV160" s="28">
        <v>0</v>
      </c>
      <c r="AW160" s="31">
        <f>2184.87491*1.18/1000</f>
        <v>2.5781523937999999</v>
      </c>
      <c r="AX160" s="28">
        <v>0</v>
      </c>
      <c r="AY160" s="28">
        <v>0</v>
      </c>
      <c r="AZ160" s="31">
        <f>2184.87491*1.18/1000</f>
        <v>2.5781523937999999</v>
      </c>
      <c r="BA160" s="28">
        <v>0</v>
      </c>
      <c r="BB160" s="28">
        <v>0</v>
      </c>
      <c r="BC160" s="28">
        <v>0</v>
      </c>
      <c r="BD160" s="28">
        <v>0</v>
      </c>
      <c r="BE160" s="28">
        <v>0</v>
      </c>
      <c r="BF160" s="28">
        <v>0</v>
      </c>
      <c r="BG160" s="28">
        <v>0</v>
      </c>
      <c r="BH160" s="28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28">
        <v>0</v>
      </c>
      <c r="BO160" s="28">
        <v>0</v>
      </c>
      <c r="BP160" s="28">
        <v>0</v>
      </c>
      <c r="BQ160" s="28">
        <v>0</v>
      </c>
      <c r="BR160" s="28">
        <v>0</v>
      </c>
      <c r="BS160" s="28">
        <v>0</v>
      </c>
      <c r="BT160" s="28">
        <v>0</v>
      </c>
      <c r="BU160" s="28">
        <v>0</v>
      </c>
      <c r="BV160" s="31">
        <f t="shared" si="142"/>
        <v>2.5781523937999999</v>
      </c>
      <c r="BW160" s="31">
        <f t="shared" si="143"/>
        <v>0</v>
      </c>
      <c r="BX160" s="31">
        <f t="shared" si="144"/>
        <v>0</v>
      </c>
      <c r="BY160" s="31">
        <f t="shared" si="145"/>
        <v>2.5781523937999999</v>
      </c>
      <c r="BZ160" s="31">
        <f t="shared" si="146"/>
        <v>0</v>
      </c>
      <c r="CA160" s="31">
        <f t="shared" si="147"/>
        <v>2.5781523937999999</v>
      </c>
      <c r="CB160" s="31">
        <f t="shared" si="148"/>
        <v>0</v>
      </c>
      <c r="CC160" s="31">
        <f t="shared" si="149"/>
        <v>0</v>
      </c>
      <c r="CD160" s="31">
        <f t="shared" si="150"/>
        <v>2.5781523937999999</v>
      </c>
      <c r="CE160" s="31">
        <f t="shared" si="151"/>
        <v>0</v>
      </c>
      <c r="CF160" s="85" t="s">
        <v>1358</v>
      </c>
    </row>
    <row r="161" spans="1:84" ht="45" x14ac:dyDescent="0.25">
      <c r="A161" s="25" t="s">
        <v>102</v>
      </c>
      <c r="B161" s="18" t="s">
        <v>1769</v>
      </c>
      <c r="C161" s="27" t="s">
        <v>1770</v>
      </c>
      <c r="D161" s="66">
        <v>2017</v>
      </c>
      <c r="E161" s="66">
        <v>2017</v>
      </c>
      <c r="F161" s="63" t="s">
        <v>1358</v>
      </c>
      <c r="G161" s="64">
        <v>0</v>
      </c>
      <c r="H161" s="64">
        <f t="shared" si="152"/>
        <v>1.2763717210000001</v>
      </c>
      <c r="I161" s="31" t="s">
        <v>1358</v>
      </c>
      <c r="J161" s="64">
        <v>0</v>
      </c>
      <c r="K161" s="31">
        <f t="shared" si="153"/>
        <v>1.2763717210000001</v>
      </c>
      <c r="L161" s="31" t="s">
        <v>1358</v>
      </c>
      <c r="M161" s="28">
        <v>0</v>
      </c>
      <c r="N161" s="31">
        <v>0</v>
      </c>
      <c r="O161" s="65">
        <v>0</v>
      </c>
      <c r="P161" s="28">
        <v>0</v>
      </c>
      <c r="Q161" s="28">
        <v>2.0932496224400001</v>
      </c>
      <c r="R161" s="31">
        <v>2.4072370658060001</v>
      </c>
      <c r="S161" s="31">
        <f t="shared" si="155"/>
        <v>0</v>
      </c>
      <c r="T161" s="31">
        <f t="shared" si="156"/>
        <v>1.2763717210000001</v>
      </c>
      <c r="U161" s="31">
        <f t="shared" si="140"/>
        <v>0</v>
      </c>
      <c r="V161" s="31">
        <f t="shared" si="154"/>
        <v>0</v>
      </c>
      <c r="W161" s="31">
        <f t="shared" si="157"/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28">
        <v>0</v>
      </c>
      <c r="AD161" s="28">
        <v>0</v>
      </c>
      <c r="AE161" s="28">
        <v>0</v>
      </c>
      <c r="AF161" s="28">
        <v>0</v>
      </c>
      <c r="AG161" s="28">
        <v>0</v>
      </c>
      <c r="AH161" s="31">
        <v>0</v>
      </c>
      <c r="AI161" s="28">
        <v>0</v>
      </c>
      <c r="AJ161" s="28">
        <v>0</v>
      </c>
      <c r="AK161" s="31">
        <v>0</v>
      </c>
      <c r="AL161" s="28">
        <v>0</v>
      </c>
      <c r="AM161" s="28">
        <v>0</v>
      </c>
      <c r="AN161" s="28">
        <v>0</v>
      </c>
      <c r="AO161" s="28">
        <v>0</v>
      </c>
      <c r="AP161" s="28">
        <v>0</v>
      </c>
      <c r="AQ161" s="28">
        <v>0</v>
      </c>
      <c r="AR161" s="31">
        <v>0</v>
      </c>
      <c r="AS161" s="28">
        <v>0</v>
      </c>
      <c r="AT161" s="28">
        <v>0</v>
      </c>
      <c r="AU161" s="31">
        <v>0</v>
      </c>
      <c r="AV161" s="28">
        <v>0</v>
      </c>
      <c r="AW161" s="31">
        <f>1081.67095*1.18/1000</f>
        <v>1.2763717210000001</v>
      </c>
      <c r="AX161" s="28">
        <v>0</v>
      </c>
      <c r="AY161" s="28">
        <v>0</v>
      </c>
      <c r="AZ161" s="31">
        <f>1081.67095*1.18/1000</f>
        <v>1.2763717210000001</v>
      </c>
      <c r="BA161" s="28">
        <v>0</v>
      </c>
      <c r="BB161" s="28">
        <v>0</v>
      </c>
      <c r="BC161" s="28">
        <v>0</v>
      </c>
      <c r="BD161" s="28">
        <v>0</v>
      </c>
      <c r="BE161" s="28">
        <v>0</v>
      </c>
      <c r="BF161" s="28">
        <v>0</v>
      </c>
      <c r="BG161" s="28">
        <v>0</v>
      </c>
      <c r="BH161" s="28">
        <v>0</v>
      </c>
      <c r="BI161" s="28">
        <v>0</v>
      </c>
      <c r="BJ161" s="28">
        <v>0</v>
      </c>
      <c r="BK161" s="28">
        <v>0</v>
      </c>
      <c r="BL161" s="28">
        <v>0</v>
      </c>
      <c r="BM161" s="28">
        <v>0</v>
      </c>
      <c r="BN161" s="28">
        <v>0</v>
      </c>
      <c r="BO161" s="28">
        <v>0</v>
      </c>
      <c r="BP161" s="28">
        <v>0</v>
      </c>
      <c r="BQ161" s="28">
        <v>0</v>
      </c>
      <c r="BR161" s="28">
        <v>0</v>
      </c>
      <c r="BS161" s="28">
        <v>0</v>
      </c>
      <c r="BT161" s="28">
        <v>0</v>
      </c>
      <c r="BU161" s="28">
        <v>0</v>
      </c>
      <c r="BV161" s="31">
        <f t="shared" si="142"/>
        <v>1.2763717210000001</v>
      </c>
      <c r="BW161" s="31">
        <f t="shared" si="143"/>
        <v>0</v>
      </c>
      <c r="BX161" s="31">
        <f t="shared" si="144"/>
        <v>0</v>
      </c>
      <c r="BY161" s="31">
        <f t="shared" si="145"/>
        <v>1.2763717210000001</v>
      </c>
      <c r="BZ161" s="31">
        <f t="shared" si="146"/>
        <v>0</v>
      </c>
      <c r="CA161" s="31">
        <f t="shared" si="147"/>
        <v>1.2763717210000001</v>
      </c>
      <c r="CB161" s="31">
        <f t="shared" si="148"/>
        <v>0</v>
      </c>
      <c r="CC161" s="31">
        <f t="shared" si="149"/>
        <v>0</v>
      </c>
      <c r="CD161" s="31">
        <f t="shared" si="150"/>
        <v>1.2763717210000001</v>
      </c>
      <c r="CE161" s="31">
        <f t="shared" si="151"/>
        <v>0</v>
      </c>
      <c r="CF161" s="85" t="s">
        <v>1358</v>
      </c>
    </row>
    <row r="162" spans="1:84" ht="30" x14ac:dyDescent="0.25">
      <c r="A162" s="25" t="s">
        <v>102</v>
      </c>
      <c r="B162" s="18" t="s">
        <v>1771</v>
      </c>
      <c r="C162" s="27" t="s">
        <v>1772</v>
      </c>
      <c r="D162" s="66">
        <v>2017</v>
      </c>
      <c r="E162" s="63"/>
      <c r="F162" s="63" t="s">
        <v>1358</v>
      </c>
      <c r="G162" s="64">
        <v>0</v>
      </c>
      <c r="H162" s="64">
        <f t="shared" si="152"/>
        <v>0</v>
      </c>
      <c r="I162" s="31" t="s">
        <v>1358</v>
      </c>
      <c r="J162" s="64">
        <v>0</v>
      </c>
      <c r="K162" s="31">
        <f t="shared" si="153"/>
        <v>0</v>
      </c>
      <c r="L162" s="31" t="s">
        <v>1358</v>
      </c>
      <c r="M162" s="28">
        <v>0</v>
      </c>
      <c r="N162" s="31">
        <v>0</v>
      </c>
      <c r="O162" s="65">
        <v>0</v>
      </c>
      <c r="P162" s="28">
        <v>0</v>
      </c>
      <c r="Q162" s="28">
        <v>0</v>
      </c>
      <c r="R162" s="31">
        <v>0</v>
      </c>
      <c r="S162" s="31">
        <f t="shared" si="155"/>
        <v>0</v>
      </c>
      <c r="T162" s="31">
        <f t="shared" si="156"/>
        <v>0</v>
      </c>
      <c r="U162" s="31">
        <f t="shared" si="140"/>
        <v>0</v>
      </c>
      <c r="V162" s="31">
        <f t="shared" si="154"/>
        <v>0</v>
      </c>
      <c r="W162" s="31">
        <f t="shared" si="157"/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31">
        <v>0</v>
      </c>
      <c r="AI162" s="28">
        <v>0</v>
      </c>
      <c r="AJ162" s="28">
        <v>0</v>
      </c>
      <c r="AK162" s="31">
        <v>0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0</v>
      </c>
      <c r="AR162" s="28">
        <v>0</v>
      </c>
      <c r="AS162" s="28">
        <v>0</v>
      </c>
      <c r="AT162" s="28">
        <v>0</v>
      </c>
      <c r="AU162" s="28">
        <v>0</v>
      </c>
      <c r="AV162" s="28">
        <v>0</v>
      </c>
      <c r="AW162" s="28">
        <v>0</v>
      </c>
      <c r="AX162" s="28">
        <v>0</v>
      </c>
      <c r="AY162" s="28">
        <v>0</v>
      </c>
      <c r="AZ162" s="28">
        <v>0</v>
      </c>
      <c r="BA162" s="28">
        <v>0</v>
      </c>
      <c r="BB162" s="28">
        <v>0</v>
      </c>
      <c r="BC162" s="28">
        <v>0</v>
      </c>
      <c r="BD162" s="28">
        <v>0</v>
      </c>
      <c r="BE162" s="28">
        <v>0</v>
      </c>
      <c r="BF162" s="28">
        <v>0</v>
      </c>
      <c r="BG162" s="28">
        <v>0</v>
      </c>
      <c r="BH162" s="28">
        <v>0</v>
      </c>
      <c r="BI162" s="28">
        <v>0</v>
      </c>
      <c r="BJ162" s="28">
        <v>0</v>
      </c>
      <c r="BK162" s="28">
        <v>0</v>
      </c>
      <c r="BL162" s="28">
        <v>0</v>
      </c>
      <c r="BM162" s="28">
        <v>0</v>
      </c>
      <c r="BN162" s="28">
        <v>0</v>
      </c>
      <c r="BO162" s="28">
        <v>0</v>
      </c>
      <c r="BP162" s="28">
        <v>0</v>
      </c>
      <c r="BQ162" s="28">
        <v>0</v>
      </c>
      <c r="BR162" s="28">
        <v>0</v>
      </c>
      <c r="BS162" s="28">
        <v>0</v>
      </c>
      <c r="BT162" s="28">
        <v>0</v>
      </c>
      <c r="BU162" s="28">
        <v>0</v>
      </c>
      <c r="BV162" s="31">
        <f t="shared" si="142"/>
        <v>0</v>
      </c>
      <c r="BW162" s="31">
        <f t="shared" si="143"/>
        <v>0</v>
      </c>
      <c r="BX162" s="31">
        <f t="shared" si="144"/>
        <v>0</v>
      </c>
      <c r="BY162" s="31">
        <f t="shared" si="145"/>
        <v>0</v>
      </c>
      <c r="BZ162" s="31">
        <f t="shared" si="146"/>
        <v>0</v>
      </c>
      <c r="CA162" s="31">
        <f t="shared" si="147"/>
        <v>0</v>
      </c>
      <c r="CB162" s="31">
        <f t="shared" si="148"/>
        <v>0</v>
      </c>
      <c r="CC162" s="31">
        <f t="shared" si="149"/>
        <v>0</v>
      </c>
      <c r="CD162" s="31">
        <f t="shared" si="150"/>
        <v>0</v>
      </c>
      <c r="CE162" s="31">
        <f t="shared" si="151"/>
        <v>0</v>
      </c>
      <c r="CF162" s="85" t="s">
        <v>1358</v>
      </c>
    </row>
    <row r="163" spans="1:84" ht="45" x14ac:dyDescent="0.25">
      <c r="A163" s="25" t="s">
        <v>102</v>
      </c>
      <c r="B163" s="18" t="s">
        <v>1773</v>
      </c>
      <c r="C163" s="27" t="s">
        <v>1774</v>
      </c>
      <c r="D163" s="66">
        <v>2017</v>
      </c>
      <c r="E163" s="66">
        <v>2017</v>
      </c>
      <c r="F163" s="63" t="s">
        <v>1358</v>
      </c>
      <c r="G163" s="31">
        <v>0.28922489757660169</v>
      </c>
      <c r="H163" s="64">
        <f t="shared" si="152"/>
        <v>2.0766347646000001</v>
      </c>
      <c r="I163" s="31" t="s">
        <v>1358</v>
      </c>
      <c r="J163" s="31">
        <v>0.28922489757660169</v>
      </c>
      <c r="K163" s="31">
        <f t="shared" si="153"/>
        <v>2.0766347646000001</v>
      </c>
      <c r="L163" s="31" t="s">
        <v>1358</v>
      </c>
      <c r="M163" s="28">
        <v>0</v>
      </c>
      <c r="N163" s="31">
        <v>0</v>
      </c>
      <c r="O163" s="65">
        <v>0</v>
      </c>
      <c r="P163" s="28">
        <v>0</v>
      </c>
      <c r="Q163" s="28">
        <v>3.4056810139440001</v>
      </c>
      <c r="R163" s="31">
        <v>3.9165331660355998</v>
      </c>
      <c r="S163" s="31">
        <f t="shared" si="155"/>
        <v>0</v>
      </c>
      <c r="T163" s="31">
        <f t="shared" si="156"/>
        <v>2.0766347646000001</v>
      </c>
      <c r="U163" s="31">
        <f t="shared" si="140"/>
        <v>0</v>
      </c>
      <c r="V163" s="31">
        <f t="shared" si="154"/>
        <v>0</v>
      </c>
      <c r="W163" s="31">
        <f t="shared" si="157"/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31">
        <v>0</v>
      </c>
      <c r="AI163" s="28">
        <v>0</v>
      </c>
      <c r="AJ163" s="28">
        <v>0</v>
      </c>
      <c r="AK163" s="31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31">
        <v>0</v>
      </c>
      <c r="AS163" s="28">
        <v>0</v>
      </c>
      <c r="AT163" s="28">
        <v>0</v>
      </c>
      <c r="AU163" s="31">
        <v>0</v>
      </c>
      <c r="AV163" s="28">
        <v>0</v>
      </c>
      <c r="AW163" s="31">
        <f>1759.85997*1.18/1000</f>
        <v>2.0766347646000001</v>
      </c>
      <c r="AX163" s="28">
        <v>0</v>
      </c>
      <c r="AY163" s="28">
        <v>0</v>
      </c>
      <c r="AZ163" s="31">
        <f>1759.85997*1.18/1000</f>
        <v>2.0766347646000001</v>
      </c>
      <c r="BA163" s="28">
        <v>0</v>
      </c>
      <c r="BB163" s="28">
        <v>0</v>
      </c>
      <c r="BC163" s="28">
        <v>0</v>
      </c>
      <c r="BD163" s="28">
        <v>0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0</v>
      </c>
      <c r="BQ163" s="28">
        <v>0</v>
      </c>
      <c r="BR163" s="28">
        <v>0</v>
      </c>
      <c r="BS163" s="28">
        <v>0</v>
      </c>
      <c r="BT163" s="28">
        <v>0</v>
      </c>
      <c r="BU163" s="28">
        <v>0</v>
      </c>
      <c r="BV163" s="31">
        <f t="shared" si="142"/>
        <v>2.0766347646000001</v>
      </c>
      <c r="BW163" s="31">
        <f t="shared" si="143"/>
        <v>0</v>
      </c>
      <c r="BX163" s="31">
        <f t="shared" si="144"/>
        <v>0</v>
      </c>
      <c r="BY163" s="31">
        <f t="shared" si="145"/>
        <v>2.0766347646000001</v>
      </c>
      <c r="BZ163" s="31">
        <f t="shared" si="146"/>
        <v>0</v>
      </c>
      <c r="CA163" s="31">
        <f t="shared" si="147"/>
        <v>2.0766347646000001</v>
      </c>
      <c r="CB163" s="31">
        <f t="shared" si="148"/>
        <v>0</v>
      </c>
      <c r="CC163" s="31">
        <f t="shared" si="149"/>
        <v>0</v>
      </c>
      <c r="CD163" s="31">
        <f t="shared" si="150"/>
        <v>2.0766347646000001</v>
      </c>
      <c r="CE163" s="31">
        <f t="shared" si="151"/>
        <v>0</v>
      </c>
      <c r="CF163" s="85" t="s">
        <v>1358</v>
      </c>
    </row>
    <row r="164" spans="1:84" ht="53.25" customHeight="1" x14ac:dyDescent="0.25">
      <c r="A164" s="25" t="s">
        <v>102</v>
      </c>
      <c r="B164" s="18" t="s">
        <v>1775</v>
      </c>
      <c r="C164" s="27" t="s">
        <v>1776</v>
      </c>
      <c r="D164" s="66">
        <v>2017</v>
      </c>
      <c r="E164" s="66">
        <v>2017</v>
      </c>
      <c r="F164" s="63" t="s">
        <v>1358</v>
      </c>
      <c r="G164" s="31">
        <v>0.29945833361934476</v>
      </c>
      <c r="H164" s="64">
        <f t="shared" si="152"/>
        <v>1.9195279185</v>
      </c>
      <c r="I164" s="31" t="s">
        <v>1358</v>
      </c>
      <c r="J164" s="31">
        <v>0.29945833361934476</v>
      </c>
      <c r="K164" s="31">
        <f t="shared" si="153"/>
        <v>1.9195279185</v>
      </c>
      <c r="L164" s="31" t="s">
        <v>1358</v>
      </c>
      <c r="M164" s="28">
        <v>0</v>
      </c>
      <c r="N164" s="31">
        <v>0</v>
      </c>
      <c r="O164" s="65">
        <v>0</v>
      </c>
      <c r="P164" s="28">
        <v>0</v>
      </c>
      <c r="Q164" s="28">
        <v>3.1480257863399999</v>
      </c>
      <c r="R164" s="31">
        <v>3.6202296542909997</v>
      </c>
      <c r="S164" s="31">
        <f t="shared" si="155"/>
        <v>0</v>
      </c>
      <c r="T164" s="31">
        <f t="shared" si="156"/>
        <v>1.9195279185</v>
      </c>
      <c r="U164" s="31">
        <f t="shared" si="140"/>
        <v>0</v>
      </c>
      <c r="V164" s="31">
        <f t="shared" si="154"/>
        <v>0</v>
      </c>
      <c r="W164" s="31">
        <f t="shared" si="157"/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31">
        <v>0</v>
      </c>
      <c r="AI164" s="28">
        <v>0</v>
      </c>
      <c r="AJ164" s="28">
        <v>0</v>
      </c>
      <c r="AK164" s="31">
        <v>0</v>
      </c>
      <c r="AL164" s="28">
        <v>0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31">
        <v>0</v>
      </c>
      <c r="AS164" s="28">
        <v>0</v>
      </c>
      <c r="AT164" s="28">
        <v>0</v>
      </c>
      <c r="AU164" s="31">
        <v>0</v>
      </c>
      <c r="AV164" s="28">
        <v>0</v>
      </c>
      <c r="AW164" s="31">
        <f>(3253.43715/2)*1.18/1000</f>
        <v>1.9195279185</v>
      </c>
      <c r="AX164" s="28">
        <v>0</v>
      </c>
      <c r="AY164" s="28">
        <v>0</v>
      </c>
      <c r="AZ164" s="31">
        <f>(3253.43715/2)*1.18/1000</f>
        <v>1.9195279185</v>
      </c>
      <c r="BA164" s="28">
        <v>0</v>
      </c>
      <c r="BB164" s="28">
        <v>0</v>
      </c>
      <c r="BC164" s="28">
        <v>0</v>
      </c>
      <c r="BD164" s="28">
        <v>0</v>
      </c>
      <c r="BE164" s="28">
        <v>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0</v>
      </c>
      <c r="BM164" s="28">
        <v>0</v>
      </c>
      <c r="BN164" s="28">
        <v>0</v>
      </c>
      <c r="BO164" s="28">
        <v>0</v>
      </c>
      <c r="BP164" s="28">
        <v>0</v>
      </c>
      <c r="BQ164" s="28">
        <v>0</v>
      </c>
      <c r="BR164" s="28">
        <v>0</v>
      </c>
      <c r="BS164" s="28">
        <v>0</v>
      </c>
      <c r="BT164" s="28">
        <v>0</v>
      </c>
      <c r="BU164" s="28">
        <v>0</v>
      </c>
      <c r="BV164" s="31">
        <f t="shared" si="142"/>
        <v>1.9195279185</v>
      </c>
      <c r="BW164" s="31">
        <f t="shared" si="143"/>
        <v>0</v>
      </c>
      <c r="BX164" s="31">
        <f t="shared" si="144"/>
        <v>0</v>
      </c>
      <c r="BY164" s="31">
        <f t="shared" si="145"/>
        <v>1.9195279185</v>
      </c>
      <c r="BZ164" s="31">
        <f t="shared" si="146"/>
        <v>0</v>
      </c>
      <c r="CA164" s="31">
        <f t="shared" si="147"/>
        <v>1.9195279185</v>
      </c>
      <c r="CB164" s="31">
        <f t="shared" si="148"/>
        <v>0</v>
      </c>
      <c r="CC164" s="31">
        <f t="shared" si="149"/>
        <v>0</v>
      </c>
      <c r="CD164" s="31">
        <f t="shared" si="150"/>
        <v>1.9195279185</v>
      </c>
      <c r="CE164" s="31">
        <f t="shared" si="151"/>
        <v>0</v>
      </c>
      <c r="CF164" s="85" t="s">
        <v>1358</v>
      </c>
    </row>
    <row r="165" spans="1:84" ht="45" x14ac:dyDescent="0.25">
      <c r="A165" s="25" t="s">
        <v>102</v>
      </c>
      <c r="B165" s="18" t="s">
        <v>1777</v>
      </c>
      <c r="C165" s="27" t="s">
        <v>1778</v>
      </c>
      <c r="D165" s="66">
        <v>2017</v>
      </c>
      <c r="E165" s="66">
        <v>2017</v>
      </c>
      <c r="F165" s="63" t="s">
        <v>1358</v>
      </c>
      <c r="G165" s="31">
        <v>0.29945833361934476</v>
      </c>
      <c r="H165" s="64">
        <f t="shared" si="152"/>
        <v>1.9195279185</v>
      </c>
      <c r="I165" s="31" t="s">
        <v>1358</v>
      </c>
      <c r="J165" s="31">
        <v>0.29945833361934476</v>
      </c>
      <c r="K165" s="31">
        <f t="shared" si="153"/>
        <v>1.9195279185</v>
      </c>
      <c r="L165" s="31" t="s">
        <v>1358</v>
      </c>
      <c r="M165" s="28">
        <v>0</v>
      </c>
      <c r="N165" s="31">
        <v>0</v>
      </c>
      <c r="O165" s="65">
        <v>0</v>
      </c>
      <c r="P165" s="28">
        <v>0</v>
      </c>
      <c r="Q165" s="28">
        <v>3.1480257863399999</v>
      </c>
      <c r="R165" s="31">
        <v>3.6202296542909997</v>
      </c>
      <c r="S165" s="31">
        <f t="shared" si="155"/>
        <v>0</v>
      </c>
      <c r="T165" s="31">
        <f t="shared" si="156"/>
        <v>1.9195279185</v>
      </c>
      <c r="U165" s="31">
        <f t="shared" si="140"/>
        <v>0</v>
      </c>
      <c r="V165" s="31">
        <f t="shared" si="154"/>
        <v>0</v>
      </c>
      <c r="W165" s="31">
        <f t="shared" si="157"/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31">
        <v>0</v>
      </c>
      <c r="AI165" s="28">
        <v>0</v>
      </c>
      <c r="AJ165" s="28">
        <v>0</v>
      </c>
      <c r="AK165" s="31">
        <v>0</v>
      </c>
      <c r="AL165" s="28"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31">
        <v>0</v>
      </c>
      <c r="AS165" s="28">
        <v>0</v>
      </c>
      <c r="AT165" s="28">
        <v>0</v>
      </c>
      <c r="AU165" s="31">
        <v>0</v>
      </c>
      <c r="AV165" s="28">
        <v>0</v>
      </c>
      <c r="AW165" s="31">
        <f>(3253.43715/2)*1.18/1000</f>
        <v>1.9195279185</v>
      </c>
      <c r="AX165" s="28">
        <v>0</v>
      </c>
      <c r="AY165" s="28">
        <v>0</v>
      </c>
      <c r="AZ165" s="31">
        <f>(3253.43715/2)*1.18/1000</f>
        <v>1.9195279185</v>
      </c>
      <c r="BA165" s="28">
        <v>0</v>
      </c>
      <c r="BB165" s="28">
        <v>0</v>
      </c>
      <c r="BC165" s="28">
        <v>0</v>
      </c>
      <c r="BD165" s="28">
        <v>0</v>
      </c>
      <c r="BE165" s="28">
        <v>0</v>
      </c>
      <c r="BF165" s="28">
        <v>0</v>
      </c>
      <c r="BG165" s="28">
        <v>0</v>
      </c>
      <c r="BH165" s="28">
        <v>0</v>
      </c>
      <c r="BI165" s="28">
        <v>0</v>
      </c>
      <c r="BJ165" s="28">
        <v>0</v>
      </c>
      <c r="BK165" s="28">
        <v>0</v>
      </c>
      <c r="BL165" s="28">
        <v>0</v>
      </c>
      <c r="BM165" s="28">
        <v>0</v>
      </c>
      <c r="BN165" s="28">
        <v>0</v>
      </c>
      <c r="BO165" s="28">
        <v>0</v>
      </c>
      <c r="BP165" s="28">
        <v>0</v>
      </c>
      <c r="BQ165" s="28">
        <v>0</v>
      </c>
      <c r="BR165" s="28">
        <v>0</v>
      </c>
      <c r="BS165" s="28">
        <v>0</v>
      </c>
      <c r="BT165" s="28">
        <v>0</v>
      </c>
      <c r="BU165" s="28">
        <v>0</v>
      </c>
      <c r="BV165" s="31">
        <f t="shared" si="142"/>
        <v>1.9195279185</v>
      </c>
      <c r="BW165" s="31">
        <f t="shared" si="143"/>
        <v>0</v>
      </c>
      <c r="BX165" s="31">
        <f t="shared" si="144"/>
        <v>0</v>
      </c>
      <c r="BY165" s="31">
        <f t="shared" si="145"/>
        <v>1.9195279185</v>
      </c>
      <c r="BZ165" s="31">
        <f t="shared" si="146"/>
        <v>0</v>
      </c>
      <c r="CA165" s="31">
        <f t="shared" si="147"/>
        <v>1.9195279185</v>
      </c>
      <c r="CB165" s="31">
        <f t="shared" si="148"/>
        <v>0</v>
      </c>
      <c r="CC165" s="31">
        <f t="shared" si="149"/>
        <v>0</v>
      </c>
      <c r="CD165" s="31">
        <f t="shared" si="150"/>
        <v>1.9195279185</v>
      </c>
      <c r="CE165" s="31">
        <f t="shared" si="151"/>
        <v>0</v>
      </c>
      <c r="CF165" s="85" t="s">
        <v>1358</v>
      </c>
    </row>
    <row r="166" spans="1:84" ht="30" x14ac:dyDescent="0.25">
      <c r="A166" s="25" t="s">
        <v>102</v>
      </c>
      <c r="B166" s="18" t="s">
        <v>1779</v>
      </c>
      <c r="C166" s="27" t="s">
        <v>1780</v>
      </c>
      <c r="D166" s="66">
        <v>2017</v>
      </c>
      <c r="E166" s="66">
        <v>2017</v>
      </c>
      <c r="F166" s="63" t="s">
        <v>1358</v>
      </c>
      <c r="G166" s="64">
        <v>0</v>
      </c>
      <c r="H166" s="64">
        <f t="shared" si="152"/>
        <v>0</v>
      </c>
      <c r="I166" s="31" t="s">
        <v>1358</v>
      </c>
      <c r="J166" s="64">
        <v>0</v>
      </c>
      <c r="K166" s="31">
        <f t="shared" si="153"/>
        <v>0</v>
      </c>
      <c r="L166" s="31" t="s">
        <v>1358</v>
      </c>
      <c r="M166" s="28">
        <v>0</v>
      </c>
      <c r="N166" s="31">
        <v>0</v>
      </c>
      <c r="O166" s="65">
        <v>0</v>
      </c>
      <c r="P166" s="28">
        <v>0</v>
      </c>
      <c r="Q166" s="28">
        <v>0</v>
      </c>
      <c r="R166" s="31">
        <v>0</v>
      </c>
      <c r="S166" s="31">
        <f t="shared" si="155"/>
        <v>0</v>
      </c>
      <c r="T166" s="31">
        <f t="shared" si="156"/>
        <v>0</v>
      </c>
      <c r="U166" s="31">
        <f t="shared" si="140"/>
        <v>0</v>
      </c>
      <c r="V166" s="31">
        <f t="shared" si="154"/>
        <v>0</v>
      </c>
      <c r="W166" s="31">
        <f t="shared" si="157"/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31">
        <v>0</v>
      </c>
      <c r="AI166" s="28">
        <v>0</v>
      </c>
      <c r="AJ166" s="28">
        <v>0</v>
      </c>
      <c r="AK166" s="31">
        <v>0</v>
      </c>
      <c r="AL166" s="28">
        <v>0</v>
      </c>
      <c r="AM166" s="28">
        <v>0</v>
      </c>
      <c r="AN166" s="28">
        <v>0</v>
      </c>
      <c r="AO166" s="28">
        <v>0</v>
      </c>
      <c r="AP166" s="28">
        <v>0</v>
      </c>
      <c r="AQ166" s="28">
        <v>0</v>
      </c>
      <c r="AR166" s="31">
        <v>0</v>
      </c>
      <c r="AS166" s="28">
        <v>0</v>
      </c>
      <c r="AT166" s="28">
        <v>0</v>
      </c>
      <c r="AU166" s="31">
        <v>0</v>
      </c>
      <c r="AV166" s="28">
        <v>0</v>
      </c>
      <c r="AW166" s="31">
        <v>0</v>
      </c>
      <c r="AX166" s="28">
        <v>0</v>
      </c>
      <c r="AY166" s="28">
        <v>0</v>
      </c>
      <c r="AZ166" s="31">
        <v>0</v>
      </c>
      <c r="BA166" s="28">
        <v>0</v>
      </c>
      <c r="BB166" s="28">
        <v>0</v>
      </c>
      <c r="BC166" s="28">
        <v>0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0</v>
      </c>
      <c r="BQ166" s="28">
        <v>0</v>
      </c>
      <c r="BR166" s="28">
        <v>0</v>
      </c>
      <c r="BS166" s="28">
        <v>0</v>
      </c>
      <c r="BT166" s="28">
        <v>0</v>
      </c>
      <c r="BU166" s="28">
        <v>0</v>
      </c>
      <c r="BV166" s="31">
        <f t="shared" si="142"/>
        <v>0</v>
      </c>
      <c r="BW166" s="31">
        <f t="shared" si="143"/>
        <v>0</v>
      </c>
      <c r="BX166" s="31">
        <f t="shared" si="144"/>
        <v>0</v>
      </c>
      <c r="BY166" s="31">
        <f t="shared" si="145"/>
        <v>0</v>
      </c>
      <c r="BZ166" s="31">
        <f t="shared" si="146"/>
        <v>0</v>
      </c>
      <c r="CA166" s="31">
        <f t="shared" si="147"/>
        <v>0</v>
      </c>
      <c r="CB166" s="31">
        <f t="shared" si="148"/>
        <v>0</v>
      </c>
      <c r="CC166" s="31">
        <f t="shared" si="149"/>
        <v>0</v>
      </c>
      <c r="CD166" s="31">
        <f t="shared" si="150"/>
        <v>0</v>
      </c>
      <c r="CE166" s="31">
        <f t="shared" si="151"/>
        <v>0</v>
      </c>
      <c r="CF166" s="85" t="s">
        <v>1358</v>
      </c>
    </row>
    <row r="167" spans="1:84" ht="45" x14ac:dyDescent="0.25">
      <c r="A167" s="25" t="s">
        <v>102</v>
      </c>
      <c r="B167" s="18" t="s">
        <v>1781</v>
      </c>
      <c r="C167" s="27" t="s">
        <v>1782</v>
      </c>
      <c r="D167" s="66">
        <v>2017</v>
      </c>
      <c r="E167" s="66">
        <v>2017</v>
      </c>
      <c r="F167" s="63" t="s">
        <v>1358</v>
      </c>
      <c r="G167" s="64">
        <v>0</v>
      </c>
      <c r="H167" s="64">
        <f t="shared" si="152"/>
        <v>0</v>
      </c>
      <c r="I167" s="31" t="s">
        <v>1358</v>
      </c>
      <c r="J167" s="64">
        <v>0</v>
      </c>
      <c r="K167" s="31">
        <f t="shared" si="153"/>
        <v>0</v>
      </c>
      <c r="L167" s="31" t="s">
        <v>1358</v>
      </c>
      <c r="M167" s="28">
        <v>8.3257443099999993</v>
      </c>
      <c r="N167" s="31">
        <v>0</v>
      </c>
      <c r="O167" s="65">
        <v>0</v>
      </c>
      <c r="P167" s="28">
        <v>0</v>
      </c>
      <c r="Q167" s="28">
        <v>0</v>
      </c>
      <c r="R167" s="31">
        <v>0</v>
      </c>
      <c r="S167" s="31">
        <f t="shared" si="155"/>
        <v>0</v>
      </c>
      <c r="T167" s="31">
        <f t="shared" si="156"/>
        <v>0</v>
      </c>
      <c r="U167" s="31">
        <f t="shared" si="140"/>
        <v>0</v>
      </c>
      <c r="V167" s="31">
        <f t="shared" si="154"/>
        <v>0</v>
      </c>
      <c r="W167" s="31">
        <f t="shared" si="157"/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31">
        <v>0</v>
      </c>
      <c r="AI167" s="28">
        <v>0</v>
      </c>
      <c r="AJ167" s="28">
        <v>0</v>
      </c>
      <c r="AK167" s="31">
        <v>0</v>
      </c>
      <c r="AL167" s="28">
        <v>0</v>
      </c>
      <c r="AM167" s="28">
        <v>0</v>
      </c>
      <c r="AN167" s="28">
        <v>0</v>
      </c>
      <c r="AO167" s="28">
        <v>0</v>
      </c>
      <c r="AP167" s="28">
        <v>0</v>
      </c>
      <c r="AQ167" s="28">
        <v>0</v>
      </c>
      <c r="AR167" s="31">
        <v>0</v>
      </c>
      <c r="AS167" s="28">
        <v>0</v>
      </c>
      <c r="AT167" s="28">
        <v>0</v>
      </c>
      <c r="AU167" s="31">
        <v>0</v>
      </c>
      <c r="AV167" s="28">
        <v>0</v>
      </c>
      <c r="AW167" s="31">
        <v>0</v>
      </c>
      <c r="AX167" s="28">
        <v>0</v>
      </c>
      <c r="AY167" s="28">
        <v>0</v>
      </c>
      <c r="AZ167" s="31">
        <v>0</v>
      </c>
      <c r="BA167" s="28">
        <v>0</v>
      </c>
      <c r="BB167" s="28">
        <v>0</v>
      </c>
      <c r="BC167" s="28">
        <v>0</v>
      </c>
      <c r="BD167" s="28">
        <v>0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28">
        <v>0</v>
      </c>
      <c r="BO167" s="28">
        <v>0</v>
      </c>
      <c r="BP167" s="28">
        <v>0</v>
      </c>
      <c r="BQ167" s="28">
        <v>0</v>
      </c>
      <c r="BR167" s="28">
        <v>0</v>
      </c>
      <c r="BS167" s="28">
        <v>0</v>
      </c>
      <c r="BT167" s="28">
        <v>0</v>
      </c>
      <c r="BU167" s="28">
        <v>0</v>
      </c>
      <c r="BV167" s="31">
        <f t="shared" si="142"/>
        <v>0</v>
      </c>
      <c r="BW167" s="31">
        <f t="shared" si="143"/>
        <v>0</v>
      </c>
      <c r="BX167" s="31">
        <f t="shared" si="144"/>
        <v>0</v>
      </c>
      <c r="BY167" s="31">
        <f t="shared" si="145"/>
        <v>0</v>
      </c>
      <c r="BZ167" s="31">
        <f t="shared" si="146"/>
        <v>0</v>
      </c>
      <c r="CA167" s="31">
        <f t="shared" si="147"/>
        <v>0</v>
      </c>
      <c r="CB167" s="31">
        <f t="shared" si="148"/>
        <v>0</v>
      </c>
      <c r="CC167" s="31">
        <f t="shared" si="149"/>
        <v>0</v>
      </c>
      <c r="CD167" s="31">
        <f t="shared" si="150"/>
        <v>0</v>
      </c>
      <c r="CE167" s="31">
        <f t="shared" si="151"/>
        <v>0</v>
      </c>
      <c r="CF167" s="85" t="s">
        <v>1358</v>
      </c>
    </row>
    <row r="168" spans="1:84" ht="30" x14ac:dyDescent="0.25">
      <c r="A168" s="25" t="s">
        <v>102</v>
      </c>
      <c r="B168" s="18" t="s">
        <v>1783</v>
      </c>
      <c r="C168" s="27" t="s">
        <v>1784</v>
      </c>
      <c r="D168" s="66">
        <v>2017</v>
      </c>
      <c r="E168" s="66">
        <v>2017</v>
      </c>
      <c r="F168" s="63" t="s">
        <v>1358</v>
      </c>
      <c r="G168" s="64">
        <v>0</v>
      </c>
      <c r="H168" s="64">
        <f t="shared" si="152"/>
        <v>0</v>
      </c>
      <c r="I168" s="31" t="s">
        <v>1358</v>
      </c>
      <c r="J168" s="64">
        <v>0</v>
      </c>
      <c r="K168" s="31">
        <f t="shared" si="153"/>
        <v>0</v>
      </c>
      <c r="L168" s="31" t="s">
        <v>1358</v>
      </c>
      <c r="M168" s="28">
        <v>8.3257443099999993</v>
      </c>
      <c r="N168" s="31">
        <v>0</v>
      </c>
      <c r="O168" s="65">
        <v>0</v>
      </c>
      <c r="P168" s="28">
        <v>0</v>
      </c>
      <c r="Q168" s="28">
        <v>0</v>
      </c>
      <c r="R168" s="31">
        <v>0</v>
      </c>
      <c r="S168" s="31">
        <f t="shared" si="155"/>
        <v>0</v>
      </c>
      <c r="T168" s="31">
        <f t="shared" si="156"/>
        <v>0</v>
      </c>
      <c r="U168" s="31">
        <f t="shared" si="140"/>
        <v>0</v>
      </c>
      <c r="V168" s="31">
        <f t="shared" si="154"/>
        <v>0</v>
      </c>
      <c r="W168" s="31">
        <f t="shared" si="157"/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31">
        <v>0</v>
      </c>
      <c r="AI168" s="28">
        <v>0</v>
      </c>
      <c r="AJ168" s="28">
        <v>0</v>
      </c>
      <c r="AK168" s="31">
        <v>0</v>
      </c>
      <c r="AL168" s="28">
        <v>0</v>
      </c>
      <c r="AM168" s="28">
        <v>0</v>
      </c>
      <c r="AN168" s="28">
        <v>0</v>
      </c>
      <c r="AO168" s="28">
        <v>0</v>
      </c>
      <c r="AP168" s="28">
        <v>0</v>
      </c>
      <c r="AQ168" s="28">
        <v>0</v>
      </c>
      <c r="AR168" s="31">
        <v>0</v>
      </c>
      <c r="AS168" s="28">
        <v>0</v>
      </c>
      <c r="AT168" s="28">
        <v>0</v>
      </c>
      <c r="AU168" s="31">
        <v>0</v>
      </c>
      <c r="AV168" s="28">
        <v>0</v>
      </c>
      <c r="AW168" s="31">
        <v>0</v>
      </c>
      <c r="AX168" s="28">
        <v>0</v>
      </c>
      <c r="AY168" s="28">
        <v>0</v>
      </c>
      <c r="AZ168" s="31">
        <v>0</v>
      </c>
      <c r="BA168" s="28">
        <v>0</v>
      </c>
      <c r="BB168" s="28">
        <v>0</v>
      </c>
      <c r="BC168" s="28">
        <v>0</v>
      </c>
      <c r="BD168" s="28">
        <v>0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  <c r="BJ168" s="28">
        <v>0</v>
      </c>
      <c r="BK168" s="28">
        <v>0</v>
      </c>
      <c r="BL168" s="28">
        <v>0</v>
      </c>
      <c r="BM168" s="28">
        <v>0</v>
      </c>
      <c r="BN168" s="28">
        <v>0</v>
      </c>
      <c r="BO168" s="28">
        <v>0</v>
      </c>
      <c r="BP168" s="28">
        <v>0</v>
      </c>
      <c r="BQ168" s="28">
        <v>0</v>
      </c>
      <c r="BR168" s="28">
        <v>0</v>
      </c>
      <c r="BS168" s="28">
        <v>0</v>
      </c>
      <c r="BT168" s="28">
        <v>0</v>
      </c>
      <c r="BU168" s="28">
        <v>0</v>
      </c>
      <c r="BV168" s="31">
        <f t="shared" si="142"/>
        <v>0</v>
      </c>
      <c r="BW168" s="31">
        <f t="shared" si="143"/>
        <v>0</v>
      </c>
      <c r="BX168" s="31">
        <f t="shared" si="144"/>
        <v>0</v>
      </c>
      <c r="BY168" s="31">
        <f t="shared" si="145"/>
        <v>0</v>
      </c>
      <c r="BZ168" s="31">
        <f t="shared" si="146"/>
        <v>0</v>
      </c>
      <c r="CA168" s="31">
        <f t="shared" si="147"/>
        <v>0</v>
      </c>
      <c r="CB168" s="31">
        <f t="shared" si="148"/>
        <v>0</v>
      </c>
      <c r="CC168" s="31">
        <f t="shared" si="149"/>
        <v>0</v>
      </c>
      <c r="CD168" s="31">
        <f t="shared" si="150"/>
        <v>0</v>
      </c>
      <c r="CE168" s="31">
        <f t="shared" si="151"/>
        <v>0</v>
      </c>
      <c r="CF168" s="85" t="s">
        <v>1358</v>
      </c>
    </row>
    <row r="169" spans="1:84" ht="30" x14ac:dyDescent="0.25">
      <c r="A169" s="25" t="s">
        <v>102</v>
      </c>
      <c r="B169" s="18" t="s">
        <v>1785</v>
      </c>
      <c r="C169" s="27" t="s">
        <v>1786</v>
      </c>
      <c r="D169" s="66">
        <v>2017</v>
      </c>
      <c r="E169" s="66">
        <v>2017</v>
      </c>
      <c r="F169" s="63" t="s">
        <v>1358</v>
      </c>
      <c r="G169" s="64">
        <v>0</v>
      </c>
      <c r="H169" s="64">
        <f t="shared" si="152"/>
        <v>0</v>
      </c>
      <c r="I169" s="31" t="s">
        <v>1358</v>
      </c>
      <c r="J169" s="64">
        <v>0</v>
      </c>
      <c r="K169" s="31">
        <f t="shared" si="153"/>
        <v>0</v>
      </c>
      <c r="L169" s="31" t="s">
        <v>1358</v>
      </c>
      <c r="M169" s="28">
        <v>8.3257443099999993</v>
      </c>
      <c r="N169" s="31">
        <v>0</v>
      </c>
      <c r="O169" s="65">
        <v>0</v>
      </c>
      <c r="P169" s="28">
        <v>0</v>
      </c>
      <c r="Q169" s="28">
        <v>0</v>
      </c>
      <c r="R169" s="31">
        <v>0</v>
      </c>
      <c r="S169" s="31">
        <f t="shared" si="155"/>
        <v>0</v>
      </c>
      <c r="T169" s="31">
        <f t="shared" si="156"/>
        <v>0</v>
      </c>
      <c r="U169" s="31">
        <f t="shared" si="140"/>
        <v>0</v>
      </c>
      <c r="V169" s="31">
        <f t="shared" si="154"/>
        <v>0</v>
      </c>
      <c r="W169" s="31">
        <f t="shared" si="157"/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31">
        <v>0</v>
      </c>
      <c r="AI169" s="28">
        <v>0</v>
      </c>
      <c r="AJ169" s="28">
        <v>0</v>
      </c>
      <c r="AK169" s="31">
        <v>0</v>
      </c>
      <c r="AL169" s="28"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31">
        <v>0</v>
      </c>
      <c r="AS169" s="28">
        <v>0</v>
      </c>
      <c r="AT169" s="28">
        <v>0</v>
      </c>
      <c r="AU169" s="31">
        <v>0</v>
      </c>
      <c r="AV169" s="28">
        <v>0</v>
      </c>
      <c r="AW169" s="31">
        <v>0</v>
      </c>
      <c r="AX169" s="28">
        <v>0</v>
      </c>
      <c r="AY169" s="28">
        <v>0</v>
      </c>
      <c r="AZ169" s="31">
        <v>0</v>
      </c>
      <c r="BA169" s="28">
        <v>0</v>
      </c>
      <c r="BB169" s="28">
        <v>0</v>
      </c>
      <c r="BC169" s="28">
        <v>0</v>
      </c>
      <c r="BD169" s="28">
        <v>0</v>
      </c>
      <c r="BE169" s="28">
        <v>0</v>
      </c>
      <c r="BF169" s="28">
        <v>0</v>
      </c>
      <c r="BG169" s="28">
        <v>0</v>
      </c>
      <c r="BH169" s="28">
        <v>0</v>
      </c>
      <c r="BI169" s="28">
        <v>0</v>
      </c>
      <c r="BJ169" s="28">
        <v>0</v>
      </c>
      <c r="BK169" s="28">
        <v>0</v>
      </c>
      <c r="BL169" s="28">
        <v>0</v>
      </c>
      <c r="BM169" s="28">
        <v>0</v>
      </c>
      <c r="BN169" s="28">
        <v>0</v>
      </c>
      <c r="BO169" s="28">
        <v>0</v>
      </c>
      <c r="BP169" s="28">
        <v>0</v>
      </c>
      <c r="BQ169" s="28">
        <v>0</v>
      </c>
      <c r="BR169" s="28">
        <v>0</v>
      </c>
      <c r="BS169" s="28">
        <v>0</v>
      </c>
      <c r="BT169" s="28">
        <v>0</v>
      </c>
      <c r="BU169" s="28">
        <v>0</v>
      </c>
      <c r="BV169" s="31">
        <f t="shared" si="142"/>
        <v>0</v>
      </c>
      <c r="BW169" s="31">
        <f t="shared" si="143"/>
        <v>0</v>
      </c>
      <c r="BX169" s="31">
        <f t="shared" si="144"/>
        <v>0</v>
      </c>
      <c r="BY169" s="31">
        <f t="shared" si="145"/>
        <v>0</v>
      </c>
      <c r="BZ169" s="31">
        <f t="shared" si="146"/>
        <v>0</v>
      </c>
      <c r="CA169" s="31">
        <f t="shared" si="147"/>
        <v>0</v>
      </c>
      <c r="CB169" s="31">
        <f t="shared" si="148"/>
        <v>0</v>
      </c>
      <c r="CC169" s="31">
        <f t="shared" si="149"/>
        <v>0</v>
      </c>
      <c r="CD169" s="31">
        <f t="shared" si="150"/>
        <v>0</v>
      </c>
      <c r="CE169" s="31">
        <f t="shared" si="151"/>
        <v>0</v>
      </c>
      <c r="CF169" s="85" t="s">
        <v>1358</v>
      </c>
    </row>
    <row r="170" spans="1:84" ht="45" x14ac:dyDescent="0.25">
      <c r="A170" s="25" t="s">
        <v>102</v>
      </c>
      <c r="B170" s="18" t="s">
        <v>1787</v>
      </c>
      <c r="C170" s="27" t="s">
        <v>1788</v>
      </c>
      <c r="D170" s="66">
        <v>2017</v>
      </c>
      <c r="E170" s="66">
        <v>2017</v>
      </c>
      <c r="F170" s="63" t="s">
        <v>1358</v>
      </c>
      <c r="G170" s="31">
        <v>0.84609453294851777</v>
      </c>
      <c r="H170" s="64">
        <f t="shared" si="152"/>
        <v>5.4234659561999994</v>
      </c>
      <c r="I170" s="31" t="s">
        <v>1358</v>
      </c>
      <c r="J170" s="31">
        <v>0.84609453294851777</v>
      </c>
      <c r="K170" s="31">
        <f t="shared" si="153"/>
        <v>5.4234659561999994</v>
      </c>
      <c r="L170" s="31" t="s">
        <v>1358</v>
      </c>
      <c r="M170" s="28">
        <v>0</v>
      </c>
      <c r="N170" s="31">
        <v>0</v>
      </c>
      <c r="O170" s="65">
        <v>0</v>
      </c>
      <c r="P170" s="28">
        <v>0</v>
      </c>
      <c r="Q170" s="28">
        <v>8.8944841681679989</v>
      </c>
      <c r="R170" s="31">
        <v>10.228656793393197</v>
      </c>
      <c r="S170" s="31">
        <f t="shared" si="155"/>
        <v>0</v>
      </c>
      <c r="T170" s="31">
        <f t="shared" si="156"/>
        <v>5.4234659561999994</v>
      </c>
      <c r="U170" s="31">
        <f t="shared" si="140"/>
        <v>0</v>
      </c>
      <c r="V170" s="31">
        <f t="shared" si="154"/>
        <v>0</v>
      </c>
      <c r="W170" s="31">
        <f t="shared" si="157"/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31">
        <v>0</v>
      </c>
      <c r="AI170" s="28">
        <v>0</v>
      </c>
      <c r="AJ170" s="28">
        <v>0</v>
      </c>
      <c r="AK170" s="31">
        <v>0</v>
      </c>
      <c r="AL170" s="28">
        <v>0</v>
      </c>
      <c r="AM170" s="28">
        <v>0</v>
      </c>
      <c r="AN170" s="28">
        <v>0</v>
      </c>
      <c r="AO170" s="28">
        <v>0</v>
      </c>
      <c r="AP170" s="28">
        <v>0</v>
      </c>
      <c r="AQ170" s="28">
        <v>0</v>
      </c>
      <c r="AR170" s="31">
        <v>0</v>
      </c>
      <c r="AS170" s="28">
        <v>0</v>
      </c>
      <c r="AT170" s="28">
        <v>0</v>
      </c>
      <c r="AU170" s="31">
        <v>0</v>
      </c>
      <c r="AV170" s="28">
        <v>0</v>
      </c>
      <c r="AW170" s="31">
        <f>4596.15759*1.18/1000</f>
        <v>5.4234659561999994</v>
      </c>
      <c r="AX170" s="28">
        <v>0</v>
      </c>
      <c r="AY170" s="28">
        <v>0</v>
      </c>
      <c r="AZ170" s="31">
        <f>4596.15759*1.18/1000</f>
        <v>5.4234659561999994</v>
      </c>
      <c r="BA170" s="28">
        <v>0</v>
      </c>
      <c r="BB170" s="28">
        <v>0</v>
      </c>
      <c r="BC170" s="28">
        <v>0</v>
      </c>
      <c r="BD170" s="28">
        <v>0</v>
      </c>
      <c r="BE170" s="28">
        <v>0</v>
      </c>
      <c r="BF170" s="28">
        <v>0</v>
      </c>
      <c r="BG170" s="28">
        <v>0</v>
      </c>
      <c r="BH170" s="28">
        <v>0</v>
      </c>
      <c r="BI170" s="28">
        <v>0</v>
      </c>
      <c r="BJ170" s="28">
        <v>0</v>
      </c>
      <c r="BK170" s="28">
        <v>0</v>
      </c>
      <c r="BL170" s="28">
        <v>0</v>
      </c>
      <c r="BM170" s="28">
        <v>0</v>
      </c>
      <c r="BN170" s="28">
        <v>0</v>
      </c>
      <c r="BO170" s="28">
        <v>0</v>
      </c>
      <c r="BP170" s="28">
        <v>0</v>
      </c>
      <c r="BQ170" s="28">
        <v>0</v>
      </c>
      <c r="BR170" s="28">
        <v>0</v>
      </c>
      <c r="BS170" s="28">
        <v>0</v>
      </c>
      <c r="BT170" s="28">
        <v>0</v>
      </c>
      <c r="BU170" s="28">
        <v>0</v>
      </c>
      <c r="BV170" s="31">
        <f t="shared" si="142"/>
        <v>5.4234659561999994</v>
      </c>
      <c r="BW170" s="31">
        <f t="shared" si="143"/>
        <v>0</v>
      </c>
      <c r="BX170" s="31">
        <f t="shared" si="144"/>
        <v>0</v>
      </c>
      <c r="BY170" s="31">
        <f t="shared" si="145"/>
        <v>5.4234659561999994</v>
      </c>
      <c r="BZ170" s="31">
        <f t="shared" si="146"/>
        <v>0</v>
      </c>
      <c r="CA170" s="31">
        <f t="shared" si="147"/>
        <v>5.4234659561999994</v>
      </c>
      <c r="CB170" s="31">
        <f t="shared" si="148"/>
        <v>0</v>
      </c>
      <c r="CC170" s="31">
        <f t="shared" si="149"/>
        <v>0</v>
      </c>
      <c r="CD170" s="31">
        <f t="shared" si="150"/>
        <v>5.4234659561999994</v>
      </c>
      <c r="CE170" s="31">
        <f t="shared" si="151"/>
        <v>0</v>
      </c>
      <c r="CF170" s="85" t="s">
        <v>1358</v>
      </c>
    </row>
    <row r="171" spans="1:84" ht="45" x14ac:dyDescent="0.25">
      <c r="A171" s="25" t="s">
        <v>102</v>
      </c>
      <c r="B171" s="18" t="s">
        <v>1789</v>
      </c>
      <c r="C171" s="27" t="s">
        <v>1790</v>
      </c>
      <c r="D171" s="66">
        <v>2017</v>
      </c>
      <c r="E171" s="66">
        <v>2017</v>
      </c>
      <c r="F171" s="63" t="s">
        <v>1358</v>
      </c>
      <c r="G171" s="64">
        <v>0</v>
      </c>
      <c r="H171" s="64">
        <f t="shared" si="152"/>
        <v>0</v>
      </c>
      <c r="I171" s="31" t="s">
        <v>1358</v>
      </c>
      <c r="J171" s="64">
        <v>0</v>
      </c>
      <c r="K171" s="31">
        <f t="shared" si="153"/>
        <v>0</v>
      </c>
      <c r="L171" s="31" t="s">
        <v>1358</v>
      </c>
      <c r="M171" s="28">
        <v>0</v>
      </c>
      <c r="N171" s="31">
        <v>0</v>
      </c>
      <c r="O171" s="65">
        <v>0</v>
      </c>
      <c r="P171" s="28">
        <v>0</v>
      </c>
      <c r="Q171" s="28">
        <v>0</v>
      </c>
      <c r="R171" s="31">
        <v>0</v>
      </c>
      <c r="S171" s="31">
        <f t="shared" si="155"/>
        <v>0</v>
      </c>
      <c r="T171" s="31">
        <f t="shared" si="156"/>
        <v>0</v>
      </c>
      <c r="U171" s="31">
        <f t="shared" si="140"/>
        <v>0</v>
      </c>
      <c r="V171" s="31">
        <f t="shared" si="154"/>
        <v>0</v>
      </c>
      <c r="W171" s="31">
        <f t="shared" si="157"/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31">
        <v>0</v>
      </c>
      <c r="AI171" s="28">
        <v>0</v>
      </c>
      <c r="AJ171" s="28">
        <v>0</v>
      </c>
      <c r="AK171" s="31">
        <v>0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31">
        <v>0</v>
      </c>
      <c r="AS171" s="28">
        <v>0</v>
      </c>
      <c r="AT171" s="28">
        <v>0</v>
      </c>
      <c r="AU171" s="31">
        <v>0</v>
      </c>
      <c r="AV171" s="28">
        <v>0</v>
      </c>
      <c r="AW171" s="31">
        <v>0</v>
      </c>
      <c r="AX171" s="28">
        <v>0</v>
      </c>
      <c r="AY171" s="28">
        <v>0</v>
      </c>
      <c r="AZ171" s="31">
        <v>0</v>
      </c>
      <c r="BA171" s="28">
        <v>0</v>
      </c>
      <c r="BB171" s="28">
        <v>0</v>
      </c>
      <c r="BC171" s="28">
        <v>0</v>
      </c>
      <c r="BD171" s="28">
        <v>0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0</v>
      </c>
      <c r="BM171" s="28">
        <v>0</v>
      </c>
      <c r="BN171" s="28">
        <v>0</v>
      </c>
      <c r="BO171" s="28">
        <v>0</v>
      </c>
      <c r="BP171" s="28">
        <v>0</v>
      </c>
      <c r="BQ171" s="28">
        <v>0</v>
      </c>
      <c r="BR171" s="28">
        <v>0</v>
      </c>
      <c r="BS171" s="28">
        <v>0</v>
      </c>
      <c r="BT171" s="28">
        <v>0</v>
      </c>
      <c r="BU171" s="28">
        <v>0</v>
      </c>
      <c r="BV171" s="31">
        <f t="shared" si="142"/>
        <v>0</v>
      </c>
      <c r="BW171" s="31">
        <f t="shared" si="143"/>
        <v>0</v>
      </c>
      <c r="BX171" s="31">
        <f t="shared" si="144"/>
        <v>0</v>
      </c>
      <c r="BY171" s="31">
        <f t="shared" si="145"/>
        <v>0</v>
      </c>
      <c r="BZ171" s="31">
        <f t="shared" si="146"/>
        <v>0</v>
      </c>
      <c r="CA171" s="31">
        <f t="shared" si="147"/>
        <v>0</v>
      </c>
      <c r="CB171" s="31">
        <f t="shared" si="148"/>
        <v>0</v>
      </c>
      <c r="CC171" s="31">
        <f t="shared" si="149"/>
        <v>0</v>
      </c>
      <c r="CD171" s="31">
        <f t="shared" si="150"/>
        <v>0</v>
      </c>
      <c r="CE171" s="31">
        <f t="shared" si="151"/>
        <v>0</v>
      </c>
      <c r="CF171" s="85" t="s">
        <v>1358</v>
      </c>
    </row>
    <row r="172" spans="1:84" ht="30" x14ac:dyDescent="0.25">
      <c r="A172" s="25" t="s">
        <v>102</v>
      </c>
      <c r="B172" s="18" t="s">
        <v>1791</v>
      </c>
      <c r="C172" s="27" t="s">
        <v>1792</v>
      </c>
      <c r="D172" s="66">
        <v>2017</v>
      </c>
      <c r="E172" s="66">
        <v>2017</v>
      </c>
      <c r="F172" s="63" t="s">
        <v>1358</v>
      </c>
      <c r="G172" s="64">
        <v>0</v>
      </c>
      <c r="H172" s="64">
        <f t="shared" si="152"/>
        <v>0</v>
      </c>
      <c r="I172" s="31" t="s">
        <v>1358</v>
      </c>
      <c r="J172" s="64">
        <v>0</v>
      </c>
      <c r="K172" s="31">
        <f t="shared" si="153"/>
        <v>0</v>
      </c>
      <c r="L172" s="31" t="s">
        <v>1358</v>
      </c>
      <c r="M172" s="28">
        <v>0</v>
      </c>
      <c r="N172" s="31">
        <v>0</v>
      </c>
      <c r="O172" s="65">
        <v>0</v>
      </c>
      <c r="P172" s="28">
        <v>0</v>
      </c>
      <c r="Q172" s="28">
        <v>0</v>
      </c>
      <c r="R172" s="31">
        <v>0</v>
      </c>
      <c r="S172" s="31">
        <f t="shared" si="155"/>
        <v>0</v>
      </c>
      <c r="T172" s="31">
        <f t="shared" si="156"/>
        <v>0</v>
      </c>
      <c r="U172" s="31">
        <f t="shared" si="140"/>
        <v>0</v>
      </c>
      <c r="V172" s="31">
        <f t="shared" si="154"/>
        <v>0</v>
      </c>
      <c r="W172" s="31">
        <f t="shared" si="157"/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31">
        <v>0</v>
      </c>
      <c r="AI172" s="28">
        <v>0</v>
      </c>
      <c r="AJ172" s="28">
        <v>0</v>
      </c>
      <c r="AK172" s="31">
        <v>0</v>
      </c>
      <c r="AL172" s="28">
        <v>0</v>
      </c>
      <c r="AM172" s="28">
        <v>0</v>
      </c>
      <c r="AN172" s="28">
        <v>0</v>
      </c>
      <c r="AO172" s="28">
        <v>0</v>
      </c>
      <c r="AP172" s="28">
        <v>0</v>
      </c>
      <c r="AQ172" s="28">
        <v>0</v>
      </c>
      <c r="AR172" s="31">
        <v>0</v>
      </c>
      <c r="AS172" s="28">
        <v>0</v>
      </c>
      <c r="AT172" s="28">
        <v>0</v>
      </c>
      <c r="AU172" s="31">
        <v>0</v>
      </c>
      <c r="AV172" s="28">
        <v>0</v>
      </c>
      <c r="AW172" s="31">
        <v>0</v>
      </c>
      <c r="AX172" s="28">
        <v>0</v>
      </c>
      <c r="AY172" s="28">
        <v>0</v>
      </c>
      <c r="AZ172" s="31">
        <v>0</v>
      </c>
      <c r="BA172" s="28">
        <v>0</v>
      </c>
      <c r="BB172" s="28">
        <v>0</v>
      </c>
      <c r="BC172" s="28">
        <v>0</v>
      </c>
      <c r="BD172" s="28">
        <v>0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  <c r="BJ172" s="28">
        <v>0</v>
      </c>
      <c r="BK172" s="28">
        <v>0</v>
      </c>
      <c r="BL172" s="28">
        <v>0</v>
      </c>
      <c r="BM172" s="28">
        <v>0</v>
      </c>
      <c r="BN172" s="28">
        <v>0</v>
      </c>
      <c r="BO172" s="28">
        <v>0</v>
      </c>
      <c r="BP172" s="28">
        <v>0</v>
      </c>
      <c r="BQ172" s="28">
        <v>0</v>
      </c>
      <c r="BR172" s="28">
        <v>0</v>
      </c>
      <c r="BS172" s="28">
        <v>0</v>
      </c>
      <c r="BT172" s="28">
        <v>0</v>
      </c>
      <c r="BU172" s="28">
        <v>0</v>
      </c>
      <c r="BV172" s="31">
        <f t="shared" si="142"/>
        <v>0</v>
      </c>
      <c r="BW172" s="31">
        <f t="shared" si="143"/>
        <v>0</v>
      </c>
      <c r="BX172" s="31">
        <f t="shared" si="144"/>
        <v>0</v>
      </c>
      <c r="BY172" s="31">
        <f t="shared" si="145"/>
        <v>0</v>
      </c>
      <c r="BZ172" s="31">
        <f t="shared" si="146"/>
        <v>0</v>
      </c>
      <c r="CA172" s="31">
        <f t="shared" si="147"/>
        <v>0</v>
      </c>
      <c r="CB172" s="31">
        <f t="shared" si="148"/>
        <v>0</v>
      </c>
      <c r="CC172" s="31">
        <f t="shared" si="149"/>
        <v>0</v>
      </c>
      <c r="CD172" s="31">
        <f t="shared" si="150"/>
        <v>0</v>
      </c>
      <c r="CE172" s="31">
        <f t="shared" si="151"/>
        <v>0</v>
      </c>
      <c r="CF172" s="85" t="s">
        <v>1358</v>
      </c>
    </row>
    <row r="173" spans="1:84" ht="30" customHeight="1" x14ac:dyDescent="0.25">
      <c r="A173" s="25" t="s">
        <v>102</v>
      </c>
      <c r="B173" s="18" t="s">
        <v>1793</v>
      </c>
      <c r="C173" s="27" t="s">
        <v>1794</v>
      </c>
      <c r="D173" s="66">
        <v>2017</v>
      </c>
      <c r="E173" s="66">
        <v>2017</v>
      </c>
      <c r="F173" s="63" t="s">
        <v>1358</v>
      </c>
      <c r="G173" s="64">
        <v>0</v>
      </c>
      <c r="H173" s="64">
        <f t="shared" si="152"/>
        <v>0</v>
      </c>
      <c r="I173" s="31" t="s">
        <v>1358</v>
      </c>
      <c r="J173" s="64">
        <v>0</v>
      </c>
      <c r="K173" s="31">
        <f t="shared" si="153"/>
        <v>0</v>
      </c>
      <c r="L173" s="31" t="s">
        <v>1358</v>
      </c>
      <c r="M173" s="28">
        <v>0</v>
      </c>
      <c r="N173" s="31">
        <v>0</v>
      </c>
      <c r="O173" s="65">
        <v>0</v>
      </c>
      <c r="P173" s="28">
        <v>0</v>
      </c>
      <c r="Q173" s="28">
        <v>0</v>
      </c>
      <c r="R173" s="31">
        <v>0</v>
      </c>
      <c r="S173" s="31">
        <f t="shared" si="155"/>
        <v>0</v>
      </c>
      <c r="T173" s="31">
        <f t="shared" si="156"/>
        <v>0</v>
      </c>
      <c r="U173" s="31">
        <f t="shared" si="140"/>
        <v>0</v>
      </c>
      <c r="V173" s="31">
        <f t="shared" si="154"/>
        <v>0</v>
      </c>
      <c r="W173" s="31">
        <f t="shared" si="157"/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31">
        <v>0</v>
      </c>
      <c r="AI173" s="28">
        <v>0</v>
      </c>
      <c r="AJ173" s="28">
        <v>0</v>
      </c>
      <c r="AK173" s="31">
        <v>0</v>
      </c>
      <c r="AL173" s="28">
        <v>0</v>
      </c>
      <c r="AM173" s="28">
        <v>0</v>
      </c>
      <c r="AN173" s="28">
        <v>0</v>
      </c>
      <c r="AO173" s="28">
        <v>0</v>
      </c>
      <c r="AP173" s="28">
        <v>0</v>
      </c>
      <c r="AQ173" s="28">
        <v>0</v>
      </c>
      <c r="AR173" s="31">
        <v>0</v>
      </c>
      <c r="AS173" s="28">
        <v>0</v>
      </c>
      <c r="AT173" s="28">
        <v>0</v>
      </c>
      <c r="AU173" s="31">
        <v>0</v>
      </c>
      <c r="AV173" s="28">
        <v>0</v>
      </c>
      <c r="AW173" s="31">
        <v>0</v>
      </c>
      <c r="AX173" s="28">
        <v>0</v>
      </c>
      <c r="AY173" s="28">
        <v>0</v>
      </c>
      <c r="AZ173" s="31">
        <v>0</v>
      </c>
      <c r="BA173" s="28">
        <v>0</v>
      </c>
      <c r="BB173" s="28">
        <v>0</v>
      </c>
      <c r="BC173" s="28">
        <v>0</v>
      </c>
      <c r="BD173" s="28">
        <v>0</v>
      </c>
      <c r="BE173" s="28">
        <v>0</v>
      </c>
      <c r="BF173" s="28">
        <v>0</v>
      </c>
      <c r="BG173" s="28">
        <v>0</v>
      </c>
      <c r="BH173" s="28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28">
        <v>0</v>
      </c>
      <c r="BO173" s="28">
        <v>0</v>
      </c>
      <c r="BP173" s="28">
        <v>0</v>
      </c>
      <c r="BQ173" s="28">
        <v>0</v>
      </c>
      <c r="BR173" s="28">
        <v>0</v>
      </c>
      <c r="BS173" s="28">
        <v>0</v>
      </c>
      <c r="BT173" s="28">
        <v>0</v>
      </c>
      <c r="BU173" s="28">
        <v>0</v>
      </c>
      <c r="BV173" s="31">
        <f t="shared" si="142"/>
        <v>0</v>
      </c>
      <c r="BW173" s="31">
        <f t="shared" si="143"/>
        <v>0</v>
      </c>
      <c r="BX173" s="31">
        <f t="shared" si="144"/>
        <v>0</v>
      </c>
      <c r="BY173" s="31">
        <f t="shared" si="145"/>
        <v>0</v>
      </c>
      <c r="BZ173" s="31">
        <f t="shared" si="146"/>
        <v>0</v>
      </c>
      <c r="CA173" s="31">
        <f t="shared" si="147"/>
        <v>0</v>
      </c>
      <c r="CB173" s="31">
        <f t="shared" si="148"/>
        <v>0</v>
      </c>
      <c r="CC173" s="31">
        <f t="shared" si="149"/>
        <v>0</v>
      </c>
      <c r="CD173" s="31">
        <f t="shared" si="150"/>
        <v>0</v>
      </c>
      <c r="CE173" s="31">
        <f t="shared" si="151"/>
        <v>0</v>
      </c>
      <c r="CF173" s="85" t="s">
        <v>1358</v>
      </c>
    </row>
    <row r="174" spans="1:84" ht="45" x14ac:dyDescent="0.25">
      <c r="A174" s="25" t="s">
        <v>102</v>
      </c>
      <c r="B174" s="18" t="s">
        <v>1795</v>
      </c>
      <c r="C174" s="27" t="s">
        <v>1796</v>
      </c>
      <c r="D174" s="66">
        <v>2017</v>
      </c>
      <c r="E174" s="66">
        <v>2017</v>
      </c>
      <c r="F174" s="63" t="s">
        <v>1358</v>
      </c>
      <c r="G174" s="64">
        <v>0</v>
      </c>
      <c r="H174" s="64">
        <f t="shared" si="152"/>
        <v>0</v>
      </c>
      <c r="I174" s="31" t="s">
        <v>1358</v>
      </c>
      <c r="J174" s="64">
        <v>0</v>
      </c>
      <c r="K174" s="31">
        <f t="shared" si="153"/>
        <v>0</v>
      </c>
      <c r="L174" s="31" t="s">
        <v>1358</v>
      </c>
      <c r="M174" s="28">
        <v>0</v>
      </c>
      <c r="N174" s="31">
        <v>0</v>
      </c>
      <c r="O174" s="65">
        <v>0</v>
      </c>
      <c r="P174" s="28">
        <v>0</v>
      </c>
      <c r="Q174" s="28">
        <v>0</v>
      </c>
      <c r="R174" s="31">
        <v>0</v>
      </c>
      <c r="S174" s="31">
        <f t="shared" si="155"/>
        <v>0</v>
      </c>
      <c r="T174" s="31">
        <f t="shared" si="156"/>
        <v>0</v>
      </c>
      <c r="U174" s="31">
        <f t="shared" si="140"/>
        <v>0</v>
      </c>
      <c r="V174" s="31">
        <f t="shared" si="154"/>
        <v>0</v>
      </c>
      <c r="W174" s="31">
        <f t="shared" si="157"/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31">
        <v>0</v>
      </c>
      <c r="AI174" s="28">
        <v>0</v>
      </c>
      <c r="AJ174" s="28">
        <v>0</v>
      </c>
      <c r="AK174" s="31">
        <v>0</v>
      </c>
      <c r="AL174" s="28">
        <v>0</v>
      </c>
      <c r="AM174" s="28">
        <v>0</v>
      </c>
      <c r="AN174" s="28">
        <v>0</v>
      </c>
      <c r="AO174" s="28">
        <v>0</v>
      </c>
      <c r="AP174" s="28">
        <v>0</v>
      </c>
      <c r="AQ174" s="28">
        <v>0</v>
      </c>
      <c r="AR174" s="31">
        <v>0</v>
      </c>
      <c r="AS174" s="28">
        <v>0</v>
      </c>
      <c r="AT174" s="28">
        <v>0</v>
      </c>
      <c r="AU174" s="31">
        <v>0</v>
      </c>
      <c r="AV174" s="28">
        <v>0</v>
      </c>
      <c r="AW174" s="31">
        <v>0</v>
      </c>
      <c r="AX174" s="28">
        <v>0</v>
      </c>
      <c r="AY174" s="28">
        <v>0</v>
      </c>
      <c r="AZ174" s="31">
        <v>0</v>
      </c>
      <c r="BA174" s="28">
        <v>0</v>
      </c>
      <c r="BB174" s="28">
        <v>0</v>
      </c>
      <c r="BC174" s="28">
        <v>0</v>
      </c>
      <c r="BD174" s="28">
        <v>0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  <c r="BJ174" s="28">
        <v>0</v>
      </c>
      <c r="BK174" s="28">
        <v>0</v>
      </c>
      <c r="BL174" s="28">
        <v>0</v>
      </c>
      <c r="BM174" s="28">
        <v>0</v>
      </c>
      <c r="BN174" s="28">
        <v>0</v>
      </c>
      <c r="BO174" s="28">
        <v>0</v>
      </c>
      <c r="BP174" s="28">
        <v>0</v>
      </c>
      <c r="BQ174" s="28">
        <v>0</v>
      </c>
      <c r="BR174" s="28">
        <v>0</v>
      </c>
      <c r="BS174" s="28">
        <v>0</v>
      </c>
      <c r="BT174" s="28">
        <v>0</v>
      </c>
      <c r="BU174" s="28">
        <v>0</v>
      </c>
      <c r="BV174" s="31">
        <f t="shared" si="142"/>
        <v>0</v>
      </c>
      <c r="BW174" s="31">
        <f t="shared" si="143"/>
        <v>0</v>
      </c>
      <c r="BX174" s="31">
        <f t="shared" si="144"/>
        <v>0</v>
      </c>
      <c r="BY174" s="31">
        <f t="shared" si="145"/>
        <v>0</v>
      </c>
      <c r="BZ174" s="31">
        <f t="shared" si="146"/>
        <v>0</v>
      </c>
      <c r="CA174" s="31">
        <f t="shared" si="147"/>
        <v>0</v>
      </c>
      <c r="CB174" s="31">
        <f t="shared" si="148"/>
        <v>0</v>
      </c>
      <c r="CC174" s="31">
        <f t="shared" si="149"/>
        <v>0</v>
      </c>
      <c r="CD174" s="31">
        <f t="shared" si="150"/>
        <v>0</v>
      </c>
      <c r="CE174" s="31">
        <f t="shared" si="151"/>
        <v>0</v>
      </c>
      <c r="CF174" s="85" t="s">
        <v>1358</v>
      </c>
    </row>
    <row r="175" spans="1:84" ht="45" x14ac:dyDescent="0.25">
      <c r="A175" s="25" t="s">
        <v>102</v>
      </c>
      <c r="B175" s="18" t="s">
        <v>1797</v>
      </c>
      <c r="C175" s="27" t="s">
        <v>1798</v>
      </c>
      <c r="D175" s="66">
        <v>2017</v>
      </c>
      <c r="E175" s="66">
        <v>2017</v>
      </c>
      <c r="F175" s="63" t="s">
        <v>1358</v>
      </c>
      <c r="G175" s="64">
        <v>0</v>
      </c>
      <c r="H175" s="64">
        <f t="shared" si="152"/>
        <v>0</v>
      </c>
      <c r="I175" s="31" t="s">
        <v>1358</v>
      </c>
      <c r="J175" s="64">
        <v>0</v>
      </c>
      <c r="K175" s="31">
        <f t="shared" si="153"/>
        <v>0</v>
      </c>
      <c r="L175" s="31" t="s">
        <v>1358</v>
      </c>
      <c r="M175" s="28">
        <v>0</v>
      </c>
      <c r="N175" s="31">
        <v>0</v>
      </c>
      <c r="O175" s="65">
        <v>0</v>
      </c>
      <c r="P175" s="28">
        <v>0</v>
      </c>
      <c r="Q175" s="28">
        <v>0</v>
      </c>
      <c r="R175" s="31">
        <v>0</v>
      </c>
      <c r="S175" s="31">
        <f t="shared" si="155"/>
        <v>0</v>
      </c>
      <c r="T175" s="31">
        <f t="shared" si="156"/>
        <v>0</v>
      </c>
      <c r="U175" s="31">
        <f t="shared" si="140"/>
        <v>0</v>
      </c>
      <c r="V175" s="31">
        <f t="shared" si="154"/>
        <v>0</v>
      </c>
      <c r="W175" s="31">
        <f t="shared" si="157"/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31">
        <v>0</v>
      </c>
      <c r="AI175" s="28">
        <v>0</v>
      </c>
      <c r="AJ175" s="28">
        <v>0</v>
      </c>
      <c r="AK175" s="31">
        <v>0</v>
      </c>
      <c r="AL175" s="28">
        <v>0</v>
      </c>
      <c r="AM175" s="28">
        <v>0</v>
      </c>
      <c r="AN175" s="28">
        <v>0</v>
      </c>
      <c r="AO175" s="28">
        <v>0</v>
      </c>
      <c r="AP175" s="28">
        <v>0</v>
      </c>
      <c r="AQ175" s="28">
        <v>0</v>
      </c>
      <c r="AR175" s="31">
        <v>0</v>
      </c>
      <c r="AS175" s="28">
        <v>0</v>
      </c>
      <c r="AT175" s="28">
        <v>0</v>
      </c>
      <c r="AU175" s="31">
        <v>0</v>
      </c>
      <c r="AV175" s="28">
        <v>0</v>
      </c>
      <c r="AW175" s="31">
        <v>0</v>
      </c>
      <c r="AX175" s="28">
        <v>0</v>
      </c>
      <c r="AY175" s="28">
        <v>0</v>
      </c>
      <c r="AZ175" s="31">
        <v>0</v>
      </c>
      <c r="BA175" s="28">
        <v>0</v>
      </c>
      <c r="BB175" s="28">
        <v>0</v>
      </c>
      <c r="BC175" s="28">
        <v>0</v>
      </c>
      <c r="BD175" s="28">
        <v>0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  <c r="BJ175" s="28">
        <v>0</v>
      </c>
      <c r="BK175" s="28">
        <v>0</v>
      </c>
      <c r="BL175" s="28">
        <v>0</v>
      </c>
      <c r="BM175" s="28">
        <v>0</v>
      </c>
      <c r="BN175" s="28">
        <v>0</v>
      </c>
      <c r="BO175" s="28">
        <v>0</v>
      </c>
      <c r="BP175" s="28">
        <v>0</v>
      </c>
      <c r="BQ175" s="28">
        <v>0</v>
      </c>
      <c r="BR175" s="28">
        <v>0</v>
      </c>
      <c r="BS175" s="28">
        <v>0</v>
      </c>
      <c r="BT175" s="28">
        <v>0</v>
      </c>
      <c r="BU175" s="28">
        <v>0</v>
      </c>
      <c r="BV175" s="31">
        <f t="shared" si="142"/>
        <v>0</v>
      </c>
      <c r="BW175" s="31">
        <f t="shared" si="143"/>
        <v>0</v>
      </c>
      <c r="BX175" s="31">
        <f t="shared" si="144"/>
        <v>0</v>
      </c>
      <c r="BY175" s="31">
        <f t="shared" si="145"/>
        <v>0</v>
      </c>
      <c r="BZ175" s="31">
        <f t="shared" si="146"/>
        <v>0</v>
      </c>
      <c r="CA175" s="31">
        <f t="shared" si="147"/>
        <v>0</v>
      </c>
      <c r="CB175" s="31">
        <f t="shared" si="148"/>
        <v>0</v>
      </c>
      <c r="CC175" s="31">
        <f t="shared" si="149"/>
        <v>0</v>
      </c>
      <c r="CD175" s="31">
        <f t="shared" si="150"/>
        <v>0</v>
      </c>
      <c r="CE175" s="31">
        <f t="shared" si="151"/>
        <v>0</v>
      </c>
      <c r="CF175" s="85" t="s">
        <v>1358</v>
      </c>
    </row>
    <row r="176" spans="1:84" ht="53.25" customHeight="1" x14ac:dyDescent="0.25">
      <c r="A176" s="25" t="s">
        <v>102</v>
      </c>
      <c r="B176" s="18" t="s">
        <v>1799</v>
      </c>
      <c r="C176" s="27" t="s">
        <v>1800</v>
      </c>
      <c r="D176" s="66">
        <v>2017</v>
      </c>
      <c r="E176" s="66">
        <v>2017</v>
      </c>
      <c r="F176" s="63" t="s">
        <v>1358</v>
      </c>
      <c r="G176" s="64">
        <v>0</v>
      </c>
      <c r="H176" s="64">
        <f t="shared" si="152"/>
        <v>0</v>
      </c>
      <c r="I176" s="31" t="s">
        <v>1358</v>
      </c>
      <c r="J176" s="64">
        <v>0</v>
      </c>
      <c r="K176" s="31">
        <f t="shared" si="153"/>
        <v>0</v>
      </c>
      <c r="L176" s="31" t="s">
        <v>1358</v>
      </c>
      <c r="M176" s="28">
        <v>0</v>
      </c>
      <c r="N176" s="31">
        <v>0</v>
      </c>
      <c r="O176" s="65">
        <v>0</v>
      </c>
      <c r="P176" s="28">
        <v>0</v>
      </c>
      <c r="Q176" s="28">
        <v>0</v>
      </c>
      <c r="R176" s="31">
        <v>0</v>
      </c>
      <c r="S176" s="31">
        <f t="shared" si="155"/>
        <v>0</v>
      </c>
      <c r="T176" s="31">
        <f t="shared" si="156"/>
        <v>0</v>
      </c>
      <c r="U176" s="31">
        <f t="shared" si="140"/>
        <v>0</v>
      </c>
      <c r="V176" s="31">
        <f t="shared" si="154"/>
        <v>0</v>
      </c>
      <c r="W176" s="31">
        <f t="shared" si="157"/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31">
        <v>0</v>
      </c>
      <c r="AI176" s="28">
        <v>0</v>
      </c>
      <c r="AJ176" s="28">
        <v>0</v>
      </c>
      <c r="AK176" s="31">
        <v>0</v>
      </c>
      <c r="AL176" s="28">
        <v>0</v>
      </c>
      <c r="AM176" s="28">
        <v>0</v>
      </c>
      <c r="AN176" s="28">
        <v>0</v>
      </c>
      <c r="AO176" s="28">
        <v>0</v>
      </c>
      <c r="AP176" s="28">
        <v>0</v>
      </c>
      <c r="AQ176" s="28">
        <v>0</v>
      </c>
      <c r="AR176" s="31">
        <v>0</v>
      </c>
      <c r="AS176" s="28">
        <v>0</v>
      </c>
      <c r="AT176" s="28">
        <v>0</v>
      </c>
      <c r="AU176" s="31">
        <v>0</v>
      </c>
      <c r="AV176" s="28">
        <v>0</v>
      </c>
      <c r="AW176" s="31">
        <v>0</v>
      </c>
      <c r="AX176" s="28">
        <v>0</v>
      </c>
      <c r="AY176" s="28">
        <v>0</v>
      </c>
      <c r="AZ176" s="31">
        <v>0</v>
      </c>
      <c r="BA176" s="28">
        <v>0</v>
      </c>
      <c r="BB176" s="28">
        <v>0</v>
      </c>
      <c r="BC176" s="28">
        <v>0</v>
      </c>
      <c r="BD176" s="28">
        <v>0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  <c r="BJ176" s="28">
        <v>0</v>
      </c>
      <c r="BK176" s="28">
        <v>0</v>
      </c>
      <c r="BL176" s="28">
        <v>0</v>
      </c>
      <c r="BM176" s="28">
        <v>0</v>
      </c>
      <c r="BN176" s="28">
        <v>0</v>
      </c>
      <c r="BO176" s="28">
        <v>0</v>
      </c>
      <c r="BP176" s="28">
        <v>0</v>
      </c>
      <c r="BQ176" s="28">
        <v>0</v>
      </c>
      <c r="BR176" s="28">
        <v>0</v>
      </c>
      <c r="BS176" s="28">
        <v>0</v>
      </c>
      <c r="BT176" s="28">
        <v>0</v>
      </c>
      <c r="BU176" s="28">
        <v>0</v>
      </c>
      <c r="BV176" s="31">
        <f t="shared" si="142"/>
        <v>0</v>
      </c>
      <c r="BW176" s="31">
        <f t="shared" si="143"/>
        <v>0</v>
      </c>
      <c r="BX176" s="31">
        <f t="shared" si="144"/>
        <v>0</v>
      </c>
      <c r="BY176" s="31">
        <f t="shared" si="145"/>
        <v>0</v>
      </c>
      <c r="BZ176" s="31">
        <f t="shared" si="146"/>
        <v>0</v>
      </c>
      <c r="CA176" s="31">
        <f t="shared" si="147"/>
        <v>0</v>
      </c>
      <c r="CB176" s="31">
        <f t="shared" si="148"/>
        <v>0</v>
      </c>
      <c r="CC176" s="31">
        <f t="shared" si="149"/>
        <v>0</v>
      </c>
      <c r="CD176" s="31">
        <f t="shared" si="150"/>
        <v>0</v>
      </c>
      <c r="CE176" s="31">
        <f t="shared" si="151"/>
        <v>0</v>
      </c>
      <c r="CF176" s="85" t="s">
        <v>1358</v>
      </c>
    </row>
    <row r="177" spans="1:84" ht="45" x14ac:dyDescent="0.25">
      <c r="A177" s="25" t="s">
        <v>102</v>
      </c>
      <c r="B177" s="18" t="s">
        <v>1801</v>
      </c>
      <c r="C177" s="27" t="s">
        <v>1802</v>
      </c>
      <c r="D177" s="66">
        <v>2017</v>
      </c>
      <c r="E177" s="66">
        <v>2017</v>
      </c>
      <c r="F177" s="63" t="s">
        <v>1358</v>
      </c>
      <c r="G177" s="64">
        <v>0</v>
      </c>
      <c r="H177" s="64">
        <f t="shared" si="152"/>
        <v>0</v>
      </c>
      <c r="I177" s="31" t="s">
        <v>1358</v>
      </c>
      <c r="J177" s="64">
        <v>0</v>
      </c>
      <c r="K177" s="31">
        <f t="shared" si="153"/>
        <v>0</v>
      </c>
      <c r="L177" s="31" t="s">
        <v>1358</v>
      </c>
      <c r="M177" s="28">
        <v>0</v>
      </c>
      <c r="N177" s="31">
        <v>0</v>
      </c>
      <c r="O177" s="65">
        <v>0</v>
      </c>
      <c r="P177" s="28">
        <v>0</v>
      </c>
      <c r="Q177" s="28">
        <v>0</v>
      </c>
      <c r="R177" s="31">
        <v>0</v>
      </c>
      <c r="S177" s="31">
        <f t="shared" si="155"/>
        <v>0</v>
      </c>
      <c r="T177" s="31">
        <f t="shared" si="156"/>
        <v>0</v>
      </c>
      <c r="U177" s="31">
        <f t="shared" si="140"/>
        <v>0</v>
      </c>
      <c r="V177" s="31">
        <f t="shared" si="154"/>
        <v>0</v>
      </c>
      <c r="W177" s="31">
        <f t="shared" si="157"/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31">
        <v>0</v>
      </c>
      <c r="AI177" s="28">
        <v>0</v>
      </c>
      <c r="AJ177" s="28">
        <v>0</v>
      </c>
      <c r="AK177" s="31">
        <v>0</v>
      </c>
      <c r="AL177" s="28">
        <v>0</v>
      </c>
      <c r="AM177" s="28">
        <v>0</v>
      </c>
      <c r="AN177" s="28">
        <v>0</v>
      </c>
      <c r="AO177" s="28">
        <v>0</v>
      </c>
      <c r="AP177" s="28">
        <v>0</v>
      </c>
      <c r="AQ177" s="28">
        <v>0</v>
      </c>
      <c r="AR177" s="31">
        <v>0</v>
      </c>
      <c r="AS177" s="28">
        <v>0</v>
      </c>
      <c r="AT177" s="28">
        <v>0</v>
      </c>
      <c r="AU177" s="31">
        <v>0</v>
      </c>
      <c r="AV177" s="28">
        <v>0</v>
      </c>
      <c r="AW177" s="31">
        <v>0</v>
      </c>
      <c r="AX177" s="28">
        <v>0</v>
      </c>
      <c r="AY177" s="28">
        <v>0</v>
      </c>
      <c r="AZ177" s="31">
        <v>0</v>
      </c>
      <c r="BA177" s="28">
        <v>0</v>
      </c>
      <c r="BB177" s="28">
        <v>0</v>
      </c>
      <c r="BC177" s="28">
        <v>0</v>
      </c>
      <c r="BD177" s="28">
        <v>0</v>
      </c>
      <c r="BE177" s="28">
        <v>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0</v>
      </c>
      <c r="BQ177" s="28">
        <v>0</v>
      </c>
      <c r="BR177" s="28">
        <v>0</v>
      </c>
      <c r="BS177" s="28">
        <v>0</v>
      </c>
      <c r="BT177" s="28">
        <v>0</v>
      </c>
      <c r="BU177" s="28">
        <v>0</v>
      </c>
      <c r="BV177" s="31">
        <f t="shared" si="142"/>
        <v>0</v>
      </c>
      <c r="BW177" s="31">
        <f t="shared" si="143"/>
        <v>0</v>
      </c>
      <c r="BX177" s="31">
        <f t="shared" si="144"/>
        <v>0</v>
      </c>
      <c r="BY177" s="31">
        <f t="shared" si="145"/>
        <v>0</v>
      </c>
      <c r="BZ177" s="31">
        <f t="shared" si="146"/>
        <v>0</v>
      </c>
      <c r="CA177" s="31">
        <f t="shared" si="147"/>
        <v>0</v>
      </c>
      <c r="CB177" s="31">
        <f t="shared" si="148"/>
        <v>0</v>
      </c>
      <c r="CC177" s="31">
        <f t="shared" si="149"/>
        <v>0</v>
      </c>
      <c r="CD177" s="31">
        <f t="shared" si="150"/>
        <v>0</v>
      </c>
      <c r="CE177" s="31">
        <f t="shared" si="151"/>
        <v>0</v>
      </c>
      <c r="CF177" s="85" t="s">
        <v>1358</v>
      </c>
    </row>
    <row r="178" spans="1:84" ht="30" x14ac:dyDescent="0.25">
      <c r="A178" s="25" t="s">
        <v>102</v>
      </c>
      <c r="B178" s="18" t="s">
        <v>1803</v>
      </c>
      <c r="C178" s="27" t="s">
        <v>1804</v>
      </c>
      <c r="D178" s="66">
        <v>2017</v>
      </c>
      <c r="E178" s="66">
        <v>2017</v>
      </c>
      <c r="F178" s="63" t="s">
        <v>1358</v>
      </c>
      <c r="G178" s="64">
        <v>0</v>
      </c>
      <c r="H178" s="64">
        <f t="shared" si="152"/>
        <v>0</v>
      </c>
      <c r="I178" s="31" t="s">
        <v>1358</v>
      </c>
      <c r="J178" s="64">
        <v>0</v>
      </c>
      <c r="K178" s="31">
        <f t="shared" si="153"/>
        <v>0</v>
      </c>
      <c r="L178" s="31" t="s">
        <v>1358</v>
      </c>
      <c r="M178" s="28">
        <v>0</v>
      </c>
      <c r="N178" s="31">
        <v>0</v>
      </c>
      <c r="O178" s="65">
        <v>0</v>
      </c>
      <c r="P178" s="28">
        <v>0</v>
      </c>
      <c r="Q178" s="28">
        <v>0</v>
      </c>
      <c r="R178" s="31">
        <v>0</v>
      </c>
      <c r="S178" s="31">
        <f t="shared" si="155"/>
        <v>0</v>
      </c>
      <c r="T178" s="31">
        <f t="shared" si="156"/>
        <v>0</v>
      </c>
      <c r="U178" s="31">
        <f t="shared" si="140"/>
        <v>0</v>
      </c>
      <c r="V178" s="31">
        <f t="shared" si="154"/>
        <v>0</v>
      </c>
      <c r="W178" s="31">
        <f t="shared" si="157"/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31">
        <v>0</v>
      </c>
      <c r="AI178" s="28">
        <v>0</v>
      </c>
      <c r="AJ178" s="28">
        <v>0</v>
      </c>
      <c r="AK178" s="31">
        <v>0</v>
      </c>
      <c r="AL178" s="28">
        <v>0</v>
      </c>
      <c r="AM178" s="28">
        <v>0</v>
      </c>
      <c r="AN178" s="28">
        <v>0</v>
      </c>
      <c r="AO178" s="28">
        <v>0</v>
      </c>
      <c r="AP178" s="28">
        <v>0</v>
      </c>
      <c r="AQ178" s="28">
        <v>0</v>
      </c>
      <c r="AR178" s="31">
        <v>0</v>
      </c>
      <c r="AS178" s="28">
        <v>0</v>
      </c>
      <c r="AT178" s="28">
        <v>0</v>
      </c>
      <c r="AU178" s="31">
        <v>0</v>
      </c>
      <c r="AV178" s="28">
        <v>0</v>
      </c>
      <c r="AW178" s="31">
        <v>0</v>
      </c>
      <c r="AX178" s="28">
        <v>0</v>
      </c>
      <c r="AY178" s="28">
        <v>0</v>
      </c>
      <c r="AZ178" s="31">
        <v>0</v>
      </c>
      <c r="BA178" s="28">
        <v>0</v>
      </c>
      <c r="BB178" s="28">
        <v>0</v>
      </c>
      <c r="BC178" s="28">
        <v>0</v>
      </c>
      <c r="BD178" s="28">
        <v>0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0</v>
      </c>
      <c r="BP178" s="28">
        <v>0</v>
      </c>
      <c r="BQ178" s="28">
        <v>0</v>
      </c>
      <c r="BR178" s="28">
        <v>0</v>
      </c>
      <c r="BS178" s="28">
        <v>0</v>
      </c>
      <c r="BT178" s="28">
        <v>0</v>
      </c>
      <c r="BU178" s="28">
        <v>0</v>
      </c>
      <c r="BV178" s="31">
        <f t="shared" si="142"/>
        <v>0</v>
      </c>
      <c r="BW178" s="31">
        <f t="shared" si="143"/>
        <v>0</v>
      </c>
      <c r="BX178" s="31">
        <f t="shared" si="144"/>
        <v>0</v>
      </c>
      <c r="BY178" s="31">
        <f t="shared" si="145"/>
        <v>0</v>
      </c>
      <c r="BZ178" s="31">
        <f t="shared" si="146"/>
        <v>0</v>
      </c>
      <c r="CA178" s="31">
        <f t="shared" si="147"/>
        <v>0</v>
      </c>
      <c r="CB178" s="31">
        <f t="shared" si="148"/>
        <v>0</v>
      </c>
      <c r="CC178" s="31">
        <f t="shared" si="149"/>
        <v>0</v>
      </c>
      <c r="CD178" s="31">
        <f t="shared" si="150"/>
        <v>0</v>
      </c>
      <c r="CE178" s="31">
        <f t="shared" si="151"/>
        <v>0</v>
      </c>
      <c r="CF178" s="85" t="s">
        <v>1358</v>
      </c>
    </row>
    <row r="179" spans="1:84" ht="45" x14ac:dyDescent="0.25">
      <c r="A179" s="25" t="s">
        <v>102</v>
      </c>
      <c r="B179" s="18" t="s">
        <v>1805</v>
      </c>
      <c r="C179" s="27" t="s">
        <v>1806</v>
      </c>
      <c r="D179" s="66">
        <v>2017</v>
      </c>
      <c r="E179" s="66">
        <v>2017</v>
      </c>
      <c r="F179" s="63" t="s">
        <v>1358</v>
      </c>
      <c r="G179" s="31">
        <v>0.19328677743732589</v>
      </c>
      <c r="H179" s="64">
        <f t="shared" si="152"/>
        <v>1.3877990619999998</v>
      </c>
      <c r="I179" s="31" t="s">
        <v>1358</v>
      </c>
      <c r="J179" s="31">
        <v>0.19328677743732589</v>
      </c>
      <c r="K179" s="31">
        <f t="shared" si="153"/>
        <v>1.3877990619999998</v>
      </c>
      <c r="L179" s="31" t="s">
        <v>1358</v>
      </c>
      <c r="M179" s="28">
        <v>0</v>
      </c>
      <c r="N179" s="31">
        <v>0</v>
      </c>
      <c r="O179" s="65">
        <v>0</v>
      </c>
      <c r="P179" s="28">
        <v>0</v>
      </c>
      <c r="Q179" s="28">
        <v>2.2759904616799997</v>
      </c>
      <c r="R179" s="31">
        <v>2.6173890309319994</v>
      </c>
      <c r="S179" s="31">
        <f t="shared" si="155"/>
        <v>0</v>
      </c>
      <c r="T179" s="31">
        <f t="shared" si="156"/>
        <v>1.3877990619999998</v>
      </c>
      <c r="U179" s="31">
        <f t="shared" si="140"/>
        <v>0</v>
      </c>
      <c r="V179" s="31">
        <f t="shared" si="154"/>
        <v>0</v>
      </c>
      <c r="W179" s="31">
        <f t="shared" si="157"/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31">
        <v>0</v>
      </c>
      <c r="AI179" s="28">
        <v>0</v>
      </c>
      <c r="AJ179" s="28">
        <v>0</v>
      </c>
      <c r="AK179" s="31">
        <v>0</v>
      </c>
      <c r="AL179" s="28">
        <v>0</v>
      </c>
      <c r="AM179" s="28">
        <v>0</v>
      </c>
      <c r="AN179" s="28">
        <v>0</v>
      </c>
      <c r="AO179" s="28">
        <v>0</v>
      </c>
      <c r="AP179" s="28">
        <v>0</v>
      </c>
      <c r="AQ179" s="28">
        <v>0</v>
      </c>
      <c r="AR179" s="31">
        <v>0</v>
      </c>
      <c r="AS179" s="28">
        <v>0</v>
      </c>
      <c r="AT179" s="28">
        <v>0</v>
      </c>
      <c r="AU179" s="31">
        <v>0</v>
      </c>
      <c r="AV179" s="28">
        <v>0</v>
      </c>
      <c r="AW179" s="31">
        <f>1176.1009*1.18/1000</f>
        <v>1.3877990619999998</v>
      </c>
      <c r="AX179" s="28">
        <v>0</v>
      </c>
      <c r="AY179" s="28">
        <v>0</v>
      </c>
      <c r="AZ179" s="31">
        <f>1176.1009*1.18/1000</f>
        <v>1.3877990619999998</v>
      </c>
      <c r="BA179" s="28">
        <v>0</v>
      </c>
      <c r="BB179" s="28">
        <v>0</v>
      </c>
      <c r="BC179" s="28">
        <v>0</v>
      </c>
      <c r="BD179" s="28">
        <v>0</v>
      </c>
      <c r="BE179" s="28">
        <v>0</v>
      </c>
      <c r="BF179" s="28">
        <v>0</v>
      </c>
      <c r="BG179" s="28">
        <v>0</v>
      </c>
      <c r="BH179" s="28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0</v>
      </c>
      <c r="BP179" s="28">
        <v>0</v>
      </c>
      <c r="BQ179" s="28">
        <v>0</v>
      </c>
      <c r="BR179" s="28">
        <v>0</v>
      </c>
      <c r="BS179" s="28">
        <v>0</v>
      </c>
      <c r="BT179" s="28">
        <v>0</v>
      </c>
      <c r="BU179" s="28">
        <v>0</v>
      </c>
      <c r="BV179" s="31">
        <f t="shared" si="142"/>
        <v>1.3877990619999998</v>
      </c>
      <c r="BW179" s="31">
        <f t="shared" si="143"/>
        <v>0</v>
      </c>
      <c r="BX179" s="31">
        <f t="shared" si="144"/>
        <v>0</v>
      </c>
      <c r="BY179" s="31">
        <f t="shared" si="145"/>
        <v>1.3877990619999998</v>
      </c>
      <c r="BZ179" s="31">
        <f t="shared" si="146"/>
        <v>0</v>
      </c>
      <c r="CA179" s="31">
        <f t="shared" si="147"/>
        <v>1.3877990619999998</v>
      </c>
      <c r="CB179" s="31">
        <f t="shared" si="148"/>
        <v>0</v>
      </c>
      <c r="CC179" s="31">
        <f t="shared" si="149"/>
        <v>0</v>
      </c>
      <c r="CD179" s="31">
        <f t="shared" si="150"/>
        <v>1.3877990619999998</v>
      </c>
      <c r="CE179" s="31">
        <f t="shared" si="151"/>
        <v>0</v>
      </c>
      <c r="CF179" s="85" t="s">
        <v>1358</v>
      </c>
    </row>
    <row r="180" spans="1:84" ht="60" x14ac:dyDescent="0.25">
      <c r="A180" s="25" t="s">
        <v>102</v>
      </c>
      <c r="B180" s="18" t="s">
        <v>1807</v>
      </c>
      <c r="C180" s="27" t="s">
        <v>1808</v>
      </c>
      <c r="D180" s="66">
        <v>2017</v>
      </c>
      <c r="E180" s="66">
        <v>2017</v>
      </c>
      <c r="F180" s="63" t="s">
        <v>1358</v>
      </c>
      <c r="G180" s="31">
        <v>0.41368979375975035</v>
      </c>
      <c r="H180" s="64">
        <f t="shared" si="152"/>
        <v>2.6517515779999998</v>
      </c>
      <c r="I180" s="31" t="s">
        <v>1358</v>
      </c>
      <c r="J180" s="31">
        <v>0.41368979375975035</v>
      </c>
      <c r="K180" s="31">
        <f t="shared" si="153"/>
        <v>2.6517515779999998</v>
      </c>
      <c r="L180" s="31" t="s">
        <v>1358</v>
      </c>
      <c r="M180" s="28">
        <v>0</v>
      </c>
      <c r="N180" s="31">
        <v>0</v>
      </c>
      <c r="O180" s="65">
        <v>0</v>
      </c>
      <c r="P180" s="28">
        <v>0</v>
      </c>
      <c r="Q180" s="28">
        <v>4.3488725879199999</v>
      </c>
      <c r="R180" s="31">
        <v>5.0012034761079995</v>
      </c>
      <c r="S180" s="31">
        <f t="shared" si="155"/>
        <v>0</v>
      </c>
      <c r="T180" s="31">
        <f t="shared" si="156"/>
        <v>2.6517515779999998</v>
      </c>
      <c r="U180" s="31">
        <f t="shared" si="140"/>
        <v>0</v>
      </c>
      <c r="V180" s="31">
        <f t="shared" si="154"/>
        <v>0</v>
      </c>
      <c r="W180" s="31">
        <f t="shared" si="157"/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31">
        <v>0</v>
      </c>
      <c r="AI180" s="28">
        <v>0</v>
      </c>
      <c r="AJ180" s="28">
        <v>0</v>
      </c>
      <c r="AK180" s="31">
        <v>0</v>
      </c>
      <c r="AL180" s="28">
        <v>0</v>
      </c>
      <c r="AM180" s="28">
        <v>0</v>
      </c>
      <c r="AN180" s="28">
        <v>0</v>
      </c>
      <c r="AO180" s="28">
        <v>0</v>
      </c>
      <c r="AP180" s="28">
        <v>0</v>
      </c>
      <c r="AQ180" s="28">
        <v>0</v>
      </c>
      <c r="AR180" s="31">
        <v>0</v>
      </c>
      <c r="AS180" s="28">
        <v>0</v>
      </c>
      <c r="AT180" s="28">
        <v>0</v>
      </c>
      <c r="AU180" s="31">
        <v>0</v>
      </c>
      <c r="AV180" s="28">
        <v>0</v>
      </c>
      <c r="AW180" s="31">
        <f>2247.2471*1.18/1000</f>
        <v>2.6517515779999998</v>
      </c>
      <c r="AX180" s="28">
        <v>0</v>
      </c>
      <c r="AY180" s="28">
        <v>0</v>
      </c>
      <c r="AZ180" s="31">
        <f>2247.2471*1.18/1000</f>
        <v>2.6517515779999998</v>
      </c>
      <c r="BA180" s="28">
        <v>0</v>
      </c>
      <c r="BB180" s="28">
        <v>0</v>
      </c>
      <c r="BC180" s="28">
        <v>0</v>
      </c>
      <c r="BD180" s="28">
        <v>0</v>
      </c>
      <c r="BE180" s="28">
        <v>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0</v>
      </c>
      <c r="BQ180" s="28">
        <v>0</v>
      </c>
      <c r="BR180" s="28">
        <v>0</v>
      </c>
      <c r="BS180" s="28">
        <v>0</v>
      </c>
      <c r="BT180" s="28">
        <v>0</v>
      </c>
      <c r="BU180" s="28">
        <v>0</v>
      </c>
      <c r="BV180" s="31">
        <f t="shared" si="142"/>
        <v>2.6517515779999998</v>
      </c>
      <c r="BW180" s="31">
        <f t="shared" si="143"/>
        <v>0</v>
      </c>
      <c r="BX180" s="31">
        <f t="shared" si="144"/>
        <v>0</v>
      </c>
      <c r="BY180" s="31">
        <f t="shared" si="145"/>
        <v>2.6517515779999998</v>
      </c>
      <c r="BZ180" s="31">
        <f t="shared" si="146"/>
        <v>0</v>
      </c>
      <c r="CA180" s="31">
        <f t="shared" si="147"/>
        <v>2.6517515779999998</v>
      </c>
      <c r="CB180" s="31">
        <f t="shared" si="148"/>
        <v>0</v>
      </c>
      <c r="CC180" s="31">
        <f t="shared" si="149"/>
        <v>0</v>
      </c>
      <c r="CD180" s="31">
        <f t="shared" si="150"/>
        <v>2.6517515779999998</v>
      </c>
      <c r="CE180" s="31">
        <f t="shared" si="151"/>
        <v>0</v>
      </c>
      <c r="CF180" s="85" t="s">
        <v>1358</v>
      </c>
    </row>
    <row r="181" spans="1:84" ht="45" x14ac:dyDescent="0.25">
      <c r="A181" s="25" t="s">
        <v>102</v>
      </c>
      <c r="B181" s="18" t="s">
        <v>1809</v>
      </c>
      <c r="C181" s="27" t="s">
        <v>1377</v>
      </c>
      <c r="D181" s="66">
        <v>2017</v>
      </c>
      <c r="E181" s="66">
        <v>2017</v>
      </c>
      <c r="F181" s="63" t="s">
        <v>1358</v>
      </c>
      <c r="G181" s="64">
        <v>0</v>
      </c>
      <c r="H181" s="64">
        <f t="shared" si="152"/>
        <v>0</v>
      </c>
      <c r="I181" s="31" t="s">
        <v>1358</v>
      </c>
      <c r="J181" s="64">
        <v>0</v>
      </c>
      <c r="K181" s="31">
        <f t="shared" si="153"/>
        <v>0</v>
      </c>
      <c r="L181" s="31" t="s">
        <v>1358</v>
      </c>
      <c r="M181" s="28">
        <v>0</v>
      </c>
      <c r="N181" s="31">
        <v>0</v>
      </c>
      <c r="O181" s="65">
        <v>0</v>
      </c>
      <c r="P181" s="28">
        <v>0</v>
      </c>
      <c r="Q181" s="28">
        <v>0</v>
      </c>
      <c r="R181" s="31">
        <v>0</v>
      </c>
      <c r="S181" s="31">
        <f t="shared" si="155"/>
        <v>0</v>
      </c>
      <c r="T181" s="31">
        <f t="shared" si="156"/>
        <v>0</v>
      </c>
      <c r="U181" s="31">
        <f t="shared" si="140"/>
        <v>0</v>
      </c>
      <c r="V181" s="31">
        <f t="shared" si="154"/>
        <v>0</v>
      </c>
      <c r="W181" s="31">
        <f t="shared" si="157"/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31">
        <v>0</v>
      </c>
      <c r="AI181" s="28">
        <v>0</v>
      </c>
      <c r="AJ181" s="28">
        <v>0</v>
      </c>
      <c r="AK181" s="31">
        <v>0</v>
      </c>
      <c r="AL181" s="28">
        <v>0</v>
      </c>
      <c r="AM181" s="28">
        <v>0</v>
      </c>
      <c r="AN181" s="28">
        <v>0</v>
      </c>
      <c r="AO181" s="28">
        <v>0</v>
      </c>
      <c r="AP181" s="28">
        <v>0</v>
      </c>
      <c r="AQ181" s="28">
        <v>0</v>
      </c>
      <c r="AR181" s="31">
        <v>0</v>
      </c>
      <c r="AS181" s="28">
        <v>0</v>
      </c>
      <c r="AT181" s="28">
        <v>0</v>
      </c>
      <c r="AU181" s="31">
        <v>0</v>
      </c>
      <c r="AV181" s="28"/>
      <c r="AW181" s="31">
        <v>0</v>
      </c>
      <c r="AX181" s="28">
        <v>0</v>
      </c>
      <c r="AY181" s="28">
        <v>0</v>
      </c>
      <c r="AZ181" s="31">
        <v>0</v>
      </c>
      <c r="BA181" s="28">
        <v>0</v>
      </c>
      <c r="BB181" s="28">
        <v>0</v>
      </c>
      <c r="BC181" s="28">
        <v>0</v>
      </c>
      <c r="BD181" s="28">
        <v>0</v>
      </c>
      <c r="BE181" s="28">
        <v>0</v>
      </c>
      <c r="BF181" s="28">
        <v>0</v>
      </c>
      <c r="BG181" s="28">
        <v>0</v>
      </c>
      <c r="BH181" s="28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0</v>
      </c>
      <c r="BQ181" s="28">
        <v>0</v>
      </c>
      <c r="BR181" s="28">
        <v>0</v>
      </c>
      <c r="BS181" s="28">
        <v>0</v>
      </c>
      <c r="BT181" s="28">
        <v>0</v>
      </c>
      <c r="BU181" s="28">
        <v>0</v>
      </c>
      <c r="BV181" s="31">
        <f t="shared" si="142"/>
        <v>0</v>
      </c>
      <c r="BW181" s="31">
        <f t="shared" si="143"/>
        <v>0</v>
      </c>
      <c r="BX181" s="31">
        <f t="shared" si="144"/>
        <v>0</v>
      </c>
      <c r="BY181" s="31">
        <f t="shared" si="145"/>
        <v>0</v>
      </c>
      <c r="BZ181" s="31">
        <f t="shared" si="146"/>
        <v>0</v>
      </c>
      <c r="CA181" s="31">
        <f t="shared" si="147"/>
        <v>0</v>
      </c>
      <c r="CB181" s="31">
        <f t="shared" si="148"/>
        <v>0</v>
      </c>
      <c r="CC181" s="31">
        <f t="shared" si="149"/>
        <v>0</v>
      </c>
      <c r="CD181" s="31">
        <f t="shared" si="150"/>
        <v>0</v>
      </c>
      <c r="CE181" s="31">
        <f t="shared" si="151"/>
        <v>0</v>
      </c>
      <c r="CF181" s="85" t="s">
        <v>1358</v>
      </c>
    </row>
    <row r="182" spans="1:84" ht="45" x14ac:dyDescent="0.25">
      <c r="A182" s="25" t="s">
        <v>102</v>
      </c>
      <c r="B182" s="18" t="s">
        <v>1810</v>
      </c>
      <c r="C182" s="27" t="s">
        <v>1378</v>
      </c>
      <c r="D182" s="66">
        <v>2017</v>
      </c>
      <c r="E182" s="66">
        <v>2017</v>
      </c>
      <c r="F182" s="63" t="s">
        <v>1358</v>
      </c>
      <c r="G182" s="31">
        <v>1.941740624024961E-2</v>
      </c>
      <c r="H182" s="64">
        <f t="shared" si="152"/>
        <v>0.124465574</v>
      </c>
      <c r="I182" s="31" t="s">
        <v>1358</v>
      </c>
      <c r="J182" s="31">
        <v>1.941740624024961E-2</v>
      </c>
      <c r="K182" s="31">
        <f t="shared" si="153"/>
        <v>0.124465574</v>
      </c>
      <c r="L182" s="31" t="s">
        <v>1358</v>
      </c>
      <c r="M182" s="28">
        <v>0</v>
      </c>
      <c r="N182" s="31">
        <v>0</v>
      </c>
      <c r="O182" s="65">
        <v>0</v>
      </c>
      <c r="P182" s="28">
        <v>0</v>
      </c>
      <c r="Q182" s="28">
        <v>0.20412354135999999</v>
      </c>
      <c r="R182" s="31">
        <v>0.23474207256399998</v>
      </c>
      <c r="S182" s="31">
        <f t="shared" si="155"/>
        <v>0</v>
      </c>
      <c r="T182" s="31">
        <f t="shared" si="156"/>
        <v>0.124465574</v>
      </c>
      <c r="U182" s="31">
        <f t="shared" si="140"/>
        <v>0</v>
      </c>
      <c r="V182" s="31">
        <f t="shared" si="154"/>
        <v>0</v>
      </c>
      <c r="W182" s="31">
        <f t="shared" si="157"/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31">
        <v>0</v>
      </c>
      <c r="AI182" s="28">
        <v>0</v>
      </c>
      <c r="AJ182" s="28">
        <v>0</v>
      </c>
      <c r="AK182" s="31">
        <v>0</v>
      </c>
      <c r="AL182" s="28">
        <v>0</v>
      </c>
      <c r="AM182" s="28">
        <v>0</v>
      </c>
      <c r="AN182" s="28">
        <v>0</v>
      </c>
      <c r="AO182" s="28">
        <v>0</v>
      </c>
      <c r="AP182" s="28">
        <v>0</v>
      </c>
      <c r="AQ182" s="28">
        <v>0</v>
      </c>
      <c r="AR182" s="31">
        <v>0</v>
      </c>
      <c r="AS182" s="28">
        <v>0</v>
      </c>
      <c r="AT182" s="28">
        <v>0</v>
      </c>
      <c r="AU182" s="31">
        <v>0</v>
      </c>
      <c r="AV182" s="28">
        <v>0</v>
      </c>
      <c r="AW182" s="31">
        <f>105.4793*1.18/1000</f>
        <v>0.124465574</v>
      </c>
      <c r="AX182" s="28">
        <v>0</v>
      </c>
      <c r="AY182" s="28">
        <v>0</v>
      </c>
      <c r="AZ182" s="31">
        <f>105.4793*1.18/1000</f>
        <v>0.124465574</v>
      </c>
      <c r="BA182" s="28">
        <v>0</v>
      </c>
      <c r="BB182" s="28">
        <v>0</v>
      </c>
      <c r="BC182" s="28">
        <v>0</v>
      </c>
      <c r="BD182" s="28">
        <v>0</v>
      </c>
      <c r="BE182" s="28">
        <v>0</v>
      </c>
      <c r="BF182" s="28">
        <v>0</v>
      </c>
      <c r="BG182" s="28">
        <v>0</v>
      </c>
      <c r="BH182" s="28">
        <v>0</v>
      </c>
      <c r="BI182" s="28">
        <v>0</v>
      </c>
      <c r="BJ182" s="28">
        <v>0</v>
      </c>
      <c r="BK182" s="28">
        <v>0</v>
      </c>
      <c r="BL182" s="28">
        <v>0</v>
      </c>
      <c r="BM182" s="28">
        <v>0</v>
      </c>
      <c r="BN182" s="28">
        <v>0</v>
      </c>
      <c r="BO182" s="28">
        <v>0</v>
      </c>
      <c r="BP182" s="28">
        <v>0</v>
      </c>
      <c r="BQ182" s="28">
        <v>0</v>
      </c>
      <c r="BR182" s="28">
        <v>0</v>
      </c>
      <c r="BS182" s="28">
        <v>0</v>
      </c>
      <c r="BT182" s="28">
        <v>0</v>
      </c>
      <c r="BU182" s="28">
        <v>0</v>
      </c>
      <c r="BV182" s="31">
        <f t="shared" si="142"/>
        <v>0.124465574</v>
      </c>
      <c r="BW182" s="31">
        <f t="shared" si="143"/>
        <v>0</v>
      </c>
      <c r="BX182" s="31">
        <f t="shared" si="144"/>
        <v>0</v>
      </c>
      <c r="BY182" s="31">
        <f t="shared" si="145"/>
        <v>0.124465574</v>
      </c>
      <c r="BZ182" s="31">
        <f t="shared" si="146"/>
        <v>0</v>
      </c>
      <c r="CA182" s="31">
        <f t="shared" si="147"/>
        <v>0.124465574</v>
      </c>
      <c r="CB182" s="31">
        <f t="shared" si="148"/>
        <v>0</v>
      </c>
      <c r="CC182" s="31">
        <f t="shared" si="149"/>
        <v>0</v>
      </c>
      <c r="CD182" s="31">
        <f t="shared" si="150"/>
        <v>0.124465574</v>
      </c>
      <c r="CE182" s="31">
        <f t="shared" si="151"/>
        <v>0</v>
      </c>
      <c r="CF182" s="85" t="s">
        <v>1358</v>
      </c>
    </row>
    <row r="183" spans="1:84" ht="45" x14ac:dyDescent="0.25">
      <c r="A183" s="25" t="s">
        <v>102</v>
      </c>
      <c r="B183" s="18" t="s">
        <v>1811</v>
      </c>
      <c r="C183" s="27" t="s">
        <v>1379</v>
      </c>
      <c r="D183" s="66">
        <v>2017</v>
      </c>
      <c r="E183" s="66">
        <v>2017</v>
      </c>
      <c r="F183" s="63" t="s">
        <v>1358</v>
      </c>
      <c r="G183" s="64">
        <v>0</v>
      </c>
      <c r="H183" s="64">
        <f t="shared" si="152"/>
        <v>0</v>
      </c>
      <c r="I183" s="31" t="s">
        <v>1358</v>
      </c>
      <c r="J183" s="64">
        <v>0</v>
      </c>
      <c r="K183" s="31">
        <f t="shared" si="153"/>
        <v>0</v>
      </c>
      <c r="L183" s="31" t="s">
        <v>1358</v>
      </c>
      <c r="M183" s="28">
        <v>0</v>
      </c>
      <c r="N183" s="31">
        <v>0</v>
      </c>
      <c r="O183" s="65">
        <v>0</v>
      </c>
      <c r="P183" s="28">
        <v>0</v>
      </c>
      <c r="Q183" s="28">
        <v>0</v>
      </c>
      <c r="R183" s="31">
        <v>0</v>
      </c>
      <c r="S183" s="31">
        <f t="shared" si="155"/>
        <v>0</v>
      </c>
      <c r="T183" s="31">
        <f t="shared" si="156"/>
        <v>0</v>
      </c>
      <c r="U183" s="31">
        <f t="shared" si="140"/>
        <v>0</v>
      </c>
      <c r="V183" s="31">
        <f t="shared" si="154"/>
        <v>0</v>
      </c>
      <c r="W183" s="31">
        <f t="shared" si="157"/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31">
        <v>0</v>
      </c>
      <c r="AI183" s="28">
        <v>0</v>
      </c>
      <c r="AJ183" s="28">
        <v>0</v>
      </c>
      <c r="AK183" s="31">
        <v>0</v>
      </c>
      <c r="AL183" s="28">
        <v>0</v>
      </c>
      <c r="AM183" s="28">
        <v>0</v>
      </c>
      <c r="AN183" s="28">
        <v>0</v>
      </c>
      <c r="AO183" s="28">
        <v>0</v>
      </c>
      <c r="AP183" s="28">
        <v>0</v>
      </c>
      <c r="AQ183" s="28">
        <v>0</v>
      </c>
      <c r="AR183" s="31">
        <v>0</v>
      </c>
      <c r="AS183" s="28">
        <v>0</v>
      </c>
      <c r="AT183" s="28">
        <v>0</v>
      </c>
      <c r="AU183" s="31">
        <v>0</v>
      </c>
      <c r="AV183" s="28">
        <v>0</v>
      </c>
      <c r="AW183" s="31">
        <v>0</v>
      </c>
      <c r="AX183" s="28">
        <v>0</v>
      </c>
      <c r="AY183" s="28">
        <v>0</v>
      </c>
      <c r="AZ183" s="31">
        <v>0</v>
      </c>
      <c r="BA183" s="28">
        <v>0</v>
      </c>
      <c r="BB183" s="28">
        <v>0</v>
      </c>
      <c r="BC183" s="28">
        <v>0</v>
      </c>
      <c r="BD183" s="28">
        <v>0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  <c r="BJ183" s="28">
        <v>0</v>
      </c>
      <c r="BK183" s="28">
        <v>0</v>
      </c>
      <c r="BL183" s="28">
        <v>0</v>
      </c>
      <c r="BM183" s="28">
        <v>0</v>
      </c>
      <c r="BN183" s="28">
        <v>0</v>
      </c>
      <c r="BO183" s="28">
        <v>0</v>
      </c>
      <c r="BP183" s="28">
        <v>0</v>
      </c>
      <c r="BQ183" s="28">
        <v>0</v>
      </c>
      <c r="BR183" s="28">
        <v>0</v>
      </c>
      <c r="BS183" s="28">
        <v>0</v>
      </c>
      <c r="BT183" s="28">
        <v>0</v>
      </c>
      <c r="BU183" s="28">
        <v>0</v>
      </c>
      <c r="BV183" s="31">
        <f t="shared" si="142"/>
        <v>0</v>
      </c>
      <c r="BW183" s="31">
        <f t="shared" si="143"/>
        <v>0</v>
      </c>
      <c r="BX183" s="31">
        <f t="shared" si="144"/>
        <v>0</v>
      </c>
      <c r="BY183" s="31">
        <f t="shared" si="145"/>
        <v>0</v>
      </c>
      <c r="BZ183" s="31">
        <f t="shared" si="146"/>
        <v>0</v>
      </c>
      <c r="CA183" s="31">
        <f t="shared" si="147"/>
        <v>0</v>
      </c>
      <c r="CB183" s="31">
        <f t="shared" si="148"/>
        <v>0</v>
      </c>
      <c r="CC183" s="31">
        <f t="shared" si="149"/>
        <v>0</v>
      </c>
      <c r="CD183" s="31">
        <f t="shared" si="150"/>
        <v>0</v>
      </c>
      <c r="CE183" s="31">
        <f t="shared" si="151"/>
        <v>0</v>
      </c>
      <c r="CF183" s="85" t="s">
        <v>1358</v>
      </c>
    </row>
    <row r="184" spans="1:84" ht="45" x14ac:dyDescent="0.25">
      <c r="A184" s="25" t="s">
        <v>102</v>
      </c>
      <c r="B184" s="18" t="s">
        <v>1812</v>
      </c>
      <c r="C184" s="27" t="s">
        <v>1380</v>
      </c>
      <c r="D184" s="66">
        <v>2017</v>
      </c>
      <c r="E184" s="66">
        <v>2017</v>
      </c>
      <c r="F184" s="63" t="s">
        <v>1358</v>
      </c>
      <c r="G184" s="64">
        <v>0</v>
      </c>
      <c r="H184" s="64">
        <f t="shared" si="152"/>
        <v>0</v>
      </c>
      <c r="I184" s="31" t="s">
        <v>1358</v>
      </c>
      <c r="J184" s="64">
        <v>0</v>
      </c>
      <c r="K184" s="31">
        <f t="shared" si="153"/>
        <v>0</v>
      </c>
      <c r="L184" s="31" t="s">
        <v>1358</v>
      </c>
      <c r="M184" s="28">
        <v>0</v>
      </c>
      <c r="N184" s="31">
        <v>0</v>
      </c>
      <c r="O184" s="65">
        <v>0</v>
      </c>
      <c r="P184" s="28">
        <v>0</v>
      </c>
      <c r="Q184" s="28">
        <v>0</v>
      </c>
      <c r="R184" s="31">
        <v>0</v>
      </c>
      <c r="S184" s="31">
        <f t="shared" si="155"/>
        <v>0</v>
      </c>
      <c r="T184" s="31">
        <f t="shared" si="156"/>
        <v>0</v>
      </c>
      <c r="U184" s="31">
        <f t="shared" si="140"/>
        <v>0</v>
      </c>
      <c r="V184" s="31">
        <f t="shared" si="154"/>
        <v>0</v>
      </c>
      <c r="W184" s="31">
        <f t="shared" si="157"/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28">
        <v>0</v>
      </c>
      <c r="AD184" s="28">
        <v>0</v>
      </c>
      <c r="AE184" s="28">
        <v>0</v>
      </c>
      <c r="AF184" s="28">
        <v>0</v>
      </c>
      <c r="AG184" s="28">
        <v>0</v>
      </c>
      <c r="AH184" s="31">
        <v>0</v>
      </c>
      <c r="AI184" s="28">
        <v>0</v>
      </c>
      <c r="AJ184" s="28">
        <v>0</v>
      </c>
      <c r="AK184" s="31">
        <v>0</v>
      </c>
      <c r="AL184" s="28">
        <v>0</v>
      </c>
      <c r="AM184" s="28">
        <v>0</v>
      </c>
      <c r="AN184" s="28">
        <v>0</v>
      </c>
      <c r="AO184" s="28">
        <v>0</v>
      </c>
      <c r="AP184" s="28">
        <v>0</v>
      </c>
      <c r="AQ184" s="28">
        <v>0</v>
      </c>
      <c r="AR184" s="31">
        <v>0</v>
      </c>
      <c r="AS184" s="28">
        <v>0</v>
      </c>
      <c r="AT184" s="28">
        <v>0</v>
      </c>
      <c r="AU184" s="31">
        <v>0</v>
      </c>
      <c r="AV184" s="28">
        <v>0</v>
      </c>
      <c r="AW184" s="31">
        <v>0</v>
      </c>
      <c r="AX184" s="28">
        <v>0</v>
      </c>
      <c r="AY184" s="28">
        <v>0</v>
      </c>
      <c r="AZ184" s="31">
        <v>0</v>
      </c>
      <c r="BA184" s="28">
        <v>0</v>
      </c>
      <c r="BB184" s="28">
        <v>0</v>
      </c>
      <c r="BC184" s="28">
        <v>0</v>
      </c>
      <c r="BD184" s="28">
        <v>0</v>
      </c>
      <c r="BE184" s="28">
        <v>0</v>
      </c>
      <c r="BF184" s="28">
        <v>0</v>
      </c>
      <c r="BG184" s="28">
        <v>0</v>
      </c>
      <c r="BH184" s="28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0</v>
      </c>
      <c r="BN184" s="28">
        <v>0</v>
      </c>
      <c r="BO184" s="28">
        <v>0</v>
      </c>
      <c r="BP184" s="28">
        <v>0</v>
      </c>
      <c r="BQ184" s="28">
        <v>0</v>
      </c>
      <c r="BR184" s="28">
        <v>0</v>
      </c>
      <c r="BS184" s="28">
        <v>0</v>
      </c>
      <c r="BT184" s="28">
        <v>0</v>
      </c>
      <c r="BU184" s="28">
        <v>0</v>
      </c>
      <c r="BV184" s="31">
        <f t="shared" si="142"/>
        <v>0</v>
      </c>
      <c r="BW184" s="31">
        <f t="shared" si="143"/>
        <v>0</v>
      </c>
      <c r="BX184" s="31">
        <f t="shared" si="144"/>
        <v>0</v>
      </c>
      <c r="BY184" s="31">
        <f t="shared" si="145"/>
        <v>0</v>
      </c>
      <c r="BZ184" s="31">
        <f t="shared" si="146"/>
        <v>0</v>
      </c>
      <c r="CA184" s="31">
        <f t="shared" si="147"/>
        <v>0</v>
      </c>
      <c r="CB184" s="31">
        <f t="shared" si="148"/>
        <v>0</v>
      </c>
      <c r="CC184" s="31">
        <f t="shared" si="149"/>
        <v>0</v>
      </c>
      <c r="CD184" s="31">
        <f t="shared" si="150"/>
        <v>0</v>
      </c>
      <c r="CE184" s="31">
        <f t="shared" si="151"/>
        <v>0</v>
      </c>
      <c r="CF184" s="85" t="s">
        <v>1358</v>
      </c>
    </row>
    <row r="185" spans="1:84" ht="45" x14ac:dyDescent="0.25">
      <c r="A185" s="25" t="s">
        <v>102</v>
      </c>
      <c r="B185" s="18" t="s">
        <v>1813</v>
      </c>
      <c r="C185" s="27" t="s">
        <v>1381</v>
      </c>
      <c r="D185" s="66">
        <v>2017</v>
      </c>
      <c r="E185" s="66">
        <v>2017</v>
      </c>
      <c r="F185" s="63" t="s">
        <v>1358</v>
      </c>
      <c r="G185" s="64">
        <v>0</v>
      </c>
      <c r="H185" s="64">
        <f t="shared" si="152"/>
        <v>0</v>
      </c>
      <c r="I185" s="31" t="s">
        <v>1358</v>
      </c>
      <c r="J185" s="64">
        <v>0</v>
      </c>
      <c r="K185" s="31">
        <f t="shared" si="153"/>
        <v>0</v>
      </c>
      <c r="L185" s="31" t="s">
        <v>1358</v>
      </c>
      <c r="M185" s="28">
        <v>0</v>
      </c>
      <c r="N185" s="31">
        <v>0</v>
      </c>
      <c r="O185" s="65">
        <v>0</v>
      </c>
      <c r="P185" s="28">
        <v>0</v>
      </c>
      <c r="Q185" s="28">
        <v>0</v>
      </c>
      <c r="R185" s="31">
        <v>0</v>
      </c>
      <c r="S185" s="31">
        <f t="shared" si="155"/>
        <v>0</v>
      </c>
      <c r="T185" s="31">
        <f t="shared" si="156"/>
        <v>0</v>
      </c>
      <c r="U185" s="31">
        <f t="shared" si="140"/>
        <v>0</v>
      </c>
      <c r="V185" s="31">
        <f t="shared" si="154"/>
        <v>0</v>
      </c>
      <c r="W185" s="31">
        <f t="shared" si="157"/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28">
        <v>0</v>
      </c>
      <c r="AD185" s="28">
        <v>0</v>
      </c>
      <c r="AE185" s="28">
        <v>0</v>
      </c>
      <c r="AF185" s="28">
        <v>0</v>
      </c>
      <c r="AG185" s="28">
        <v>0</v>
      </c>
      <c r="AH185" s="31">
        <v>0</v>
      </c>
      <c r="AI185" s="28">
        <v>0</v>
      </c>
      <c r="AJ185" s="28">
        <v>0</v>
      </c>
      <c r="AK185" s="31">
        <v>0</v>
      </c>
      <c r="AL185" s="28">
        <v>0</v>
      </c>
      <c r="AM185" s="28">
        <v>0</v>
      </c>
      <c r="AN185" s="28">
        <v>0</v>
      </c>
      <c r="AO185" s="28">
        <v>0</v>
      </c>
      <c r="AP185" s="28">
        <v>0</v>
      </c>
      <c r="AQ185" s="28">
        <v>0</v>
      </c>
      <c r="AR185" s="31">
        <v>0</v>
      </c>
      <c r="AS185" s="28">
        <v>0</v>
      </c>
      <c r="AT185" s="28">
        <v>0</v>
      </c>
      <c r="AU185" s="31">
        <v>0</v>
      </c>
      <c r="AV185" s="28">
        <v>0</v>
      </c>
      <c r="AW185" s="31">
        <v>0</v>
      </c>
      <c r="AX185" s="28">
        <v>0</v>
      </c>
      <c r="AY185" s="28">
        <v>0</v>
      </c>
      <c r="AZ185" s="31">
        <v>0</v>
      </c>
      <c r="BA185" s="28">
        <v>0</v>
      </c>
      <c r="BB185" s="28">
        <v>0</v>
      </c>
      <c r="BC185" s="28">
        <v>0</v>
      </c>
      <c r="BD185" s="28">
        <v>0</v>
      </c>
      <c r="BE185" s="28">
        <v>0</v>
      </c>
      <c r="BF185" s="28">
        <v>0</v>
      </c>
      <c r="BG185" s="28">
        <v>0</v>
      </c>
      <c r="BH185" s="28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28">
        <v>0</v>
      </c>
      <c r="BO185" s="28">
        <v>0</v>
      </c>
      <c r="BP185" s="28">
        <v>0</v>
      </c>
      <c r="BQ185" s="28">
        <v>0</v>
      </c>
      <c r="BR185" s="28">
        <v>0</v>
      </c>
      <c r="BS185" s="28">
        <v>0</v>
      </c>
      <c r="BT185" s="28">
        <v>0</v>
      </c>
      <c r="BU185" s="28">
        <v>0</v>
      </c>
      <c r="BV185" s="31">
        <f t="shared" si="142"/>
        <v>0</v>
      </c>
      <c r="BW185" s="31">
        <f t="shared" si="143"/>
        <v>0</v>
      </c>
      <c r="BX185" s="31">
        <f t="shared" si="144"/>
        <v>0</v>
      </c>
      <c r="BY185" s="31">
        <f t="shared" si="145"/>
        <v>0</v>
      </c>
      <c r="BZ185" s="31">
        <f t="shared" si="146"/>
        <v>0</v>
      </c>
      <c r="CA185" s="31">
        <f t="shared" si="147"/>
        <v>0</v>
      </c>
      <c r="CB185" s="31">
        <f t="shared" si="148"/>
        <v>0</v>
      </c>
      <c r="CC185" s="31">
        <f t="shared" si="149"/>
        <v>0</v>
      </c>
      <c r="CD185" s="31">
        <f t="shared" si="150"/>
        <v>0</v>
      </c>
      <c r="CE185" s="31">
        <f t="shared" si="151"/>
        <v>0</v>
      </c>
      <c r="CF185" s="85" t="s">
        <v>1358</v>
      </c>
    </row>
    <row r="186" spans="1:84" ht="40.5" customHeight="1" x14ac:dyDescent="0.25">
      <c r="A186" s="25" t="s">
        <v>102</v>
      </c>
      <c r="B186" s="18" t="s">
        <v>1814</v>
      </c>
      <c r="C186" s="27" t="s">
        <v>1382</v>
      </c>
      <c r="D186" s="66">
        <v>2017</v>
      </c>
      <c r="E186" s="66">
        <v>2017</v>
      </c>
      <c r="F186" s="63" t="s">
        <v>1358</v>
      </c>
      <c r="G186" s="64">
        <v>0</v>
      </c>
      <c r="H186" s="64">
        <f t="shared" si="152"/>
        <v>0</v>
      </c>
      <c r="I186" s="31" t="s">
        <v>1358</v>
      </c>
      <c r="J186" s="64">
        <v>0</v>
      </c>
      <c r="K186" s="31">
        <f t="shared" si="153"/>
        <v>0</v>
      </c>
      <c r="L186" s="31" t="s">
        <v>1358</v>
      </c>
      <c r="M186" s="28">
        <v>26.596630059999999</v>
      </c>
      <c r="N186" s="31">
        <v>0</v>
      </c>
      <c r="O186" s="65">
        <v>0</v>
      </c>
      <c r="P186" s="28">
        <v>0</v>
      </c>
      <c r="Q186" s="28">
        <v>0</v>
      </c>
      <c r="R186" s="31">
        <v>0</v>
      </c>
      <c r="S186" s="31">
        <f t="shared" si="155"/>
        <v>0</v>
      </c>
      <c r="T186" s="31">
        <f t="shared" si="156"/>
        <v>0</v>
      </c>
      <c r="U186" s="31">
        <f t="shared" ref="U186:U249" si="158">X186+AH186+AR186+BB186+BL186</f>
        <v>0</v>
      </c>
      <c r="V186" s="31">
        <f t="shared" si="154"/>
        <v>0</v>
      </c>
      <c r="W186" s="31">
        <f t="shared" ref="W186:W217" si="159">AC186+BQ186</f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31">
        <v>0</v>
      </c>
      <c r="AI186" s="28">
        <v>0</v>
      </c>
      <c r="AJ186" s="28">
        <v>0</v>
      </c>
      <c r="AK186" s="31">
        <v>0</v>
      </c>
      <c r="AL186" s="28">
        <v>0</v>
      </c>
      <c r="AM186" s="28">
        <v>0</v>
      </c>
      <c r="AN186" s="28">
        <v>0</v>
      </c>
      <c r="AO186" s="28">
        <v>0</v>
      </c>
      <c r="AP186" s="28">
        <v>0</v>
      </c>
      <c r="AQ186" s="28">
        <v>0</v>
      </c>
      <c r="AR186" s="31">
        <v>0</v>
      </c>
      <c r="AS186" s="28">
        <v>0</v>
      </c>
      <c r="AT186" s="28">
        <v>0</v>
      </c>
      <c r="AU186" s="31">
        <v>0</v>
      </c>
      <c r="AV186" s="28">
        <v>0</v>
      </c>
      <c r="AW186" s="31">
        <v>0</v>
      </c>
      <c r="AX186" s="28">
        <v>0</v>
      </c>
      <c r="AY186" s="28">
        <v>0</v>
      </c>
      <c r="AZ186" s="31">
        <v>0</v>
      </c>
      <c r="BA186" s="28">
        <v>0</v>
      </c>
      <c r="BB186" s="28">
        <v>0</v>
      </c>
      <c r="BC186" s="28">
        <v>0</v>
      </c>
      <c r="BD186" s="28">
        <v>0</v>
      </c>
      <c r="BE186" s="28">
        <v>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0</v>
      </c>
      <c r="BM186" s="28">
        <v>0</v>
      </c>
      <c r="BN186" s="28">
        <v>0</v>
      </c>
      <c r="BO186" s="28">
        <v>0</v>
      </c>
      <c r="BP186" s="28">
        <v>0</v>
      </c>
      <c r="BQ186" s="28">
        <v>0</v>
      </c>
      <c r="BR186" s="28">
        <v>0</v>
      </c>
      <c r="BS186" s="28">
        <v>0</v>
      </c>
      <c r="BT186" s="28">
        <v>0</v>
      </c>
      <c r="BU186" s="28">
        <v>0</v>
      </c>
      <c r="BV186" s="31">
        <f t="shared" ref="BV186:BV249" si="160">AH186+AM186+AR186+AW186+BB186+BG186+BL186</f>
        <v>0</v>
      </c>
      <c r="BW186" s="31">
        <f t="shared" ref="BW186:BW249" si="161">AI186+AN186+AS186+AX186+BC186+BH186+BM186</f>
        <v>0</v>
      </c>
      <c r="BX186" s="31">
        <f t="shared" ref="BX186:BX249" si="162">AJ186+AO186+AT186+AY186+BD186+BI186+BN186</f>
        <v>0</v>
      </c>
      <c r="BY186" s="31">
        <f t="shared" ref="BY186:BY249" si="163">AK186+AP186+AU186+AZ186+BE186+BJ186+BO186</f>
        <v>0</v>
      </c>
      <c r="BZ186" s="31">
        <f t="shared" ref="BZ186:BZ249" si="164">AL186+AQ186+AV186+BA186+BF186+BK186+BP186</f>
        <v>0</v>
      </c>
      <c r="CA186" s="31">
        <f t="shared" ref="CA186:CA249" si="165">AM186+AW186+BG186+BQ186</f>
        <v>0</v>
      </c>
      <c r="CB186" s="31">
        <f t="shared" ref="CB186:CB249" si="166">AN186+AX186+BH186+BR186</f>
        <v>0</v>
      </c>
      <c r="CC186" s="31">
        <f t="shared" ref="CC186:CC249" si="167">AO186+AY186+BI186+BS186</f>
        <v>0</v>
      </c>
      <c r="CD186" s="31">
        <f t="shared" ref="CD186:CD249" si="168">AP186+AZ186+BJ186+BT186</f>
        <v>0</v>
      </c>
      <c r="CE186" s="31">
        <f t="shared" ref="CE186:CE249" si="169">AQ186+BA186+BK186+BU186</f>
        <v>0</v>
      </c>
      <c r="CF186" s="85" t="s">
        <v>1358</v>
      </c>
    </row>
    <row r="187" spans="1:84" ht="45" x14ac:dyDescent="0.25">
      <c r="A187" s="25" t="s">
        <v>102</v>
      </c>
      <c r="B187" s="18" t="s">
        <v>1815</v>
      </c>
      <c r="C187" s="27" t="s">
        <v>1383</v>
      </c>
      <c r="D187" s="66">
        <v>2017</v>
      </c>
      <c r="E187" s="66">
        <v>2017</v>
      </c>
      <c r="F187" s="63" t="s">
        <v>1358</v>
      </c>
      <c r="G187" s="64">
        <v>0</v>
      </c>
      <c r="H187" s="64">
        <f t="shared" si="152"/>
        <v>0</v>
      </c>
      <c r="I187" s="31" t="s">
        <v>1358</v>
      </c>
      <c r="J187" s="64">
        <v>0</v>
      </c>
      <c r="K187" s="31">
        <f t="shared" si="153"/>
        <v>0</v>
      </c>
      <c r="L187" s="31" t="s">
        <v>1358</v>
      </c>
      <c r="M187" s="28">
        <v>0</v>
      </c>
      <c r="N187" s="31">
        <v>0</v>
      </c>
      <c r="O187" s="65">
        <v>0</v>
      </c>
      <c r="P187" s="28">
        <v>0</v>
      </c>
      <c r="Q187" s="28">
        <v>0</v>
      </c>
      <c r="R187" s="31">
        <v>0</v>
      </c>
      <c r="S187" s="31">
        <f t="shared" si="155"/>
        <v>0</v>
      </c>
      <c r="T187" s="31">
        <f t="shared" si="156"/>
        <v>0</v>
      </c>
      <c r="U187" s="31">
        <f t="shared" si="158"/>
        <v>0</v>
      </c>
      <c r="V187" s="31">
        <f t="shared" si="154"/>
        <v>0</v>
      </c>
      <c r="W187" s="31">
        <f t="shared" si="159"/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31">
        <v>0</v>
      </c>
      <c r="AI187" s="28">
        <v>0</v>
      </c>
      <c r="AJ187" s="28">
        <v>0</v>
      </c>
      <c r="AK187" s="31">
        <v>0</v>
      </c>
      <c r="AL187" s="28">
        <v>0</v>
      </c>
      <c r="AM187" s="28">
        <v>0</v>
      </c>
      <c r="AN187" s="28">
        <v>0</v>
      </c>
      <c r="AO187" s="28">
        <v>0</v>
      </c>
      <c r="AP187" s="28">
        <v>0</v>
      </c>
      <c r="AQ187" s="28">
        <v>0</v>
      </c>
      <c r="AR187" s="31">
        <v>0</v>
      </c>
      <c r="AS187" s="28">
        <v>0</v>
      </c>
      <c r="AT187" s="28">
        <v>0</v>
      </c>
      <c r="AU187" s="31">
        <v>0</v>
      </c>
      <c r="AV187" s="28">
        <v>0</v>
      </c>
      <c r="AW187" s="31">
        <v>0</v>
      </c>
      <c r="AX187" s="28">
        <v>0</v>
      </c>
      <c r="AY187" s="28">
        <v>0</v>
      </c>
      <c r="AZ187" s="31">
        <v>0</v>
      </c>
      <c r="BA187" s="28">
        <v>0</v>
      </c>
      <c r="BB187" s="28">
        <v>0</v>
      </c>
      <c r="BC187" s="28">
        <v>0</v>
      </c>
      <c r="BD187" s="28">
        <v>0</v>
      </c>
      <c r="BE187" s="28">
        <v>0</v>
      </c>
      <c r="BF187" s="28">
        <v>0</v>
      </c>
      <c r="BG187" s="28">
        <v>0</v>
      </c>
      <c r="BH187" s="28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0</v>
      </c>
      <c r="BQ187" s="28">
        <v>0</v>
      </c>
      <c r="BR187" s="28">
        <v>0</v>
      </c>
      <c r="BS187" s="28">
        <v>0</v>
      </c>
      <c r="BT187" s="28">
        <v>0</v>
      </c>
      <c r="BU187" s="28">
        <v>0</v>
      </c>
      <c r="BV187" s="31">
        <f t="shared" si="160"/>
        <v>0</v>
      </c>
      <c r="BW187" s="31">
        <f t="shared" si="161"/>
        <v>0</v>
      </c>
      <c r="BX187" s="31">
        <f t="shared" si="162"/>
        <v>0</v>
      </c>
      <c r="BY187" s="31">
        <f t="shared" si="163"/>
        <v>0</v>
      </c>
      <c r="BZ187" s="31">
        <f t="shared" si="164"/>
        <v>0</v>
      </c>
      <c r="CA187" s="31">
        <f t="shared" si="165"/>
        <v>0</v>
      </c>
      <c r="CB187" s="31">
        <f t="shared" si="166"/>
        <v>0</v>
      </c>
      <c r="CC187" s="31">
        <f t="shared" si="167"/>
        <v>0</v>
      </c>
      <c r="CD187" s="31">
        <f t="shared" si="168"/>
        <v>0</v>
      </c>
      <c r="CE187" s="31">
        <f t="shared" si="169"/>
        <v>0</v>
      </c>
      <c r="CF187" s="85" t="s">
        <v>1358</v>
      </c>
    </row>
    <row r="188" spans="1:84" ht="60" x14ac:dyDescent="0.25">
      <c r="A188" s="25" t="s">
        <v>102</v>
      </c>
      <c r="B188" s="18" t="s">
        <v>1816</v>
      </c>
      <c r="C188" s="27" t="s">
        <v>1384</v>
      </c>
      <c r="D188" s="66">
        <v>2017</v>
      </c>
      <c r="E188" s="66">
        <v>2017</v>
      </c>
      <c r="F188" s="63" t="s">
        <v>1358</v>
      </c>
      <c r="G188" s="64">
        <v>0</v>
      </c>
      <c r="H188" s="64">
        <f t="shared" si="152"/>
        <v>0</v>
      </c>
      <c r="I188" s="31" t="s">
        <v>1358</v>
      </c>
      <c r="J188" s="64">
        <v>0</v>
      </c>
      <c r="K188" s="31">
        <f t="shared" si="153"/>
        <v>0</v>
      </c>
      <c r="L188" s="31" t="s">
        <v>1358</v>
      </c>
      <c r="M188" s="28">
        <v>26.596630059999999</v>
      </c>
      <c r="N188" s="31">
        <v>0</v>
      </c>
      <c r="O188" s="65">
        <v>0</v>
      </c>
      <c r="P188" s="28">
        <v>0</v>
      </c>
      <c r="Q188" s="28">
        <v>0</v>
      </c>
      <c r="R188" s="31">
        <v>0</v>
      </c>
      <c r="S188" s="31">
        <f t="shared" si="155"/>
        <v>0</v>
      </c>
      <c r="T188" s="31">
        <f t="shared" si="156"/>
        <v>0</v>
      </c>
      <c r="U188" s="31">
        <f t="shared" si="158"/>
        <v>0</v>
      </c>
      <c r="V188" s="31">
        <f t="shared" si="154"/>
        <v>0</v>
      </c>
      <c r="W188" s="31">
        <f t="shared" si="159"/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28">
        <v>0</v>
      </c>
      <c r="AD188" s="28">
        <v>0</v>
      </c>
      <c r="AE188" s="28">
        <v>0</v>
      </c>
      <c r="AF188" s="28">
        <v>0</v>
      </c>
      <c r="AG188" s="28">
        <v>0</v>
      </c>
      <c r="AH188" s="31">
        <v>0</v>
      </c>
      <c r="AI188" s="28">
        <v>0</v>
      </c>
      <c r="AJ188" s="28">
        <v>0</v>
      </c>
      <c r="AK188" s="31">
        <v>0</v>
      </c>
      <c r="AL188" s="28">
        <v>0</v>
      </c>
      <c r="AM188" s="28">
        <v>0</v>
      </c>
      <c r="AN188" s="28">
        <v>0</v>
      </c>
      <c r="AO188" s="28">
        <v>0</v>
      </c>
      <c r="AP188" s="28">
        <v>0</v>
      </c>
      <c r="AQ188" s="28">
        <v>0</v>
      </c>
      <c r="AR188" s="31">
        <v>0</v>
      </c>
      <c r="AS188" s="28">
        <v>0</v>
      </c>
      <c r="AT188" s="28">
        <v>0</v>
      </c>
      <c r="AU188" s="31">
        <v>0</v>
      </c>
      <c r="AV188" s="28">
        <v>0</v>
      </c>
      <c r="AW188" s="31">
        <v>0</v>
      </c>
      <c r="AX188" s="28">
        <v>0</v>
      </c>
      <c r="AY188" s="28">
        <v>0</v>
      </c>
      <c r="AZ188" s="31">
        <v>0</v>
      </c>
      <c r="BA188" s="28">
        <v>0</v>
      </c>
      <c r="BB188" s="28">
        <v>0</v>
      </c>
      <c r="BC188" s="28">
        <v>0</v>
      </c>
      <c r="BD188" s="28">
        <v>0</v>
      </c>
      <c r="BE188" s="28">
        <v>0</v>
      </c>
      <c r="BF188" s="28">
        <v>0</v>
      </c>
      <c r="BG188" s="28">
        <v>0</v>
      </c>
      <c r="BH188" s="28">
        <v>0</v>
      </c>
      <c r="BI188" s="28">
        <v>0</v>
      </c>
      <c r="BJ188" s="28">
        <v>0</v>
      </c>
      <c r="BK188" s="28">
        <v>0</v>
      </c>
      <c r="BL188" s="28">
        <v>0</v>
      </c>
      <c r="BM188" s="28">
        <v>0</v>
      </c>
      <c r="BN188" s="28">
        <v>0</v>
      </c>
      <c r="BO188" s="28">
        <v>0</v>
      </c>
      <c r="BP188" s="28">
        <v>0</v>
      </c>
      <c r="BQ188" s="28">
        <v>0</v>
      </c>
      <c r="BR188" s="28">
        <v>0</v>
      </c>
      <c r="BS188" s="28">
        <v>0</v>
      </c>
      <c r="BT188" s="28">
        <v>0</v>
      </c>
      <c r="BU188" s="28">
        <v>0</v>
      </c>
      <c r="BV188" s="31">
        <f t="shared" si="160"/>
        <v>0</v>
      </c>
      <c r="BW188" s="31">
        <f t="shared" si="161"/>
        <v>0</v>
      </c>
      <c r="BX188" s="31">
        <f t="shared" si="162"/>
        <v>0</v>
      </c>
      <c r="BY188" s="31">
        <f t="shared" si="163"/>
        <v>0</v>
      </c>
      <c r="BZ188" s="31">
        <f t="shared" si="164"/>
        <v>0</v>
      </c>
      <c r="CA188" s="31">
        <f t="shared" si="165"/>
        <v>0</v>
      </c>
      <c r="CB188" s="31">
        <f t="shared" si="166"/>
        <v>0</v>
      </c>
      <c r="CC188" s="31">
        <f t="shared" si="167"/>
        <v>0</v>
      </c>
      <c r="CD188" s="31">
        <f t="shared" si="168"/>
        <v>0</v>
      </c>
      <c r="CE188" s="31">
        <f t="shared" si="169"/>
        <v>0</v>
      </c>
      <c r="CF188" s="85" t="s">
        <v>1358</v>
      </c>
    </row>
    <row r="189" spans="1:84" ht="45" x14ac:dyDescent="0.25">
      <c r="A189" s="25" t="s">
        <v>102</v>
      </c>
      <c r="B189" s="18" t="s">
        <v>1817</v>
      </c>
      <c r="C189" s="27" t="s">
        <v>1385</v>
      </c>
      <c r="D189" s="66">
        <v>2017</v>
      </c>
      <c r="E189" s="66">
        <v>2017</v>
      </c>
      <c r="F189" s="63" t="s">
        <v>1358</v>
      </c>
      <c r="G189" s="64">
        <v>0</v>
      </c>
      <c r="H189" s="64">
        <f t="shared" si="152"/>
        <v>0</v>
      </c>
      <c r="I189" s="31" t="s">
        <v>1358</v>
      </c>
      <c r="J189" s="64">
        <v>0</v>
      </c>
      <c r="K189" s="31">
        <f t="shared" si="153"/>
        <v>0</v>
      </c>
      <c r="L189" s="31" t="s">
        <v>1358</v>
      </c>
      <c r="M189" s="28">
        <v>26.596630059999999</v>
      </c>
      <c r="N189" s="31">
        <v>0</v>
      </c>
      <c r="O189" s="65">
        <v>0</v>
      </c>
      <c r="P189" s="28">
        <v>0</v>
      </c>
      <c r="Q189" s="28">
        <v>0</v>
      </c>
      <c r="R189" s="31">
        <v>0</v>
      </c>
      <c r="S189" s="31">
        <f t="shared" si="155"/>
        <v>0</v>
      </c>
      <c r="T189" s="31">
        <f t="shared" si="156"/>
        <v>0</v>
      </c>
      <c r="U189" s="31">
        <f t="shared" si="158"/>
        <v>0</v>
      </c>
      <c r="V189" s="31">
        <f t="shared" si="154"/>
        <v>0</v>
      </c>
      <c r="W189" s="31">
        <f t="shared" si="159"/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31">
        <v>0</v>
      </c>
      <c r="AI189" s="28">
        <v>0</v>
      </c>
      <c r="AJ189" s="28">
        <v>0</v>
      </c>
      <c r="AK189" s="31">
        <v>0</v>
      </c>
      <c r="AL189" s="28">
        <v>0</v>
      </c>
      <c r="AM189" s="28">
        <v>0</v>
      </c>
      <c r="AN189" s="28">
        <v>0</v>
      </c>
      <c r="AO189" s="28">
        <v>0</v>
      </c>
      <c r="AP189" s="28">
        <v>0</v>
      </c>
      <c r="AQ189" s="28">
        <v>0</v>
      </c>
      <c r="AR189" s="31">
        <v>0</v>
      </c>
      <c r="AS189" s="28">
        <v>0</v>
      </c>
      <c r="AT189" s="28">
        <v>0</v>
      </c>
      <c r="AU189" s="31">
        <v>0</v>
      </c>
      <c r="AV189" s="28">
        <v>0</v>
      </c>
      <c r="AW189" s="31">
        <v>0</v>
      </c>
      <c r="AX189" s="28">
        <v>0</v>
      </c>
      <c r="AY189" s="28">
        <v>0</v>
      </c>
      <c r="AZ189" s="31">
        <v>0</v>
      </c>
      <c r="BA189" s="28">
        <v>0</v>
      </c>
      <c r="BB189" s="28">
        <v>0</v>
      </c>
      <c r="BC189" s="28">
        <v>0</v>
      </c>
      <c r="BD189" s="28">
        <v>0</v>
      </c>
      <c r="BE189" s="28">
        <v>0</v>
      </c>
      <c r="BF189" s="28">
        <v>0</v>
      </c>
      <c r="BG189" s="28">
        <v>0</v>
      </c>
      <c r="BH189" s="28">
        <v>0</v>
      </c>
      <c r="BI189" s="28">
        <v>0</v>
      </c>
      <c r="BJ189" s="28">
        <v>0</v>
      </c>
      <c r="BK189" s="28">
        <v>0</v>
      </c>
      <c r="BL189" s="28">
        <v>0</v>
      </c>
      <c r="BM189" s="28">
        <v>0</v>
      </c>
      <c r="BN189" s="28">
        <v>0</v>
      </c>
      <c r="BO189" s="28">
        <v>0</v>
      </c>
      <c r="BP189" s="28">
        <v>0</v>
      </c>
      <c r="BQ189" s="28">
        <v>0</v>
      </c>
      <c r="BR189" s="28">
        <v>0</v>
      </c>
      <c r="BS189" s="28">
        <v>0</v>
      </c>
      <c r="BT189" s="28">
        <v>0</v>
      </c>
      <c r="BU189" s="28">
        <v>0</v>
      </c>
      <c r="BV189" s="31">
        <f t="shared" si="160"/>
        <v>0</v>
      </c>
      <c r="BW189" s="31">
        <f t="shared" si="161"/>
        <v>0</v>
      </c>
      <c r="BX189" s="31">
        <f t="shared" si="162"/>
        <v>0</v>
      </c>
      <c r="BY189" s="31">
        <f t="shared" si="163"/>
        <v>0</v>
      </c>
      <c r="BZ189" s="31">
        <f t="shared" si="164"/>
        <v>0</v>
      </c>
      <c r="CA189" s="31">
        <f t="shared" si="165"/>
        <v>0</v>
      </c>
      <c r="CB189" s="31">
        <f t="shared" si="166"/>
        <v>0</v>
      </c>
      <c r="CC189" s="31">
        <f t="shared" si="167"/>
        <v>0</v>
      </c>
      <c r="CD189" s="31">
        <f t="shared" si="168"/>
        <v>0</v>
      </c>
      <c r="CE189" s="31">
        <f t="shared" si="169"/>
        <v>0</v>
      </c>
      <c r="CF189" s="85" t="s">
        <v>1358</v>
      </c>
    </row>
    <row r="190" spans="1:84" ht="45" x14ac:dyDescent="0.25">
      <c r="A190" s="25" t="s">
        <v>102</v>
      </c>
      <c r="B190" s="18" t="s">
        <v>1818</v>
      </c>
      <c r="C190" s="27" t="s">
        <v>1386</v>
      </c>
      <c r="D190" s="66">
        <v>2017</v>
      </c>
      <c r="E190" s="66">
        <v>2017</v>
      </c>
      <c r="F190" s="63" t="s">
        <v>1358</v>
      </c>
      <c r="G190" s="64">
        <v>0</v>
      </c>
      <c r="H190" s="64">
        <f t="shared" si="152"/>
        <v>0</v>
      </c>
      <c r="I190" s="31" t="s">
        <v>1358</v>
      </c>
      <c r="J190" s="64">
        <v>0</v>
      </c>
      <c r="K190" s="31">
        <f t="shared" si="153"/>
        <v>0</v>
      </c>
      <c r="L190" s="31" t="s">
        <v>1358</v>
      </c>
      <c r="M190" s="28">
        <v>26.596630059999999</v>
      </c>
      <c r="N190" s="31">
        <v>0</v>
      </c>
      <c r="O190" s="65">
        <v>0</v>
      </c>
      <c r="P190" s="28">
        <v>0</v>
      </c>
      <c r="Q190" s="28">
        <v>0</v>
      </c>
      <c r="R190" s="31">
        <v>0</v>
      </c>
      <c r="S190" s="31">
        <f t="shared" si="155"/>
        <v>0</v>
      </c>
      <c r="T190" s="31">
        <f t="shared" si="156"/>
        <v>0</v>
      </c>
      <c r="U190" s="31">
        <f t="shared" si="158"/>
        <v>0</v>
      </c>
      <c r="V190" s="31">
        <f t="shared" si="154"/>
        <v>0</v>
      </c>
      <c r="W190" s="31">
        <f t="shared" si="159"/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31">
        <v>0</v>
      </c>
      <c r="AI190" s="28">
        <v>0</v>
      </c>
      <c r="AJ190" s="28">
        <v>0</v>
      </c>
      <c r="AK190" s="31">
        <v>0</v>
      </c>
      <c r="AL190" s="28">
        <v>0</v>
      </c>
      <c r="AM190" s="28">
        <v>0</v>
      </c>
      <c r="AN190" s="28">
        <v>0</v>
      </c>
      <c r="AO190" s="28">
        <v>0</v>
      </c>
      <c r="AP190" s="28">
        <v>0</v>
      </c>
      <c r="AQ190" s="28">
        <v>0</v>
      </c>
      <c r="AR190" s="31">
        <v>0</v>
      </c>
      <c r="AS190" s="28">
        <v>0</v>
      </c>
      <c r="AT190" s="28">
        <v>0</v>
      </c>
      <c r="AU190" s="31">
        <v>0</v>
      </c>
      <c r="AV190" s="28">
        <v>0</v>
      </c>
      <c r="AW190" s="31">
        <v>0</v>
      </c>
      <c r="AX190" s="28">
        <v>0</v>
      </c>
      <c r="AY190" s="28">
        <v>0</v>
      </c>
      <c r="AZ190" s="31">
        <v>0</v>
      </c>
      <c r="BA190" s="28">
        <v>0</v>
      </c>
      <c r="BB190" s="28">
        <v>0</v>
      </c>
      <c r="BC190" s="28">
        <v>0</v>
      </c>
      <c r="BD190" s="28">
        <v>0</v>
      </c>
      <c r="BE190" s="28">
        <v>0</v>
      </c>
      <c r="BF190" s="28">
        <v>0</v>
      </c>
      <c r="BG190" s="28">
        <v>0</v>
      </c>
      <c r="BH190" s="28">
        <v>0</v>
      </c>
      <c r="BI190" s="28">
        <v>0</v>
      </c>
      <c r="BJ190" s="28">
        <v>0</v>
      </c>
      <c r="BK190" s="28">
        <v>0</v>
      </c>
      <c r="BL190" s="28">
        <v>0</v>
      </c>
      <c r="BM190" s="28">
        <v>0</v>
      </c>
      <c r="BN190" s="28">
        <v>0</v>
      </c>
      <c r="BO190" s="28">
        <v>0</v>
      </c>
      <c r="BP190" s="28">
        <v>0</v>
      </c>
      <c r="BQ190" s="28">
        <v>0</v>
      </c>
      <c r="BR190" s="28">
        <v>0</v>
      </c>
      <c r="BS190" s="28">
        <v>0</v>
      </c>
      <c r="BT190" s="28">
        <v>0</v>
      </c>
      <c r="BU190" s="28">
        <v>0</v>
      </c>
      <c r="BV190" s="31">
        <f t="shared" si="160"/>
        <v>0</v>
      </c>
      <c r="BW190" s="31">
        <f t="shared" si="161"/>
        <v>0</v>
      </c>
      <c r="BX190" s="31">
        <f t="shared" si="162"/>
        <v>0</v>
      </c>
      <c r="BY190" s="31">
        <f t="shared" si="163"/>
        <v>0</v>
      </c>
      <c r="BZ190" s="31">
        <f t="shared" si="164"/>
        <v>0</v>
      </c>
      <c r="CA190" s="31">
        <f t="shared" si="165"/>
        <v>0</v>
      </c>
      <c r="CB190" s="31">
        <f t="shared" si="166"/>
        <v>0</v>
      </c>
      <c r="CC190" s="31">
        <f t="shared" si="167"/>
        <v>0</v>
      </c>
      <c r="CD190" s="31">
        <f t="shared" si="168"/>
        <v>0</v>
      </c>
      <c r="CE190" s="31">
        <f t="shared" si="169"/>
        <v>0</v>
      </c>
      <c r="CF190" s="85" t="s">
        <v>1358</v>
      </c>
    </row>
    <row r="191" spans="1:84" ht="45" x14ac:dyDescent="0.25">
      <c r="A191" s="25" t="s">
        <v>102</v>
      </c>
      <c r="B191" s="18" t="s">
        <v>1819</v>
      </c>
      <c r="C191" s="27" t="s">
        <v>1387</v>
      </c>
      <c r="D191" s="66">
        <v>2017</v>
      </c>
      <c r="E191" s="66">
        <v>2017</v>
      </c>
      <c r="F191" s="63" t="s">
        <v>1358</v>
      </c>
      <c r="G191" s="64">
        <v>0</v>
      </c>
      <c r="H191" s="64">
        <f t="shared" si="152"/>
        <v>0</v>
      </c>
      <c r="I191" s="31" t="s">
        <v>1358</v>
      </c>
      <c r="J191" s="64">
        <v>0</v>
      </c>
      <c r="K191" s="31">
        <f t="shared" si="153"/>
        <v>0</v>
      </c>
      <c r="L191" s="31" t="s">
        <v>1358</v>
      </c>
      <c r="M191" s="28">
        <v>26.596630059999999</v>
      </c>
      <c r="N191" s="31">
        <v>0</v>
      </c>
      <c r="O191" s="65">
        <v>0</v>
      </c>
      <c r="P191" s="28">
        <v>0</v>
      </c>
      <c r="Q191" s="28">
        <v>0</v>
      </c>
      <c r="R191" s="31">
        <v>0</v>
      </c>
      <c r="S191" s="31">
        <f t="shared" si="155"/>
        <v>0</v>
      </c>
      <c r="T191" s="31">
        <f t="shared" si="156"/>
        <v>0</v>
      </c>
      <c r="U191" s="31">
        <f t="shared" si="158"/>
        <v>0</v>
      </c>
      <c r="V191" s="31">
        <f t="shared" si="154"/>
        <v>0</v>
      </c>
      <c r="W191" s="31">
        <f t="shared" si="159"/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31">
        <v>0</v>
      </c>
      <c r="AI191" s="28">
        <v>0</v>
      </c>
      <c r="AJ191" s="28">
        <v>0</v>
      </c>
      <c r="AK191" s="31">
        <v>0</v>
      </c>
      <c r="AL191" s="28">
        <v>0</v>
      </c>
      <c r="AM191" s="28">
        <v>0</v>
      </c>
      <c r="AN191" s="28">
        <v>0</v>
      </c>
      <c r="AO191" s="28">
        <v>0</v>
      </c>
      <c r="AP191" s="28">
        <v>0</v>
      </c>
      <c r="AQ191" s="28">
        <v>0</v>
      </c>
      <c r="AR191" s="31">
        <v>0</v>
      </c>
      <c r="AS191" s="28">
        <v>0</v>
      </c>
      <c r="AT191" s="28">
        <v>0</v>
      </c>
      <c r="AU191" s="31">
        <v>0</v>
      </c>
      <c r="AV191" s="28">
        <v>0</v>
      </c>
      <c r="AW191" s="31">
        <v>0</v>
      </c>
      <c r="AX191" s="28">
        <v>0</v>
      </c>
      <c r="AY191" s="28">
        <v>0</v>
      </c>
      <c r="AZ191" s="31">
        <v>0</v>
      </c>
      <c r="BA191" s="28">
        <v>0</v>
      </c>
      <c r="BB191" s="28">
        <v>0</v>
      </c>
      <c r="BC191" s="28">
        <v>0</v>
      </c>
      <c r="BD191" s="28">
        <v>0</v>
      </c>
      <c r="BE191" s="28">
        <v>0</v>
      </c>
      <c r="BF191" s="28">
        <v>0</v>
      </c>
      <c r="BG191" s="28">
        <v>0</v>
      </c>
      <c r="BH191" s="28">
        <v>0</v>
      </c>
      <c r="BI191" s="28">
        <v>0</v>
      </c>
      <c r="BJ191" s="28">
        <v>0</v>
      </c>
      <c r="BK191" s="28">
        <v>0</v>
      </c>
      <c r="BL191" s="28">
        <v>0</v>
      </c>
      <c r="BM191" s="28">
        <v>0</v>
      </c>
      <c r="BN191" s="28">
        <v>0</v>
      </c>
      <c r="BO191" s="28">
        <v>0</v>
      </c>
      <c r="BP191" s="28">
        <v>0</v>
      </c>
      <c r="BQ191" s="28">
        <v>0</v>
      </c>
      <c r="BR191" s="28">
        <v>0</v>
      </c>
      <c r="BS191" s="28">
        <v>0</v>
      </c>
      <c r="BT191" s="28">
        <v>0</v>
      </c>
      <c r="BU191" s="28">
        <v>0</v>
      </c>
      <c r="BV191" s="31">
        <f t="shared" si="160"/>
        <v>0</v>
      </c>
      <c r="BW191" s="31">
        <f t="shared" si="161"/>
        <v>0</v>
      </c>
      <c r="BX191" s="31">
        <f t="shared" si="162"/>
        <v>0</v>
      </c>
      <c r="BY191" s="31">
        <f t="shared" si="163"/>
        <v>0</v>
      </c>
      <c r="BZ191" s="31">
        <f t="shared" si="164"/>
        <v>0</v>
      </c>
      <c r="CA191" s="31">
        <f t="shared" si="165"/>
        <v>0</v>
      </c>
      <c r="CB191" s="31">
        <f t="shared" si="166"/>
        <v>0</v>
      </c>
      <c r="CC191" s="31">
        <f t="shared" si="167"/>
        <v>0</v>
      </c>
      <c r="CD191" s="31">
        <f t="shared" si="168"/>
        <v>0</v>
      </c>
      <c r="CE191" s="31">
        <f t="shared" si="169"/>
        <v>0</v>
      </c>
      <c r="CF191" s="85" t="s">
        <v>1358</v>
      </c>
    </row>
    <row r="192" spans="1:84" ht="45" x14ac:dyDescent="0.25">
      <c r="A192" s="25" t="s">
        <v>102</v>
      </c>
      <c r="B192" s="18" t="s">
        <v>1820</v>
      </c>
      <c r="C192" s="27" t="s">
        <v>1388</v>
      </c>
      <c r="D192" s="66">
        <v>2017</v>
      </c>
      <c r="E192" s="66">
        <v>2017</v>
      </c>
      <c r="F192" s="63" t="s">
        <v>1358</v>
      </c>
      <c r="G192" s="64">
        <v>0</v>
      </c>
      <c r="H192" s="64">
        <f t="shared" si="152"/>
        <v>0</v>
      </c>
      <c r="I192" s="31" t="s">
        <v>1358</v>
      </c>
      <c r="J192" s="64">
        <v>0</v>
      </c>
      <c r="K192" s="31">
        <f t="shared" si="153"/>
        <v>0</v>
      </c>
      <c r="L192" s="31" t="s">
        <v>1358</v>
      </c>
      <c r="M192" s="28">
        <v>8.6169802200000003</v>
      </c>
      <c r="N192" s="31">
        <v>0</v>
      </c>
      <c r="O192" s="65">
        <v>0</v>
      </c>
      <c r="P192" s="28">
        <v>0</v>
      </c>
      <c r="Q192" s="28">
        <v>0</v>
      </c>
      <c r="R192" s="31">
        <v>0</v>
      </c>
      <c r="S192" s="31">
        <f t="shared" si="155"/>
        <v>0</v>
      </c>
      <c r="T192" s="31">
        <f t="shared" si="156"/>
        <v>0</v>
      </c>
      <c r="U192" s="31">
        <f t="shared" si="158"/>
        <v>0</v>
      </c>
      <c r="V192" s="31">
        <f t="shared" si="154"/>
        <v>0</v>
      </c>
      <c r="W192" s="31">
        <f t="shared" si="159"/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31">
        <v>0</v>
      </c>
      <c r="AI192" s="28">
        <v>0</v>
      </c>
      <c r="AJ192" s="28">
        <v>0</v>
      </c>
      <c r="AK192" s="31">
        <v>0</v>
      </c>
      <c r="AL192" s="28">
        <v>0</v>
      </c>
      <c r="AM192" s="28">
        <v>0</v>
      </c>
      <c r="AN192" s="28">
        <v>0</v>
      </c>
      <c r="AO192" s="28">
        <v>0</v>
      </c>
      <c r="AP192" s="28">
        <v>0</v>
      </c>
      <c r="AQ192" s="28">
        <v>0</v>
      </c>
      <c r="AR192" s="31">
        <v>0</v>
      </c>
      <c r="AS192" s="28">
        <v>0</v>
      </c>
      <c r="AT192" s="28">
        <v>0</v>
      </c>
      <c r="AU192" s="31">
        <v>0</v>
      </c>
      <c r="AV192" s="28">
        <v>0</v>
      </c>
      <c r="AW192" s="31">
        <v>0</v>
      </c>
      <c r="AX192" s="28">
        <v>0</v>
      </c>
      <c r="AY192" s="28">
        <v>0</v>
      </c>
      <c r="AZ192" s="31">
        <v>0</v>
      </c>
      <c r="BA192" s="28">
        <v>0</v>
      </c>
      <c r="BB192" s="28">
        <v>0</v>
      </c>
      <c r="BC192" s="28">
        <v>0</v>
      </c>
      <c r="BD192" s="28">
        <v>0</v>
      </c>
      <c r="BE192" s="28">
        <v>0</v>
      </c>
      <c r="BF192" s="28">
        <v>0</v>
      </c>
      <c r="BG192" s="28">
        <v>0</v>
      </c>
      <c r="BH192" s="28">
        <v>0</v>
      </c>
      <c r="BI192" s="28">
        <v>0</v>
      </c>
      <c r="BJ192" s="28">
        <v>0</v>
      </c>
      <c r="BK192" s="28">
        <v>0</v>
      </c>
      <c r="BL192" s="28">
        <v>0</v>
      </c>
      <c r="BM192" s="28">
        <v>0</v>
      </c>
      <c r="BN192" s="28">
        <v>0</v>
      </c>
      <c r="BO192" s="28">
        <v>0</v>
      </c>
      <c r="BP192" s="28">
        <v>0</v>
      </c>
      <c r="BQ192" s="28">
        <v>0</v>
      </c>
      <c r="BR192" s="28">
        <v>0</v>
      </c>
      <c r="BS192" s="28">
        <v>0</v>
      </c>
      <c r="BT192" s="28">
        <v>0</v>
      </c>
      <c r="BU192" s="28">
        <v>0</v>
      </c>
      <c r="BV192" s="31">
        <f t="shared" si="160"/>
        <v>0</v>
      </c>
      <c r="BW192" s="31">
        <f t="shared" si="161"/>
        <v>0</v>
      </c>
      <c r="BX192" s="31">
        <f t="shared" si="162"/>
        <v>0</v>
      </c>
      <c r="BY192" s="31">
        <f t="shared" si="163"/>
        <v>0</v>
      </c>
      <c r="BZ192" s="31">
        <f t="shared" si="164"/>
        <v>0</v>
      </c>
      <c r="CA192" s="31">
        <f t="shared" si="165"/>
        <v>0</v>
      </c>
      <c r="CB192" s="31">
        <f t="shared" si="166"/>
        <v>0</v>
      </c>
      <c r="CC192" s="31">
        <f t="shared" si="167"/>
        <v>0</v>
      </c>
      <c r="CD192" s="31">
        <f t="shared" si="168"/>
        <v>0</v>
      </c>
      <c r="CE192" s="31">
        <f t="shared" si="169"/>
        <v>0</v>
      </c>
      <c r="CF192" s="85" t="s">
        <v>1358</v>
      </c>
    </row>
    <row r="193" spans="1:84" ht="45" x14ac:dyDescent="0.25">
      <c r="A193" s="25" t="s">
        <v>102</v>
      </c>
      <c r="B193" s="18" t="s">
        <v>1821</v>
      </c>
      <c r="C193" s="27" t="s">
        <v>1389</v>
      </c>
      <c r="D193" s="66">
        <v>2017</v>
      </c>
      <c r="E193" s="66">
        <v>2017</v>
      </c>
      <c r="F193" s="63" t="s">
        <v>1358</v>
      </c>
      <c r="G193" s="64">
        <v>0</v>
      </c>
      <c r="H193" s="64">
        <f t="shared" si="152"/>
        <v>0</v>
      </c>
      <c r="I193" s="31" t="s">
        <v>1358</v>
      </c>
      <c r="J193" s="64">
        <v>0</v>
      </c>
      <c r="K193" s="31">
        <f t="shared" si="153"/>
        <v>0</v>
      </c>
      <c r="L193" s="31" t="s">
        <v>1358</v>
      </c>
      <c r="M193" s="28">
        <v>0</v>
      </c>
      <c r="N193" s="31">
        <v>0</v>
      </c>
      <c r="O193" s="65">
        <v>0</v>
      </c>
      <c r="P193" s="28">
        <v>0</v>
      </c>
      <c r="Q193" s="28">
        <v>0</v>
      </c>
      <c r="R193" s="31">
        <v>0</v>
      </c>
      <c r="S193" s="31">
        <f t="shared" si="155"/>
        <v>0</v>
      </c>
      <c r="T193" s="31">
        <f t="shared" si="156"/>
        <v>0</v>
      </c>
      <c r="U193" s="31">
        <f t="shared" si="158"/>
        <v>0</v>
      </c>
      <c r="V193" s="31">
        <f t="shared" si="154"/>
        <v>0</v>
      </c>
      <c r="W193" s="31">
        <f t="shared" si="159"/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31">
        <v>0</v>
      </c>
      <c r="AI193" s="28">
        <v>0</v>
      </c>
      <c r="AJ193" s="28">
        <v>0</v>
      </c>
      <c r="AK193" s="31">
        <v>0</v>
      </c>
      <c r="AL193" s="28">
        <v>0</v>
      </c>
      <c r="AM193" s="28">
        <v>0</v>
      </c>
      <c r="AN193" s="28">
        <v>0</v>
      </c>
      <c r="AO193" s="28">
        <v>0</v>
      </c>
      <c r="AP193" s="28">
        <v>0</v>
      </c>
      <c r="AQ193" s="28">
        <v>0</v>
      </c>
      <c r="AR193" s="31">
        <v>0</v>
      </c>
      <c r="AS193" s="28">
        <v>0</v>
      </c>
      <c r="AT193" s="28">
        <v>0</v>
      </c>
      <c r="AU193" s="31">
        <v>0</v>
      </c>
      <c r="AV193" s="28">
        <v>0</v>
      </c>
      <c r="AW193" s="31">
        <v>0</v>
      </c>
      <c r="AX193" s="28">
        <v>0</v>
      </c>
      <c r="AY193" s="28">
        <v>0</v>
      </c>
      <c r="AZ193" s="31">
        <v>0</v>
      </c>
      <c r="BA193" s="28">
        <v>0</v>
      </c>
      <c r="BB193" s="28">
        <v>0</v>
      </c>
      <c r="BC193" s="28">
        <v>0</v>
      </c>
      <c r="BD193" s="28">
        <v>0</v>
      </c>
      <c r="BE193" s="28">
        <v>0</v>
      </c>
      <c r="BF193" s="28">
        <v>0</v>
      </c>
      <c r="BG193" s="28">
        <v>0</v>
      </c>
      <c r="BH193" s="28">
        <v>0</v>
      </c>
      <c r="BI193" s="28">
        <v>0</v>
      </c>
      <c r="BJ193" s="28">
        <v>0</v>
      </c>
      <c r="BK193" s="28">
        <v>0</v>
      </c>
      <c r="BL193" s="28">
        <v>0</v>
      </c>
      <c r="BM193" s="28">
        <v>0</v>
      </c>
      <c r="BN193" s="28">
        <v>0</v>
      </c>
      <c r="BO193" s="28">
        <v>0</v>
      </c>
      <c r="BP193" s="28">
        <v>0</v>
      </c>
      <c r="BQ193" s="28">
        <v>0</v>
      </c>
      <c r="BR193" s="28">
        <v>0</v>
      </c>
      <c r="BS193" s="28">
        <v>0</v>
      </c>
      <c r="BT193" s="28">
        <v>0</v>
      </c>
      <c r="BU193" s="28">
        <v>0</v>
      </c>
      <c r="BV193" s="31">
        <f t="shared" si="160"/>
        <v>0</v>
      </c>
      <c r="BW193" s="31">
        <f t="shared" si="161"/>
        <v>0</v>
      </c>
      <c r="BX193" s="31">
        <f t="shared" si="162"/>
        <v>0</v>
      </c>
      <c r="BY193" s="31">
        <f t="shared" si="163"/>
        <v>0</v>
      </c>
      <c r="BZ193" s="31">
        <f t="shared" si="164"/>
        <v>0</v>
      </c>
      <c r="CA193" s="31">
        <f t="shared" si="165"/>
        <v>0</v>
      </c>
      <c r="CB193" s="31">
        <f t="shared" si="166"/>
        <v>0</v>
      </c>
      <c r="CC193" s="31">
        <f t="shared" si="167"/>
        <v>0</v>
      </c>
      <c r="CD193" s="31">
        <f t="shared" si="168"/>
        <v>0</v>
      </c>
      <c r="CE193" s="31">
        <f t="shared" si="169"/>
        <v>0</v>
      </c>
      <c r="CF193" s="85" t="s">
        <v>1358</v>
      </c>
    </row>
    <row r="194" spans="1:84" ht="63.95" customHeight="1" x14ac:dyDescent="0.25">
      <c r="A194" s="32" t="s">
        <v>102</v>
      </c>
      <c r="B194" s="17" t="s">
        <v>1673</v>
      </c>
      <c r="C194" s="8" t="s">
        <v>1689</v>
      </c>
      <c r="D194" s="66">
        <v>2017</v>
      </c>
      <c r="E194" s="66">
        <v>2017</v>
      </c>
      <c r="F194" s="63" t="s">
        <v>1358</v>
      </c>
      <c r="G194" s="31">
        <v>1.0253743463338532E-2</v>
      </c>
      <c r="H194" s="64">
        <f t="shared" si="152"/>
        <v>6.572649559999999E-2</v>
      </c>
      <c r="I194" s="31" t="s">
        <v>1358</v>
      </c>
      <c r="J194" s="31">
        <v>1.0253743463338532E-2</v>
      </c>
      <c r="K194" s="31">
        <f t="shared" si="153"/>
        <v>6.572649559999999E-2</v>
      </c>
      <c r="L194" s="31" t="s">
        <v>1358</v>
      </c>
      <c r="M194" s="28">
        <v>0</v>
      </c>
      <c r="N194" s="31">
        <v>0</v>
      </c>
      <c r="O194" s="65">
        <v>0</v>
      </c>
      <c r="P194" s="28">
        <v>0</v>
      </c>
      <c r="Q194" s="28">
        <v>0.10779145278399997</v>
      </c>
      <c r="R194" s="31">
        <v>0.12396017070159995</v>
      </c>
      <c r="S194" s="31">
        <f t="shared" si="155"/>
        <v>0</v>
      </c>
      <c r="T194" s="31">
        <f t="shared" si="156"/>
        <v>6.572649559999999E-2</v>
      </c>
      <c r="U194" s="31">
        <f t="shared" si="158"/>
        <v>0</v>
      </c>
      <c r="V194" s="31">
        <f t="shared" si="154"/>
        <v>0</v>
      </c>
      <c r="W194" s="31">
        <f t="shared" si="159"/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31">
        <v>0</v>
      </c>
      <c r="AI194" s="28">
        <v>0</v>
      </c>
      <c r="AJ194" s="28">
        <v>0</v>
      </c>
      <c r="AK194" s="31">
        <v>0</v>
      </c>
      <c r="AL194" s="28">
        <v>0</v>
      </c>
      <c r="AM194" s="28">
        <v>0</v>
      </c>
      <c r="AN194" s="28">
        <v>0</v>
      </c>
      <c r="AO194" s="28">
        <v>0</v>
      </c>
      <c r="AP194" s="28">
        <v>0</v>
      </c>
      <c r="AQ194" s="28">
        <v>0</v>
      </c>
      <c r="AR194" s="31">
        <v>0</v>
      </c>
      <c r="AS194" s="28">
        <v>0</v>
      </c>
      <c r="AT194" s="28">
        <v>0</v>
      </c>
      <c r="AU194" s="31">
        <v>0</v>
      </c>
      <c r="AV194" s="28">
        <v>0</v>
      </c>
      <c r="AW194" s="31">
        <f>55.70042*1.18/1000</f>
        <v>6.572649559999999E-2</v>
      </c>
      <c r="AX194" s="28">
        <v>0</v>
      </c>
      <c r="AY194" s="28">
        <v>0</v>
      </c>
      <c r="AZ194" s="31">
        <f>55.70042*1.18/1000</f>
        <v>6.572649559999999E-2</v>
      </c>
      <c r="BA194" s="28">
        <v>0</v>
      </c>
      <c r="BB194" s="28">
        <v>0</v>
      </c>
      <c r="BC194" s="28">
        <v>0</v>
      </c>
      <c r="BD194" s="28">
        <v>0</v>
      </c>
      <c r="BE194" s="28">
        <v>0</v>
      </c>
      <c r="BF194" s="28">
        <v>0</v>
      </c>
      <c r="BG194" s="28">
        <v>0</v>
      </c>
      <c r="BH194" s="28">
        <v>0</v>
      </c>
      <c r="BI194" s="28">
        <v>0</v>
      </c>
      <c r="BJ194" s="28">
        <v>0</v>
      </c>
      <c r="BK194" s="28">
        <v>0</v>
      </c>
      <c r="BL194" s="28">
        <v>0</v>
      </c>
      <c r="BM194" s="28">
        <v>0</v>
      </c>
      <c r="BN194" s="28">
        <v>0</v>
      </c>
      <c r="BO194" s="28">
        <v>0</v>
      </c>
      <c r="BP194" s="28">
        <v>0</v>
      </c>
      <c r="BQ194" s="28">
        <v>0</v>
      </c>
      <c r="BR194" s="28">
        <v>0</v>
      </c>
      <c r="BS194" s="28">
        <v>0</v>
      </c>
      <c r="BT194" s="28">
        <v>0</v>
      </c>
      <c r="BU194" s="28">
        <v>0</v>
      </c>
      <c r="BV194" s="31">
        <f t="shared" si="160"/>
        <v>6.572649559999999E-2</v>
      </c>
      <c r="BW194" s="31">
        <f t="shared" si="161"/>
        <v>0</v>
      </c>
      <c r="BX194" s="31">
        <f t="shared" si="162"/>
        <v>0</v>
      </c>
      <c r="BY194" s="31">
        <f t="shared" si="163"/>
        <v>6.572649559999999E-2</v>
      </c>
      <c r="BZ194" s="31">
        <f t="shared" si="164"/>
        <v>0</v>
      </c>
      <c r="CA194" s="31">
        <f t="shared" si="165"/>
        <v>6.572649559999999E-2</v>
      </c>
      <c r="CB194" s="31">
        <f t="shared" si="166"/>
        <v>0</v>
      </c>
      <c r="CC194" s="31">
        <f t="shared" si="167"/>
        <v>0</v>
      </c>
      <c r="CD194" s="31">
        <f t="shared" si="168"/>
        <v>6.572649559999999E-2</v>
      </c>
      <c r="CE194" s="31">
        <f t="shared" si="169"/>
        <v>0</v>
      </c>
      <c r="CF194" s="85" t="s">
        <v>1358</v>
      </c>
    </row>
    <row r="195" spans="1:84" ht="78" customHeight="1" x14ac:dyDescent="0.25">
      <c r="A195" s="32" t="s">
        <v>102</v>
      </c>
      <c r="B195" s="17" t="s">
        <v>1674</v>
      </c>
      <c r="C195" s="8" t="s">
        <v>1690</v>
      </c>
      <c r="D195" s="66">
        <v>2017</v>
      </c>
      <c r="E195" s="66">
        <v>2017</v>
      </c>
      <c r="F195" s="63" t="s">
        <v>1358</v>
      </c>
      <c r="G195" s="31">
        <v>8.15784624024961E-3</v>
      </c>
      <c r="H195" s="64">
        <f t="shared" si="152"/>
        <v>5.2291794400000001E-2</v>
      </c>
      <c r="I195" s="31" t="s">
        <v>1358</v>
      </c>
      <c r="J195" s="31">
        <v>8.15784624024961E-3</v>
      </c>
      <c r="K195" s="31">
        <f t="shared" si="153"/>
        <v>5.2291794400000001E-2</v>
      </c>
      <c r="L195" s="31" t="s">
        <v>1358</v>
      </c>
      <c r="M195" s="28">
        <v>0</v>
      </c>
      <c r="N195" s="31">
        <v>0</v>
      </c>
      <c r="O195" s="65">
        <v>0</v>
      </c>
      <c r="P195" s="28">
        <v>0</v>
      </c>
      <c r="Q195" s="28">
        <v>8.5758542815999997E-2</v>
      </c>
      <c r="R195" s="31">
        <v>9.8622324238399992E-2</v>
      </c>
      <c r="S195" s="31">
        <f t="shared" si="155"/>
        <v>0</v>
      </c>
      <c r="T195" s="31">
        <f t="shared" si="156"/>
        <v>5.2291794400000001E-2</v>
      </c>
      <c r="U195" s="31">
        <f t="shared" si="158"/>
        <v>0</v>
      </c>
      <c r="V195" s="31">
        <f t="shared" si="154"/>
        <v>0</v>
      </c>
      <c r="W195" s="31">
        <f t="shared" si="159"/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31">
        <v>0</v>
      </c>
      <c r="AI195" s="28">
        <v>0</v>
      </c>
      <c r="AJ195" s="28">
        <v>0</v>
      </c>
      <c r="AK195" s="31">
        <v>0</v>
      </c>
      <c r="AL195" s="28">
        <v>0</v>
      </c>
      <c r="AM195" s="28">
        <v>0</v>
      </c>
      <c r="AN195" s="28">
        <v>0</v>
      </c>
      <c r="AO195" s="28">
        <v>0</v>
      </c>
      <c r="AP195" s="28">
        <v>0</v>
      </c>
      <c r="AQ195" s="28">
        <v>0</v>
      </c>
      <c r="AR195" s="31">
        <v>0</v>
      </c>
      <c r="AS195" s="28">
        <v>0</v>
      </c>
      <c r="AT195" s="28">
        <v>0</v>
      </c>
      <c r="AU195" s="31">
        <v>0</v>
      </c>
      <c r="AV195" s="28">
        <v>0</v>
      </c>
      <c r="AW195" s="31">
        <f>44.31508*1.18/1000</f>
        <v>5.2291794400000001E-2</v>
      </c>
      <c r="AX195" s="28">
        <v>0</v>
      </c>
      <c r="AY195" s="28">
        <v>0</v>
      </c>
      <c r="AZ195" s="31">
        <f>44.31508*1.18/1000</f>
        <v>5.2291794400000001E-2</v>
      </c>
      <c r="BA195" s="28">
        <v>0</v>
      </c>
      <c r="BB195" s="28">
        <v>0</v>
      </c>
      <c r="BC195" s="28">
        <v>0</v>
      </c>
      <c r="BD195" s="28">
        <v>0</v>
      </c>
      <c r="BE195" s="28">
        <v>0</v>
      </c>
      <c r="BF195" s="28">
        <v>0</v>
      </c>
      <c r="BG195" s="28">
        <v>0</v>
      </c>
      <c r="BH195" s="28">
        <v>0</v>
      </c>
      <c r="BI195" s="28">
        <v>0</v>
      </c>
      <c r="BJ195" s="28">
        <v>0</v>
      </c>
      <c r="BK195" s="28">
        <v>0</v>
      </c>
      <c r="BL195" s="28">
        <v>0</v>
      </c>
      <c r="BM195" s="28">
        <v>0</v>
      </c>
      <c r="BN195" s="28">
        <v>0</v>
      </c>
      <c r="BO195" s="28">
        <v>0</v>
      </c>
      <c r="BP195" s="28">
        <v>0</v>
      </c>
      <c r="BQ195" s="28">
        <v>0</v>
      </c>
      <c r="BR195" s="28">
        <v>0</v>
      </c>
      <c r="BS195" s="28">
        <v>0</v>
      </c>
      <c r="BT195" s="28">
        <v>0</v>
      </c>
      <c r="BU195" s="28">
        <v>0</v>
      </c>
      <c r="BV195" s="31">
        <f t="shared" si="160"/>
        <v>5.2291794400000001E-2</v>
      </c>
      <c r="BW195" s="31">
        <f t="shared" si="161"/>
        <v>0</v>
      </c>
      <c r="BX195" s="31">
        <f t="shared" si="162"/>
        <v>0</v>
      </c>
      <c r="BY195" s="31">
        <f t="shared" si="163"/>
        <v>5.2291794400000001E-2</v>
      </c>
      <c r="BZ195" s="31">
        <f t="shared" si="164"/>
        <v>0</v>
      </c>
      <c r="CA195" s="31">
        <f t="shared" si="165"/>
        <v>5.2291794400000001E-2</v>
      </c>
      <c r="CB195" s="31">
        <f t="shared" si="166"/>
        <v>0</v>
      </c>
      <c r="CC195" s="31">
        <f t="shared" si="167"/>
        <v>0</v>
      </c>
      <c r="CD195" s="31">
        <f t="shared" si="168"/>
        <v>5.2291794400000001E-2</v>
      </c>
      <c r="CE195" s="31">
        <f t="shared" si="169"/>
        <v>0</v>
      </c>
      <c r="CF195" s="85" t="s">
        <v>1358</v>
      </c>
    </row>
    <row r="196" spans="1:84" ht="51" customHeight="1" x14ac:dyDescent="0.25">
      <c r="A196" s="32" t="s">
        <v>102</v>
      </c>
      <c r="B196" s="17" t="s">
        <v>1675</v>
      </c>
      <c r="C196" s="8" t="s">
        <v>1691</v>
      </c>
      <c r="D196" s="66">
        <v>2017</v>
      </c>
      <c r="E196" s="66">
        <v>2017</v>
      </c>
      <c r="F196" s="63" t="s">
        <v>1358</v>
      </c>
      <c r="G196" s="31">
        <v>0.30282316991643454</v>
      </c>
      <c r="H196" s="64">
        <f t="shared" si="152"/>
        <v>2.17427036</v>
      </c>
      <c r="I196" s="31" t="s">
        <v>1358</v>
      </c>
      <c r="J196" s="31">
        <v>0.30282316991643454</v>
      </c>
      <c r="K196" s="31">
        <f t="shared" si="153"/>
        <v>2.17427036</v>
      </c>
      <c r="L196" s="31" t="s">
        <v>1358</v>
      </c>
      <c r="M196" s="28">
        <v>0</v>
      </c>
      <c r="N196" s="31">
        <v>0</v>
      </c>
      <c r="O196" s="65">
        <v>0</v>
      </c>
      <c r="P196" s="28">
        <v>0</v>
      </c>
      <c r="Q196" s="28">
        <v>3.5658033903999997</v>
      </c>
      <c r="R196" s="31">
        <v>4.1006738989599993</v>
      </c>
      <c r="S196" s="31">
        <f t="shared" si="155"/>
        <v>0</v>
      </c>
      <c r="T196" s="31">
        <f t="shared" si="156"/>
        <v>2.17427036</v>
      </c>
      <c r="U196" s="31">
        <f t="shared" si="158"/>
        <v>0</v>
      </c>
      <c r="V196" s="31">
        <f t="shared" si="154"/>
        <v>0</v>
      </c>
      <c r="W196" s="31">
        <f t="shared" si="159"/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31">
        <v>0</v>
      </c>
      <c r="AI196" s="28">
        <v>0</v>
      </c>
      <c r="AJ196" s="28">
        <v>0</v>
      </c>
      <c r="AK196" s="31">
        <v>0</v>
      </c>
      <c r="AL196" s="28">
        <v>0</v>
      </c>
      <c r="AM196" s="28">
        <v>0</v>
      </c>
      <c r="AN196" s="28">
        <v>0</v>
      </c>
      <c r="AO196" s="28">
        <v>0</v>
      </c>
      <c r="AP196" s="28">
        <v>0</v>
      </c>
      <c r="AQ196" s="28">
        <v>0</v>
      </c>
      <c r="AR196" s="31">
        <v>0</v>
      </c>
      <c r="AS196" s="28">
        <v>0</v>
      </c>
      <c r="AT196" s="28">
        <v>0</v>
      </c>
      <c r="AU196" s="31">
        <v>0</v>
      </c>
      <c r="AV196" s="28">
        <v>0</v>
      </c>
      <c r="AW196" s="31">
        <f>1842.602*1.18/1000</f>
        <v>2.17427036</v>
      </c>
      <c r="AX196" s="28">
        <v>0</v>
      </c>
      <c r="AY196" s="28">
        <v>0</v>
      </c>
      <c r="AZ196" s="31">
        <f>1842.602*1.18/1000</f>
        <v>2.17427036</v>
      </c>
      <c r="BA196" s="28">
        <v>0</v>
      </c>
      <c r="BB196" s="28">
        <v>0</v>
      </c>
      <c r="BC196" s="28">
        <v>0</v>
      </c>
      <c r="BD196" s="28">
        <v>0</v>
      </c>
      <c r="BE196" s="28">
        <v>0</v>
      </c>
      <c r="BF196" s="28">
        <v>0</v>
      </c>
      <c r="BG196" s="28">
        <v>0</v>
      </c>
      <c r="BH196" s="28">
        <v>0</v>
      </c>
      <c r="BI196" s="28">
        <v>0</v>
      </c>
      <c r="BJ196" s="28">
        <v>0</v>
      </c>
      <c r="BK196" s="28">
        <v>0</v>
      </c>
      <c r="BL196" s="28">
        <v>0</v>
      </c>
      <c r="BM196" s="28">
        <v>0</v>
      </c>
      <c r="BN196" s="28">
        <v>0</v>
      </c>
      <c r="BO196" s="28">
        <v>0</v>
      </c>
      <c r="BP196" s="28">
        <v>0</v>
      </c>
      <c r="BQ196" s="28">
        <v>0</v>
      </c>
      <c r="BR196" s="28">
        <v>0</v>
      </c>
      <c r="BS196" s="28">
        <v>0</v>
      </c>
      <c r="BT196" s="28">
        <v>0</v>
      </c>
      <c r="BU196" s="28">
        <v>0</v>
      </c>
      <c r="BV196" s="31">
        <f t="shared" si="160"/>
        <v>2.17427036</v>
      </c>
      <c r="BW196" s="31">
        <f t="shared" si="161"/>
        <v>0</v>
      </c>
      <c r="BX196" s="31">
        <f t="shared" si="162"/>
        <v>0</v>
      </c>
      <c r="BY196" s="31">
        <f t="shared" si="163"/>
        <v>2.17427036</v>
      </c>
      <c r="BZ196" s="31">
        <f t="shared" si="164"/>
        <v>0</v>
      </c>
      <c r="CA196" s="31">
        <f t="shared" si="165"/>
        <v>2.17427036</v>
      </c>
      <c r="CB196" s="31">
        <f t="shared" si="166"/>
        <v>0</v>
      </c>
      <c r="CC196" s="31">
        <f t="shared" si="167"/>
        <v>0</v>
      </c>
      <c r="CD196" s="31">
        <f t="shared" si="168"/>
        <v>2.17427036</v>
      </c>
      <c r="CE196" s="31">
        <f t="shared" si="169"/>
        <v>0</v>
      </c>
      <c r="CF196" s="85" t="s">
        <v>1358</v>
      </c>
    </row>
    <row r="197" spans="1:84" ht="63.95" customHeight="1" x14ac:dyDescent="0.25">
      <c r="A197" s="32" t="s">
        <v>102</v>
      </c>
      <c r="B197" s="17" t="s">
        <v>1676</v>
      </c>
      <c r="C197" s="8" t="s">
        <v>1692</v>
      </c>
      <c r="D197" s="66">
        <v>2017</v>
      </c>
      <c r="E197" s="66">
        <v>2017</v>
      </c>
      <c r="F197" s="63" t="s">
        <v>1358</v>
      </c>
      <c r="G197" s="31">
        <v>0.20548041372854911</v>
      </c>
      <c r="H197" s="64">
        <f t="shared" si="152"/>
        <v>1.3171294519999999</v>
      </c>
      <c r="I197" s="31" t="s">
        <v>1358</v>
      </c>
      <c r="J197" s="31">
        <v>0.20548041372854911</v>
      </c>
      <c r="K197" s="31">
        <f t="shared" si="153"/>
        <v>1.3171294519999999</v>
      </c>
      <c r="L197" s="31" t="s">
        <v>1358</v>
      </c>
      <c r="M197" s="28">
        <v>0</v>
      </c>
      <c r="N197" s="31">
        <v>0</v>
      </c>
      <c r="O197" s="65">
        <v>0</v>
      </c>
      <c r="P197" s="28">
        <v>0</v>
      </c>
      <c r="Q197" s="28">
        <v>2.1600923012799997</v>
      </c>
      <c r="R197" s="31">
        <v>2.4841061464719996</v>
      </c>
      <c r="S197" s="31">
        <f t="shared" si="155"/>
        <v>0</v>
      </c>
      <c r="T197" s="31">
        <f t="shared" si="156"/>
        <v>1.3171294519999999</v>
      </c>
      <c r="U197" s="31">
        <f t="shared" si="158"/>
        <v>0</v>
      </c>
      <c r="V197" s="31">
        <f t="shared" si="154"/>
        <v>0</v>
      </c>
      <c r="W197" s="31">
        <f t="shared" si="159"/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31">
        <v>0</v>
      </c>
      <c r="AI197" s="28">
        <v>0</v>
      </c>
      <c r="AJ197" s="28">
        <v>0</v>
      </c>
      <c r="AK197" s="31">
        <v>0</v>
      </c>
      <c r="AL197" s="28">
        <v>0</v>
      </c>
      <c r="AM197" s="28">
        <v>0</v>
      </c>
      <c r="AN197" s="28">
        <v>0</v>
      </c>
      <c r="AO197" s="28">
        <v>0</v>
      </c>
      <c r="AP197" s="28">
        <v>0</v>
      </c>
      <c r="AQ197" s="28">
        <v>0</v>
      </c>
      <c r="AR197" s="31">
        <v>0</v>
      </c>
      <c r="AS197" s="28">
        <v>0</v>
      </c>
      <c r="AT197" s="28">
        <v>0</v>
      </c>
      <c r="AU197" s="31">
        <v>0</v>
      </c>
      <c r="AV197" s="28">
        <v>0</v>
      </c>
      <c r="AW197" s="31">
        <f>1116.2114*1.18/1000</f>
        <v>1.3171294519999999</v>
      </c>
      <c r="AX197" s="28">
        <v>0</v>
      </c>
      <c r="AY197" s="28">
        <v>0</v>
      </c>
      <c r="AZ197" s="31">
        <f>1116.2114*1.18/1000</f>
        <v>1.3171294519999999</v>
      </c>
      <c r="BA197" s="28">
        <v>0</v>
      </c>
      <c r="BB197" s="28">
        <v>0</v>
      </c>
      <c r="BC197" s="28">
        <v>0</v>
      </c>
      <c r="BD197" s="28">
        <v>0</v>
      </c>
      <c r="BE197" s="28">
        <v>0</v>
      </c>
      <c r="BF197" s="28">
        <v>0</v>
      </c>
      <c r="BG197" s="28">
        <v>0</v>
      </c>
      <c r="BH197" s="28">
        <v>0</v>
      </c>
      <c r="BI197" s="28">
        <v>0</v>
      </c>
      <c r="BJ197" s="28">
        <v>0</v>
      </c>
      <c r="BK197" s="28">
        <v>0</v>
      </c>
      <c r="BL197" s="28">
        <v>0</v>
      </c>
      <c r="BM197" s="28">
        <v>0</v>
      </c>
      <c r="BN197" s="28">
        <v>0</v>
      </c>
      <c r="BO197" s="28">
        <v>0</v>
      </c>
      <c r="BP197" s="28">
        <v>0</v>
      </c>
      <c r="BQ197" s="28">
        <v>0</v>
      </c>
      <c r="BR197" s="28">
        <v>0</v>
      </c>
      <c r="BS197" s="28">
        <v>0</v>
      </c>
      <c r="BT197" s="28">
        <v>0</v>
      </c>
      <c r="BU197" s="28">
        <v>0</v>
      </c>
      <c r="BV197" s="31">
        <f t="shared" si="160"/>
        <v>1.3171294519999999</v>
      </c>
      <c r="BW197" s="31">
        <f t="shared" si="161"/>
        <v>0</v>
      </c>
      <c r="BX197" s="31">
        <f t="shared" si="162"/>
        <v>0</v>
      </c>
      <c r="BY197" s="31">
        <f t="shared" si="163"/>
        <v>1.3171294519999999</v>
      </c>
      <c r="BZ197" s="31">
        <f t="shared" si="164"/>
        <v>0</v>
      </c>
      <c r="CA197" s="31">
        <f t="shared" si="165"/>
        <v>1.3171294519999999</v>
      </c>
      <c r="CB197" s="31">
        <f t="shared" si="166"/>
        <v>0</v>
      </c>
      <c r="CC197" s="31">
        <f t="shared" si="167"/>
        <v>0</v>
      </c>
      <c r="CD197" s="31">
        <f t="shared" si="168"/>
        <v>1.3171294519999999</v>
      </c>
      <c r="CE197" s="31">
        <f t="shared" si="169"/>
        <v>0</v>
      </c>
      <c r="CF197" s="85" t="s">
        <v>1358</v>
      </c>
    </row>
    <row r="198" spans="1:84" ht="63.95" customHeight="1" x14ac:dyDescent="0.25">
      <c r="A198" s="32" t="s">
        <v>102</v>
      </c>
      <c r="B198" s="17" t="s">
        <v>1677</v>
      </c>
      <c r="C198" s="8" t="s">
        <v>1693</v>
      </c>
      <c r="D198" s="66">
        <v>2017</v>
      </c>
      <c r="E198" s="66">
        <v>2017</v>
      </c>
      <c r="F198" s="63" t="s">
        <v>1358</v>
      </c>
      <c r="G198" s="31">
        <v>0.18193070639625583</v>
      </c>
      <c r="H198" s="64">
        <f t="shared" si="152"/>
        <v>1.1661758279999999</v>
      </c>
      <c r="I198" s="31" t="s">
        <v>1358</v>
      </c>
      <c r="J198" s="31">
        <v>0.18193070639625583</v>
      </c>
      <c r="K198" s="31">
        <f t="shared" si="153"/>
        <v>1.1661758279999999</v>
      </c>
      <c r="L198" s="31" t="s">
        <v>1358</v>
      </c>
      <c r="M198" s="28">
        <v>0</v>
      </c>
      <c r="N198" s="31">
        <v>0</v>
      </c>
      <c r="O198" s="65">
        <v>0</v>
      </c>
      <c r="P198" s="28">
        <v>0</v>
      </c>
      <c r="Q198" s="28">
        <v>1.9125283579199996</v>
      </c>
      <c r="R198" s="31">
        <v>2.1994076116079992</v>
      </c>
      <c r="S198" s="31">
        <f t="shared" si="155"/>
        <v>0</v>
      </c>
      <c r="T198" s="31">
        <f t="shared" si="156"/>
        <v>1.1661758279999999</v>
      </c>
      <c r="U198" s="31">
        <f t="shared" si="158"/>
        <v>0</v>
      </c>
      <c r="V198" s="31">
        <f t="shared" si="154"/>
        <v>0</v>
      </c>
      <c r="W198" s="31">
        <f t="shared" si="159"/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28">
        <v>0</v>
      </c>
      <c r="AD198" s="28">
        <v>0</v>
      </c>
      <c r="AE198" s="28">
        <v>0</v>
      </c>
      <c r="AF198" s="28">
        <v>0</v>
      </c>
      <c r="AG198" s="28">
        <v>0</v>
      </c>
      <c r="AH198" s="31">
        <v>0</v>
      </c>
      <c r="AI198" s="28">
        <v>0</v>
      </c>
      <c r="AJ198" s="28">
        <v>0</v>
      </c>
      <c r="AK198" s="31">
        <v>0</v>
      </c>
      <c r="AL198" s="28">
        <v>0</v>
      </c>
      <c r="AM198" s="28">
        <v>0</v>
      </c>
      <c r="AN198" s="28">
        <v>0</v>
      </c>
      <c r="AO198" s="28">
        <v>0</v>
      </c>
      <c r="AP198" s="28">
        <v>0</v>
      </c>
      <c r="AQ198" s="28">
        <v>0</v>
      </c>
      <c r="AR198" s="31">
        <v>0</v>
      </c>
      <c r="AS198" s="28">
        <v>0</v>
      </c>
      <c r="AT198" s="28">
        <v>0</v>
      </c>
      <c r="AU198" s="31">
        <v>0</v>
      </c>
      <c r="AV198" s="28">
        <v>0</v>
      </c>
      <c r="AW198" s="31">
        <f>988.2846*1.18/1000</f>
        <v>1.1661758279999999</v>
      </c>
      <c r="AX198" s="28">
        <v>0</v>
      </c>
      <c r="AY198" s="28">
        <v>0</v>
      </c>
      <c r="AZ198" s="31">
        <f>988.2846*1.18/1000</f>
        <v>1.1661758279999999</v>
      </c>
      <c r="BA198" s="28">
        <v>0</v>
      </c>
      <c r="BB198" s="28">
        <v>0</v>
      </c>
      <c r="BC198" s="28">
        <v>0</v>
      </c>
      <c r="BD198" s="28">
        <v>0</v>
      </c>
      <c r="BE198" s="28">
        <v>0</v>
      </c>
      <c r="BF198" s="28">
        <v>0</v>
      </c>
      <c r="BG198" s="28">
        <v>0</v>
      </c>
      <c r="BH198" s="28">
        <v>0</v>
      </c>
      <c r="BI198" s="28">
        <v>0</v>
      </c>
      <c r="BJ198" s="28">
        <v>0</v>
      </c>
      <c r="BK198" s="28">
        <v>0</v>
      </c>
      <c r="BL198" s="28">
        <v>0</v>
      </c>
      <c r="BM198" s="28">
        <v>0</v>
      </c>
      <c r="BN198" s="28">
        <v>0</v>
      </c>
      <c r="BO198" s="28">
        <v>0</v>
      </c>
      <c r="BP198" s="28">
        <v>0</v>
      </c>
      <c r="BQ198" s="28">
        <v>0</v>
      </c>
      <c r="BR198" s="28">
        <v>0</v>
      </c>
      <c r="BS198" s="28">
        <v>0</v>
      </c>
      <c r="BT198" s="28">
        <v>0</v>
      </c>
      <c r="BU198" s="28">
        <v>0</v>
      </c>
      <c r="BV198" s="31">
        <f t="shared" si="160"/>
        <v>1.1661758279999999</v>
      </c>
      <c r="BW198" s="31">
        <f t="shared" si="161"/>
        <v>0</v>
      </c>
      <c r="BX198" s="31">
        <f t="shared" si="162"/>
        <v>0</v>
      </c>
      <c r="BY198" s="31">
        <f t="shared" si="163"/>
        <v>1.1661758279999999</v>
      </c>
      <c r="BZ198" s="31">
        <f t="shared" si="164"/>
        <v>0</v>
      </c>
      <c r="CA198" s="31">
        <f t="shared" si="165"/>
        <v>1.1661758279999999</v>
      </c>
      <c r="CB198" s="31">
        <f t="shared" si="166"/>
        <v>0</v>
      </c>
      <c r="CC198" s="31">
        <f t="shared" si="167"/>
        <v>0</v>
      </c>
      <c r="CD198" s="31">
        <f t="shared" si="168"/>
        <v>1.1661758279999999</v>
      </c>
      <c r="CE198" s="31">
        <f t="shared" si="169"/>
        <v>0</v>
      </c>
      <c r="CF198" s="85" t="s">
        <v>1358</v>
      </c>
    </row>
    <row r="199" spans="1:84" ht="63.95" customHeight="1" x14ac:dyDescent="0.25">
      <c r="A199" s="32" t="s">
        <v>102</v>
      </c>
      <c r="B199" s="17" t="s">
        <v>1822</v>
      </c>
      <c r="C199" s="8" t="s">
        <v>1694</v>
      </c>
      <c r="D199" s="66">
        <v>2017</v>
      </c>
      <c r="E199" s="66">
        <v>2017</v>
      </c>
      <c r="F199" s="63" t="s">
        <v>1358</v>
      </c>
      <c r="G199" s="31">
        <v>0.34249450848673946</v>
      </c>
      <c r="H199" s="64">
        <f t="shared" si="152"/>
        <v>2.1953897994</v>
      </c>
      <c r="I199" s="31" t="s">
        <v>1358</v>
      </c>
      <c r="J199" s="31">
        <v>0.34249450848673946</v>
      </c>
      <c r="K199" s="31">
        <f t="shared" si="153"/>
        <v>2.1953897994</v>
      </c>
      <c r="L199" s="31" t="s">
        <v>1358</v>
      </c>
      <c r="M199" s="28">
        <v>0</v>
      </c>
      <c r="N199" s="31">
        <v>0</v>
      </c>
      <c r="O199" s="65">
        <v>0</v>
      </c>
      <c r="P199" s="28">
        <v>0</v>
      </c>
      <c r="Q199" s="28">
        <v>3.6004392710159996</v>
      </c>
      <c r="R199" s="31">
        <v>4.1405051616683988</v>
      </c>
      <c r="S199" s="31">
        <f t="shared" si="155"/>
        <v>0</v>
      </c>
      <c r="T199" s="31">
        <f t="shared" si="156"/>
        <v>2.1953897994</v>
      </c>
      <c r="U199" s="31">
        <f t="shared" si="158"/>
        <v>0</v>
      </c>
      <c r="V199" s="31">
        <f t="shared" si="154"/>
        <v>0</v>
      </c>
      <c r="W199" s="31">
        <f t="shared" si="159"/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28">
        <v>0</v>
      </c>
      <c r="AD199" s="28">
        <v>0</v>
      </c>
      <c r="AE199" s="28">
        <v>0</v>
      </c>
      <c r="AF199" s="28">
        <v>0</v>
      </c>
      <c r="AG199" s="28">
        <v>0</v>
      </c>
      <c r="AH199" s="31">
        <v>0</v>
      </c>
      <c r="AI199" s="28">
        <v>0</v>
      </c>
      <c r="AJ199" s="28">
        <v>0</v>
      </c>
      <c r="AK199" s="31">
        <v>0</v>
      </c>
      <c r="AL199" s="28">
        <v>0</v>
      </c>
      <c r="AM199" s="28">
        <v>0</v>
      </c>
      <c r="AN199" s="28">
        <v>0</v>
      </c>
      <c r="AO199" s="28">
        <v>0</v>
      </c>
      <c r="AP199" s="28">
        <v>0</v>
      </c>
      <c r="AQ199" s="28">
        <v>0</v>
      </c>
      <c r="AR199" s="31">
        <v>0</v>
      </c>
      <c r="AS199" s="28">
        <v>0</v>
      </c>
      <c r="AT199" s="28">
        <v>0</v>
      </c>
      <c r="AU199" s="31">
        <v>0</v>
      </c>
      <c r="AV199" s="28">
        <v>0</v>
      </c>
      <c r="AW199" s="31">
        <v>2.1953897994</v>
      </c>
      <c r="AX199" s="28">
        <v>0</v>
      </c>
      <c r="AY199" s="28">
        <v>0</v>
      </c>
      <c r="AZ199" s="31">
        <v>2.1953897994</v>
      </c>
      <c r="BA199" s="28">
        <v>0</v>
      </c>
      <c r="BB199" s="28">
        <v>0</v>
      </c>
      <c r="BC199" s="28">
        <v>0</v>
      </c>
      <c r="BD199" s="28">
        <v>0</v>
      </c>
      <c r="BE199" s="28">
        <v>0</v>
      </c>
      <c r="BF199" s="28">
        <v>0</v>
      </c>
      <c r="BG199" s="28">
        <v>0</v>
      </c>
      <c r="BH199" s="28">
        <v>0</v>
      </c>
      <c r="BI199" s="28">
        <v>0</v>
      </c>
      <c r="BJ199" s="28">
        <v>0</v>
      </c>
      <c r="BK199" s="28">
        <v>0</v>
      </c>
      <c r="BL199" s="28">
        <v>0</v>
      </c>
      <c r="BM199" s="28">
        <v>0</v>
      </c>
      <c r="BN199" s="28">
        <v>0</v>
      </c>
      <c r="BO199" s="28">
        <v>0</v>
      </c>
      <c r="BP199" s="28">
        <v>0</v>
      </c>
      <c r="BQ199" s="28">
        <v>0</v>
      </c>
      <c r="BR199" s="28">
        <v>0</v>
      </c>
      <c r="BS199" s="28">
        <v>0</v>
      </c>
      <c r="BT199" s="28">
        <v>0</v>
      </c>
      <c r="BU199" s="28">
        <v>0</v>
      </c>
      <c r="BV199" s="31">
        <f t="shared" si="160"/>
        <v>2.1953897994</v>
      </c>
      <c r="BW199" s="31">
        <f t="shared" si="161"/>
        <v>0</v>
      </c>
      <c r="BX199" s="31">
        <f t="shared" si="162"/>
        <v>0</v>
      </c>
      <c r="BY199" s="31">
        <f t="shared" si="163"/>
        <v>2.1953897994</v>
      </c>
      <c r="BZ199" s="31">
        <f t="shared" si="164"/>
        <v>0</v>
      </c>
      <c r="CA199" s="31">
        <f t="shared" si="165"/>
        <v>2.1953897994</v>
      </c>
      <c r="CB199" s="31">
        <f t="shared" si="166"/>
        <v>0</v>
      </c>
      <c r="CC199" s="31">
        <f t="shared" si="167"/>
        <v>0</v>
      </c>
      <c r="CD199" s="31">
        <f t="shared" si="168"/>
        <v>2.1953897994</v>
      </c>
      <c r="CE199" s="31">
        <f t="shared" si="169"/>
        <v>0</v>
      </c>
      <c r="CF199" s="85" t="s">
        <v>1358</v>
      </c>
    </row>
    <row r="200" spans="1:84" ht="63.95" customHeight="1" x14ac:dyDescent="0.25">
      <c r="A200" s="32" t="s">
        <v>102</v>
      </c>
      <c r="B200" s="17" t="s">
        <v>1678</v>
      </c>
      <c r="C200" s="8" t="s">
        <v>1695</v>
      </c>
      <c r="D200" s="66">
        <v>2017</v>
      </c>
      <c r="E200" s="66">
        <v>2017</v>
      </c>
      <c r="F200" s="63" t="s">
        <v>1358</v>
      </c>
      <c r="G200" s="31">
        <v>0.61512418036211702</v>
      </c>
      <c r="H200" s="64">
        <f t="shared" si="152"/>
        <v>4.4165916149999997</v>
      </c>
      <c r="I200" s="31" t="s">
        <v>1358</v>
      </c>
      <c r="J200" s="31">
        <v>0.61512418036211702</v>
      </c>
      <c r="K200" s="31">
        <f t="shared" si="153"/>
        <v>4.4165916149999997</v>
      </c>
      <c r="L200" s="31" t="s">
        <v>1358</v>
      </c>
      <c r="M200" s="28">
        <v>0</v>
      </c>
      <c r="N200" s="31">
        <v>0</v>
      </c>
      <c r="O200" s="65">
        <v>0</v>
      </c>
      <c r="P200" s="28">
        <v>0</v>
      </c>
      <c r="Q200" s="28">
        <v>7.2432102485999987</v>
      </c>
      <c r="R200" s="31">
        <v>8.329691785889997</v>
      </c>
      <c r="S200" s="31">
        <f t="shared" si="155"/>
        <v>0</v>
      </c>
      <c r="T200" s="31">
        <f t="shared" si="156"/>
        <v>4.4165916149999997</v>
      </c>
      <c r="U200" s="31">
        <f t="shared" si="158"/>
        <v>0</v>
      </c>
      <c r="V200" s="31">
        <f t="shared" si="154"/>
        <v>0</v>
      </c>
      <c r="W200" s="31">
        <f t="shared" si="159"/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28">
        <v>0</v>
      </c>
      <c r="AD200" s="28">
        <v>0</v>
      </c>
      <c r="AE200" s="28">
        <v>0</v>
      </c>
      <c r="AF200" s="28">
        <v>0</v>
      </c>
      <c r="AG200" s="28">
        <v>0</v>
      </c>
      <c r="AH200" s="31">
        <v>0</v>
      </c>
      <c r="AI200" s="28">
        <v>0</v>
      </c>
      <c r="AJ200" s="28">
        <v>0</v>
      </c>
      <c r="AK200" s="31">
        <v>0</v>
      </c>
      <c r="AL200" s="28">
        <v>0</v>
      </c>
      <c r="AM200" s="28">
        <v>0</v>
      </c>
      <c r="AN200" s="28">
        <v>0</v>
      </c>
      <c r="AO200" s="28">
        <v>0</v>
      </c>
      <c r="AP200" s="28">
        <v>0</v>
      </c>
      <c r="AQ200" s="28">
        <v>0</v>
      </c>
      <c r="AR200" s="31">
        <v>0</v>
      </c>
      <c r="AS200" s="28">
        <v>0</v>
      </c>
      <c r="AT200" s="28">
        <v>0</v>
      </c>
      <c r="AU200" s="31">
        <v>0</v>
      </c>
      <c r="AV200" s="28">
        <v>0</v>
      </c>
      <c r="AW200" s="31">
        <f>(3679.8475+63.02675)*1.18/1000</f>
        <v>4.4165916149999997</v>
      </c>
      <c r="AX200" s="28">
        <v>0</v>
      </c>
      <c r="AY200" s="28">
        <v>0</v>
      </c>
      <c r="AZ200" s="31">
        <f>(3679.8475+63.02675)*1.18/1000</f>
        <v>4.4165916149999997</v>
      </c>
      <c r="BA200" s="28">
        <v>0</v>
      </c>
      <c r="BB200" s="28">
        <v>0</v>
      </c>
      <c r="BC200" s="28">
        <v>0</v>
      </c>
      <c r="BD200" s="28">
        <v>0</v>
      </c>
      <c r="BE200" s="28">
        <v>0</v>
      </c>
      <c r="BF200" s="28">
        <v>0</v>
      </c>
      <c r="BG200" s="28">
        <v>0</v>
      </c>
      <c r="BH200" s="28">
        <v>0</v>
      </c>
      <c r="BI200" s="28">
        <v>0</v>
      </c>
      <c r="BJ200" s="28">
        <v>0</v>
      </c>
      <c r="BK200" s="28">
        <v>0</v>
      </c>
      <c r="BL200" s="28">
        <v>0</v>
      </c>
      <c r="BM200" s="28">
        <v>0</v>
      </c>
      <c r="BN200" s="28">
        <v>0</v>
      </c>
      <c r="BO200" s="28">
        <v>0</v>
      </c>
      <c r="BP200" s="28">
        <v>0</v>
      </c>
      <c r="BQ200" s="28">
        <v>0</v>
      </c>
      <c r="BR200" s="28">
        <v>0</v>
      </c>
      <c r="BS200" s="28">
        <v>0</v>
      </c>
      <c r="BT200" s="28">
        <v>0</v>
      </c>
      <c r="BU200" s="28">
        <v>0</v>
      </c>
      <c r="BV200" s="31">
        <f t="shared" si="160"/>
        <v>4.4165916149999997</v>
      </c>
      <c r="BW200" s="31">
        <f t="shared" si="161"/>
        <v>0</v>
      </c>
      <c r="BX200" s="31">
        <f t="shared" si="162"/>
        <v>0</v>
      </c>
      <c r="BY200" s="31">
        <f t="shared" si="163"/>
        <v>4.4165916149999997</v>
      </c>
      <c r="BZ200" s="31">
        <f t="shared" si="164"/>
        <v>0</v>
      </c>
      <c r="CA200" s="31">
        <f t="shared" si="165"/>
        <v>4.4165916149999997</v>
      </c>
      <c r="CB200" s="31">
        <f t="shared" si="166"/>
        <v>0</v>
      </c>
      <c r="CC200" s="31">
        <f t="shared" si="167"/>
        <v>0</v>
      </c>
      <c r="CD200" s="31">
        <f t="shared" si="168"/>
        <v>4.4165916149999997</v>
      </c>
      <c r="CE200" s="31">
        <f t="shared" si="169"/>
        <v>0</v>
      </c>
      <c r="CF200" s="85" t="s">
        <v>1358</v>
      </c>
    </row>
    <row r="201" spans="1:84" ht="63.95" customHeight="1" x14ac:dyDescent="0.25">
      <c r="A201" s="32" t="s">
        <v>102</v>
      </c>
      <c r="B201" s="17" t="s">
        <v>1679</v>
      </c>
      <c r="C201" s="8" t="s">
        <v>1696</v>
      </c>
      <c r="D201" s="66">
        <v>2017</v>
      </c>
      <c r="E201" s="66">
        <v>2017</v>
      </c>
      <c r="F201" s="63" t="s">
        <v>1358</v>
      </c>
      <c r="G201" s="31">
        <v>1.9469537185959436</v>
      </c>
      <c r="H201" s="64">
        <f t="shared" si="152"/>
        <v>12.479973336199999</v>
      </c>
      <c r="I201" s="31" t="s">
        <v>1358</v>
      </c>
      <c r="J201" s="31">
        <v>1.9469537185959436</v>
      </c>
      <c r="K201" s="31">
        <f t="shared" si="153"/>
        <v>12.479973336199999</v>
      </c>
      <c r="L201" s="31" t="s">
        <v>1358</v>
      </c>
      <c r="M201" s="28">
        <v>0</v>
      </c>
      <c r="N201" s="31">
        <v>0</v>
      </c>
      <c r="O201" s="65">
        <v>0</v>
      </c>
      <c r="P201" s="28">
        <v>0</v>
      </c>
      <c r="Q201" s="28">
        <v>20.467156271367998</v>
      </c>
      <c r="R201" s="31">
        <v>23.537229712073195</v>
      </c>
      <c r="S201" s="31">
        <f t="shared" si="155"/>
        <v>0</v>
      </c>
      <c r="T201" s="31">
        <f t="shared" si="156"/>
        <v>12.479973336199999</v>
      </c>
      <c r="U201" s="31">
        <f t="shared" si="158"/>
        <v>0</v>
      </c>
      <c r="V201" s="31">
        <f t="shared" si="154"/>
        <v>0</v>
      </c>
      <c r="W201" s="31">
        <f t="shared" si="159"/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  <c r="AH201" s="31">
        <v>0</v>
      </c>
      <c r="AI201" s="28">
        <v>0</v>
      </c>
      <c r="AJ201" s="28">
        <v>0</v>
      </c>
      <c r="AK201" s="31">
        <v>0</v>
      </c>
      <c r="AL201" s="28">
        <v>0</v>
      </c>
      <c r="AM201" s="28">
        <v>0</v>
      </c>
      <c r="AN201" s="28">
        <v>0</v>
      </c>
      <c r="AO201" s="28">
        <v>0</v>
      </c>
      <c r="AP201" s="28">
        <v>0</v>
      </c>
      <c r="AQ201" s="28">
        <v>0</v>
      </c>
      <c r="AR201" s="31">
        <v>0</v>
      </c>
      <c r="AS201" s="28">
        <v>0</v>
      </c>
      <c r="AT201" s="28">
        <v>0</v>
      </c>
      <c r="AU201" s="31">
        <v>0</v>
      </c>
      <c r="AV201" s="28">
        <v>0</v>
      </c>
      <c r="AW201" s="31">
        <f>10576.24859*1.18/1000</f>
        <v>12.479973336199999</v>
      </c>
      <c r="AX201" s="28">
        <v>0</v>
      </c>
      <c r="AY201" s="28">
        <v>0</v>
      </c>
      <c r="AZ201" s="31">
        <f>10576.24859*1.18/1000</f>
        <v>12.479973336199999</v>
      </c>
      <c r="BA201" s="28">
        <v>0</v>
      </c>
      <c r="BB201" s="28">
        <v>0</v>
      </c>
      <c r="BC201" s="28">
        <v>0</v>
      </c>
      <c r="BD201" s="28">
        <v>0</v>
      </c>
      <c r="BE201" s="28">
        <v>0</v>
      </c>
      <c r="BF201" s="28">
        <v>0</v>
      </c>
      <c r="BG201" s="28">
        <v>0</v>
      </c>
      <c r="BH201" s="28">
        <v>0</v>
      </c>
      <c r="BI201" s="28">
        <v>0</v>
      </c>
      <c r="BJ201" s="28">
        <v>0</v>
      </c>
      <c r="BK201" s="28">
        <v>0</v>
      </c>
      <c r="BL201" s="28">
        <v>0</v>
      </c>
      <c r="BM201" s="28">
        <v>0</v>
      </c>
      <c r="BN201" s="28">
        <v>0</v>
      </c>
      <c r="BO201" s="28">
        <v>0</v>
      </c>
      <c r="BP201" s="28">
        <v>0</v>
      </c>
      <c r="BQ201" s="28">
        <v>0</v>
      </c>
      <c r="BR201" s="28">
        <v>0</v>
      </c>
      <c r="BS201" s="28">
        <v>0</v>
      </c>
      <c r="BT201" s="28">
        <v>0</v>
      </c>
      <c r="BU201" s="28">
        <v>0</v>
      </c>
      <c r="BV201" s="31">
        <f t="shared" si="160"/>
        <v>12.479973336199999</v>
      </c>
      <c r="BW201" s="31">
        <f t="shared" si="161"/>
        <v>0</v>
      </c>
      <c r="BX201" s="31">
        <f t="shared" si="162"/>
        <v>0</v>
      </c>
      <c r="BY201" s="31">
        <f t="shared" si="163"/>
        <v>12.479973336199999</v>
      </c>
      <c r="BZ201" s="31">
        <f t="shared" si="164"/>
        <v>0</v>
      </c>
      <c r="CA201" s="31">
        <f t="shared" si="165"/>
        <v>12.479973336199999</v>
      </c>
      <c r="CB201" s="31">
        <f t="shared" si="166"/>
        <v>0</v>
      </c>
      <c r="CC201" s="31">
        <f t="shared" si="167"/>
        <v>0</v>
      </c>
      <c r="CD201" s="31">
        <f t="shared" si="168"/>
        <v>12.479973336199999</v>
      </c>
      <c r="CE201" s="31">
        <f t="shared" si="169"/>
        <v>0</v>
      </c>
      <c r="CF201" s="85" t="s">
        <v>1358</v>
      </c>
    </row>
    <row r="202" spans="1:84" ht="63.95" customHeight="1" x14ac:dyDescent="0.25">
      <c r="A202" s="32" t="s">
        <v>102</v>
      </c>
      <c r="B202" s="17" t="s">
        <v>1680</v>
      </c>
      <c r="C202" s="8" t="s">
        <v>1697</v>
      </c>
      <c r="D202" s="66">
        <v>2017</v>
      </c>
      <c r="E202" s="66">
        <v>2017</v>
      </c>
      <c r="F202" s="63" t="s">
        <v>1358</v>
      </c>
      <c r="G202" s="31">
        <v>0.43122891429017157</v>
      </c>
      <c r="H202" s="64">
        <f t="shared" si="152"/>
        <v>2.7641773405999999</v>
      </c>
      <c r="I202" s="31" t="s">
        <v>1358</v>
      </c>
      <c r="J202" s="31">
        <v>0.43122891429017157</v>
      </c>
      <c r="K202" s="31">
        <f t="shared" si="153"/>
        <v>2.7641773405999999</v>
      </c>
      <c r="L202" s="31" t="s">
        <v>1358</v>
      </c>
      <c r="M202" s="28">
        <v>0</v>
      </c>
      <c r="N202" s="31">
        <v>0</v>
      </c>
      <c r="O202" s="65">
        <v>0</v>
      </c>
      <c r="P202" s="28">
        <v>0</v>
      </c>
      <c r="Q202" s="28">
        <v>4.5332508385839994</v>
      </c>
      <c r="R202" s="31">
        <v>5.2132384643715985</v>
      </c>
      <c r="S202" s="31">
        <f t="shared" si="155"/>
        <v>0</v>
      </c>
      <c r="T202" s="31">
        <f t="shared" si="156"/>
        <v>2.7641773405999999</v>
      </c>
      <c r="U202" s="31">
        <f t="shared" si="158"/>
        <v>0</v>
      </c>
      <c r="V202" s="31">
        <f t="shared" si="154"/>
        <v>0</v>
      </c>
      <c r="W202" s="31">
        <f t="shared" si="159"/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31">
        <v>0</v>
      </c>
      <c r="AI202" s="28">
        <v>0</v>
      </c>
      <c r="AJ202" s="28">
        <v>0</v>
      </c>
      <c r="AK202" s="31">
        <v>0</v>
      </c>
      <c r="AL202" s="28">
        <v>0</v>
      </c>
      <c r="AM202" s="28">
        <v>0</v>
      </c>
      <c r="AN202" s="28">
        <v>0</v>
      </c>
      <c r="AO202" s="28">
        <v>0</v>
      </c>
      <c r="AP202" s="28">
        <v>0</v>
      </c>
      <c r="AQ202" s="28">
        <v>0</v>
      </c>
      <c r="AR202" s="31">
        <v>0</v>
      </c>
      <c r="AS202" s="28">
        <v>0</v>
      </c>
      <c r="AT202" s="28">
        <v>0</v>
      </c>
      <c r="AU202" s="31">
        <v>0</v>
      </c>
      <c r="AV202" s="28">
        <v>0</v>
      </c>
      <c r="AW202" s="31">
        <f>2342.52317*1.18/1000</f>
        <v>2.7641773405999999</v>
      </c>
      <c r="AX202" s="28">
        <v>0</v>
      </c>
      <c r="AY202" s="28">
        <v>0</v>
      </c>
      <c r="AZ202" s="31">
        <f>2342.52317*1.18/1000</f>
        <v>2.7641773405999999</v>
      </c>
      <c r="BA202" s="28">
        <v>0</v>
      </c>
      <c r="BB202" s="28">
        <v>0</v>
      </c>
      <c r="BC202" s="28">
        <v>0</v>
      </c>
      <c r="BD202" s="28">
        <v>0</v>
      </c>
      <c r="BE202" s="28">
        <v>0</v>
      </c>
      <c r="BF202" s="28">
        <v>0</v>
      </c>
      <c r="BG202" s="28">
        <v>0</v>
      </c>
      <c r="BH202" s="28">
        <v>0</v>
      </c>
      <c r="BI202" s="28">
        <v>0</v>
      </c>
      <c r="BJ202" s="28">
        <v>0</v>
      </c>
      <c r="BK202" s="28">
        <v>0</v>
      </c>
      <c r="BL202" s="28">
        <v>0</v>
      </c>
      <c r="BM202" s="28">
        <v>0</v>
      </c>
      <c r="BN202" s="28">
        <v>0</v>
      </c>
      <c r="BO202" s="28">
        <v>0</v>
      </c>
      <c r="BP202" s="28">
        <v>0</v>
      </c>
      <c r="BQ202" s="28">
        <v>0</v>
      </c>
      <c r="BR202" s="28">
        <v>0</v>
      </c>
      <c r="BS202" s="28">
        <v>0</v>
      </c>
      <c r="BT202" s="28">
        <v>0</v>
      </c>
      <c r="BU202" s="28">
        <v>0</v>
      </c>
      <c r="BV202" s="31">
        <f t="shared" si="160"/>
        <v>2.7641773405999999</v>
      </c>
      <c r="BW202" s="31">
        <f t="shared" si="161"/>
        <v>0</v>
      </c>
      <c r="BX202" s="31">
        <f t="shared" si="162"/>
        <v>0</v>
      </c>
      <c r="BY202" s="31">
        <f t="shared" si="163"/>
        <v>2.7641773405999999</v>
      </c>
      <c r="BZ202" s="31">
        <f t="shared" si="164"/>
        <v>0</v>
      </c>
      <c r="CA202" s="31">
        <f t="shared" si="165"/>
        <v>2.7641773405999999</v>
      </c>
      <c r="CB202" s="31">
        <f t="shared" si="166"/>
        <v>0</v>
      </c>
      <c r="CC202" s="31">
        <f t="shared" si="167"/>
        <v>0</v>
      </c>
      <c r="CD202" s="31">
        <f t="shared" si="168"/>
        <v>2.7641773405999999</v>
      </c>
      <c r="CE202" s="31">
        <f t="shared" si="169"/>
        <v>0</v>
      </c>
      <c r="CF202" s="85" t="s">
        <v>1358</v>
      </c>
    </row>
    <row r="203" spans="1:84" ht="63.95" customHeight="1" x14ac:dyDescent="0.25">
      <c r="A203" s="32" t="s">
        <v>102</v>
      </c>
      <c r="B203" s="17" t="s">
        <v>1681</v>
      </c>
      <c r="C203" s="8" t="s">
        <v>1698</v>
      </c>
      <c r="D203" s="66">
        <v>2017</v>
      </c>
      <c r="E203" s="66">
        <v>2017</v>
      </c>
      <c r="F203" s="63" t="s">
        <v>1358</v>
      </c>
      <c r="G203" s="31">
        <v>5.3562353822152881E-3</v>
      </c>
      <c r="H203" s="64">
        <f t="shared" si="152"/>
        <v>3.4333468799999996E-2</v>
      </c>
      <c r="I203" s="31" t="s">
        <v>1358</v>
      </c>
      <c r="J203" s="31">
        <v>5.3562353822152881E-3</v>
      </c>
      <c r="K203" s="31">
        <f t="shared" si="153"/>
        <v>3.4333468799999996E-2</v>
      </c>
      <c r="L203" s="31" t="s">
        <v>1358</v>
      </c>
      <c r="M203" s="28">
        <v>0</v>
      </c>
      <c r="N203" s="31">
        <v>0</v>
      </c>
      <c r="O203" s="65">
        <v>0</v>
      </c>
      <c r="P203" s="28">
        <v>0</v>
      </c>
      <c r="Q203" s="28">
        <v>5.6306888831999989E-2</v>
      </c>
      <c r="R203" s="31">
        <v>6.475292215679998E-2</v>
      </c>
      <c r="S203" s="31">
        <f t="shared" si="155"/>
        <v>0</v>
      </c>
      <c r="T203" s="31">
        <f t="shared" si="156"/>
        <v>3.4333468799999996E-2</v>
      </c>
      <c r="U203" s="31">
        <f t="shared" si="158"/>
        <v>0</v>
      </c>
      <c r="V203" s="31">
        <f t="shared" si="154"/>
        <v>0</v>
      </c>
      <c r="W203" s="31">
        <f t="shared" si="159"/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31">
        <v>0</v>
      </c>
      <c r="AI203" s="28">
        <v>0</v>
      </c>
      <c r="AJ203" s="28">
        <v>0</v>
      </c>
      <c r="AK203" s="31">
        <v>0</v>
      </c>
      <c r="AL203" s="28">
        <v>0</v>
      </c>
      <c r="AM203" s="28">
        <v>0</v>
      </c>
      <c r="AN203" s="28">
        <v>0</v>
      </c>
      <c r="AO203" s="28">
        <v>0</v>
      </c>
      <c r="AP203" s="28">
        <v>0</v>
      </c>
      <c r="AQ203" s="28">
        <v>0</v>
      </c>
      <c r="AR203" s="31">
        <v>0</v>
      </c>
      <c r="AS203" s="28">
        <v>0</v>
      </c>
      <c r="AT203" s="28">
        <v>0</v>
      </c>
      <c r="AU203" s="31">
        <v>0</v>
      </c>
      <c r="AV203" s="28">
        <v>0</v>
      </c>
      <c r="AW203" s="31">
        <f>29.09616*1.18/1000</f>
        <v>3.4333468799999996E-2</v>
      </c>
      <c r="AX203" s="28">
        <v>0</v>
      </c>
      <c r="AY203" s="28">
        <v>0</v>
      </c>
      <c r="AZ203" s="31">
        <f>29.09616*1.18/1000</f>
        <v>3.4333468799999996E-2</v>
      </c>
      <c r="BA203" s="28">
        <v>0</v>
      </c>
      <c r="BB203" s="28">
        <v>0</v>
      </c>
      <c r="BC203" s="28">
        <v>0</v>
      </c>
      <c r="BD203" s="28">
        <v>0</v>
      </c>
      <c r="BE203" s="28">
        <v>0</v>
      </c>
      <c r="BF203" s="28">
        <v>0</v>
      </c>
      <c r="BG203" s="28">
        <v>0</v>
      </c>
      <c r="BH203" s="28">
        <v>0</v>
      </c>
      <c r="BI203" s="28">
        <v>0</v>
      </c>
      <c r="BJ203" s="28">
        <v>0</v>
      </c>
      <c r="BK203" s="28">
        <v>0</v>
      </c>
      <c r="BL203" s="28">
        <v>0</v>
      </c>
      <c r="BM203" s="28">
        <v>0</v>
      </c>
      <c r="BN203" s="28">
        <v>0</v>
      </c>
      <c r="BO203" s="28">
        <v>0</v>
      </c>
      <c r="BP203" s="28">
        <v>0</v>
      </c>
      <c r="BQ203" s="28">
        <v>0</v>
      </c>
      <c r="BR203" s="28">
        <v>0</v>
      </c>
      <c r="BS203" s="28">
        <v>0</v>
      </c>
      <c r="BT203" s="28">
        <v>0</v>
      </c>
      <c r="BU203" s="28">
        <v>0</v>
      </c>
      <c r="BV203" s="31">
        <f t="shared" si="160"/>
        <v>3.4333468799999996E-2</v>
      </c>
      <c r="BW203" s="31">
        <f t="shared" si="161"/>
        <v>0</v>
      </c>
      <c r="BX203" s="31">
        <f t="shared" si="162"/>
        <v>0</v>
      </c>
      <c r="BY203" s="31">
        <f t="shared" si="163"/>
        <v>3.4333468799999996E-2</v>
      </c>
      <c r="BZ203" s="31">
        <f t="shared" si="164"/>
        <v>0</v>
      </c>
      <c r="CA203" s="31">
        <f t="shared" si="165"/>
        <v>3.4333468799999996E-2</v>
      </c>
      <c r="CB203" s="31">
        <f t="shared" si="166"/>
        <v>0</v>
      </c>
      <c r="CC203" s="31">
        <f t="shared" si="167"/>
        <v>0</v>
      </c>
      <c r="CD203" s="31">
        <f t="shared" si="168"/>
        <v>3.4333468799999996E-2</v>
      </c>
      <c r="CE203" s="31">
        <f t="shared" si="169"/>
        <v>0</v>
      </c>
      <c r="CF203" s="85" t="s">
        <v>1358</v>
      </c>
    </row>
    <row r="204" spans="1:84" ht="63.95" customHeight="1" x14ac:dyDescent="0.25">
      <c r="A204" s="32" t="s">
        <v>102</v>
      </c>
      <c r="B204" s="17" t="s">
        <v>1682</v>
      </c>
      <c r="C204" s="8" t="s">
        <v>1699</v>
      </c>
      <c r="D204" s="66">
        <v>2017</v>
      </c>
      <c r="E204" s="66">
        <v>2017</v>
      </c>
      <c r="F204" s="63" t="s">
        <v>1358</v>
      </c>
      <c r="G204" s="31">
        <v>4.3344474258970355E-3</v>
      </c>
      <c r="H204" s="64">
        <f t="shared" si="152"/>
        <v>2.7783808E-2</v>
      </c>
      <c r="I204" s="31" t="s">
        <v>1358</v>
      </c>
      <c r="J204" s="31">
        <v>4.3344474258970355E-3</v>
      </c>
      <c r="K204" s="31">
        <f t="shared" si="153"/>
        <v>2.7783808E-2</v>
      </c>
      <c r="L204" s="31" t="s">
        <v>1358</v>
      </c>
      <c r="M204" s="28">
        <v>0</v>
      </c>
      <c r="N204" s="31">
        <v>0</v>
      </c>
      <c r="O204" s="65">
        <v>0</v>
      </c>
      <c r="P204" s="28">
        <v>0</v>
      </c>
      <c r="Q204" s="28">
        <v>4.5565445119999999E-2</v>
      </c>
      <c r="R204" s="31">
        <v>5.2400261887999997E-2</v>
      </c>
      <c r="S204" s="31">
        <f t="shared" si="155"/>
        <v>0</v>
      </c>
      <c r="T204" s="31">
        <f t="shared" si="156"/>
        <v>2.7783808E-2</v>
      </c>
      <c r="U204" s="31">
        <f t="shared" si="158"/>
        <v>0</v>
      </c>
      <c r="V204" s="31">
        <f t="shared" si="154"/>
        <v>0</v>
      </c>
      <c r="W204" s="31">
        <f t="shared" si="159"/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28">
        <v>0</v>
      </c>
      <c r="AD204" s="28">
        <v>0</v>
      </c>
      <c r="AE204" s="28">
        <v>0</v>
      </c>
      <c r="AF204" s="28">
        <v>0</v>
      </c>
      <c r="AG204" s="28">
        <v>0</v>
      </c>
      <c r="AH204" s="31">
        <v>0</v>
      </c>
      <c r="AI204" s="28">
        <v>0</v>
      </c>
      <c r="AJ204" s="28">
        <v>0</v>
      </c>
      <c r="AK204" s="31">
        <v>0</v>
      </c>
      <c r="AL204" s="28">
        <v>0</v>
      </c>
      <c r="AM204" s="28">
        <v>0</v>
      </c>
      <c r="AN204" s="28">
        <v>0</v>
      </c>
      <c r="AO204" s="28">
        <v>0</v>
      </c>
      <c r="AP204" s="28">
        <v>0</v>
      </c>
      <c r="AQ204" s="28">
        <v>0</v>
      </c>
      <c r="AR204" s="31">
        <v>0</v>
      </c>
      <c r="AS204" s="28">
        <v>0</v>
      </c>
      <c r="AT204" s="28">
        <v>0</v>
      </c>
      <c r="AU204" s="31">
        <v>0</v>
      </c>
      <c r="AV204" s="28">
        <v>0</v>
      </c>
      <c r="AW204" s="31">
        <f>23.5456*1.18/1000</f>
        <v>2.7783808E-2</v>
      </c>
      <c r="AX204" s="28">
        <v>0</v>
      </c>
      <c r="AY204" s="28">
        <v>0</v>
      </c>
      <c r="AZ204" s="31">
        <f>23.5456*1.18/1000</f>
        <v>2.7783808E-2</v>
      </c>
      <c r="BA204" s="28">
        <v>0</v>
      </c>
      <c r="BB204" s="28">
        <v>0</v>
      </c>
      <c r="BC204" s="28">
        <v>0</v>
      </c>
      <c r="BD204" s="28">
        <v>0</v>
      </c>
      <c r="BE204" s="28">
        <v>0</v>
      </c>
      <c r="BF204" s="28">
        <v>0</v>
      </c>
      <c r="BG204" s="28">
        <v>0</v>
      </c>
      <c r="BH204" s="28">
        <v>0</v>
      </c>
      <c r="BI204" s="28">
        <v>0</v>
      </c>
      <c r="BJ204" s="28">
        <v>0</v>
      </c>
      <c r="BK204" s="28">
        <v>0</v>
      </c>
      <c r="BL204" s="28">
        <v>0</v>
      </c>
      <c r="BM204" s="28">
        <v>0</v>
      </c>
      <c r="BN204" s="28">
        <v>0</v>
      </c>
      <c r="BO204" s="28">
        <v>0</v>
      </c>
      <c r="BP204" s="28">
        <v>0</v>
      </c>
      <c r="BQ204" s="28">
        <v>0</v>
      </c>
      <c r="BR204" s="28">
        <v>0</v>
      </c>
      <c r="BS204" s="28">
        <v>0</v>
      </c>
      <c r="BT204" s="28">
        <v>0</v>
      </c>
      <c r="BU204" s="28">
        <v>0</v>
      </c>
      <c r="BV204" s="31">
        <f t="shared" si="160"/>
        <v>2.7783808E-2</v>
      </c>
      <c r="BW204" s="31">
        <f t="shared" si="161"/>
        <v>0</v>
      </c>
      <c r="BX204" s="31">
        <f t="shared" si="162"/>
        <v>0</v>
      </c>
      <c r="BY204" s="31">
        <f t="shared" si="163"/>
        <v>2.7783808E-2</v>
      </c>
      <c r="BZ204" s="31">
        <f t="shared" si="164"/>
        <v>0</v>
      </c>
      <c r="CA204" s="31">
        <f t="shared" si="165"/>
        <v>2.7783808E-2</v>
      </c>
      <c r="CB204" s="31">
        <f t="shared" si="166"/>
        <v>0</v>
      </c>
      <c r="CC204" s="31">
        <f t="shared" si="167"/>
        <v>0</v>
      </c>
      <c r="CD204" s="31">
        <f t="shared" si="168"/>
        <v>2.7783808E-2</v>
      </c>
      <c r="CE204" s="31">
        <f t="shared" si="169"/>
        <v>0</v>
      </c>
      <c r="CF204" s="85" t="s">
        <v>1358</v>
      </c>
    </row>
    <row r="205" spans="1:84" ht="63.95" customHeight="1" x14ac:dyDescent="0.25">
      <c r="A205" s="32" t="s">
        <v>102</v>
      </c>
      <c r="B205" s="17" t="s">
        <v>1683</v>
      </c>
      <c r="C205" s="8" t="s">
        <v>1700</v>
      </c>
      <c r="D205" s="66">
        <v>2017</v>
      </c>
      <c r="E205" s="66">
        <v>2017</v>
      </c>
      <c r="F205" s="63" t="s">
        <v>1358</v>
      </c>
      <c r="G205" s="31">
        <v>3.044387113884555E-3</v>
      </c>
      <c r="H205" s="64">
        <f t="shared" si="152"/>
        <v>1.9514521399999998E-2</v>
      </c>
      <c r="I205" s="31" t="s">
        <v>1358</v>
      </c>
      <c r="J205" s="31">
        <v>3.044387113884555E-3</v>
      </c>
      <c r="K205" s="31">
        <f t="shared" si="153"/>
        <v>1.9514521399999998E-2</v>
      </c>
      <c r="L205" s="31" t="s">
        <v>1358</v>
      </c>
      <c r="M205" s="28">
        <v>0</v>
      </c>
      <c r="N205" s="31">
        <v>0</v>
      </c>
      <c r="O205" s="65">
        <v>0</v>
      </c>
      <c r="P205" s="28">
        <v>0</v>
      </c>
      <c r="Q205" s="28">
        <v>3.2003815095999998E-2</v>
      </c>
      <c r="R205" s="31">
        <v>3.6804387360399995E-2</v>
      </c>
      <c r="S205" s="31">
        <f t="shared" si="155"/>
        <v>0</v>
      </c>
      <c r="T205" s="31">
        <f t="shared" si="156"/>
        <v>1.9514521399999998E-2</v>
      </c>
      <c r="U205" s="31">
        <f t="shared" si="158"/>
        <v>0</v>
      </c>
      <c r="V205" s="31">
        <f t="shared" si="154"/>
        <v>0</v>
      </c>
      <c r="W205" s="31">
        <f t="shared" si="159"/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31">
        <v>0</v>
      </c>
      <c r="AI205" s="28">
        <v>0</v>
      </c>
      <c r="AJ205" s="28">
        <v>0</v>
      </c>
      <c r="AK205" s="31">
        <v>0</v>
      </c>
      <c r="AL205" s="28">
        <v>0</v>
      </c>
      <c r="AM205" s="28">
        <v>0</v>
      </c>
      <c r="AN205" s="28">
        <v>0</v>
      </c>
      <c r="AO205" s="28">
        <v>0</v>
      </c>
      <c r="AP205" s="28">
        <v>0</v>
      </c>
      <c r="AQ205" s="28">
        <v>0</v>
      </c>
      <c r="AR205" s="31">
        <v>0</v>
      </c>
      <c r="AS205" s="28">
        <v>0</v>
      </c>
      <c r="AT205" s="28">
        <v>0</v>
      </c>
      <c r="AU205" s="31">
        <v>0</v>
      </c>
      <c r="AV205" s="28">
        <v>0</v>
      </c>
      <c r="AW205" s="31">
        <f>16.53773*1.18/1000</f>
        <v>1.9514521399999998E-2</v>
      </c>
      <c r="AX205" s="28">
        <v>0</v>
      </c>
      <c r="AY205" s="28">
        <v>0</v>
      </c>
      <c r="AZ205" s="31">
        <f>16.53773*1.18/1000</f>
        <v>1.9514521399999998E-2</v>
      </c>
      <c r="BA205" s="28">
        <v>0</v>
      </c>
      <c r="BB205" s="28">
        <v>0</v>
      </c>
      <c r="BC205" s="28">
        <v>0</v>
      </c>
      <c r="BD205" s="28">
        <v>0</v>
      </c>
      <c r="BE205" s="28">
        <v>0</v>
      </c>
      <c r="BF205" s="28">
        <v>0</v>
      </c>
      <c r="BG205" s="28">
        <v>0</v>
      </c>
      <c r="BH205" s="28">
        <v>0</v>
      </c>
      <c r="BI205" s="28">
        <v>0</v>
      </c>
      <c r="BJ205" s="28">
        <v>0</v>
      </c>
      <c r="BK205" s="28">
        <v>0</v>
      </c>
      <c r="BL205" s="28">
        <v>0</v>
      </c>
      <c r="BM205" s="28">
        <v>0</v>
      </c>
      <c r="BN205" s="28">
        <v>0</v>
      </c>
      <c r="BO205" s="28">
        <v>0</v>
      </c>
      <c r="BP205" s="28">
        <v>0</v>
      </c>
      <c r="BQ205" s="28">
        <v>0</v>
      </c>
      <c r="BR205" s="28">
        <v>0</v>
      </c>
      <c r="BS205" s="28">
        <v>0</v>
      </c>
      <c r="BT205" s="28">
        <v>0</v>
      </c>
      <c r="BU205" s="28">
        <v>0</v>
      </c>
      <c r="BV205" s="31">
        <f t="shared" si="160"/>
        <v>1.9514521399999998E-2</v>
      </c>
      <c r="BW205" s="31">
        <f t="shared" si="161"/>
        <v>0</v>
      </c>
      <c r="BX205" s="31">
        <f t="shared" si="162"/>
        <v>0</v>
      </c>
      <c r="BY205" s="31">
        <f t="shared" si="163"/>
        <v>1.9514521399999998E-2</v>
      </c>
      <c r="BZ205" s="31">
        <f t="shared" si="164"/>
        <v>0</v>
      </c>
      <c r="CA205" s="31">
        <f t="shared" si="165"/>
        <v>1.9514521399999998E-2</v>
      </c>
      <c r="CB205" s="31">
        <f t="shared" si="166"/>
        <v>0</v>
      </c>
      <c r="CC205" s="31">
        <f t="shared" si="167"/>
        <v>0</v>
      </c>
      <c r="CD205" s="31">
        <f t="shared" si="168"/>
        <v>1.9514521399999998E-2</v>
      </c>
      <c r="CE205" s="31">
        <f t="shared" si="169"/>
        <v>0</v>
      </c>
      <c r="CF205" s="85" t="s">
        <v>1358</v>
      </c>
    </row>
    <row r="206" spans="1:84" ht="63.95" customHeight="1" x14ac:dyDescent="0.25">
      <c r="A206" s="32" t="s">
        <v>102</v>
      </c>
      <c r="B206" s="17" t="s">
        <v>1684</v>
      </c>
      <c r="C206" s="8" t="s">
        <v>1701</v>
      </c>
      <c r="D206" s="66">
        <v>2017</v>
      </c>
      <c r="E206" s="66">
        <v>2017</v>
      </c>
      <c r="F206" s="63" t="s">
        <v>1358</v>
      </c>
      <c r="G206" s="31">
        <v>0.89716926636505445</v>
      </c>
      <c r="H206" s="64">
        <f t="shared" si="152"/>
        <v>5.7508549973999994</v>
      </c>
      <c r="I206" s="31" t="s">
        <v>1358</v>
      </c>
      <c r="J206" s="31">
        <v>0.89716926636505445</v>
      </c>
      <c r="K206" s="31">
        <f t="shared" si="153"/>
        <v>5.7508549973999994</v>
      </c>
      <c r="L206" s="31" t="s">
        <v>1358</v>
      </c>
      <c r="M206" s="28">
        <v>0</v>
      </c>
      <c r="N206" s="31">
        <v>0</v>
      </c>
      <c r="O206" s="65">
        <v>0</v>
      </c>
      <c r="P206" s="28">
        <v>0</v>
      </c>
      <c r="Q206" s="28">
        <v>9.4314021957359984</v>
      </c>
      <c r="R206" s="31">
        <v>10.846112525096398</v>
      </c>
      <c r="S206" s="31">
        <f t="shared" si="155"/>
        <v>0</v>
      </c>
      <c r="T206" s="31">
        <f t="shared" si="156"/>
        <v>5.7508549973999994</v>
      </c>
      <c r="U206" s="31">
        <f t="shared" si="158"/>
        <v>0</v>
      </c>
      <c r="V206" s="31">
        <f t="shared" si="154"/>
        <v>0</v>
      </c>
      <c r="W206" s="31">
        <f t="shared" si="159"/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31">
        <v>0</v>
      </c>
      <c r="AI206" s="28">
        <v>0</v>
      </c>
      <c r="AJ206" s="28">
        <v>0</v>
      </c>
      <c r="AK206" s="31">
        <v>0</v>
      </c>
      <c r="AL206" s="28">
        <v>0</v>
      </c>
      <c r="AM206" s="28">
        <v>0</v>
      </c>
      <c r="AN206" s="28">
        <v>0</v>
      </c>
      <c r="AO206" s="28">
        <v>0</v>
      </c>
      <c r="AP206" s="28">
        <v>0</v>
      </c>
      <c r="AQ206" s="28">
        <v>0</v>
      </c>
      <c r="AR206" s="31">
        <v>0</v>
      </c>
      <c r="AS206" s="28">
        <v>0</v>
      </c>
      <c r="AT206" s="28">
        <v>0</v>
      </c>
      <c r="AU206" s="31">
        <v>0</v>
      </c>
      <c r="AV206" s="28">
        <v>0</v>
      </c>
      <c r="AW206" s="31">
        <f>4873.60593*1.18/1000</f>
        <v>5.7508549973999994</v>
      </c>
      <c r="AX206" s="28">
        <v>0</v>
      </c>
      <c r="AY206" s="28">
        <v>0</v>
      </c>
      <c r="AZ206" s="31">
        <f>4873.60593*1.18/1000</f>
        <v>5.7508549973999994</v>
      </c>
      <c r="BA206" s="28">
        <v>0</v>
      </c>
      <c r="BB206" s="28">
        <v>0</v>
      </c>
      <c r="BC206" s="28">
        <v>0</v>
      </c>
      <c r="BD206" s="28">
        <v>0</v>
      </c>
      <c r="BE206" s="28">
        <v>0</v>
      </c>
      <c r="BF206" s="28">
        <v>0</v>
      </c>
      <c r="BG206" s="28">
        <v>0</v>
      </c>
      <c r="BH206" s="28">
        <v>0</v>
      </c>
      <c r="BI206" s="28">
        <v>0</v>
      </c>
      <c r="BJ206" s="28">
        <v>0</v>
      </c>
      <c r="BK206" s="28">
        <v>0</v>
      </c>
      <c r="BL206" s="28">
        <v>0</v>
      </c>
      <c r="BM206" s="28">
        <v>0</v>
      </c>
      <c r="BN206" s="28">
        <v>0</v>
      </c>
      <c r="BO206" s="28">
        <v>0</v>
      </c>
      <c r="BP206" s="28">
        <v>0</v>
      </c>
      <c r="BQ206" s="28">
        <v>0</v>
      </c>
      <c r="BR206" s="28">
        <v>0</v>
      </c>
      <c r="BS206" s="28">
        <v>0</v>
      </c>
      <c r="BT206" s="28">
        <v>0</v>
      </c>
      <c r="BU206" s="28">
        <v>0</v>
      </c>
      <c r="BV206" s="31">
        <f t="shared" si="160"/>
        <v>5.7508549973999994</v>
      </c>
      <c r="BW206" s="31">
        <f t="shared" si="161"/>
        <v>0</v>
      </c>
      <c r="BX206" s="31">
        <f t="shared" si="162"/>
        <v>0</v>
      </c>
      <c r="BY206" s="31">
        <f t="shared" si="163"/>
        <v>5.7508549973999994</v>
      </c>
      <c r="BZ206" s="31">
        <f t="shared" si="164"/>
        <v>0</v>
      </c>
      <c r="CA206" s="31">
        <f t="shared" si="165"/>
        <v>5.7508549973999994</v>
      </c>
      <c r="CB206" s="31">
        <f t="shared" si="166"/>
        <v>0</v>
      </c>
      <c r="CC206" s="31">
        <f t="shared" si="167"/>
        <v>0</v>
      </c>
      <c r="CD206" s="31">
        <f t="shared" si="168"/>
        <v>5.7508549973999994</v>
      </c>
      <c r="CE206" s="31">
        <f t="shared" si="169"/>
        <v>0</v>
      </c>
      <c r="CF206" s="85" t="s">
        <v>1358</v>
      </c>
    </row>
    <row r="207" spans="1:84" ht="63.95" customHeight="1" x14ac:dyDescent="0.25">
      <c r="A207" s="32" t="s">
        <v>102</v>
      </c>
      <c r="B207" s="17" t="s">
        <v>1823</v>
      </c>
      <c r="C207" s="8" t="s">
        <v>1702</v>
      </c>
      <c r="D207" s="66">
        <v>2017</v>
      </c>
      <c r="E207" s="66">
        <v>2017</v>
      </c>
      <c r="F207" s="63" t="s">
        <v>1358</v>
      </c>
      <c r="G207" s="31">
        <v>0.64917824258970358</v>
      </c>
      <c r="H207" s="64">
        <f t="shared" si="152"/>
        <v>4.1612325349999999</v>
      </c>
      <c r="I207" s="31" t="s">
        <v>1358</v>
      </c>
      <c r="J207" s="31">
        <v>0.64917824258970358</v>
      </c>
      <c r="K207" s="31">
        <f t="shared" si="153"/>
        <v>4.1612325349999999</v>
      </c>
      <c r="L207" s="31" t="s">
        <v>1358</v>
      </c>
      <c r="M207" s="28">
        <v>0</v>
      </c>
      <c r="N207" s="31">
        <v>0</v>
      </c>
      <c r="O207" s="65">
        <v>0</v>
      </c>
      <c r="P207" s="28">
        <v>0</v>
      </c>
      <c r="Q207" s="28">
        <v>6.8244213573999994</v>
      </c>
      <c r="R207" s="31">
        <v>7.8480845610099985</v>
      </c>
      <c r="S207" s="31">
        <f t="shared" si="155"/>
        <v>0</v>
      </c>
      <c r="T207" s="31">
        <f t="shared" si="156"/>
        <v>4.1612325349999999</v>
      </c>
      <c r="U207" s="31">
        <f t="shared" si="158"/>
        <v>0</v>
      </c>
      <c r="V207" s="31">
        <f t="shared" si="154"/>
        <v>0</v>
      </c>
      <c r="W207" s="31">
        <f t="shared" si="159"/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31">
        <v>0</v>
      </c>
      <c r="AI207" s="28">
        <v>0</v>
      </c>
      <c r="AJ207" s="28">
        <v>0</v>
      </c>
      <c r="AK207" s="31">
        <v>0</v>
      </c>
      <c r="AL207" s="28">
        <v>0</v>
      </c>
      <c r="AM207" s="28">
        <v>0</v>
      </c>
      <c r="AN207" s="28">
        <v>0</v>
      </c>
      <c r="AO207" s="28">
        <v>0</v>
      </c>
      <c r="AP207" s="28">
        <v>0</v>
      </c>
      <c r="AQ207" s="28">
        <v>0</v>
      </c>
      <c r="AR207" s="31">
        <v>0</v>
      </c>
      <c r="AS207" s="28">
        <v>0</v>
      </c>
      <c r="AT207" s="28">
        <v>0</v>
      </c>
      <c r="AU207" s="31">
        <v>0</v>
      </c>
      <c r="AV207" s="28">
        <v>0</v>
      </c>
      <c r="AW207" s="31">
        <f>3526.46825*1.18/1000</f>
        <v>4.1612325349999999</v>
      </c>
      <c r="AX207" s="28">
        <v>0</v>
      </c>
      <c r="AY207" s="28">
        <v>0</v>
      </c>
      <c r="AZ207" s="31">
        <f>3526.46825*1.18/1000</f>
        <v>4.1612325349999999</v>
      </c>
      <c r="BA207" s="28">
        <v>0</v>
      </c>
      <c r="BB207" s="28">
        <v>0</v>
      </c>
      <c r="BC207" s="28">
        <v>0</v>
      </c>
      <c r="BD207" s="28">
        <v>0</v>
      </c>
      <c r="BE207" s="28">
        <v>0</v>
      </c>
      <c r="BF207" s="28">
        <v>0</v>
      </c>
      <c r="BG207" s="28">
        <v>0</v>
      </c>
      <c r="BH207" s="28">
        <v>0</v>
      </c>
      <c r="BI207" s="28">
        <v>0</v>
      </c>
      <c r="BJ207" s="28">
        <v>0</v>
      </c>
      <c r="BK207" s="28">
        <v>0</v>
      </c>
      <c r="BL207" s="28">
        <v>0</v>
      </c>
      <c r="BM207" s="28">
        <v>0</v>
      </c>
      <c r="BN207" s="28">
        <v>0</v>
      </c>
      <c r="BO207" s="28">
        <v>0</v>
      </c>
      <c r="BP207" s="28">
        <v>0</v>
      </c>
      <c r="BQ207" s="28">
        <v>0</v>
      </c>
      <c r="BR207" s="28">
        <v>0</v>
      </c>
      <c r="BS207" s="28">
        <v>0</v>
      </c>
      <c r="BT207" s="28">
        <v>0</v>
      </c>
      <c r="BU207" s="28">
        <v>0</v>
      </c>
      <c r="BV207" s="31">
        <f t="shared" si="160"/>
        <v>4.1612325349999999</v>
      </c>
      <c r="BW207" s="31">
        <f t="shared" si="161"/>
        <v>0</v>
      </c>
      <c r="BX207" s="31">
        <f t="shared" si="162"/>
        <v>0</v>
      </c>
      <c r="BY207" s="31">
        <f t="shared" si="163"/>
        <v>4.1612325349999999</v>
      </c>
      <c r="BZ207" s="31">
        <f t="shared" si="164"/>
        <v>0</v>
      </c>
      <c r="CA207" s="31">
        <f t="shared" si="165"/>
        <v>4.1612325349999999</v>
      </c>
      <c r="CB207" s="31">
        <f t="shared" si="166"/>
        <v>0</v>
      </c>
      <c r="CC207" s="31">
        <f t="shared" si="167"/>
        <v>0</v>
      </c>
      <c r="CD207" s="31">
        <f t="shared" si="168"/>
        <v>4.1612325349999999</v>
      </c>
      <c r="CE207" s="31">
        <f t="shared" si="169"/>
        <v>0</v>
      </c>
      <c r="CF207" s="85" t="s">
        <v>1358</v>
      </c>
    </row>
    <row r="208" spans="1:84" ht="63.95" customHeight="1" x14ac:dyDescent="0.25">
      <c r="A208" s="32" t="s">
        <v>102</v>
      </c>
      <c r="B208" s="17" t="s">
        <v>1685</v>
      </c>
      <c r="C208" s="8" t="s">
        <v>1703</v>
      </c>
      <c r="D208" s="66">
        <v>2017</v>
      </c>
      <c r="E208" s="66">
        <v>2017</v>
      </c>
      <c r="F208" s="63" t="s">
        <v>1358</v>
      </c>
      <c r="G208" s="31">
        <v>5.7021392199687994E-3</v>
      </c>
      <c r="H208" s="64">
        <f t="shared" si="152"/>
        <v>3.6550712400000004E-2</v>
      </c>
      <c r="I208" s="31" t="s">
        <v>1358</v>
      </c>
      <c r="J208" s="31">
        <v>5.7021392199687994E-3</v>
      </c>
      <c r="K208" s="31">
        <f t="shared" si="153"/>
        <v>3.6550712400000004E-2</v>
      </c>
      <c r="L208" s="31" t="s">
        <v>1358</v>
      </c>
      <c r="M208" s="28">
        <v>0</v>
      </c>
      <c r="N208" s="31">
        <v>0</v>
      </c>
      <c r="O208" s="65">
        <v>0</v>
      </c>
      <c r="P208" s="28">
        <v>0</v>
      </c>
      <c r="Q208" s="28">
        <v>5.9943168336000004E-2</v>
      </c>
      <c r="R208" s="31">
        <v>6.8934643586400002E-2</v>
      </c>
      <c r="S208" s="31">
        <f t="shared" si="155"/>
        <v>0</v>
      </c>
      <c r="T208" s="31">
        <f t="shared" si="156"/>
        <v>3.6550712400000004E-2</v>
      </c>
      <c r="U208" s="31">
        <f t="shared" si="158"/>
        <v>0</v>
      </c>
      <c r="V208" s="31">
        <f t="shared" si="154"/>
        <v>0</v>
      </c>
      <c r="W208" s="31">
        <f t="shared" si="159"/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0</v>
      </c>
      <c r="AH208" s="31">
        <v>0</v>
      </c>
      <c r="AI208" s="28">
        <v>0</v>
      </c>
      <c r="AJ208" s="28">
        <v>0</v>
      </c>
      <c r="AK208" s="31">
        <v>0</v>
      </c>
      <c r="AL208" s="28">
        <v>0</v>
      </c>
      <c r="AM208" s="28">
        <v>0</v>
      </c>
      <c r="AN208" s="28">
        <v>0</v>
      </c>
      <c r="AO208" s="28">
        <v>0</v>
      </c>
      <c r="AP208" s="28">
        <v>0</v>
      </c>
      <c r="AQ208" s="28">
        <v>0</v>
      </c>
      <c r="AR208" s="31">
        <v>0</v>
      </c>
      <c r="AS208" s="28">
        <v>0</v>
      </c>
      <c r="AT208" s="28">
        <v>0</v>
      </c>
      <c r="AU208" s="31">
        <v>0</v>
      </c>
      <c r="AV208" s="28">
        <v>0</v>
      </c>
      <c r="AW208" s="31">
        <f>30.97518*1.18/1000</f>
        <v>3.6550712400000004E-2</v>
      </c>
      <c r="AX208" s="28">
        <v>0</v>
      </c>
      <c r="AY208" s="28">
        <v>0</v>
      </c>
      <c r="AZ208" s="31">
        <f>30.97518*1.18/1000</f>
        <v>3.6550712400000004E-2</v>
      </c>
      <c r="BA208" s="28">
        <v>0</v>
      </c>
      <c r="BB208" s="28">
        <v>0</v>
      </c>
      <c r="BC208" s="28">
        <v>0</v>
      </c>
      <c r="BD208" s="28">
        <v>0</v>
      </c>
      <c r="BE208" s="28">
        <v>0</v>
      </c>
      <c r="BF208" s="28">
        <v>0</v>
      </c>
      <c r="BG208" s="28">
        <v>0</v>
      </c>
      <c r="BH208" s="28">
        <v>0</v>
      </c>
      <c r="BI208" s="28">
        <v>0</v>
      </c>
      <c r="BJ208" s="28">
        <v>0</v>
      </c>
      <c r="BK208" s="28">
        <v>0</v>
      </c>
      <c r="BL208" s="28">
        <v>0</v>
      </c>
      <c r="BM208" s="28">
        <v>0</v>
      </c>
      <c r="BN208" s="28">
        <v>0</v>
      </c>
      <c r="BO208" s="28">
        <v>0</v>
      </c>
      <c r="BP208" s="28">
        <v>0</v>
      </c>
      <c r="BQ208" s="28">
        <v>0</v>
      </c>
      <c r="BR208" s="28">
        <v>0</v>
      </c>
      <c r="BS208" s="28">
        <v>0</v>
      </c>
      <c r="BT208" s="28">
        <v>0</v>
      </c>
      <c r="BU208" s="28">
        <v>0</v>
      </c>
      <c r="BV208" s="31">
        <f t="shared" si="160"/>
        <v>3.6550712400000004E-2</v>
      </c>
      <c r="BW208" s="31">
        <f t="shared" si="161"/>
        <v>0</v>
      </c>
      <c r="BX208" s="31">
        <f t="shared" si="162"/>
        <v>0</v>
      </c>
      <c r="BY208" s="31">
        <f t="shared" si="163"/>
        <v>3.6550712400000004E-2</v>
      </c>
      <c r="BZ208" s="31">
        <f t="shared" si="164"/>
        <v>0</v>
      </c>
      <c r="CA208" s="31">
        <f t="shared" si="165"/>
        <v>3.6550712400000004E-2</v>
      </c>
      <c r="CB208" s="31">
        <f t="shared" si="166"/>
        <v>0</v>
      </c>
      <c r="CC208" s="31">
        <f t="shared" si="167"/>
        <v>0</v>
      </c>
      <c r="CD208" s="31">
        <f t="shared" si="168"/>
        <v>3.6550712400000004E-2</v>
      </c>
      <c r="CE208" s="31">
        <f t="shared" si="169"/>
        <v>0</v>
      </c>
      <c r="CF208" s="85" t="s">
        <v>1358</v>
      </c>
    </row>
    <row r="209" spans="1:84" ht="61.5" customHeight="1" x14ac:dyDescent="0.25">
      <c r="A209" s="32" t="s">
        <v>102</v>
      </c>
      <c r="B209" s="17" t="s">
        <v>1824</v>
      </c>
      <c r="C209" s="8" t="s">
        <v>1704</v>
      </c>
      <c r="D209" s="66">
        <v>2017</v>
      </c>
      <c r="E209" s="66">
        <v>2017</v>
      </c>
      <c r="F209" s="63" t="s">
        <v>1358</v>
      </c>
      <c r="G209" s="31">
        <v>0.18328862499219964</v>
      </c>
      <c r="H209" s="64">
        <f t="shared" si="152"/>
        <v>1.1748800861999997</v>
      </c>
      <c r="I209" s="31" t="s">
        <v>1358</v>
      </c>
      <c r="J209" s="31">
        <v>0.18328862499219964</v>
      </c>
      <c r="K209" s="31">
        <f t="shared" si="153"/>
        <v>1.1748800861999997</v>
      </c>
      <c r="L209" s="31" t="s">
        <v>1358</v>
      </c>
      <c r="M209" s="28">
        <v>0</v>
      </c>
      <c r="N209" s="31">
        <v>0</v>
      </c>
      <c r="O209" s="65">
        <v>0</v>
      </c>
      <c r="P209" s="28">
        <v>0</v>
      </c>
      <c r="Q209" s="28">
        <v>1.9268033413679995</v>
      </c>
      <c r="R209" s="31">
        <v>2.2158238425731991</v>
      </c>
      <c r="S209" s="31">
        <f t="shared" si="155"/>
        <v>0</v>
      </c>
      <c r="T209" s="31">
        <f t="shared" si="156"/>
        <v>1.1748800861999997</v>
      </c>
      <c r="U209" s="31">
        <f t="shared" si="158"/>
        <v>0</v>
      </c>
      <c r="V209" s="31">
        <f t="shared" si="154"/>
        <v>0</v>
      </c>
      <c r="W209" s="31">
        <f t="shared" si="159"/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28">
        <v>0</v>
      </c>
      <c r="AD209" s="28">
        <v>0</v>
      </c>
      <c r="AE209" s="28">
        <v>0</v>
      </c>
      <c r="AF209" s="28">
        <v>0</v>
      </c>
      <c r="AG209" s="28">
        <v>0</v>
      </c>
      <c r="AH209" s="31">
        <v>0</v>
      </c>
      <c r="AI209" s="28">
        <v>0</v>
      </c>
      <c r="AJ209" s="28">
        <v>0</v>
      </c>
      <c r="AK209" s="31">
        <v>0</v>
      </c>
      <c r="AL209" s="28">
        <v>0</v>
      </c>
      <c r="AM209" s="28">
        <v>0</v>
      </c>
      <c r="AN209" s="28">
        <v>0</v>
      </c>
      <c r="AO209" s="28">
        <v>0</v>
      </c>
      <c r="AP209" s="28">
        <v>0</v>
      </c>
      <c r="AQ209" s="28">
        <v>0</v>
      </c>
      <c r="AR209" s="31">
        <v>0</v>
      </c>
      <c r="AS209" s="28">
        <v>0</v>
      </c>
      <c r="AT209" s="28">
        <v>0</v>
      </c>
      <c r="AU209" s="31">
        <v>0</v>
      </c>
      <c r="AV209" s="28">
        <v>0</v>
      </c>
      <c r="AW209" s="31">
        <f>995.66109*1.18/1000</f>
        <v>1.1748800861999997</v>
      </c>
      <c r="AX209" s="28">
        <v>0</v>
      </c>
      <c r="AY209" s="28">
        <v>0</v>
      </c>
      <c r="AZ209" s="31">
        <f>995.66109*1.18/1000</f>
        <v>1.1748800861999997</v>
      </c>
      <c r="BA209" s="28">
        <v>0</v>
      </c>
      <c r="BB209" s="28">
        <v>0</v>
      </c>
      <c r="BC209" s="28">
        <v>0</v>
      </c>
      <c r="BD209" s="28">
        <v>0</v>
      </c>
      <c r="BE209" s="28">
        <v>0</v>
      </c>
      <c r="BF209" s="28">
        <v>0</v>
      </c>
      <c r="BG209" s="28">
        <v>0</v>
      </c>
      <c r="BH209" s="28">
        <v>0</v>
      </c>
      <c r="BI209" s="28">
        <v>0</v>
      </c>
      <c r="BJ209" s="28">
        <v>0</v>
      </c>
      <c r="BK209" s="28">
        <v>0</v>
      </c>
      <c r="BL209" s="28">
        <v>0</v>
      </c>
      <c r="BM209" s="28">
        <v>0</v>
      </c>
      <c r="BN209" s="28">
        <v>0</v>
      </c>
      <c r="BO209" s="28">
        <v>0</v>
      </c>
      <c r="BP209" s="28">
        <v>0</v>
      </c>
      <c r="BQ209" s="28">
        <v>0</v>
      </c>
      <c r="BR209" s="28">
        <v>0</v>
      </c>
      <c r="BS209" s="28">
        <v>0</v>
      </c>
      <c r="BT209" s="28">
        <v>0</v>
      </c>
      <c r="BU209" s="28">
        <v>0</v>
      </c>
      <c r="BV209" s="31">
        <f t="shared" si="160"/>
        <v>1.1748800861999997</v>
      </c>
      <c r="BW209" s="31">
        <f t="shared" si="161"/>
        <v>0</v>
      </c>
      <c r="BX209" s="31">
        <f t="shared" si="162"/>
        <v>0</v>
      </c>
      <c r="BY209" s="31">
        <f t="shared" si="163"/>
        <v>1.1748800861999997</v>
      </c>
      <c r="BZ209" s="31">
        <f t="shared" si="164"/>
        <v>0</v>
      </c>
      <c r="CA209" s="31">
        <f t="shared" si="165"/>
        <v>1.1748800861999997</v>
      </c>
      <c r="CB209" s="31">
        <f t="shared" si="166"/>
        <v>0</v>
      </c>
      <c r="CC209" s="31">
        <f t="shared" si="167"/>
        <v>0</v>
      </c>
      <c r="CD209" s="31">
        <f t="shared" si="168"/>
        <v>1.1748800861999997</v>
      </c>
      <c r="CE209" s="31">
        <f t="shared" si="169"/>
        <v>0</v>
      </c>
      <c r="CF209" s="85" t="s">
        <v>1358</v>
      </c>
    </row>
    <row r="210" spans="1:84" ht="63.95" customHeight="1" x14ac:dyDescent="0.25">
      <c r="A210" s="32" t="s">
        <v>102</v>
      </c>
      <c r="B210" s="17" t="s">
        <v>1686</v>
      </c>
      <c r="C210" s="8" t="s">
        <v>1705</v>
      </c>
      <c r="D210" s="66">
        <v>2017</v>
      </c>
      <c r="E210" s="66">
        <v>2017</v>
      </c>
      <c r="F210" s="63" t="s">
        <v>1358</v>
      </c>
      <c r="G210" s="31">
        <v>1.4680423683008357</v>
      </c>
      <c r="H210" s="64">
        <f t="shared" si="152"/>
        <v>10.5405442044</v>
      </c>
      <c r="I210" s="31" t="s">
        <v>1358</v>
      </c>
      <c r="J210" s="31">
        <v>1.4680423683008357</v>
      </c>
      <c r="K210" s="31">
        <f t="shared" si="153"/>
        <v>10.5405442044</v>
      </c>
      <c r="L210" s="31" t="s">
        <v>1358</v>
      </c>
      <c r="M210" s="28">
        <v>0</v>
      </c>
      <c r="N210" s="31">
        <v>0</v>
      </c>
      <c r="O210" s="65">
        <v>0</v>
      </c>
      <c r="P210" s="28">
        <v>0</v>
      </c>
      <c r="Q210" s="28">
        <v>17.286492495215999</v>
      </c>
      <c r="R210" s="31">
        <v>19.879466369498399</v>
      </c>
      <c r="S210" s="31">
        <f t="shared" si="155"/>
        <v>0</v>
      </c>
      <c r="T210" s="31">
        <f t="shared" si="156"/>
        <v>10.5405442044</v>
      </c>
      <c r="U210" s="31">
        <f t="shared" si="158"/>
        <v>0</v>
      </c>
      <c r="V210" s="31">
        <f t="shared" si="154"/>
        <v>0</v>
      </c>
      <c r="W210" s="31">
        <f t="shared" si="159"/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31">
        <v>0</v>
      </c>
      <c r="AI210" s="28">
        <v>0</v>
      </c>
      <c r="AJ210" s="28">
        <v>0</v>
      </c>
      <c r="AK210" s="31">
        <v>0</v>
      </c>
      <c r="AL210" s="28">
        <v>0</v>
      </c>
      <c r="AM210" s="28">
        <v>0</v>
      </c>
      <c r="AN210" s="28">
        <v>0</v>
      </c>
      <c r="AO210" s="28">
        <v>0</v>
      </c>
      <c r="AP210" s="28">
        <v>0</v>
      </c>
      <c r="AQ210" s="28">
        <v>0</v>
      </c>
      <c r="AR210" s="31">
        <v>0</v>
      </c>
      <c r="AS210" s="28">
        <v>0</v>
      </c>
      <c r="AT210" s="28">
        <v>0</v>
      </c>
      <c r="AU210" s="31">
        <v>0</v>
      </c>
      <c r="AV210" s="28">
        <v>0</v>
      </c>
      <c r="AW210" s="31">
        <f>8932.66458*1.18/1000</f>
        <v>10.5405442044</v>
      </c>
      <c r="AX210" s="28">
        <v>0</v>
      </c>
      <c r="AY210" s="28">
        <v>0</v>
      </c>
      <c r="AZ210" s="31">
        <f>8932.66458*1.18/1000</f>
        <v>10.5405442044</v>
      </c>
      <c r="BA210" s="28">
        <v>0</v>
      </c>
      <c r="BB210" s="28">
        <v>0</v>
      </c>
      <c r="BC210" s="28">
        <v>0</v>
      </c>
      <c r="BD210" s="28">
        <v>0</v>
      </c>
      <c r="BE210" s="28">
        <v>0</v>
      </c>
      <c r="BF210" s="28">
        <v>0</v>
      </c>
      <c r="BG210" s="28">
        <v>0</v>
      </c>
      <c r="BH210" s="28">
        <v>0</v>
      </c>
      <c r="BI210" s="28">
        <v>0</v>
      </c>
      <c r="BJ210" s="28">
        <v>0</v>
      </c>
      <c r="BK210" s="28">
        <v>0</v>
      </c>
      <c r="BL210" s="28">
        <v>0</v>
      </c>
      <c r="BM210" s="28">
        <v>0</v>
      </c>
      <c r="BN210" s="28">
        <v>0</v>
      </c>
      <c r="BO210" s="28">
        <v>0</v>
      </c>
      <c r="BP210" s="28">
        <v>0</v>
      </c>
      <c r="BQ210" s="28">
        <v>0</v>
      </c>
      <c r="BR210" s="28">
        <v>0</v>
      </c>
      <c r="BS210" s="28">
        <v>0</v>
      </c>
      <c r="BT210" s="28">
        <v>0</v>
      </c>
      <c r="BU210" s="28">
        <v>0</v>
      </c>
      <c r="BV210" s="31">
        <f t="shared" si="160"/>
        <v>10.5405442044</v>
      </c>
      <c r="BW210" s="31">
        <f t="shared" si="161"/>
        <v>0</v>
      </c>
      <c r="BX210" s="31">
        <f t="shared" si="162"/>
        <v>0</v>
      </c>
      <c r="BY210" s="31">
        <f t="shared" si="163"/>
        <v>10.5405442044</v>
      </c>
      <c r="BZ210" s="31">
        <f t="shared" si="164"/>
        <v>0</v>
      </c>
      <c r="CA210" s="31">
        <f t="shared" si="165"/>
        <v>10.5405442044</v>
      </c>
      <c r="CB210" s="31">
        <f t="shared" si="166"/>
        <v>0</v>
      </c>
      <c r="CC210" s="31">
        <f t="shared" si="167"/>
        <v>0</v>
      </c>
      <c r="CD210" s="31">
        <f t="shared" si="168"/>
        <v>10.5405442044</v>
      </c>
      <c r="CE210" s="31">
        <f t="shared" si="169"/>
        <v>0</v>
      </c>
      <c r="CF210" s="85" t="s">
        <v>1358</v>
      </c>
    </row>
    <row r="211" spans="1:84" ht="63.95" customHeight="1" x14ac:dyDescent="0.25">
      <c r="A211" s="32" t="s">
        <v>102</v>
      </c>
      <c r="B211" s="17" t="s">
        <v>1687</v>
      </c>
      <c r="C211" s="8" t="s">
        <v>1706</v>
      </c>
      <c r="D211" s="66">
        <v>2017</v>
      </c>
      <c r="E211" s="66">
        <v>2017</v>
      </c>
      <c r="F211" s="63" t="s">
        <v>1358</v>
      </c>
      <c r="G211" s="31">
        <v>1.7168922425585023</v>
      </c>
      <c r="H211" s="64">
        <f t="shared" si="152"/>
        <v>11.005279274799999</v>
      </c>
      <c r="I211" s="31" t="s">
        <v>1358</v>
      </c>
      <c r="J211" s="31">
        <v>1.7168922425585023</v>
      </c>
      <c r="K211" s="31">
        <f t="shared" si="153"/>
        <v>11.005279274799999</v>
      </c>
      <c r="L211" s="31" t="s">
        <v>1358</v>
      </c>
      <c r="M211" s="28">
        <v>0</v>
      </c>
      <c r="N211" s="31">
        <v>0</v>
      </c>
      <c r="O211" s="65">
        <v>0</v>
      </c>
      <c r="P211" s="28">
        <v>0</v>
      </c>
      <c r="Q211" s="28">
        <v>18.048658010671996</v>
      </c>
      <c r="R211" s="31">
        <v>20.755956712272795</v>
      </c>
      <c r="S211" s="31">
        <f t="shared" si="155"/>
        <v>0</v>
      </c>
      <c r="T211" s="31">
        <f t="shared" si="156"/>
        <v>11.005279274799999</v>
      </c>
      <c r="U211" s="31">
        <f t="shared" si="158"/>
        <v>0</v>
      </c>
      <c r="V211" s="31">
        <f t="shared" si="154"/>
        <v>0</v>
      </c>
      <c r="W211" s="31">
        <f t="shared" si="159"/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31">
        <v>0</v>
      </c>
      <c r="AI211" s="28">
        <v>0</v>
      </c>
      <c r="AJ211" s="28">
        <v>0</v>
      </c>
      <c r="AK211" s="31">
        <v>0</v>
      </c>
      <c r="AL211" s="28">
        <v>0</v>
      </c>
      <c r="AM211" s="28">
        <v>0</v>
      </c>
      <c r="AN211" s="28">
        <v>0</v>
      </c>
      <c r="AO211" s="28">
        <v>0</v>
      </c>
      <c r="AP211" s="28">
        <v>0</v>
      </c>
      <c r="AQ211" s="28">
        <v>0</v>
      </c>
      <c r="AR211" s="31">
        <v>0</v>
      </c>
      <c r="AS211" s="28">
        <v>0</v>
      </c>
      <c r="AT211" s="28">
        <v>0</v>
      </c>
      <c r="AU211" s="31">
        <v>0</v>
      </c>
      <c r="AV211" s="28">
        <v>0</v>
      </c>
      <c r="AW211" s="31">
        <f>9326.50786*1.18/1000</f>
        <v>11.005279274799999</v>
      </c>
      <c r="AX211" s="28">
        <v>0</v>
      </c>
      <c r="AY211" s="28">
        <v>0</v>
      </c>
      <c r="AZ211" s="31">
        <f>9326.50786*1.18/1000</f>
        <v>11.005279274799999</v>
      </c>
      <c r="BA211" s="28">
        <v>0</v>
      </c>
      <c r="BB211" s="28">
        <v>0</v>
      </c>
      <c r="BC211" s="28">
        <v>0</v>
      </c>
      <c r="BD211" s="28">
        <v>0</v>
      </c>
      <c r="BE211" s="28">
        <v>0</v>
      </c>
      <c r="BF211" s="28">
        <v>0</v>
      </c>
      <c r="BG211" s="28">
        <v>0</v>
      </c>
      <c r="BH211" s="28">
        <v>0</v>
      </c>
      <c r="BI211" s="28">
        <v>0</v>
      </c>
      <c r="BJ211" s="28">
        <v>0</v>
      </c>
      <c r="BK211" s="28">
        <v>0</v>
      </c>
      <c r="BL211" s="28">
        <v>0</v>
      </c>
      <c r="BM211" s="28">
        <v>0</v>
      </c>
      <c r="BN211" s="28">
        <v>0</v>
      </c>
      <c r="BO211" s="28">
        <v>0</v>
      </c>
      <c r="BP211" s="28">
        <v>0</v>
      </c>
      <c r="BQ211" s="28">
        <v>0</v>
      </c>
      <c r="BR211" s="28">
        <v>0</v>
      </c>
      <c r="BS211" s="28">
        <v>0</v>
      </c>
      <c r="BT211" s="28">
        <v>0</v>
      </c>
      <c r="BU211" s="28">
        <v>0</v>
      </c>
      <c r="BV211" s="31">
        <f t="shared" si="160"/>
        <v>11.005279274799999</v>
      </c>
      <c r="BW211" s="31">
        <f t="shared" si="161"/>
        <v>0</v>
      </c>
      <c r="BX211" s="31">
        <f t="shared" si="162"/>
        <v>0</v>
      </c>
      <c r="BY211" s="31">
        <f t="shared" si="163"/>
        <v>11.005279274799999</v>
      </c>
      <c r="BZ211" s="31">
        <f t="shared" si="164"/>
        <v>0</v>
      </c>
      <c r="CA211" s="31">
        <f t="shared" si="165"/>
        <v>11.005279274799999</v>
      </c>
      <c r="CB211" s="31">
        <f t="shared" si="166"/>
        <v>0</v>
      </c>
      <c r="CC211" s="31">
        <f t="shared" si="167"/>
        <v>0</v>
      </c>
      <c r="CD211" s="31">
        <f t="shared" si="168"/>
        <v>11.005279274799999</v>
      </c>
      <c r="CE211" s="31">
        <f t="shared" si="169"/>
        <v>0</v>
      </c>
      <c r="CF211" s="85" t="s">
        <v>1358</v>
      </c>
    </row>
    <row r="212" spans="1:84" ht="63.95" customHeight="1" x14ac:dyDescent="0.25">
      <c r="A212" s="32" t="s">
        <v>102</v>
      </c>
      <c r="B212" s="17" t="s">
        <v>1688</v>
      </c>
      <c r="C212" s="8" t="s">
        <v>1707</v>
      </c>
      <c r="D212" s="66">
        <v>2017</v>
      </c>
      <c r="E212" s="66">
        <v>2017</v>
      </c>
      <c r="F212" s="63" t="s">
        <v>1358</v>
      </c>
      <c r="G212" s="31">
        <v>0.40392741444617775</v>
      </c>
      <c r="H212" s="64">
        <f t="shared" ref="H212:H289" si="170">BV212</f>
        <v>2.5891747265999996</v>
      </c>
      <c r="I212" s="31" t="s">
        <v>1358</v>
      </c>
      <c r="J212" s="31">
        <v>0.40392741444617775</v>
      </c>
      <c r="K212" s="31">
        <f t="shared" ref="K212:K289" si="171">CA212</f>
        <v>2.5891747265999996</v>
      </c>
      <c r="L212" s="31" t="s">
        <v>1358</v>
      </c>
      <c r="M212" s="28">
        <v>0</v>
      </c>
      <c r="N212" s="31">
        <v>0</v>
      </c>
      <c r="O212" s="65">
        <v>0</v>
      </c>
      <c r="P212" s="28">
        <v>0</v>
      </c>
      <c r="Q212" s="28">
        <v>4.2462465516239991</v>
      </c>
      <c r="R212" s="31">
        <v>4.8831835343675989</v>
      </c>
      <c r="S212" s="31">
        <f t="shared" si="155"/>
        <v>0</v>
      </c>
      <c r="T212" s="31">
        <f t="shared" si="156"/>
        <v>2.5891747265999996</v>
      </c>
      <c r="U212" s="31">
        <f t="shared" si="158"/>
        <v>0</v>
      </c>
      <c r="V212" s="31">
        <f t="shared" ref="V212:V289" si="172">BL212</f>
        <v>0</v>
      </c>
      <c r="W212" s="31">
        <f t="shared" si="159"/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31">
        <v>0</v>
      </c>
      <c r="AI212" s="28">
        <v>0</v>
      </c>
      <c r="AJ212" s="28">
        <v>0</v>
      </c>
      <c r="AK212" s="31">
        <v>0</v>
      </c>
      <c r="AL212" s="28">
        <v>0</v>
      </c>
      <c r="AM212" s="28">
        <v>0</v>
      </c>
      <c r="AN212" s="28">
        <v>0</v>
      </c>
      <c r="AO212" s="28">
        <v>0</v>
      </c>
      <c r="AP212" s="28">
        <v>0</v>
      </c>
      <c r="AQ212" s="28">
        <v>0</v>
      </c>
      <c r="AR212" s="31">
        <v>0</v>
      </c>
      <c r="AS212" s="28">
        <v>0</v>
      </c>
      <c r="AT212" s="28">
        <v>0</v>
      </c>
      <c r="AU212" s="31">
        <v>0</v>
      </c>
      <c r="AV212" s="28">
        <v>0</v>
      </c>
      <c r="AW212" s="31">
        <f>2194.21587*1.18/1000</f>
        <v>2.5891747265999996</v>
      </c>
      <c r="AX212" s="28">
        <v>0</v>
      </c>
      <c r="AY212" s="28">
        <v>0</v>
      </c>
      <c r="AZ212" s="31">
        <f>2194.21587*1.18/1000</f>
        <v>2.5891747265999996</v>
      </c>
      <c r="BA212" s="28">
        <v>0</v>
      </c>
      <c r="BB212" s="28">
        <v>0</v>
      </c>
      <c r="BC212" s="28">
        <v>0</v>
      </c>
      <c r="BD212" s="28">
        <v>0</v>
      </c>
      <c r="BE212" s="28">
        <v>0</v>
      </c>
      <c r="BF212" s="28">
        <v>0</v>
      </c>
      <c r="BG212" s="28">
        <v>0</v>
      </c>
      <c r="BH212" s="28">
        <v>0</v>
      </c>
      <c r="BI212" s="28">
        <v>0</v>
      </c>
      <c r="BJ212" s="28">
        <v>0</v>
      </c>
      <c r="BK212" s="28">
        <v>0</v>
      </c>
      <c r="BL212" s="28">
        <v>0</v>
      </c>
      <c r="BM212" s="28">
        <v>0</v>
      </c>
      <c r="BN212" s="28">
        <v>0</v>
      </c>
      <c r="BO212" s="28">
        <v>0</v>
      </c>
      <c r="BP212" s="28">
        <v>0</v>
      </c>
      <c r="BQ212" s="28">
        <v>0</v>
      </c>
      <c r="BR212" s="28">
        <v>0</v>
      </c>
      <c r="BS212" s="28">
        <v>0</v>
      </c>
      <c r="BT212" s="28">
        <v>0</v>
      </c>
      <c r="BU212" s="28">
        <v>0</v>
      </c>
      <c r="BV212" s="31">
        <f t="shared" si="160"/>
        <v>2.5891747265999996</v>
      </c>
      <c r="BW212" s="31">
        <f t="shared" si="161"/>
        <v>0</v>
      </c>
      <c r="BX212" s="31">
        <f t="shared" si="162"/>
        <v>0</v>
      </c>
      <c r="BY212" s="31">
        <f t="shared" si="163"/>
        <v>2.5891747265999996</v>
      </c>
      <c r="BZ212" s="31">
        <f t="shared" si="164"/>
        <v>0</v>
      </c>
      <c r="CA212" s="31">
        <f t="shared" si="165"/>
        <v>2.5891747265999996</v>
      </c>
      <c r="CB212" s="31">
        <f t="shared" si="166"/>
        <v>0</v>
      </c>
      <c r="CC212" s="31">
        <f t="shared" si="167"/>
        <v>0</v>
      </c>
      <c r="CD212" s="31">
        <f t="shared" si="168"/>
        <v>2.5891747265999996</v>
      </c>
      <c r="CE212" s="31">
        <f t="shared" si="169"/>
        <v>0</v>
      </c>
      <c r="CF212" s="85" t="s">
        <v>1358</v>
      </c>
    </row>
    <row r="213" spans="1:84" ht="63.95" customHeight="1" x14ac:dyDescent="0.25">
      <c r="A213" s="32" t="s">
        <v>102</v>
      </c>
      <c r="B213" s="17" t="s">
        <v>1825</v>
      </c>
      <c r="C213" s="8" t="s">
        <v>1708</v>
      </c>
      <c r="D213" s="66">
        <v>2017</v>
      </c>
      <c r="E213" s="66">
        <v>2017</v>
      </c>
      <c r="F213" s="63" t="s">
        <v>1358</v>
      </c>
      <c r="G213" s="31">
        <v>1.5016418595943834E-2</v>
      </c>
      <c r="H213" s="64">
        <f t="shared" si="170"/>
        <v>9.6255243199999979E-2</v>
      </c>
      <c r="I213" s="31" t="s">
        <v>1358</v>
      </c>
      <c r="J213" s="31">
        <v>1.5016418595943834E-2</v>
      </c>
      <c r="K213" s="31">
        <f t="shared" si="171"/>
        <v>9.6255243199999979E-2</v>
      </c>
      <c r="L213" s="31" t="s">
        <v>1358</v>
      </c>
      <c r="M213" s="28">
        <v>0</v>
      </c>
      <c r="N213" s="31">
        <v>0</v>
      </c>
      <c r="O213" s="65">
        <v>0</v>
      </c>
      <c r="P213" s="28">
        <v>0</v>
      </c>
      <c r="Q213" s="28">
        <v>0.15785859884799996</v>
      </c>
      <c r="R213" s="31">
        <v>0.18153738867519995</v>
      </c>
      <c r="S213" s="31">
        <f t="shared" si="155"/>
        <v>0</v>
      </c>
      <c r="T213" s="31">
        <f t="shared" si="156"/>
        <v>9.6255243199999979E-2</v>
      </c>
      <c r="U213" s="31">
        <f t="shared" si="158"/>
        <v>0</v>
      </c>
      <c r="V213" s="31">
        <f t="shared" si="172"/>
        <v>0</v>
      </c>
      <c r="W213" s="31">
        <f t="shared" si="159"/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31">
        <v>0</v>
      </c>
      <c r="AI213" s="28">
        <v>0</v>
      </c>
      <c r="AJ213" s="28">
        <v>0</v>
      </c>
      <c r="AK213" s="31">
        <v>0</v>
      </c>
      <c r="AL213" s="28">
        <v>0</v>
      </c>
      <c r="AM213" s="28">
        <v>0</v>
      </c>
      <c r="AN213" s="28">
        <v>0</v>
      </c>
      <c r="AO213" s="28">
        <v>0</v>
      </c>
      <c r="AP213" s="28">
        <v>0</v>
      </c>
      <c r="AQ213" s="28">
        <v>0</v>
      </c>
      <c r="AR213" s="31">
        <v>0</v>
      </c>
      <c r="AS213" s="28">
        <v>0</v>
      </c>
      <c r="AT213" s="28">
        <v>0</v>
      </c>
      <c r="AU213" s="31">
        <v>0</v>
      </c>
      <c r="AV213" s="28">
        <v>0</v>
      </c>
      <c r="AW213" s="31">
        <f>81.57224*1.18/1000</f>
        <v>9.6255243199999979E-2</v>
      </c>
      <c r="AX213" s="28">
        <v>0</v>
      </c>
      <c r="AY213" s="28">
        <v>0</v>
      </c>
      <c r="AZ213" s="31">
        <f>81.57224*1.18/1000</f>
        <v>9.6255243199999979E-2</v>
      </c>
      <c r="BA213" s="28">
        <v>0</v>
      </c>
      <c r="BB213" s="28">
        <v>0</v>
      </c>
      <c r="BC213" s="28">
        <v>0</v>
      </c>
      <c r="BD213" s="28">
        <v>0</v>
      </c>
      <c r="BE213" s="28">
        <v>0</v>
      </c>
      <c r="BF213" s="28">
        <v>0</v>
      </c>
      <c r="BG213" s="28">
        <v>0</v>
      </c>
      <c r="BH213" s="28">
        <v>0</v>
      </c>
      <c r="BI213" s="28">
        <v>0</v>
      </c>
      <c r="BJ213" s="28">
        <v>0</v>
      </c>
      <c r="BK213" s="28">
        <v>0</v>
      </c>
      <c r="BL213" s="28">
        <v>0</v>
      </c>
      <c r="BM213" s="28">
        <v>0</v>
      </c>
      <c r="BN213" s="28">
        <v>0</v>
      </c>
      <c r="BO213" s="28">
        <v>0</v>
      </c>
      <c r="BP213" s="28">
        <v>0</v>
      </c>
      <c r="BQ213" s="28">
        <v>0</v>
      </c>
      <c r="BR213" s="28">
        <v>0</v>
      </c>
      <c r="BS213" s="28">
        <v>0</v>
      </c>
      <c r="BT213" s="28">
        <v>0</v>
      </c>
      <c r="BU213" s="28">
        <v>0</v>
      </c>
      <c r="BV213" s="31">
        <f t="shared" si="160"/>
        <v>9.6255243199999979E-2</v>
      </c>
      <c r="BW213" s="31">
        <f t="shared" si="161"/>
        <v>0</v>
      </c>
      <c r="BX213" s="31">
        <f t="shared" si="162"/>
        <v>0</v>
      </c>
      <c r="BY213" s="31">
        <f t="shared" si="163"/>
        <v>9.6255243199999979E-2</v>
      </c>
      <c r="BZ213" s="31">
        <f t="shared" si="164"/>
        <v>0</v>
      </c>
      <c r="CA213" s="31">
        <f t="shared" si="165"/>
        <v>9.6255243199999979E-2</v>
      </c>
      <c r="CB213" s="31">
        <f t="shared" si="166"/>
        <v>0</v>
      </c>
      <c r="CC213" s="31">
        <f t="shared" si="167"/>
        <v>0</v>
      </c>
      <c r="CD213" s="31">
        <f t="shared" si="168"/>
        <v>9.6255243199999979E-2</v>
      </c>
      <c r="CE213" s="31">
        <f t="shared" si="169"/>
        <v>0</v>
      </c>
      <c r="CF213" s="85" t="s">
        <v>1358</v>
      </c>
    </row>
    <row r="214" spans="1:84" ht="87" customHeight="1" x14ac:dyDescent="0.25">
      <c r="A214" s="25" t="s">
        <v>102</v>
      </c>
      <c r="B214" s="26" t="s">
        <v>1832</v>
      </c>
      <c r="C214" s="27" t="s">
        <v>1833</v>
      </c>
      <c r="D214" s="66">
        <v>2017</v>
      </c>
      <c r="E214" s="66">
        <v>2017</v>
      </c>
      <c r="F214" s="63" t="s">
        <v>1358</v>
      </c>
      <c r="G214" s="31">
        <v>7.0416159438377529E-3</v>
      </c>
      <c r="H214" s="64">
        <f t="shared" si="170"/>
        <v>4.5136758199999995E-2</v>
      </c>
      <c r="I214" s="31" t="s">
        <v>1358</v>
      </c>
      <c r="J214" s="31">
        <v>7.0416159438377529E-3</v>
      </c>
      <c r="K214" s="31">
        <f t="shared" si="171"/>
        <v>4.5136758199999995E-2</v>
      </c>
      <c r="L214" s="31" t="s">
        <v>1358</v>
      </c>
      <c r="M214" s="28">
        <v>0</v>
      </c>
      <c r="N214" s="31">
        <v>0</v>
      </c>
      <c r="O214" s="65">
        <v>0</v>
      </c>
      <c r="P214" s="28">
        <v>0</v>
      </c>
      <c r="Q214" s="28">
        <v>7.4024283447999981E-2</v>
      </c>
      <c r="R214" s="31">
        <v>8.5127925965199969E-2</v>
      </c>
      <c r="S214" s="31">
        <f t="shared" si="155"/>
        <v>0</v>
      </c>
      <c r="T214" s="31">
        <f t="shared" si="156"/>
        <v>4.5136758199999995E-2</v>
      </c>
      <c r="U214" s="31">
        <f t="shared" si="158"/>
        <v>0</v>
      </c>
      <c r="V214" s="31">
        <f t="shared" si="172"/>
        <v>0</v>
      </c>
      <c r="W214" s="31">
        <f t="shared" si="159"/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31">
        <v>0</v>
      </c>
      <c r="AI214" s="28">
        <v>0</v>
      </c>
      <c r="AJ214" s="28">
        <v>0</v>
      </c>
      <c r="AK214" s="31">
        <v>0</v>
      </c>
      <c r="AL214" s="28">
        <v>0</v>
      </c>
      <c r="AM214" s="28">
        <v>0</v>
      </c>
      <c r="AN214" s="28">
        <v>0</v>
      </c>
      <c r="AO214" s="28">
        <v>0</v>
      </c>
      <c r="AP214" s="28">
        <v>0</v>
      </c>
      <c r="AQ214" s="28">
        <v>0</v>
      </c>
      <c r="AR214" s="31">
        <v>0</v>
      </c>
      <c r="AS214" s="28">
        <v>0</v>
      </c>
      <c r="AT214" s="28">
        <v>0</v>
      </c>
      <c r="AU214" s="31">
        <v>0</v>
      </c>
      <c r="AV214" s="28">
        <v>0</v>
      </c>
      <c r="AW214" s="31">
        <f>38.25149*1.18/1000</f>
        <v>4.5136758199999995E-2</v>
      </c>
      <c r="AX214" s="28">
        <v>0</v>
      </c>
      <c r="AY214" s="28">
        <v>0</v>
      </c>
      <c r="AZ214" s="31">
        <f>38.25149*1.18/1000</f>
        <v>4.5136758199999995E-2</v>
      </c>
      <c r="BA214" s="28">
        <v>0</v>
      </c>
      <c r="BB214" s="28">
        <v>0</v>
      </c>
      <c r="BC214" s="28">
        <v>0</v>
      </c>
      <c r="BD214" s="28">
        <v>0</v>
      </c>
      <c r="BE214" s="28">
        <v>0</v>
      </c>
      <c r="BF214" s="28">
        <v>0</v>
      </c>
      <c r="BG214" s="28">
        <v>0</v>
      </c>
      <c r="BH214" s="28">
        <v>0</v>
      </c>
      <c r="BI214" s="28">
        <v>0</v>
      </c>
      <c r="BJ214" s="28">
        <v>0</v>
      </c>
      <c r="BK214" s="28">
        <v>0</v>
      </c>
      <c r="BL214" s="28">
        <v>0</v>
      </c>
      <c r="BM214" s="28">
        <v>0</v>
      </c>
      <c r="BN214" s="28">
        <v>0</v>
      </c>
      <c r="BO214" s="28">
        <v>0</v>
      </c>
      <c r="BP214" s="28">
        <v>0</v>
      </c>
      <c r="BQ214" s="28">
        <v>0</v>
      </c>
      <c r="BR214" s="28">
        <v>0</v>
      </c>
      <c r="BS214" s="28">
        <v>0</v>
      </c>
      <c r="BT214" s="28">
        <v>0</v>
      </c>
      <c r="BU214" s="28">
        <v>0</v>
      </c>
      <c r="BV214" s="31">
        <f t="shared" si="160"/>
        <v>4.5136758199999995E-2</v>
      </c>
      <c r="BW214" s="31">
        <f t="shared" si="161"/>
        <v>0</v>
      </c>
      <c r="BX214" s="31">
        <f t="shared" si="162"/>
        <v>0</v>
      </c>
      <c r="BY214" s="31">
        <f t="shared" si="163"/>
        <v>4.5136758199999995E-2</v>
      </c>
      <c r="BZ214" s="31">
        <f t="shared" si="164"/>
        <v>0</v>
      </c>
      <c r="CA214" s="31">
        <f t="shared" si="165"/>
        <v>4.5136758199999995E-2</v>
      </c>
      <c r="CB214" s="31">
        <f t="shared" si="166"/>
        <v>0</v>
      </c>
      <c r="CC214" s="31">
        <f t="shared" si="167"/>
        <v>0</v>
      </c>
      <c r="CD214" s="31">
        <f t="shared" si="168"/>
        <v>4.5136758199999995E-2</v>
      </c>
      <c r="CE214" s="31">
        <f t="shared" si="169"/>
        <v>0</v>
      </c>
      <c r="CF214" s="85" t="s">
        <v>1358</v>
      </c>
    </row>
    <row r="215" spans="1:84" ht="63.95" customHeight="1" x14ac:dyDescent="0.25">
      <c r="A215" s="25" t="s">
        <v>102</v>
      </c>
      <c r="B215" s="26" t="s">
        <v>1853</v>
      </c>
      <c r="C215" s="27" t="s">
        <v>1854</v>
      </c>
      <c r="D215" s="66">
        <v>2017</v>
      </c>
      <c r="E215" s="66">
        <v>2017</v>
      </c>
      <c r="F215" s="63" t="s">
        <v>1358</v>
      </c>
      <c r="G215" s="64">
        <v>0</v>
      </c>
      <c r="H215" s="64">
        <f t="shared" si="170"/>
        <v>0</v>
      </c>
      <c r="I215" s="31" t="s">
        <v>1358</v>
      </c>
      <c r="J215" s="64">
        <v>0</v>
      </c>
      <c r="K215" s="31">
        <f t="shared" si="171"/>
        <v>0</v>
      </c>
      <c r="L215" s="31" t="s">
        <v>1358</v>
      </c>
      <c r="M215" s="28">
        <v>0</v>
      </c>
      <c r="N215" s="31">
        <v>0</v>
      </c>
      <c r="O215" s="65">
        <v>0</v>
      </c>
      <c r="P215" s="28">
        <v>0</v>
      </c>
      <c r="Q215" s="28">
        <v>0</v>
      </c>
      <c r="R215" s="31">
        <v>0</v>
      </c>
      <c r="S215" s="31">
        <f t="shared" si="155"/>
        <v>0</v>
      </c>
      <c r="T215" s="31">
        <f t="shared" si="156"/>
        <v>0</v>
      </c>
      <c r="U215" s="31">
        <f t="shared" si="158"/>
        <v>0</v>
      </c>
      <c r="V215" s="31">
        <f t="shared" si="172"/>
        <v>0</v>
      </c>
      <c r="W215" s="31">
        <f t="shared" si="159"/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31">
        <v>0</v>
      </c>
      <c r="AI215" s="28">
        <v>0</v>
      </c>
      <c r="AJ215" s="28">
        <v>0</v>
      </c>
      <c r="AK215" s="31">
        <v>0</v>
      </c>
      <c r="AL215" s="28">
        <v>0</v>
      </c>
      <c r="AM215" s="28">
        <v>0</v>
      </c>
      <c r="AN215" s="28">
        <v>0</v>
      </c>
      <c r="AO215" s="28">
        <v>0</v>
      </c>
      <c r="AP215" s="28">
        <v>0</v>
      </c>
      <c r="AQ215" s="28">
        <v>0</v>
      </c>
      <c r="AR215" s="31">
        <v>0</v>
      </c>
      <c r="AS215" s="28">
        <v>0</v>
      </c>
      <c r="AT215" s="28">
        <v>0</v>
      </c>
      <c r="AU215" s="31">
        <v>0</v>
      </c>
      <c r="AV215" s="28">
        <v>0</v>
      </c>
      <c r="AW215" s="31">
        <v>0</v>
      </c>
      <c r="AX215" s="28">
        <v>0</v>
      </c>
      <c r="AY215" s="28">
        <v>0</v>
      </c>
      <c r="AZ215" s="31">
        <v>0</v>
      </c>
      <c r="BA215" s="28">
        <v>0</v>
      </c>
      <c r="BB215" s="28">
        <v>0</v>
      </c>
      <c r="BC215" s="28">
        <v>0</v>
      </c>
      <c r="BD215" s="28">
        <v>0</v>
      </c>
      <c r="BE215" s="28">
        <v>0</v>
      </c>
      <c r="BF215" s="28">
        <v>0</v>
      </c>
      <c r="BG215" s="28">
        <v>0</v>
      </c>
      <c r="BH215" s="28">
        <v>0</v>
      </c>
      <c r="BI215" s="28">
        <v>0</v>
      </c>
      <c r="BJ215" s="28">
        <v>0</v>
      </c>
      <c r="BK215" s="28">
        <v>0</v>
      </c>
      <c r="BL215" s="28">
        <v>0</v>
      </c>
      <c r="BM215" s="28">
        <v>0</v>
      </c>
      <c r="BN215" s="28">
        <v>0</v>
      </c>
      <c r="BO215" s="28">
        <v>0</v>
      </c>
      <c r="BP215" s="28">
        <v>0</v>
      </c>
      <c r="BQ215" s="28">
        <v>0</v>
      </c>
      <c r="BR215" s="28">
        <v>0</v>
      </c>
      <c r="BS215" s="28">
        <v>0</v>
      </c>
      <c r="BT215" s="28">
        <v>0</v>
      </c>
      <c r="BU215" s="28">
        <v>0</v>
      </c>
      <c r="BV215" s="31">
        <f t="shared" si="160"/>
        <v>0</v>
      </c>
      <c r="BW215" s="31">
        <f t="shared" si="161"/>
        <v>0</v>
      </c>
      <c r="BX215" s="31">
        <f t="shared" si="162"/>
        <v>0</v>
      </c>
      <c r="BY215" s="31">
        <f t="shared" si="163"/>
        <v>0</v>
      </c>
      <c r="BZ215" s="31">
        <f t="shared" si="164"/>
        <v>0</v>
      </c>
      <c r="CA215" s="31">
        <f t="shared" si="165"/>
        <v>0</v>
      </c>
      <c r="CB215" s="31">
        <f t="shared" si="166"/>
        <v>0</v>
      </c>
      <c r="CC215" s="31">
        <f t="shared" si="167"/>
        <v>0</v>
      </c>
      <c r="CD215" s="31">
        <f t="shared" si="168"/>
        <v>0</v>
      </c>
      <c r="CE215" s="31">
        <f t="shared" si="169"/>
        <v>0</v>
      </c>
      <c r="CF215" s="85" t="s">
        <v>1358</v>
      </c>
    </row>
    <row r="216" spans="1:84" ht="58.5" customHeight="1" x14ac:dyDescent="0.25">
      <c r="A216" s="25" t="s">
        <v>102</v>
      </c>
      <c r="B216" s="26" t="s">
        <v>1855</v>
      </c>
      <c r="C216" s="27" t="s">
        <v>1856</v>
      </c>
      <c r="D216" s="66">
        <v>2017</v>
      </c>
      <c r="E216" s="66">
        <v>2017</v>
      </c>
      <c r="F216" s="63" t="s">
        <v>1358</v>
      </c>
      <c r="G216" s="64">
        <v>0</v>
      </c>
      <c r="H216" s="64">
        <f t="shared" si="170"/>
        <v>0</v>
      </c>
      <c r="I216" s="31" t="s">
        <v>1358</v>
      </c>
      <c r="J216" s="64">
        <v>0</v>
      </c>
      <c r="K216" s="31">
        <f t="shared" si="171"/>
        <v>0</v>
      </c>
      <c r="L216" s="31" t="s">
        <v>1358</v>
      </c>
      <c r="M216" s="28">
        <v>0</v>
      </c>
      <c r="N216" s="31">
        <v>0</v>
      </c>
      <c r="O216" s="65">
        <v>0</v>
      </c>
      <c r="P216" s="28">
        <v>0</v>
      </c>
      <c r="Q216" s="28">
        <v>0</v>
      </c>
      <c r="R216" s="31">
        <v>0</v>
      </c>
      <c r="S216" s="31">
        <f t="shared" si="155"/>
        <v>0</v>
      </c>
      <c r="T216" s="31">
        <f t="shared" si="156"/>
        <v>0</v>
      </c>
      <c r="U216" s="31">
        <f t="shared" si="158"/>
        <v>0</v>
      </c>
      <c r="V216" s="31">
        <f t="shared" si="172"/>
        <v>0</v>
      </c>
      <c r="W216" s="31">
        <f t="shared" si="159"/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31">
        <v>0</v>
      </c>
      <c r="AI216" s="28">
        <v>0</v>
      </c>
      <c r="AJ216" s="28">
        <v>0</v>
      </c>
      <c r="AK216" s="31">
        <v>0</v>
      </c>
      <c r="AL216" s="28">
        <v>0</v>
      </c>
      <c r="AM216" s="28">
        <v>0</v>
      </c>
      <c r="AN216" s="28">
        <v>0</v>
      </c>
      <c r="AO216" s="28">
        <v>0</v>
      </c>
      <c r="AP216" s="28">
        <v>0</v>
      </c>
      <c r="AQ216" s="28">
        <v>0</v>
      </c>
      <c r="AR216" s="31">
        <v>0</v>
      </c>
      <c r="AS216" s="28">
        <v>0</v>
      </c>
      <c r="AT216" s="28">
        <v>0</v>
      </c>
      <c r="AU216" s="31">
        <v>0</v>
      </c>
      <c r="AV216" s="28">
        <v>0</v>
      </c>
      <c r="AW216" s="31">
        <v>0</v>
      </c>
      <c r="AX216" s="28">
        <v>0</v>
      </c>
      <c r="AY216" s="28">
        <v>0</v>
      </c>
      <c r="AZ216" s="31">
        <v>0</v>
      </c>
      <c r="BA216" s="28">
        <v>0</v>
      </c>
      <c r="BB216" s="28">
        <v>0</v>
      </c>
      <c r="BC216" s="28">
        <v>0</v>
      </c>
      <c r="BD216" s="28">
        <v>0</v>
      </c>
      <c r="BE216" s="28">
        <v>0</v>
      </c>
      <c r="BF216" s="28">
        <v>0</v>
      </c>
      <c r="BG216" s="28">
        <v>0</v>
      </c>
      <c r="BH216" s="28">
        <v>0</v>
      </c>
      <c r="BI216" s="28">
        <v>0</v>
      </c>
      <c r="BJ216" s="28">
        <v>0</v>
      </c>
      <c r="BK216" s="28">
        <v>0</v>
      </c>
      <c r="BL216" s="28">
        <v>0</v>
      </c>
      <c r="BM216" s="28">
        <v>0</v>
      </c>
      <c r="BN216" s="28">
        <v>0</v>
      </c>
      <c r="BO216" s="28">
        <v>0</v>
      </c>
      <c r="BP216" s="28">
        <v>0</v>
      </c>
      <c r="BQ216" s="28">
        <v>0</v>
      </c>
      <c r="BR216" s="28">
        <v>0</v>
      </c>
      <c r="BS216" s="28">
        <v>0</v>
      </c>
      <c r="BT216" s="28">
        <v>0</v>
      </c>
      <c r="BU216" s="28">
        <v>0</v>
      </c>
      <c r="BV216" s="31">
        <f t="shared" si="160"/>
        <v>0</v>
      </c>
      <c r="BW216" s="31">
        <f t="shared" si="161"/>
        <v>0</v>
      </c>
      <c r="BX216" s="31">
        <f t="shared" si="162"/>
        <v>0</v>
      </c>
      <c r="BY216" s="31">
        <f t="shared" si="163"/>
        <v>0</v>
      </c>
      <c r="BZ216" s="31">
        <f t="shared" si="164"/>
        <v>0</v>
      </c>
      <c r="CA216" s="31">
        <f t="shared" si="165"/>
        <v>0</v>
      </c>
      <c r="CB216" s="31">
        <f t="shared" si="166"/>
        <v>0</v>
      </c>
      <c r="CC216" s="31">
        <f t="shared" si="167"/>
        <v>0</v>
      </c>
      <c r="CD216" s="31">
        <f t="shared" si="168"/>
        <v>0</v>
      </c>
      <c r="CE216" s="31">
        <f t="shared" si="169"/>
        <v>0</v>
      </c>
      <c r="CF216" s="85" t="s">
        <v>1358</v>
      </c>
    </row>
    <row r="217" spans="1:84" ht="51" customHeight="1" x14ac:dyDescent="0.25">
      <c r="A217" s="25" t="s">
        <v>102</v>
      </c>
      <c r="B217" s="18" t="s">
        <v>1867</v>
      </c>
      <c r="C217" s="27" t="s">
        <v>1868</v>
      </c>
      <c r="D217" s="66">
        <v>2018</v>
      </c>
      <c r="E217" s="66">
        <v>2018</v>
      </c>
      <c r="F217" s="63" t="s">
        <v>1358</v>
      </c>
      <c r="G217" s="64">
        <v>0</v>
      </c>
      <c r="H217" s="64">
        <f t="shared" si="170"/>
        <v>0</v>
      </c>
      <c r="I217" s="31" t="s">
        <v>1358</v>
      </c>
      <c r="J217" s="64">
        <v>0</v>
      </c>
      <c r="K217" s="31">
        <f t="shared" si="171"/>
        <v>0</v>
      </c>
      <c r="L217" s="31" t="s">
        <v>1358</v>
      </c>
      <c r="M217" s="28">
        <v>0</v>
      </c>
      <c r="N217" s="31">
        <v>0</v>
      </c>
      <c r="O217" s="65">
        <v>0</v>
      </c>
      <c r="P217" s="28">
        <v>0</v>
      </c>
      <c r="Q217" s="28">
        <v>0</v>
      </c>
      <c r="R217" s="31">
        <v>0</v>
      </c>
      <c r="S217" s="31">
        <f t="shared" si="155"/>
        <v>0</v>
      </c>
      <c r="T217" s="31">
        <f t="shared" si="156"/>
        <v>0</v>
      </c>
      <c r="U217" s="31">
        <f t="shared" si="158"/>
        <v>0</v>
      </c>
      <c r="V217" s="31">
        <f t="shared" si="172"/>
        <v>0</v>
      </c>
      <c r="W217" s="31">
        <f t="shared" si="159"/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31">
        <v>0</v>
      </c>
      <c r="AI217" s="28">
        <v>0</v>
      </c>
      <c r="AJ217" s="28">
        <v>0</v>
      </c>
      <c r="AK217" s="31">
        <v>0</v>
      </c>
      <c r="AL217" s="28">
        <v>0</v>
      </c>
      <c r="AM217" s="28">
        <v>0</v>
      </c>
      <c r="AN217" s="28">
        <v>0</v>
      </c>
      <c r="AO217" s="28">
        <v>0</v>
      </c>
      <c r="AP217" s="28">
        <v>0</v>
      </c>
      <c r="AQ217" s="28">
        <v>0</v>
      </c>
      <c r="AR217" s="31">
        <v>0</v>
      </c>
      <c r="AS217" s="28">
        <v>0</v>
      </c>
      <c r="AT217" s="28">
        <v>0</v>
      </c>
      <c r="AU217" s="31">
        <v>0</v>
      </c>
      <c r="AV217" s="28">
        <v>0</v>
      </c>
      <c r="AW217" s="31">
        <v>0</v>
      </c>
      <c r="AX217" s="28">
        <v>0</v>
      </c>
      <c r="AY217" s="28">
        <v>0</v>
      </c>
      <c r="AZ217" s="31">
        <v>0</v>
      </c>
      <c r="BA217" s="28">
        <v>0</v>
      </c>
      <c r="BB217" s="28">
        <v>0</v>
      </c>
      <c r="BC217" s="28">
        <v>0</v>
      </c>
      <c r="BD217" s="28">
        <v>0</v>
      </c>
      <c r="BE217" s="28">
        <v>0</v>
      </c>
      <c r="BF217" s="28">
        <v>0</v>
      </c>
      <c r="BG217" s="28">
        <v>0</v>
      </c>
      <c r="BH217" s="28">
        <v>0</v>
      </c>
      <c r="BI217" s="28">
        <v>0</v>
      </c>
      <c r="BJ217" s="28">
        <v>0</v>
      </c>
      <c r="BK217" s="28">
        <v>0</v>
      </c>
      <c r="BL217" s="28">
        <v>0</v>
      </c>
      <c r="BM217" s="28">
        <v>0</v>
      </c>
      <c r="BN217" s="28">
        <v>0</v>
      </c>
      <c r="BO217" s="28">
        <v>0</v>
      </c>
      <c r="BP217" s="28">
        <v>0</v>
      </c>
      <c r="BQ217" s="28">
        <v>0</v>
      </c>
      <c r="BR217" s="28">
        <v>0</v>
      </c>
      <c r="BS217" s="28">
        <v>0</v>
      </c>
      <c r="BT217" s="28">
        <v>0</v>
      </c>
      <c r="BU217" s="28">
        <v>0</v>
      </c>
      <c r="BV217" s="31">
        <f t="shared" si="160"/>
        <v>0</v>
      </c>
      <c r="BW217" s="31">
        <f t="shared" si="161"/>
        <v>0</v>
      </c>
      <c r="BX217" s="31">
        <f t="shared" si="162"/>
        <v>0</v>
      </c>
      <c r="BY217" s="31">
        <f t="shared" si="163"/>
        <v>0</v>
      </c>
      <c r="BZ217" s="31">
        <f t="shared" si="164"/>
        <v>0</v>
      </c>
      <c r="CA217" s="31">
        <f t="shared" si="165"/>
        <v>0</v>
      </c>
      <c r="CB217" s="31">
        <f t="shared" si="166"/>
        <v>0</v>
      </c>
      <c r="CC217" s="31">
        <f t="shared" si="167"/>
        <v>0</v>
      </c>
      <c r="CD217" s="31">
        <f t="shared" si="168"/>
        <v>0</v>
      </c>
      <c r="CE217" s="31">
        <f t="shared" si="169"/>
        <v>0</v>
      </c>
      <c r="CF217" s="85" t="s">
        <v>1358</v>
      </c>
    </row>
    <row r="218" spans="1:84" ht="51" customHeight="1" x14ac:dyDescent="0.25">
      <c r="A218" s="25" t="s">
        <v>102</v>
      </c>
      <c r="B218" s="18" t="s">
        <v>1869</v>
      </c>
      <c r="C218" s="27" t="s">
        <v>1870</v>
      </c>
      <c r="D218" s="66">
        <v>2018</v>
      </c>
      <c r="E218" s="66">
        <v>2018</v>
      </c>
      <c r="F218" s="63" t="s">
        <v>1358</v>
      </c>
      <c r="G218" s="64">
        <v>0</v>
      </c>
      <c r="H218" s="64">
        <f t="shared" si="170"/>
        <v>0</v>
      </c>
      <c r="I218" s="31" t="s">
        <v>1358</v>
      </c>
      <c r="J218" s="64">
        <v>0</v>
      </c>
      <c r="K218" s="31">
        <f t="shared" si="171"/>
        <v>0</v>
      </c>
      <c r="L218" s="31" t="s">
        <v>1358</v>
      </c>
      <c r="M218" s="28">
        <v>0</v>
      </c>
      <c r="N218" s="31">
        <v>0</v>
      </c>
      <c r="O218" s="65">
        <v>0</v>
      </c>
      <c r="P218" s="28">
        <v>0</v>
      </c>
      <c r="Q218" s="28">
        <v>0</v>
      </c>
      <c r="R218" s="31">
        <v>0</v>
      </c>
      <c r="S218" s="31">
        <f t="shared" ref="S218:S281" si="173">N218+U218</f>
        <v>0</v>
      </c>
      <c r="T218" s="31">
        <f t="shared" ref="T218:T281" si="174">N218+W218+AC218+AM218+AW218+BG218</f>
        <v>0</v>
      </c>
      <c r="U218" s="31">
        <f t="shared" si="158"/>
        <v>0</v>
      </c>
      <c r="V218" s="31">
        <f t="shared" si="172"/>
        <v>0</v>
      </c>
      <c r="W218" s="31">
        <f t="shared" ref="W218:W243" si="175">AC218+BQ218</f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31">
        <v>0</v>
      </c>
      <c r="AI218" s="28">
        <v>0</v>
      </c>
      <c r="AJ218" s="28">
        <v>0</v>
      </c>
      <c r="AK218" s="31">
        <v>0</v>
      </c>
      <c r="AL218" s="28">
        <v>0</v>
      </c>
      <c r="AM218" s="28">
        <v>0</v>
      </c>
      <c r="AN218" s="28">
        <v>0</v>
      </c>
      <c r="AO218" s="28">
        <v>0</v>
      </c>
      <c r="AP218" s="28">
        <v>0</v>
      </c>
      <c r="AQ218" s="28">
        <v>0</v>
      </c>
      <c r="AR218" s="31">
        <v>0</v>
      </c>
      <c r="AS218" s="28">
        <v>0</v>
      </c>
      <c r="AT218" s="28">
        <v>0</v>
      </c>
      <c r="AU218" s="31">
        <v>0</v>
      </c>
      <c r="AV218" s="28">
        <v>0</v>
      </c>
      <c r="AW218" s="31">
        <v>0</v>
      </c>
      <c r="AX218" s="28">
        <v>0</v>
      </c>
      <c r="AY218" s="28">
        <v>0</v>
      </c>
      <c r="AZ218" s="31">
        <v>0</v>
      </c>
      <c r="BA218" s="28">
        <v>0</v>
      </c>
      <c r="BB218" s="28">
        <v>0</v>
      </c>
      <c r="BC218" s="28">
        <v>0</v>
      </c>
      <c r="BD218" s="28">
        <v>0</v>
      </c>
      <c r="BE218" s="28">
        <v>0</v>
      </c>
      <c r="BF218" s="28">
        <v>0</v>
      </c>
      <c r="BG218" s="28">
        <v>0</v>
      </c>
      <c r="BH218" s="28">
        <v>0</v>
      </c>
      <c r="BI218" s="28">
        <v>0</v>
      </c>
      <c r="BJ218" s="28">
        <v>0</v>
      </c>
      <c r="BK218" s="28">
        <v>0</v>
      </c>
      <c r="BL218" s="28">
        <v>0</v>
      </c>
      <c r="BM218" s="28">
        <v>0</v>
      </c>
      <c r="BN218" s="28">
        <v>0</v>
      </c>
      <c r="BO218" s="28">
        <v>0</v>
      </c>
      <c r="BP218" s="28">
        <v>0</v>
      </c>
      <c r="BQ218" s="28">
        <v>0</v>
      </c>
      <c r="BR218" s="28">
        <v>0</v>
      </c>
      <c r="BS218" s="28">
        <v>0</v>
      </c>
      <c r="BT218" s="28">
        <v>0</v>
      </c>
      <c r="BU218" s="28">
        <v>0</v>
      </c>
      <c r="BV218" s="31">
        <f t="shared" si="160"/>
        <v>0</v>
      </c>
      <c r="BW218" s="31">
        <f t="shared" si="161"/>
        <v>0</v>
      </c>
      <c r="BX218" s="31">
        <f t="shared" si="162"/>
        <v>0</v>
      </c>
      <c r="BY218" s="31">
        <f t="shared" si="163"/>
        <v>0</v>
      </c>
      <c r="BZ218" s="31">
        <f t="shared" si="164"/>
        <v>0</v>
      </c>
      <c r="CA218" s="31">
        <f t="shared" si="165"/>
        <v>0</v>
      </c>
      <c r="CB218" s="31">
        <f t="shared" si="166"/>
        <v>0</v>
      </c>
      <c r="CC218" s="31">
        <f t="shared" si="167"/>
        <v>0</v>
      </c>
      <c r="CD218" s="31">
        <f t="shared" si="168"/>
        <v>0</v>
      </c>
      <c r="CE218" s="31">
        <f t="shared" si="169"/>
        <v>0</v>
      </c>
      <c r="CF218" s="85" t="s">
        <v>1358</v>
      </c>
    </row>
    <row r="219" spans="1:84" ht="51" customHeight="1" x14ac:dyDescent="0.25">
      <c r="A219" s="25" t="s">
        <v>102</v>
      </c>
      <c r="B219" s="26" t="s">
        <v>1835</v>
      </c>
      <c r="C219" s="27" t="s">
        <v>1836</v>
      </c>
      <c r="D219" s="66">
        <v>2018</v>
      </c>
      <c r="E219" s="66">
        <v>2018</v>
      </c>
      <c r="F219" s="63" t="s">
        <v>1358</v>
      </c>
      <c r="G219" s="64">
        <v>0</v>
      </c>
      <c r="H219" s="64">
        <f t="shared" si="170"/>
        <v>3.0369680059999999</v>
      </c>
      <c r="I219" s="31" t="s">
        <v>2622</v>
      </c>
      <c r="J219" s="64">
        <v>0</v>
      </c>
      <c r="K219" s="31">
        <f t="shared" si="171"/>
        <v>3.0369680059999999</v>
      </c>
      <c r="L219" s="31" t="s">
        <v>1358</v>
      </c>
      <c r="M219" s="28">
        <v>0</v>
      </c>
      <c r="N219" s="31">
        <v>0</v>
      </c>
      <c r="O219" s="65">
        <v>0</v>
      </c>
      <c r="P219" s="28">
        <v>0</v>
      </c>
      <c r="Q219" s="28">
        <v>0</v>
      </c>
      <c r="R219" s="31">
        <v>0</v>
      </c>
      <c r="S219" s="31">
        <f t="shared" si="173"/>
        <v>0</v>
      </c>
      <c r="T219" s="31">
        <f t="shared" si="174"/>
        <v>3.0369680059999999</v>
      </c>
      <c r="U219" s="31">
        <f t="shared" si="158"/>
        <v>0</v>
      </c>
      <c r="V219" s="31">
        <f t="shared" si="172"/>
        <v>0</v>
      </c>
      <c r="W219" s="31">
        <f t="shared" si="175"/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31">
        <v>0</v>
      </c>
      <c r="AI219" s="28">
        <v>0</v>
      </c>
      <c r="AJ219" s="28">
        <v>0</v>
      </c>
      <c r="AK219" s="31">
        <v>0</v>
      </c>
      <c r="AL219" s="28">
        <v>0</v>
      </c>
      <c r="AM219" s="28">
        <v>0</v>
      </c>
      <c r="AN219" s="28">
        <v>0</v>
      </c>
      <c r="AO219" s="28">
        <v>0</v>
      </c>
      <c r="AP219" s="28">
        <v>0</v>
      </c>
      <c r="AQ219" s="28">
        <v>0</v>
      </c>
      <c r="AR219" s="31">
        <v>0</v>
      </c>
      <c r="AS219" s="28">
        <v>0</v>
      </c>
      <c r="AT219" s="28">
        <v>0</v>
      </c>
      <c r="AU219" s="31">
        <v>0</v>
      </c>
      <c r="AV219" s="28">
        <v>0</v>
      </c>
      <c r="AW219" s="31">
        <v>0</v>
      </c>
      <c r="AX219" s="28">
        <v>0</v>
      </c>
      <c r="AY219" s="28">
        <v>0</v>
      </c>
      <c r="AZ219" s="31">
        <v>0</v>
      </c>
      <c r="BA219" s="28">
        <v>0</v>
      </c>
      <c r="BB219" s="28">
        <v>0</v>
      </c>
      <c r="BC219" s="28">
        <v>0</v>
      </c>
      <c r="BD219" s="28">
        <v>0</v>
      </c>
      <c r="BE219" s="28">
        <v>0</v>
      </c>
      <c r="BF219" s="28">
        <v>0</v>
      </c>
      <c r="BG219" s="28">
        <v>3.0369680059999999</v>
      </c>
      <c r="BH219" s="28">
        <v>0</v>
      </c>
      <c r="BI219" s="28">
        <v>0</v>
      </c>
      <c r="BJ219" s="28">
        <v>3.0369680059999999</v>
      </c>
      <c r="BK219" s="28">
        <v>0</v>
      </c>
      <c r="BL219" s="28">
        <v>0</v>
      </c>
      <c r="BM219" s="28">
        <v>0</v>
      </c>
      <c r="BN219" s="28">
        <v>0</v>
      </c>
      <c r="BO219" s="28">
        <v>0</v>
      </c>
      <c r="BP219" s="28">
        <v>0</v>
      </c>
      <c r="BQ219" s="28">
        <v>0</v>
      </c>
      <c r="BR219" s="28">
        <v>0</v>
      </c>
      <c r="BS219" s="28">
        <v>0</v>
      </c>
      <c r="BT219" s="28">
        <v>0</v>
      </c>
      <c r="BU219" s="28">
        <v>0</v>
      </c>
      <c r="BV219" s="31">
        <f t="shared" si="160"/>
        <v>3.0369680059999999</v>
      </c>
      <c r="BW219" s="31">
        <f t="shared" si="161"/>
        <v>0</v>
      </c>
      <c r="BX219" s="31">
        <f t="shared" si="162"/>
        <v>0</v>
      </c>
      <c r="BY219" s="31">
        <f t="shared" si="163"/>
        <v>3.0369680059999999</v>
      </c>
      <c r="BZ219" s="31">
        <f t="shared" si="164"/>
        <v>0</v>
      </c>
      <c r="CA219" s="31">
        <f t="shared" si="165"/>
        <v>3.0369680059999999</v>
      </c>
      <c r="CB219" s="31">
        <f t="shared" si="166"/>
        <v>0</v>
      </c>
      <c r="CC219" s="31">
        <f t="shared" si="167"/>
        <v>0</v>
      </c>
      <c r="CD219" s="31">
        <f t="shared" si="168"/>
        <v>3.0369680059999999</v>
      </c>
      <c r="CE219" s="31">
        <f t="shared" si="169"/>
        <v>0</v>
      </c>
      <c r="CF219" s="85" t="s">
        <v>1358</v>
      </c>
    </row>
    <row r="220" spans="1:84" ht="51" customHeight="1" x14ac:dyDescent="0.25">
      <c r="A220" s="25" t="s">
        <v>102</v>
      </c>
      <c r="B220" s="26" t="s">
        <v>1837</v>
      </c>
      <c r="C220" s="27" t="s">
        <v>1838</v>
      </c>
      <c r="D220" s="66">
        <v>2018</v>
      </c>
      <c r="E220" s="66">
        <v>2018</v>
      </c>
      <c r="F220" s="63" t="s">
        <v>1358</v>
      </c>
      <c r="G220" s="64">
        <v>0</v>
      </c>
      <c r="H220" s="64">
        <f t="shared" si="170"/>
        <v>0</v>
      </c>
      <c r="I220" s="31" t="s">
        <v>1358</v>
      </c>
      <c r="J220" s="64">
        <v>0</v>
      </c>
      <c r="K220" s="31">
        <f t="shared" si="171"/>
        <v>0</v>
      </c>
      <c r="L220" s="31" t="s">
        <v>1358</v>
      </c>
      <c r="M220" s="28">
        <v>0</v>
      </c>
      <c r="N220" s="31">
        <v>0</v>
      </c>
      <c r="O220" s="65">
        <v>0</v>
      </c>
      <c r="P220" s="28">
        <v>0</v>
      </c>
      <c r="Q220" s="28">
        <v>0</v>
      </c>
      <c r="R220" s="31">
        <v>0</v>
      </c>
      <c r="S220" s="31">
        <f t="shared" si="173"/>
        <v>0</v>
      </c>
      <c r="T220" s="31">
        <f t="shared" si="174"/>
        <v>0</v>
      </c>
      <c r="U220" s="31">
        <f t="shared" si="158"/>
        <v>0</v>
      </c>
      <c r="V220" s="31">
        <f t="shared" si="172"/>
        <v>0</v>
      </c>
      <c r="W220" s="31">
        <f t="shared" si="175"/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31">
        <v>0</v>
      </c>
      <c r="AI220" s="28">
        <v>0</v>
      </c>
      <c r="AJ220" s="28">
        <v>0</v>
      </c>
      <c r="AK220" s="31">
        <v>0</v>
      </c>
      <c r="AL220" s="28">
        <v>0</v>
      </c>
      <c r="AM220" s="28">
        <v>0</v>
      </c>
      <c r="AN220" s="28">
        <v>0</v>
      </c>
      <c r="AO220" s="28">
        <v>0</v>
      </c>
      <c r="AP220" s="28">
        <v>0</v>
      </c>
      <c r="AQ220" s="28">
        <v>0</v>
      </c>
      <c r="AR220" s="31">
        <v>0</v>
      </c>
      <c r="AS220" s="28">
        <v>0</v>
      </c>
      <c r="AT220" s="28">
        <v>0</v>
      </c>
      <c r="AU220" s="31">
        <v>0</v>
      </c>
      <c r="AV220" s="28">
        <v>0</v>
      </c>
      <c r="AW220" s="31">
        <v>0</v>
      </c>
      <c r="AX220" s="28">
        <v>0</v>
      </c>
      <c r="AY220" s="28">
        <v>0</v>
      </c>
      <c r="AZ220" s="31">
        <v>0</v>
      </c>
      <c r="BA220" s="28">
        <v>0</v>
      </c>
      <c r="BB220" s="28">
        <v>0</v>
      </c>
      <c r="BC220" s="28">
        <v>0</v>
      </c>
      <c r="BD220" s="28">
        <v>0</v>
      </c>
      <c r="BE220" s="28">
        <v>0</v>
      </c>
      <c r="BF220" s="28">
        <v>0</v>
      </c>
      <c r="BG220" s="28">
        <v>0</v>
      </c>
      <c r="BH220" s="28">
        <v>0</v>
      </c>
      <c r="BI220" s="28">
        <v>0</v>
      </c>
      <c r="BJ220" s="28">
        <v>0</v>
      </c>
      <c r="BK220" s="28">
        <v>0</v>
      </c>
      <c r="BL220" s="28">
        <v>0</v>
      </c>
      <c r="BM220" s="28">
        <v>0</v>
      </c>
      <c r="BN220" s="28">
        <v>0</v>
      </c>
      <c r="BO220" s="28">
        <v>0</v>
      </c>
      <c r="BP220" s="28">
        <v>0</v>
      </c>
      <c r="BQ220" s="28">
        <v>0</v>
      </c>
      <c r="BR220" s="28">
        <v>0</v>
      </c>
      <c r="BS220" s="28">
        <v>0</v>
      </c>
      <c r="BT220" s="28">
        <v>0</v>
      </c>
      <c r="BU220" s="28">
        <v>0</v>
      </c>
      <c r="BV220" s="31">
        <f t="shared" si="160"/>
        <v>0</v>
      </c>
      <c r="BW220" s="31">
        <f t="shared" si="161"/>
        <v>0</v>
      </c>
      <c r="BX220" s="31">
        <f t="shared" si="162"/>
        <v>0</v>
      </c>
      <c r="BY220" s="31">
        <f t="shared" si="163"/>
        <v>0</v>
      </c>
      <c r="BZ220" s="31">
        <f t="shared" si="164"/>
        <v>0</v>
      </c>
      <c r="CA220" s="31">
        <f t="shared" si="165"/>
        <v>0</v>
      </c>
      <c r="CB220" s="31">
        <f t="shared" si="166"/>
        <v>0</v>
      </c>
      <c r="CC220" s="31">
        <f t="shared" si="167"/>
        <v>0</v>
      </c>
      <c r="CD220" s="31">
        <f t="shared" si="168"/>
        <v>0</v>
      </c>
      <c r="CE220" s="31">
        <f t="shared" si="169"/>
        <v>0</v>
      </c>
      <c r="CF220" s="85" t="s">
        <v>1358</v>
      </c>
    </row>
    <row r="221" spans="1:84" ht="51" customHeight="1" x14ac:dyDescent="0.25">
      <c r="A221" s="25" t="s">
        <v>102</v>
      </c>
      <c r="B221" s="26" t="s">
        <v>1839</v>
      </c>
      <c r="C221" s="27" t="s">
        <v>1840</v>
      </c>
      <c r="D221" s="66">
        <v>2018</v>
      </c>
      <c r="E221" s="66">
        <v>2018</v>
      </c>
      <c r="F221" s="63" t="s">
        <v>1358</v>
      </c>
      <c r="G221" s="64">
        <v>0</v>
      </c>
      <c r="H221" s="64">
        <f t="shared" si="170"/>
        <v>0</v>
      </c>
      <c r="I221" s="31" t="s">
        <v>1358</v>
      </c>
      <c r="J221" s="64">
        <v>0</v>
      </c>
      <c r="K221" s="31">
        <f t="shared" si="171"/>
        <v>0</v>
      </c>
      <c r="L221" s="31" t="s">
        <v>1358</v>
      </c>
      <c r="M221" s="28">
        <v>0</v>
      </c>
      <c r="N221" s="31">
        <v>0</v>
      </c>
      <c r="O221" s="65">
        <v>0</v>
      </c>
      <c r="P221" s="28">
        <v>0</v>
      </c>
      <c r="Q221" s="28">
        <v>0</v>
      </c>
      <c r="R221" s="31">
        <v>0</v>
      </c>
      <c r="S221" s="31">
        <f t="shared" si="173"/>
        <v>0</v>
      </c>
      <c r="T221" s="31">
        <f t="shared" si="174"/>
        <v>0</v>
      </c>
      <c r="U221" s="31">
        <f t="shared" si="158"/>
        <v>0</v>
      </c>
      <c r="V221" s="31">
        <f t="shared" si="172"/>
        <v>0</v>
      </c>
      <c r="W221" s="31">
        <f t="shared" si="175"/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31">
        <v>0</v>
      </c>
      <c r="AI221" s="28">
        <v>0</v>
      </c>
      <c r="AJ221" s="28">
        <v>0</v>
      </c>
      <c r="AK221" s="31">
        <v>0</v>
      </c>
      <c r="AL221" s="28">
        <v>0</v>
      </c>
      <c r="AM221" s="28">
        <v>0</v>
      </c>
      <c r="AN221" s="28">
        <v>0</v>
      </c>
      <c r="AO221" s="28">
        <v>0</v>
      </c>
      <c r="AP221" s="28">
        <v>0</v>
      </c>
      <c r="AQ221" s="28">
        <v>0</v>
      </c>
      <c r="AR221" s="31">
        <v>0</v>
      </c>
      <c r="AS221" s="28">
        <v>0</v>
      </c>
      <c r="AT221" s="28">
        <v>0</v>
      </c>
      <c r="AU221" s="31">
        <v>0</v>
      </c>
      <c r="AV221" s="28">
        <v>0</v>
      </c>
      <c r="AW221" s="31">
        <v>0</v>
      </c>
      <c r="AX221" s="28">
        <v>0</v>
      </c>
      <c r="AY221" s="28">
        <v>0</v>
      </c>
      <c r="AZ221" s="31">
        <v>0</v>
      </c>
      <c r="BA221" s="28">
        <v>0</v>
      </c>
      <c r="BB221" s="28">
        <v>0</v>
      </c>
      <c r="BC221" s="28">
        <v>0</v>
      </c>
      <c r="BD221" s="28">
        <v>0</v>
      </c>
      <c r="BE221" s="28">
        <v>0</v>
      </c>
      <c r="BF221" s="28">
        <v>0</v>
      </c>
      <c r="BG221" s="28">
        <v>0</v>
      </c>
      <c r="BH221" s="28">
        <v>0</v>
      </c>
      <c r="BI221" s="28">
        <v>0</v>
      </c>
      <c r="BJ221" s="28">
        <v>0</v>
      </c>
      <c r="BK221" s="28">
        <v>0</v>
      </c>
      <c r="BL221" s="28">
        <v>0</v>
      </c>
      <c r="BM221" s="28">
        <v>0</v>
      </c>
      <c r="BN221" s="28">
        <v>0</v>
      </c>
      <c r="BO221" s="28">
        <v>0</v>
      </c>
      <c r="BP221" s="28">
        <v>0</v>
      </c>
      <c r="BQ221" s="28">
        <v>0</v>
      </c>
      <c r="BR221" s="28">
        <v>0</v>
      </c>
      <c r="BS221" s="28">
        <v>0</v>
      </c>
      <c r="BT221" s="28">
        <v>0</v>
      </c>
      <c r="BU221" s="28">
        <v>0</v>
      </c>
      <c r="BV221" s="31">
        <f t="shared" si="160"/>
        <v>0</v>
      </c>
      <c r="BW221" s="31">
        <f t="shared" si="161"/>
        <v>0</v>
      </c>
      <c r="BX221" s="31">
        <f t="shared" si="162"/>
        <v>0</v>
      </c>
      <c r="BY221" s="31">
        <f t="shared" si="163"/>
        <v>0</v>
      </c>
      <c r="BZ221" s="31">
        <f t="shared" si="164"/>
        <v>0</v>
      </c>
      <c r="CA221" s="31">
        <f t="shared" si="165"/>
        <v>0</v>
      </c>
      <c r="CB221" s="31">
        <f t="shared" si="166"/>
        <v>0</v>
      </c>
      <c r="CC221" s="31">
        <f t="shared" si="167"/>
        <v>0</v>
      </c>
      <c r="CD221" s="31">
        <f t="shared" si="168"/>
        <v>0</v>
      </c>
      <c r="CE221" s="31">
        <f t="shared" si="169"/>
        <v>0</v>
      </c>
      <c r="CF221" s="85" t="s">
        <v>1358</v>
      </c>
    </row>
    <row r="222" spans="1:84" ht="51" customHeight="1" x14ac:dyDescent="0.25">
      <c r="A222" s="25" t="s">
        <v>102</v>
      </c>
      <c r="B222" s="26" t="s">
        <v>1841</v>
      </c>
      <c r="C222" s="27" t="s">
        <v>1842</v>
      </c>
      <c r="D222" s="66">
        <v>2018</v>
      </c>
      <c r="E222" s="66">
        <v>2018</v>
      </c>
      <c r="F222" s="63" t="s">
        <v>1358</v>
      </c>
      <c r="G222" s="64">
        <v>0</v>
      </c>
      <c r="H222" s="64">
        <f t="shared" si="170"/>
        <v>0</v>
      </c>
      <c r="I222" s="31" t="s">
        <v>1358</v>
      </c>
      <c r="J222" s="64">
        <v>0</v>
      </c>
      <c r="K222" s="31">
        <f t="shared" si="171"/>
        <v>0</v>
      </c>
      <c r="L222" s="31" t="s">
        <v>1358</v>
      </c>
      <c r="M222" s="28">
        <v>0</v>
      </c>
      <c r="N222" s="31">
        <v>0</v>
      </c>
      <c r="O222" s="65">
        <v>0</v>
      </c>
      <c r="P222" s="28">
        <v>0</v>
      </c>
      <c r="Q222" s="28">
        <v>0</v>
      </c>
      <c r="R222" s="31">
        <v>0</v>
      </c>
      <c r="S222" s="31">
        <f t="shared" si="173"/>
        <v>0</v>
      </c>
      <c r="T222" s="31">
        <f t="shared" si="174"/>
        <v>0</v>
      </c>
      <c r="U222" s="31">
        <f t="shared" si="158"/>
        <v>0</v>
      </c>
      <c r="V222" s="31">
        <f t="shared" si="172"/>
        <v>0</v>
      </c>
      <c r="W222" s="31">
        <f t="shared" si="175"/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31">
        <v>0</v>
      </c>
      <c r="AI222" s="28">
        <v>0</v>
      </c>
      <c r="AJ222" s="28">
        <v>0</v>
      </c>
      <c r="AK222" s="31">
        <v>0</v>
      </c>
      <c r="AL222" s="28">
        <v>0</v>
      </c>
      <c r="AM222" s="28">
        <v>0</v>
      </c>
      <c r="AN222" s="28">
        <v>0</v>
      </c>
      <c r="AO222" s="28">
        <v>0</v>
      </c>
      <c r="AP222" s="28">
        <v>0</v>
      </c>
      <c r="AQ222" s="28">
        <v>0</v>
      </c>
      <c r="AR222" s="31">
        <v>0</v>
      </c>
      <c r="AS222" s="28">
        <v>0</v>
      </c>
      <c r="AT222" s="28">
        <v>0</v>
      </c>
      <c r="AU222" s="31">
        <v>0</v>
      </c>
      <c r="AV222" s="28">
        <v>0</v>
      </c>
      <c r="AW222" s="31">
        <v>0</v>
      </c>
      <c r="AX222" s="28">
        <v>0</v>
      </c>
      <c r="AY222" s="28">
        <v>0</v>
      </c>
      <c r="AZ222" s="31">
        <v>0</v>
      </c>
      <c r="BA222" s="28">
        <v>0</v>
      </c>
      <c r="BB222" s="28">
        <v>0</v>
      </c>
      <c r="BC222" s="28">
        <v>0</v>
      </c>
      <c r="BD222" s="28">
        <v>0</v>
      </c>
      <c r="BE222" s="28">
        <v>0</v>
      </c>
      <c r="BF222" s="28">
        <v>0</v>
      </c>
      <c r="BG222" s="28">
        <v>0</v>
      </c>
      <c r="BH222" s="28">
        <v>0</v>
      </c>
      <c r="BI222" s="28">
        <v>0</v>
      </c>
      <c r="BJ222" s="28">
        <v>0</v>
      </c>
      <c r="BK222" s="28">
        <v>0</v>
      </c>
      <c r="BL222" s="28">
        <v>0</v>
      </c>
      <c r="BM222" s="28">
        <v>0</v>
      </c>
      <c r="BN222" s="28">
        <v>0</v>
      </c>
      <c r="BO222" s="28">
        <v>0</v>
      </c>
      <c r="BP222" s="28">
        <v>0</v>
      </c>
      <c r="BQ222" s="28">
        <v>0</v>
      </c>
      <c r="BR222" s="28">
        <v>0</v>
      </c>
      <c r="BS222" s="28">
        <v>0</v>
      </c>
      <c r="BT222" s="28">
        <v>0</v>
      </c>
      <c r="BU222" s="28">
        <v>0</v>
      </c>
      <c r="BV222" s="31">
        <f t="shared" si="160"/>
        <v>0</v>
      </c>
      <c r="BW222" s="31">
        <f t="shared" si="161"/>
        <v>0</v>
      </c>
      <c r="BX222" s="31">
        <f t="shared" si="162"/>
        <v>0</v>
      </c>
      <c r="BY222" s="31">
        <f t="shared" si="163"/>
        <v>0</v>
      </c>
      <c r="BZ222" s="31">
        <f t="shared" si="164"/>
        <v>0</v>
      </c>
      <c r="CA222" s="31">
        <f t="shared" si="165"/>
        <v>0</v>
      </c>
      <c r="CB222" s="31">
        <f t="shared" si="166"/>
        <v>0</v>
      </c>
      <c r="CC222" s="31">
        <f t="shared" si="167"/>
        <v>0</v>
      </c>
      <c r="CD222" s="31">
        <f t="shared" si="168"/>
        <v>0</v>
      </c>
      <c r="CE222" s="31">
        <f t="shared" si="169"/>
        <v>0</v>
      </c>
      <c r="CF222" s="85" t="s">
        <v>1358</v>
      </c>
    </row>
    <row r="223" spans="1:84" ht="51" customHeight="1" x14ac:dyDescent="0.25">
      <c r="A223" s="25" t="s">
        <v>102</v>
      </c>
      <c r="B223" s="26" t="s">
        <v>1843</v>
      </c>
      <c r="C223" s="27" t="s">
        <v>1844</v>
      </c>
      <c r="D223" s="66">
        <v>2018</v>
      </c>
      <c r="E223" s="66">
        <v>2018</v>
      </c>
      <c r="F223" s="63" t="s">
        <v>1358</v>
      </c>
      <c r="G223" s="64">
        <v>0</v>
      </c>
      <c r="H223" s="64">
        <f t="shared" si="170"/>
        <v>0</v>
      </c>
      <c r="I223" s="31" t="s">
        <v>1358</v>
      </c>
      <c r="J223" s="64">
        <v>0</v>
      </c>
      <c r="K223" s="31">
        <f t="shared" si="171"/>
        <v>0</v>
      </c>
      <c r="L223" s="31" t="s">
        <v>1358</v>
      </c>
      <c r="M223" s="28">
        <v>0</v>
      </c>
      <c r="N223" s="31">
        <v>0</v>
      </c>
      <c r="O223" s="65">
        <v>0</v>
      </c>
      <c r="P223" s="28">
        <v>0</v>
      </c>
      <c r="Q223" s="28">
        <v>0</v>
      </c>
      <c r="R223" s="31">
        <v>0</v>
      </c>
      <c r="S223" s="31">
        <f t="shared" si="173"/>
        <v>0</v>
      </c>
      <c r="T223" s="31">
        <f t="shared" si="174"/>
        <v>0</v>
      </c>
      <c r="U223" s="31">
        <f t="shared" si="158"/>
        <v>0</v>
      </c>
      <c r="V223" s="31">
        <f t="shared" si="172"/>
        <v>0</v>
      </c>
      <c r="W223" s="31">
        <f t="shared" si="175"/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31">
        <v>0</v>
      </c>
      <c r="AI223" s="28">
        <v>0</v>
      </c>
      <c r="AJ223" s="28">
        <v>0</v>
      </c>
      <c r="AK223" s="31">
        <v>0</v>
      </c>
      <c r="AL223" s="28">
        <v>0</v>
      </c>
      <c r="AM223" s="28">
        <v>0</v>
      </c>
      <c r="AN223" s="28">
        <v>0</v>
      </c>
      <c r="AO223" s="28">
        <v>0</v>
      </c>
      <c r="AP223" s="28">
        <v>0</v>
      </c>
      <c r="AQ223" s="28">
        <v>0</v>
      </c>
      <c r="AR223" s="31">
        <v>0</v>
      </c>
      <c r="AS223" s="28">
        <v>0</v>
      </c>
      <c r="AT223" s="28">
        <v>0</v>
      </c>
      <c r="AU223" s="31">
        <v>0</v>
      </c>
      <c r="AV223" s="28">
        <v>0</v>
      </c>
      <c r="AW223" s="31">
        <v>0</v>
      </c>
      <c r="AX223" s="28">
        <v>0</v>
      </c>
      <c r="AY223" s="28">
        <v>0</v>
      </c>
      <c r="AZ223" s="31">
        <v>0</v>
      </c>
      <c r="BA223" s="28">
        <v>0</v>
      </c>
      <c r="BB223" s="28">
        <v>0</v>
      </c>
      <c r="BC223" s="28">
        <v>0</v>
      </c>
      <c r="BD223" s="28">
        <v>0</v>
      </c>
      <c r="BE223" s="28">
        <v>0</v>
      </c>
      <c r="BF223" s="28">
        <v>0</v>
      </c>
      <c r="BG223" s="28">
        <v>0</v>
      </c>
      <c r="BH223" s="28">
        <v>0</v>
      </c>
      <c r="BI223" s="28">
        <v>0</v>
      </c>
      <c r="BJ223" s="28">
        <v>0</v>
      </c>
      <c r="BK223" s="28">
        <v>0</v>
      </c>
      <c r="BL223" s="28">
        <v>0</v>
      </c>
      <c r="BM223" s="28">
        <v>0</v>
      </c>
      <c r="BN223" s="28">
        <v>0</v>
      </c>
      <c r="BO223" s="28">
        <v>0</v>
      </c>
      <c r="BP223" s="28">
        <v>0</v>
      </c>
      <c r="BQ223" s="28">
        <v>0</v>
      </c>
      <c r="BR223" s="28">
        <v>0</v>
      </c>
      <c r="BS223" s="28">
        <v>0</v>
      </c>
      <c r="BT223" s="28">
        <v>0</v>
      </c>
      <c r="BU223" s="28">
        <v>0</v>
      </c>
      <c r="BV223" s="31">
        <f t="shared" si="160"/>
        <v>0</v>
      </c>
      <c r="BW223" s="31">
        <f t="shared" si="161"/>
        <v>0</v>
      </c>
      <c r="BX223" s="31">
        <f t="shared" si="162"/>
        <v>0</v>
      </c>
      <c r="BY223" s="31">
        <f t="shared" si="163"/>
        <v>0</v>
      </c>
      <c r="BZ223" s="31">
        <f t="shared" si="164"/>
        <v>0</v>
      </c>
      <c r="CA223" s="31">
        <f t="shared" si="165"/>
        <v>0</v>
      </c>
      <c r="CB223" s="31">
        <f t="shared" si="166"/>
        <v>0</v>
      </c>
      <c r="CC223" s="31">
        <f t="shared" si="167"/>
        <v>0</v>
      </c>
      <c r="CD223" s="31">
        <f t="shared" si="168"/>
        <v>0</v>
      </c>
      <c r="CE223" s="31">
        <f t="shared" si="169"/>
        <v>0</v>
      </c>
      <c r="CF223" s="85" t="s">
        <v>1358</v>
      </c>
    </row>
    <row r="224" spans="1:84" ht="59.25" customHeight="1" x14ac:dyDescent="0.25">
      <c r="A224" s="25" t="s">
        <v>102</v>
      </c>
      <c r="B224" s="26" t="s">
        <v>1845</v>
      </c>
      <c r="C224" s="27" t="s">
        <v>1846</v>
      </c>
      <c r="D224" s="66">
        <v>2018</v>
      </c>
      <c r="E224" s="66">
        <v>2018</v>
      </c>
      <c r="F224" s="63" t="s">
        <v>1358</v>
      </c>
      <c r="G224" s="64">
        <v>0</v>
      </c>
      <c r="H224" s="64">
        <f t="shared" si="170"/>
        <v>0</v>
      </c>
      <c r="I224" s="31" t="s">
        <v>1358</v>
      </c>
      <c r="J224" s="64">
        <v>0</v>
      </c>
      <c r="K224" s="31">
        <f t="shared" si="171"/>
        <v>0</v>
      </c>
      <c r="L224" s="31" t="s">
        <v>1358</v>
      </c>
      <c r="M224" s="28">
        <v>0</v>
      </c>
      <c r="N224" s="31">
        <v>0</v>
      </c>
      <c r="O224" s="65">
        <v>0</v>
      </c>
      <c r="P224" s="28">
        <v>0</v>
      </c>
      <c r="Q224" s="28">
        <v>0</v>
      </c>
      <c r="R224" s="31">
        <v>0</v>
      </c>
      <c r="S224" s="31">
        <f t="shared" si="173"/>
        <v>0</v>
      </c>
      <c r="T224" s="31">
        <f t="shared" si="174"/>
        <v>0</v>
      </c>
      <c r="U224" s="31">
        <f t="shared" si="158"/>
        <v>0</v>
      </c>
      <c r="V224" s="31">
        <f t="shared" si="172"/>
        <v>0</v>
      </c>
      <c r="W224" s="31">
        <f t="shared" si="175"/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0</v>
      </c>
      <c r="AC224" s="28">
        <v>0</v>
      </c>
      <c r="AD224" s="28">
        <v>0</v>
      </c>
      <c r="AE224" s="28">
        <v>0</v>
      </c>
      <c r="AF224" s="28">
        <v>0</v>
      </c>
      <c r="AG224" s="28">
        <v>0</v>
      </c>
      <c r="AH224" s="31">
        <v>0</v>
      </c>
      <c r="AI224" s="28">
        <v>0</v>
      </c>
      <c r="AJ224" s="28">
        <v>0</v>
      </c>
      <c r="AK224" s="31">
        <v>0</v>
      </c>
      <c r="AL224" s="28">
        <v>0</v>
      </c>
      <c r="AM224" s="28">
        <v>0</v>
      </c>
      <c r="AN224" s="28">
        <v>0</v>
      </c>
      <c r="AO224" s="28">
        <v>0</v>
      </c>
      <c r="AP224" s="28">
        <v>0</v>
      </c>
      <c r="AQ224" s="28">
        <v>0</v>
      </c>
      <c r="AR224" s="31">
        <v>0</v>
      </c>
      <c r="AS224" s="28">
        <v>0</v>
      </c>
      <c r="AT224" s="28">
        <v>0</v>
      </c>
      <c r="AU224" s="31">
        <v>0</v>
      </c>
      <c r="AV224" s="28">
        <v>0</v>
      </c>
      <c r="AW224" s="31">
        <v>0</v>
      </c>
      <c r="AX224" s="28">
        <v>0</v>
      </c>
      <c r="AY224" s="28">
        <v>0</v>
      </c>
      <c r="AZ224" s="31">
        <v>0</v>
      </c>
      <c r="BA224" s="28">
        <v>0</v>
      </c>
      <c r="BB224" s="28">
        <v>0</v>
      </c>
      <c r="BC224" s="28">
        <v>0</v>
      </c>
      <c r="BD224" s="28">
        <v>0</v>
      </c>
      <c r="BE224" s="28">
        <v>0</v>
      </c>
      <c r="BF224" s="28">
        <v>0</v>
      </c>
      <c r="BG224" s="28">
        <v>0</v>
      </c>
      <c r="BH224" s="28">
        <v>0</v>
      </c>
      <c r="BI224" s="28">
        <v>0</v>
      </c>
      <c r="BJ224" s="28">
        <v>0</v>
      </c>
      <c r="BK224" s="28">
        <v>0</v>
      </c>
      <c r="BL224" s="28">
        <v>0</v>
      </c>
      <c r="BM224" s="28">
        <v>0</v>
      </c>
      <c r="BN224" s="28">
        <v>0</v>
      </c>
      <c r="BO224" s="28">
        <v>0</v>
      </c>
      <c r="BP224" s="28">
        <v>0</v>
      </c>
      <c r="BQ224" s="28">
        <v>0</v>
      </c>
      <c r="BR224" s="28">
        <v>0</v>
      </c>
      <c r="BS224" s="28">
        <v>0</v>
      </c>
      <c r="BT224" s="28">
        <v>0</v>
      </c>
      <c r="BU224" s="28">
        <v>0</v>
      </c>
      <c r="BV224" s="31">
        <f t="shared" si="160"/>
        <v>0</v>
      </c>
      <c r="BW224" s="31">
        <f t="shared" si="161"/>
        <v>0</v>
      </c>
      <c r="BX224" s="31">
        <f t="shared" si="162"/>
        <v>0</v>
      </c>
      <c r="BY224" s="31">
        <f t="shared" si="163"/>
        <v>0</v>
      </c>
      <c r="BZ224" s="31">
        <f t="shared" si="164"/>
        <v>0</v>
      </c>
      <c r="CA224" s="31">
        <f t="shared" si="165"/>
        <v>0</v>
      </c>
      <c r="CB224" s="31">
        <f t="shared" si="166"/>
        <v>0</v>
      </c>
      <c r="CC224" s="31">
        <f t="shared" si="167"/>
        <v>0</v>
      </c>
      <c r="CD224" s="31">
        <f t="shared" si="168"/>
        <v>0</v>
      </c>
      <c r="CE224" s="31">
        <f t="shared" si="169"/>
        <v>0</v>
      </c>
      <c r="CF224" s="85" t="s">
        <v>1358</v>
      </c>
    </row>
    <row r="225" spans="1:84" ht="51" customHeight="1" x14ac:dyDescent="0.25">
      <c r="A225" s="25" t="s">
        <v>102</v>
      </c>
      <c r="B225" s="18" t="s">
        <v>1952</v>
      </c>
      <c r="C225" s="27" t="s">
        <v>1953</v>
      </c>
      <c r="D225" s="66">
        <v>2018</v>
      </c>
      <c r="E225" s="66">
        <v>2018</v>
      </c>
      <c r="F225" s="63" t="s">
        <v>1358</v>
      </c>
      <c r="G225" s="64">
        <v>0</v>
      </c>
      <c r="H225" s="64">
        <f t="shared" si="170"/>
        <v>0</v>
      </c>
      <c r="I225" s="31" t="s">
        <v>1358</v>
      </c>
      <c r="J225" s="64">
        <v>0</v>
      </c>
      <c r="K225" s="31">
        <f t="shared" si="171"/>
        <v>0</v>
      </c>
      <c r="L225" s="31" t="s">
        <v>1358</v>
      </c>
      <c r="M225" s="28">
        <v>0</v>
      </c>
      <c r="N225" s="31">
        <v>0</v>
      </c>
      <c r="O225" s="65">
        <v>0</v>
      </c>
      <c r="P225" s="28">
        <v>0</v>
      </c>
      <c r="Q225" s="28">
        <v>0</v>
      </c>
      <c r="R225" s="31">
        <v>0</v>
      </c>
      <c r="S225" s="31">
        <f t="shared" si="173"/>
        <v>0</v>
      </c>
      <c r="T225" s="31">
        <f t="shared" si="174"/>
        <v>0</v>
      </c>
      <c r="U225" s="31">
        <f t="shared" si="158"/>
        <v>0</v>
      </c>
      <c r="V225" s="31">
        <f t="shared" si="172"/>
        <v>0</v>
      </c>
      <c r="W225" s="31">
        <f t="shared" si="175"/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28">
        <v>0</v>
      </c>
      <c r="AD225" s="28">
        <v>0</v>
      </c>
      <c r="AE225" s="28">
        <v>0</v>
      </c>
      <c r="AF225" s="28">
        <v>0</v>
      </c>
      <c r="AG225" s="28">
        <v>0</v>
      </c>
      <c r="AH225" s="31">
        <v>0</v>
      </c>
      <c r="AI225" s="28">
        <v>0</v>
      </c>
      <c r="AJ225" s="28">
        <v>0</v>
      </c>
      <c r="AK225" s="31">
        <v>0</v>
      </c>
      <c r="AL225" s="28">
        <v>0</v>
      </c>
      <c r="AM225" s="28">
        <v>0</v>
      </c>
      <c r="AN225" s="28">
        <v>0</v>
      </c>
      <c r="AO225" s="28">
        <v>0</v>
      </c>
      <c r="AP225" s="28">
        <v>0</v>
      </c>
      <c r="AQ225" s="28">
        <v>0</v>
      </c>
      <c r="AR225" s="31">
        <v>0</v>
      </c>
      <c r="AS225" s="28">
        <v>0</v>
      </c>
      <c r="AT225" s="28">
        <v>0</v>
      </c>
      <c r="AU225" s="31">
        <v>0</v>
      </c>
      <c r="AV225" s="28">
        <v>0</v>
      </c>
      <c r="AW225" s="31">
        <v>0</v>
      </c>
      <c r="AX225" s="28">
        <v>0</v>
      </c>
      <c r="AY225" s="28">
        <v>0</v>
      </c>
      <c r="AZ225" s="31">
        <v>0</v>
      </c>
      <c r="BA225" s="28">
        <v>0</v>
      </c>
      <c r="BB225" s="28">
        <v>0</v>
      </c>
      <c r="BC225" s="28">
        <v>0</v>
      </c>
      <c r="BD225" s="28">
        <v>0</v>
      </c>
      <c r="BE225" s="28">
        <v>0</v>
      </c>
      <c r="BF225" s="28">
        <v>0</v>
      </c>
      <c r="BG225" s="28">
        <v>0</v>
      </c>
      <c r="BH225" s="28">
        <v>0</v>
      </c>
      <c r="BI225" s="28">
        <v>0</v>
      </c>
      <c r="BJ225" s="28">
        <v>0</v>
      </c>
      <c r="BK225" s="28">
        <v>0</v>
      </c>
      <c r="BL225" s="28">
        <v>0</v>
      </c>
      <c r="BM225" s="28">
        <v>0</v>
      </c>
      <c r="BN225" s="28">
        <v>0</v>
      </c>
      <c r="BO225" s="28">
        <v>0</v>
      </c>
      <c r="BP225" s="28">
        <v>0</v>
      </c>
      <c r="BQ225" s="28">
        <v>0</v>
      </c>
      <c r="BR225" s="28">
        <v>0</v>
      </c>
      <c r="BS225" s="28">
        <v>0</v>
      </c>
      <c r="BT225" s="28">
        <v>0</v>
      </c>
      <c r="BU225" s="28">
        <v>0</v>
      </c>
      <c r="BV225" s="31">
        <f t="shared" si="160"/>
        <v>0</v>
      </c>
      <c r="BW225" s="31">
        <f t="shared" si="161"/>
        <v>0</v>
      </c>
      <c r="BX225" s="31">
        <f t="shared" si="162"/>
        <v>0</v>
      </c>
      <c r="BY225" s="31">
        <f t="shared" si="163"/>
        <v>0</v>
      </c>
      <c r="BZ225" s="31">
        <f t="shared" si="164"/>
        <v>0</v>
      </c>
      <c r="CA225" s="31">
        <f t="shared" si="165"/>
        <v>0</v>
      </c>
      <c r="CB225" s="31">
        <f t="shared" si="166"/>
        <v>0</v>
      </c>
      <c r="CC225" s="31">
        <f t="shared" si="167"/>
        <v>0</v>
      </c>
      <c r="CD225" s="31">
        <f t="shared" si="168"/>
        <v>0</v>
      </c>
      <c r="CE225" s="31">
        <f t="shared" si="169"/>
        <v>0</v>
      </c>
      <c r="CF225" s="85" t="s">
        <v>1358</v>
      </c>
    </row>
    <row r="226" spans="1:84" ht="51" customHeight="1" x14ac:dyDescent="0.25">
      <c r="A226" s="25" t="s">
        <v>102</v>
      </c>
      <c r="B226" s="18" t="s">
        <v>1954</v>
      </c>
      <c r="C226" s="27" t="s">
        <v>1955</v>
      </c>
      <c r="D226" s="66">
        <v>2018</v>
      </c>
      <c r="E226" s="66">
        <v>2018</v>
      </c>
      <c r="F226" s="63" t="s">
        <v>1358</v>
      </c>
      <c r="G226" s="64">
        <v>0</v>
      </c>
      <c r="H226" s="64">
        <f t="shared" si="170"/>
        <v>0</v>
      </c>
      <c r="I226" s="31" t="s">
        <v>1358</v>
      </c>
      <c r="J226" s="64">
        <v>0</v>
      </c>
      <c r="K226" s="31">
        <f t="shared" si="171"/>
        <v>0</v>
      </c>
      <c r="L226" s="31" t="s">
        <v>1358</v>
      </c>
      <c r="M226" s="28">
        <v>0</v>
      </c>
      <c r="N226" s="31">
        <v>0</v>
      </c>
      <c r="O226" s="65">
        <v>0</v>
      </c>
      <c r="P226" s="28">
        <v>0</v>
      </c>
      <c r="Q226" s="28">
        <v>0</v>
      </c>
      <c r="R226" s="31">
        <v>0</v>
      </c>
      <c r="S226" s="31">
        <f t="shared" si="173"/>
        <v>0</v>
      </c>
      <c r="T226" s="31">
        <f t="shared" si="174"/>
        <v>0</v>
      </c>
      <c r="U226" s="31">
        <f t="shared" si="158"/>
        <v>0</v>
      </c>
      <c r="V226" s="31">
        <f t="shared" si="172"/>
        <v>0</v>
      </c>
      <c r="W226" s="31">
        <f t="shared" si="175"/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28">
        <v>0</v>
      </c>
      <c r="AD226" s="28">
        <v>0</v>
      </c>
      <c r="AE226" s="28">
        <v>0</v>
      </c>
      <c r="AF226" s="28">
        <v>0</v>
      </c>
      <c r="AG226" s="28">
        <v>0</v>
      </c>
      <c r="AH226" s="31">
        <v>0</v>
      </c>
      <c r="AI226" s="28">
        <v>0</v>
      </c>
      <c r="AJ226" s="28">
        <v>0</v>
      </c>
      <c r="AK226" s="31">
        <v>0</v>
      </c>
      <c r="AL226" s="28">
        <v>0</v>
      </c>
      <c r="AM226" s="28">
        <v>0</v>
      </c>
      <c r="AN226" s="28">
        <v>0</v>
      </c>
      <c r="AO226" s="28">
        <v>0</v>
      </c>
      <c r="AP226" s="28">
        <v>0</v>
      </c>
      <c r="AQ226" s="28">
        <v>0</v>
      </c>
      <c r="AR226" s="31">
        <v>0</v>
      </c>
      <c r="AS226" s="28">
        <v>0</v>
      </c>
      <c r="AT226" s="28">
        <v>0</v>
      </c>
      <c r="AU226" s="31">
        <v>0</v>
      </c>
      <c r="AV226" s="28">
        <v>0</v>
      </c>
      <c r="AW226" s="31">
        <v>0</v>
      </c>
      <c r="AX226" s="28">
        <v>0</v>
      </c>
      <c r="AY226" s="28">
        <v>0</v>
      </c>
      <c r="AZ226" s="31">
        <v>0</v>
      </c>
      <c r="BA226" s="28">
        <v>0</v>
      </c>
      <c r="BB226" s="28">
        <v>0</v>
      </c>
      <c r="BC226" s="28">
        <v>0</v>
      </c>
      <c r="BD226" s="28">
        <v>0</v>
      </c>
      <c r="BE226" s="28">
        <v>0</v>
      </c>
      <c r="BF226" s="28">
        <v>0</v>
      </c>
      <c r="BG226" s="28">
        <v>0</v>
      </c>
      <c r="BH226" s="28">
        <v>0</v>
      </c>
      <c r="BI226" s="28">
        <v>0</v>
      </c>
      <c r="BJ226" s="28">
        <v>0</v>
      </c>
      <c r="BK226" s="28">
        <v>0</v>
      </c>
      <c r="BL226" s="28">
        <v>0</v>
      </c>
      <c r="BM226" s="28">
        <v>0</v>
      </c>
      <c r="BN226" s="28">
        <v>0</v>
      </c>
      <c r="BO226" s="28">
        <v>0</v>
      </c>
      <c r="BP226" s="28">
        <v>0</v>
      </c>
      <c r="BQ226" s="28">
        <v>0</v>
      </c>
      <c r="BR226" s="28">
        <v>0</v>
      </c>
      <c r="BS226" s="28">
        <v>0</v>
      </c>
      <c r="BT226" s="28">
        <v>0</v>
      </c>
      <c r="BU226" s="28">
        <v>0</v>
      </c>
      <c r="BV226" s="31">
        <f t="shared" si="160"/>
        <v>0</v>
      </c>
      <c r="BW226" s="31">
        <f t="shared" si="161"/>
        <v>0</v>
      </c>
      <c r="BX226" s="31">
        <f t="shared" si="162"/>
        <v>0</v>
      </c>
      <c r="BY226" s="31">
        <f t="shared" si="163"/>
        <v>0</v>
      </c>
      <c r="BZ226" s="31">
        <f t="shared" si="164"/>
        <v>0</v>
      </c>
      <c r="CA226" s="31">
        <f t="shared" si="165"/>
        <v>0</v>
      </c>
      <c r="CB226" s="31">
        <f t="shared" si="166"/>
        <v>0</v>
      </c>
      <c r="CC226" s="31">
        <f t="shared" si="167"/>
        <v>0</v>
      </c>
      <c r="CD226" s="31">
        <f t="shared" si="168"/>
        <v>0</v>
      </c>
      <c r="CE226" s="31">
        <f t="shared" si="169"/>
        <v>0</v>
      </c>
      <c r="CF226" s="85" t="s">
        <v>1358</v>
      </c>
    </row>
    <row r="227" spans="1:84" ht="65.25" customHeight="1" x14ac:dyDescent="0.25">
      <c r="A227" s="25" t="s">
        <v>102</v>
      </c>
      <c r="B227" s="18" t="s">
        <v>1956</v>
      </c>
      <c r="C227" s="27" t="s">
        <v>1957</v>
      </c>
      <c r="D227" s="66">
        <v>2018</v>
      </c>
      <c r="E227" s="66">
        <v>2018</v>
      </c>
      <c r="F227" s="63" t="s">
        <v>1358</v>
      </c>
      <c r="G227" s="64">
        <v>0</v>
      </c>
      <c r="H227" s="64">
        <f t="shared" si="170"/>
        <v>0</v>
      </c>
      <c r="I227" s="31" t="s">
        <v>1358</v>
      </c>
      <c r="J227" s="64">
        <v>0</v>
      </c>
      <c r="K227" s="31">
        <f t="shared" si="171"/>
        <v>0</v>
      </c>
      <c r="L227" s="31" t="s">
        <v>1358</v>
      </c>
      <c r="M227" s="28">
        <v>0</v>
      </c>
      <c r="N227" s="31">
        <v>0</v>
      </c>
      <c r="O227" s="65">
        <v>0</v>
      </c>
      <c r="P227" s="28">
        <v>0</v>
      </c>
      <c r="Q227" s="28">
        <v>0</v>
      </c>
      <c r="R227" s="31">
        <v>0</v>
      </c>
      <c r="S227" s="31">
        <f t="shared" si="173"/>
        <v>0</v>
      </c>
      <c r="T227" s="31">
        <f t="shared" si="174"/>
        <v>0</v>
      </c>
      <c r="U227" s="31">
        <f t="shared" si="158"/>
        <v>0</v>
      </c>
      <c r="V227" s="31">
        <f t="shared" si="172"/>
        <v>0</v>
      </c>
      <c r="W227" s="31">
        <f t="shared" si="175"/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31">
        <v>0</v>
      </c>
      <c r="AI227" s="28">
        <v>0</v>
      </c>
      <c r="AJ227" s="28">
        <v>0</v>
      </c>
      <c r="AK227" s="31">
        <v>0</v>
      </c>
      <c r="AL227" s="28">
        <v>0</v>
      </c>
      <c r="AM227" s="28">
        <v>0</v>
      </c>
      <c r="AN227" s="28">
        <v>0</v>
      </c>
      <c r="AO227" s="28">
        <v>0</v>
      </c>
      <c r="AP227" s="28">
        <v>0</v>
      </c>
      <c r="AQ227" s="28">
        <v>0</v>
      </c>
      <c r="AR227" s="31">
        <v>0</v>
      </c>
      <c r="AS227" s="28">
        <v>0</v>
      </c>
      <c r="AT227" s="28">
        <v>0</v>
      </c>
      <c r="AU227" s="31">
        <v>0</v>
      </c>
      <c r="AV227" s="28">
        <v>0</v>
      </c>
      <c r="AW227" s="31">
        <v>0</v>
      </c>
      <c r="AX227" s="28">
        <v>0</v>
      </c>
      <c r="AY227" s="28">
        <v>0</v>
      </c>
      <c r="AZ227" s="31">
        <v>0</v>
      </c>
      <c r="BA227" s="28">
        <v>0</v>
      </c>
      <c r="BB227" s="28">
        <v>0</v>
      </c>
      <c r="BC227" s="28">
        <v>0</v>
      </c>
      <c r="BD227" s="28">
        <v>0</v>
      </c>
      <c r="BE227" s="28">
        <v>0</v>
      </c>
      <c r="BF227" s="28">
        <v>0</v>
      </c>
      <c r="BG227" s="28">
        <v>0</v>
      </c>
      <c r="BH227" s="28">
        <v>0</v>
      </c>
      <c r="BI227" s="28">
        <v>0</v>
      </c>
      <c r="BJ227" s="28">
        <v>0</v>
      </c>
      <c r="BK227" s="28">
        <v>0</v>
      </c>
      <c r="BL227" s="28">
        <v>0</v>
      </c>
      <c r="BM227" s="28">
        <v>0</v>
      </c>
      <c r="BN227" s="28">
        <v>0</v>
      </c>
      <c r="BO227" s="28">
        <v>0</v>
      </c>
      <c r="BP227" s="28">
        <v>0</v>
      </c>
      <c r="BQ227" s="28">
        <v>0</v>
      </c>
      <c r="BR227" s="28">
        <v>0</v>
      </c>
      <c r="BS227" s="28">
        <v>0</v>
      </c>
      <c r="BT227" s="28">
        <v>0</v>
      </c>
      <c r="BU227" s="28">
        <v>0</v>
      </c>
      <c r="BV227" s="31">
        <f t="shared" si="160"/>
        <v>0</v>
      </c>
      <c r="BW227" s="31">
        <f t="shared" si="161"/>
        <v>0</v>
      </c>
      <c r="BX227" s="31">
        <f t="shared" si="162"/>
        <v>0</v>
      </c>
      <c r="BY227" s="31">
        <f t="shared" si="163"/>
        <v>0</v>
      </c>
      <c r="BZ227" s="31">
        <f t="shared" si="164"/>
        <v>0</v>
      </c>
      <c r="CA227" s="31">
        <f t="shared" si="165"/>
        <v>0</v>
      </c>
      <c r="CB227" s="31">
        <f t="shared" si="166"/>
        <v>0</v>
      </c>
      <c r="CC227" s="31">
        <f t="shared" si="167"/>
        <v>0</v>
      </c>
      <c r="CD227" s="31">
        <f t="shared" si="168"/>
        <v>0</v>
      </c>
      <c r="CE227" s="31">
        <f t="shared" si="169"/>
        <v>0</v>
      </c>
      <c r="CF227" s="85" t="s">
        <v>1358</v>
      </c>
    </row>
    <row r="228" spans="1:84" ht="51" customHeight="1" x14ac:dyDescent="0.25">
      <c r="A228" s="34" t="s">
        <v>102</v>
      </c>
      <c r="B228" s="18" t="s">
        <v>1847</v>
      </c>
      <c r="C228" s="27" t="s">
        <v>1848</v>
      </c>
      <c r="D228" s="66">
        <v>2018</v>
      </c>
      <c r="E228" s="66">
        <v>2018</v>
      </c>
      <c r="F228" s="63" t="s">
        <v>1358</v>
      </c>
      <c r="G228" s="64">
        <v>0</v>
      </c>
      <c r="H228" s="64">
        <f t="shared" si="170"/>
        <v>0</v>
      </c>
      <c r="I228" s="31" t="s">
        <v>1358</v>
      </c>
      <c r="J228" s="64">
        <v>0</v>
      </c>
      <c r="K228" s="31">
        <f t="shared" si="171"/>
        <v>0</v>
      </c>
      <c r="L228" s="31" t="s">
        <v>1358</v>
      </c>
      <c r="M228" s="28">
        <v>5.3737974299999998</v>
      </c>
      <c r="N228" s="31">
        <v>0</v>
      </c>
      <c r="O228" s="65">
        <v>0</v>
      </c>
      <c r="P228" s="28">
        <v>0</v>
      </c>
      <c r="Q228" s="28">
        <v>0</v>
      </c>
      <c r="R228" s="31">
        <v>0</v>
      </c>
      <c r="S228" s="31">
        <f t="shared" si="173"/>
        <v>0</v>
      </c>
      <c r="T228" s="31">
        <f t="shared" si="174"/>
        <v>0</v>
      </c>
      <c r="U228" s="31">
        <f t="shared" si="158"/>
        <v>0</v>
      </c>
      <c r="V228" s="31">
        <f t="shared" si="172"/>
        <v>0</v>
      </c>
      <c r="W228" s="31">
        <f t="shared" si="175"/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28">
        <v>0</v>
      </c>
      <c r="AD228" s="28">
        <v>0</v>
      </c>
      <c r="AE228" s="28">
        <v>0</v>
      </c>
      <c r="AF228" s="28">
        <v>0</v>
      </c>
      <c r="AG228" s="28">
        <v>0</v>
      </c>
      <c r="AH228" s="31">
        <v>0</v>
      </c>
      <c r="AI228" s="28">
        <v>0</v>
      </c>
      <c r="AJ228" s="28">
        <v>0</v>
      </c>
      <c r="AK228" s="31">
        <v>0</v>
      </c>
      <c r="AL228" s="28">
        <v>0</v>
      </c>
      <c r="AM228" s="28">
        <v>0</v>
      </c>
      <c r="AN228" s="28">
        <v>0</v>
      </c>
      <c r="AO228" s="28">
        <v>0</v>
      </c>
      <c r="AP228" s="28">
        <v>0</v>
      </c>
      <c r="AQ228" s="28">
        <v>0</v>
      </c>
      <c r="AR228" s="31">
        <v>0</v>
      </c>
      <c r="AS228" s="28">
        <v>0</v>
      </c>
      <c r="AT228" s="28">
        <v>0</v>
      </c>
      <c r="AU228" s="31">
        <v>0</v>
      </c>
      <c r="AV228" s="28">
        <v>0</v>
      </c>
      <c r="AW228" s="31">
        <v>0</v>
      </c>
      <c r="AX228" s="28">
        <v>0</v>
      </c>
      <c r="AY228" s="28">
        <v>0</v>
      </c>
      <c r="AZ228" s="31">
        <v>0</v>
      </c>
      <c r="BA228" s="28">
        <v>0</v>
      </c>
      <c r="BB228" s="28">
        <v>0</v>
      </c>
      <c r="BC228" s="28">
        <v>0</v>
      </c>
      <c r="BD228" s="28">
        <v>0</v>
      </c>
      <c r="BE228" s="28">
        <v>0</v>
      </c>
      <c r="BF228" s="28">
        <v>0</v>
      </c>
      <c r="BG228" s="28">
        <v>0</v>
      </c>
      <c r="BH228" s="28">
        <v>0</v>
      </c>
      <c r="BI228" s="28">
        <v>0</v>
      </c>
      <c r="BJ228" s="28">
        <v>0</v>
      </c>
      <c r="BK228" s="28">
        <v>0</v>
      </c>
      <c r="BL228" s="28">
        <v>0</v>
      </c>
      <c r="BM228" s="28">
        <v>0</v>
      </c>
      <c r="BN228" s="28">
        <v>0</v>
      </c>
      <c r="BO228" s="28">
        <v>0</v>
      </c>
      <c r="BP228" s="28">
        <v>0</v>
      </c>
      <c r="BQ228" s="28">
        <v>0</v>
      </c>
      <c r="BR228" s="28">
        <v>0</v>
      </c>
      <c r="BS228" s="28">
        <v>0</v>
      </c>
      <c r="BT228" s="28">
        <v>0</v>
      </c>
      <c r="BU228" s="28">
        <v>0</v>
      </c>
      <c r="BV228" s="31">
        <f t="shared" si="160"/>
        <v>0</v>
      </c>
      <c r="BW228" s="31">
        <f t="shared" si="161"/>
        <v>0</v>
      </c>
      <c r="BX228" s="31">
        <f t="shared" si="162"/>
        <v>0</v>
      </c>
      <c r="BY228" s="31">
        <f t="shared" si="163"/>
        <v>0</v>
      </c>
      <c r="BZ228" s="31">
        <f t="shared" si="164"/>
        <v>0</v>
      </c>
      <c r="CA228" s="31">
        <f t="shared" si="165"/>
        <v>0</v>
      </c>
      <c r="CB228" s="31">
        <f t="shared" si="166"/>
        <v>0</v>
      </c>
      <c r="CC228" s="31">
        <f t="shared" si="167"/>
        <v>0</v>
      </c>
      <c r="CD228" s="31">
        <f t="shared" si="168"/>
        <v>0</v>
      </c>
      <c r="CE228" s="31">
        <f t="shared" si="169"/>
        <v>0</v>
      </c>
      <c r="CF228" s="85" t="s">
        <v>1358</v>
      </c>
    </row>
    <row r="229" spans="1:84" ht="51" customHeight="1" x14ac:dyDescent="0.25">
      <c r="A229" s="34" t="s">
        <v>102</v>
      </c>
      <c r="B229" s="18" t="s">
        <v>1849</v>
      </c>
      <c r="C229" s="27" t="s">
        <v>1850</v>
      </c>
      <c r="D229" s="66">
        <v>2018</v>
      </c>
      <c r="E229" s="66">
        <v>2018</v>
      </c>
      <c r="F229" s="63" t="s">
        <v>1358</v>
      </c>
      <c r="G229" s="64">
        <v>0</v>
      </c>
      <c r="H229" s="64">
        <f t="shared" si="170"/>
        <v>0</v>
      </c>
      <c r="I229" s="31" t="s">
        <v>1358</v>
      </c>
      <c r="J229" s="64">
        <v>0</v>
      </c>
      <c r="K229" s="31">
        <f t="shared" si="171"/>
        <v>0</v>
      </c>
      <c r="L229" s="31" t="s">
        <v>1358</v>
      </c>
      <c r="M229" s="28">
        <v>5.3737974299999998</v>
      </c>
      <c r="N229" s="31">
        <v>0</v>
      </c>
      <c r="O229" s="65">
        <v>0</v>
      </c>
      <c r="P229" s="28">
        <v>0</v>
      </c>
      <c r="Q229" s="28">
        <v>0</v>
      </c>
      <c r="R229" s="31">
        <v>0</v>
      </c>
      <c r="S229" s="31">
        <f t="shared" si="173"/>
        <v>0</v>
      </c>
      <c r="T229" s="31">
        <f t="shared" si="174"/>
        <v>0</v>
      </c>
      <c r="U229" s="31">
        <f t="shared" si="158"/>
        <v>0</v>
      </c>
      <c r="V229" s="31">
        <f t="shared" si="172"/>
        <v>0</v>
      </c>
      <c r="W229" s="31">
        <f t="shared" si="175"/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31">
        <v>0</v>
      </c>
      <c r="AI229" s="28">
        <v>0</v>
      </c>
      <c r="AJ229" s="28">
        <v>0</v>
      </c>
      <c r="AK229" s="31">
        <v>0</v>
      </c>
      <c r="AL229" s="28">
        <v>0</v>
      </c>
      <c r="AM229" s="28">
        <v>0</v>
      </c>
      <c r="AN229" s="28">
        <v>0</v>
      </c>
      <c r="AO229" s="28">
        <v>0</v>
      </c>
      <c r="AP229" s="28">
        <v>0</v>
      </c>
      <c r="AQ229" s="28">
        <v>0</v>
      </c>
      <c r="AR229" s="31">
        <v>0</v>
      </c>
      <c r="AS229" s="28">
        <v>0</v>
      </c>
      <c r="AT229" s="28">
        <v>0</v>
      </c>
      <c r="AU229" s="31">
        <v>0</v>
      </c>
      <c r="AV229" s="28">
        <v>0</v>
      </c>
      <c r="AW229" s="31">
        <v>0</v>
      </c>
      <c r="AX229" s="28">
        <v>0</v>
      </c>
      <c r="AY229" s="28">
        <v>0</v>
      </c>
      <c r="AZ229" s="31">
        <v>0</v>
      </c>
      <c r="BA229" s="28">
        <v>0</v>
      </c>
      <c r="BB229" s="28">
        <v>0</v>
      </c>
      <c r="BC229" s="28">
        <v>0</v>
      </c>
      <c r="BD229" s="28">
        <v>0</v>
      </c>
      <c r="BE229" s="28">
        <v>0</v>
      </c>
      <c r="BF229" s="28">
        <v>0</v>
      </c>
      <c r="BG229" s="28">
        <v>0</v>
      </c>
      <c r="BH229" s="28">
        <v>0</v>
      </c>
      <c r="BI229" s="28">
        <v>0</v>
      </c>
      <c r="BJ229" s="28">
        <v>0</v>
      </c>
      <c r="BK229" s="28">
        <v>0</v>
      </c>
      <c r="BL229" s="28">
        <v>0</v>
      </c>
      <c r="BM229" s="28">
        <v>0</v>
      </c>
      <c r="BN229" s="28">
        <v>0</v>
      </c>
      <c r="BO229" s="28">
        <v>0</v>
      </c>
      <c r="BP229" s="28">
        <v>0</v>
      </c>
      <c r="BQ229" s="28">
        <v>0</v>
      </c>
      <c r="BR229" s="28">
        <v>0</v>
      </c>
      <c r="BS229" s="28">
        <v>0</v>
      </c>
      <c r="BT229" s="28">
        <v>0</v>
      </c>
      <c r="BU229" s="28">
        <v>0</v>
      </c>
      <c r="BV229" s="31">
        <f t="shared" si="160"/>
        <v>0</v>
      </c>
      <c r="BW229" s="31">
        <f t="shared" si="161"/>
        <v>0</v>
      </c>
      <c r="BX229" s="31">
        <f t="shared" si="162"/>
        <v>0</v>
      </c>
      <c r="BY229" s="31">
        <f t="shared" si="163"/>
        <v>0</v>
      </c>
      <c r="BZ229" s="31">
        <f t="shared" si="164"/>
        <v>0</v>
      </c>
      <c r="CA229" s="31">
        <f t="shared" si="165"/>
        <v>0</v>
      </c>
      <c r="CB229" s="31">
        <f t="shared" si="166"/>
        <v>0</v>
      </c>
      <c r="CC229" s="31">
        <f t="shared" si="167"/>
        <v>0</v>
      </c>
      <c r="CD229" s="31">
        <f t="shared" si="168"/>
        <v>0</v>
      </c>
      <c r="CE229" s="31">
        <f t="shared" si="169"/>
        <v>0</v>
      </c>
      <c r="CF229" s="85" t="s">
        <v>1358</v>
      </c>
    </row>
    <row r="230" spans="1:84" ht="51" customHeight="1" x14ac:dyDescent="0.25">
      <c r="A230" s="34" t="s">
        <v>102</v>
      </c>
      <c r="B230" s="18" t="s">
        <v>1851</v>
      </c>
      <c r="C230" s="27" t="s">
        <v>1852</v>
      </c>
      <c r="D230" s="66">
        <v>2018</v>
      </c>
      <c r="E230" s="66">
        <v>2018</v>
      </c>
      <c r="F230" s="63" t="s">
        <v>1358</v>
      </c>
      <c r="G230" s="64">
        <v>0</v>
      </c>
      <c r="H230" s="64">
        <f t="shared" si="170"/>
        <v>0</v>
      </c>
      <c r="I230" s="31" t="s">
        <v>1358</v>
      </c>
      <c r="J230" s="64">
        <v>0</v>
      </c>
      <c r="K230" s="31">
        <f t="shared" si="171"/>
        <v>0</v>
      </c>
      <c r="L230" s="31" t="s">
        <v>1358</v>
      </c>
      <c r="M230" s="28">
        <v>5.3737974299999998</v>
      </c>
      <c r="N230" s="31">
        <v>0</v>
      </c>
      <c r="O230" s="65">
        <v>0</v>
      </c>
      <c r="P230" s="28">
        <v>0</v>
      </c>
      <c r="Q230" s="28">
        <v>0</v>
      </c>
      <c r="R230" s="31">
        <v>0</v>
      </c>
      <c r="S230" s="31">
        <f t="shared" si="173"/>
        <v>0</v>
      </c>
      <c r="T230" s="31">
        <f t="shared" si="174"/>
        <v>0</v>
      </c>
      <c r="U230" s="31">
        <f t="shared" si="158"/>
        <v>0</v>
      </c>
      <c r="V230" s="31">
        <f t="shared" si="172"/>
        <v>0</v>
      </c>
      <c r="W230" s="31">
        <f t="shared" si="175"/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31">
        <v>0</v>
      </c>
      <c r="AI230" s="28">
        <v>0</v>
      </c>
      <c r="AJ230" s="28">
        <v>0</v>
      </c>
      <c r="AK230" s="31">
        <v>0</v>
      </c>
      <c r="AL230" s="28">
        <v>0</v>
      </c>
      <c r="AM230" s="28">
        <v>0</v>
      </c>
      <c r="AN230" s="28">
        <v>0</v>
      </c>
      <c r="AO230" s="28">
        <v>0</v>
      </c>
      <c r="AP230" s="28">
        <v>0</v>
      </c>
      <c r="AQ230" s="28">
        <v>0</v>
      </c>
      <c r="AR230" s="31">
        <v>0</v>
      </c>
      <c r="AS230" s="28">
        <v>0</v>
      </c>
      <c r="AT230" s="28">
        <v>0</v>
      </c>
      <c r="AU230" s="31">
        <v>0</v>
      </c>
      <c r="AV230" s="28">
        <v>0</v>
      </c>
      <c r="AW230" s="31">
        <v>0</v>
      </c>
      <c r="AX230" s="28">
        <v>0</v>
      </c>
      <c r="AY230" s="28">
        <v>0</v>
      </c>
      <c r="AZ230" s="31">
        <v>0</v>
      </c>
      <c r="BA230" s="28">
        <v>0</v>
      </c>
      <c r="BB230" s="28">
        <v>0</v>
      </c>
      <c r="BC230" s="28">
        <v>0</v>
      </c>
      <c r="BD230" s="28">
        <v>0</v>
      </c>
      <c r="BE230" s="28">
        <v>0</v>
      </c>
      <c r="BF230" s="28">
        <v>0</v>
      </c>
      <c r="BG230" s="28">
        <v>0</v>
      </c>
      <c r="BH230" s="28">
        <v>0</v>
      </c>
      <c r="BI230" s="28">
        <v>0</v>
      </c>
      <c r="BJ230" s="28">
        <v>0</v>
      </c>
      <c r="BK230" s="28">
        <v>0</v>
      </c>
      <c r="BL230" s="28">
        <v>0</v>
      </c>
      <c r="BM230" s="28">
        <v>0</v>
      </c>
      <c r="BN230" s="28">
        <v>0</v>
      </c>
      <c r="BO230" s="28">
        <v>0</v>
      </c>
      <c r="BP230" s="28">
        <v>0</v>
      </c>
      <c r="BQ230" s="28">
        <v>0</v>
      </c>
      <c r="BR230" s="28">
        <v>0</v>
      </c>
      <c r="BS230" s="28">
        <v>0</v>
      </c>
      <c r="BT230" s="28">
        <v>0</v>
      </c>
      <c r="BU230" s="28">
        <v>0</v>
      </c>
      <c r="BV230" s="31">
        <f t="shared" si="160"/>
        <v>0</v>
      </c>
      <c r="BW230" s="31">
        <f t="shared" si="161"/>
        <v>0</v>
      </c>
      <c r="BX230" s="31">
        <f t="shared" si="162"/>
        <v>0</v>
      </c>
      <c r="BY230" s="31">
        <f t="shared" si="163"/>
        <v>0</v>
      </c>
      <c r="BZ230" s="31">
        <f t="shared" si="164"/>
        <v>0</v>
      </c>
      <c r="CA230" s="31">
        <f t="shared" si="165"/>
        <v>0</v>
      </c>
      <c r="CB230" s="31">
        <f t="shared" si="166"/>
        <v>0</v>
      </c>
      <c r="CC230" s="31">
        <f t="shared" si="167"/>
        <v>0</v>
      </c>
      <c r="CD230" s="31">
        <f t="shared" si="168"/>
        <v>0</v>
      </c>
      <c r="CE230" s="31">
        <f t="shared" si="169"/>
        <v>0</v>
      </c>
      <c r="CF230" s="85" t="s">
        <v>1358</v>
      </c>
    </row>
    <row r="231" spans="1:84" ht="51" customHeight="1" x14ac:dyDescent="0.25">
      <c r="A231" s="34" t="s">
        <v>102</v>
      </c>
      <c r="B231" s="18" t="s">
        <v>2590</v>
      </c>
      <c r="C231" s="27" t="s">
        <v>2591</v>
      </c>
      <c r="D231" s="66">
        <v>2018</v>
      </c>
      <c r="E231" s="66">
        <v>2018</v>
      </c>
      <c r="F231" s="63" t="s">
        <v>1358</v>
      </c>
      <c r="G231" s="64">
        <v>0</v>
      </c>
      <c r="H231" s="64">
        <f t="shared" si="170"/>
        <v>0</v>
      </c>
      <c r="I231" s="31" t="s">
        <v>1358</v>
      </c>
      <c r="J231" s="64">
        <v>0</v>
      </c>
      <c r="K231" s="31">
        <f t="shared" si="171"/>
        <v>0</v>
      </c>
      <c r="L231" s="31" t="s">
        <v>1358</v>
      </c>
      <c r="M231" s="28">
        <v>0</v>
      </c>
      <c r="N231" s="31">
        <v>0</v>
      </c>
      <c r="O231" s="65">
        <v>0</v>
      </c>
      <c r="P231" s="28">
        <v>0</v>
      </c>
      <c r="Q231" s="28">
        <v>0</v>
      </c>
      <c r="R231" s="31">
        <v>0</v>
      </c>
      <c r="S231" s="31">
        <f t="shared" si="173"/>
        <v>0</v>
      </c>
      <c r="T231" s="31">
        <f t="shared" si="174"/>
        <v>0</v>
      </c>
      <c r="U231" s="31">
        <f t="shared" si="158"/>
        <v>0</v>
      </c>
      <c r="V231" s="31">
        <f t="shared" si="172"/>
        <v>0</v>
      </c>
      <c r="W231" s="31">
        <f t="shared" si="175"/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0</v>
      </c>
      <c r="AG231" s="31">
        <v>0</v>
      </c>
      <c r="AH231" s="31">
        <v>0</v>
      </c>
      <c r="AI231" s="31">
        <v>0</v>
      </c>
      <c r="AJ231" s="31">
        <v>0</v>
      </c>
      <c r="AK231" s="31">
        <v>0</v>
      </c>
      <c r="AL231" s="31">
        <v>0</v>
      </c>
      <c r="AM231" s="31">
        <v>0</v>
      </c>
      <c r="AN231" s="31">
        <v>0</v>
      </c>
      <c r="AO231" s="31">
        <v>0</v>
      </c>
      <c r="AP231" s="31">
        <v>0</v>
      </c>
      <c r="AQ231" s="31">
        <v>0</v>
      </c>
      <c r="AR231" s="31">
        <v>0</v>
      </c>
      <c r="AS231" s="31">
        <v>0</v>
      </c>
      <c r="AT231" s="31">
        <v>0</v>
      </c>
      <c r="AU231" s="31">
        <v>0</v>
      </c>
      <c r="AV231" s="31">
        <v>0</v>
      </c>
      <c r="AW231" s="31">
        <v>0</v>
      </c>
      <c r="AX231" s="31">
        <v>0</v>
      </c>
      <c r="AY231" s="31">
        <v>0</v>
      </c>
      <c r="AZ231" s="31">
        <v>0</v>
      </c>
      <c r="BA231" s="31">
        <v>0</v>
      </c>
      <c r="BB231" s="31">
        <v>0</v>
      </c>
      <c r="BC231" s="31">
        <v>0</v>
      </c>
      <c r="BD231" s="31">
        <v>0</v>
      </c>
      <c r="BE231" s="31">
        <v>0</v>
      </c>
      <c r="BF231" s="31">
        <v>0</v>
      </c>
      <c r="BG231" s="28">
        <v>0</v>
      </c>
      <c r="BH231" s="28">
        <v>0</v>
      </c>
      <c r="BI231" s="28">
        <v>0</v>
      </c>
      <c r="BJ231" s="28">
        <v>0</v>
      </c>
      <c r="BK231" s="28">
        <v>0</v>
      </c>
      <c r="BL231" s="28">
        <v>0</v>
      </c>
      <c r="BM231" s="28">
        <v>0</v>
      </c>
      <c r="BN231" s="28">
        <v>0</v>
      </c>
      <c r="BO231" s="28">
        <v>0</v>
      </c>
      <c r="BP231" s="28">
        <v>0</v>
      </c>
      <c r="BQ231" s="28">
        <v>0</v>
      </c>
      <c r="BR231" s="28">
        <v>0</v>
      </c>
      <c r="BS231" s="28">
        <v>0</v>
      </c>
      <c r="BT231" s="28">
        <v>0</v>
      </c>
      <c r="BU231" s="28">
        <v>0</v>
      </c>
      <c r="BV231" s="31">
        <f t="shared" si="160"/>
        <v>0</v>
      </c>
      <c r="BW231" s="31">
        <f t="shared" si="161"/>
        <v>0</v>
      </c>
      <c r="BX231" s="31">
        <f t="shared" si="162"/>
        <v>0</v>
      </c>
      <c r="BY231" s="31">
        <f t="shared" si="163"/>
        <v>0</v>
      </c>
      <c r="BZ231" s="31">
        <f t="shared" si="164"/>
        <v>0</v>
      </c>
      <c r="CA231" s="31">
        <f t="shared" si="165"/>
        <v>0</v>
      </c>
      <c r="CB231" s="31">
        <f t="shared" si="166"/>
        <v>0</v>
      </c>
      <c r="CC231" s="31">
        <f t="shared" si="167"/>
        <v>0</v>
      </c>
      <c r="CD231" s="31">
        <f t="shared" si="168"/>
        <v>0</v>
      </c>
      <c r="CE231" s="31">
        <f t="shared" si="169"/>
        <v>0</v>
      </c>
      <c r="CF231" s="85" t="s">
        <v>1358</v>
      </c>
    </row>
    <row r="232" spans="1:84" ht="51" customHeight="1" x14ac:dyDescent="0.25">
      <c r="A232" s="34" t="s">
        <v>102</v>
      </c>
      <c r="B232" s="18" t="s">
        <v>2592</v>
      </c>
      <c r="C232" s="27" t="s">
        <v>2593</v>
      </c>
      <c r="D232" s="66">
        <v>2018</v>
      </c>
      <c r="E232" s="66">
        <v>2018</v>
      </c>
      <c r="F232" s="63" t="s">
        <v>1358</v>
      </c>
      <c r="G232" s="64">
        <v>0</v>
      </c>
      <c r="H232" s="64">
        <f t="shared" si="170"/>
        <v>0</v>
      </c>
      <c r="I232" s="31" t="s">
        <v>1358</v>
      </c>
      <c r="J232" s="64">
        <v>0</v>
      </c>
      <c r="K232" s="31">
        <f t="shared" si="171"/>
        <v>0</v>
      </c>
      <c r="L232" s="31" t="s">
        <v>1358</v>
      </c>
      <c r="M232" s="28">
        <v>0</v>
      </c>
      <c r="N232" s="31">
        <v>0</v>
      </c>
      <c r="O232" s="65">
        <v>0</v>
      </c>
      <c r="P232" s="28">
        <v>0</v>
      </c>
      <c r="Q232" s="28">
        <v>0</v>
      </c>
      <c r="R232" s="31">
        <v>0</v>
      </c>
      <c r="S232" s="31">
        <f t="shared" si="173"/>
        <v>0</v>
      </c>
      <c r="T232" s="31">
        <f t="shared" si="174"/>
        <v>0</v>
      </c>
      <c r="U232" s="31">
        <f t="shared" si="158"/>
        <v>0</v>
      </c>
      <c r="V232" s="31">
        <f t="shared" si="172"/>
        <v>0</v>
      </c>
      <c r="W232" s="31">
        <f t="shared" si="175"/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31">
        <v>0</v>
      </c>
      <c r="AI232" s="31">
        <v>0</v>
      </c>
      <c r="AJ232" s="31">
        <v>0</v>
      </c>
      <c r="AK232" s="31">
        <v>0</v>
      </c>
      <c r="AL232" s="31">
        <v>0</v>
      </c>
      <c r="AM232" s="31">
        <v>0</v>
      </c>
      <c r="AN232" s="31">
        <v>0</v>
      </c>
      <c r="AO232" s="31">
        <v>0</v>
      </c>
      <c r="AP232" s="31">
        <v>0</v>
      </c>
      <c r="AQ232" s="31">
        <v>0</v>
      </c>
      <c r="AR232" s="31">
        <v>0</v>
      </c>
      <c r="AS232" s="31">
        <v>0</v>
      </c>
      <c r="AT232" s="31">
        <v>0</v>
      </c>
      <c r="AU232" s="31">
        <v>0</v>
      </c>
      <c r="AV232" s="31">
        <v>0</v>
      </c>
      <c r="AW232" s="31">
        <v>0</v>
      </c>
      <c r="AX232" s="31">
        <v>0</v>
      </c>
      <c r="AY232" s="31">
        <v>0</v>
      </c>
      <c r="AZ232" s="31">
        <v>0</v>
      </c>
      <c r="BA232" s="31">
        <v>0</v>
      </c>
      <c r="BB232" s="31">
        <v>0</v>
      </c>
      <c r="BC232" s="31">
        <v>0</v>
      </c>
      <c r="BD232" s="31">
        <v>0</v>
      </c>
      <c r="BE232" s="31">
        <v>0</v>
      </c>
      <c r="BF232" s="31">
        <v>0</v>
      </c>
      <c r="BG232" s="31">
        <v>0</v>
      </c>
      <c r="BH232" s="31">
        <v>0</v>
      </c>
      <c r="BI232" s="31">
        <v>0</v>
      </c>
      <c r="BJ232" s="31">
        <v>0</v>
      </c>
      <c r="BK232" s="31">
        <v>0</v>
      </c>
      <c r="BL232" s="31">
        <v>0</v>
      </c>
      <c r="BM232" s="31">
        <v>0</v>
      </c>
      <c r="BN232" s="31">
        <v>0</v>
      </c>
      <c r="BO232" s="31">
        <v>0</v>
      </c>
      <c r="BP232" s="31">
        <v>0</v>
      </c>
      <c r="BQ232" s="31">
        <v>0</v>
      </c>
      <c r="BR232" s="31">
        <v>0</v>
      </c>
      <c r="BS232" s="31">
        <v>0</v>
      </c>
      <c r="BT232" s="31">
        <v>0</v>
      </c>
      <c r="BU232" s="31">
        <v>0</v>
      </c>
      <c r="BV232" s="31">
        <f t="shared" si="160"/>
        <v>0</v>
      </c>
      <c r="BW232" s="31">
        <f t="shared" si="161"/>
        <v>0</v>
      </c>
      <c r="BX232" s="31">
        <f t="shared" si="162"/>
        <v>0</v>
      </c>
      <c r="BY232" s="31">
        <f t="shared" si="163"/>
        <v>0</v>
      </c>
      <c r="BZ232" s="31">
        <f t="shared" si="164"/>
        <v>0</v>
      </c>
      <c r="CA232" s="31">
        <f t="shared" si="165"/>
        <v>0</v>
      </c>
      <c r="CB232" s="31">
        <f t="shared" si="166"/>
        <v>0</v>
      </c>
      <c r="CC232" s="31">
        <f t="shared" si="167"/>
        <v>0</v>
      </c>
      <c r="CD232" s="31">
        <f t="shared" si="168"/>
        <v>0</v>
      </c>
      <c r="CE232" s="31">
        <f t="shared" si="169"/>
        <v>0</v>
      </c>
      <c r="CF232" s="85" t="s">
        <v>1358</v>
      </c>
    </row>
    <row r="233" spans="1:84" ht="51" customHeight="1" x14ac:dyDescent="0.25">
      <c r="A233" s="34" t="s">
        <v>102</v>
      </c>
      <c r="B233" s="18" t="s">
        <v>2594</v>
      </c>
      <c r="C233" s="27" t="s">
        <v>2595</v>
      </c>
      <c r="D233" s="66">
        <v>2018</v>
      </c>
      <c r="E233" s="66">
        <v>2018</v>
      </c>
      <c r="F233" s="63" t="s">
        <v>1358</v>
      </c>
      <c r="G233" s="64">
        <v>0</v>
      </c>
      <c r="H233" s="64">
        <f t="shared" si="170"/>
        <v>0</v>
      </c>
      <c r="I233" s="31" t="s">
        <v>1358</v>
      </c>
      <c r="J233" s="64">
        <v>0</v>
      </c>
      <c r="K233" s="31">
        <f t="shared" si="171"/>
        <v>0</v>
      </c>
      <c r="L233" s="31" t="s">
        <v>1358</v>
      </c>
      <c r="M233" s="28">
        <v>0</v>
      </c>
      <c r="N233" s="31">
        <v>0</v>
      </c>
      <c r="O233" s="65">
        <v>0</v>
      </c>
      <c r="P233" s="28">
        <v>0</v>
      </c>
      <c r="Q233" s="28">
        <v>0</v>
      </c>
      <c r="R233" s="31">
        <v>0</v>
      </c>
      <c r="S233" s="31">
        <f t="shared" si="173"/>
        <v>0</v>
      </c>
      <c r="T233" s="31">
        <f t="shared" si="174"/>
        <v>0</v>
      </c>
      <c r="U233" s="31">
        <f t="shared" si="158"/>
        <v>0</v>
      </c>
      <c r="V233" s="31">
        <f t="shared" si="172"/>
        <v>0</v>
      </c>
      <c r="W233" s="31">
        <f t="shared" si="175"/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31">
        <v>0</v>
      </c>
      <c r="AI233" s="28">
        <v>0</v>
      </c>
      <c r="AJ233" s="28">
        <v>0</v>
      </c>
      <c r="AK233" s="31">
        <v>0</v>
      </c>
      <c r="AL233" s="28">
        <v>0</v>
      </c>
      <c r="AM233" s="28">
        <v>0</v>
      </c>
      <c r="AN233" s="28">
        <v>0</v>
      </c>
      <c r="AO233" s="28">
        <v>0</v>
      </c>
      <c r="AP233" s="28">
        <v>0</v>
      </c>
      <c r="AQ233" s="28">
        <v>0</v>
      </c>
      <c r="AR233" s="31">
        <v>0</v>
      </c>
      <c r="AS233" s="28">
        <v>0</v>
      </c>
      <c r="AT233" s="28">
        <v>0</v>
      </c>
      <c r="AU233" s="31">
        <v>0</v>
      </c>
      <c r="AV233" s="28">
        <v>0</v>
      </c>
      <c r="AW233" s="31">
        <v>0</v>
      </c>
      <c r="AX233" s="28">
        <v>0</v>
      </c>
      <c r="AY233" s="28">
        <v>0</v>
      </c>
      <c r="AZ233" s="31">
        <v>0</v>
      </c>
      <c r="BA233" s="28">
        <v>0</v>
      </c>
      <c r="BB233" s="28">
        <v>0</v>
      </c>
      <c r="BC233" s="28">
        <v>0</v>
      </c>
      <c r="BD233" s="28">
        <v>0</v>
      </c>
      <c r="BE233" s="28">
        <v>0</v>
      </c>
      <c r="BF233" s="28">
        <v>0</v>
      </c>
      <c r="BG233" s="28">
        <v>0</v>
      </c>
      <c r="BH233" s="28">
        <v>0</v>
      </c>
      <c r="BI233" s="28">
        <v>0</v>
      </c>
      <c r="BJ233" s="28">
        <v>0</v>
      </c>
      <c r="BK233" s="28">
        <v>0</v>
      </c>
      <c r="BL233" s="28">
        <v>0</v>
      </c>
      <c r="BM233" s="28">
        <v>0</v>
      </c>
      <c r="BN233" s="28">
        <v>0</v>
      </c>
      <c r="BO233" s="28">
        <v>0</v>
      </c>
      <c r="BP233" s="28">
        <v>0</v>
      </c>
      <c r="BQ233" s="28">
        <v>0</v>
      </c>
      <c r="BR233" s="28">
        <v>0</v>
      </c>
      <c r="BS233" s="28">
        <v>0</v>
      </c>
      <c r="BT233" s="28">
        <v>0</v>
      </c>
      <c r="BU233" s="28">
        <v>0</v>
      </c>
      <c r="BV233" s="31">
        <f t="shared" si="160"/>
        <v>0</v>
      </c>
      <c r="BW233" s="31">
        <f t="shared" si="161"/>
        <v>0</v>
      </c>
      <c r="BX233" s="31">
        <f t="shared" si="162"/>
        <v>0</v>
      </c>
      <c r="BY233" s="31">
        <f t="shared" si="163"/>
        <v>0</v>
      </c>
      <c r="BZ233" s="31">
        <f t="shared" si="164"/>
        <v>0</v>
      </c>
      <c r="CA233" s="31">
        <f t="shared" si="165"/>
        <v>0</v>
      </c>
      <c r="CB233" s="31">
        <f t="shared" si="166"/>
        <v>0</v>
      </c>
      <c r="CC233" s="31">
        <f t="shared" si="167"/>
        <v>0</v>
      </c>
      <c r="CD233" s="31">
        <f t="shared" si="168"/>
        <v>0</v>
      </c>
      <c r="CE233" s="31">
        <f t="shared" si="169"/>
        <v>0</v>
      </c>
      <c r="CF233" s="85" t="s">
        <v>1358</v>
      </c>
    </row>
    <row r="234" spans="1:84" ht="51" customHeight="1" x14ac:dyDescent="0.25">
      <c r="A234" s="34" t="s">
        <v>102</v>
      </c>
      <c r="B234" s="18" t="s">
        <v>2596</v>
      </c>
      <c r="C234" s="27" t="s">
        <v>2597</v>
      </c>
      <c r="D234" s="66">
        <v>2018</v>
      </c>
      <c r="E234" s="66">
        <v>2018</v>
      </c>
      <c r="F234" s="63" t="s">
        <v>1358</v>
      </c>
      <c r="G234" s="64">
        <v>0</v>
      </c>
      <c r="H234" s="64">
        <f t="shared" si="170"/>
        <v>1.4996968453999999</v>
      </c>
      <c r="I234" s="31" t="s">
        <v>2622</v>
      </c>
      <c r="J234" s="64">
        <v>0</v>
      </c>
      <c r="K234" s="31">
        <f t="shared" si="171"/>
        <v>1.4996968453999999</v>
      </c>
      <c r="L234" s="31" t="s">
        <v>1358</v>
      </c>
      <c r="M234" s="28">
        <v>0</v>
      </c>
      <c r="N234" s="31">
        <v>0</v>
      </c>
      <c r="O234" s="65">
        <v>0</v>
      </c>
      <c r="P234" s="28">
        <v>0</v>
      </c>
      <c r="Q234" s="28">
        <v>0</v>
      </c>
      <c r="R234" s="31">
        <v>0</v>
      </c>
      <c r="S234" s="31">
        <f t="shared" si="173"/>
        <v>0</v>
      </c>
      <c r="T234" s="31">
        <f t="shared" si="174"/>
        <v>1.4996968453999999</v>
      </c>
      <c r="U234" s="31">
        <f t="shared" si="158"/>
        <v>0</v>
      </c>
      <c r="V234" s="31">
        <f t="shared" si="172"/>
        <v>0</v>
      </c>
      <c r="W234" s="31">
        <f t="shared" si="175"/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31">
        <v>0</v>
      </c>
      <c r="AI234" s="28">
        <v>0</v>
      </c>
      <c r="AJ234" s="28">
        <v>0</v>
      </c>
      <c r="AK234" s="31">
        <v>0</v>
      </c>
      <c r="AL234" s="28">
        <v>0</v>
      </c>
      <c r="AM234" s="28">
        <v>0</v>
      </c>
      <c r="AN234" s="28">
        <v>0</v>
      </c>
      <c r="AO234" s="28">
        <v>0</v>
      </c>
      <c r="AP234" s="28">
        <v>0</v>
      </c>
      <c r="AQ234" s="28">
        <v>0</v>
      </c>
      <c r="AR234" s="31">
        <v>0</v>
      </c>
      <c r="AS234" s="28">
        <v>0</v>
      </c>
      <c r="AT234" s="28">
        <v>0</v>
      </c>
      <c r="AU234" s="31">
        <v>0</v>
      </c>
      <c r="AV234" s="28">
        <v>0</v>
      </c>
      <c r="AW234" s="31">
        <v>0</v>
      </c>
      <c r="AX234" s="28">
        <v>0</v>
      </c>
      <c r="AY234" s="28">
        <v>0</v>
      </c>
      <c r="AZ234" s="31">
        <v>0</v>
      </c>
      <c r="BA234" s="28">
        <v>0</v>
      </c>
      <c r="BB234" s="28">
        <v>0</v>
      </c>
      <c r="BC234" s="28">
        <v>0</v>
      </c>
      <c r="BD234" s="28">
        <v>0</v>
      </c>
      <c r="BE234" s="28">
        <v>0</v>
      </c>
      <c r="BF234" s="28">
        <v>0</v>
      </c>
      <c r="BG234" s="28">
        <v>1.4996968453999999</v>
      </c>
      <c r="BH234" s="28">
        <v>0</v>
      </c>
      <c r="BI234" s="28">
        <v>0</v>
      </c>
      <c r="BJ234" s="28">
        <v>1.4996968453999999</v>
      </c>
      <c r="BK234" s="28">
        <v>0</v>
      </c>
      <c r="BL234" s="28">
        <v>0</v>
      </c>
      <c r="BM234" s="28">
        <v>0</v>
      </c>
      <c r="BN234" s="28">
        <v>0</v>
      </c>
      <c r="BO234" s="28">
        <v>0</v>
      </c>
      <c r="BP234" s="28">
        <v>0</v>
      </c>
      <c r="BQ234" s="28">
        <v>0</v>
      </c>
      <c r="BR234" s="28">
        <v>0</v>
      </c>
      <c r="BS234" s="28">
        <v>0</v>
      </c>
      <c r="BT234" s="28">
        <v>0</v>
      </c>
      <c r="BU234" s="28">
        <v>0</v>
      </c>
      <c r="BV234" s="31">
        <f t="shared" si="160"/>
        <v>1.4996968453999999</v>
      </c>
      <c r="BW234" s="31">
        <f t="shared" si="161"/>
        <v>0</v>
      </c>
      <c r="BX234" s="31">
        <f t="shared" si="162"/>
        <v>0</v>
      </c>
      <c r="BY234" s="31">
        <f t="shared" si="163"/>
        <v>1.4996968453999999</v>
      </c>
      <c r="BZ234" s="31">
        <f t="shared" si="164"/>
        <v>0</v>
      </c>
      <c r="CA234" s="31">
        <f t="shared" si="165"/>
        <v>1.4996968453999999</v>
      </c>
      <c r="CB234" s="31">
        <f t="shared" si="166"/>
        <v>0</v>
      </c>
      <c r="CC234" s="31">
        <f t="shared" si="167"/>
        <v>0</v>
      </c>
      <c r="CD234" s="31">
        <f t="shared" si="168"/>
        <v>1.4996968453999999</v>
      </c>
      <c r="CE234" s="31">
        <f t="shared" si="169"/>
        <v>0</v>
      </c>
      <c r="CF234" s="85" t="s">
        <v>1358</v>
      </c>
    </row>
    <row r="235" spans="1:84" ht="51" customHeight="1" x14ac:dyDescent="0.25">
      <c r="A235" s="34" t="s">
        <v>102</v>
      </c>
      <c r="B235" s="18" t="s">
        <v>2598</v>
      </c>
      <c r="C235" s="27" t="s">
        <v>2599</v>
      </c>
      <c r="D235" s="66">
        <v>2018</v>
      </c>
      <c r="E235" s="66">
        <v>2018</v>
      </c>
      <c r="F235" s="63" t="s">
        <v>1358</v>
      </c>
      <c r="G235" s="64">
        <v>0</v>
      </c>
      <c r="H235" s="64">
        <f t="shared" si="170"/>
        <v>0</v>
      </c>
      <c r="I235" s="31" t="s">
        <v>1358</v>
      </c>
      <c r="J235" s="64">
        <v>0</v>
      </c>
      <c r="K235" s="31">
        <f t="shared" si="171"/>
        <v>0</v>
      </c>
      <c r="L235" s="31" t="s">
        <v>1358</v>
      </c>
      <c r="M235" s="28">
        <v>12.08865632</v>
      </c>
      <c r="N235" s="31">
        <v>0</v>
      </c>
      <c r="O235" s="65">
        <v>0</v>
      </c>
      <c r="P235" s="28">
        <v>0</v>
      </c>
      <c r="Q235" s="28">
        <v>0</v>
      </c>
      <c r="R235" s="31">
        <v>0</v>
      </c>
      <c r="S235" s="31">
        <f t="shared" si="173"/>
        <v>0</v>
      </c>
      <c r="T235" s="31">
        <f t="shared" si="174"/>
        <v>0</v>
      </c>
      <c r="U235" s="31">
        <f t="shared" si="158"/>
        <v>0</v>
      </c>
      <c r="V235" s="31">
        <f t="shared" si="172"/>
        <v>0</v>
      </c>
      <c r="W235" s="31">
        <f t="shared" si="175"/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31">
        <v>0</v>
      </c>
      <c r="AI235" s="28">
        <v>0</v>
      </c>
      <c r="AJ235" s="28">
        <v>0</v>
      </c>
      <c r="AK235" s="31">
        <v>0</v>
      </c>
      <c r="AL235" s="28">
        <v>0</v>
      </c>
      <c r="AM235" s="28">
        <v>0</v>
      </c>
      <c r="AN235" s="28">
        <v>0</v>
      </c>
      <c r="AO235" s="28">
        <v>0</v>
      </c>
      <c r="AP235" s="28">
        <v>0</v>
      </c>
      <c r="AQ235" s="28">
        <v>0</v>
      </c>
      <c r="AR235" s="31">
        <v>0</v>
      </c>
      <c r="AS235" s="28">
        <v>0</v>
      </c>
      <c r="AT235" s="28">
        <v>0</v>
      </c>
      <c r="AU235" s="31">
        <v>0</v>
      </c>
      <c r="AV235" s="28">
        <v>0</v>
      </c>
      <c r="AW235" s="31">
        <v>0</v>
      </c>
      <c r="AX235" s="28">
        <v>0</v>
      </c>
      <c r="AY235" s="28">
        <v>0</v>
      </c>
      <c r="AZ235" s="31">
        <v>0</v>
      </c>
      <c r="BA235" s="28">
        <v>0</v>
      </c>
      <c r="BB235" s="28">
        <v>0</v>
      </c>
      <c r="BC235" s="28">
        <v>0</v>
      </c>
      <c r="BD235" s="28">
        <v>0</v>
      </c>
      <c r="BE235" s="28">
        <v>0</v>
      </c>
      <c r="BF235" s="28">
        <v>0</v>
      </c>
      <c r="BG235" s="28">
        <v>0</v>
      </c>
      <c r="BH235" s="28">
        <v>0</v>
      </c>
      <c r="BI235" s="28">
        <v>0</v>
      </c>
      <c r="BJ235" s="28">
        <v>0</v>
      </c>
      <c r="BK235" s="28">
        <v>0</v>
      </c>
      <c r="BL235" s="28">
        <v>0</v>
      </c>
      <c r="BM235" s="28">
        <v>0</v>
      </c>
      <c r="BN235" s="28">
        <v>0</v>
      </c>
      <c r="BO235" s="28">
        <v>0</v>
      </c>
      <c r="BP235" s="28">
        <v>0</v>
      </c>
      <c r="BQ235" s="28">
        <v>0</v>
      </c>
      <c r="BR235" s="28">
        <v>0</v>
      </c>
      <c r="BS235" s="28">
        <v>0</v>
      </c>
      <c r="BT235" s="28">
        <v>0</v>
      </c>
      <c r="BU235" s="28">
        <v>0</v>
      </c>
      <c r="BV235" s="31">
        <f t="shared" si="160"/>
        <v>0</v>
      </c>
      <c r="BW235" s="31">
        <f t="shared" si="161"/>
        <v>0</v>
      </c>
      <c r="BX235" s="31">
        <f t="shared" si="162"/>
        <v>0</v>
      </c>
      <c r="BY235" s="31">
        <f t="shared" si="163"/>
        <v>0</v>
      </c>
      <c r="BZ235" s="31">
        <f t="shared" si="164"/>
        <v>0</v>
      </c>
      <c r="CA235" s="31">
        <f t="shared" si="165"/>
        <v>0</v>
      </c>
      <c r="CB235" s="31">
        <f t="shared" si="166"/>
        <v>0</v>
      </c>
      <c r="CC235" s="31">
        <f t="shared" si="167"/>
        <v>0</v>
      </c>
      <c r="CD235" s="31">
        <f t="shared" si="168"/>
        <v>0</v>
      </c>
      <c r="CE235" s="31">
        <f t="shared" si="169"/>
        <v>0</v>
      </c>
      <c r="CF235" s="85" t="s">
        <v>1358</v>
      </c>
    </row>
    <row r="236" spans="1:84" ht="51" customHeight="1" x14ac:dyDescent="0.25">
      <c r="A236" s="34" t="s">
        <v>102</v>
      </c>
      <c r="B236" s="18" t="s">
        <v>2600</v>
      </c>
      <c r="C236" s="27" t="s">
        <v>2601</v>
      </c>
      <c r="D236" s="66">
        <v>2018</v>
      </c>
      <c r="E236" s="66">
        <v>2018</v>
      </c>
      <c r="F236" s="63" t="s">
        <v>1358</v>
      </c>
      <c r="G236" s="64">
        <v>0</v>
      </c>
      <c r="H236" s="64">
        <f t="shared" si="170"/>
        <v>0</v>
      </c>
      <c r="I236" s="31" t="s">
        <v>1358</v>
      </c>
      <c r="J236" s="64">
        <v>0</v>
      </c>
      <c r="K236" s="31">
        <f t="shared" si="171"/>
        <v>0</v>
      </c>
      <c r="L236" s="31" t="s">
        <v>1358</v>
      </c>
      <c r="M236" s="28">
        <v>4.8880374</v>
      </c>
      <c r="N236" s="31">
        <v>0</v>
      </c>
      <c r="O236" s="65">
        <v>0</v>
      </c>
      <c r="P236" s="28">
        <v>0</v>
      </c>
      <c r="Q236" s="28">
        <v>0</v>
      </c>
      <c r="R236" s="31">
        <v>0</v>
      </c>
      <c r="S236" s="31">
        <f t="shared" si="173"/>
        <v>0</v>
      </c>
      <c r="T236" s="31">
        <f t="shared" si="174"/>
        <v>0</v>
      </c>
      <c r="U236" s="31">
        <f t="shared" si="158"/>
        <v>0</v>
      </c>
      <c r="V236" s="31">
        <f t="shared" si="172"/>
        <v>0</v>
      </c>
      <c r="W236" s="31">
        <f t="shared" si="175"/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31">
        <v>0</v>
      </c>
      <c r="AI236" s="28">
        <v>0</v>
      </c>
      <c r="AJ236" s="28">
        <v>0</v>
      </c>
      <c r="AK236" s="31">
        <v>0</v>
      </c>
      <c r="AL236" s="28">
        <v>0</v>
      </c>
      <c r="AM236" s="28">
        <v>0</v>
      </c>
      <c r="AN236" s="28">
        <v>0</v>
      </c>
      <c r="AO236" s="28">
        <v>0</v>
      </c>
      <c r="AP236" s="28">
        <v>0</v>
      </c>
      <c r="AQ236" s="28">
        <v>0</v>
      </c>
      <c r="AR236" s="31">
        <v>0</v>
      </c>
      <c r="AS236" s="28">
        <v>0</v>
      </c>
      <c r="AT236" s="28">
        <v>0</v>
      </c>
      <c r="AU236" s="31">
        <v>0</v>
      </c>
      <c r="AV236" s="28">
        <v>0</v>
      </c>
      <c r="AW236" s="31">
        <v>0</v>
      </c>
      <c r="AX236" s="28">
        <v>0</v>
      </c>
      <c r="AY236" s="28">
        <v>0</v>
      </c>
      <c r="AZ236" s="31">
        <v>0</v>
      </c>
      <c r="BA236" s="28">
        <v>0</v>
      </c>
      <c r="BB236" s="28">
        <v>0</v>
      </c>
      <c r="BC236" s="28">
        <v>0</v>
      </c>
      <c r="BD236" s="28">
        <v>0</v>
      </c>
      <c r="BE236" s="28">
        <v>0</v>
      </c>
      <c r="BF236" s="28">
        <v>0</v>
      </c>
      <c r="BG236" s="28">
        <v>0</v>
      </c>
      <c r="BH236" s="28">
        <v>0</v>
      </c>
      <c r="BI236" s="28">
        <v>0</v>
      </c>
      <c r="BJ236" s="28">
        <v>0</v>
      </c>
      <c r="BK236" s="28">
        <v>0</v>
      </c>
      <c r="BL236" s="28">
        <v>0</v>
      </c>
      <c r="BM236" s="28">
        <v>0</v>
      </c>
      <c r="BN236" s="28">
        <v>0</v>
      </c>
      <c r="BO236" s="28">
        <v>0</v>
      </c>
      <c r="BP236" s="28">
        <v>0</v>
      </c>
      <c r="BQ236" s="28">
        <v>0</v>
      </c>
      <c r="BR236" s="28">
        <v>0</v>
      </c>
      <c r="BS236" s="28">
        <v>0</v>
      </c>
      <c r="BT236" s="28">
        <v>0</v>
      </c>
      <c r="BU236" s="28">
        <v>0</v>
      </c>
      <c r="BV236" s="31">
        <f t="shared" si="160"/>
        <v>0</v>
      </c>
      <c r="BW236" s="31">
        <f t="shared" si="161"/>
        <v>0</v>
      </c>
      <c r="BX236" s="31">
        <f t="shared" si="162"/>
        <v>0</v>
      </c>
      <c r="BY236" s="31">
        <f t="shared" si="163"/>
        <v>0</v>
      </c>
      <c r="BZ236" s="31">
        <f t="shared" si="164"/>
        <v>0</v>
      </c>
      <c r="CA236" s="31">
        <f t="shared" si="165"/>
        <v>0</v>
      </c>
      <c r="CB236" s="31">
        <f t="shared" si="166"/>
        <v>0</v>
      </c>
      <c r="CC236" s="31">
        <f t="shared" si="167"/>
        <v>0</v>
      </c>
      <c r="CD236" s="31">
        <f t="shared" si="168"/>
        <v>0</v>
      </c>
      <c r="CE236" s="31">
        <f t="shared" si="169"/>
        <v>0</v>
      </c>
      <c r="CF236" s="85" t="s">
        <v>1358</v>
      </c>
    </row>
    <row r="237" spans="1:84" ht="65.25" customHeight="1" x14ac:dyDescent="0.25">
      <c r="A237" s="34" t="s">
        <v>102</v>
      </c>
      <c r="B237" s="18" t="s">
        <v>2602</v>
      </c>
      <c r="C237" s="27" t="s">
        <v>2603</v>
      </c>
      <c r="D237" s="66">
        <v>2018</v>
      </c>
      <c r="E237" s="66">
        <v>2018</v>
      </c>
      <c r="F237" s="63" t="s">
        <v>1358</v>
      </c>
      <c r="G237" s="64">
        <v>0</v>
      </c>
      <c r="H237" s="64">
        <f t="shared" si="170"/>
        <v>0.132633003</v>
      </c>
      <c r="I237" s="31" t="s">
        <v>2659</v>
      </c>
      <c r="J237" s="64">
        <v>0</v>
      </c>
      <c r="K237" s="31">
        <f t="shared" si="171"/>
        <v>0.132633003</v>
      </c>
      <c r="L237" s="31" t="s">
        <v>1358</v>
      </c>
      <c r="M237" s="28">
        <v>0</v>
      </c>
      <c r="N237" s="31">
        <v>0</v>
      </c>
      <c r="O237" s="65">
        <v>0</v>
      </c>
      <c r="P237" s="28">
        <v>0</v>
      </c>
      <c r="Q237" s="28">
        <v>0</v>
      </c>
      <c r="R237" s="31">
        <v>0</v>
      </c>
      <c r="S237" s="31">
        <f t="shared" si="173"/>
        <v>0</v>
      </c>
      <c r="T237" s="31">
        <f t="shared" si="174"/>
        <v>0.132633003</v>
      </c>
      <c r="U237" s="31">
        <f t="shared" si="158"/>
        <v>0</v>
      </c>
      <c r="V237" s="31">
        <f t="shared" si="172"/>
        <v>0</v>
      </c>
      <c r="W237" s="31">
        <f t="shared" si="175"/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31">
        <v>0</v>
      </c>
      <c r="AI237" s="28">
        <v>0</v>
      </c>
      <c r="AJ237" s="28">
        <v>0</v>
      </c>
      <c r="AK237" s="31">
        <v>0</v>
      </c>
      <c r="AL237" s="28">
        <v>0</v>
      </c>
      <c r="AM237" s="28">
        <v>0</v>
      </c>
      <c r="AN237" s="28">
        <v>0</v>
      </c>
      <c r="AO237" s="28">
        <v>0</v>
      </c>
      <c r="AP237" s="28">
        <v>0</v>
      </c>
      <c r="AQ237" s="28">
        <v>0</v>
      </c>
      <c r="AR237" s="31">
        <v>0</v>
      </c>
      <c r="AS237" s="28">
        <v>0</v>
      </c>
      <c r="AT237" s="28">
        <v>0</v>
      </c>
      <c r="AU237" s="31">
        <v>0</v>
      </c>
      <c r="AV237" s="28">
        <v>0</v>
      </c>
      <c r="AW237" s="31">
        <v>0</v>
      </c>
      <c r="AX237" s="28">
        <v>0</v>
      </c>
      <c r="AY237" s="28">
        <v>0</v>
      </c>
      <c r="AZ237" s="31">
        <v>0</v>
      </c>
      <c r="BA237" s="28">
        <v>0</v>
      </c>
      <c r="BB237" s="28">
        <v>0</v>
      </c>
      <c r="BC237" s="28">
        <v>0</v>
      </c>
      <c r="BD237" s="28">
        <v>0</v>
      </c>
      <c r="BE237" s="28">
        <v>0</v>
      </c>
      <c r="BF237" s="28">
        <v>0</v>
      </c>
      <c r="BG237" s="28">
        <v>0.132633003</v>
      </c>
      <c r="BH237" s="28">
        <v>0</v>
      </c>
      <c r="BI237" s="28">
        <v>0</v>
      </c>
      <c r="BJ237" s="28">
        <v>0.132633003</v>
      </c>
      <c r="BK237" s="28">
        <v>0</v>
      </c>
      <c r="BL237" s="28">
        <v>0</v>
      </c>
      <c r="BM237" s="28">
        <v>0</v>
      </c>
      <c r="BN237" s="28">
        <v>0</v>
      </c>
      <c r="BO237" s="28">
        <v>0</v>
      </c>
      <c r="BP237" s="28">
        <v>0</v>
      </c>
      <c r="BQ237" s="28">
        <v>0</v>
      </c>
      <c r="BR237" s="28">
        <v>0</v>
      </c>
      <c r="BS237" s="28">
        <v>0</v>
      </c>
      <c r="BT237" s="28">
        <v>0</v>
      </c>
      <c r="BU237" s="28">
        <v>0</v>
      </c>
      <c r="BV237" s="31">
        <f t="shared" si="160"/>
        <v>0.132633003</v>
      </c>
      <c r="BW237" s="31">
        <f t="shared" si="161"/>
        <v>0</v>
      </c>
      <c r="BX237" s="31">
        <f t="shared" si="162"/>
        <v>0</v>
      </c>
      <c r="BY237" s="31">
        <f t="shared" si="163"/>
        <v>0.132633003</v>
      </c>
      <c r="BZ237" s="31">
        <f t="shared" si="164"/>
        <v>0</v>
      </c>
      <c r="CA237" s="31">
        <f t="shared" si="165"/>
        <v>0.132633003</v>
      </c>
      <c r="CB237" s="31">
        <f t="shared" si="166"/>
        <v>0</v>
      </c>
      <c r="CC237" s="31">
        <f t="shared" si="167"/>
        <v>0</v>
      </c>
      <c r="CD237" s="31">
        <f t="shared" si="168"/>
        <v>0.132633003</v>
      </c>
      <c r="CE237" s="31">
        <f t="shared" si="169"/>
        <v>0</v>
      </c>
      <c r="CF237" s="85" t="s">
        <v>1358</v>
      </c>
    </row>
    <row r="238" spans="1:84" ht="51" customHeight="1" x14ac:dyDescent="0.25">
      <c r="A238" s="34" t="s">
        <v>102</v>
      </c>
      <c r="B238" s="18" t="s">
        <v>2604</v>
      </c>
      <c r="C238" s="27" t="s">
        <v>2605</v>
      </c>
      <c r="D238" s="66">
        <v>2018</v>
      </c>
      <c r="E238" s="66">
        <v>2018</v>
      </c>
      <c r="F238" s="63" t="s">
        <v>1358</v>
      </c>
      <c r="G238" s="64">
        <v>0</v>
      </c>
      <c r="H238" s="64">
        <f t="shared" si="170"/>
        <v>0</v>
      </c>
      <c r="I238" s="31" t="s">
        <v>1358</v>
      </c>
      <c r="J238" s="64">
        <v>0</v>
      </c>
      <c r="K238" s="31">
        <f t="shared" si="171"/>
        <v>0</v>
      </c>
      <c r="L238" s="31" t="s">
        <v>1358</v>
      </c>
      <c r="M238" s="28">
        <v>0</v>
      </c>
      <c r="N238" s="31">
        <v>0</v>
      </c>
      <c r="O238" s="65">
        <v>0</v>
      </c>
      <c r="P238" s="28">
        <v>0</v>
      </c>
      <c r="Q238" s="28">
        <v>0</v>
      </c>
      <c r="R238" s="31">
        <v>0</v>
      </c>
      <c r="S238" s="31">
        <f t="shared" si="173"/>
        <v>0</v>
      </c>
      <c r="T238" s="31">
        <f t="shared" si="174"/>
        <v>0</v>
      </c>
      <c r="U238" s="31">
        <f t="shared" si="158"/>
        <v>0</v>
      </c>
      <c r="V238" s="31">
        <f t="shared" si="172"/>
        <v>0</v>
      </c>
      <c r="W238" s="31">
        <f t="shared" si="175"/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31">
        <v>0</v>
      </c>
      <c r="AI238" s="28">
        <v>0</v>
      </c>
      <c r="AJ238" s="28">
        <v>0</v>
      </c>
      <c r="AK238" s="31">
        <v>0</v>
      </c>
      <c r="AL238" s="28">
        <v>0</v>
      </c>
      <c r="AM238" s="28">
        <v>0</v>
      </c>
      <c r="AN238" s="28">
        <v>0</v>
      </c>
      <c r="AO238" s="28">
        <v>0</v>
      </c>
      <c r="AP238" s="28">
        <v>0</v>
      </c>
      <c r="AQ238" s="28">
        <v>0</v>
      </c>
      <c r="AR238" s="31">
        <v>0</v>
      </c>
      <c r="AS238" s="28">
        <v>0</v>
      </c>
      <c r="AT238" s="28">
        <v>0</v>
      </c>
      <c r="AU238" s="31">
        <v>0</v>
      </c>
      <c r="AV238" s="28">
        <v>0</v>
      </c>
      <c r="AW238" s="31">
        <v>0</v>
      </c>
      <c r="AX238" s="28">
        <v>0</v>
      </c>
      <c r="AY238" s="28">
        <v>0</v>
      </c>
      <c r="AZ238" s="31">
        <v>0</v>
      </c>
      <c r="BA238" s="28">
        <v>0</v>
      </c>
      <c r="BB238" s="28">
        <v>0</v>
      </c>
      <c r="BC238" s="28">
        <v>0</v>
      </c>
      <c r="BD238" s="28">
        <v>0</v>
      </c>
      <c r="BE238" s="28">
        <v>0</v>
      </c>
      <c r="BF238" s="28">
        <v>0</v>
      </c>
      <c r="BG238" s="28">
        <v>0</v>
      </c>
      <c r="BH238" s="28">
        <v>0</v>
      </c>
      <c r="BI238" s="28">
        <v>0</v>
      </c>
      <c r="BJ238" s="28">
        <v>0</v>
      </c>
      <c r="BK238" s="28">
        <v>0</v>
      </c>
      <c r="BL238" s="28">
        <v>0</v>
      </c>
      <c r="BM238" s="28">
        <v>0</v>
      </c>
      <c r="BN238" s="28">
        <v>0</v>
      </c>
      <c r="BO238" s="28">
        <v>0</v>
      </c>
      <c r="BP238" s="28">
        <v>0</v>
      </c>
      <c r="BQ238" s="28">
        <v>0</v>
      </c>
      <c r="BR238" s="28">
        <v>0</v>
      </c>
      <c r="BS238" s="28">
        <v>0</v>
      </c>
      <c r="BT238" s="28">
        <v>0</v>
      </c>
      <c r="BU238" s="28">
        <v>0</v>
      </c>
      <c r="BV238" s="31">
        <f t="shared" si="160"/>
        <v>0</v>
      </c>
      <c r="BW238" s="31">
        <f t="shared" si="161"/>
        <v>0</v>
      </c>
      <c r="BX238" s="31">
        <f t="shared" si="162"/>
        <v>0</v>
      </c>
      <c r="BY238" s="31">
        <f t="shared" si="163"/>
        <v>0</v>
      </c>
      <c r="BZ238" s="31">
        <f t="shared" si="164"/>
        <v>0</v>
      </c>
      <c r="CA238" s="31">
        <f t="shared" si="165"/>
        <v>0</v>
      </c>
      <c r="CB238" s="31">
        <f t="shared" si="166"/>
        <v>0</v>
      </c>
      <c r="CC238" s="31">
        <f t="shared" si="167"/>
        <v>0</v>
      </c>
      <c r="CD238" s="31">
        <f t="shared" si="168"/>
        <v>0</v>
      </c>
      <c r="CE238" s="31">
        <f t="shared" si="169"/>
        <v>0</v>
      </c>
      <c r="CF238" s="85" t="s">
        <v>1358</v>
      </c>
    </row>
    <row r="239" spans="1:84" ht="51" customHeight="1" x14ac:dyDescent="0.25">
      <c r="A239" s="34" t="s">
        <v>102</v>
      </c>
      <c r="B239" s="18" t="s">
        <v>2606</v>
      </c>
      <c r="C239" s="27" t="s">
        <v>2607</v>
      </c>
      <c r="D239" s="66">
        <v>2018</v>
      </c>
      <c r="E239" s="66">
        <v>2018</v>
      </c>
      <c r="F239" s="63" t="s">
        <v>1358</v>
      </c>
      <c r="G239" s="64">
        <v>0</v>
      </c>
      <c r="H239" s="64">
        <f t="shared" si="170"/>
        <v>0</v>
      </c>
      <c r="I239" s="31" t="s">
        <v>1358</v>
      </c>
      <c r="J239" s="64">
        <v>0</v>
      </c>
      <c r="K239" s="31">
        <f t="shared" si="171"/>
        <v>0</v>
      </c>
      <c r="L239" s="31" t="s">
        <v>1358</v>
      </c>
      <c r="M239" s="28">
        <v>0</v>
      </c>
      <c r="N239" s="31">
        <v>0</v>
      </c>
      <c r="O239" s="65">
        <v>0</v>
      </c>
      <c r="P239" s="28">
        <v>0</v>
      </c>
      <c r="Q239" s="28">
        <v>0</v>
      </c>
      <c r="R239" s="31">
        <v>0</v>
      </c>
      <c r="S239" s="31">
        <f t="shared" si="173"/>
        <v>0</v>
      </c>
      <c r="T239" s="31">
        <f t="shared" si="174"/>
        <v>0</v>
      </c>
      <c r="U239" s="31">
        <f t="shared" si="158"/>
        <v>0</v>
      </c>
      <c r="V239" s="31">
        <f t="shared" si="172"/>
        <v>0</v>
      </c>
      <c r="W239" s="31">
        <f t="shared" si="175"/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31">
        <v>0</v>
      </c>
      <c r="AI239" s="28">
        <v>0</v>
      </c>
      <c r="AJ239" s="28">
        <v>0</v>
      </c>
      <c r="AK239" s="31">
        <v>0</v>
      </c>
      <c r="AL239" s="28">
        <v>0</v>
      </c>
      <c r="AM239" s="28">
        <v>0</v>
      </c>
      <c r="AN239" s="28">
        <v>0</v>
      </c>
      <c r="AO239" s="28">
        <v>0</v>
      </c>
      <c r="AP239" s="28">
        <v>0</v>
      </c>
      <c r="AQ239" s="28">
        <v>0</v>
      </c>
      <c r="AR239" s="31">
        <v>0</v>
      </c>
      <c r="AS239" s="28">
        <v>0</v>
      </c>
      <c r="AT239" s="28">
        <v>0</v>
      </c>
      <c r="AU239" s="31">
        <v>0</v>
      </c>
      <c r="AV239" s="28">
        <v>0</v>
      </c>
      <c r="AW239" s="31">
        <v>0</v>
      </c>
      <c r="AX239" s="28">
        <v>0</v>
      </c>
      <c r="AY239" s="28">
        <v>0</v>
      </c>
      <c r="AZ239" s="31">
        <v>0</v>
      </c>
      <c r="BA239" s="28">
        <v>0</v>
      </c>
      <c r="BB239" s="28">
        <v>0</v>
      </c>
      <c r="BC239" s="28">
        <v>0</v>
      </c>
      <c r="BD239" s="28">
        <v>0</v>
      </c>
      <c r="BE239" s="28">
        <v>0</v>
      </c>
      <c r="BF239" s="28">
        <v>0</v>
      </c>
      <c r="BG239" s="28">
        <v>0</v>
      </c>
      <c r="BH239" s="28">
        <v>0</v>
      </c>
      <c r="BI239" s="28">
        <v>0</v>
      </c>
      <c r="BJ239" s="28">
        <v>0</v>
      </c>
      <c r="BK239" s="28">
        <v>0</v>
      </c>
      <c r="BL239" s="28">
        <v>0</v>
      </c>
      <c r="BM239" s="28">
        <v>0</v>
      </c>
      <c r="BN239" s="28">
        <v>0</v>
      </c>
      <c r="BO239" s="28">
        <v>0</v>
      </c>
      <c r="BP239" s="28">
        <v>0</v>
      </c>
      <c r="BQ239" s="28">
        <v>0</v>
      </c>
      <c r="BR239" s="28">
        <v>0</v>
      </c>
      <c r="BS239" s="28">
        <v>0</v>
      </c>
      <c r="BT239" s="28">
        <v>0</v>
      </c>
      <c r="BU239" s="28">
        <v>0</v>
      </c>
      <c r="BV239" s="31">
        <f t="shared" si="160"/>
        <v>0</v>
      </c>
      <c r="BW239" s="31">
        <f t="shared" si="161"/>
        <v>0</v>
      </c>
      <c r="BX239" s="31">
        <f t="shared" si="162"/>
        <v>0</v>
      </c>
      <c r="BY239" s="31">
        <f t="shared" si="163"/>
        <v>0</v>
      </c>
      <c r="BZ239" s="31">
        <f t="shared" si="164"/>
        <v>0</v>
      </c>
      <c r="CA239" s="31">
        <f t="shared" si="165"/>
        <v>0</v>
      </c>
      <c r="CB239" s="31">
        <f t="shared" si="166"/>
        <v>0</v>
      </c>
      <c r="CC239" s="31">
        <f t="shared" si="167"/>
        <v>0</v>
      </c>
      <c r="CD239" s="31">
        <f t="shared" si="168"/>
        <v>0</v>
      </c>
      <c r="CE239" s="31">
        <f t="shared" si="169"/>
        <v>0</v>
      </c>
      <c r="CF239" s="85" t="s">
        <v>1358</v>
      </c>
    </row>
    <row r="240" spans="1:84" ht="51" customHeight="1" x14ac:dyDescent="0.25">
      <c r="A240" s="34" t="s">
        <v>102</v>
      </c>
      <c r="B240" s="18" t="s">
        <v>2608</v>
      </c>
      <c r="C240" s="27" t="s">
        <v>2609</v>
      </c>
      <c r="D240" s="66">
        <v>2018</v>
      </c>
      <c r="E240" s="66">
        <v>2018</v>
      </c>
      <c r="F240" s="63" t="s">
        <v>1358</v>
      </c>
      <c r="G240" s="64">
        <v>0</v>
      </c>
      <c r="H240" s="64">
        <f t="shared" si="170"/>
        <v>1.9109120600000001E-2</v>
      </c>
      <c r="I240" s="31" t="s">
        <v>2625</v>
      </c>
      <c r="J240" s="64">
        <v>0</v>
      </c>
      <c r="K240" s="31">
        <f t="shared" si="171"/>
        <v>1.9109120600000001E-2</v>
      </c>
      <c r="L240" s="31" t="s">
        <v>1358</v>
      </c>
      <c r="M240" s="28">
        <v>0</v>
      </c>
      <c r="N240" s="31">
        <v>0</v>
      </c>
      <c r="O240" s="65">
        <v>0</v>
      </c>
      <c r="P240" s="28">
        <v>0</v>
      </c>
      <c r="Q240" s="28">
        <v>0</v>
      </c>
      <c r="R240" s="31">
        <v>0</v>
      </c>
      <c r="S240" s="31">
        <f t="shared" si="173"/>
        <v>0</v>
      </c>
      <c r="T240" s="31">
        <f t="shared" si="174"/>
        <v>1.9109120600000001E-2</v>
      </c>
      <c r="U240" s="31">
        <f t="shared" si="158"/>
        <v>0</v>
      </c>
      <c r="V240" s="31">
        <f t="shared" si="172"/>
        <v>0</v>
      </c>
      <c r="W240" s="31">
        <f t="shared" si="175"/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31">
        <v>0</v>
      </c>
      <c r="AI240" s="28">
        <v>0</v>
      </c>
      <c r="AJ240" s="28">
        <v>0</v>
      </c>
      <c r="AK240" s="31">
        <v>0</v>
      </c>
      <c r="AL240" s="28">
        <v>0</v>
      </c>
      <c r="AM240" s="28">
        <v>0</v>
      </c>
      <c r="AN240" s="28">
        <v>0</v>
      </c>
      <c r="AO240" s="28">
        <v>0</v>
      </c>
      <c r="AP240" s="28">
        <v>0</v>
      </c>
      <c r="AQ240" s="28">
        <v>0</v>
      </c>
      <c r="AR240" s="31">
        <v>0</v>
      </c>
      <c r="AS240" s="28">
        <v>0</v>
      </c>
      <c r="AT240" s="28">
        <v>0</v>
      </c>
      <c r="AU240" s="31">
        <v>0</v>
      </c>
      <c r="AV240" s="28">
        <v>0</v>
      </c>
      <c r="AW240" s="31">
        <v>0</v>
      </c>
      <c r="AX240" s="28">
        <v>0</v>
      </c>
      <c r="AY240" s="28">
        <v>0</v>
      </c>
      <c r="AZ240" s="31">
        <v>0</v>
      </c>
      <c r="BA240" s="28">
        <v>0</v>
      </c>
      <c r="BB240" s="28">
        <v>0</v>
      </c>
      <c r="BC240" s="28">
        <v>0</v>
      </c>
      <c r="BD240" s="28">
        <v>0</v>
      </c>
      <c r="BE240" s="28">
        <v>0</v>
      </c>
      <c r="BF240" s="28">
        <v>0</v>
      </c>
      <c r="BG240" s="28">
        <v>1.9109120600000001E-2</v>
      </c>
      <c r="BH240" s="28">
        <v>0</v>
      </c>
      <c r="BI240" s="28">
        <v>0</v>
      </c>
      <c r="BJ240" s="28">
        <v>1.9109120600000001E-2</v>
      </c>
      <c r="BK240" s="28">
        <v>0</v>
      </c>
      <c r="BL240" s="28">
        <v>0</v>
      </c>
      <c r="BM240" s="28">
        <v>0</v>
      </c>
      <c r="BN240" s="28">
        <v>0</v>
      </c>
      <c r="BO240" s="28">
        <v>0</v>
      </c>
      <c r="BP240" s="28">
        <v>0</v>
      </c>
      <c r="BQ240" s="28">
        <v>0</v>
      </c>
      <c r="BR240" s="28">
        <v>0</v>
      </c>
      <c r="BS240" s="28">
        <v>0</v>
      </c>
      <c r="BT240" s="28">
        <v>0</v>
      </c>
      <c r="BU240" s="28">
        <v>0</v>
      </c>
      <c r="BV240" s="31">
        <f t="shared" si="160"/>
        <v>1.9109120600000001E-2</v>
      </c>
      <c r="BW240" s="31">
        <f t="shared" si="161"/>
        <v>0</v>
      </c>
      <c r="BX240" s="31">
        <f t="shared" si="162"/>
        <v>0</v>
      </c>
      <c r="BY240" s="31">
        <f t="shared" si="163"/>
        <v>1.9109120600000001E-2</v>
      </c>
      <c r="BZ240" s="31">
        <f t="shared" si="164"/>
        <v>0</v>
      </c>
      <c r="CA240" s="31">
        <f t="shared" si="165"/>
        <v>1.9109120600000001E-2</v>
      </c>
      <c r="CB240" s="31">
        <f t="shared" si="166"/>
        <v>0</v>
      </c>
      <c r="CC240" s="31">
        <f t="shared" si="167"/>
        <v>0</v>
      </c>
      <c r="CD240" s="31">
        <f t="shared" si="168"/>
        <v>1.9109120600000001E-2</v>
      </c>
      <c r="CE240" s="31">
        <f t="shared" si="169"/>
        <v>0</v>
      </c>
      <c r="CF240" s="85" t="s">
        <v>1358</v>
      </c>
    </row>
    <row r="241" spans="1:84" ht="51" customHeight="1" x14ac:dyDescent="0.25">
      <c r="A241" s="34" t="s">
        <v>102</v>
      </c>
      <c r="B241" s="18" t="s">
        <v>2610</v>
      </c>
      <c r="C241" s="27" t="s">
        <v>2611</v>
      </c>
      <c r="D241" s="66">
        <v>2018</v>
      </c>
      <c r="E241" s="66">
        <v>2018</v>
      </c>
      <c r="F241" s="63" t="s">
        <v>1358</v>
      </c>
      <c r="G241" s="64">
        <v>0</v>
      </c>
      <c r="H241" s="64">
        <f t="shared" si="170"/>
        <v>0</v>
      </c>
      <c r="I241" s="31" t="s">
        <v>1358</v>
      </c>
      <c r="J241" s="64">
        <v>0</v>
      </c>
      <c r="K241" s="31">
        <f t="shared" si="171"/>
        <v>0</v>
      </c>
      <c r="L241" s="31" t="s">
        <v>1358</v>
      </c>
      <c r="M241" s="28">
        <v>0</v>
      </c>
      <c r="N241" s="31">
        <v>0</v>
      </c>
      <c r="O241" s="65">
        <v>0</v>
      </c>
      <c r="P241" s="28">
        <v>0</v>
      </c>
      <c r="Q241" s="28">
        <v>0</v>
      </c>
      <c r="R241" s="31">
        <v>0</v>
      </c>
      <c r="S241" s="31">
        <f t="shared" si="173"/>
        <v>0</v>
      </c>
      <c r="T241" s="31">
        <f t="shared" si="174"/>
        <v>0</v>
      </c>
      <c r="U241" s="31">
        <f t="shared" si="158"/>
        <v>0</v>
      </c>
      <c r="V241" s="31">
        <f t="shared" si="172"/>
        <v>0</v>
      </c>
      <c r="W241" s="31">
        <f t="shared" si="175"/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31">
        <v>0</v>
      </c>
      <c r="AI241" s="28">
        <v>0</v>
      </c>
      <c r="AJ241" s="28">
        <v>0</v>
      </c>
      <c r="AK241" s="31">
        <v>0</v>
      </c>
      <c r="AL241" s="28">
        <v>0</v>
      </c>
      <c r="AM241" s="28">
        <v>0</v>
      </c>
      <c r="AN241" s="28">
        <v>0</v>
      </c>
      <c r="AO241" s="28">
        <v>0</v>
      </c>
      <c r="AP241" s="28">
        <v>0</v>
      </c>
      <c r="AQ241" s="28">
        <v>0</v>
      </c>
      <c r="AR241" s="31">
        <v>0</v>
      </c>
      <c r="AS241" s="28">
        <v>0</v>
      </c>
      <c r="AT241" s="28">
        <v>0</v>
      </c>
      <c r="AU241" s="31">
        <v>0</v>
      </c>
      <c r="AV241" s="28">
        <v>0</v>
      </c>
      <c r="AW241" s="31">
        <v>0</v>
      </c>
      <c r="AX241" s="28">
        <v>0</v>
      </c>
      <c r="AY241" s="28">
        <v>0</v>
      </c>
      <c r="AZ241" s="31">
        <v>0</v>
      </c>
      <c r="BA241" s="28">
        <v>0</v>
      </c>
      <c r="BB241" s="28">
        <v>0</v>
      </c>
      <c r="BC241" s="28">
        <v>0</v>
      </c>
      <c r="BD241" s="28">
        <v>0</v>
      </c>
      <c r="BE241" s="28">
        <v>0</v>
      </c>
      <c r="BF241" s="28">
        <v>0</v>
      </c>
      <c r="BG241" s="28">
        <v>0</v>
      </c>
      <c r="BH241" s="28">
        <v>0</v>
      </c>
      <c r="BI241" s="28">
        <v>0</v>
      </c>
      <c r="BJ241" s="28">
        <v>0</v>
      </c>
      <c r="BK241" s="28">
        <v>0</v>
      </c>
      <c r="BL241" s="28">
        <v>0</v>
      </c>
      <c r="BM241" s="28">
        <v>0</v>
      </c>
      <c r="BN241" s="28">
        <v>0</v>
      </c>
      <c r="BO241" s="28">
        <v>0</v>
      </c>
      <c r="BP241" s="28">
        <v>0</v>
      </c>
      <c r="BQ241" s="28">
        <v>0</v>
      </c>
      <c r="BR241" s="28">
        <v>0</v>
      </c>
      <c r="BS241" s="28">
        <v>0</v>
      </c>
      <c r="BT241" s="28">
        <v>0</v>
      </c>
      <c r="BU241" s="28">
        <v>0</v>
      </c>
      <c r="BV241" s="31">
        <f t="shared" si="160"/>
        <v>0</v>
      </c>
      <c r="BW241" s="31">
        <f t="shared" si="161"/>
        <v>0</v>
      </c>
      <c r="BX241" s="31">
        <f t="shared" si="162"/>
        <v>0</v>
      </c>
      <c r="BY241" s="31">
        <f t="shared" si="163"/>
        <v>0</v>
      </c>
      <c r="BZ241" s="31">
        <f t="shared" si="164"/>
        <v>0</v>
      </c>
      <c r="CA241" s="31">
        <f t="shared" si="165"/>
        <v>0</v>
      </c>
      <c r="CB241" s="31">
        <f t="shared" si="166"/>
        <v>0</v>
      </c>
      <c r="CC241" s="31">
        <f t="shared" si="167"/>
        <v>0</v>
      </c>
      <c r="CD241" s="31">
        <f t="shared" si="168"/>
        <v>0</v>
      </c>
      <c r="CE241" s="31">
        <f t="shared" si="169"/>
        <v>0</v>
      </c>
      <c r="CF241" s="85" t="s">
        <v>1358</v>
      </c>
    </row>
    <row r="242" spans="1:84" ht="68.25" customHeight="1" x14ac:dyDescent="0.25">
      <c r="A242" s="34" t="s">
        <v>102</v>
      </c>
      <c r="B242" s="18" t="s">
        <v>2612</v>
      </c>
      <c r="C242" s="27" t="s">
        <v>2613</v>
      </c>
      <c r="D242" s="66">
        <v>2018</v>
      </c>
      <c r="E242" s="66">
        <v>2018</v>
      </c>
      <c r="F242" s="63" t="s">
        <v>1358</v>
      </c>
      <c r="G242" s="64">
        <v>0</v>
      </c>
      <c r="H242" s="64">
        <f t="shared" si="170"/>
        <v>0</v>
      </c>
      <c r="I242" s="31" t="s">
        <v>1358</v>
      </c>
      <c r="J242" s="64">
        <v>0</v>
      </c>
      <c r="K242" s="31">
        <f t="shared" si="171"/>
        <v>0</v>
      </c>
      <c r="L242" s="31" t="s">
        <v>1358</v>
      </c>
      <c r="M242" s="28">
        <v>0</v>
      </c>
      <c r="N242" s="31">
        <v>0</v>
      </c>
      <c r="O242" s="65">
        <v>0</v>
      </c>
      <c r="P242" s="28">
        <v>0</v>
      </c>
      <c r="Q242" s="28">
        <v>0</v>
      </c>
      <c r="R242" s="31">
        <v>0</v>
      </c>
      <c r="S242" s="31">
        <f t="shared" si="173"/>
        <v>0</v>
      </c>
      <c r="T242" s="31">
        <f t="shared" si="174"/>
        <v>0</v>
      </c>
      <c r="U242" s="31">
        <f t="shared" si="158"/>
        <v>0</v>
      </c>
      <c r="V242" s="31">
        <f t="shared" si="172"/>
        <v>0</v>
      </c>
      <c r="W242" s="31">
        <f t="shared" si="175"/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31">
        <v>0</v>
      </c>
      <c r="AI242" s="28">
        <v>0</v>
      </c>
      <c r="AJ242" s="28">
        <v>0</v>
      </c>
      <c r="AK242" s="31">
        <v>0</v>
      </c>
      <c r="AL242" s="28">
        <v>0</v>
      </c>
      <c r="AM242" s="28">
        <v>0</v>
      </c>
      <c r="AN242" s="28">
        <v>0</v>
      </c>
      <c r="AO242" s="28">
        <v>0</v>
      </c>
      <c r="AP242" s="28">
        <v>0</v>
      </c>
      <c r="AQ242" s="28">
        <v>0</v>
      </c>
      <c r="AR242" s="31">
        <v>0</v>
      </c>
      <c r="AS242" s="28">
        <v>0</v>
      </c>
      <c r="AT242" s="28">
        <v>0</v>
      </c>
      <c r="AU242" s="31">
        <v>0</v>
      </c>
      <c r="AV242" s="28">
        <v>0</v>
      </c>
      <c r="AW242" s="31">
        <v>0</v>
      </c>
      <c r="AX242" s="28">
        <v>0</v>
      </c>
      <c r="AY242" s="28">
        <v>0</v>
      </c>
      <c r="AZ242" s="31">
        <v>0</v>
      </c>
      <c r="BA242" s="28">
        <v>0</v>
      </c>
      <c r="BB242" s="28">
        <v>0</v>
      </c>
      <c r="BC242" s="28">
        <v>0</v>
      </c>
      <c r="BD242" s="28">
        <v>0</v>
      </c>
      <c r="BE242" s="28">
        <v>0</v>
      </c>
      <c r="BF242" s="28">
        <v>0</v>
      </c>
      <c r="BG242" s="28">
        <v>0</v>
      </c>
      <c r="BH242" s="28">
        <v>0</v>
      </c>
      <c r="BI242" s="28">
        <v>0</v>
      </c>
      <c r="BJ242" s="28">
        <v>0</v>
      </c>
      <c r="BK242" s="28">
        <v>0</v>
      </c>
      <c r="BL242" s="28">
        <v>0</v>
      </c>
      <c r="BM242" s="28">
        <v>0</v>
      </c>
      <c r="BN242" s="28">
        <v>0</v>
      </c>
      <c r="BO242" s="28">
        <v>0</v>
      </c>
      <c r="BP242" s="28">
        <v>0</v>
      </c>
      <c r="BQ242" s="28">
        <v>0</v>
      </c>
      <c r="BR242" s="28">
        <v>0</v>
      </c>
      <c r="BS242" s="28">
        <v>0</v>
      </c>
      <c r="BT242" s="28">
        <v>0</v>
      </c>
      <c r="BU242" s="28">
        <v>0</v>
      </c>
      <c r="BV242" s="31">
        <f t="shared" si="160"/>
        <v>0</v>
      </c>
      <c r="BW242" s="31">
        <f t="shared" si="161"/>
        <v>0</v>
      </c>
      <c r="BX242" s="31">
        <f t="shared" si="162"/>
        <v>0</v>
      </c>
      <c r="BY242" s="31">
        <f t="shared" si="163"/>
        <v>0</v>
      </c>
      <c r="BZ242" s="31">
        <f t="shared" si="164"/>
        <v>0</v>
      </c>
      <c r="CA242" s="31">
        <f t="shared" si="165"/>
        <v>0</v>
      </c>
      <c r="CB242" s="31">
        <f t="shared" si="166"/>
        <v>0</v>
      </c>
      <c r="CC242" s="31">
        <f t="shared" si="167"/>
        <v>0</v>
      </c>
      <c r="CD242" s="31">
        <f t="shared" si="168"/>
        <v>0</v>
      </c>
      <c r="CE242" s="31">
        <f t="shared" si="169"/>
        <v>0</v>
      </c>
      <c r="CF242" s="85" t="s">
        <v>1358</v>
      </c>
    </row>
    <row r="243" spans="1:84" ht="51" customHeight="1" x14ac:dyDescent="0.25">
      <c r="A243" s="34" t="s">
        <v>102</v>
      </c>
      <c r="B243" s="18" t="s">
        <v>2614</v>
      </c>
      <c r="C243" s="27" t="s">
        <v>2615</v>
      </c>
      <c r="D243" s="66">
        <v>2018</v>
      </c>
      <c r="E243" s="66">
        <v>2018</v>
      </c>
      <c r="F243" s="63" t="s">
        <v>1358</v>
      </c>
      <c r="G243" s="64">
        <v>0</v>
      </c>
      <c r="H243" s="64">
        <f t="shared" si="170"/>
        <v>0</v>
      </c>
      <c r="I243" s="31" t="s">
        <v>1358</v>
      </c>
      <c r="J243" s="64">
        <v>0</v>
      </c>
      <c r="K243" s="31">
        <f t="shared" si="171"/>
        <v>0</v>
      </c>
      <c r="L243" s="31" t="s">
        <v>1358</v>
      </c>
      <c r="M243" s="28">
        <v>0</v>
      </c>
      <c r="N243" s="31">
        <v>0</v>
      </c>
      <c r="O243" s="65">
        <v>0</v>
      </c>
      <c r="P243" s="28">
        <v>0</v>
      </c>
      <c r="Q243" s="28">
        <v>0</v>
      </c>
      <c r="R243" s="31">
        <v>0</v>
      </c>
      <c r="S243" s="31">
        <f t="shared" si="173"/>
        <v>0</v>
      </c>
      <c r="T243" s="31">
        <f t="shared" si="174"/>
        <v>0</v>
      </c>
      <c r="U243" s="31">
        <f t="shared" si="158"/>
        <v>0</v>
      </c>
      <c r="V243" s="31">
        <f t="shared" si="172"/>
        <v>0</v>
      </c>
      <c r="W243" s="31">
        <f t="shared" si="175"/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31">
        <v>0</v>
      </c>
      <c r="AI243" s="28">
        <v>0</v>
      </c>
      <c r="AJ243" s="28">
        <v>0</v>
      </c>
      <c r="AK243" s="31">
        <v>0</v>
      </c>
      <c r="AL243" s="28">
        <v>0</v>
      </c>
      <c r="AM243" s="28">
        <v>0</v>
      </c>
      <c r="AN243" s="28">
        <v>0</v>
      </c>
      <c r="AO243" s="28">
        <v>0</v>
      </c>
      <c r="AP243" s="28">
        <v>0</v>
      </c>
      <c r="AQ243" s="28">
        <v>0</v>
      </c>
      <c r="AR243" s="31">
        <v>0</v>
      </c>
      <c r="AS243" s="28">
        <v>0</v>
      </c>
      <c r="AT243" s="28">
        <v>0</v>
      </c>
      <c r="AU243" s="31">
        <v>0</v>
      </c>
      <c r="AV243" s="28">
        <v>0</v>
      </c>
      <c r="AW243" s="31">
        <v>0</v>
      </c>
      <c r="AX243" s="28">
        <v>0</v>
      </c>
      <c r="AY243" s="28">
        <v>0</v>
      </c>
      <c r="AZ243" s="31">
        <v>0</v>
      </c>
      <c r="BA243" s="28">
        <v>0</v>
      </c>
      <c r="BB243" s="28">
        <v>0</v>
      </c>
      <c r="BC243" s="28">
        <v>0</v>
      </c>
      <c r="BD243" s="28">
        <v>0</v>
      </c>
      <c r="BE243" s="28">
        <v>0</v>
      </c>
      <c r="BF243" s="28">
        <v>0</v>
      </c>
      <c r="BG243" s="28">
        <v>0</v>
      </c>
      <c r="BH243" s="28">
        <v>0</v>
      </c>
      <c r="BI243" s="28">
        <v>0</v>
      </c>
      <c r="BJ243" s="28">
        <v>0</v>
      </c>
      <c r="BK243" s="28">
        <v>0</v>
      </c>
      <c r="BL243" s="28">
        <v>0</v>
      </c>
      <c r="BM243" s="28">
        <v>0</v>
      </c>
      <c r="BN243" s="28">
        <v>0</v>
      </c>
      <c r="BO243" s="28">
        <v>0</v>
      </c>
      <c r="BP243" s="28">
        <v>0</v>
      </c>
      <c r="BQ243" s="28">
        <v>0</v>
      </c>
      <c r="BR243" s="28">
        <v>0</v>
      </c>
      <c r="BS243" s="28">
        <v>0</v>
      </c>
      <c r="BT243" s="28">
        <v>0</v>
      </c>
      <c r="BU243" s="28">
        <v>0</v>
      </c>
      <c r="BV243" s="31">
        <f t="shared" si="160"/>
        <v>0</v>
      </c>
      <c r="BW243" s="31">
        <f t="shared" si="161"/>
        <v>0</v>
      </c>
      <c r="BX243" s="31">
        <f t="shared" si="162"/>
        <v>0</v>
      </c>
      <c r="BY243" s="31">
        <f t="shared" si="163"/>
        <v>0</v>
      </c>
      <c r="BZ243" s="31">
        <f t="shared" si="164"/>
        <v>0</v>
      </c>
      <c r="CA243" s="31">
        <f t="shared" si="165"/>
        <v>0</v>
      </c>
      <c r="CB243" s="31">
        <f t="shared" si="166"/>
        <v>0</v>
      </c>
      <c r="CC243" s="31">
        <f t="shared" si="167"/>
        <v>0</v>
      </c>
      <c r="CD243" s="31">
        <f t="shared" si="168"/>
        <v>0</v>
      </c>
      <c r="CE243" s="31">
        <f t="shared" si="169"/>
        <v>0</v>
      </c>
      <c r="CF243" s="85" t="s">
        <v>1358</v>
      </c>
    </row>
    <row r="244" spans="1:84" ht="64.5" customHeight="1" x14ac:dyDescent="0.25">
      <c r="A244" s="34" t="s">
        <v>102</v>
      </c>
      <c r="B244" s="18" t="s">
        <v>2616</v>
      </c>
      <c r="C244" s="27" t="s">
        <v>2617</v>
      </c>
      <c r="D244" s="66">
        <v>2018</v>
      </c>
      <c r="E244" s="66">
        <v>2018</v>
      </c>
      <c r="F244" s="63" t="s">
        <v>1358</v>
      </c>
      <c r="G244" s="64">
        <v>0</v>
      </c>
      <c r="H244" s="64">
        <f t="shared" si="170"/>
        <v>0</v>
      </c>
      <c r="I244" s="31" t="s">
        <v>1358</v>
      </c>
      <c r="J244" s="64">
        <v>0</v>
      </c>
      <c r="K244" s="31">
        <f t="shared" si="171"/>
        <v>0</v>
      </c>
      <c r="L244" s="31" t="s">
        <v>1358</v>
      </c>
      <c r="M244" s="28">
        <v>0</v>
      </c>
      <c r="N244" s="31">
        <v>0</v>
      </c>
      <c r="O244" s="65">
        <v>0</v>
      </c>
      <c r="P244" s="28">
        <v>0</v>
      </c>
      <c r="Q244" s="28">
        <v>0</v>
      </c>
      <c r="R244" s="31">
        <v>0</v>
      </c>
      <c r="S244" s="31">
        <f t="shared" si="173"/>
        <v>0</v>
      </c>
      <c r="T244" s="31">
        <f t="shared" si="174"/>
        <v>0</v>
      </c>
      <c r="U244" s="31">
        <f t="shared" si="158"/>
        <v>0</v>
      </c>
      <c r="V244" s="31">
        <f t="shared" ref="V244:V259" si="176">Y244+AI244+AS244+BC244+BM244</f>
        <v>0</v>
      </c>
      <c r="W244" s="31">
        <f t="shared" ref="W244:W259" si="177">Z244+AJ244+AT244+BD244+BN244</f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31">
        <v>0</v>
      </c>
      <c r="AI244" s="28">
        <v>0</v>
      </c>
      <c r="AJ244" s="28">
        <v>0</v>
      </c>
      <c r="AK244" s="31">
        <v>0</v>
      </c>
      <c r="AL244" s="28">
        <v>0</v>
      </c>
      <c r="AM244" s="28">
        <v>0</v>
      </c>
      <c r="AN244" s="28">
        <v>0</v>
      </c>
      <c r="AO244" s="28">
        <v>0</v>
      </c>
      <c r="AP244" s="28">
        <v>0</v>
      </c>
      <c r="AQ244" s="28">
        <v>0</v>
      </c>
      <c r="AR244" s="31">
        <v>0</v>
      </c>
      <c r="AS244" s="28">
        <v>0</v>
      </c>
      <c r="AT244" s="28">
        <v>0</v>
      </c>
      <c r="AU244" s="31">
        <v>0</v>
      </c>
      <c r="AV244" s="28">
        <v>0</v>
      </c>
      <c r="AW244" s="31">
        <v>0</v>
      </c>
      <c r="AX244" s="28">
        <v>0</v>
      </c>
      <c r="AY244" s="28">
        <v>0</v>
      </c>
      <c r="AZ244" s="31">
        <v>0</v>
      </c>
      <c r="BA244" s="28">
        <v>0</v>
      </c>
      <c r="BB244" s="28">
        <v>0</v>
      </c>
      <c r="BC244" s="28">
        <v>0</v>
      </c>
      <c r="BD244" s="28">
        <v>0</v>
      </c>
      <c r="BE244" s="28">
        <v>0</v>
      </c>
      <c r="BF244" s="28">
        <v>0</v>
      </c>
      <c r="BG244" s="28">
        <v>0</v>
      </c>
      <c r="BH244" s="28">
        <v>0</v>
      </c>
      <c r="BI244" s="28">
        <v>0</v>
      </c>
      <c r="BJ244" s="28">
        <v>0</v>
      </c>
      <c r="BK244" s="28">
        <v>0</v>
      </c>
      <c r="BL244" s="28">
        <v>0</v>
      </c>
      <c r="BM244" s="28">
        <v>0</v>
      </c>
      <c r="BN244" s="28">
        <v>0</v>
      </c>
      <c r="BO244" s="28">
        <v>0</v>
      </c>
      <c r="BP244" s="28">
        <v>0</v>
      </c>
      <c r="BQ244" s="28">
        <v>0</v>
      </c>
      <c r="BR244" s="28">
        <v>0</v>
      </c>
      <c r="BS244" s="28">
        <v>0</v>
      </c>
      <c r="BT244" s="28">
        <v>0</v>
      </c>
      <c r="BU244" s="28">
        <v>0</v>
      </c>
      <c r="BV244" s="31">
        <f t="shared" si="160"/>
        <v>0</v>
      </c>
      <c r="BW244" s="31">
        <f t="shared" si="161"/>
        <v>0</v>
      </c>
      <c r="BX244" s="31">
        <f t="shared" si="162"/>
        <v>0</v>
      </c>
      <c r="BY244" s="31">
        <f t="shared" si="163"/>
        <v>0</v>
      </c>
      <c r="BZ244" s="31">
        <f t="shared" si="164"/>
        <v>0</v>
      </c>
      <c r="CA244" s="31">
        <f t="shared" si="165"/>
        <v>0</v>
      </c>
      <c r="CB244" s="31">
        <f t="shared" si="166"/>
        <v>0</v>
      </c>
      <c r="CC244" s="31">
        <f t="shared" si="167"/>
        <v>0</v>
      </c>
      <c r="CD244" s="31">
        <f t="shared" si="168"/>
        <v>0</v>
      </c>
      <c r="CE244" s="31">
        <f t="shared" si="169"/>
        <v>0</v>
      </c>
      <c r="CF244" s="85" t="s">
        <v>1358</v>
      </c>
    </row>
    <row r="245" spans="1:84" ht="63.95" customHeight="1" x14ac:dyDescent="0.25">
      <c r="A245" s="34" t="s">
        <v>102</v>
      </c>
      <c r="B245" s="18" t="s">
        <v>2628</v>
      </c>
      <c r="C245" s="27" t="s">
        <v>2629</v>
      </c>
      <c r="D245" s="66">
        <v>2018</v>
      </c>
      <c r="E245" s="66">
        <v>2018</v>
      </c>
      <c r="F245" s="63" t="s">
        <v>1358</v>
      </c>
      <c r="G245" s="64">
        <v>0</v>
      </c>
      <c r="H245" s="64">
        <f t="shared" si="170"/>
        <v>8.4796452000000001E-3</v>
      </c>
      <c r="I245" s="31" t="s">
        <v>2622</v>
      </c>
      <c r="J245" s="64">
        <v>0</v>
      </c>
      <c r="K245" s="31">
        <f t="shared" si="171"/>
        <v>8.4796452000000001E-3</v>
      </c>
      <c r="L245" s="31" t="s">
        <v>1358</v>
      </c>
      <c r="M245" s="28">
        <v>0</v>
      </c>
      <c r="N245" s="31">
        <v>0</v>
      </c>
      <c r="O245" s="65">
        <v>0</v>
      </c>
      <c r="P245" s="28">
        <v>0</v>
      </c>
      <c r="Q245" s="28">
        <v>0</v>
      </c>
      <c r="R245" s="31">
        <v>0</v>
      </c>
      <c r="S245" s="31">
        <f t="shared" si="173"/>
        <v>0</v>
      </c>
      <c r="T245" s="31">
        <f t="shared" si="174"/>
        <v>8.4796452000000001E-3</v>
      </c>
      <c r="U245" s="31">
        <f t="shared" si="158"/>
        <v>0</v>
      </c>
      <c r="V245" s="31">
        <f t="shared" si="176"/>
        <v>0</v>
      </c>
      <c r="W245" s="31">
        <f t="shared" si="177"/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31">
        <v>0</v>
      </c>
      <c r="AI245" s="28">
        <v>0</v>
      </c>
      <c r="AJ245" s="28">
        <v>0</v>
      </c>
      <c r="AK245" s="31">
        <v>0</v>
      </c>
      <c r="AL245" s="28">
        <v>0</v>
      </c>
      <c r="AM245" s="28">
        <v>0</v>
      </c>
      <c r="AN245" s="28">
        <v>0</v>
      </c>
      <c r="AO245" s="28">
        <v>0</v>
      </c>
      <c r="AP245" s="28">
        <v>0</v>
      </c>
      <c r="AQ245" s="28">
        <v>0</v>
      </c>
      <c r="AR245" s="31">
        <v>0</v>
      </c>
      <c r="AS245" s="28">
        <v>0</v>
      </c>
      <c r="AT245" s="28">
        <v>0</v>
      </c>
      <c r="AU245" s="31">
        <v>0</v>
      </c>
      <c r="AV245" s="28">
        <v>0</v>
      </c>
      <c r="AW245" s="31">
        <v>0</v>
      </c>
      <c r="AX245" s="28">
        <v>0</v>
      </c>
      <c r="AY245" s="28">
        <v>0</v>
      </c>
      <c r="AZ245" s="31">
        <v>0</v>
      </c>
      <c r="BA245" s="28">
        <v>0</v>
      </c>
      <c r="BB245" s="28">
        <v>0</v>
      </c>
      <c r="BC245" s="28">
        <v>0</v>
      </c>
      <c r="BD245" s="28">
        <v>0</v>
      </c>
      <c r="BE245" s="28">
        <v>0</v>
      </c>
      <c r="BF245" s="28">
        <v>0</v>
      </c>
      <c r="BG245" s="28">
        <v>8.4796452000000001E-3</v>
      </c>
      <c r="BH245" s="28">
        <v>0</v>
      </c>
      <c r="BI245" s="28">
        <v>0</v>
      </c>
      <c r="BJ245" s="28">
        <v>8.4796452000000001E-3</v>
      </c>
      <c r="BK245" s="28">
        <v>0</v>
      </c>
      <c r="BL245" s="28">
        <v>0</v>
      </c>
      <c r="BM245" s="28">
        <v>0</v>
      </c>
      <c r="BN245" s="28">
        <v>0</v>
      </c>
      <c r="BO245" s="28">
        <v>0</v>
      </c>
      <c r="BP245" s="28">
        <v>0</v>
      </c>
      <c r="BQ245" s="28">
        <v>0</v>
      </c>
      <c r="BR245" s="28">
        <v>0</v>
      </c>
      <c r="BS245" s="28">
        <v>0</v>
      </c>
      <c r="BT245" s="28">
        <v>0</v>
      </c>
      <c r="BU245" s="28">
        <v>0</v>
      </c>
      <c r="BV245" s="31">
        <f t="shared" si="160"/>
        <v>8.4796452000000001E-3</v>
      </c>
      <c r="BW245" s="31">
        <f t="shared" si="161"/>
        <v>0</v>
      </c>
      <c r="BX245" s="31">
        <f t="shared" si="162"/>
        <v>0</v>
      </c>
      <c r="BY245" s="31">
        <f t="shared" si="163"/>
        <v>8.4796452000000001E-3</v>
      </c>
      <c r="BZ245" s="31">
        <f t="shared" si="164"/>
        <v>0</v>
      </c>
      <c r="CA245" s="31">
        <f t="shared" si="165"/>
        <v>8.4796452000000001E-3</v>
      </c>
      <c r="CB245" s="31">
        <f t="shared" si="166"/>
        <v>0</v>
      </c>
      <c r="CC245" s="31">
        <f t="shared" si="167"/>
        <v>0</v>
      </c>
      <c r="CD245" s="31">
        <f t="shared" si="168"/>
        <v>8.4796452000000001E-3</v>
      </c>
      <c r="CE245" s="31">
        <f t="shared" si="169"/>
        <v>0</v>
      </c>
      <c r="CF245" s="85" t="s">
        <v>1358</v>
      </c>
    </row>
    <row r="246" spans="1:84" ht="63.95" customHeight="1" x14ac:dyDescent="0.25">
      <c r="A246" s="34" t="s">
        <v>102</v>
      </c>
      <c r="B246" s="18" t="s">
        <v>2630</v>
      </c>
      <c r="C246" s="27" t="s">
        <v>2631</v>
      </c>
      <c r="D246" s="66">
        <v>2018</v>
      </c>
      <c r="E246" s="66">
        <v>2018</v>
      </c>
      <c r="F246" s="63" t="s">
        <v>1358</v>
      </c>
      <c r="G246" s="64">
        <v>0</v>
      </c>
      <c r="H246" s="64">
        <f t="shared" si="170"/>
        <v>0</v>
      </c>
      <c r="I246" s="31" t="s">
        <v>1358</v>
      </c>
      <c r="J246" s="64">
        <v>0</v>
      </c>
      <c r="K246" s="31">
        <f t="shared" si="171"/>
        <v>0</v>
      </c>
      <c r="L246" s="31" t="s">
        <v>1358</v>
      </c>
      <c r="M246" s="28">
        <v>0</v>
      </c>
      <c r="N246" s="31">
        <v>0</v>
      </c>
      <c r="O246" s="65">
        <v>0</v>
      </c>
      <c r="P246" s="28">
        <v>0</v>
      </c>
      <c r="Q246" s="28">
        <v>0</v>
      </c>
      <c r="R246" s="31">
        <v>0</v>
      </c>
      <c r="S246" s="31">
        <f t="shared" si="173"/>
        <v>0</v>
      </c>
      <c r="T246" s="31">
        <f t="shared" si="174"/>
        <v>0</v>
      </c>
      <c r="U246" s="31">
        <f t="shared" si="158"/>
        <v>0</v>
      </c>
      <c r="V246" s="31">
        <f t="shared" si="176"/>
        <v>0</v>
      </c>
      <c r="W246" s="31">
        <f t="shared" si="177"/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31">
        <v>0</v>
      </c>
      <c r="AI246" s="28">
        <v>0</v>
      </c>
      <c r="AJ246" s="28">
        <v>0</v>
      </c>
      <c r="AK246" s="31">
        <v>0</v>
      </c>
      <c r="AL246" s="28">
        <v>0</v>
      </c>
      <c r="AM246" s="28">
        <v>0</v>
      </c>
      <c r="AN246" s="28">
        <v>0</v>
      </c>
      <c r="AO246" s="28">
        <v>0</v>
      </c>
      <c r="AP246" s="28">
        <v>0</v>
      </c>
      <c r="AQ246" s="28">
        <v>0</v>
      </c>
      <c r="AR246" s="31">
        <v>0</v>
      </c>
      <c r="AS246" s="28">
        <v>0</v>
      </c>
      <c r="AT246" s="28">
        <v>0</v>
      </c>
      <c r="AU246" s="31">
        <v>0</v>
      </c>
      <c r="AV246" s="28">
        <v>0</v>
      </c>
      <c r="AW246" s="31">
        <v>0</v>
      </c>
      <c r="AX246" s="28">
        <v>0</v>
      </c>
      <c r="AY246" s="28">
        <v>0</v>
      </c>
      <c r="AZ246" s="31">
        <v>0</v>
      </c>
      <c r="BA246" s="28">
        <v>0</v>
      </c>
      <c r="BB246" s="28">
        <v>0</v>
      </c>
      <c r="BC246" s="28">
        <v>0</v>
      </c>
      <c r="BD246" s="28">
        <v>0</v>
      </c>
      <c r="BE246" s="28">
        <v>0</v>
      </c>
      <c r="BF246" s="28">
        <v>0</v>
      </c>
      <c r="BG246" s="28">
        <v>0</v>
      </c>
      <c r="BH246" s="28">
        <v>0</v>
      </c>
      <c r="BI246" s="28">
        <v>0</v>
      </c>
      <c r="BJ246" s="28">
        <v>0</v>
      </c>
      <c r="BK246" s="28">
        <v>0</v>
      </c>
      <c r="BL246" s="28">
        <v>0</v>
      </c>
      <c r="BM246" s="28">
        <v>0</v>
      </c>
      <c r="BN246" s="28">
        <v>0</v>
      </c>
      <c r="BO246" s="28">
        <v>0</v>
      </c>
      <c r="BP246" s="28">
        <v>0</v>
      </c>
      <c r="BQ246" s="28">
        <v>0</v>
      </c>
      <c r="BR246" s="28">
        <v>0</v>
      </c>
      <c r="BS246" s="28">
        <v>0</v>
      </c>
      <c r="BT246" s="28">
        <v>0</v>
      </c>
      <c r="BU246" s="28">
        <v>0</v>
      </c>
      <c r="BV246" s="31">
        <f t="shared" si="160"/>
        <v>0</v>
      </c>
      <c r="BW246" s="31">
        <f t="shared" si="161"/>
        <v>0</v>
      </c>
      <c r="BX246" s="31">
        <f t="shared" si="162"/>
        <v>0</v>
      </c>
      <c r="BY246" s="31">
        <f t="shared" si="163"/>
        <v>0</v>
      </c>
      <c r="BZ246" s="31">
        <f t="shared" si="164"/>
        <v>0</v>
      </c>
      <c r="CA246" s="31">
        <f t="shared" si="165"/>
        <v>0</v>
      </c>
      <c r="CB246" s="31">
        <f t="shared" si="166"/>
        <v>0</v>
      </c>
      <c r="CC246" s="31">
        <f t="shared" si="167"/>
        <v>0</v>
      </c>
      <c r="CD246" s="31">
        <f t="shared" si="168"/>
        <v>0</v>
      </c>
      <c r="CE246" s="31">
        <f t="shared" si="169"/>
        <v>0</v>
      </c>
      <c r="CF246" s="85" t="s">
        <v>1358</v>
      </c>
    </row>
    <row r="247" spans="1:84" ht="63.95" customHeight="1" x14ac:dyDescent="0.25">
      <c r="A247" s="34" t="s">
        <v>102</v>
      </c>
      <c r="B247" s="18" t="s">
        <v>2632</v>
      </c>
      <c r="C247" s="27" t="s">
        <v>2633</v>
      </c>
      <c r="D247" s="66">
        <v>2018</v>
      </c>
      <c r="E247" s="66">
        <v>2018</v>
      </c>
      <c r="F247" s="63" t="s">
        <v>1358</v>
      </c>
      <c r="G247" s="64">
        <v>0</v>
      </c>
      <c r="H247" s="64">
        <f t="shared" si="170"/>
        <v>2.0795659199999997E-2</v>
      </c>
      <c r="I247" s="31" t="s">
        <v>2622</v>
      </c>
      <c r="J247" s="64">
        <v>0</v>
      </c>
      <c r="K247" s="31">
        <f t="shared" si="171"/>
        <v>2.0795659199999997E-2</v>
      </c>
      <c r="L247" s="31" t="s">
        <v>1358</v>
      </c>
      <c r="M247" s="28">
        <v>0</v>
      </c>
      <c r="N247" s="31">
        <v>0</v>
      </c>
      <c r="O247" s="65">
        <v>0</v>
      </c>
      <c r="P247" s="28">
        <v>0</v>
      </c>
      <c r="Q247" s="28">
        <v>0</v>
      </c>
      <c r="R247" s="31">
        <v>0</v>
      </c>
      <c r="S247" s="31">
        <f t="shared" si="173"/>
        <v>0</v>
      </c>
      <c r="T247" s="31">
        <f t="shared" si="174"/>
        <v>2.0795659199999997E-2</v>
      </c>
      <c r="U247" s="31">
        <f t="shared" si="158"/>
        <v>0</v>
      </c>
      <c r="V247" s="31">
        <f t="shared" si="176"/>
        <v>0</v>
      </c>
      <c r="W247" s="31">
        <f t="shared" si="177"/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31">
        <v>0</v>
      </c>
      <c r="AI247" s="28">
        <v>0</v>
      </c>
      <c r="AJ247" s="28">
        <v>0</v>
      </c>
      <c r="AK247" s="31">
        <v>0</v>
      </c>
      <c r="AL247" s="28">
        <v>0</v>
      </c>
      <c r="AM247" s="28">
        <v>0</v>
      </c>
      <c r="AN247" s="28">
        <v>0</v>
      </c>
      <c r="AO247" s="28">
        <v>0</v>
      </c>
      <c r="AP247" s="28">
        <v>0</v>
      </c>
      <c r="AQ247" s="28">
        <v>0</v>
      </c>
      <c r="AR247" s="31">
        <v>0</v>
      </c>
      <c r="AS247" s="28">
        <v>0</v>
      </c>
      <c r="AT247" s="28">
        <v>0</v>
      </c>
      <c r="AU247" s="31">
        <v>0</v>
      </c>
      <c r="AV247" s="28">
        <v>0</v>
      </c>
      <c r="AW247" s="31">
        <v>0</v>
      </c>
      <c r="AX247" s="28">
        <v>0</v>
      </c>
      <c r="AY247" s="28">
        <v>0</v>
      </c>
      <c r="AZ247" s="31">
        <v>0</v>
      </c>
      <c r="BA247" s="28">
        <v>0</v>
      </c>
      <c r="BB247" s="28">
        <v>0</v>
      </c>
      <c r="BC247" s="28">
        <v>0</v>
      </c>
      <c r="BD247" s="28">
        <v>0</v>
      </c>
      <c r="BE247" s="28">
        <v>0</v>
      </c>
      <c r="BF247" s="28">
        <v>0</v>
      </c>
      <c r="BG247" s="28">
        <v>2.0795659199999997E-2</v>
      </c>
      <c r="BH247" s="28">
        <v>0</v>
      </c>
      <c r="BI247" s="28">
        <v>0</v>
      </c>
      <c r="BJ247" s="28">
        <v>2.0795659199999997E-2</v>
      </c>
      <c r="BK247" s="28">
        <v>0</v>
      </c>
      <c r="BL247" s="28">
        <v>0</v>
      </c>
      <c r="BM247" s="28">
        <v>0</v>
      </c>
      <c r="BN247" s="28">
        <v>0</v>
      </c>
      <c r="BO247" s="28">
        <v>0</v>
      </c>
      <c r="BP247" s="28">
        <v>0</v>
      </c>
      <c r="BQ247" s="28">
        <v>0</v>
      </c>
      <c r="BR247" s="28">
        <v>0</v>
      </c>
      <c r="BS247" s="28">
        <v>0</v>
      </c>
      <c r="BT247" s="28">
        <v>0</v>
      </c>
      <c r="BU247" s="28">
        <v>0</v>
      </c>
      <c r="BV247" s="31">
        <f t="shared" si="160"/>
        <v>2.0795659199999997E-2</v>
      </c>
      <c r="BW247" s="31">
        <f t="shared" si="161"/>
        <v>0</v>
      </c>
      <c r="BX247" s="31">
        <f t="shared" si="162"/>
        <v>0</v>
      </c>
      <c r="BY247" s="31">
        <f t="shared" si="163"/>
        <v>2.0795659199999997E-2</v>
      </c>
      <c r="BZ247" s="31">
        <f t="shared" si="164"/>
        <v>0</v>
      </c>
      <c r="CA247" s="31">
        <f t="shared" si="165"/>
        <v>2.0795659199999997E-2</v>
      </c>
      <c r="CB247" s="31">
        <f t="shared" si="166"/>
        <v>0</v>
      </c>
      <c r="CC247" s="31">
        <f t="shared" si="167"/>
        <v>0</v>
      </c>
      <c r="CD247" s="31">
        <f t="shared" si="168"/>
        <v>2.0795659199999997E-2</v>
      </c>
      <c r="CE247" s="31">
        <f t="shared" si="169"/>
        <v>0</v>
      </c>
      <c r="CF247" s="85" t="s">
        <v>1358</v>
      </c>
    </row>
    <row r="248" spans="1:84" ht="63.95" customHeight="1" x14ac:dyDescent="0.25">
      <c r="A248" s="34" t="s">
        <v>102</v>
      </c>
      <c r="B248" s="18" t="s">
        <v>2634</v>
      </c>
      <c r="C248" s="27" t="s">
        <v>2635</v>
      </c>
      <c r="D248" s="66">
        <v>2018</v>
      </c>
      <c r="E248" s="66">
        <v>2018</v>
      </c>
      <c r="F248" s="63" t="s">
        <v>1358</v>
      </c>
      <c r="G248" s="64">
        <v>0</v>
      </c>
      <c r="H248" s="64">
        <f t="shared" si="170"/>
        <v>1.7126697E-2</v>
      </c>
      <c r="I248" s="31" t="s">
        <v>2622</v>
      </c>
      <c r="J248" s="64">
        <v>0</v>
      </c>
      <c r="K248" s="31">
        <f t="shared" si="171"/>
        <v>1.7126697E-2</v>
      </c>
      <c r="L248" s="31" t="s">
        <v>1358</v>
      </c>
      <c r="M248" s="28">
        <v>0</v>
      </c>
      <c r="N248" s="31">
        <v>0</v>
      </c>
      <c r="O248" s="65">
        <v>0</v>
      </c>
      <c r="P248" s="28">
        <v>0</v>
      </c>
      <c r="Q248" s="28">
        <v>0</v>
      </c>
      <c r="R248" s="31">
        <v>0</v>
      </c>
      <c r="S248" s="31">
        <f t="shared" si="173"/>
        <v>0</v>
      </c>
      <c r="T248" s="31">
        <f t="shared" si="174"/>
        <v>1.7126697E-2</v>
      </c>
      <c r="U248" s="31">
        <f t="shared" si="158"/>
        <v>0</v>
      </c>
      <c r="V248" s="31">
        <f t="shared" si="176"/>
        <v>0</v>
      </c>
      <c r="W248" s="31">
        <f t="shared" si="177"/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  <c r="AH248" s="31">
        <v>0</v>
      </c>
      <c r="AI248" s="28">
        <v>0</v>
      </c>
      <c r="AJ248" s="28">
        <v>0</v>
      </c>
      <c r="AK248" s="31">
        <v>0</v>
      </c>
      <c r="AL248" s="28">
        <v>0</v>
      </c>
      <c r="AM248" s="28">
        <v>0</v>
      </c>
      <c r="AN248" s="28">
        <v>0</v>
      </c>
      <c r="AO248" s="28">
        <v>0</v>
      </c>
      <c r="AP248" s="28">
        <v>0</v>
      </c>
      <c r="AQ248" s="28">
        <v>0</v>
      </c>
      <c r="AR248" s="31">
        <v>0</v>
      </c>
      <c r="AS248" s="28">
        <v>0</v>
      </c>
      <c r="AT248" s="28">
        <v>0</v>
      </c>
      <c r="AU248" s="31">
        <v>0</v>
      </c>
      <c r="AV248" s="28">
        <v>0</v>
      </c>
      <c r="AW248" s="31">
        <v>0</v>
      </c>
      <c r="AX248" s="28">
        <v>0</v>
      </c>
      <c r="AY248" s="28">
        <v>0</v>
      </c>
      <c r="AZ248" s="31">
        <v>0</v>
      </c>
      <c r="BA248" s="28">
        <v>0</v>
      </c>
      <c r="BB248" s="28">
        <v>0</v>
      </c>
      <c r="BC248" s="28">
        <v>0</v>
      </c>
      <c r="BD248" s="28">
        <v>0</v>
      </c>
      <c r="BE248" s="28">
        <v>0</v>
      </c>
      <c r="BF248" s="28">
        <v>0</v>
      </c>
      <c r="BG248" s="28">
        <v>1.7126697E-2</v>
      </c>
      <c r="BH248" s="28">
        <v>0</v>
      </c>
      <c r="BI248" s="28">
        <v>0</v>
      </c>
      <c r="BJ248" s="28">
        <v>1.7126697E-2</v>
      </c>
      <c r="BK248" s="28">
        <v>0</v>
      </c>
      <c r="BL248" s="28">
        <v>0</v>
      </c>
      <c r="BM248" s="28">
        <v>0</v>
      </c>
      <c r="BN248" s="28">
        <v>0</v>
      </c>
      <c r="BO248" s="28">
        <v>0</v>
      </c>
      <c r="BP248" s="28">
        <v>0</v>
      </c>
      <c r="BQ248" s="28">
        <v>0</v>
      </c>
      <c r="BR248" s="28">
        <v>0</v>
      </c>
      <c r="BS248" s="28">
        <v>0</v>
      </c>
      <c r="BT248" s="28">
        <v>0</v>
      </c>
      <c r="BU248" s="28">
        <v>0</v>
      </c>
      <c r="BV248" s="31">
        <f t="shared" si="160"/>
        <v>1.7126697E-2</v>
      </c>
      <c r="BW248" s="31">
        <f t="shared" si="161"/>
        <v>0</v>
      </c>
      <c r="BX248" s="31">
        <f t="shared" si="162"/>
        <v>0</v>
      </c>
      <c r="BY248" s="31">
        <f t="shared" si="163"/>
        <v>1.7126697E-2</v>
      </c>
      <c r="BZ248" s="31">
        <f t="shared" si="164"/>
        <v>0</v>
      </c>
      <c r="CA248" s="31">
        <f t="shared" si="165"/>
        <v>1.7126697E-2</v>
      </c>
      <c r="CB248" s="31">
        <f t="shared" si="166"/>
        <v>0</v>
      </c>
      <c r="CC248" s="31">
        <f t="shared" si="167"/>
        <v>0</v>
      </c>
      <c r="CD248" s="31">
        <f t="shared" si="168"/>
        <v>1.7126697E-2</v>
      </c>
      <c r="CE248" s="31">
        <f t="shared" si="169"/>
        <v>0</v>
      </c>
      <c r="CF248" s="85" t="s">
        <v>1358</v>
      </c>
    </row>
    <row r="249" spans="1:84" ht="63.95" customHeight="1" x14ac:dyDescent="0.25">
      <c r="A249" s="34" t="s">
        <v>102</v>
      </c>
      <c r="B249" s="18" t="s">
        <v>2636</v>
      </c>
      <c r="C249" s="27" t="s">
        <v>2637</v>
      </c>
      <c r="D249" s="66">
        <v>2018</v>
      </c>
      <c r="E249" s="66">
        <v>2018</v>
      </c>
      <c r="F249" s="63" t="s">
        <v>1358</v>
      </c>
      <c r="G249" s="64">
        <v>0</v>
      </c>
      <c r="H249" s="64">
        <f t="shared" si="170"/>
        <v>0</v>
      </c>
      <c r="I249" s="31" t="s">
        <v>1358</v>
      </c>
      <c r="J249" s="64">
        <v>0</v>
      </c>
      <c r="K249" s="31">
        <f t="shared" si="171"/>
        <v>0</v>
      </c>
      <c r="L249" s="31" t="s">
        <v>1358</v>
      </c>
      <c r="M249" s="28">
        <v>12.08865632</v>
      </c>
      <c r="N249" s="31">
        <v>0</v>
      </c>
      <c r="O249" s="65">
        <v>0</v>
      </c>
      <c r="P249" s="28">
        <v>0</v>
      </c>
      <c r="Q249" s="28">
        <v>0</v>
      </c>
      <c r="R249" s="31">
        <v>0</v>
      </c>
      <c r="S249" s="31">
        <f t="shared" si="173"/>
        <v>0</v>
      </c>
      <c r="T249" s="31">
        <f t="shared" si="174"/>
        <v>0</v>
      </c>
      <c r="U249" s="31">
        <f t="shared" si="158"/>
        <v>0</v>
      </c>
      <c r="V249" s="31">
        <f t="shared" si="176"/>
        <v>0</v>
      </c>
      <c r="W249" s="31">
        <f t="shared" si="177"/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31">
        <v>0</v>
      </c>
      <c r="AI249" s="28">
        <v>0</v>
      </c>
      <c r="AJ249" s="28">
        <v>0</v>
      </c>
      <c r="AK249" s="31">
        <v>0</v>
      </c>
      <c r="AL249" s="28">
        <v>0</v>
      </c>
      <c r="AM249" s="28">
        <v>0</v>
      </c>
      <c r="AN249" s="28">
        <v>0</v>
      </c>
      <c r="AO249" s="28">
        <v>0</v>
      </c>
      <c r="AP249" s="28">
        <v>0</v>
      </c>
      <c r="AQ249" s="28">
        <v>0</v>
      </c>
      <c r="AR249" s="31">
        <v>0</v>
      </c>
      <c r="AS249" s="28">
        <v>0</v>
      </c>
      <c r="AT249" s="28">
        <v>0</v>
      </c>
      <c r="AU249" s="31">
        <v>0</v>
      </c>
      <c r="AV249" s="28">
        <v>0</v>
      </c>
      <c r="AW249" s="31">
        <v>0</v>
      </c>
      <c r="AX249" s="28">
        <v>0</v>
      </c>
      <c r="AY249" s="28">
        <v>0</v>
      </c>
      <c r="AZ249" s="31">
        <v>0</v>
      </c>
      <c r="BA249" s="28">
        <v>0</v>
      </c>
      <c r="BB249" s="28">
        <v>0</v>
      </c>
      <c r="BC249" s="28">
        <v>0</v>
      </c>
      <c r="BD249" s="28">
        <v>0</v>
      </c>
      <c r="BE249" s="28">
        <v>0</v>
      </c>
      <c r="BF249" s="28">
        <v>0</v>
      </c>
      <c r="BG249" s="28">
        <v>0</v>
      </c>
      <c r="BH249" s="28">
        <v>0</v>
      </c>
      <c r="BI249" s="28">
        <v>0</v>
      </c>
      <c r="BJ249" s="28">
        <v>0</v>
      </c>
      <c r="BK249" s="28">
        <v>0</v>
      </c>
      <c r="BL249" s="28">
        <v>0</v>
      </c>
      <c r="BM249" s="28">
        <v>0</v>
      </c>
      <c r="BN249" s="28">
        <v>0</v>
      </c>
      <c r="BO249" s="28">
        <v>0</v>
      </c>
      <c r="BP249" s="28">
        <v>0</v>
      </c>
      <c r="BQ249" s="28">
        <v>0</v>
      </c>
      <c r="BR249" s="28">
        <v>0</v>
      </c>
      <c r="BS249" s="28">
        <v>0</v>
      </c>
      <c r="BT249" s="28">
        <v>0</v>
      </c>
      <c r="BU249" s="28">
        <v>0</v>
      </c>
      <c r="BV249" s="31">
        <f t="shared" si="160"/>
        <v>0</v>
      </c>
      <c r="BW249" s="31">
        <f t="shared" si="161"/>
        <v>0</v>
      </c>
      <c r="BX249" s="31">
        <f t="shared" si="162"/>
        <v>0</v>
      </c>
      <c r="BY249" s="31">
        <f t="shared" si="163"/>
        <v>0</v>
      </c>
      <c r="BZ249" s="31">
        <f t="shared" si="164"/>
        <v>0</v>
      </c>
      <c r="CA249" s="31">
        <f t="shared" si="165"/>
        <v>0</v>
      </c>
      <c r="CB249" s="31">
        <f t="shared" si="166"/>
        <v>0</v>
      </c>
      <c r="CC249" s="31">
        <f t="shared" si="167"/>
        <v>0</v>
      </c>
      <c r="CD249" s="31">
        <f t="shared" si="168"/>
        <v>0</v>
      </c>
      <c r="CE249" s="31">
        <f t="shared" si="169"/>
        <v>0</v>
      </c>
      <c r="CF249" s="85" t="s">
        <v>1358</v>
      </c>
    </row>
    <row r="250" spans="1:84" ht="63.95" customHeight="1" x14ac:dyDescent="0.25">
      <c r="A250" s="34" t="s">
        <v>102</v>
      </c>
      <c r="B250" s="18" t="s">
        <v>2638</v>
      </c>
      <c r="C250" s="27" t="s">
        <v>2639</v>
      </c>
      <c r="D250" s="66">
        <v>2018</v>
      </c>
      <c r="E250" s="66">
        <v>2018</v>
      </c>
      <c r="F250" s="63" t="s">
        <v>1358</v>
      </c>
      <c r="G250" s="64">
        <v>0</v>
      </c>
      <c r="H250" s="64">
        <f t="shared" si="170"/>
        <v>0</v>
      </c>
      <c r="I250" s="31" t="s">
        <v>1358</v>
      </c>
      <c r="J250" s="64">
        <v>0</v>
      </c>
      <c r="K250" s="31">
        <f t="shared" si="171"/>
        <v>0</v>
      </c>
      <c r="L250" s="31" t="s">
        <v>1358</v>
      </c>
      <c r="M250" s="28">
        <v>12.08865632</v>
      </c>
      <c r="N250" s="31">
        <v>0</v>
      </c>
      <c r="O250" s="65">
        <v>0</v>
      </c>
      <c r="P250" s="28">
        <v>0</v>
      </c>
      <c r="Q250" s="28">
        <v>0</v>
      </c>
      <c r="R250" s="31">
        <v>0</v>
      </c>
      <c r="S250" s="31">
        <f t="shared" si="173"/>
        <v>0</v>
      </c>
      <c r="T250" s="31">
        <f t="shared" si="174"/>
        <v>0</v>
      </c>
      <c r="U250" s="31">
        <f t="shared" ref="U250:U313" si="178">X250+AH250+AR250+BB250+BL250</f>
        <v>0</v>
      </c>
      <c r="V250" s="31">
        <f t="shared" si="176"/>
        <v>0</v>
      </c>
      <c r="W250" s="31">
        <f t="shared" si="177"/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31">
        <v>0</v>
      </c>
      <c r="AI250" s="28">
        <v>0</v>
      </c>
      <c r="AJ250" s="28">
        <v>0</v>
      </c>
      <c r="AK250" s="31">
        <v>0</v>
      </c>
      <c r="AL250" s="28">
        <v>0</v>
      </c>
      <c r="AM250" s="28">
        <v>0</v>
      </c>
      <c r="AN250" s="28">
        <v>0</v>
      </c>
      <c r="AO250" s="28">
        <v>0</v>
      </c>
      <c r="AP250" s="28">
        <v>0</v>
      </c>
      <c r="AQ250" s="28">
        <v>0</v>
      </c>
      <c r="AR250" s="31">
        <v>0</v>
      </c>
      <c r="AS250" s="28">
        <v>0</v>
      </c>
      <c r="AT250" s="28">
        <v>0</v>
      </c>
      <c r="AU250" s="31">
        <v>0</v>
      </c>
      <c r="AV250" s="28">
        <v>0</v>
      </c>
      <c r="AW250" s="31">
        <v>0</v>
      </c>
      <c r="AX250" s="28">
        <v>0</v>
      </c>
      <c r="AY250" s="28">
        <v>0</v>
      </c>
      <c r="AZ250" s="31">
        <v>0</v>
      </c>
      <c r="BA250" s="28">
        <v>0</v>
      </c>
      <c r="BB250" s="28">
        <v>0</v>
      </c>
      <c r="BC250" s="28">
        <v>0</v>
      </c>
      <c r="BD250" s="28">
        <v>0</v>
      </c>
      <c r="BE250" s="28">
        <v>0</v>
      </c>
      <c r="BF250" s="28">
        <v>0</v>
      </c>
      <c r="BG250" s="28">
        <v>0</v>
      </c>
      <c r="BH250" s="28">
        <v>0</v>
      </c>
      <c r="BI250" s="28">
        <v>0</v>
      </c>
      <c r="BJ250" s="28">
        <v>0</v>
      </c>
      <c r="BK250" s="28">
        <v>0</v>
      </c>
      <c r="BL250" s="28">
        <v>0</v>
      </c>
      <c r="BM250" s="28">
        <v>0</v>
      </c>
      <c r="BN250" s="28">
        <v>0</v>
      </c>
      <c r="BO250" s="28">
        <v>0</v>
      </c>
      <c r="BP250" s="28">
        <v>0</v>
      </c>
      <c r="BQ250" s="28">
        <v>0</v>
      </c>
      <c r="BR250" s="28">
        <v>0</v>
      </c>
      <c r="BS250" s="28">
        <v>0</v>
      </c>
      <c r="BT250" s="28">
        <v>0</v>
      </c>
      <c r="BU250" s="28">
        <v>0</v>
      </c>
      <c r="BV250" s="31">
        <f t="shared" ref="BV250:BV313" si="179">AH250+AM250+AR250+AW250+BB250+BG250+BL250</f>
        <v>0</v>
      </c>
      <c r="BW250" s="31">
        <f t="shared" ref="BW250:BW313" si="180">AI250+AN250+AS250+AX250+BC250+BH250+BM250</f>
        <v>0</v>
      </c>
      <c r="BX250" s="31">
        <f t="shared" ref="BX250:BX313" si="181">AJ250+AO250+AT250+AY250+BD250+BI250+BN250</f>
        <v>0</v>
      </c>
      <c r="BY250" s="31">
        <f t="shared" ref="BY250:BY313" si="182">AK250+AP250+AU250+AZ250+BE250+BJ250+BO250</f>
        <v>0</v>
      </c>
      <c r="BZ250" s="31">
        <f t="shared" ref="BZ250:BZ313" si="183">AL250+AQ250+AV250+BA250+BF250+BK250+BP250</f>
        <v>0</v>
      </c>
      <c r="CA250" s="31">
        <f t="shared" ref="CA250:CA313" si="184">AM250+AW250+BG250+BQ250</f>
        <v>0</v>
      </c>
      <c r="CB250" s="31">
        <f t="shared" ref="CB250:CB313" si="185">AN250+AX250+BH250+BR250</f>
        <v>0</v>
      </c>
      <c r="CC250" s="31">
        <f t="shared" ref="CC250:CC313" si="186">AO250+AY250+BI250+BS250</f>
        <v>0</v>
      </c>
      <c r="CD250" s="31">
        <f t="shared" ref="CD250:CD313" si="187">AP250+AZ250+BJ250+BT250</f>
        <v>0</v>
      </c>
      <c r="CE250" s="31">
        <f t="shared" ref="CE250:CE313" si="188">AQ250+BA250+BK250+BU250</f>
        <v>0</v>
      </c>
      <c r="CF250" s="85" t="s">
        <v>1358</v>
      </c>
    </row>
    <row r="251" spans="1:84" ht="63.95" customHeight="1" x14ac:dyDescent="0.25">
      <c r="A251" s="34" t="s">
        <v>102</v>
      </c>
      <c r="B251" s="18" t="s">
        <v>2640</v>
      </c>
      <c r="C251" s="27" t="s">
        <v>2641</v>
      </c>
      <c r="D251" s="66">
        <v>2018</v>
      </c>
      <c r="E251" s="66">
        <v>2018</v>
      </c>
      <c r="F251" s="63" t="s">
        <v>1358</v>
      </c>
      <c r="G251" s="64">
        <v>0</v>
      </c>
      <c r="H251" s="64">
        <f t="shared" si="170"/>
        <v>0</v>
      </c>
      <c r="I251" s="31" t="s">
        <v>1358</v>
      </c>
      <c r="J251" s="64">
        <v>0</v>
      </c>
      <c r="K251" s="31">
        <f t="shared" si="171"/>
        <v>0</v>
      </c>
      <c r="L251" s="31" t="s">
        <v>1358</v>
      </c>
      <c r="M251" s="28">
        <v>12.08865632</v>
      </c>
      <c r="N251" s="31">
        <v>0</v>
      </c>
      <c r="O251" s="65">
        <v>0</v>
      </c>
      <c r="P251" s="28">
        <v>0</v>
      </c>
      <c r="Q251" s="28">
        <v>0</v>
      </c>
      <c r="R251" s="31">
        <v>0</v>
      </c>
      <c r="S251" s="31">
        <f t="shared" si="173"/>
        <v>0</v>
      </c>
      <c r="T251" s="31">
        <f t="shared" si="174"/>
        <v>0</v>
      </c>
      <c r="U251" s="31">
        <f t="shared" si="178"/>
        <v>0</v>
      </c>
      <c r="V251" s="31">
        <f t="shared" si="176"/>
        <v>0</v>
      </c>
      <c r="W251" s="31">
        <f t="shared" si="177"/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31">
        <v>0</v>
      </c>
      <c r="AI251" s="28">
        <v>0</v>
      </c>
      <c r="AJ251" s="28">
        <v>0</v>
      </c>
      <c r="AK251" s="31">
        <v>0</v>
      </c>
      <c r="AL251" s="28">
        <v>0</v>
      </c>
      <c r="AM251" s="28">
        <v>0</v>
      </c>
      <c r="AN251" s="28">
        <v>0</v>
      </c>
      <c r="AO251" s="28">
        <v>0</v>
      </c>
      <c r="AP251" s="28">
        <v>0</v>
      </c>
      <c r="AQ251" s="28">
        <v>0</v>
      </c>
      <c r="AR251" s="31">
        <v>0</v>
      </c>
      <c r="AS251" s="28">
        <v>0</v>
      </c>
      <c r="AT251" s="28">
        <v>0</v>
      </c>
      <c r="AU251" s="31">
        <v>0</v>
      </c>
      <c r="AV251" s="28">
        <v>0</v>
      </c>
      <c r="AW251" s="31">
        <v>0</v>
      </c>
      <c r="AX251" s="28">
        <v>0</v>
      </c>
      <c r="AY251" s="28">
        <v>0</v>
      </c>
      <c r="AZ251" s="31">
        <v>0</v>
      </c>
      <c r="BA251" s="28">
        <v>0</v>
      </c>
      <c r="BB251" s="28">
        <v>0</v>
      </c>
      <c r="BC251" s="28">
        <v>0</v>
      </c>
      <c r="BD251" s="28">
        <v>0</v>
      </c>
      <c r="BE251" s="28">
        <v>0</v>
      </c>
      <c r="BF251" s="28">
        <v>0</v>
      </c>
      <c r="BG251" s="28">
        <v>0</v>
      </c>
      <c r="BH251" s="28">
        <v>0</v>
      </c>
      <c r="BI251" s="28">
        <v>0</v>
      </c>
      <c r="BJ251" s="28">
        <v>0</v>
      </c>
      <c r="BK251" s="28">
        <v>0</v>
      </c>
      <c r="BL251" s="28">
        <v>0</v>
      </c>
      <c r="BM251" s="28">
        <v>0</v>
      </c>
      <c r="BN251" s="28">
        <v>0</v>
      </c>
      <c r="BO251" s="28">
        <v>0</v>
      </c>
      <c r="BP251" s="28">
        <v>0</v>
      </c>
      <c r="BQ251" s="28">
        <v>0</v>
      </c>
      <c r="BR251" s="28">
        <v>0</v>
      </c>
      <c r="BS251" s="28">
        <v>0</v>
      </c>
      <c r="BT251" s="28">
        <v>0</v>
      </c>
      <c r="BU251" s="28">
        <v>0</v>
      </c>
      <c r="BV251" s="31">
        <f t="shared" si="179"/>
        <v>0</v>
      </c>
      <c r="BW251" s="31">
        <f t="shared" si="180"/>
        <v>0</v>
      </c>
      <c r="BX251" s="31">
        <f t="shared" si="181"/>
        <v>0</v>
      </c>
      <c r="BY251" s="31">
        <f t="shared" si="182"/>
        <v>0</v>
      </c>
      <c r="BZ251" s="31">
        <f t="shared" si="183"/>
        <v>0</v>
      </c>
      <c r="CA251" s="31">
        <f t="shared" si="184"/>
        <v>0</v>
      </c>
      <c r="CB251" s="31">
        <f t="shared" si="185"/>
        <v>0</v>
      </c>
      <c r="CC251" s="31">
        <f t="shared" si="186"/>
        <v>0</v>
      </c>
      <c r="CD251" s="31">
        <f t="shared" si="187"/>
        <v>0</v>
      </c>
      <c r="CE251" s="31">
        <f t="shared" si="188"/>
        <v>0</v>
      </c>
      <c r="CF251" s="85" t="s">
        <v>1358</v>
      </c>
    </row>
    <row r="252" spans="1:84" ht="63.95" customHeight="1" x14ac:dyDescent="0.25">
      <c r="A252" s="34" t="s">
        <v>102</v>
      </c>
      <c r="B252" s="18" t="s">
        <v>2642</v>
      </c>
      <c r="C252" s="27" t="s">
        <v>2643</v>
      </c>
      <c r="D252" s="66">
        <v>2018</v>
      </c>
      <c r="E252" s="66">
        <v>2018</v>
      </c>
      <c r="F252" s="63" t="s">
        <v>1358</v>
      </c>
      <c r="G252" s="64">
        <v>0</v>
      </c>
      <c r="H252" s="64">
        <f t="shared" si="170"/>
        <v>0</v>
      </c>
      <c r="I252" s="31" t="s">
        <v>1358</v>
      </c>
      <c r="J252" s="64">
        <v>0</v>
      </c>
      <c r="K252" s="31">
        <f t="shared" si="171"/>
        <v>0</v>
      </c>
      <c r="L252" s="31" t="s">
        <v>1358</v>
      </c>
      <c r="M252" s="28">
        <v>0</v>
      </c>
      <c r="N252" s="31">
        <v>0</v>
      </c>
      <c r="O252" s="65">
        <v>0</v>
      </c>
      <c r="P252" s="28">
        <v>0</v>
      </c>
      <c r="Q252" s="28">
        <v>0</v>
      </c>
      <c r="R252" s="31">
        <v>0</v>
      </c>
      <c r="S252" s="31">
        <f t="shared" si="173"/>
        <v>0</v>
      </c>
      <c r="T252" s="31">
        <f t="shared" si="174"/>
        <v>0</v>
      </c>
      <c r="U252" s="31">
        <f t="shared" si="178"/>
        <v>0</v>
      </c>
      <c r="V252" s="31">
        <f t="shared" si="176"/>
        <v>0</v>
      </c>
      <c r="W252" s="31">
        <f t="shared" si="177"/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31">
        <v>0</v>
      </c>
      <c r="AI252" s="28">
        <v>0</v>
      </c>
      <c r="AJ252" s="28">
        <v>0</v>
      </c>
      <c r="AK252" s="31">
        <v>0</v>
      </c>
      <c r="AL252" s="28">
        <v>0</v>
      </c>
      <c r="AM252" s="28">
        <v>0</v>
      </c>
      <c r="AN252" s="28">
        <v>0</v>
      </c>
      <c r="AO252" s="28">
        <v>0</v>
      </c>
      <c r="AP252" s="28">
        <v>0</v>
      </c>
      <c r="AQ252" s="28">
        <v>0</v>
      </c>
      <c r="AR252" s="31">
        <v>0</v>
      </c>
      <c r="AS252" s="28">
        <v>0</v>
      </c>
      <c r="AT252" s="28">
        <v>0</v>
      </c>
      <c r="AU252" s="31">
        <v>0</v>
      </c>
      <c r="AV252" s="28">
        <v>0</v>
      </c>
      <c r="AW252" s="31">
        <v>0</v>
      </c>
      <c r="AX252" s="28">
        <v>0</v>
      </c>
      <c r="AY252" s="28">
        <v>0</v>
      </c>
      <c r="AZ252" s="31">
        <v>0</v>
      </c>
      <c r="BA252" s="28">
        <v>0</v>
      </c>
      <c r="BB252" s="28">
        <v>0</v>
      </c>
      <c r="BC252" s="28">
        <v>0</v>
      </c>
      <c r="BD252" s="28">
        <v>0</v>
      </c>
      <c r="BE252" s="28">
        <v>0</v>
      </c>
      <c r="BF252" s="28">
        <v>0</v>
      </c>
      <c r="BG252" s="28">
        <v>0</v>
      </c>
      <c r="BH252" s="28">
        <v>0</v>
      </c>
      <c r="BI252" s="28">
        <v>0</v>
      </c>
      <c r="BJ252" s="28">
        <v>0</v>
      </c>
      <c r="BK252" s="28">
        <v>0</v>
      </c>
      <c r="BL252" s="28">
        <v>0</v>
      </c>
      <c r="BM252" s="28">
        <v>0</v>
      </c>
      <c r="BN252" s="28">
        <v>0</v>
      </c>
      <c r="BO252" s="28">
        <v>0</v>
      </c>
      <c r="BP252" s="28">
        <v>0</v>
      </c>
      <c r="BQ252" s="28">
        <v>0</v>
      </c>
      <c r="BR252" s="28">
        <v>0</v>
      </c>
      <c r="BS252" s="28">
        <v>0</v>
      </c>
      <c r="BT252" s="28">
        <v>0</v>
      </c>
      <c r="BU252" s="28">
        <v>0</v>
      </c>
      <c r="BV252" s="31">
        <f t="shared" si="179"/>
        <v>0</v>
      </c>
      <c r="BW252" s="31">
        <f t="shared" si="180"/>
        <v>0</v>
      </c>
      <c r="BX252" s="31">
        <f t="shared" si="181"/>
        <v>0</v>
      </c>
      <c r="BY252" s="31">
        <f t="shared" si="182"/>
        <v>0</v>
      </c>
      <c r="BZ252" s="31">
        <f t="shared" si="183"/>
        <v>0</v>
      </c>
      <c r="CA252" s="31">
        <f t="shared" si="184"/>
        <v>0</v>
      </c>
      <c r="CB252" s="31">
        <f t="shared" si="185"/>
        <v>0</v>
      </c>
      <c r="CC252" s="31">
        <f t="shared" si="186"/>
        <v>0</v>
      </c>
      <c r="CD252" s="31">
        <f t="shared" si="187"/>
        <v>0</v>
      </c>
      <c r="CE252" s="31">
        <f t="shared" si="188"/>
        <v>0</v>
      </c>
      <c r="CF252" s="85" t="s">
        <v>1358</v>
      </c>
    </row>
    <row r="253" spans="1:84" ht="63.95" customHeight="1" x14ac:dyDescent="0.25">
      <c r="A253" s="34" t="s">
        <v>102</v>
      </c>
      <c r="B253" s="18" t="s">
        <v>2644</v>
      </c>
      <c r="C253" s="27" t="s">
        <v>2645</v>
      </c>
      <c r="D253" s="66">
        <v>2018</v>
      </c>
      <c r="E253" s="66">
        <v>2018</v>
      </c>
      <c r="F253" s="63" t="s">
        <v>1358</v>
      </c>
      <c r="G253" s="64">
        <v>0</v>
      </c>
      <c r="H253" s="64">
        <f t="shared" si="170"/>
        <v>0</v>
      </c>
      <c r="I253" s="31" t="s">
        <v>1358</v>
      </c>
      <c r="J253" s="64">
        <v>0</v>
      </c>
      <c r="K253" s="31">
        <f t="shared" si="171"/>
        <v>0</v>
      </c>
      <c r="L253" s="31" t="s">
        <v>1358</v>
      </c>
      <c r="M253" s="28">
        <v>0</v>
      </c>
      <c r="N253" s="31">
        <v>0</v>
      </c>
      <c r="O253" s="65">
        <v>0</v>
      </c>
      <c r="P253" s="28">
        <v>0</v>
      </c>
      <c r="Q253" s="28">
        <v>0</v>
      </c>
      <c r="R253" s="31">
        <v>0</v>
      </c>
      <c r="S253" s="31">
        <f t="shared" si="173"/>
        <v>0</v>
      </c>
      <c r="T253" s="31">
        <f t="shared" si="174"/>
        <v>0</v>
      </c>
      <c r="U253" s="31">
        <f t="shared" si="178"/>
        <v>0</v>
      </c>
      <c r="V253" s="31">
        <f t="shared" si="176"/>
        <v>0</v>
      </c>
      <c r="W253" s="31">
        <f t="shared" si="177"/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31">
        <v>0</v>
      </c>
      <c r="AI253" s="28">
        <v>0</v>
      </c>
      <c r="AJ253" s="28">
        <v>0</v>
      </c>
      <c r="AK253" s="31">
        <v>0</v>
      </c>
      <c r="AL253" s="28">
        <v>0</v>
      </c>
      <c r="AM253" s="28">
        <v>0</v>
      </c>
      <c r="AN253" s="28">
        <v>0</v>
      </c>
      <c r="AO253" s="28">
        <v>0</v>
      </c>
      <c r="AP253" s="28">
        <v>0</v>
      </c>
      <c r="AQ253" s="28">
        <v>0</v>
      </c>
      <c r="AR253" s="31">
        <v>0</v>
      </c>
      <c r="AS253" s="28">
        <v>0</v>
      </c>
      <c r="AT253" s="28">
        <v>0</v>
      </c>
      <c r="AU253" s="31">
        <v>0</v>
      </c>
      <c r="AV253" s="28">
        <v>0</v>
      </c>
      <c r="AW253" s="31">
        <v>0</v>
      </c>
      <c r="AX253" s="28">
        <v>0</v>
      </c>
      <c r="AY253" s="28">
        <v>0</v>
      </c>
      <c r="AZ253" s="31">
        <v>0</v>
      </c>
      <c r="BA253" s="28">
        <v>0</v>
      </c>
      <c r="BB253" s="28">
        <v>0</v>
      </c>
      <c r="BC253" s="28">
        <v>0</v>
      </c>
      <c r="BD253" s="28">
        <v>0</v>
      </c>
      <c r="BE253" s="28">
        <v>0</v>
      </c>
      <c r="BF253" s="28">
        <v>0</v>
      </c>
      <c r="BG253" s="28">
        <v>0</v>
      </c>
      <c r="BH253" s="28">
        <v>0</v>
      </c>
      <c r="BI253" s="28">
        <v>0</v>
      </c>
      <c r="BJ253" s="28">
        <v>0</v>
      </c>
      <c r="BK253" s="28">
        <v>0</v>
      </c>
      <c r="BL253" s="28">
        <v>0</v>
      </c>
      <c r="BM253" s="28">
        <v>0</v>
      </c>
      <c r="BN253" s="28">
        <v>0</v>
      </c>
      <c r="BO253" s="28">
        <v>0</v>
      </c>
      <c r="BP253" s="28">
        <v>0</v>
      </c>
      <c r="BQ253" s="28">
        <v>0</v>
      </c>
      <c r="BR253" s="28">
        <v>0</v>
      </c>
      <c r="BS253" s="28">
        <v>0</v>
      </c>
      <c r="BT253" s="28">
        <v>0</v>
      </c>
      <c r="BU253" s="28">
        <v>0</v>
      </c>
      <c r="BV253" s="31">
        <f t="shared" si="179"/>
        <v>0</v>
      </c>
      <c r="BW253" s="31">
        <f t="shared" si="180"/>
        <v>0</v>
      </c>
      <c r="BX253" s="31">
        <f t="shared" si="181"/>
        <v>0</v>
      </c>
      <c r="BY253" s="31">
        <f t="shared" si="182"/>
        <v>0</v>
      </c>
      <c r="BZ253" s="31">
        <f t="shared" si="183"/>
        <v>0</v>
      </c>
      <c r="CA253" s="31">
        <f t="shared" si="184"/>
        <v>0</v>
      </c>
      <c r="CB253" s="31">
        <f t="shared" si="185"/>
        <v>0</v>
      </c>
      <c r="CC253" s="31">
        <f t="shared" si="186"/>
        <v>0</v>
      </c>
      <c r="CD253" s="31">
        <f t="shared" si="187"/>
        <v>0</v>
      </c>
      <c r="CE253" s="31">
        <f t="shared" si="188"/>
        <v>0</v>
      </c>
      <c r="CF253" s="85" t="s">
        <v>1358</v>
      </c>
    </row>
    <row r="254" spans="1:84" ht="63.95" customHeight="1" x14ac:dyDescent="0.25">
      <c r="A254" s="34" t="s">
        <v>102</v>
      </c>
      <c r="B254" s="18" t="s">
        <v>2646</v>
      </c>
      <c r="C254" s="27" t="s">
        <v>2647</v>
      </c>
      <c r="D254" s="66">
        <v>2018</v>
      </c>
      <c r="E254" s="66">
        <v>2018</v>
      </c>
      <c r="F254" s="63" t="s">
        <v>1358</v>
      </c>
      <c r="G254" s="64">
        <v>0</v>
      </c>
      <c r="H254" s="64">
        <f t="shared" si="170"/>
        <v>0</v>
      </c>
      <c r="I254" s="31" t="s">
        <v>1358</v>
      </c>
      <c r="J254" s="64">
        <v>0</v>
      </c>
      <c r="K254" s="31">
        <f t="shared" si="171"/>
        <v>0</v>
      </c>
      <c r="L254" s="31" t="s">
        <v>1358</v>
      </c>
      <c r="M254" s="28">
        <v>4.8880374</v>
      </c>
      <c r="N254" s="31">
        <v>0</v>
      </c>
      <c r="O254" s="65">
        <v>0</v>
      </c>
      <c r="P254" s="28">
        <v>0</v>
      </c>
      <c r="Q254" s="28">
        <v>0</v>
      </c>
      <c r="R254" s="31">
        <v>0</v>
      </c>
      <c r="S254" s="31">
        <f t="shared" si="173"/>
        <v>0</v>
      </c>
      <c r="T254" s="31">
        <f t="shared" si="174"/>
        <v>0</v>
      </c>
      <c r="U254" s="31">
        <f t="shared" si="178"/>
        <v>0</v>
      </c>
      <c r="V254" s="31">
        <f t="shared" si="176"/>
        <v>0</v>
      </c>
      <c r="W254" s="31">
        <f t="shared" si="177"/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31">
        <v>0</v>
      </c>
      <c r="AI254" s="28">
        <v>0</v>
      </c>
      <c r="AJ254" s="28">
        <v>0</v>
      </c>
      <c r="AK254" s="31">
        <v>0</v>
      </c>
      <c r="AL254" s="28">
        <v>0</v>
      </c>
      <c r="AM254" s="28">
        <v>0</v>
      </c>
      <c r="AN254" s="28">
        <v>0</v>
      </c>
      <c r="AO254" s="28">
        <v>0</v>
      </c>
      <c r="AP254" s="28">
        <v>0</v>
      </c>
      <c r="AQ254" s="28">
        <v>0</v>
      </c>
      <c r="AR254" s="31">
        <v>0</v>
      </c>
      <c r="AS254" s="28">
        <v>0</v>
      </c>
      <c r="AT254" s="28">
        <v>0</v>
      </c>
      <c r="AU254" s="31">
        <v>0</v>
      </c>
      <c r="AV254" s="28">
        <v>0</v>
      </c>
      <c r="AW254" s="31">
        <v>0</v>
      </c>
      <c r="AX254" s="28">
        <v>0</v>
      </c>
      <c r="AY254" s="28">
        <v>0</v>
      </c>
      <c r="AZ254" s="31">
        <v>0</v>
      </c>
      <c r="BA254" s="28">
        <v>0</v>
      </c>
      <c r="BB254" s="28">
        <v>0</v>
      </c>
      <c r="BC254" s="28">
        <v>0</v>
      </c>
      <c r="BD254" s="28">
        <v>0</v>
      </c>
      <c r="BE254" s="28">
        <v>0</v>
      </c>
      <c r="BF254" s="28">
        <v>0</v>
      </c>
      <c r="BG254" s="28">
        <v>0</v>
      </c>
      <c r="BH254" s="28">
        <v>0</v>
      </c>
      <c r="BI254" s="28">
        <v>0</v>
      </c>
      <c r="BJ254" s="28">
        <v>0</v>
      </c>
      <c r="BK254" s="28">
        <v>0</v>
      </c>
      <c r="BL254" s="28">
        <v>0</v>
      </c>
      <c r="BM254" s="28">
        <v>0</v>
      </c>
      <c r="BN254" s="28">
        <v>0</v>
      </c>
      <c r="BO254" s="28">
        <v>0</v>
      </c>
      <c r="BP254" s="28">
        <v>0</v>
      </c>
      <c r="BQ254" s="28">
        <v>0</v>
      </c>
      <c r="BR254" s="28">
        <v>0</v>
      </c>
      <c r="BS254" s="28">
        <v>0</v>
      </c>
      <c r="BT254" s="28">
        <v>0</v>
      </c>
      <c r="BU254" s="28">
        <v>0</v>
      </c>
      <c r="BV254" s="31">
        <f t="shared" si="179"/>
        <v>0</v>
      </c>
      <c r="BW254" s="31">
        <f t="shared" si="180"/>
        <v>0</v>
      </c>
      <c r="BX254" s="31">
        <f t="shared" si="181"/>
        <v>0</v>
      </c>
      <c r="BY254" s="31">
        <f t="shared" si="182"/>
        <v>0</v>
      </c>
      <c r="BZ254" s="31">
        <f t="shared" si="183"/>
        <v>0</v>
      </c>
      <c r="CA254" s="31">
        <f t="shared" si="184"/>
        <v>0</v>
      </c>
      <c r="CB254" s="31">
        <f t="shared" si="185"/>
        <v>0</v>
      </c>
      <c r="CC254" s="31">
        <f t="shared" si="186"/>
        <v>0</v>
      </c>
      <c r="CD254" s="31">
        <f t="shared" si="187"/>
        <v>0</v>
      </c>
      <c r="CE254" s="31">
        <f t="shared" si="188"/>
        <v>0</v>
      </c>
      <c r="CF254" s="85" t="s">
        <v>1358</v>
      </c>
    </row>
    <row r="255" spans="1:84" ht="63.95" customHeight="1" x14ac:dyDescent="0.25">
      <c r="A255" s="34" t="s">
        <v>102</v>
      </c>
      <c r="B255" s="18" t="s">
        <v>2648</v>
      </c>
      <c r="C255" s="27" t="s">
        <v>2649</v>
      </c>
      <c r="D255" s="66">
        <v>2018</v>
      </c>
      <c r="E255" s="66">
        <v>2018</v>
      </c>
      <c r="F255" s="63" t="s">
        <v>1358</v>
      </c>
      <c r="G255" s="64">
        <v>0</v>
      </c>
      <c r="H255" s="64">
        <f t="shared" si="170"/>
        <v>0</v>
      </c>
      <c r="I255" s="31" t="s">
        <v>1358</v>
      </c>
      <c r="J255" s="64">
        <v>0</v>
      </c>
      <c r="K255" s="31">
        <f t="shared" si="171"/>
        <v>0</v>
      </c>
      <c r="L255" s="31" t="s">
        <v>1358</v>
      </c>
      <c r="M255" s="28">
        <v>5.9568882199999997</v>
      </c>
      <c r="N255" s="31">
        <v>0</v>
      </c>
      <c r="O255" s="65">
        <v>0</v>
      </c>
      <c r="P255" s="28">
        <v>0</v>
      </c>
      <c r="Q255" s="28">
        <v>0</v>
      </c>
      <c r="R255" s="31">
        <v>0</v>
      </c>
      <c r="S255" s="31">
        <f t="shared" si="173"/>
        <v>0</v>
      </c>
      <c r="T255" s="31">
        <f t="shared" si="174"/>
        <v>0</v>
      </c>
      <c r="U255" s="31">
        <f t="shared" si="178"/>
        <v>0</v>
      </c>
      <c r="V255" s="31">
        <f t="shared" si="176"/>
        <v>0</v>
      </c>
      <c r="W255" s="31">
        <f t="shared" si="177"/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31">
        <v>0</v>
      </c>
      <c r="AI255" s="28">
        <v>0</v>
      </c>
      <c r="AJ255" s="28">
        <v>0</v>
      </c>
      <c r="AK255" s="31">
        <v>0</v>
      </c>
      <c r="AL255" s="28">
        <v>0</v>
      </c>
      <c r="AM255" s="28">
        <v>0</v>
      </c>
      <c r="AN255" s="28">
        <v>0</v>
      </c>
      <c r="AO255" s="28">
        <v>0</v>
      </c>
      <c r="AP255" s="28">
        <v>0</v>
      </c>
      <c r="AQ255" s="28">
        <v>0</v>
      </c>
      <c r="AR255" s="31">
        <v>0</v>
      </c>
      <c r="AS255" s="28">
        <v>0</v>
      </c>
      <c r="AT255" s="28">
        <v>0</v>
      </c>
      <c r="AU255" s="31">
        <v>0</v>
      </c>
      <c r="AV255" s="28">
        <v>0</v>
      </c>
      <c r="AW255" s="31">
        <v>0</v>
      </c>
      <c r="AX255" s="28">
        <v>0</v>
      </c>
      <c r="AY255" s="28">
        <v>0</v>
      </c>
      <c r="AZ255" s="31">
        <v>0</v>
      </c>
      <c r="BA255" s="28">
        <v>0</v>
      </c>
      <c r="BB255" s="28">
        <v>0</v>
      </c>
      <c r="BC255" s="28">
        <v>0</v>
      </c>
      <c r="BD255" s="28">
        <v>0</v>
      </c>
      <c r="BE255" s="28">
        <v>0</v>
      </c>
      <c r="BF255" s="28">
        <v>0</v>
      </c>
      <c r="BG255" s="28">
        <v>0</v>
      </c>
      <c r="BH255" s="28">
        <v>0</v>
      </c>
      <c r="BI255" s="28">
        <v>0</v>
      </c>
      <c r="BJ255" s="28">
        <v>0</v>
      </c>
      <c r="BK255" s="28">
        <v>0</v>
      </c>
      <c r="BL255" s="28">
        <v>0</v>
      </c>
      <c r="BM255" s="28">
        <v>0</v>
      </c>
      <c r="BN255" s="28">
        <v>0</v>
      </c>
      <c r="BO255" s="28">
        <v>0</v>
      </c>
      <c r="BP255" s="28">
        <v>0</v>
      </c>
      <c r="BQ255" s="28">
        <v>0</v>
      </c>
      <c r="BR255" s="28">
        <v>0</v>
      </c>
      <c r="BS255" s="28">
        <v>0</v>
      </c>
      <c r="BT255" s="28">
        <v>0</v>
      </c>
      <c r="BU255" s="28">
        <v>0</v>
      </c>
      <c r="BV255" s="31">
        <f t="shared" si="179"/>
        <v>0</v>
      </c>
      <c r="BW255" s="31">
        <f t="shared" si="180"/>
        <v>0</v>
      </c>
      <c r="BX255" s="31">
        <f t="shared" si="181"/>
        <v>0</v>
      </c>
      <c r="BY255" s="31">
        <f t="shared" si="182"/>
        <v>0</v>
      </c>
      <c r="BZ255" s="31">
        <f t="shared" si="183"/>
        <v>0</v>
      </c>
      <c r="CA255" s="31">
        <f t="shared" si="184"/>
        <v>0</v>
      </c>
      <c r="CB255" s="31">
        <f t="shared" si="185"/>
        <v>0</v>
      </c>
      <c r="CC255" s="31">
        <f t="shared" si="186"/>
        <v>0</v>
      </c>
      <c r="CD255" s="31">
        <f t="shared" si="187"/>
        <v>0</v>
      </c>
      <c r="CE255" s="31">
        <f t="shared" si="188"/>
        <v>0</v>
      </c>
      <c r="CF255" s="85" t="s">
        <v>1358</v>
      </c>
    </row>
    <row r="256" spans="1:84" ht="63.95" customHeight="1" x14ac:dyDescent="0.25">
      <c r="A256" s="34" t="s">
        <v>102</v>
      </c>
      <c r="B256" s="18" t="s">
        <v>2650</v>
      </c>
      <c r="C256" s="27" t="s">
        <v>2651</v>
      </c>
      <c r="D256" s="66">
        <v>2018</v>
      </c>
      <c r="E256" s="66">
        <v>2018</v>
      </c>
      <c r="F256" s="63" t="s">
        <v>1358</v>
      </c>
      <c r="G256" s="64">
        <v>0</v>
      </c>
      <c r="H256" s="64">
        <f t="shared" si="170"/>
        <v>0</v>
      </c>
      <c r="I256" s="31" t="s">
        <v>1358</v>
      </c>
      <c r="J256" s="64">
        <v>0</v>
      </c>
      <c r="K256" s="31">
        <f t="shared" si="171"/>
        <v>0</v>
      </c>
      <c r="L256" s="31" t="s">
        <v>1358</v>
      </c>
      <c r="M256" s="28">
        <v>5.9568882199999997</v>
      </c>
      <c r="N256" s="31">
        <v>0</v>
      </c>
      <c r="O256" s="65">
        <v>0</v>
      </c>
      <c r="P256" s="28">
        <v>0</v>
      </c>
      <c r="Q256" s="28">
        <v>0</v>
      </c>
      <c r="R256" s="31">
        <v>0</v>
      </c>
      <c r="S256" s="31">
        <f t="shared" si="173"/>
        <v>0</v>
      </c>
      <c r="T256" s="31">
        <f t="shared" si="174"/>
        <v>0</v>
      </c>
      <c r="U256" s="31">
        <f t="shared" si="178"/>
        <v>0</v>
      </c>
      <c r="V256" s="31">
        <f t="shared" si="176"/>
        <v>0</v>
      </c>
      <c r="W256" s="31">
        <f t="shared" si="177"/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31">
        <v>0</v>
      </c>
      <c r="AI256" s="28">
        <v>0</v>
      </c>
      <c r="AJ256" s="28">
        <v>0</v>
      </c>
      <c r="AK256" s="31">
        <v>0</v>
      </c>
      <c r="AL256" s="28">
        <v>0</v>
      </c>
      <c r="AM256" s="28">
        <v>0</v>
      </c>
      <c r="AN256" s="28">
        <v>0</v>
      </c>
      <c r="AO256" s="28">
        <v>0</v>
      </c>
      <c r="AP256" s="28">
        <v>0</v>
      </c>
      <c r="AQ256" s="28">
        <v>0</v>
      </c>
      <c r="AR256" s="31">
        <v>0</v>
      </c>
      <c r="AS256" s="28">
        <v>0</v>
      </c>
      <c r="AT256" s="28">
        <v>0</v>
      </c>
      <c r="AU256" s="31">
        <v>0</v>
      </c>
      <c r="AV256" s="28">
        <v>0</v>
      </c>
      <c r="AW256" s="31">
        <v>0</v>
      </c>
      <c r="AX256" s="28">
        <v>0</v>
      </c>
      <c r="AY256" s="28">
        <v>0</v>
      </c>
      <c r="AZ256" s="31">
        <v>0</v>
      </c>
      <c r="BA256" s="28">
        <v>0</v>
      </c>
      <c r="BB256" s="28">
        <v>0</v>
      </c>
      <c r="BC256" s="28">
        <v>0</v>
      </c>
      <c r="BD256" s="28">
        <v>0</v>
      </c>
      <c r="BE256" s="28">
        <v>0</v>
      </c>
      <c r="BF256" s="28">
        <v>0</v>
      </c>
      <c r="BG256" s="28">
        <v>0</v>
      </c>
      <c r="BH256" s="28">
        <v>0</v>
      </c>
      <c r="BI256" s="28">
        <v>0</v>
      </c>
      <c r="BJ256" s="28">
        <v>0</v>
      </c>
      <c r="BK256" s="28">
        <v>0</v>
      </c>
      <c r="BL256" s="28">
        <v>0</v>
      </c>
      <c r="BM256" s="28">
        <v>0</v>
      </c>
      <c r="BN256" s="28">
        <v>0</v>
      </c>
      <c r="BO256" s="28">
        <v>0</v>
      </c>
      <c r="BP256" s="28">
        <v>0</v>
      </c>
      <c r="BQ256" s="28">
        <v>0</v>
      </c>
      <c r="BR256" s="28">
        <v>0</v>
      </c>
      <c r="BS256" s="28">
        <v>0</v>
      </c>
      <c r="BT256" s="28">
        <v>0</v>
      </c>
      <c r="BU256" s="28">
        <v>0</v>
      </c>
      <c r="BV256" s="31">
        <f t="shared" si="179"/>
        <v>0</v>
      </c>
      <c r="BW256" s="31">
        <f t="shared" si="180"/>
        <v>0</v>
      </c>
      <c r="BX256" s="31">
        <f t="shared" si="181"/>
        <v>0</v>
      </c>
      <c r="BY256" s="31">
        <f t="shared" si="182"/>
        <v>0</v>
      </c>
      <c r="BZ256" s="31">
        <f t="shared" si="183"/>
        <v>0</v>
      </c>
      <c r="CA256" s="31">
        <f t="shared" si="184"/>
        <v>0</v>
      </c>
      <c r="CB256" s="31">
        <f t="shared" si="185"/>
        <v>0</v>
      </c>
      <c r="CC256" s="31">
        <f t="shared" si="186"/>
        <v>0</v>
      </c>
      <c r="CD256" s="31">
        <f t="shared" si="187"/>
        <v>0</v>
      </c>
      <c r="CE256" s="31">
        <f t="shared" si="188"/>
        <v>0</v>
      </c>
      <c r="CF256" s="85" t="s">
        <v>1358</v>
      </c>
    </row>
    <row r="257" spans="1:84" ht="63.95" customHeight="1" x14ac:dyDescent="0.25">
      <c r="A257" s="34" t="s">
        <v>102</v>
      </c>
      <c r="B257" s="18" t="s">
        <v>2652</v>
      </c>
      <c r="C257" s="27" t="s">
        <v>2653</v>
      </c>
      <c r="D257" s="66">
        <v>2018</v>
      </c>
      <c r="E257" s="66">
        <v>2018</v>
      </c>
      <c r="F257" s="63" t="s">
        <v>1358</v>
      </c>
      <c r="G257" s="64">
        <v>0</v>
      </c>
      <c r="H257" s="64">
        <f t="shared" si="170"/>
        <v>0</v>
      </c>
      <c r="I257" s="31" t="s">
        <v>1358</v>
      </c>
      <c r="J257" s="64">
        <v>0</v>
      </c>
      <c r="K257" s="31">
        <f t="shared" si="171"/>
        <v>0</v>
      </c>
      <c r="L257" s="31" t="s">
        <v>1358</v>
      </c>
      <c r="M257" s="28">
        <v>5.9568882199999997</v>
      </c>
      <c r="N257" s="31">
        <v>0</v>
      </c>
      <c r="O257" s="65">
        <v>0</v>
      </c>
      <c r="P257" s="28">
        <v>0</v>
      </c>
      <c r="Q257" s="28">
        <v>0</v>
      </c>
      <c r="R257" s="31">
        <v>0</v>
      </c>
      <c r="S257" s="31">
        <f t="shared" si="173"/>
        <v>0</v>
      </c>
      <c r="T257" s="31">
        <f t="shared" si="174"/>
        <v>0</v>
      </c>
      <c r="U257" s="31">
        <f t="shared" si="178"/>
        <v>0</v>
      </c>
      <c r="V257" s="31">
        <f t="shared" si="176"/>
        <v>0</v>
      </c>
      <c r="W257" s="31">
        <f t="shared" si="177"/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31">
        <v>0</v>
      </c>
      <c r="AI257" s="28">
        <v>0</v>
      </c>
      <c r="AJ257" s="28">
        <v>0</v>
      </c>
      <c r="AK257" s="31">
        <v>0</v>
      </c>
      <c r="AL257" s="28">
        <v>0</v>
      </c>
      <c r="AM257" s="28">
        <v>0</v>
      </c>
      <c r="AN257" s="28">
        <v>0</v>
      </c>
      <c r="AO257" s="28">
        <v>0</v>
      </c>
      <c r="AP257" s="28">
        <v>0</v>
      </c>
      <c r="AQ257" s="28">
        <v>0</v>
      </c>
      <c r="AR257" s="31">
        <v>0</v>
      </c>
      <c r="AS257" s="28">
        <v>0</v>
      </c>
      <c r="AT257" s="28">
        <v>0</v>
      </c>
      <c r="AU257" s="31">
        <v>0</v>
      </c>
      <c r="AV257" s="28">
        <v>0</v>
      </c>
      <c r="AW257" s="31">
        <v>0</v>
      </c>
      <c r="AX257" s="28">
        <v>0</v>
      </c>
      <c r="AY257" s="28">
        <v>0</v>
      </c>
      <c r="AZ257" s="31">
        <v>0</v>
      </c>
      <c r="BA257" s="28">
        <v>0</v>
      </c>
      <c r="BB257" s="28">
        <v>0</v>
      </c>
      <c r="BC257" s="28">
        <v>0</v>
      </c>
      <c r="BD257" s="28">
        <v>0</v>
      </c>
      <c r="BE257" s="28">
        <v>0</v>
      </c>
      <c r="BF257" s="28">
        <v>0</v>
      </c>
      <c r="BG257" s="28">
        <v>0</v>
      </c>
      <c r="BH257" s="28">
        <v>0</v>
      </c>
      <c r="BI257" s="28">
        <v>0</v>
      </c>
      <c r="BJ257" s="28">
        <v>0</v>
      </c>
      <c r="BK257" s="28">
        <v>0</v>
      </c>
      <c r="BL257" s="28">
        <v>0</v>
      </c>
      <c r="BM257" s="28">
        <v>0</v>
      </c>
      <c r="BN257" s="28">
        <v>0</v>
      </c>
      <c r="BO257" s="28">
        <v>0</v>
      </c>
      <c r="BP257" s="28">
        <v>0</v>
      </c>
      <c r="BQ257" s="28">
        <v>0</v>
      </c>
      <c r="BR257" s="28">
        <v>0</v>
      </c>
      <c r="BS257" s="28">
        <v>0</v>
      </c>
      <c r="BT257" s="28">
        <v>0</v>
      </c>
      <c r="BU257" s="28">
        <v>0</v>
      </c>
      <c r="BV257" s="31">
        <f t="shared" si="179"/>
        <v>0</v>
      </c>
      <c r="BW257" s="31">
        <f t="shared" si="180"/>
        <v>0</v>
      </c>
      <c r="BX257" s="31">
        <f t="shared" si="181"/>
        <v>0</v>
      </c>
      <c r="BY257" s="31">
        <f t="shared" si="182"/>
        <v>0</v>
      </c>
      <c r="BZ257" s="31">
        <f t="shared" si="183"/>
        <v>0</v>
      </c>
      <c r="CA257" s="31">
        <f t="shared" si="184"/>
        <v>0</v>
      </c>
      <c r="CB257" s="31">
        <f t="shared" si="185"/>
        <v>0</v>
      </c>
      <c r="CC257" s="31">
        <f t="shared" si="186"/>
        <v>0</v>
      </c>
      <c r="CD257" s="31">
        <f t="shared" si="187"/>
        <v>0</v>
      </c>
      <c r="CE257" s="31">
        <f t="shared" si="188"/>
        <v>0</v>
      </c>
      <c r="CF257" s="85" t="s">
        <v>1358</v>
      </c>
    </row>
    <row r="258" spans="1:84" ht="63.95" customHeight="1" x14ac:dyDescent="0.25">
      <c r="A258" s="34" t="s">
        <v>102</v>
      </c>
      <c r="B258" s="18" t="s">
        <v>2654</v>
      </c>
      <c r="C258" s="27" t="s">
        <v>2655</v>
      </c>
      <c r="D258" s="66">
        <v>2018</v>
      </c>
      <c r="E258" s="66">
        <v>2018</v>
      </c>
      <c r="F258" s="63" t="s">
        <v>1358</v>
      </c>
      <c r="G258" s="64">
        <v>0</v>
      </c>
      <c r="H258" s="64">
        <f t="shared" si="170"/>
        <v>0</v>
      </c>
      <c r="I258" s="31" t="s">
        <v>1358</v>
      </c>
      <c r="J258" s="64">
        <v>0</v>
      </c>
      <c r="K258" s="31">
        <f t="shared" si="171"/>
        <v>0</v>
      </c>
      <c r="L258" s="31" t="s">
        <v>1358</v>
      </c>
      <c r="M258" s="28">
        <v>5.9568882199999997</v>
      </c>
      <c r="N258" s="31">
        <v>0</v>
      </c>
      <c r="O258" s="65">
        <v>0</v>
      </c>
      <c r="P258" s="28">
        <v>0</v>
      </c>
      <c r="Q258" s="28">
        <v>0</v>
      </c>
      <c r="R258" s="31">
        <v>0</v>
      </c>
      <c r="S258" s="31">
        <f t="shared" si="173"/>
        <v>0</v>
      </c>
      <c r="T258" s="31">
        <f t="shared" si="174"/>
        <v>0</v>
      </c>
      <c r="U258" s="31">
        <f t="shared" si="178"/>
        <v>0</v>
      </c>
      <c r="V258" s="31">
        <f t="shared" si="176"/>
        <v>0</v>
      </c>
      <c r="W258" s="31">
        <f t="shared" si="177"/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31">
        <v>0</v>
      </c>
      <c r="AI258" s="28">
        <v>0</v>
      </c>
      <c r="AJ258" s="28">
        <v>0</v>
      </c>
      <c r="AK258" s="31">
        <v>0</v>
      </c>
      <c r="AL258" s="28">
        <v>0</v>
      </c>
      <c r="AM258" s="28">
        <v>0</v>
      </c>
      <c r="AN258" s="28">
        <v>0</v>
      </c>
      <c r="AO258" s="28">
        <v>0</v>
      </c>
      <c r="AP258" s="28">
        <v>0</v>
      </c>
      <c r="AQ258" s="28">
        <v>0</v>
      </c>
      <c r="AR258" s="31">
        <v>0</v>
      </c>
      <c r="AS258" s="28">
        <v>0</v>
      </c>
      <c r="AT258" s="28">
        <v>0</v>
      </c>
      <c r="AU258" s="31">
        <v>0</v>
      </c>
      <c r="AV258" s="28">
        <v>0</v>
      </c>
      <c r="AW258" s="31">
        <v>0</v>
      </c>
      <c r="AX258" s="28">
        <v>0</v>
      </c>
      <c r="AY258" s="28">
        <v>0</v>
      </c>
      <c r="AZ258" s="31">
        <v>0</v>
      </c>
      <c r="BA258" s="28">
        <v>0</v>
      </c>
      <c r="BB258" s="28">
        <v>0</v>
      </c>
      <c r="BC258" s="28">
        <v>0</v>
      </c>
      <c r="BD258" s="28">
        <v>0</v>
      </c>
      <c r="BE258" s="28">
        <v>0</v>
      </c>
      <c r="BF258" s="28">
        <v>0</v>
      </c>
      <c r="BG258" s="28">
        <v>0</v>
      </c>
      <c r="BH258" s="28">
        <v>0</v>
      </c>
      <c r="BI258" s="28">
        <v>0</v>
      </c>
      <c r="BJ258" s="28">
        <v>0</v>
      </c>
      <c r="BK258" s="28">
        <v>0</v>
      </c>
      <c r="BL258" s="28">
        <v>0</v>
      </c>
      <c r="BM258" s="28">
        <v>0</v>
      </c>
      <c r="BN258" s="28">
        <v>0</v>
      </c>
      <c r="BO258" s="28">
        <v>0</v>
      </c>
      <c r="BP258" s="28">
        <v>0</v>
      </c>
      <c r="BQ258" s="28">
        <v>0</v>
      </c>
      <c r="BR258" s="28">
        <v>0</v>
      </c>
      <c r="BS258" s="28">
        <v>0</v>
      </c>
      <c r="BT258" s="28">
        <v>0</v>
      </c>
      <c r="BU258" s="28">
        <v>0</v>
      </c>
      <c r="BV258" s="31">
        <f t="shared" si="179"/>
        <v>0</v>
      </c>
      <c r="BW258" s="31">
        <f t="shared" si="180"/>
        <v>0</v>
      </c>
      <c r="BX258" s="31">
        <f t="shared" si="181"/>
        <v>0</v>
      </c>
      <c r="BY258" s="31">
        <f t="shared" si="182"/>
        <v>0</v>
      </c>
      <c r="BZ258" s="31">
        <f t="shared" si="183"/>
        <v>0</v>
      </c>
      <c r="CA258" s="31">
        <f t="shared" si="184"/>
        <v>0</v>
      </c>
      <c r="CB258" s="31">
        <f t="shared" si="185"/>
        <v>0</v>
      </c>
      <c r="CC258" s="31">
        <f t="shared" si="186"/>
        <v>0</v>
      </c>
      <c r="CD258" s="31">
        <f t="shared" si="187"/>
        <v>0</v>
      </c>
      <c r="CE258" s="31">
        <f t="shared" si="188"/>
        <v>0</v>
      </c>
      <c r="CF258" s="85" t="s">
        <v>1358</v>
      </c>
    </row>
    <row r="259" spans="1:84" ht="63.95" customHeight="1" x14ac:dyDescent="0.25">
      <c r="A259" s="34" t="s">
        <v>102</v>
      </c>
      <c r="B259" s="18" t="s">
        <v>2656</v>
      </c>
      <c r="C259" s="27" t="s">
        <v>2657</v>
      </c>
      <c r="D259" s="66">
        <v>2018</v>
      </c>
      <c r="E259" s="66">
        <v>2018</v>
      </c>
      <c r="F259" s="63" t="s">
        <v>1358</v>
      </c>
      <c r="G259" s="64">
        <v>0</v>
      </c>
      <c r="H259" s="64">
        <f t="shared" si="170"/>
        <v>0</v>
      </c>
      <c r="I259" s="31" t="s">
        <v>1358</v>
      </c>
      <c r="J259" s="64">
        <v>0</v>
      </c>
      <c r="K259" s="31">
        <f t="shared" si="171"/>
        <v>0</v>
      </c>
      <c r="L259" s="31" t="s">
        <v>1358</v>
      </c>
      <c r="M259" s="28">
        <v>5.9568882199999997</v>
      </c>
      <c r="N259" s="31">
        <v>0</v>
      </c>
      <c r="O259" s="65">
        <v>0</v>
      </c>
      <c r="P259" s="28">
        <v>0</v>
      </c>
      <c r="Q259" s="28">
        <v>0</v>
      </c>
      <c r="R259" s="31">
        <v>0</v>
      </c>
      <c r="S259" s="31">
        <f t="shared" si="173"/>
        <v>0</v>
      </c>
      <c r="T259" s="31">
        <f t="shared" si="174"/>
        <v>0</v>
      </c>
      <c r="U259" s="31">
        <f t="shared" si="178"/>
        <v>0</v>
      </c>
      <c r="V259" s="31">
        <f t="shared" si="176"/>
        <v>0</v>
      </c>
      <c r="W259" s="31">
        <f t="shared" si="177"/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31">
        <v>0</v>
      </c>
      <c r="AI259" s="28">
        <v>0</v>
      </c>
      <c r="AJ259" s="28">
        <v>0</v>
      </c>
      <c r="AK259" s="31">
        <v>0</v>
      </c>
      <c r="AL259" s="28">
        <v>0</v>
      </c>
      <c r="AM259" s="28">
        <v>0</v>
      </c>
      <c r="AN259" s="28">
        <v>0</v>
      </c>
      <c r="AO259" s="28">
        <v>0</v>
      </c>
      <c r="AP259" s="28">
        <v>0</v>
      </c>
      <c r="AQ259" s="28">
        <v>0</v>
      </c>
      <c r="AR259" s="31">
        <v>0</v>
      </c>
      <c r="AS259" s="28">
        <v>0</v>
      </c>
      <c r="AT259" s="28">
        <v>0</v>
      </c>
      <c r="AU259" s="31">
        <v>0</v>
      </c>
      <c r="AV259" s="28">
        <v>0</v>
      </c>
      <c r="AW259" s="31">
        <v>0</v>
      </c>
      <c r="AX259" s="28">
        <v>0</v>
      </c>
      <c r="AY259" s="28">
        <v>0</v>
      </c>
      <c r="AZ259" s="31">
        <v>0</v>
      </c>
      <c r="BA259" s="28">
        <v>0</v>
      </c>
      <c r="BB259" s="28">
        <v>0</v>
      </c>
      <c r="BC259" s="28">
        <v>0</v>
      </c>
      <c r="BD259" s="28">
        <v>0</v>
      </c>
      <c r="BE259" s="28">
        <v>0</v>
      </c>
      <c r="BF259" s="28">
        <v>0</v>
      </c>
      <c r="BG259" s="28">
        <v>0</v>
      </c>
      <c r="BH259" s="28">
        <v>0</v>
      </c>
      <c r="BI259" s="28">
        <v>0</v>
      </c>
      <c r="BJ259" s="28">
        <v>0</v>
      </c>
      <c r="BK259" s="28">
        <v>0</v>
      </c>
      <c r="BL259" s="28">
        <v>0</v>
      </c>
      <c r="BM259" s="28">
        <v>0</v>
      </c>
      <c r="BN259" s="28">
        <v>0</v>
      </c>
      <c r="BO259" s="28">
        <v>0</v>
      </c>
      <c r="BP259" s="28">
        <v>0</v>
      </c>
      <c r="BQ259" s="28">
        <v>0</v>
      </c>
      <c r="BR259" s="28">
        <v>0</v>
      </c>
      <c r="BS259" s="28">
        <v>0</v>
      </c>
      <c r="BT259" s="28">
        <v>0</v>
      </c>
      <c r="BU259" s="28">
        <v>0</v>
      </c>
      <c r="BV259" s="31">
        <f t="shared" si="179"/>
        <v>0</v>
      </c>
      <c r="BW259" s="31">
        <f t="shared" si="180"/>
        <v>0</v>
      </c>
      <c r="BX259" s="31">
        <f t="shared" si="181"/>
        <v>0</v>
      </c>
      <c r="BY259" s="31">
        <f t="shared" si="182"/>
        <v>0</v>
      </c>
      <c r="BZ259" s="31">
        <f t="shared" si="183"/>
        <v>0</v>
      </c>
      <c r="CA259" s="31">
        <f t="shared" si="184"/>
        <v>0</v>
      </c>
      <c r="CB259" s="31">
        <f t="shared" si="185"/>
        <v>0</v>
      </c>
      <c r="CC259" s="31">
        <f t="shared" si="186"/>
        <v>0</v>
      </c>
      <c r="CD259" s="31">
        <f t="shared" si="187"/>
        <v>0</v>
      </c>
      <c r="CE259" s="31">
        <f t="shared" si="188"/>
        <v>0</v>
      </c>
      <c r="CF259" s="85" t="s">
        <v>1358</v>
      </c>
    </row>
    <row r="260" spans="1:84" ht="28.5" x14ac:dyDescent="0.25">
      <c r="A260" s="9" t="s">
        <v>104</v>
      </c>
      <c r="B260" s="16" t="s">
        <v>105</v>
      </c>
      <c r="C260" s="6" t="s">
        <v>80</v>
      </c>
      <c r="D260" s="60" t="s">
        <v>1358</v>
      </c>
      <c r="E260" s="60" t="s">
        <v>1358</v>
      </c>
      <c r="F260" s="60" t="s">
        <v>1358</v>
      </c>
      <c r="G260" s="61">
        <v>0</v>
      </c>
      <c r="H260" s="61">
        <f t="shared" si="170"/>
        <v>0</v>
      </c>
      <c r="I260" s="61">
        <v>0</v>
      </c>
      <c r="J260" s="61">
        <v>0</v>
      </c>
      <c r="K260" s="30">
        <f t="shared" si="171"/>
        <v>0</v>
      </c>
      <c r="L260" s="60" t="s">
        <v>1358</v>
      </c>
      <c r="M260" s="30">
        <v>0</v>
      </c>
      <c r="N260" s="30">
        <v>0</v>
      </c>
      <c r="O260" s="62">
        <v>0</v>
      </c>
      <c r="P260" s="62">
        <v>0</v>
      </c>
      <c r="Q260" s="62">
        <v>0</v>
      </c>
      <c r="R260" s="62">
        <v>0</v>
      </c>
      <c r="S260" s="30">
        <f t="shared" si="173"/>
        <v>0</v>
      </c>
      <c r="T260" s="30">
        <f t="shared" si="174"/>
        <v>0</v>
      </c>
      <c r="U260" s="30">
        <f t="shared" si="178"/>
        <v>0</v>
      </c>
      <c r="V260" s="30">
        <f t="shared" si="172"/>
        <v>0</v>
      </c>
      <c r="W260" s="30">
        <f t="shared" ref="W260:W323" si="189">AC260+BQ260</f>
        <v>0</v>
      </c>
      <c r="X260" s="30">
        <v>0</v>
      </c>
      <c r="Y260" s="30">
        <f>Y261+Y262</f>
        <v>0</v>
      </c>
      <c r="Z260" s="30">
        <f>Z261+Z262</f>
        <v>0</v>
      </c>
      <c r="AA260" s="30">
        <v>0</v>
      </c>
      <c r="AB260" s="30">
        <f>AB261+AB262</f>
        <v>0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f t="shared" ref="AH260:BA260" si="190">AH261+AH262</f>
        <v>0</v>
      </c>
      <c r="AI260" s="30">
        <f t="shared" si="190"/>
        <v>0</v>
      </c>
      <c r="AJ260" s="30">
        <f t="shared" si="190"/>
        <v>0</v>
      </c>
      <c r="AK260" s="30">
        <f t="shared" si="190"/>
        <v>0</v>
      </c>
      <c r="AL260" s="30">
        <f t="shared" si="190"/>
        <v>0</v>
      </c>
      <c r="AM260" s="30">
        <f t="shared" si="190"/>
        <v>0</v>
      </c>
      <c r="AN260" s="30">
        <f t="shared" si="190"/>
        <v>0</v>
      </c>
      <c r="AO260" s="30">
        <f t="shared" si="190"/>
        <v>0</v>
      </c>
      <c r="AP260" s="30">
        <f t="shared" si="190"/>
        <v>0</v>
      </c>
      <c r="AQ260" s="30">
        <f t="shared" si="190"/>
        <v>0</v>
      </c>
      <c r="AR260" s="30">
        <f t="shared" si="190"/>
        <v>0</v>
      </c>
      <c r="AS260" s="30">
        <f t="shared" si="190"/>
        <v>0</v>
      </c>
      <c r="AT260" s="30">
        <f t="shared" si="190"/>
        <v>0</v>
      </c>
      <c r="AU260" s="30">
        <f t="shared" si="190"/>
        <v>0</v>
      </c>
      <c r="AV260" s="30">
        <f t="shared" si="190"/>
        <v>0</v>
      </c>
      <c r="AW260" s="30">
        <f t="shared" si="190"/>
        <v>0</v>
      </c>
      <c r="AX260" s="30">
        <f t="shared" si="190"/>
        <v>0</v>
      </c>
      <c r="AY260" s="30">
        <f t="shared" si="190"/>
        <v>0</v>
      </c>
      <c r="AZ260" s="30">
        <f t="shared" si="190"/>
        <v>0</v>
      </c>
      <c r="BA260" s="30">
        <f t="shared" si="190"/>
        <v>0</v>
      </c>
      <c r="BB260" s="30">
        <v>0</v>
      </c>
      <c r="BC260" s="30">
        <f>BC261+BC262</f>
        <v>0</v>
      </c>
      <c r="BD260" s="30">
        <f>BD261+BD262</f>
        <v>0</v>
      </c>
      <c r="BE260" s="30">
        <v>0</v>
      </c>
      <c r="BF260" s="30">
        <f>BF261+BF262</f>
        <v>0</v>
      </c>
      <c r="BG260" s="30">
        <v>0</v>
      </c>
      <c r="BH260" s="30">
        <f t="shared" ref="BH260:BP260" si="191">BH261+BH262</f>
        <v>0</v>
      </c>
      <c r="BI260" s="30">
        <f t="shared" si="191"/>
        <v>0</v>
      </c>
      <c r="BJ260" s="30">
        <v>0</v>
      </c>
      <c r="BK260" s="30">
        <f t="shared" si="191"/>
        <v>0</v>
      </c>
      <c r="BL260" s="30">
        <f t="shared" si="191"/>
        <v>0</v>
      </c>
      <c r="BM260" s="30">
        <f t="shared" si="191"/>
        <v>0</v>
      </c>
      <c r="BN260" s="30">
        <f t="shared" si="191"/>
        <v>0</v>
      </c>
      <c r="BO260" s="30">
        <f>BO261+BO262</f>
        <v>0</v>
      </c>
      <c r="BP260" s="30">
        <f t="shared" si="191"/>
        <v>0</v>
      </c>
      <c r="BQ260" s="30">
        <v>0</v>
      </c>
      <c r="BR260" s="30">
        <f>BR261+BR262</f>
        <v>0</v>
      </c>
      <c r="BS260" s="30">
        <f>BS261+BS262</f>
        <v>0</v>
      </c>
      <c r="BT260" s="30">
        <v>0</v>
      </c>
      <c r="BU260" s="30">
        <f>BU261+BU262</f>
        <v>0</v>
      </c>
      <c r="BV260" s="30">
        <f t="shared" si="179"/>
        <v>0</v>
      </c>
      <c r="BW260" s="30">
        <f t="shared" si="180"/>
        <v>0</v>
      </c>
      <c r="BX260" s="30">
        <f t="shared" si="181"/>
        <v>0</v>
      </c>
      <c r="BY260" s="30">
        <f t="shared" si="182"/>
        <v>0</v>
      </c>
      <c r="BZ260" s="30">
        <f t="shared" si="183"/>
        <v>0</v>
      </c>
      <c r="CA260" s="30">
        <f t="shared" si="184"/>
        <v>0</v>
      </c>
      <c r="CB260" s="30">
        <f t="shared" si="185"/>
        <v>0</v>
      </c>
      <c r="CC260" s="30">
        <f t="shared" si="186"/>
        <v>0</v>
      </c>
      <c r="CD260" s="30">
        <f t="shared" si="187"/>
        <v>0</v>
      </c>
      <c r="CE260" s="30">
        <f t="shared" si="188"/>
        <v>0</v>
      </c>
      <c r="CF260" s="91" t="s">
        <v>1358</v>
      </c>
    </row>
    <row r="261" spans="1:84" ht="57" x14ac:dyDescent="0.25">
      <c r="A261" s="9" t="s">
        <v>106</v>
      </c>
      <c r="B261" s="16" t="s">
        <v>107</v>
      </c>
      <c r="C261" s="6" t="s">
        <v>80</v>
      </c>
      <c r="D261" s="60" t="s">
        <v>1358</v>
      </c>
      <c r="E261" s="60" t="s">
        <v>1358</v>
      </c>
      <c r="F261" s="60" t="s">
        <v>1358</v>
      </c>
      <c r="G261" s="61">
        <v>0</v>
      </c>
      <c r="H261" s="61">
        <f t="shared" si="170"/>
        <v>0</v>
      </c>
      <c r="I261" s="30">
        <v>0</v>
      </c>
      <c r="J261" s="61">
        <v>0</v>
      </c>
      <c r="K261" s="30">
        <f t="shared" si="171"/>
        <v>0</v>
      </c>
      <c r="L261" s="30" t="s">
        <v>1358</v>
      </c>
      <c r="M261" s="30">
        <v>0</v>
      </c>
      <c r="N261" s="30">
        <v>0</v>
      </c>
      <c r="O261" s="62">
        <v>0</v>
      </c>
      <c r="P261" s="62">
        <v>0</v>
      </c>
      <c r="Q261" s="62">
        <v>0</v>
      </c>
      <c r="R261" s="62">
        <v>0</v>
      </c>
      <c r="S261" s="30">
        <f t="shared" si="173"/>
        <v>0</v>
      </c>
      <c r="T261" s="30">
        <f t="shared" si="174"/>
        <v>0</v>
      </c>
      <c r="U261" s="30">
        <f t="shared" si="178"/>
        <v>0</v>
      </c>
      <c r="V261" s="30">
        <f t="shared" si="172"/>
        <v>0</v>
      </c>
      <c r="W261" s="30">
        <f t="shared" si="189"/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  <c r="AC261" s="30">
        <v>0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0">
        <v>0</v>
      </c>
      <c r="BA261" s="30">
        <v>0</v>
      </c>
      <c r="BB261" s="30">
        <v>0</v>
      </c>
      <c r="BC261" s="30">
        <v>0</v>
      </c>
      <c r="BD261" s="30">
        <v>0</v>
      </c>
      <c r="BE261" s="30">
        <v>0</v>
      </c>
      <c r="BF261" s="30">
        <v>0</v>
      </c>
      <c r="BG261" s="30">
        <v>0</v>
      </c>
      <c r="BH261" s="30">
        <v>0</v>
      </c>
      <c r="BI261" s="30">
        <v>0</v>
      </c>
      <c r="BJ261" s="30">
        <v>0</v>
      </c>
      <c r="BK261" s="30">
        <v>0</v>
      </c>
      <c r="BL261" s="30">
        <v>0</v>
      </c>
      <c r="BM261" s="30">
        <v>0</v>
      </c>
      <c r="BN261" s="30">
        <v>0</v>
      </c>
      <c r="BO261" s="30">
        <v>0</v>
      </c>
      <c r="BP261" s="30">
        <v>0</v>
      </c>
      <c r="BQ261" s="30">
        <v>0</v>
      </c>
      <c r="BR261" s="30">
        <v>0</v>
      </c>
      <c r="BS261" s="30">
        <v>0</v>
      </c>
      <c r="BT261" s="30">
        <v>0</v>
      </c>
      <c r="BU261" s="30">
        <v>0</v>
      </c>
      <c r="BV261" s="30">
        <f t="shared" si="179"/>
        <v>0</v>
      </c>
      <c r="BW261" s="30">
        <f t="shared" si="180"/>
        <v>0</v>
      </c>
      <c r="BX261" s="30">
        <f t="shared" si="181"/>
        <v>0</v>
      </c>
      <c r="BY261" s="30">
        <f t="shared" si="182"/>
        <v>0</v>
      </c>
      <c r="BZ261" s="30">
        <f t="shared" si="183"/>
        <v>0</v>
      </c>
      <c r="CA261" s="30">
        <f t="shared" si="184"/>
        <v>0</v>
      </c>
      <c r="CB261" s="30">
        <f t="shared" si="185"/>
        <v>0</v>
      </c>
      <c r="CC261" s="30">
        <f t="shared" si="186"/>
        <v>0</v>
      </c>
      <c r="CD261" s="30">
        <f t="shared" si="187"/>
        <v>0</v>
      </c>
      <c r="CE261" s="30">
        <f t="shared" si="188"/>
        <v>0</v>
      </c>
      <c r="CF261" s="91" t="s">
        <v>1358</v>
      </c>
    </row>
    <row r="262" spans="1:84" ht="42.75" x14ac:dyDescent="0.25">
      <c r="A262" s="9" t="s">
        <v>108</v>
      </c>
      <c r="B262" s="16" t="s">
        <v>109</v>
      </c>
      <c r="C262" s="6" t="s">
        <v>80</v>
      </c>
      <c r="D262" s="60" t="s">
        <v>1358</v>
      </c>
      <c r="E262" s="60" t="s">
        <v>1358</v>
      </c>
      <c r="F262" s="60" t="s">
        <v>1358</v>
      </c>
      <c r="G262" s="61">
        <v>0</v>
      </c>
      <c r="H262" s="61">
        <f t="shared" si="170"/>
        <v>0</v>
      </c>
      <c r="I262" s="30">
        <v>0</v>
      </c>
      <c r="J262" s="61">
        <v>0</v>
      </c>
      <c r="K262" s="30">
        <f t="shared" si="171"/>
        <v>0</v>
      </c>
      <c r="L262" s="30" t="s">
        <v>1358</v>
      </c>
      <c r="M262" s="30">
        <v>0</v>
      </c>
      <c r="N262" s="30">
        <v>0</v>
      </c>
      <c r="O262" s="62">
        <v>0</v>
      </c>
      <c r="P262" s="62">
        <v>0</v>
      </c>
      <c r="Q262" s="62">
        <v>0</v>
      </c>
      <c r="R262" s="62">
        <v>0</v>
      </c>
      <c r="S262" s="30">
        <f t="shared" si="173"/>
        <v>0</v>
      </c>
      <c r="T262" s="30">
        <f t="shared" si="174"/>
        <v>0</v>
      </c>
      <c r="U262" s="30">
        <f t="shared" si="178"/>
        <v>0</v>
      </c>
      <c r="V262" s="30">
        <f t="shared" si="172"/>
        <v>0</v>
      </c>
      <c r="W262" s="30">
        <f t="shared" si="189"/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0</v>
      </c>
      <c r="AI262" s="30">
        <v>0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0</v>
      </c>
      <c r="AS262" s="30">
        <v>0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0">
        <v>0</v>
      </c>
      <c r="BA262" s="30">
        <v>0</v>
      </c>
      <c r="BB262" s="30">
        <v>0</v>
      </c>
      <c r="BC262" s="30">
        <v>0</v>
      </c>
      <c r="BD262" s="30">
        <v>0</v>
      </c>
      <c r="BE262" s="30">
        <v>0</v>
      </c>
      <c r="BF262" s="30">
        <v>0</v>
      </c>
      <c r="BG262" s="30">
        <v>0</v>
      </c>
      <c r="BH262" s="30">
        <v>0</v>
      </c>
      <c r="BI262" s="30">
        <v>0</v>
      </c>
      <c r="BJ262" s="30">
        <v>0</v>
      </c>
      <c r="BK262" s="30">
        <v>0</v>
      </c>
      <c r="BL262" s="30">
        <v>0</v>
      </c>
      <c r="BM262" s="30">
        <v>0</v>
      </c>
      <c r="BN262" s="30">
        <v>0</v>
      </c>
      <c r="BO262" s="30">
        <v>0</v>
      </c>
      <c r="BP262" s="30">
        <v>0</v>
      </c>
      <c r="BQ262" s="30">
        <v>0</v>
      </c>
      <c r="BR262" s="30">
        <v>0</v>
      </c>
      <c r="BS262" s="30">
        <v>0</v>
      </c>
      <c r="BT262" s="30">
        <v>0</v>
      </c>
      <c r="BU262" s="30">
        <v>0</v>
      </c>
      <c r="BV262" s="30">
        <f t="shared" si="179"/>
        <v>0</v>
      </c>
      <c r="BW262" s="30">
        <f t="shared" si="180"/>
        <v>0</v>
      </c>
      <c r="BX262" s="30">
        <f t="shared" si="181"/>
        <v>0</v>
      </c>
      <c r="BY262" s="30">
        <f t="shared" si="182"/>
        <v>0</v>
      </c>
      <c r="BZ262" s="30">
        <f t="shared" si="183"/>
        <v>0</v>
      </c>
      <c r="CA262" s="30">
        <f t="shared" si="184"/>
        <v>0</v>
      </c>
      <c r="CB262" s="30">
        <f t="shared" si="185"/>
        <v>0</v>
      </c>
      <c r="CC262" s="30">
        <f t="shared" si="186"/>
        <v>0</v>
      </c>
      <c r="CD262" s="30">
        <f t="shared" si="187"/>
        <v>0</v>
      </c>
      <c r="CE262" s="30">
        <f t="shared" si="188"/>
        <v>0</v>
      </c>
      <c r="CF262" s="91" t="s">
        <v>1358</v>
      </c>
    </row>
    <row r="263" spans="1:84" ht="42.75" x14ac:dyDescent="0.25">
      <c r="A263" s="9" t="s">
        <v>110</v>
      </c>
      <c r="B263" s="16" t="s">
        <v>111</v>
      </c>
      <c r="C263" s="6" t="s">
        <v>80</v>
      </c>
      <c r="D263" s="60" t="s">
        <v>1358</v>
      </c>
      <c r="E263" s="60" t="s">
        <v>1358</v>
      </c>
      <c r="F263" s="60" t="s">
        <v>1358</v>
      </c>
      <c r="G263" s="61">
        <v>0</v>
      </c>
      <c r="H263" s="61">
        <f t="shared" si="170"/>
        <v>0</v>
      </c>
      <c r="I263" s="30">
        <v>0</v>
      </c>
      <c r="J263" s="61">
        <v>0</v>
      </c>
      <c r="K263" s="30">
        <f t="shared" si="171"/>
        <v>0</v>
      </c>
      <c r="L263" s="30" t="s">
        <v>1358</v>
      </c>
      <c r="M263" s="30">
        <v>0</v>
      </c>
      <c r="N263" s="30">
        <v>0</v>
      </c>
      <c r="O263" s="62">
        <v>0</v>
      </c>
      <c r="P263" s="62">
        <v>0</v>
      </c>
      <c r="Q263" s="62">
        <v>0</v>
      </c>
      <c r="R263" s="62">
        <v>0</v>
      </c>
      <c r="S263" s="30">
        <f t="shared" si="173"/>
        <v>0</v>
      </c>
      <c r="T263" s="30">
        <f t="shared" si="174"/>
        <v>0</v>
      </c>
      <c r="U263" s="30">
        <f t="shared" si="178"/>
        <v>0</v>
      </c>
      <c r="V263" s="30">
        <f t="shared" si="172"/>
        <v>0</v>
      </c>
      <c r="W263" s="30">
        <f t="shared" si="189"/>
        <v>0</v>
      </c>
      <c r="X263" s="30">
        <f>X264+X268</f>
        <v>0</v>
      </c>
      <c r="Y263" s="30">
        <f>Y264+Y268</f>
        <v>0</v>
      </c>
      <c r="Z263" s="30">
        <f>Z264+Z268</f>
        <v>0</v>
      </c>
      <c r="AA263" s="30">
        <f>AA264+AA268</f>
        <v>0</v>
      </c>
      <c r="AB263" s="30">
        <f>AB264+AB268</f>
        <v>0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f t="shared" ref="AH263:BF263" si="192">AH264+AH268</f>
        <v>0</v>
      </c>
      <c r="AI263" s="30">
        <f t="shared" si="192"/>
        <v>0</v>
      </c>
      <c r="AJ263" s="30">
        <f t="shared" si="192"/>
        <v>0</v>
      </c>
      <c r="AK263" s="30">
        <f t="shared" si="192"/>
        <v>0</v>
      </c>
      <c r="AL263" s="30">
        <f t="shared" si="192"/>
        <v>0</v>
      </c>
      <c r="AM263" s="30">
        <f t="shared" si="192"/>
        <v>0</v>
      </c>
      <c r="AN263" s="30">
        <f t="shared" si="192"/>
        <v>0</v>
      </c>
      <c r="AO263" s="30">
        <f t="shared" si="192"/>
        <v>0</v>
      </c>
      <c r="AP263" s="30">
        <f t="shared" si="192"/>
        <v>0</v>
      </c>
      <c r="AQ263" s="30">
        <f t="shared" si="192"/>
        <v>0</v>
      </c>
      <c r="AR263" s="30">
        <f t="shared" si="192"/>
        <v>0</v>
      </c>
      <c r="AS263" s="30">
        <f t="shared" si="192"/>
        <v>0</v>
      </c>
      <c r="AT263" s="30">
        <f t="shared" si="192"/>
        <v>0</v>
      </c>
      <c r="AU263" s="30">
        <f t="shared" si="192"/>
        <v>0</v>
      </c>
      <c r="AV263" s="30">
        <f t="shared" si="192"/>
        <v>0</v>
      </c>
      <c r="AW263" s="30">
        <f t="shared" si="192"/>
        <v>0</v>
      </c>
      <c r="AX263" s="30">
        <f t="shared" si="192"/>
        <v>0</v>
      </c>
      <c r="AY263" s="30">
        <f t="shared" si="192"/>
        <v>0</v>
      </c>
      <c r="AZ263" s="30">
        <f t="shared" si="192"/>
        <v>0</v>
      </c>
      <c r="BA263" s="30">
        <f t="shared" si="192"/>
        <v>0</v>
      </c>
      <c r="BB263" s="30">
        <f t="shared" si="192"/>
        <v>0</v>
      </c>
      <c r="BC263" s="30">
        <f t="shared" si="192"/>
        <v>0</v>
      </c>
      <c r="BD263" s="30">
        <f t="shared" si="192"/>
        <v>0</v>
      </c>
      <c r="BE263" s="30">
        <f t="shared" si="192"/>
        <v>0</v>
      </c>
      <c r="BF263" s="30">
        <f t="shared" si="192"/>
        <v>0</v>
      </c>
      <c r="BG263" s="30">
        <v>0</v>
      </c>
      <c r="BH263" s="30">
        <f>BH264+BH268</f>
        <v>0</v>
      </c>
      <c r="BI263" s="30">
        <f>BI264+BI268</f>
        <v>0</v>
      </c>
      <c r="BJ263" s="30">
        <v>0</v>
      </c>
      <c r="BK263" s="30">
        <f t="shared" ref="BK263:BU263" si="193">BK264+BK268</f>
        <v>0</v>
      </c>
      <c r="BL263" s="30">
        <f t="shared" si="193"/>
        <v>0</v>
      </c>
      <c r="BM263" s="30">
        <f t="shared" si="193"/>
        <v>0</v>
      </c>
      <c r="BN263" s="30">
        <f t="shared" si="193"/>
        <v>0</v>
      </c>
      <c r="BO263" s="30">
        <f t="shared" si="193"/>
        <v>0</v>
      </c>
      <c r="BP263" s="30">
        <f t="shared" si="193"/>
        <v>0</v>
      </c>
      <c r="BQ263" s="30">
        <v>0</v>
      </c>
      <c r="BR263" s="30">
        <f t="shared" si="193"/>
        <v>0</v>
      </c>
      <c r="BS263" s="30">
        <f t="shared" si="193"/>
        <v>0</v>
      </c>
      <c r="BT263" s="30">
        <v>0</v>
      </c>
      <c r="BU263" s="30">
        <f t="shared" si="193"/>
        <v>0</v>
      </c>
      <c r="BV263" s="30">
        <f t="shared" si="179"/>
        <v>0</v>
      </c>
      <c r="BW263" s="30">
        <f t="shared" si="180"/>
        <v>0</v>
      </c>
      <c r="BX263" s="30">
        <f t="shared" si="181"/>
        <v>0</v>
      </c>
      <c r="BY263" s="30">
        <f t="shared" si="182"/>
        <v>0</v>
      </c>
      <c r="BZ263" s="30">
        <f t="shared" si="183"/>
        <v>0</v>
      </c>
      <c r="CA263" s="30">
        <f t="shared" si="184"/>
        <v>0</v>
      </c>
      <c r="CB263" s="30">
        <f t="shared" si="185"/>
        <v>0</v>
      </c>
      <c r="CC263" s="30">
        <f t="shared" si="186"/>
        <v>0</v>
      </c>
      <c r="CD263" s="30">
        <f t="shared" si="187"/>
        <v>0</v>
      </c>
      <c r="CE263" s="30">
        <f t="shared" si="188"/>
        <v>0</v>
      </c>
      <c r="CF263" s="91" t="s">
        <v>1358</v>
      </c>
    </row>
    <row r="264" spans="1:84" ht="28.5" x14ac:dyDescent="0.25">
      <c r="A264" s="9" t="s">
        <v>169</v>
      </c>
      <c r="B264" s="16" t="s">
        <v>170</v>
      </c>
      <c r="C264" s="6" t="s">
        <v>80</v>
      </c>
      <c r="D264" s="60" t="s">
        <v>1358</v>
      </c>
      <c r="E264" s="60" t="s">
        <v>1358</v>
      </c>
      <c r="F264" s="60" t="s">
        <v>1358</v>
      </c>
      <c r="G264" s="61">
        <v>0</v>
      </c>
      <c r="H264" s="61">
        <f t="shared" si="170"/>
        <v>0</v>
      </c>
      <c r="I264" s="30">
        <v>0</v>
      </c>
      <c r="J264" s="61">
        <v>0</v>
      </c>
      <c r="K264" s="30">
        <f t="shared" si="171"/>
        <v>0</v>
      </c>
      <c r="L264" s="30" t="s">
        <v>1358</v>
      </c>
      <c r="M264" s="30">
        <v>0</v>
      </c>
      <c r="N264" s="30">
        <v>0</v>
      </c>
      <c r="O264" s="62">
        <v>0</v>
      </c>
      <c r="P264" s="62">
        <v>0</v>
      </c>
      <c r="Q264" s="62">
        <v>0</v>
      </c>
      <c r="R264" s="62">
        <v>0</v>
      </c>
      <c r="S264" s="30">
        <f t="shared" si="173"/>
        <v>0</v>
      </c>
      <c r="T264" s="30">
        <f t="shared" si="174"/>
        <v>0</v>
      </c>
      <c r="U264" s="30">
        <f t="shared" si="178"/>
        <v>0</v>
      </c>
      <c r="V264" s="30">
        <f t="shared" si="172"/>
        <v>0</v>
      </c>
      <c r="W264" s="30">
        <f t="shared" si="189"/>
        <v>0</v>
      </c>
      <c r="X264" s="30">
        <f>X265+X266+X267</f>
        <v>0</v>
      </c>
      <c r="Y264" s="30">
        <f>Y265+Y266+Y267</f>
        <v>0</v>
      </c>
      <c r="Z264" s="30">
        <f>Z265+Z266+Z267</f>
        <v>0</v>
      </c>
      <c r="AA264" s="30">
        <f>AA265+AA266+AA267</f>
        <v>0</v>
      </c>
      <c r="AB264" s="30">
        <f>AB265+AB266+AB267</f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f t="shared" ref="AH264:BF264" si="194">AH265+AH266+AH267</f>
        <v>0</v>
      </c>
      <c r="AI264" s="30">
        <f t="shared" si="194"/>
        <v>0</v>
      </c>
      <c r="AJ264" s="30">
        <f t="shared" si="194"/>
        <v>0</v>
      </c>
      <c r="AK264" s="30">
        <f t="shared" si="194"/>
        <v>0</v>
      </c>
      <c r="AL264" s="30">
        <f t="shared" si="194"/>
        <v>0</v>
      </c>
      <c r="AM264" s="30">
        <f t="shared" si="194"/>
        <v>0</v>
      </c>
      <c r="AN264" s="30">
        <f t="shared" si="194"/>
        <v>0</v>
      </c>
      <c r="AO264" s="30">
        <f t="shared" si="194"/>
        <v>0</v>
      </c>
      <c r="AP264" s="30">
        <f t="shared" si="194"/>
        <v>0</v>
      </c>
      <c r="AQ264" s="30">
        <f t="shared" si="194"/>
        <v>0</v>
      </c>
      <c r="AR264" s="30">
        <f t="shared" si="194"/>
        <v>0</v>
      </c>
      <c r="AS264" s="30">
        <f t="shared" si="194"/>
        <v>0</v>
      </c>
      <c r="AT264" s="30">
        <f t="shared" si="194"/>
        <v>0</v>
      </c>
      <c r="AU264" s="30">
        <f t="shared" si="194"/>
        <v>0</v>
      </c>
      <c r="AV264" s="30">
        <f t="shared" si="194"/>
        <v>0</v>
      </c>
      <c r="AW264" s="30">
        <f t="shared" si="194"/>
        <v>0</v>
      </c>
      <c r="AX264" s="30">
        <f t="shared" si="194"/>
        <v>0</v>
      </c>
      <c r="AY264" s="30">
        <f t="shared" si="194"/>
        <v>0</v>
      </c>
      <c r="AZ264" s="30">
        <f t="shared" si="194"/>
        <v>0</v>
      </c>
      <c r="BA264" s="30">
        <f t="shared" si="194"/>
        <v>0</v>
      </c>
      <c r="BB264" s="30">
        <f t="shared" si="194"/>
        <v>0</v>
      </c>
      <c r="BC264" s="30">
        <f t="shared" si="194"/>
        <v>0</v>
      </c>
      <c r="BD264" s="30">
        <f t="shared" si="194"/>
        <v>0</v>
      </c>
      <c r="BE264" s="30">
        <f t="shared" si="194"/>
        <v>0</v>
      </c>
      <c r="BF264" s="30">
        <f t="shared" si="194"/>
        <v>0</v>
      </c>
      <c r="BG264" s="30">
        <v>0</v>
      </c>
      <c r="BH264" s="30">
        <f>BH265+BH266+BH267</f>
        <v>0</v>
      </c>
      <c r="BI264" s="30">
        <f>BI265+BI266+BI267</f>
        <v>0</v>
      </c>
      <c r="BJ264" s="30">
        <v>0</v>
      </c>
      <c r="BK264" s="30">
        <f t="shared" ref="BK264:BU264" si="195">BK265+BK266+BK267</f>
        <v>0</v>
      </c>
      <c r="BL264" s="30">
        <f t="shared" si="195"/>
        <v>0</v>
      </c>
      <c r="BM264" s="30">
        <f t="shared" si="195"/>
        <v>0</v>
      </c>
      <c r="BN264" s="30">
        <f t="shared" si="195"/>
        <v>0</v>
      </c>
      <c r="BO264" s="30">
        <f t="shared" si="195"/>
        <v>0</v>
      </c>
      <c r="BP264" s="30">
        <f t="shared" si="195"/>
        <v>0</v>
      </c>
      <c r="BQ264" s="30">
        <v>0</v>
      </c>
      <c r="BR264" s="30">
        <f t="shared" si="195"/>
        <v>0</v>
      </c>
      <c r="BS264" s="30">
        <f t="shared" si="195"/>
        <v>0</v>
      </c>
      <c r="BT264" s="30">
        <v>0</v>
      </c>
      <c r="BU264" s="30">
        <f t="shared" si="195"/>
        <v>0</v>
      </c>
      <c r="BV264" s="30">
        <f t="shared" si="179"/>
        <v>0</v>
      </c>
      <c r="BW264" s="30">
        <f t="shared" si="180"/>
        <v>0</v>
      </c>
      <c r="BX264" s="30">
        <f t="shared" si="181"/>
        <v>0</v>
      </c>
      <c r="BY264" s="30">
        <f t="shared" si="182"/>
        <v>0</v>
      </c>
      <c r="BZ264" s="30">
        <f t="shared" si="183"/>
        <v>0</v>
      </c>
      <c r="CA264" s="30">
        <f t="shared" si="184"/>
        <v>0</v>
      </c>
      <c r="CB264" s="30">
        <f t="shared" si="185"/>
        <v>0</v>
      </c>
      <c r="CC264" s="30">
        <f t="shared" si="186"/>
        <v>0</v>
      </c>
      <c r="CD264" s="30">
        <f t="shared" si="187"/>
        <v>0</v>
      </c>
      <c r="CE264" s="30">
        <f t="shared" si="188"/>
        <v>0</v>
      </c>
      <c r="CF264" s="91" t="s">
        <v>1358</v>
      </c>
    </row>
    <row r="265" spans="1:84" ht="85.5" x14ac:dyDescent="0.25">
      <c r="A265" s="9" t="s">
        <v>169</v>
      </c>
      <c r="B265" s="16" t="s">
        <v>171</v>
      </c>
      <c r="C265" s="6" t="s">
        <v>80</v>
      </c>
      <c r="D265" s="60" t="s">
        <v>1358</v>
      </c>
      <c r="E265" s="60" t="s">
        <v>1358</v>
      </c>
      <c r="F265" s="60" t="s">
        <v>1358</v>
      </c>
      <c r="G265" s="61">
        <v>0</v>
      </c>
      <c r="H265" s="61">
        <f t="shared" si="170"/>
        <v>0</v>
      </c>
      <c r="I265" s="30">
        <v>0</v>
      </c>
      <c r="J265" s="61">
        <v>0</v>
      </c>
      <c r="K265" s="30">
        <f t="shared" si="171"/>
        <v>0</v>
      </c>
      <c r="L265" s="30" t="s">
        <v>1358</v>
      </c>
      <c r="M265" s="30">
        <v>0</v>
      </c>
      <c r="N265" s="30">
        <v>0</v>
      </c>
      <c r="O265" s="62">
        <v>0</v>
      </c>
      <c r="P265" s="62">
        <v>0</v>
      </c>
      <c r="Q265" s="62">
        <v>0</v>
      </c>
      <c r="R265" s="62">
        <v>0</v>
      </c>
      <c r="S265" s="30">
        <f t="shared" si="173"/>
        <v>0</v>
      </c>
      <c r="T265" s="30">
        <f t="shared" si="174"/>
        <v>0</v>
      </c>
      <c r="U265" s="30">
        <f t="shared" si="178"/>
        <v>0</v>
      </c>
      <c r="V265" s="30">
        <f t="shared" si="172"/>
        <v>0</v>
      </c>
      <c r="W265" s="30">
        <f t="shared" si="189"/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0</v>
      </c>
      <c r="AH265" s="30">
        <v>0</v>
      </c>
      <c r="AI265" s="30">
        <v>0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  <c r="BD265" s="30">
        <v>0</v>
      </c>
      <c r="BE265" s="30">
        <v>0</v>
      </c>
      <c r="BF265" s="30">
        <v>0</v>
      </c>
      <c r="BG265" s="30">
        <v>0</v>
      </c>
      <c r="BH265" s="30">
        <v>0</v>
      </c>
      <c r="BI265" s="30">
        <v>0</v>
      </c>
      <c r="BJ265" s="30">
        <v>0</v>
      </c>
      <c r="BK265" s="30">
        <v>0</v>
      </c>
      <c r="BL265" s="30">
        <v>0</v>
      </c>
      <c r="BM265" s="30">
        <v>0</v>
      </c>
      <c r="BN265" s="30">
        <v>0</v>
      </c>
      <c r="BO265" s="30">
        <v>0</v>
      </c>
      <c r="BP265" s="30">
        <v>0</v>
      </c>
      <c r="BQ265" s="30">
        <v>0</v>
      </c>
      <c r="BR265" s="30">
        <v>0</v>
      </c>
      <c r="BS265" s="30">
        <v>0</v>
      </c>
      <c r="BT265" s="30">
        <v>0</v>
      </c>
      <c r="BU265" s="30">
        <v>0</v>
      </c>
      <c r="BV265" s="30">
        <f t="shared" si="179"/>
        <v>0</v>
      </c>
      <c r="BW265" s="30">
        <f t="shared" si="180"/>
        <v>0</v>
      </c>
      <c r="BX265" s="30">
        <f t="shared" si="181"/>
        <v>0</v>
      </c>
      <c r="BY265" s="30">
        <f t="shared" si="182"/>
        <v>0</v>
      </c>
      <c r="BZ265" s="30">
        <f t="shared" si="183"/>
        <v>0</v>
      </c>
      <c r="CA265" s="30">
        <f t="shared" si="184"/>
        <v>0</v>
      </c>
      <c r="CB265" s="30">
        <f t="shared" si="185"/>
        <v>0</v>
      </c>
      <c r="CC265" s="30">
        <f t="shared" si="186"/>
        <v>0</v>
      </c>
      <c r="CD265" s="30">
        <f t="shared" si="187"/>
        <v>0</v>
      </c>
      <c r="CE265" s="30">
        <f t="shared" si="188"/>
        <v>0</v>
      </c>
      <c r="CF265" s="91" t="s">
        <v>1358</v>
      </c>
    </row>
    <row r="266" spans="1:84" ht="71.25" customHeight="1" x14ac:dyDescent="0.25">
      <c r="A266" s="9" t="s">
        <v>169</v>
      </c>
      <c r="B266" s="16" t="s">
        <v>172</v>
      </c>
      <c r="C266" s="6" t="s">
        <v>80</v>
      </c>
      <c r="D266" s="60" t="s">
        <v>1358</v>
      </c>
      <c r="E266" s="60" t="s">
        <v>1358</v>
      </c>
      <c r="F266" s="60" t="s">
        <v>1358</v>
      </c>
      <c r="G266" s="61">
        <v>0</v>
      </c>
      <c r="H266" s="61">
        <f t="shared" si="170"/>
        <v>0</v>
      </c>
      <c r="I266" s="30">
        <v>0</v>
      </c>
      <c r="J266" s="61">
        <v>0</v>
      </c>
      <c r="K266" s="30">
        <f t="shared" si="171"/>
        <v>0</v>
      </c>
      <c r="L266" s="30" t="s">
        <v>1358</v>
      </c>
      <c r="M266" s="30">
        <v>0</v>
      </c>
      <c r="N266" s="30">
        <v>0</v>
      </c>
      <c r="O266" s="62">
        <v>0</v>
      </c>
      <c r="P266" s="62">
        <v>0</v>
      </c>
      <c r="Q266" s="62">
        <v>0</v>
      </c>
      <c r="R266" s="62">
        <v>0</v>
      </c>
      <c r="S266" s="30">
        <f t="shared" si="173"/>
        <v>0</v>
      </c>
      <c r="T266" s="30">
        <f t="shared" si="174"/>
        <v>0</v>
      </c>
      <c r="U266" s="30">
        <f t="shared" si="178"/>
        <v>0</v>
      </c>
      <c r="V266" s="30">
        <f t="shared" si="172"/>
        <v>0</v>
      </c>
      <c r="W266" s="30">
        <f t="shared" si="189"/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  <c r="AC266" s="30">
        <v>0</v>
      </c>
      <c r="AD266" s="30">
        <v>0</v>
      </c>
      <c r="AE266" s="30">
        <v>0</v>
      </c>
      <c r="AF266" s="30">
        <v>0</v>
      </c>
      <c r="AG266" s="30">
        <v>0</v>
      </c>
      <c r="AH266" s="30">
        <v>0</v>
      </c>
      <c r="AI266" s="30">
        <v>0</v>
      </c>
      <c r="AJ266" s="30">
        <v>0</v>
      </c>
      <c r="AK266" s="30">
        <v>0</v>
      </c>
      <c r="AL266" s="30">
        <v>0</v>
      </c>
      <c r="AM266" s="30">
        <v>0</v>
      </c>
      <c r="AN266" s="30">
        <v>0</v>
      </c>
      <c r="AO266" s="30">
        <v>0</v>
      </c>
      <c r="AP266" s="30">
        <v>0</v>
      </c>
      <c r="AQ266" s="30">
        <v>0</v>
      </c>
      <c r="AR266" s="30">
        <v>0</v>
      </c>
      <c r="AS266" s="30">
        <v>0</v>
      </c>
      <c r="AT266" s="30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  <c r="BD266" s="30">
        <v>0</v>
      </c>
      <c r="BE266" s="30">
        <v>0</v>
      </c>
      <c r="BF266" s="30">
        <v>0</v>
      </c>
      <c r="BG266" s="30">
        <v>0</v>
      </c>
      <c r="BH266" s="30">
        <v>0</v>
      </c>
      <c r="BI266" s="30">
        <v>0</v>
      </c>
      <c r="BJ266" s="30">
        <v>0</v>
      </c>
      <c r="BK266" s="30">
        <v>0</v>
      </c>
      <c r="BL266" s="30">
        <v>0</v>
      </c>
      <c r="BM266" s="30">
        <v>0</v>
      </c>
      <c r="BN266" s="30">
        <v>0</v>
      </c>
      <c r="BO266" s="30">
        <v>0</v>
      </c>
      <c r="BP266" s="30">
        <v>0</v>
      </c>
      <c r="BQ266" s="30">
        <v>0</v>
      </c>
      <c r="BR266" s="30">
        <v>0</v>
      </c>
      <c r="BS266" s="30">
        <v>0</v>
      </c>
      <c r="BT266" s="30">
        <v>0</v>
      </c>
      <c r="BU266" s="30">
        <v>0</v>
      </c>
      <c r="BV266" s="30">
        <f t="shared" si="179"/>
        <v>0</v>
      </c>
      <c r="BW266" s="30">
        <f t="shared" si="180"/>
        <v>0</v>
      </c>
      <c r="BX266" s="30">
        <f t="shared" si="181"/>
        <v>0</v>
      </c>
      <c r="BY266" s="30">
        <f t="shared" si="182"/>
        <v>0</v>
      </c>
      <c r="BZ266" s="30">
        <f t="shared" si="183"/>
        <v>0</v>
      </c>
      <c r="CA266" s="30">
        <f t="shared" si="184"/>
        <v>0</v>
      </c>
      <c r="CB266" s="30">
        <f t="shared" si="185"/>
        <v>0</v>
      </c>
      <c r="CC266" s="30">
        <f t="shared" si="186"/>
        <v>0</v>
      </c>
      <c r="CD266" s="30">
        <f t="shared" si="187"/>
        <v>0</v>
      </c>
      <c r="CE266" s="30">
        <f t="shared" si="188"/>
        <v>0</v>
      </c>
      <c r="CF266" s="91" t="s">
        <v>1358</v>
      </c>
    </row>
    <row r="267" spans="1:84" ht="85.5" x14ac:dyDescent="0.25">
      <c r="A267" s="9" t="s">
        <v>169</v>
      </c>
      <c r="B267" s="16" t="s">
        <v>173</v>
      </c>
      <c r="C267" s="6" t="s">
        <v>80</v>
      </c>
      <c r="D267" s="60" t="s">
        <v>1358</v>
      </c>
      <c r="E267" s="60" t="s">
        <v>1358</v>
      </c>
      <c r="F267" s="60" t="s">
        <v>1358</v>
      </c>
      <c r="G267" s="61">
        <v>0</v>
      </c>
      <c r="H267" s="61">
        <f t="shared" si="170"/>
        <v>0</v>
      </c>
      <c r="I267" s="30">
        <v>0</v>
      </c>
      <c r="J267" s="61">
        <v>0</v>
      </c>
      <c r="K267" s="30">
        <f t="shared" si="171"/>
        <v>0</v>
      </c>
      <c r="L267" s="30" t="s">
        <v>1358</v>
      </c>
      <c r="M267" s="30">
        <v>0</v>
      </c>
      <c r="N267" s="30">
        <v>0</v>
      </c>
      <c r="O267" s="62">
        <v>0</v>
      </c>
      <c r="P267" s="62">
        <v>0</v>
      </c>
      <c r="Q267" s="62">
        <v>0</v>
      </c>
      <c r="R267" s="62">
        <v>0</v>
      </c>
      <c r="S267" s="30">
        <f t="shared" si="173"/>
        <v>0</v>
      </c>
      <c r="T267" s="30">
        <f t="shared" si="174"/>
        <v>0</v>
      </c>
      <c r="U267" s="30">
        <f t="shared" si="178"/>
        <v>0</v>
      </c>
      <c r="V267" s="30">
        <f t="shared" si="172"/>
        <v>0</v>
      </c>
      <c r="W267" s="30">
        <f t="shared" si="189"/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0</v>
      </c>
      <c r="AD267" s="30">
        <v>0</v>
      </c>
      <c r="AE267" s="30">
        <v>0</v>
      </c>
      <c r="AF267" s="30">
        <v>0</v>
      </c>
      <c r="AG267" s="30">
        <v>0</v>
      </c>
      <c r="AH267" s="30">
        <v>0</v>
      </c>
      <c r="AI267" s="30">
        <v>0</v>
      </c>
      <c r="AJ267" s="30">
        <v>0</v>
      </c>
      <c r="AK267" s="30">
        <v>0</v>
      </c>
      <c r="AL267" s="30">
        <v>0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0</v>
      </c>
      <c r="AT267" s="30">
        <v>0</v>
      </c>
      <c r="AU267" s="30">
        <v>0</v>
      </c>
      <c r="AV267" s="30">
        <v>0</v>
      </c>
      <c r="AW267" s="30">
        <v>0</v>
      </c>
      <c r="AX267" s="30">
        <v>0</v>
      </c>
      <c r="AY267" s="30">
        <v>0</v>
      </c>
      <c r="AZ267" s="30">
        <v>0</v>
      </c>
      <c r="BA267" s="30">
        <v>0</v>
      </c>
      <c r="BB267" s="30">
        <v>0</v>
      </c>
      <c r="BC267" s="30">
        <v>0</v>
      </c>
      <c r="BD267" s="30">
        <v>0</v>
      </c>
      <c r="BE267" s="30">
        <v>0</v>
      </c>
      <c r="BF267" s="30">
        <v>0</v>
      </c>
      <c r="BG267" s="30">
        <v>0</v>
      </c>
      <c r="BH267" s="30">
        <v>0</v>
      </c>
      <c r="BI267" s="30">
        <v>0</v>
      </c>
      <c r="BJ267" s="30">
        <v>0</v>
      </c>
      <c r="BK267" s="30">
        <v>0</v>
      </c>
      <c r="BL267" s="30">
        <v>0</v>
      </c>
      <c r="BM267" s="30">
        <v>0</v>
      </c>
      <c r="BN267" s="30">
        <v>0</v>
      </c>
      <c r="BO267" s="30">
        <v>0</v>
      </c>
      <c r="BP267" s="30">
        <v>0</v>
      </c>
      <c r="BQ267" s="30">
        <v>0</v>
      </c>
      <c r="BR267" s="30">
        <v>0</v>
      </c>
      <c r="BS267" s="30">
        <v>0</v>
      </c>
      <c r="BT267" s="30">
        <v>0</v>
      </c>
      <c r="BU267" s="30">
        <v>0</v>
      </c>
      <c r="BV267" s="30">
        <f t="shared" si="179"/>
        <v>0</v>
      </c>
      <c r="BW267" s="30">
        <f t="shared" si="180"/>
        <v>0</v>
      </c>
      <c r="BX267" s="30">
        <f t="shared" si="181"/>
        <v>0</v>
      </c>
      <c r="BY267" s="30">
        <f t="shared" si="182"/>
        <v>0</v>
      </c>
      <c r="BZ267" s="30">
        <f t="shared" si="183"/>
        <v>0</v>
      </c>
      <c r="CA267" s="30">
        <f t="shared" si="184"/>
        <v>0</v>
      </c>
      <c r="CB267" s="30">
        <f t="shared" si="185"/>
        <v>0</v>
      </c>
      <c r="CC267" s="30">
        <f t="shared" si="186"/>
        <v>0</v>
      </c>
      <c r="CD267" s="30">
        <f t="shared" si="187"/>
        <v>0</v>
      </c>
      <c r="CE267" s="30">
        <f t="shared" si="188"/>
        <v>0</v>
      </c>
      <c r="CF267" s="91" t="s">
        <v>1358</v>
      </c>
    </row>
    <row r="268" spans="1:84" ht="28.5" x14ac:dyDescent="0.25">
      <c r="A268" s="9" t="s">
        <v>174</v>
      </c>
      <c r="B268" s="16" t="s">
        <v>170</v>
      </c>
      <c r="C268" s="6" t="s">
        <v>80</v>
      </c>
      <c r="D268" s="60" t="s">
        <v>1358</v>
      </c>
      <c r="E268" s="60" t="s">
        <v>1358</v>
      </c>
      <c r="F268" s="60" t="s">
        <v>1358</v>
      </c>
      <c r="G268" s="61">
        <v>0</v>
      </c>
      <c r="H268" s="61">
        <f t="shared" si="170"/>
        <v>0</v>
      </c>
      <c r="I268" s="30">
        <v>0</v>
      </c>
      <c r="J268" s="61">
        <v>0</v>
      </c>
      <c r="K268" s="30">
        <f t="shared" si="171"/>
        <v>0</v>
      </c>
      <c r="L268" s="30" t="s">
        <v>1358</v>
      </c>
      <c r="M268" s="30">
        <v>0</v>
      </c>
      <c r="N268" s="30">
        <v>0</v>
      </c>
      <c r="O268" s="62">
        <v>0</v>
      </c>
      <c r="P268" s="62">
        <v>0</v>
      </c>
      <c r="Q268" s="62">
        <v>0</v>
      </c>
      <c r="R268" s="62">
        <v>0</v>
      </c>
      <c r="S268" s="30">
        <f t="shared" si="173"/>
        <v>0</v>
      </c>
      <c r="T268" s="30">
        <f t="shared" si="174"/>
        <v>0</v>
      </c>
      <c r="U268" s="30">
        <f t="shared" si="178"/>
        <v>0</v>
      </c>
      <c r="V268" s="30">
        <f t="shared" si="172"/>
        <v>0</v>
      </c>
      <c r="W268" s="30">
        <f t="shared" si="189"/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  <c r="AR268" s="30">
        <v>0</v>
      </c>
      <c r="AS268" s="30">
        <v>0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  <c r="BD268" s="30">
        <v>0</v>
      </c>
      <c r="BE268" s="30">
        <v>0</v>
      </c>
      <c r="BF268" s="30">
        <v>0</v>
      </c>
      <c r="BG268" s="30">
        <v>0</v>
      </c>
      <c r="BH268" s="30">
        <v>0</v>
      </c>
      <c r="BI268" s="30">
        <v>0</v>
      </c>
      <c r="BJ268" s="30">
        <v>0</v>
      </c>
      <c r="BK268" s="30">
        <v>0</v>
      </c>
      <c r="BL268" s="30">
        <v>0</v>
      </c>
      <c r="BM268" s="30">
        <v>0</v>
      </c>
      <c r="BN268" s="30">
        <v>0</v>
      </c>
      <c r="BO268" s="30">
        <v>0</v>
      </c>
      <c r="BP268" s="30">
        <v>0</v>
      </c>
      <c r="BQ268" s="30">
        <v>0</v>
      </c>
      <c r="BR268" s="30">
        <v>0</v>
      </c>
      <c r="BS268" s="30">
        <v>0</v>
      </c>
      <c r="BT268" s="30">
        <v>0</v>
      </c>
      <c r="BU268" s="30">
        <v>0</v>
      </c>
      <c r="BV268" s="30">
        <f t="shared" si="179"/>
        <v>0</v>
      </c>
      <c r="BW268" s="30">
        <f t="shared" si="180"/>
        <v>0</v>
      </c>
      <c r="BX268" s="30">
        <f t="shared" si="181"/>
        <v>0</v>
      </c>
      <c r="BY268" s="30">
        <f t="shared" si="182"/>
        <v>0</v>
      </c>
      <c r="BZ268" s="30">
        <f t="shared" si="183"/>
        <v>0</v>
      </c>
      <c r="CA268" s="30">
        <f t="shared" si="184"/>
        <v>0</v>
      </c>
      <c r="CB268" s="30">
        <f t="shared" si="185"/>
        <v>0</v>
      </c>
      <c r="CC268" s="30">
        <f t="shared" si="186"/>
        <v>0</v>
      </c>
      <c r="CD268" s="30">
        <f t="shared" si="187"/>
        <v>0</v>
      </c>
      <c r="CE268" s="30">
        <f t="shared" si="188"/>
        <v>0</v>
      </c>
      <c r="CF268" s="91" t="s">
        <v>1358</v>
      </c>
    </row>
    <row r="269" spans="1:84" ht="85.5" x14ac:dyDescent="0.25">
      <c r="A269" s="9" t="s">
        <v>174</v>
      </c>
      <c r="B269" s="16" t="s">
        <v>171</v>
      </c>
      <c r="C269" s="6" t="s">
        <v>80</v>
      </c>
      <c r="D269" s="60" t="s">
        <v>1358</v>
      </c>
      <c r="E269" s="60" t="s">
        <v>1358</v>
      </c>
      <c r="F269" s="60" t="s">
        <v>1358</v>
      </c>
      <c r="G269" s="61">
        <v>0</v>
      </c>
      <c r="H269" s="61">
        <f t="shared" si="170"/>
        <v>0</v>
      </c>
      <c r="I269" s="30">
        <v>0</v>
      </c>
      <c r="J269" s="61">
        <v>0</v>
      </c>
      <c r="K269" s="30">
        <f t="shared" si="171"/>
        <v>0</v>
      </c>
      <c r="L269" s="30" t="s">
        <v>1358</v>
      </c>
      <c r="M269" s="30">
        <v>0</v>
      </c>
      <c r="N269" s="30">
        <v>0</v>
      </c>
      <c r="O269" s="62">
        <v>0</v>
      </c>
      <c r="P269" s="62">
        <v>0</v>
      </c>
      <c r="Q269" s="62">
        <v>0</v>
      </c>
      <c r="R269" s="62">
        <v>0</v>
      </c>
      <c r="S269" s="30">
        <f t="shared" si="173"/>
        <v>0</v>
      </c>
      <c r="T269" s="30">
        <f t="shared" si="174"/>
        <v>0</v>
      </c>
      <c r="U269" s="30">
        <f t="shared" si="178"/>
        <v>0</v>
      </c>
      <c r="V269" s="30">
        <f t="shared" si="172"/>
        <v>0</v>
      </c>
      <c r="W269" s="30">
        <f t="shared" si="189"/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0</v>
      </c>
      <c r="AL269" s="30">
        <v>0</v>
      </c>
      <c r="AM269" s="30">
        <v>0</v>
      </c>
      <c r="AN269" s="30">
        <v>0</v>
      </c>
      <c r="AO269" s="30">
        <v>0</v>
      </c>
      <c r="AP269" s="30">
        <v>0</v>
      </c>
      <c r="AQ269" s="30">
        <v>0</v>
      </c>
      <c r="AR269" s="30">
        <v>0</v>
      </c>
      <c r="AS269" s="30">
        <v>0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30">
        <v>0</v>
      </c>
      <c r="BD269" s="30">
        <v>0</v>
      </c>
      <c r="BE269" s="30">
        <v>0</v>
      </c>
      <c r="BF269" s="30">
        <v>0</v>
      </c>
      <c r="BG269" s="30">
        <v>0</v>
      </c>
      <c r="BH269" s="30">
        <v>0</v>
      </c>
      <c r="BI269" s="30">
        <v>0</v>
      </c>
      <c r="BJ269" s="30">
        <v>0</v>
      </c>
      <c r="BK269" s="30">
        <v>0</v>
      </c>
      <c r="BL269" s="30">
        <v>0</v>
      </c>
      <c r="BM269" s="30">
        <v>0</v>
      </c>
      <c r="BN269" s="30">
        <v>0</v>
      </c>
      <c r="BO269" s="30">
        <v>0</v>
      </c>
      <c r="BP269" s="30">
        <v>0</v>
      </c>
      <c r="BQ269" s="30">
        <v>0</v>
      </c>
      <c r="BR269" s="30">
        <v>0</v>
      </c>
      <c r="BS269" s="30">
        <v>0</v>
      </c>
      <c r="BT269" s="30">
        <v>0</v>
      </c>
      <c r="BU269" s="30">
        <v>0</v>
      </c>
      <c r="BV269" s="30">
        <f t="shared" si="179"/>
        <v>0</v>
      </c>
      <c r="BW269" s="30">
        <f t="shared" si="180"/>
        <v>0</v>
      </c>
      <c r="BX269" s="30">
        <f t="shared" si="181"/>
        <v>0</v>
      </c>
      <c r="BY269" s="30">
        <f t="shared" si="182"/>
        <v>0</v>
      </c>
      <c r="BZ269" s="30">
        <f t="shared" si="183"/>
        <v>0</v>
      </c>
      <c r="CA269" s="30">
        <f t="shared" si="184"/>
        <v>0</v>
      </c>
      <c r="CB269" s="30">
        <f t="shared" si="185"/>
        <v>0</v>
      </c>
      <c r="CC269" s="30">
        <f t="shared" si="186"/>
        <v>0</v>
      </c>
      <c r="CD269" s="30">
        <f t="shared" si="187"/>
        <v>0</v>
      </c>
      <c r="CE269" s="30">
        <f t="shared" si="188"/>
        <v>0</v>
      </c>
      <c r="CF269" s="91" t="s">
        <v>1358</v>
      </c>
    </row>
    <row r="270" spans="1:84" ht="71.25" customHeight="1" x14ac:dyDescent="0.25">
      <c r="A270" s="9" t="s">
        <v>174</v>
      </c>
      <c r="B270" s="16" t="s">
        <v>172</v>
      </c>
      <c r="C270" s="6" t="s">
        <v>80</v>
      </c>
      <c r="D270" s="60" t="s">
        <v>1358</v>
      </c>
      <c r="E270" s="60" t="s">
        <v>1358</v>
      </c>
      <c r="F270" s="60" t="s">
        <v>1358</v>
      </c>
      <c r="G270" s="61">
        <v>0</v>
      </c>
      <c r="H270" s="61">
        <f t="shared" si="170"/>
        <v>0</v>
      </c>
      <c r="I270" s="30">
        <v>0</v>
      </c>
      <c r="J270" s="61">
        <v>0</v>
      </c>
      <c r="K270" s="30">
        <f t="shared" si="171"/>
        <v>0</v>
      </c>
      <c r="L270" s="30" t="s">
        <v>1358</v>
      </c>
      <c r="M270" s="30">
        <v>0</v>
      </c>
      <c r="N270" s="30">
        <v>0</v>
      </c>
      <c r="O270" s="62">
        <v>0</v>
      </c>
      <c r="P270" s="62">
        <v>0</v>
      </c>
      <c r="Q270" s="62">
        <v>0</v>
      </c>
      <c r="R270" s="62">
        <v>0</v>
      </c>
      <c r="S270" s="30">
        <f t="shared" si="173"/>
        <v>0</v>
      </c>
      <c r="T270" s="30">
        <f t="shared" si="174"/>
        <v>0</v>
      </c>
      <c r="U270" s="30">
        <f t="shared" si="178"/>
        <v>0</v>
      </c>
      <c r="V270" s="30">
        <f t="shared" si="172"/>
        <v>0</v>
      </c>
      <c r="W270" s="30">
        <f t="shared" si="189"/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  <c r="AS270" s="30">
        <v>0</v>
      </c>
      <c r="AT270" s="30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  <c r="BD270" s="30">
        <v>0</v>
      </c>
      <c r="BE270" s="30">
        <v>0</v>
      </c>
      <c r="BF270" s="30">
        <v>0</v>
      </c>
      <c r="BG270" s="30">
        <v>0</v>
      </c>
      <c r="BH270" s="30">
        <v>0</v>
      </c>
      <c r="BI270" s="30">
        <v>0</v>
      </c>
      <c r="BJ270" s="30">
        <v>0</v>
      </c>
      <c r="BK270" s="30">
        <v>0</v>
      </c>
      <c r="BL270" s="30">
        <v>0</v>
      </c>
      <c r="BM270" s="30">
        <v>0</v>
      </c>
      <c r="BN270" s="30">
        <v>0</v>
      </c>
      <c r="BO270" s="30">
        <v>0</v>
      </c>
      <c r="BP270" s="30">
        <v>0</v>
      </c>
      <c r="BQ270" s="30">
        <v>0</v>
      </c>
      <c r="BR270" s="30">
        <v>0</v>
      </c>
      <c r="BS270" s="30">
        <v>0</v>
      </c>
      <c r="BT270" s="30">
        <v>0</v>
      </c>
      <c r="BU270" s="30">
        <v>0</v>
      </c>
      <c r="BV270" s="30">
        <f t="shared" si="179"/>
        <v>0</v>
      </c>
      <c r="BW270" s="30">
        <f t="shared" si="180"/>
        <v>0</v>
      </c>
      <c r="BX270" s="30">
        <f t="shared" si="181"/>
        <v>0</v>
      </c>
      <c r="BY270" s="30">
        <f t="shared" si="182"/>
        <v>0</v>
      </c>
      <c r="BZ270" s="30">
        <f t="shared" si="183"/>
        <v>0</v>
      </c>
      <c r="CA270" s="30">
        <f t="shared" si="184"/>
        <v>0</v>
      </c>
      <c r="CB270" s="30">
        <f t="shared" si="185"/>
        <v>0</v>
      </c>
      <c r="CC270" s="30">
        <f t="shared" si="186"/>
        <v>0</v>
      </c>
      <c r="CD270" s="30">
        <f t="shared" si="187"/>
        <v>0</v>
      </c>
      <c r="CE270" s="30">
        <f t="shared" si="188"/>
        <v>0</v>
      </c>
      <c r="CF270" s="91" t="s">
        <v>1358</v>
      </c>
    </row>
    <row r="271" spans="1:84" ht="85.5" x14ac:dyDescent="0.25">
      <c r="A271" s="9" t="s">
        <v>174</v>
      </c>
      <c r="B271" s="16" t="s">
        <v>175</v>
      </c>
      <c r="C271" s="6" t="s">
        <v>80</v>
      </c>
      <c r="D271" s="60" t="s">
        <v>1358</v>
      </c>
      <c r="E271" s="60" t="s">
        <v>1358</v>
      </c>
      <c r="F271" s="60" t="s">
        <v>1358</v>
      </c>
      <c r="G271" s="61">
        <v>0</v>
      </c>
      <c r="H271" s="61">
        <f t="shared" si="170"/>
        <v>0</v>
      </c>
      <c r="I271" s="30">
        <v>0</v>
      </c>
      <c r="J271" s="61">
        <v>0</v>
      </c>
      <c r="K271" s="30">
        <f t="shared" si="171"/>
        <v>0</v>
      </c>
      <c r="L271" s="30" t="s">
        <v>1358</v>
      </c>
      <c r="M271" s="30">
        <v>0</v>
      </c>
      <c r="N271" s="30">
        <v>0</v>
      </c>
      <c r="O271" s="62">
        <v>0</v>
      </c>
      <c r="P271" s="62">
        <v>0</v>
      </c>
      <c r="Q271" s="62">
        <v>0</v>
      </c>
      <c r="R271" s="62">
        <v>0</v>
      </c>
      <c r="S271" s="30">
        <f t="shared" si="173"/>
        <v>0</v>
      </c>
      <c r="T271" s="30">
        <f t="shared" si="174"/>
        <v>0</v>
      </c>
      <c r="U271" s="30">
        <f t="shared" si="178"/>
        <v>0</v>
      </c>
      <c r="V271" s="30">
        <f t="shared" si="172"/>
        <v>0</v>
      </c>
      <c r="W271" s="30">
        <f t="shared" si="189"/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0</v>
      </c>
      <c r="AM271" s="30">
        <v>0</v>
      </c>
      <c r="AN271" s="30">
        <v>0</v>
      </c>
      <c r="AO271" s="30">
        <v>0</v>
      </c>
      <c r="AP271" s="30">
        <v>0</v>
      </c>
      <c r="AQ271" s="30">
        <v>0</v>
      </c>
      <c r="AR271" s="30">
        <v>0</v>
      </c>
      <c r="AS271" s="30">
        <v>0</v>
      </c>
      <c r="AT271" s="30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0">
        <v>0</v>
      </c>
      <c r="BA271" s="30">
        <v>0</v>
      </c>
      <c r="BB271" s="30">
        <v>0</v>
      </c>
      <c r="BC271" s="30">
        <v>0</v>
      </c>
      <c r="BD271" s="30">
        <v>0</v>
      </c>
      <c r="BE271" s="30">
        <v>0</v>
      </c>
      <c r="BF271" s="30">
        <v>0</v>
      </c>
      <c r="BG271" s="30">
        <v>0</v>
      </c>
      <c r="BH271" s="30">
        <v>0</v>
      </c>
      <c r="BI271" s="30">
        <v>0</v>
      </c>
      <c r="BJ271" s="30">
        <v>0</v>
      </c>
      <c r="BK271" s="30">
        <v>0</v>
      </c>
      <c r="BL271" s="30">
        <v>0</v>
      </c>
      <c r="BM271" s="30">
        <v>0</v>
      </c>
      <c r="BN271" s="30">
        <v>0</v>
      </c>
      <c r="BO271" s="30">
        <v>0</v>
      </c>
      <c r="BP271" s="30">
        <v>0</v>
      </c>
      <c r="BQ271" s="30">
        <v>0</v>
      </c>
      <c r="BR271" s="30">
        <v>0</v>
      </c>
      <c r="BS271" s="30">
        <v>0</v>
      </c>
      <c r="BT271" s="30">
        <v>0</v>
      </c>
      <c r="BU271" s="30">
        <v>0</v>
      </c>
      <c r="BV271" s="30">
        <f t="shared" si="179"/>
        <v>0</v>
      </c>
      <c r="BW271" s="30">
        <f t="shared" si="180"/>
        <v>0</v>
      </c>
      <c r="BX271" s="30">
        <f t="shared" si="181"/>
        <v>0</v>
      </c>
      <c r="BY271" s="30">
        <f t="shared" si="182"/>
        <v>0</v>
      </c>
      <c r="BZ271" s="30">
        <f t="shared" si="183"/>
        <v>0</v>
      </c>
      <c r="CA271" s="30">
        <f t="shared" si="184"/>
        <v>0</v>
      </c>
      <c r="CB271" s="30">
        <f t="shared" si="185"/>
        <v>0</v>
      </c>
      <c r="CC271" s="30">
        <f t="shared" si="186"/>
        <v>0</v>
      </c>
      <c r="CD271" s="30">
        <f t="shared" si="187"/>
        <v>0</v>
      </c>
      <c r="CE271" s="30">
        <f t="shared" si="188"/>
        <v>0</v>
      </c>
      <c r="CF271" s="91" t="s">
        <v>1358</v>
      </c>
    </row>
    <row r="272" spans="1:84" ht="71.25" x14ac:dyDescent="0.25">
      <c r="A272" s="9" t="s">
        <v>112</v>
      </c>
      <c r="B272" s="16" t="s">
        <v>113</v>
      </c>
      <c r="C272" s="6" t="s">
        <v>80</v>
      </c>
      <c r="D272" s="60" t="s">
        <v>1358</v>
      </c>
      <c r="E272" s="60" t="s">
        <v>1358</v>
      </c>
      <c r="F272" s="60" t="s">
        <v>1358</v>
      </c>
      <c r="G272" s="61">
        <v>0</v>
      </c>
      <c r="H272" s="61">
        <f t="shared" si="170"/>
        <v>52.273292073180002</v>
      </c>
      <c r="I272" s="30">
        <v>0</v>
      </c>
      <c r="J272" s="61">
        <v>0</v>
      </c>
      <c r="K272" s="30">
        <f t="shared" si="171"/>
        <v>29.897073861164003</v>
      </c>
      <c r="L272" s="30" t="s">
        <v>1358</v>
      </c>
      <c r="M272" s="30">
        <v>0</v>
      </c>
      <c r="N272" s="30">
        <v>0</v>
      </c>
      <c r="O272" s="62">
        <v>0</v>
      </c>
      <c r="P272" s="62">
        <v>0</v>
      </c>
      <c r="Q272" s="62">
        <v>0</v>
      </c>
      <c r="R272" s="62">
        <v>0</v>
      </c>
      <c r="S272" s="30">
        <f t="shared" si="173"/>
        <v>26.285026206000001</v>
      </c>
      <c r="T272" s="30">
        <f t="shared" si="174"/>
        <v>36.682035841564002</v>
      </c>
      <c r="U272" s="30">
        <f t="shared" si="178"/>
        <v>26.285026206000001</v>
      </c>
      <c r="V272" s="30">
        <f t="shared" si="172"/>
        <v>0</v>
      </c>
      <c r="W272" s="30">
        <f t="shared" si="189"/>
        <v>6.290991864183999</v>
      </c>
      <c r="X272" s="30">
        <f t="shared" ref="X272:BF272" si="196">X273+X309</f>
        <v>1.0102971199999999</v>
      </c>
      <c r="Y272" s="30">
        <f t="shared" si="196"/>
        <v>0</v>
      </c>
      <c r="Z272" s="30">
        <f t="shared" si="196"/>
        <v>0</v>
      </c>
      <c r="AA272" s="30">
        <f t="shared" si="196"/>
        <v>0</v>
      </c>
      <c r="AB272" s="30">
        <f t="shared" si="196"/>
        <v>0</v>
      </c>
      <c r="AC272" s="30">
        <f t="shared" si="196"/>
        <v>3.3924809901999993</v>
      </c>
      <c r="AD272" s="30">
        <f t="shared" si="196"/>
        <v>0</v>
      </c>
      <c r="AE272" s="30">
        <f t="shared" si="196"/>
        <v>0</v>
      </c>
      <c r="AF272" s="30">
        <f t="shared" si="196"/>
        <v>3.3924809901999993</v>
      </c>
      <c r="AG272" s="30">
        <f t="shared" si="196"/>
        <v>0</v>
      </c>
      <c r="AH272" s="30">
        <f t="shared" si="196"/>
        <v>6.2363680800000001</v>
      </c>
      <c r="AI272" s="30">
        <f t="shared" si="196"/>
        <v>0</v>
      </c>
      <c r="AJ272" s="30">
        <f t="shared" si="196"/>
        <v>0</v>
      </c>
      <c r="AK272" s="30">
        <f t="shared" si="196"/>
        <v>6.2363680800000001</v>
      </c>
      <c r="AL272" s="30">
        <f t="shared" si="196"/>
        <v>0</v>
      </c>
      <c r="AM272" s="30">
        <f t="shared" si="196"/>
        <v>6.4139417902</v>
      </c>
      <c r="AN272" s="30">
        <f t="shared" si="196"/>
        <v>0</v>
      </c>
      <c r="AO272" s="30">
        <f t="shared" si="196"/>
        <v>0</v>
      </c>
      <c r="AP272" s="30">
        <f t="shared" si="196"/>
        <v>6.4139417902</v>
      </c>
      <c r="AQ272" s="30">
        <f t="shared" si="196"/>
        <v>0</v>
      </c>
      <c r="AR272" s="30">
        <f t="shared" si="196"/>
        <v>18.914307006000001</v>
      </c>
      <c r="AS272" s="30">
        <f t="shared" si="196"/>
        <v>0</v>
      </c>
      <c r="AT272" s="30">
        <f t="shared" si="196"/>
        <v>0</v>
      </c>
      <c r="AU272" s="30">
        <f t="shared" si="196"/>
        <v>18.914307006000001</v>
      </c>
      <c r="AV272" s="30">
        <f t="shared" si="196"/>
        <v>0</v>
      </c>
      <c r="AW272" s="30">
        <f t="shared" si="196"/>
        <v>16.740776518780002</v>
      </c>
      <c r="AX272" s="30">
        <f t="shared" si="196"/>
        <v>0</v>
      </c>
      <c r="AY272" s="30">
        <f t="shared" si="196"/>
        <v>0</v>
      </c>
      <c r="AZ272" s="30">
        <f t="shared" si="196"/>
        <v>16.740776518780002</v>
      </c>
      <c r="BA272" s="30">
        <f t="shared" si="196"/>
        <v>0</v>
      </c>
      <c r="BB272" s="30">
        <f t="shared" si="196"/>
        <v>0.124054</v>
      </c>
      <c r="BC272" s="30">
        <f t="shared" si="196"/>
        <v>0</v>
      </c>
      <c r="BD272" s="30">
        <f t="shared" si="196"/>
        <v>0</v>
      </c>
      <c r="BE272" s="30">
        <f t="shared" si="196"/>
        <v>0.124054</v>
      </c>
      <c r="BF272" s="30">
        <f t="shared" si="196"/>
        <v>0</v>
      </c>
      <c r="BG272" s="30">
        <v>3.8438446781999995</v>
      </c>
      <c r="BH272" s="30">
        <f>BH273+BH309</f>
        <v>0</v>
      </c>
      <c r="BI272" s="30">
        <f>BI273+BI309</f>
        <v>0</v>
      </c>
      <c r="BJ272" s="30">
        <v>3.8438446781999995</v>
      </c>
      <c r="BK272" s="30">
        <f t="shared" ref="BK272:BU272" si="197">BK273+BK309</f>
        <v>0</v>
      </c>
      <c r="BL272" s="30">
        <f t="shared" si="197"/>
        <v>0</v>
      </c>
      <c r="BM272" s="30">
        <f t="shared" si="197"/>
        <v>0</v>
      </c>
      <c r="BN272" s="30">
        <f t="shared" si="197"/>
        <v>0</v>
      </c>
      <c r="BO272" s="30">
        <f t="shared" si="197"/>
        <v>0</v>
      </c>
      <c r="BP272" s="30">
        <f t="shared" si="197"/>
        <v>0</v>
      </c>
      <c r="BQ272" s="30">
        <v>2.8985108739840002</v>
      </c>
      <c r="BR272" s="30">
        <f t="shared" si="197"/>
        <v>0</v>
      </c>
      <c r="BS272" s="30">
        <f t="shared" si="197"/>
        <v>0</v>
      </c>
      <c r="BT272" s="30">
        <v>2.8985108739840002</v>
      </c>
      <c r="BU272" s="30">
        <f t="shared" si="197"/>
        <v>0</v>
      </c>
      <c r="BV272" s="30">
        <f t="shared" si="179"/>
        <v>52.273292073180002</v>
      </c>
      <c r="BW272" s="30">
        <f t="shared" si="180"/>
        <v>0</v>
      </c>
      <c r="BX272" s="30">
        <f t="shared" si="181"/>
        <v>0</v>
      </c>
      <c r="BY272" s="30">
        <f t="shared" si="182"/>
        <v>52.273292073180002</v>
      </c>
      <c r="BZ272" s="30">
        <f t="shared" si="183"/>
        <v>0</v>
      </c>
      <c r="CA272" s="30">
        <f t="shared" si="184"/>
        <v>29.897073861164003</v>
      </c>
      <c r="CB272" s="30">
        <f t="shared" si="185"/>
        <v>0</v>
      </c>
      <c r="CC272" s="30">
        <f t="shared" si="186"/>
        <v>0</v>
      </c>
      <c r="CD272" s="30">
        <f t="shared" si="187"/>
        <v>29.897073861164003</v>
      </c>
      <c r="CE272" s="30">
        <f t="shared" si="188"/>
        <v>0</v>
      </c>
      <c r="CF272" s="91" t="s">
        <v>1358</v>
      </c>
    </row>
    <row r="273" spans="1:87" s="37" customFormat="1" ht="57" customHeight="1" x14ac:dyDescent="0.25">
      <c r="A273" s="9" t="s">
        <v>114</v>
      </c>
      <c r="B273" s="16" t="s">
        <v>115</v>
      </c>
      <c r="C273" s="6" t="s">
        <v>80</v>
      </c>
      <c r="D273" s="60" t="s">
        <v>1358</v>
      </c>
      <c r="E273" s="60" t="s">
        <v>1358</v>
      </c>
      <c r="F273" s="60" t="s">
        <v>1358</v>
      </c>
      <c r="G273" s="61">
        <f>SUM(G274:G308)</f>
        <v>3.8168712165153673</v>
      </c>
      <c r="H273" s="61">
        <f t="shared" si="170"/>
        <v>23.408498469800001</v>
      </c>
      <c r="I273" s="30">
        <v>0</v>
      </c>
      <c r="J273" s="30">
        <f>SUM(J274:J308)</f>
        <v>2.1072812532198433</v>
      </c>
      <c r="K273" s="30">
        <f t="shared" si="171"/>
        <v>12.887847583784</v>
      </c>
      <c r="L273" s="30" t="s">
        <v>1358</v>
      </c>
      <c r="M273" s="30">
        <f>SUM(M274:M308)</f>
        <v>0</v>
      </c>
      <c r="N273" s="30">
        <v>0</v>
      </c>
      <c r="O273" s="62">
        <f>SUM(O274:O308)</f>
        <v>22.0074252864</v>
      </c>
      <c r="P273" s="62">
        <f>SUM(P274:P308)</f>
        <v>25.308539079359992</v>
      </c>
      <c r="Q273" s="62">
        <f>SUM(Q274:Q308)</f>
        <v>16.38251220407199</v>
      </c>
      <c r="R273" s="62">
        <f>SUM(R274:R308)</f>
        <v>18.839889034682795</v>
      </c>
      <c r="S273" s="30">
        <f t="shared" si="173"/>
        <v>13.419161760000001</v>
      </c>
      <c r="T273" s="30">
        <f t="shared" si="174"/>
        <v>12.887847583784</v>
      </c>
      <c r="U273" s="30">
        <f t="shared" si="178"/>
        <v>13.419161760000001</v>
      </c>
      <c r="V273" s="30">
        <f t="shared" si="172"/>
        <v>0</v>
      </c>
      <c r="W273" s="30">
        <f t="shared" si="189"/>
        <v>2.8985108739840002</v>
      </c>
      <c r="X273" s="30">
        <f>SUM(X274:X307)</f>
        <v>0</v>
      </c>
      <c r="Y273" s="30">
        <f>SUM(Y274:Y283)</f>
        <v>0</v>
      </c>
      <c r="Z273" s="30">
        <f>SUM(Z274:Z283)</f>
        <v>0</v>
      </c>
      <c r="AA273" s="30">
        <f>SUM(AA274:AA307)</f>
        <v>0</v>
      </c>
      <c r="AB273" s="30">
        <f t="shared" ref="AB273:AL273" si="198">SUM(AB274:AB283)</f>
        <v>0</v>
      </c>
      <c r="AC273" s="30">
        <f t="shared" si="198"/>
        <v>0</v>
      </c>
      <c r="AD273" s="30">
        <f t="shared" si="198"/>
        <v>0</v>
      </c>
      <c r="AE273" s="30">
        <f t="shared" si="198"/>
        <v>0</v>
      </c>
      <c r="AF273" s="30">
        <f t="shared" si="198"/>
        <v>0</v>
      </c>
      <c r="AG273" s="30">
        <f t="shared" si="198"/>
        <v>0</v>
      </c>
      <c r="AH273" s="30">
        <f t="shared" si="198"/>
        <v>5.8490617599999997</v>
      </c>
      <c r="AI273" s="30">
        <f t="shared" si="198"/>
        <v>0</v>
      </c>
      <c r="AJ273" s="30">
        <f t="shared" si="198"/>
        <v>0</v>
      </c>
      <c r="AK273" s="30">
        <f t="shared" si="198"/>
        <v>5.8490617599999997</v>
      </c>
      <c r="AL273" s="30">
        <f t="shared" si="198"/>
        <v>0</v>
      </c>
      <c r="AM273" s="30">
        <f>SUM(AM274:AM307)</f>
        <v>5.9649367097999999</v>
      </c>
      <c r="AN273" s="30">
        <f>SUM(AN274:AN283)</f>
        <v>0</v>
      </c>
      <c r="AO273" s="30">
        <f>SUM(AO274:AO283)</f>
        <v>0</v>
      </c>
      <c r="AP273" s="30">
        <f>SUM(AP274:AP307)</f>
        <v>5.9649367097999999</v>
      </c>
      <c r="AQ273" s="30">
        <f>SUM(AQ274:AQ283)</f>
        <v>0</v>
      </c>
      <c r="AR273" s="30">
        <f t="shared" ref="AR273:BB273" si="199">SUM(AR274:AR307)</f>
        <v>7.5701000000000009</v>
      </c>
      <c r="AS273" s="30">
        <f t="shared" si="199"/>
        <v>0</v>
      </c>
      <c r="AT273" s="30">
        <f t="shared" si="199"/>
        <v>0</v>
      </c>
      <c r="AU273" s="30">
        <f t="shared" si="199"/>
        <v>7.5701000000000009</v>
      </c>
      <c r="AV273" s="30">
        <f t="shared" si="199"/>
        <v>0</v>
      </c>
      <c r="AW273" s="30">
        <f t="shared" si="199"/>
        <v>4.0244</v>
      </c>
      <c r="AX273" s="30">
        <f t="shared" si="199"/>
        <v>0</v>
      </c>
      <c r="AY273" s="30">
        <f t="shared" si="199"/>
        <v>0</v>
      </c>
      <c r="AZ273" s="30">
        <f t="shared" si="199"/>
        <v>4.0244</v>
      </c>
      <c r="BA273" s="30">
        <f t="shared" si="199"/>
        <v>0</v>
      </c>
      <c r="BB273" s="30">
        <f t="shared" si="199"/>
        <v>0</v>
      </c>
      <c r="BC273" s="30">
        <f>SUM(BC274:BC283)</f>
        <v>0</v>
      </c>
      <c r="BD273" s="30">
        <f>SUM(BD274:BD283)</f>
        <v>0</v>
      </c>
      <c r="BE273" s="30">
        <f>SUM(BE274:BE307)</f>
        <v>0</v>
      </c>
      <c r="BF273" s="30">
        <f>SUM(BF274:BF283)</f>
        <v>0</v>
      </c>
      <c r="BG273" s="30">
        <v>0</v>
      </c>
      <c r="BH273" s="30">
        <f>SUM(BH274:BH283)</f>
        <v>0</v>
      </c>
      <c r="BI273" s="30">
        <f>SUM(BI274:BI283)</f>
        <v>0</v>
      </c>
      <c r="BJ273" s="30">
        <v>0</v>
      </c>
      <c r="BK273" s="30">
        <f>SUM(BK274:BK283)</f>
        <v>0</v>
      </c>
      <c r="BL273" s="30">
        <f>SUM(BL274:BL307)</f>
        <v>0</v>
      </c>
      <c r="BM273" s="30">
        <f>SUM(BM274:BM283)</f>
        <v>0</v>
      </c>
      <c r="BN273" s="30">
        <f>SUM(BN274:BN283)</f>
        <v>0</v>
      </c>
      <c r="BO273" s="30">
        <f>SUM(BO274:BO307)</f>
        <v>0</v>
      </c>
      <c r="BP273" s="30">
        <f>SUM(BP274:BP283)</f>
        <v>0</v>
      </c>
      <c r="BQ273" s="30">
        <v>2.8985108739840002</v>
      </c>
      <c r="BR273" s="30">
        <f>SUM(BR274:BR283)</f>
        <v>0</v>
      </c>
      <c r="BS273" s="30">
        <f>SUM(BS274:BS283)</f>
        <v>0</v>
      </c>
      <c r="BT273" s="30">
        <v>2.8985108739840002</v>
      </c>
      <c r="BU273" s="30">
        <f>SUM(BU274:BU283)</f>
        <v>0</v>
      </c>
      <c r="BV273" s="30">
        <f t="shared" si="179"/>
        <v>23.408498469800001</v>
      </c>
      <c r="BW273" s="30">
        <f t="shared" si="180"/>
        <v>0</v>
      </c>
      <c r="BX273" s="30">
        <f t="shared" si="181"/>
        <v>0</v>
      </c>
      <c r="BY273" s="30">
        <f t="shared" si="182"/>
        <v>23.408498469800001</v>
      </c>
      <c r="BZ273" s="30">
        <f t="shared" si="183"/>
        <v>0</v>
      </c>
      <c r="CA273" s="30">
        <f t="shared" si="184"/>
        <v>12.887847583784</v>
      </c>
      <c r="CB273" s="30">
        <f t="shared" si="185"/>
        <v>0</v>
      </c>
      <c r="CC273" s="30">
        <f t="shared" si="186"/>
        <v>0</v>
      </c>
      <c r="CD273" s="30">
        <f t="shared" si="187"/>
        <v>12.887847583784</v>
      </c>
      <c r="CE273" s="30">
        <f t="shared" si="188"/>
        <v>0</v>
      </c>
      <c r="CF273" s="91" t="s">
        <v>1358</v>
      </c>
    </row>
    <row r="274" spans="1:87" s="37" customFormat="1" ht="47.25" x14ac:dyDescent="0.25">
      <c r="A274" s="7" t="s">
        <v>114</v>
      </c>
      <c r="B274" s="18" t="s">
        <v>921</v>
      </c>
      <c r="C274" s="8" t="s">
        <v>417</v>
      </c>
      <c r="D274" s="63">
        <v>2016</v>
      </c>
      <c r="E274" s="63">
        <v>2016</v>
      </c>
      <c r="F274" s="63" t="s">
        <v>1358</v>
      </c>
      <c r="G274" s="64">
        <v>0.12915218660447758</v>
      </c>
      <c r="H274" s="64">
        <f t="shared" si="170"/>
        <v>0.69225572019999992</v>
      </c>
      <c r="I274" s="31" t="s">
        <v>891</v>
      </c>
      <c r="J274" s="31">
        <v>6.4576246305970142E-2</v>
      </c>
      <c r="K274" s="31">
        <f t="shared" si="171"/>
        <v>0.34612868019999998</v>
      </c>
      <c r="L274" s="31" t="s">
        <v>891</v>
      </c>
      <c r="M274" s="31">
        <v>0</v>
      </c>
      <c r="N274" s="31">
        <v>0</v>
      </c>
      <c r="O274" s="65">
        <v>0.56764834559999988</v>
      </c>
      <c r="P274" s="28">
        <v>0.65279559743999982</v>
      </c>
      <c r="Q274" s="28">
        <v>0.56765103552799989</v>
      </c>
      <c r="R274" s="31">
        <v>0.65279869085719977</v>
      </c>
      <c r="S274" s="31">
        <f t="shared" si="173"/>
        <v>0.34612703999999994</v>
      </c>
      <c r="T274" s="31">
        <f t="shared" si="174"/>
        <v>0.34612868019999998</v>
      </c>
      <c r="U274" s="31">
        <f t="shared" si="178"/>
        <v>0.34612703999999994</v>
      </c>
      <c r="V274" s="31">
        <f t="shared" si="172"/>
        <v>0</v>
      </c>
      <c r="W274" s="31">
        <f t="shared" si="189"/>
        <v>0</v>
      </c>
      <c r="X274" s="31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8">
        <v>0.34612703999999994</v>
      </c>
      <c r="AI274" s="28">
        <v>0</v>
      </c>
      <c r="AJ274" s="28">
        <v>0</v>
      </c>
      <c r="AK274" s="28">
        <v>0.34612703999999994</v>
      </c>
      <c r="AL274" s="28">
        <v>0</v>
      </c>
      <c r="AM274" s="28">
        <v>0.34612868019999998</v>
      </c>
      <c r="AN274" s="28">
        <v>0</v>
      </c>
      <c r="AO274" s="28">
        <v>0</v>
      </c>
      <c r="AP274" s="28">
        <v>0.34612868019999998</v>
      </c>
      <c r="AQ274" s="28">
        <v>0</v>
      </c>
      <c r="AR274" s="28">
        <v>0</v>
      </c>
      <c r="AS274" s="28">
        <v>0</v>
      </c>
      <c r="AT274" s="28">
        <v>0</v>
      </c>
      <c r="AU274" s="28">
        <v>0</v>
      </c>
      <c r="AV274" s="28">
        <v>0</v>
      </c>
      <c r="AW274" s="28">
        <v>0</v>
      </c>
      <c r="AX274" s="28">
        <v>0</v>
      </c>
      <c r="AY274" s="28">
        <v>0</v>
      </c>
      <c r="AZ274" s="28">
        <v>0</v>
      </c>
      <c r="BA274" s="28">
        <v>0</v>
      </c>
      <c r="BB274" s="28">
        <v>0</v>
      </c>
      <c r="BC274" s="28">
        <v>0</v>
      </c>
      <c r="BD274" s="28">
        <v>0</v>
      </c>
      <c r="BE274" s="28">
        <v>0</v>
      </c>
      <c r="BF274" s="28">
        <v>0</v>
      </c>
      <c r="BG274" s="28">
        <v>0</v>
      </c>
      <c r="BH274" s="28">
        <v>0</v>
      </c>
      <c r="BI274" s="28">
        <v>0</v>
      </c>
      <c r="BJ274" s="28">
        <v>0</v>
      </c>
      <c r="BK274" s="28">
        <v>0</v>
      </c>
      <c r="BL274" s="28">
        <v>0</v>
      </c>
      <c r="BM274" s="28">
        <v>0</v>
      </c>
      <c r="BN274" s="28">
        <v>0</v>
      </c>
      <c r="BO274" s="28">
        <v>0</v>
      </c>
      <c r="BP274" s="28">
        <v>0</v>
      </c>
      <c r="BQ274" s="28">
        <v>0</v>
      </c>
      <c r="BR274" s="28">
        <v>0</v>
      </c>
      <c r="BS274" s="28">
        <v>0</v>
      </c>
      <c r="BT274" s="28">
        <v>0</v>
      </c>
      <c r="BU274" s="28">
        <v>0</v>
      </c>
      <c r="BV274" s="31">
        <f t="shared" si="179"/>
        <v>0.69225572019999992</v>
      </c>
      <c r="BW274" s="31">
        <f t="shared" si="180"/>
        <v>0</v>
      </c>
      <c r="BX274" s="31">
        <f t="shared" si="181"/>
        <v>0</v>
      </c>
      <c r="BY274" s="31">
        <f t="shared" si="182"/>
        <v>0.69225572019999992</v>
      </c>
      <c r="BZ274" s="31">
        <f t="shared" si="183"/>
        <v>0</v>
      </c>
      <c r="CA274" s="31">
        <f t="shared" si="184"/>
        <v>0.34612868019999998</v>
      </c>
      <c r="CB274" s="31">
        <f t="shared" si="185"/>
        <v>0</v>
      </c>
      <c r="CC274" s="31">
        <f t="shared" si="186"/>
        <v>0</v>
      </c>
      <c r="CD274" s="31">
        <f t="shared" si="187"/>
        <v>0.34612868019999998</v>
      </c>
      <c r="CE274" s="31">
        <f t="shared" si="188"/>
        <v>0</v>
      </c>
      <c r="CF274" s="85" t="s">
        <v>1402</v>
      </c>
    </row>
    <row r="275" spans="1:87" s="37" customFormat="1" ht="47.25" x14ac:dyDescent="0.25">
      <c r="A275" s="7" t="s">
        <v>114</v>
      </c>
      <c r="B275" s="18" t="s">
        <v>280</v>
      </c>
      <c r="C275" s="8" t="s">
        <v>418</v>
      </c>
      <c r="D275" s="63">
        <v>2016</v>
      </c>
      <c r="E275" s="63">
        <v>2016</v>
      </c>
      <c r="F275" s="63" t="s">
        <v>1358</v>
      </c>
      <c r="G275" s="64">
        <v>0.12979277029850744</v>
      </c>
      <c r="H275" s="64">
        <f t="shared" si="170"/>
        <v>0.69568924879999994</v>
      </c>
      <c r="I275" s="31" t="s">
        <v>891</v>
      </c>
      <c r="J275" s="31">
        <v>6.4896512835820874E-2</v>
      </c>
      <c r="K275" s="31">
        <f t="shared" si="171"/>
        <v>0.34784530879999992</v>
      </c>
      <c r="L275" s="31" t="s">
        <v>891</v>
      </c>
      <c r="M275" s="31">
        <v>0</v>
      </c>
      <c r="N275" s="31">
        <v>0</v>
      </c>
      <c r="O275" s="65">
        <v>0.57046406159999985</v>
      </c>
      <c r="P275" s="28">
        <v>0.65603367083999975</v>
      </c>
      <c r="Q275" s="28">
        <v>0.5704663064319998</v>
      </c>
      <c r="R275" s="31">
        <v>0.65603625239679975</v>
      </c>
      <c r="S275" s="31">
        <f t="shared" si="173"/>
        <v>0.34784393999999996</v>
      </c>
      <c r="T275" s="31">
        <f t="shared" si="174"/>
        <v>0.34784530879999992</v>
      </c>
      <c r="U275" s="31">
        <f t="shared" si="178"/>
        <v>0.34784393999999996</v>
      </c>
      <c r="V275" s="31">
        <f t="shared" si="172"/>
        <v>0</v>
      </c>
      <c r="W275" s="31">
        <f t="shared" si="189"/>
        <v>0</v>
      </c>
      <c r="X275" s="31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8">
        <v>0.34784393999999996</v>
      </c>
      <c r="AI275" s="28">
        <v>0</v>
      </c>
      <c r="AJ275" s="28">
        <v>0</v>
      </c>
      <c r="AK275" s="28">
        <v>0.34784393999999996</v>
      </c>
      <c r="AL275" s="28">
        <v>0</v>
      </c>
      <c r="AM275" s="28">
        <v>0.34784530879999992</v>
      </c>
      <c r="AN275" s="28">
        <v>0</v>
      </c>
      <c r="AO275" s="28">
        <v>0</v>
      </c>
      <c r="AP275" s="28">
        <v>0.34784530879999992</v>
      </c>
      <c r="AQ275" s="28">
        <v>0</v>
      </c>
      <c r="AR275" s="28">
        <v>0</v>
      </c>
      <c r="AS275" s="28">
        <v>0</v>
      </c>
      <c r="AT275" s="28">
        <v>0</v>
      </c>
      <c r="AU275" s="28">
        <v>0</v>
      </c>
      <c r="AV275" s="28">
        <v>0</v>
      </c>
      <c r="AW275" s="28">
        <v>0</v>
      </c>
      <c r="AX275" s="28">
        <v>0</v>
      </c>
      <c r="AY275" s="28">
        <v>0</v>
      </c>
      <c r="AZ275" s="28">
        <v>0</v>
      </c>
      <c r="BA275" s="28">
        <v>0</v>
      </c>
      <c r="BB275" s="28">
        <v>0</v>
      </c>
      <c r="BC275" s="28">
        <v>0</v>
      </c>
      <c r="BD275" s="28">
        <v>0</v>
      </c>
      <c r="BE275" s="28">
        <v>0</v>
      </c>
      <c r="BF275" s="28">
        <v>0</v>
      </c>
      <c r="BG275" s="28">
        <v>0</v>
      </c>
      <c r="BH275" s="28">
        <v>0</v>
      </c>
      <c r="BI275" s="28">
        <v>0</v>
      </c>
      <c r="BJ275" s="28">
        <v>0</v>
      </c>
      <c r="BK275" s="28">
        <v>0</v>
      </c>
      <c r="BL275" s="28">
        <v>0</v>
      </c>
      <c r="BM275" s="28">
        <v>0</v>
      </c>
      <c r="BN275" s="28">
        <v>0</v>
      </c>
      <c r="BO275" s="28">
        <v>0</v>
      </c>
      <c r="BP275" s="28">
        <v>0</v>
      </c>
      <c r="BQ275" s="28">
        <v>0</v>
      </c>
      <c r="BR275" s="28">
        <v>0</v>
      </c>
      <c r="BS275" s="28">
        <v>0</v>
      </c>
      <c r="BT275" s="28">
        <v>0</v>
      </c>
      <c r="BU275" s="28">
        <v>0</v>
      </c>
      <c r="BV275" s="31">
        <f t="shared" si="179"/>
        <v>0.69568924879999994</v>
      </c>
      <c r="BW275" s="31">
        <f t="shared" si="180"/>
        <v>0</v>
      </c>
      <c r="BX275" s="31">
        <f t="shared" si="181"/>
        <v>0</v>
      </c>
      <c r="BY275" s="31">
        <f t="shared" si="182"/>
        <v>0.69568924879999994</v>
      </c>
      <c r="BZ275" s="31">
        <f t="shared" si="183"/>
        <v>0</v>
      </c>
      <c r="CA275" s="31">
        <f t="shared" si="184"/>
        <v>0.34784530879999992</v>
      </c>
      <c r="CB275" s="31">
        <f t="shared" si="185"/>
        <v>0</v>
      </c>
      <c r="CC275" s="31">
        <f t="shared" si="186"/>
        <v>0</v>
      </c>
      <c r="CD275" s="31">
        <f t="shared" si="187"/>
        <v>0.34784530879999992</v>
      </c>
      <c r="CE275" s="31">
        <f t="shared" si="188"/>
        <v>0</v>
      </c>
      <c r="CF275" s="85" t="s">
        <v>1402</v>
      </c>
    </row>
    <row r="276" spans="1:87" s="37" customFormat="1" ht="47.25" x14ac:dyDescent="0.25">
      <c r="A276" s="7" t="s">
        <v>114</v>
      </c>
      <c r="B276" s="18" t="s">
        <v>281</v>
      </c>
      <c r="C276" s="8" t="s">
        <v>419</v>
      </c>
      <c r="D276" s="63">
        <v>2016</v>
      </c>
      <c r="E276" s="63">
        <v>2016</v>
      </c>
      <c r="F276" s="63" t="s">
        <v>1358</v>
      </c>
      <c r="G276" s="64">
        <v>5.6610742164179099E-2</v>
      </c>
      <c r="H276" s="64">
        <f t="shared" si="170"/>
        <v>0.30343357799999998</v>
      </c>
      <c r="I276" s="31" t="s">
        <v>891</v>
      </c>
      <c r="J276" s="31">
        <v>2.830505186567164E-2</v>
      </c>
      <c r="K276" s="31">
        <f t="shared" si="171"/>
        <v>0.151715078</v>
      </c>
      <c r="L276" s="31" t="s">
        <v>891</v>
      </c>
      <c r="M276" s="31">
        <v>0</v>
      </c>
      <c r="N276" s="31">
        <v>0</v>
      </c>
      <c r="O276" s="65">
        <v>0.24881833999999994</v>
      </c>
      <c r="P276" s="28">
        <v>0.2861410909999999</v>
      </c>
      <c r="Q276" s="28">
        <v>0.24881272792</v>
      </c>
      <c r="R276" s="31">
        <v>0.28613463710799997</v>
      </c>
      <c r="S276" s="31">
        <f t="shared" si="173"/>
        <v>0.15171849999999998</v>
      </c>
      <c r="T276" s="31">
        <f t="shared" si="174"/>
        <v>0.151715078</v>
      </c>
      <c r="U276" s="31">
        <f t="shared" si="178"/>
        <v>0.15171849999999998</v>
      </c>
      <c r="V276" s="31">
        <f t="shared" si="172"/>
        <v>0</v>
      </c>
      <c r="W276" s="31">
        <f t="shared" si="189"/>
        <v>0</v>
      </c>
      <c r="X276" s="31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8">
        <v>0.15171849999999998</v>
      </c>
      <c r="AI276" s="28">
        <v>0</v>
      </c>
      <c r="AJ276" s="28">
        <v>0</v>
      </c>
      <c r="AK276" s="28">
        <v>0.15171849999999998</v>
      </c>
      <c r="AL276" s="28">
        <v>0</v>
      </c>
      <c r="AM276" s="28">
        <v>0.151715078</v>
      </c>
      <c r="AN276" s="28">
        <v>0</v>
      </c>
      <c r="AO276" s="28">
        <v>0</v>
      </c>
      <c r="AP276" s="28">
        <v>0.151715078</v>
      </c>
      <c r="AQ276" s="28">
        <v>0</v>
      </c>
      <c r="AR276" s="28">
        <v>0</v>
      </c>
      <c r="AS276" s="28">
        <v>0</v>
      </c>
      <c r="AT276" s="28">
        <v>0</v>
      </c>
      <c r="AU276" s="28">
        <v>0</v>
      </c>
      <c r="AV276" s="28">
        <v>0</v>
      </c>
      <c r="AW276" s="28">
        <v>0</v>
      </c>
      <c r="AX276" s="28">
        <v>0</v>
      </c>
      <c r="AY276" s="28">
        <v>0</v>
      </c>
      <c r="AZ276" s="28">
        <v>0</v>
      </c>
      <c r="BA276" s="28">
        <v>0</v>
      </c>
      <c r="BB276" s="28">
        <v>0</v>
      </c>
      <c r="BC276" s="28">
        <v>0</v>
      </c>
      <c r="BD276" s="28">
        <v>0</v>
      </c>
      <c r="BE276" s="28">
        <v>0</v>
      </c>
      <c r="BF276" s="28">
        <v>0</v>
      </c>
      <c r="BG276" s="28">
        <v>0</v>
      </c>
      <c r="BH276" s="28">
        <v>0</v>
      </c>
      <c r="BI276" s="28">
        <v>0</v>
      </c>
      <c r="BJ276" s="28">
        <v>0</v>
      </c>
      <c r="BK276" s="28">
        <v>0</v>
      </c>
      <c r="BL276" s="28">
        <v>0</v>
      </c>
      <c r="BM276" s="28">
        <v>0</v>
      </c>
      <c r="BN276" s="28">
        <v>0</v>
      </c>
      <c r="BO276" s="28">
        <v>0</v>
      </c>
      <c r="BP276" s="28">
        <v>0</v>
      </c>
      <c r="BQ276" s="28">
        <v>0</v>
      </c>
      <c r="BR276" s="28">
        <v>0</v>
      </c>
      <c r="BS276" s="28">
        <v>0</v>
      </c>
      <c r="BT276" s="28">
        <v>0</v>
      </c>
      <c r="BU276" s="28">
        <v>0</v>
      </c>
      <c r="BV276" s="31">
        <f t="shared" si="179"/>
        <v>0.30343357799999998</v>
      </c>
      <c r="BW276" s="31">
        <f t="shared" si="180"/>
        <v>0</v>
      </c>
      <c r="BX276" s="31">
        <f t="shared" si="181"/>
        <v>0</v>
      </c>
      <c r="BY276" s="31">
        <f t="shared" si="182"/>
        <v>0.30343357799999998</v>
      </c>
      <c r="BZ276" s="31">
        <f t="shared" si="183"/>
        <v>0</v>
      </c>
      <c r="CA276" s="31">
        <f t="shared" si="184"/>
        <v>0.151715078</v>
      </c>
      <c r="CB276" s="31">
        <f t="shared" si="185"/>
        <v>0</v>
      </c>
      <c r="CC276" s="31">
        <f t="shared" si="186"/>
        <v>0</v>
      </c>
      <c r="CD276" s="31">
        <f t="shared" si="187"/>
        <v>0.151715078</v>
      </c>
      <c r="CE276" s="31">
        <f t="shared" si="188"/>
        <v>0</v>
      </c>
      <c r="CF276" s="85" t="s">
        <v>1402</v>
      </c>
    </row>
    <row r="277" spans="1:87" s="37" customFormat="1" ht="47.25" x14ac:dyDescent="0.25">
      <c r="A277" s="7" t="s">
        <v>114</v>
      </c>
      <c r="B277" s="18" t="s">
        <v>282</v>
      </c>
      <c r="C277" s="8" t="s">
        <v>420</v>
      </c>
      <c r="D277" s="63">
        <v>2016</v>
      </c>
      <c r="E277" s="63">
        <v>2016</v>
      </c>
      <c r="F277" s="63" t="s">
        <v>1358</v>
      </c>
      <c r="G277" s="64">
        <v>0.10525871444029848</v>
      </c>
      <c r="H277" s="64">
        <f t="shared" si="170"/>
        <v>0.5684867093999999</v>
      </c>
      <c r="I277" s="31" t="s">
        <v>891</v>
      </c>
      <c r="J277" s="31">
        <v>5.262917339552238E-2</v>
      </c>
      <c r="K277" s="31">
        <f t="shared" si="171"/>
        <v>0.28639236940000001</v>
      </c>
      <c r="L277" s="31" t="s">
        <v>891</v>
      </c>
      <c r="M277" s="31">
        <v>0</v>
      </c>
      <c r="N277" s="31">
        <v>0</v>
      </c>
      <c r="O277" s="65">
        <v>0.46263471759999997</v>
      </c>
      <c r="P277" s="28">
        <v>0.53202992523999992</v>
      </c>
      <c r="Q277" s="28">
        <v>0.469683485816</v>
      </c>
      <c r="R277" s="31">
        <v>0.54013600868839995</v>
      </c>
      <c r="S277" s="31">
        <f t="shared" si="173"/>
        <v>0.28209434</v>
      </c>
      <c r="T277" s="31">
        <f t="shared" si="174"/>
        <v>0.28639236940000001</v>
      </c>
      <c r="U277" s="31">
        <f t="shared" si="178"/>
        <v>0.28209434</v>
      </c>
      <c r="V277" s="31">
        <f t="shared" si="172"/>
        <v>0</v>
      </c>
      <c r="W277" s="31">
        <f t="shared" si="189"/>
        <v>0</v>
      </c>
      <c r="X277" s="31">
        <v>0</v>
      </c>
      <c r="Y277" s="28">
        <v>0</v>
      </c>
      <c r="Z277" s="28">
        <v>0</v>
      </c>
      <c r="AA277" s="28">
        <v>0</v>
      </c>
      <c r="AB277" s="28">
        <v>0</v>
      </c>
      <c r="AC277" s="28">
        <v>0</v>
      </c>
      <c r="AD277" s="28">
        <v>0</v>
      </c>
      <c r="AE277" s="28">
        <v>0</v>
      </c>
      <c r="AF277" s="28">
        <v>0</v>
      </c>
      <c r="AG277" s="28">
        <v>0</v>
      </c>
      <c r="AH277" s="28">
        <v>0.28209434</v>
      </c>
      <c r="AI277" s="28">
        <v>0</v>
      </c>
      <c r="AJ277" s="28">
        <v>0</v>
      </c>
      <c r="AK277" s="28">
        <v>0.28209434</v>
      </c>
      <c r="AL277" s="28">
        <v>0</v>
      </c>
      <c r="AM277" s="28">
        <v>0.28209236939999999</v>
      </c>
      <c r="AN277" s="28">
        <v>0</v>
      </c>
      <c r="AO277" s="28">
        <v>0</v>
      </c>
      <c r="AP277" s="28">
        <v>0.28209236939999999</v>
      </c>
      <c r="AQ277" s="28">
        <v>0</v>
      </c>
      <c r="AR277" s="28">
        <v>0</v>
      </c>
      <c r="AS277" s="28">
        <v>0</v>
      </c>
      <c r="AT277" s="28">
        <v>0</v>
      </c>
      <c r="AU277" s="28">
        <v>0</v>
      </c>
      <c r="AV277" s="28">
        <v>0</v>
      </c>
      <c r="AW277" s="28">
        <v>4.3E-3</v>
      </c>
      <c r="AX277" s="28">
        <v>0</v>
      </c>
      <c r="AY277" s="28">
        <v>0</v>
      </c>
      <c r="AZ277" s="28">
        <v>4.3E-3</v>
      </c>
      <c r="BA277" s="28">
        <v>0</v>
      </c>
      <c r="BB277" s="28">
        <v>0</v>
      </c>
      <c r="BC277" s="28">
        <v>0</v>
      </c>
      <c r="BD277" s="28">
        <v>0</v>
      </c>
      <c r="BE277" s="28">
        <v>0</v>
      </c>
      <c r="BF277" s="28">
        <v>0</v>
      </c>
      <c r="BG277" s="28">
        <v>0</v>
      </c>
      <c r="BH277" s="28">
        <v>0</v>
      </c>
      <c r="BI277" s="28">
        <v>0</v>
      </c>
      <c r="BJ277" s="28">
        <v>0</v>
      </c>
      <c r="BK277" s="28">
        <v>0</v>
      </c>
      <c r="BL277" s="28">
        <v>0</v>
      </c>
      <c r="BM277" s="28">
        <v>0</v>
      </c>
      <c r="BN277" s="28">
        <v>0</v>
      </c>
      <c r="BO277" s="28">
        <v>0</v>
      </c>
      <c r="BP277" s="28">
        <v>0</v>
      </c>
      <c r="BQ277" s="28">
        <v>0</v>
      </c>
      <c r="BR277" s="28">
        <v>0</v>
      </c>
      <c r="BS277" s="28">
        <v>0</v>
      </c>
      <c r="BT277" s="28">
        <v>0</v>
      </c>
      <c r="BU277" s="28">
        <v>0</v>
      </c>
      <c r="BV277" s="31">
        <f t="shared" si="179"/>
        <v>0.5684867093999999</v>
      </c>
      <c r="BW277" s="31">
        <f t="shared" si="180"/>
        <v>0</v>
      </c>
      <c r="BX277" s="31">
        <f t="shared" si="181"/>
        <v>0</v>
      </c>
      <c r="BY277" s="31">
        <f t="shared" si="182"/>
        <v>0.5684867093999999</v>
      </c>
      <c r="BZ277" s="31">
        <f t="shared" si="183"/>
        <v>0</v>
      </c>
      <c r="CA277" s="31">
        <f t="shared" si="184"/>
        <v>0.28639236940000001</v>
      </c>
      <c r="CB277" s="31">
        <f t="shared" si="185"/>
        <v>0</v>
      </c>
      <c r="CC277" s="31">
        <f t="shared" si="186"/>
        <v>0</v>
      </c>
      <c r="CD277" s="31">
        <f t="shared" si="187"/>
        <v>0.28639236940000001</v>
      </c>
      <c r="CE277" s="31">
        <f t="shared" si="188"/>
        <v>0</v>
      </c>
      <c r="CF277" s="85" t="s">
        <v>1402</v>
      </c>
    </row>
    <row r="278" spans="1:87" s="37" customFormat="1" ht="47.25" x14ac:dyDescent="0.25">
      <c r="A278" s="7" t="s">
        <v>114</v>
      </c>
      <c r="B278" s="18" t="s">
        <v>283</v>
      </c>
      <c r="C278" s="8" t="s">
        <v>421</v>
      </c>
      <c r="D278" s="63">
        <v>2016</v>
      </c>
      <c r="E278" s="63">
        <v>2016</v>
      </c>
      <c r="F278" s="63" t="s">
        <v>1358</v>
      </c>
      <c r="G278" s="64">
        <v>0.10888208936567162</v>
      </c>
      <c r="H278" s="64">
        <f t="shared" si="170"/>
        <v>0.58360799899999993</v>
      </c>
      <c r="I278" s="31" t="s">
        <v>891</v>
      </c>
      <c r="J278" s="31">
        <v>5.4441160261194013E-2</v>
      </c>
      <c r="K278" s="31">
        <f t="shared" si="171"/>
        <v>0.29180461899999993</v>
      </c>
      <c r="L278" s="31" t="s">
        <v>891</v>
      </c>
      <c r="M278" s="31">
        <v>0</v>
      </c>
      <c r="N278" s="31">
        <v>0</v>
      </c>
      <c r="O278" s="65">
        <v>0.47855754319999999</v>
      </c>
      <c r="P278" s="28">
        <v>0.55034117467999999</v>
      </c>
      <c r="Q278" s="28">
        <v>0.47855957515999986</v>
      </c>
      <c r="R278" s="31">
        <v>0.55034351143399984</v>
      </c>
      <c r="S278" s="31">
        <f t="shared" si="173"/>
        <v>0.29180338</v>
      </c>
      <c r="T278" s="31">
        <f t="shared" si="174"/>
        <v>0.29180461899999993</v>
      </c>
      <c r="U278" s="31">
        <f t="shared" si="178"/>
        <v>0.29180338</v>
      </c>
      <c r="V278" s="31">
        <f t="shared" si="172"/>
        <v>0</v>
      </c>
      <c r="W278" s="31">
        <f t="shared" si="189"/>
        <v>0</v>
      </c>
      <c r="X278" s="31">
        <v>0</v>
      </c>
      <c r="Y278" s="28">
        <v>0</v>
      </c>
      <c r="Z278" s="28">
        <v>0</v>
      </c>
      <c r="AA278" s="28">
        <v>0</v>
      </c>
      <c r="AB278" s="28">
        <v>0</v>
      </c>
      <c r="AC278" s="28">
        <v>0</v>
      </c>
      <c r="AD278" s="28">
        <v>0</v>
      </c>
      <c r="AE278" s="28">
        <v>0</v>
      </c>
      <c r="AF278" s="28">
        <v>0</v>
      </c>
      <c r="AG278" s="28">
        <v>0</v>
      </c>
      <c r="AH278" s="28">
        <v>0.29180338</v>
      </c>
      <c r="AI278" s="28">
        <v>0</v>
      </c>
      <c r="AJ278" s="28">
        <v>0</v>
      </c>
      <c r="AK278" s="28">
        <v>0.29180338</v>
      </c>
      <c r="AL278" s="28">
        <v>0</v>
      </c>
      <c r="AM278" s="28">
        <v>0.29180461899999993</v>
      </c>
      <c r="AN278" s="28">
        <v>0</v>
      </c>
      <c r="AO278" s="28">
        <v>0</v>
      </c>
      <c r="AP278" s="28">
        <v>0.29180461899999993</v>
      </c>
      <c r="AQ278" s="28">
        <v>0</v>
      </c>
      <c r="AR278" s="28">
        <v>0</v>
      </c>
      <c r="AS278" s="28">
        <v>0</v>
      </c>
      <c r="AT278" s="28">
        <v>0</v>
      </c>
      <c r="AU278" s="28">
        <v>0</v>
      </c>
      <c r="AV278" s="28">
        <v>0</v>
      </c>
      <c r="AW278" s="28">
        <v>0</v>
      </c>
      <c r="AX278" s="28">
        <v>0</v>
      </c>
      <c r="AY278" s="28">
        <v>0</v>
      </c>
      <c r="AZ278" s="28">
        <v>0</v>
      </c>
      <c r="BA278" s="28">
        <v>0</v>
      </c>
      <c r="BB278" s="28">
        <v>0</v>
      </c>
      <c r="BC278" s="28">
        <v>0</v>
      </c>
      <c r="BD278" s="28">
        <v>0</v>
      </c>
      <c r="BE278" s="28">
        <v>0</v>
      </c>
      <c r="BF278" s="28">
        <v>0</v>
      </c>
      <c r="BG278" s="28">
        <v>0</v>
      </c>
      <c r="BH278" s="28">
        <v>0</v>
      </c>
      <c r="BI278" s="28">
        <v>0</v>
      </c>
      <c r="BJ278" s="28">
        <v>0</v>
      </c>
      <c r="BK278" s="28">
        <v>0</v>
      </c>
      <c r="BL278" s="28">
        <v>0</v>
      </c>
      <c r="BM278" s="28">
        <v>0</v>
      </c>
      <c r="BN278" s="28">
        <v>0</v>
      </c>
      <c r="BO278" s="28">
        <v>0</v>
      </c>
      <c r="BP278" s="28">
        <v>0</v>
      </c>
      <c r="BQ278" s="28">
        <v>0</v>
      </c>
      <c r="BR278" s="28">
        <v>0</v>
      </c>
      <c r="BS278" s="28">
        <v>0</v>
      </c>
      <c r="BT278" s="28">
        <v>0</v>
      </c>
      <c r="BU278" s="28">
        <v>0</v>
      </c>
      <c r="BV278" s="31">
        <f t="shared" si="179"/>
        <v>0.58360799899999993</v>
      </c>
      <c r="BW278" s="31">
        <f t="shared" si="180"/>
        <v>0</v>
      </c>
      <c r="BX278" s="31">
        <f t="shared" si="181"/>
        <v>0</v>
      </c>
      <c r="BY278" s="31">
        <f t="shared" si="182"/>
        <v>0.58360799899999993</v>
      </c>
      <c r="BZ278" s="31">
        <f t="shared" si="183"/>
        <v>0</v>
      </c>
      <c r="CA278" s="31">
        <f t="shared" si="184"/>
        <v>0.29180461899999993</v>
      </c>
      <c r="CB278" s="31">
        <f t="shared" si="185"/>
        <v>0</v>
      </c>
      <c r="CC278" s="31">
        <f t="shared" si="186"/>
        <v>0</v>
      </c>
      <c r="CD278" s="31">
        <f t="shared" si="187"/>
        <v>0.29180461899999993</v>
      </c>
      <c r="CE278" s="31">
        <f t="shared" si="188"/>
        <v>0</v>
      </c>
      <c r="CF278" s="85" t="s">
        <v>1402</v>
      </c>
    </row>
    <row r="279" spans="1:87" s="37" customFormat="1" ht="50.25" customHeight="1" x14ac:dyDescent="0.25">
      <c r="A279" s="7" t="s">
        <v>114</v>
      </c>
      <c r="B279" s="18" t="s">
        <v>284</v>
      </c>
      <c r="C279" s="8" t="s">
        <v>422</v>
      </c>
      <c r="D279" s="63">
        <v>2016</v>
      </c>
      <c r="E279" s="63">
        <v>2016</v>
      </c>
      <c r="F279" s="63" t="s">
        <v>1358</v>
      </c>
      <c r="G279" s="64">
        <v>0.13842017518656716</v>
      </c>
      <c r="H279" s="64">
        <f t="shared" si="170"/>
        <v>0.74193213899999999</v>
      </c>
      <c r="I279" s="31" t="s">
        <v>891</v>
      </c>
      <c r="J279" s="31">
        <v>7.7269977425373129E-2</v>
      </c>
      <c r="K279" s="31">
        <f t="shared" si="171"/>
        <v>0.41416707899999999</v>
      </c>
      <c r="L279" s="31" t="s">
        <v>891</v>
      </c>
      <c r="M279" s="31">
        <v>0</v>
      </c>
      <c r="N279" s="31">
        <v>0</v>
      </c>
      <c r="O279" s="65">
        <v>0.53753469840000001</v>
      </c>
      <c r="P279" s="28">
        <v>0.61816490315999995</v>
      </c>
      <c r="Q279" s="28">
        <v>0.67923400955999991</v>
      </c>
      <c r="R279" s="31">
        <v>0.78111911099399989</v>
      </c>
      <c r="S279" s="31">
        <f t="shared" si="173"/>
        <v>0.32776506</v>
      </c>
      <c r="T279" s="31">
        <f t="shared" si="174"/>
        <v>0.41416707899999999</v>
      </c>
      <c r="U279" s="31">
        <f t="shared" si="178"/>
        <v>0.32776506</v>
      </c>
      <c r="V279" s="31">
        <f t="shared" si="172"/>
        <v>0</v>
      </c>
      <c r="W279" s="31">
        <f t="shared" si="189"/>
        <v>0</v>
      </c>
      <c r="X279" s="31">
        <v>0</v>
      </c>
      <c r="Y279" s="28">
        <v>0</v>
      </c>
      <c r="Z279" s="28">
        <v>0</v>
      </c>
      <c r="AA279" s="28">
        <v>0</v>
      </c>
      <c r="AB279" s="28">
        <v>0</v>
      </c>
      <c r="AC279" s="28">
        <v>0</v>
      </c>
      <c r="AD279" s="28">
        <v>0</v>
      </c>
      <c r="AE279" s="28">
        <v>0</v>
      </c>
      <c r="AF279" s="28">
        <v>0</v>
      </c>
      <c r="AG279" s="28">
        <v>0</v>
      </c>
      <c r="AH279" s="28">
        <v>0.32776506</v>
      </c>
      <c r="AI279" s="28">
        <v>0</v>
      </c>
      <c r="AJ279" s="28">
        <v>0</v>
      </c>
      <c r="AK279" s="28">
        <v>0.32776506</v>
      </c>
      <c r="AL279" s="28">
        <v>0</v>
      </c>
      <c r="AM279" s="28">
        <v>0.41416707899999999</v>
      </c>
      <c r="AN279" s="28">
        <v>0</v>
      </c>
      <c r="AO279" s="28">
        <v>0</v>
      </c>
      <c r="AP279" s="28">
        <v>0.41416707899999999</v>
      </c>
      <c r="AQ279" s="28">
        <v>0</v>
      </c>
      <c r="AR279" s="28">
        <v>0</v>
      </c>
      <c r="AS279" s="28">
        <v>0</v>
      </c>
      <c r="AT279" s="28">
        <v>0</v>
      </c>
      <c r="AU279" s="28">
        <v>0</v>
      </c>
      <c r="AV279" s="28">
        <v>0</v>
      </c>
      <c r="AW279" s="28">
        <v>0</v>
      </c>
      <c r="AX279" s="28">
        <v>0</v>
      </c>
      <c r="AY279" s="28">
        <v>0</v>
      </c>
      <c r="AZ279" s="28">
        <v>0</v>
      </c>
      <c r="BA279" s="28">
        <v>0</v>
      </c>
      <c r="BB279" s="28">
        <v>0</v>
      </c>
      <c r="BC279" s="28">
        <v>0</v>
      </c>
      <c r="BD279" s="28">
        <v>0</v>
      </c>
      <c r="BE279" s="28">
        <v>0</v>
      </c>
      <c r="BF279" s="28">
        <v>0</v>
      </c>
      <c r="BG279" s="28">
        <v>0</v>
      </c>
      <c r="BH279" s="28">
        <v>0</v>
      </c>
      <c r="BI279" s="28">
        <v>0</v>
      </c>
      <c r="BJ279" s="28">
        <v>0</v>
      </c>
      <c r="BK279" s="28">
        <v>0</v>
      </c>
      <c r="BL279" s="28">
        <v>0</v>
      </c>
      <c r="BM279" s="28">
        <v>0</v>
      </c>
      <c r="BN279" s="28">
        <v>0</v>
      </c>
      <c r="BO279" s="28">
        <v>0</v>
      </c>
      <c r="BP279" s="28">
        <v>0</v>
      </c>
      <c r="BQ279" s="28">
        <v>0</v>
      </c>
      <c r="BR279" s="28">
        <v>0</v>
      </c>
      <c r="BS279" s="28">
        <v>0</v>
      </c>
      <c r="BT279" s="28">
        <v>0</v>
      </c>
      <c r="BU279" s="28">
        <v>0</v>
      </c>
      <c r="BV279" s="31">
        <f t="shared" si="179"/>
        <v>0.74193213899999999</v>
      </c>
      <c r="BW279" s="31">
        <f t="shared" si="180"/>
        <v>0</v>
      </c>
      <c r="BX279" s="31">
        <f t="shared" si="181"/>
        <v>0</v>
      </c>
      <c r="BY279" s="31">
        <f t="shared" si="182"/>
        <v>0.74193213899999999</v>
      </c>
      <c r="BZ279" s="31">
        <f t="shared" si="183"/>
        <v>0</v>
      </c>
      <c r="CA279" s="31">
        <f t="shared" si="184"/>
        <v>0.41416707899999999</v>
      </c>
      <c r="CB279" s="31">
        <f t="shared" si="185"/>
        <v>0</v>
      </c>
      <c r="CC279" s="31">
        <f t="shared" si="186"/>
        <v>0</v>
      </c>
      <c r="CD279" s="31">
        <f t="shared" si="187"/>
        <v>0.41416707899999999</v>
      </c>
      <c r="CE279" s="31">
        <f t="shared" si="188"/>
        <v>0</v>
      </c>
      <c r="CF279" s="85" t="s">
        <v>1402</v>
      </c>
      <c r="CG279" s="38"/>
      <c r="CH279" s="38"/>
      <c r="CI279" s="38"/>
    </row>
    <row r="280" spans="1:87" s="37" customFormat="1" ht="50.25" customHeight="1" x14ac:dyDescent="0.25">
      <c r="A280" s="7" t="s">
        <v>114</v>
      </c>
      <c r="B280" s="18" t="s">
        <v>285</v>
      </c>
      <c r="C280" s="8" t="s">
        <v>423</v>
      </c>
      <c r="D280" s="63">
        <v>2016</v>
      </c>
      <c r="E280" s="63">
        <v>2016</v>
      </c>
      <c r="F280" s="63" t="s">
        <v>1358</v>
      </c>
      <c r="G280" s="64">
        <v>0.23691122222222225</v>
      </c>
      <c r="H280" s="64">
        <f t="shared" si="170"/>
        <v>1.4925407000000002</v>
      </c>
      <c r="I280" s="31" t="s">
        <v>891</v>
      </c>
      <c r="J280" s="31">
        <v>0.12752016507936509</v>
      </c>
      <c r="K280" s="31">
        <f t="shared" si="171"/>
        <v>0.80337703999999999</v>
      </c>
      <c r="L280" s="31" t="s">
        <v>891</v>
      </c>
      <c r="M280" s="31">
        <v>0</v>
      </c>
      <c r="N280" s="31">
        <v>0</v>
      </c>
      <c r="O280" s="65">
        <v>1.1302284024</v>
      </c>
      <c r="P280" s="28">
        <v>1.2997626627599999</v>
      </c>
      <c r="Q280" s="28">
        <v>1.3175383455999998</v>
      </c>
      <c r="R280" s="31">
        <v>1.5151690974399996</v>
      </c>
      <c r="S280" s="31">
        <f t="shared" si="173"/>
        <v>0.68916366000000007</v>
      </c>
      <c r="T280" s="31">
        <f t="shared" si="174"/>
        <v>0.80337703999999999</v>
      </c>
      <c r="U280" s="31">
        <f t="shared" si="178"/>
        <v>0.68916366000000007</v>
      </c>
      <c r="V280" s="31">
        <f t="shared" si="172"/>
        <v>0</v>
      </c>
      <c r="W280" s="31">
        <f t="shared" si="189"/>
        <v>0</v>
      </c>
      <c r="X280" s="31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0.68916366000000007</v>
      </c>
      <c r="AI280" s="28">
        <v>0</v>
      </c>
      <c r="AJ280" s="28">
        <v>0</v>
      </c>
      <c r="AK280" s="28">
        <v>0.68916366000000007</v>
      </c>
      <c r="AL280" s="28">
        <v>0</v>
      </c>
      <c r="AM280" s="28">
        <v>0.80337703999999999</v>
      </c>
      <c r="AN280" s="28">
        <v>0</v>
      </c>
      <c r="AO280" s="28">
        <v>0</v>
      </c>
      <c r="AP280" s="28">
        <v>0.80337703999999999</v>
      </c>
      <c r="AQ280" s="28">
        <v>0</v>
      </c>
      <c r="AR280" s="28">
        <v>0</v>
      </c>
      <c r="AS280" s="28">
        <v>0</v>
      </c>
      <c r="AT280" s="28">
        <v>0</v>
      </c>
      <c r="AU280" s="28">
        <v>0</v>
      </c>
      <c r="AV280" s="28">
        <v>0</v>
      </c>
      <c r="AW280" s="28">
        <v>0</v>
      </c>
      <c r="AX280" s="28">
        <v>0</v>
      </c>
      <c r="AY280" s="28">
        <v>0</v>
      </c>
      <c r="AZ280" s="28">
        <v>0</v>
      </c>
      <c r="BA280" s="28">
        <v>0</v>
      </c>
      <c r="BB280" s="28">
        <v>0</v>
      </c>
      <c r="BC280" s="28">
        <v>0</v>
      </c>
      <c r="BD280" s="28">
        <v>0</v>
      </c>
      <c r="BE280" s="28">
        <v>0</v>
      </c>
      <c r="BF280" s="28">
        <v>0</v>
      </c>
      <c r="BG280" s="28">
        <v>0</v>
      </c>
      <c r="BH280" s="28">
        <v>0</v>
      </c>
      <c r="BI280" s="28">
        <v>0</v>
      </c>
      <c r="BJ280" s="28">
        <v>0</v>
      </c>
      <c r="BK280" s="28">
        <v>0</v>
      </c>
      <c r="BL280" s="28">
        <v>0</v>
      </c>
      <c r="BM280" s="28">
        <v>0</v>
      </c>
      <c r="BN280" s="28">
        <v>0</v>
      </c>
      <c r="BO280" s="28">
        <v>0</v>
      </c>
      <c r="BP280" s="28">
        <v>0</v>
      </c>
      <c r="BQ280" s="28">
        <v>0</v>
      </c>
      <c r="BR280" s="28">
        <v>0</v>
      </c>
      <c r="BS280" s="28">
        <v>0</v>
      </c>
      <c r="BT280" s="28">
        <v>0</v>
      </c>
      <c r="BU280" s="28">
        <v>0</v>
      </c>
      <c r="BV280" s="31">
        <f t="shared" si="179"/>
        <v>1.4925407000000002</v>
      </c>
      <c r="BW280" s="31">
        <f t="shared" si="180"/>
        <v>0</v>
      </c>
      <c r="BX280" s="31">
        <f t="shared" si="181"/>
        <v>0</v>
      </c>
      <c r="BY280" s="31">
        <f t="shared" si="182"/>
        <v>1.4925407000000002</v>
      </c>
      <c r="BZ280" s="31">
        <f t="shared" si="183"/>
        <v>0</v>
      </c>
      <c r="CA280" s="31">
        <f t="shared" si="184"/>
        <v>0.80337703999999999</v>
      </c>
      <c r="CB280" s="31">
        <f t="shared" si="185"/>
        <v>0</v>
      </c>
      <c r="CC280" s="31">
        <f t="shared" si="186"/>
        <v>0</v>
      </c>
      <c r="CD280" s="31">
        <f t="shared" si="187"/>
        <v>0.80337703999999999</v>
      </c>
      <c r="CE280" s="31">
        <f t="shared" si="188"/>
        <v>0</v>
      </c>
      <c r="CF280" s="85" t="s">
        <v>1402</v>
      </c>
      <c r="CG280" s="38"/>
      <c r="CH280" s="38"/>
      <c r="CI280" s="38"/>
    </row>
    <row r="281" spans="1:87" s="37" customFormat="1" ht="50.25" customHeight="1" x14ac:dyDescent="0.25">
      <c r="A281" s="7" t="s">
        <v>114</v>
      </c>
      <c r="B281" s="18" t="s">
        <v>286</v>
      </c>
      <c r="C281" s="8" t="s">
        <v>424</v>
      </c>
      <c r="D281" s="63">
        <v>2016</v>
      </c>
      <c r="E281" s="63">
        <v>2016</v>
      </c>
      <c r="F281" s="63" t="s">
        <v>1358</v>
      </c>
      <c r="G281" s="64">
        <v>1.021377966190476</v>
      </c>
      <c r="H281" s="64">
        <f t="shared" si="170"/>
        <v>6.4346811869999989</v>
      </c>
      <c r="I281" s="31" t="s">
        <v>891</v>
      </c>
      <c r="J281" s="31">
        <v>0.50025156936507931</v>
      </c>
      <c r="K281" s="31">
        <f t="shared" si="171"/>
        <v>3.1515848869999994</v>
      </c>
      <c r="L281" s="31" t="s">
        <v>891</v>
      </c>
      <c r="M281" s="31">
        <v>0</v>
      </c>
      <c r="N281" s="31">
        <v>0</v>
      </c>
      <c r="O281" s="65">
        <v>5.3842779319999989</v>
      </c>
      <c r="P281" s="28">
        <v>6.1919196217999986</v>
      </c>
      <c r="Q281" s="28">
        <v>5.1685992146799986</v>
      </c>
      <c r="R281" s="31">
        <v>5.943889096881998</v>
      </c>
      <c r="S281" s="31">
        <f t="shared" si="173"/>
        <v>3.2830962999999995</v>
      </c>
      <c r="T281" s="31">
        <f t="shared" si="174"/>
        <v>3.1515848869999994</v>
      </c>
      <c r="U281" s="31">
        <f t="shared" si="178"/>
        <v>3.2830962999999995</v>
      </c>
      <c r="V281" s="31">
        <f t="shared" si="172"/>
        <v>0</v>
      </c>
      <c r="W281" s="31">
        <f t="shared" si="189"/>
        <v>0</v>
      </c>
      <c r="X281" s="31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3.2830962999999995</v>
      </c>
      <c r="AI281" s="28">
        <v>0</v>
      </c>
      <c r="AJ281" s="28">
        <v>0</v>
      </c>
      <c r="AK281" s="28">
        <v>3.2830962999999995</v>
      </c>
      <c r="AL281" s="28">
        <v>0</v>
      </c>
      <c r="AM281" s="28">
        <v>3.1515848869999994</v>
      </c>
      <c r="AN281" s="28">
        <v>0</v>
      </c>
      <c r="AO281" s="28">
        <v>0</v>
      </c>
      <c r="AP281" s="28">
        <v>3.1515848869999994</v>
      </c>
      <c r="AQ281" s="28">
        <v>0</v>
      </c>
      <c r="AR281" s="28">
        <v>0</v>
      </c>
      <c r="AS281" s="28">
        <v>0</v>
      </c>
      <c r="AT281" s="28">
        <v>0</v>
      </c>
      <c r="AU281" s="28">
        <v>0</v>
      </c>
      <c r="AV281" s="28">
        <v>0</v>
      </c>
      <c r="AW281" s="28">
        <v>0</v>
      </c>
      <c r="AX281" s="28">
        <v>0</v>
      </c>
      <c r="AY281" s="28">
        <v>0</v>
      </c>
      <c r="AZ281" s="28">
        <v>0</v>
      </c>
      <c r="BA281" s="28">
        <v>0</v>
      </c>
      <c r="BB281" s="28">
        <v>0</v>
      </c>
      <c r="BC281" s="28">
        <v>0</v>
      </c>
      <c r="BD281" s="28">
        <v>0</v>
      </c>
      <c r="BE281" s="28">
        <v>0</v>
      </c>
      <c r="BF281" s="28">
        <v>0</v>
      </c>
      <c r="BG281" s="28">
        <v>0</v>
      </c>
      <c r="BH281" s="28">
        <v>0</v>
      </c>
      <c r="BI281" s="28">
        <v>0</v>
      </c>
      <c r="BJ281" s="28">
        <v>0</v>
      </c>
      <c r="BK281" s="28">
        <v>0</v>
      </c>
      <c r="BL281" s="28">
        <v>0</v>
      </c>
      <c r="BM281" s="28">
        <v>0</v>
      </c>
      <c r="BN281" s="28">
        <v>0</v>
      </c>
      <c r="BO281" s="28">
        <v>0</v>
      </c>
      <c r="BP281" s="28">
        <v>0</v>
      </c>
      <c r="BQ281" s="28">
        <v>0</v>
      </c>
      <c r="BR281" s="28">
        <v>0</v>
      </c>
      <c r="BS281" s="28">
        <v>0</v>
      </c>
      <c r="BT281" s="28">
        <v>0</v>
      </c>
      <c r="BU281" s="28">
        <v>0</v>
      </c>
      <c r="BV281" s="31">
        <f t="shared" si="179"/>
        <v>6.4346811869999989</v>
      </c>
      <c r="BW281" s="31">
        <f t="shared" si="180"/>
        <v>0</v>
      </c>
      <c r="BX281" s="31">
        <f t="shared" si="181"/>
        <v>0</v>
      </c>
      <c r="BY281" s="31">
        <f t="shared" si="182"/>
        <v>6.4346811869999989</v>
      </c>
      <c r="BZ281" s="31">
        <f t="shared" si="183"/>
        <v>0</v>
      </c>
      <c r="CA281" s="31">
        <f t="shared" si="184"/>
        <v>3.1515848869999994</v>
      </c>
      <c r="CB281" s="31">
        <f t="shared" si="185"/>
        <v>0</v>
      </c>
      <c r="CC281" s="31">
        <f t="shared" si="186"/>
        <v>0</v>
      </c>
      <c r="CD281" s="31">
        <f t="shared" si="187"/>
        <v>3.1515848869999994</v>
      </c>
      <c r="CE281" s="31">
        <f t="shared" si="188"/>
        <v>0</v>
      </c>
      <c r="CF281" s="85" t="s">
        <v>1402</v>
      </c>
      <c r="CG281" s="38"/>
      <c r="CH281" s="38"/>
      <c r="CI281" s="38"/>
    </row>
    <row r="282" spans="1:87" s="37" customFormat="1" ht="50.25" customHeight="1" x14ac:dyDescent="0.25">
      <c r="A282" s="7" t="s">
        <v>114</v>
      </c>
      <c r="B282" s="18" t="s">
        <v>287</v>
      </c>
      <c r="C282" s="8" t="s">
        <v>425</v>
      </c>
      <c r="D282" s="63">
        <v>2016</v>
      </c>
      <c r="E282" s="63">
        <v>2016</v>
      </c>
      <c r="F282" s="63" t="s">
        <v>1358</v>
      </c>
      <c r="G282" s="64">
        <v>1.3714278813838549E-2</v>
      </c>
      <c r="H282" s="64">
        <f t="shared" si="170"/>
        <v>8.3245672399999998E-2</v>
      </c>
      <c r="I282" s="31" t="s">
        <v>891</v>
      </c>
      <c r="J282" s="31">
        <v>6.8572541021416807E-3</v>
      </c>
      <c r="K282" s="31">
        <f t="shared" si="171"/>
        <v>4.1623532400000003E-2</v>
      </c>
      <c r="L282" s="31" t="s">
        <v>891</v>
      </c>
      <c r="M282" s="31">
        <v>0</v>
      </c>
      <c r="N282" s="31">
        <v>0</v>
      </c>
      <c r="O282" s="65">
        <v>6.8260309599999999E-2</v>
      </c>
      <c r="P282" s="28">
        <v>7.8499356039999996E-2</v>
      </c>
      <c r="Q282" s="28">
        <v>6.8262593135999999E-2</v>
      </c>
      <c r="R282" s="31">
        <v>7.8501982106399998E-2</v>
      </c>
      <c r="S282" s="31">
        <f t="shared" ref="S282:S345" si="200">N282+U282</f>
        <v>4.1622140000000002E-2</v>
      </c>
      <c r="T282" s="31">
        <f t="shared" ref="T282:T345" si="201">N282+W282+AC282+AM282+AW282+BG282</f>
        <v>4.1623532400000003E-2</v>
      </c>
      <c r="U282" s="31">
        <f t="shared" si="178"/>
        <v>4.1622140000000002E-2</v>
      </c>
      <c r="V282" s="31">
        <f t="shared" si="172"/>
        <v>0</v>
      </c>
      <c r="W282" s="31">
        <f t="shared" si="189"/>
        <v>0</v>
      </c>
      <c r="X282" s="31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8">
        <v>4.1622140000000002E-2</v>
      </c>
      <c r="AI282" s="28">
        <v>0</v>
      </c>
      <c r="AJ282" s="28">
        <v>0</v>
      </c>
      <c r="AK282" s="28">
        <v>4.1622140000000002E-2</v>
      </c>
      <c r="AL282" s="28">
        <v>0</v>
      </c>
      <c r="AM282" s="28">
        <v>4.1623532400000003E-2</v>
      </c>
      <c r="AN282" s="28">
        <v>0</v>
      </c>
      <c r="AO282" s="28">
        <v>0</v>
      </c>
      <c r="AP282" s="28">
        <v>4.1623532400000003E-2</v>
      </c>
      <c r="AQ282" s="28">
        <v>0</v>
      </c>
      <c r="AR282" s="28">
        <v>0</v>
      </c>
      <c r="AS282" s="28">
        <v>0</v>
      </c>
      <c r="AT282" s="28">
        <v>0</v>
      </c>
      <c r="AU282" s="28">
        <v>0</v>
      </c>
      <c r="AV282" s="28">
        <v>0</v>
      </c>
      <c r="AW282" s="28">
        <v>0</v>
      </c>
      <c r="AX282" s="28">
        <v>0</v>
      </c>
      <c r="AY282" s="28">
        <v>0</v>
      </c>
      <c r="AZ282" s="28">
        <v>0</v>
      </c>
      <c r="BA282" s="28">
        <v>0</v>
      </c>
      <c r="BB282" s="28">
        <v>0</v>
      </c>
      <c r="BC282" s="28">
        <v>0</v>
      </c>
      <c r="BD282" s="28">
        <v>0</v>
      </c>
      <c r="BE282" s="28">
        <v>0</v>
      </c>
      <c r="BF282" s="28">
        <v>0</v>
      </c>
      <c r="BG282" s="28">
        <v>0</v>
      </c>
      <c r="BH282" s="28">
        <v>0</v>
      </c>
      <c r="BI282" s="28">
        <v>0</v>
      </c>
      <c r="BJ282" s="28">
        <v>0</v>
      </c>
      <c r="BK282" s="28">
        <v>0</v>
      </c>
      <c r="BL282" s="28">
        <v>0</v>
      </c>
      <c r="BM282" s="28">
        <v>0</v>
      </c>
      <c r="BN282" s="28">
        <v>0</v>
      </c>
      <c r="BO282" s="28">
        <v>0</v>
      </c>
      <c r="BP282" s="28">
        <v>0</v>
      </c>
      <c r="BQ282" s="28">
        <v>0</v>
      </c>
      <c r="BR282" s="28">
        <v>0</v>
      </c>
      <c r="BS282" s="28">
        <v>0</v>
      </c>
      <c r="BT282" s="28">
        <v>0</v>
      </c>
      <c r="BU282" s="28">
        <v>0</v>
      </c>
      <c r="BV282" s="31">
        <f t="shared" si="179"/>
        <v>8.3245672399999998E-2</v>
      </c>
      <c r="BW282" s="31">
        <f t="shared" si="180"/>
        <v>0</v>
      </c>
      <c r="BX282" s="31">
        <f t="shared" si="181"/>
        <v>0</v>
      </c>
      <c r="BY282" s="31">
        <f t="shared" si="182"/>
        <v>8.3245672399999998E-2</v>
      </c>
      <c r="BZ282" s="31">
        <f t="shared" si="183"/>
        <v>0</v>
      </c>
      <c r="CA282" s="31">
        <f t="shared" si="184"/>
        <v>4.1623532400000003E-2</v>
      </c>
      <c r="CB282" s="31">
        <f t="shared" si="185"/>
        <v>0</v>
      </c>
      <c r="CC282" s="31">
        <f t="shared" si="186"/>
        <v>0</v>
      </c>
      <c r="CD282" s="31">
        <f t="shared" si="187"/>
        <v>4.1623532400000003E-2</v>
      </c>
      <c r="CE282" s="31">
        <f t="shared" si="188"/>
        <v>0</v>
      </c>
      <c r="CF282" s="85" t="s">
        <v>1401</v>
      </c>
    </row>
    <row r="283" spans="1:87" s="37" customFormat="1" ht="50.25" customHeight="1" x14ac:dyDescent="0.25">
      <c r="A283" s="7" t="s">
        <v>114</v>
      </c>
      <c r="B283" s="18" t="s">
        <v>288</v>
      </c>
      <c r="C283" s="8" t="s">
        <v>426</v>
      </c>
      <c r="D283" s="63">
        <v>2016</v>
      </c>
      <c r="E283" s="63">
        <v>2016</v>
      </c>
      <c r="F283" s="63" t="s">
        <v>1358</v>
      </c>
      <c r="G283" s="64">
        <v>2.8938360823723232E-2</v>
      </c>
      <c r="H283" s="64">
        <f t="shared" si="170"/>
        <v>0.17565585020000002</v>
      </c>
      <c r="I283" s="31" t="s">
        <v>891</v>
      </c>
      <c r="J283" s="31">
        <v>1.4469266919275124E-2</v>
      </c>
      <c r="K283" s="31">
        <f t="shared" si="171"/>
        <v>8.7828450200000005E-2</v>
      </c>
      <c r="L283" s="31" t="s">
        <v>891</v>
      </c>
      <c r="M283" s="31">
        <v>0</v>
      </c>
      <c r="N283" s="31">
        <v>0</v>
      </c>
      <c r="O283" s="65">
        <v>0.144036936</v>
      </c>
      <c r="P283" s="28">
        <v>0.16564247639999999</v>
      </c>
      <c r="Q283" s="28">
        <v>0.144038658328</v>
      </c>
      <c r="R283" s="31">
        <v>0.16564445707719999</v>
      </c>
      <c r="S283" s="31">
        <f t="shared" si="200"/>
        <v>8.78274E-2</v>
      </c>
      <c r="T283" s="31">
        <f t="shared" si="201"/>
        <v>8.7828450200000005E-2</v>
      </c>
      <c r="U283" s="31">
        <f t="shared" si="178"/>
        <v>8.78274E-2</v>
      </c>
      <c r="V283" s="31">
        <f t="shared" si="172"/>
        <v>0</v>
      </c>
      <c r="W283" s="31">
        <f t="shared" si="189"/>
        <v>0</v>
      </c>
      <c r="X283" s="31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0</v>
      </c>
      <c r="AE283" s="28">
        <v>0</v>
      </c>
      <c r="AF283" s="28">
        <v>0</v>
      </c>
      <c r="AG283" s="28">
        <v>0</v>
      </c>
      <c r="AH283" s="28">
        <v>8.78274E-2</v>
      </c>
      <c r="AI283" s="28">
        <v>0</v>
      </c>
      <c r="AJ283" s="28">
        <v>0</v>
      </c>
      <c r="AK283" s="28">
        <v>8.78274E-2</v>
      </c>
      <c r="AL283" s="28">
        <v>0</v>
      </c>
      <c r="AM283" s="28">
        <v>8.7828450200000005E-2</v>
      </c>
      <c r="AN283" s="28">
        <v>0</v>
      </c>
      <c r="AO283" s="28">
        <v>0</v>
      </c>
      <c r="AP283" s="28">
        <v>8.7828450200000005E-2</v>
      </c>
      <c r="AQ283" s="28">
        <v>0</v>
      </c>
      <c r="AR283" s="28">
        <v>0</v>
      </c>
      <c r="AS283" s="28">
        <v>0</v>
      </c>
      <c r="AT283" s="28">
        <v>0</v>
      </c>
      <c r="AU283" s="28">
        <v>0</v>
      </c>
      <c r="AV283" s="28">
        <v>0</v>
      </c>
      <c r="AW283" s="28">
        <v>0</v>
      </c>
      <c r="AX283" s="28">
        <v>0</v>
      </c>
      <c r="AY283" s="28">
        <v>0</v>
      </c>
      <c r="AZ283" s="28">
        <v>0</v>
      </c>
      <c r="BA283" s="28">
        <v>0</v>
      </c>
      <c r="BB283" s="28">
        <v>0</v>
      </c>
      <c r="BC283" s="28">
        <v>0</v>
      </c>
      <c r="BD283" s="28">
        <v>0</v>
      </c>
      <c r="BE283" s="28">
        <v>0</v>
      </c>
      <c r="BF283" s="28">
        <v>0</v>
      </c>
      <c r="BG283" s="28">
        <v>0</v>
      </c>
      <c r="BH283" s="28">
        <v>0</v>
      </c>
      <c r="BI283" s="28">
        <v>0</v>
      </c>
      <c r="BJ283" s="28">
        <v>0</v>
      </c>
      <c r="BK283" s="28">
        <v>0</v>
      </c>
      <c r="BL283" s="28">
        <v>0</v>
      </c>
      <c r="BM283" s="28">
        <v>0</v>
      </c>
      <c r="BN283" s="28">
        <v>0</v>
      </c>
      <c r="BO283" s="28">
        <v>0</v>
      </c>
      <c r="BP283" s="28">
        <v>0</v>
      </c>
      <c r="BQ283" s="28">
        <v>0</v>
      </c>
      <c r="BR283" s="28">
        <v>0</v>
      </c>
      <c r="BS283" s="28">
        <v>0</v>
      </c>
      <c r="BT283" s="28">
        <v>0</v>
      </c>
      <c r="BU283" s="28">
        <v>0</v>
      </c>
      <c r="BV283" s="31">
        <f t="shared" si="179"/>
        <v>0.17565585020000002</v>
      </c>
      <c r="BW283" s="31">
        <f t="shared" si="180"/>
        <v>0</v>
      </c>
      <c r="BX283" s="31">
        <f t="shared" si="181"/>
        <v>0</v>
      </c>
      <c r="BY283" s="31">
        <f t="shared" si="182"/>
        <v>0.17565585020000002</v>
      </c>
      <c r="BZ283" s="31">
        <f t="shared" si="183"/>
        <v>0</v>
      </c>
      <c r="CA283" s="31">
        <f t="shared" si="184"/>
        <v>8.7828450200000005E-2</v>
      </c>
      <c r="CB283" s="31">
        <f t="shared" si="185"/>
        <v>0</v>
      </c>
      <c r="CC283" s="31">
        <f t="shared" si="186"/>
        <v>0</v>
      </c>
      <c r="CD283" s="31">
        <f t="shared" si="187"/>
        <v>8.7828450200000005E-2</v>
      </c>
      <c r="CE283" s="31">
        <f t="shared" si="188"/>
        <v>0</v>
      </c>
      <c r="CF283" s="85" t="s">
        <v>1401</v>
      </c>
    </row>
    <row r="284" spans="1:87" s="37" customFormat="1" ht="50.25" customHeight="1" x14ac:dyDescent="0.25">
      <c r="A284" s="7" t="s">
        <v>114</v>
      </c>
      <c r="B284" s="18" t="s">
        <v>1372</v>
      </c>
      <c r="C284" s="8" t="s">
        <v>1391</v>
      </c>
      <c r="D284" s="63">
        <v>2016</v>
      </c>
      <c r="E284" s="63">
        <v>2016</v>
      </c>
      <c r="F284" s="63" t="s">
        <v>1358</v>
      </c>
      <c r="G284" s="64">
        <v>8.7256839179104453E-3</v>
      </c>
      <c r="H284" s="64">
        <f t="shared" si="170"/>
        <v>4.6769665799999992E-2</v>
      </c>
      <c r="I284" s="31" t="s">
        <v>891</v>
      </c>
      <c r="J284" s="31">
        <v>8.7256839179104453E-3</v>
      </c>
      <c r="K284" s="31">
        <f t="shared" si="171"/>
        <v>4.6769665799999992E-2</v>
      </c>
      <c r="L284" s="31" t="s">
        <v>891</v>
      </c>
      <c r="M284" s="31">
        <v>0</v>
      </c>
      <c r="N284" s="31">
        <v>0</v>
      </c>
      <c r="O284" s="65">
        <v>0</v>
      </c>
      <c r="P284" s="28">
        <v>0</v>
      </c>
      <c r="Q284" s="28">
        <v>7.6702251911999988E-2</v>
      </c>
      <c r="R284" s="31">
        <v>8.8207589698799979E-2</v>
      </c>
      <c r="S284" s="31">
        <f t="shared" si="200"/>
        <v>0</v>
      </c>
      <c r="T284" s="31">
        <f t="shared" si="201"/>
        <v>4.6769665799999992E-2</v>
      </c>
      <c r="U284" s="31">
        <f t="shared" si="178"/>
        <v>0</v>
      </c>
      <c r="V284" s="31">
        <f t="shared" si="172"/>
        <v>0</v>
      </c>
      <c r="W284" s="31">
        <f t="shared" si="189"/>
        <v>0</v>
      </c>
      <c r="X284" s="31">
        <v>0</v>
      </c>
      <c r="Y284" s="28">
        <v>0</v>
      </c>
      <c r="Z284" s="28">
        <v>0</v>
      </c>
      <c r="AA284" s="28">
        <v>0</v>
      </c>
      <c r="AB284" s="28">
        <v>0</v>
      </c>
      <c r="AC284" s="28">
        <v>0</v>
      </c>
      <c r="AD284" s="28">
        <v>0</v>
      </c>
      <c r="AE284" s="28">
        <v>0</v>
      </c>
      <c r="AF284" s="28">
        <v>0</v>
      </c>
      <c r="AG284" s="28">
        <v>0</v>
      </c>
      <c r="AH284" s="28">
        <v>0</v>
      </c>
      <c r="AI284" s="28">
        <v>0</v>
      </c>
      <c r="AJ284" s="28">
        <v>0</v>
      </c>
      <c r="AK284" s="28">
        <v>0</v>
      </c>
      <c r="AL284" s="28">
        <v>0</v>
      </c>
      <c r="AM284" s="28">
        <v>4.6769665799999992E-2</v>
      </c>
      <c r="AN284" s="28">
        <v>0</v>
      </c>
      <c r="AO284" s="28">
        <v>0</v>
      </c>
      <c r="AP284" s="28">
        <v>4.6769665799999992E-2</v>
      </c>
      <c r="AQ284" s="28">
        <v>0</v>
      </c>
      <c r="AR284" s="28">
        <v>0</v>
      </c>
      <c r="AS284" s="28">
        <v>0</v>
      </c>
      <c r="AT284" s="28">
        <v>0</v>
      </c>
      <c r="AU284" s="28">
        <v>0</v>
      </c>
      <c r="AV284" s="28">
        <v>0</v>
      </c>
      <c r="AW284" s="28">
        <v>0</v>
      </c>
      <c r="AX284" s="28">
        <v>0</v>
      </c>
      <c r="AY284" s="28">
        <v>0</v>
      </c>
      <c r="AZ284" s="28">
        <v>0</v>
      </c>
      <c r="BA284" s="28">
        <v>0</v>
      </c>
      <c r="BB284" s="28">
        <v>0</v>
      </c>
      <c r="BC284" s="28">
        <v>0</v>
      </c>
      <c r="BD284" s="28">
        <v>0</v>
      </c>
      <c r="BE284" s="28">
        <v>0</v>
      </c>
      <c r="BF284" s="28">
        <v>0</v>
      </c>
      <c r="BG284" s="28">
        <v>0</v>
      </c>
      <c r="BH284" s="28">
        <v>0</v>
      </c>
      <c r="BI284" s="28">
        <v>0</v>
      </c>
      <c r="BJ284" s="28">
        <v>0</v>
      </c>
      <c r="BK284" s="28">
        <v>0</v>
      </c>
      <c r="BL284" s="28">
        <v>0</v>
      </c>
      <c r="BM284" s="28">
        <v>0</v>
      </c>
      <c r="BN284" s="28">
        <v>0</v>
      </c>
      <c r="BO284" s="28">
        <v>0</v>
      </c>
      <c r="BP284" s="28">
        <v>0</v>
      </c>
      <c r="BQ284" s="28">
        <v>0</v>
      </c>
      <c r="BR284" s="28">
        <v>0</v>
      </c>
      <c r="BS284" s="28">
        <v>0</v>
      </c>
      <c r="BT284" s="28">
        <v>0</v>
      </c>
      <c r="BU284" s="28">
        <v>0</v>
      </c>
      <c r="BV284" s="31">
        <f t="shared" si="179"/>
        <v>4.6769665799999992E-2</v>
      </c>
      <c r="BW284" s="31">
        <f t="shared" si="180"/>
        <v>0</v>
      </c>
      <c r="BX284" s="31">
        <f t="shared" si="181"/>
        <v>0</v>
      </c>
      <c r="BY284" s="31">
        <f t="shared" si="182"/>
        <v>4.6769665799999992E-2</v>
      </c>
      <c r="BZ284" s="31">
        <f t="shared" si="183"/>
        <v>0</v>
      </c>
      <c r="CA284" s="31">
        <f t="shared" si="184"/>
        <v>4.6769665799999992E-2</v>
      </c>
      <c r="CB284" s="31">
        <f t="shared" si="185"/>
        <v>0</v>
      </c>
      <c r="CC284" s="31">
        <f t="shared" si="186"/>
        <v>0</v>
      </c>
      <c r="CD284" s="31">
        <f t="shared" si="187"/>
        <v>4.6769665799999992E-2</v>
      </c>
      <c r="CE284" s="31">
        <f t="shared" si="188"/>
        <v>0</v>
      </c>
      <c r="CF284" s="85" t="s">
        <v>1401</v>
      </c>
    </row>
    <row r="285" spans="1:87" s="37" customFormat="1" ht="50.25" customHeight="1" x14ac:dyDescent="0.25">
      <c r="A285" s="25" t="s">
        <v>114</v>
      </c>
      <c r="B285" s="26" t="s">
        <v>1645</v>
      </c>
      <c r="C285" s="29" t="s">
        <v>1646</v>
      </c>
      <c r="D285" s="63">
        <v>2017</v>
      </c>
      <c r="E285" s="63">
        <v>2017</v>
      </c>
      <c r="F285" s="63" t="s">
        <v>1358</v>
      </c>
      <c r="G285" s="64">
        <v>0.13827586206896553</v>
      </c>
      <c r="H285" s="64">
        <f t="shared" si="170"/>
        <v>0.80200000000000005</v>
      </c>
      <c r="I285" s="31" t="s">
        <v>891</v>
      </c>
      <c r="J285" s="31">
        <v>6.9137931034482764E-2</v>
      </c>
      <c r="K285" s="31">
        <f t="shared" si="171"/>
        <v>0.40100000000000002</v>
      </c>
      <c r="L285" s="31" t="s">
        <v>891</v>
      </c>
      <c r="M285" s="31">
        <v>0</v>
      </c>
      <c r="N285" s="31">
        <v>0</v>
      </c>
      <c r="O285" s="65">
        <v>0.65764</v>
      </c>
      <c r="P285" s="28">
        <v>0.7562859999999999</v>
      </c>
      <c r="Q285" s="28">
        <v>0.65764</v>
      </c>
      <c r="R285" s="31">
        <v>0.7562859999999999</v>
      </c>
      <c r="S285" s="31">
        <f t="shared" si="200"/>
        <v>0.40100000000000002</v>
      </c>
      <c r="T285" s="31">
        <f t="shared" si="201"/>
        <v>0.40100000000000002</v>
      </c>
      <c r="U285" s="31">
        <f t="shared" si="178"/>
        <v>0.40100000000000002</v>
      </c>
      <c r="V285" s="31">
        <f t="shared" si="172"/>
        <v>0</v>
      </c>
      <c r="W285" s="31">
        <f t="shared" si="189"/>
        <v>0</v>
      </c>
      <c r="X285" s="31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8">
        <v>0</v>
      </c>
      <c r="AI285" s="28">
        <v>0</v>
      </c>
      <c r="AJ285" s="28">
        <v>0</v>
      </c>
      <c r="AK285" s="28">
        <v>0</v>
      </c>
      <c r="AL285" s="28">
        <v>0</v>
      </c>
      <c r="AM285" s="28">
        <v>0</v>
      </c>
      <c r="AN285" s="28">
        <v>0</v>
      </c>
      <c r="AO285" s="28">
        <v>0</v>
      </c>
      <c r="AP285" s="28">
        <v>0</v>
      </c>
      <c r="AQ285" s="28">
        <v>0</v>
      </c>
      <c r="AR285" s="28">
        <v>0.40100000000000002</v>
      </c>
      <c r="AS285" s="28">
        <v>0</v>
      </c>
      <c r="AT285" s="28">
        <v>0</v>
      </c>
      <c r="AU285" s="28">
        <v>0.40100000000000002</v>
      </c>
      <c r="AV285" s="28">
        <v>0</v>
      </c>
      <c r="AW285" s="28">
        <v>0.40100000000000002</v>
      </c>
      <c r="AX285" s="28">
        <v>0</v>
      </c>
      <c r="AY285" s="28">
        <v>0</v>
      </c>
      <c r="AZ285" s="28">
        <v>0.40100000000000002</v>
      </c>
      <c r="BA285" s="28">
        <v>0</v>
      </c>
      <c r="BB285" s="28">
        <v>0</v>
      </c>
      <c r="BC285" s="28">
        <v>0</v>
      </c>
      <c r="BD285" s="28">
        <v>0</v>
      </c>
      <c r="BE285" s="28">
        <v>0</v>
      </c>
      <c r="BF285" s="28">
        <v>0</v>
      </c>
      <c r="BG285" s="28">
        <v>0</v>
      </c>
      <c r="BH285" s="28">
        <v>0</v>
      </c>
      <c r="BI285" s="28">
        <v>0</v>
      </c>
      <c r="BJ285" s="28">
        <v>0</v>
      </c>
      <c r="BK285" s="28">
        <v>0</v>
      </c>
      <c r="BL285" s="28">
        <v>0</v>
      </c>
      <c r="BM285" s="28">
        <v>0</v>
      </c>
      <c r="BN285" s="28">
        <v>0</v>
      </c>
      <c r="BO285" s="28">
        <v>0</v>
      </c>
      <c r="BP285" s="28">
        <v>0</v>
      </c>
      <c r="BQ285" s="28">
        <v>0</v>
      </c>
      <c r="BR285" s="28">
        <v>0</v>
      </c>
      <c r="BS285" s="28">
        <v>0</v>
      </c>
      <c r="BT285" s="28">
        <v>0</v>
      </c>
      <c r="BU285" s="28">
        <v>0</v>
      </c>
      <c r="BV285" s="31">
        <f t="shared" si="179"/>
        <v>0.80200000000000005</v>
      </c>
      <c r="BW285" s="31">
        <f t="shared" si="180"/>
        <v>0</v>
      </c>
      <c r="BX285" s="31">
        <f t="shared" si="181"/>
        <v>0</v>
      </c>
      <c r="BY285" s="31">
        <f t="shared" si="182"/>
        <v>0.80200000000000005</v>
      </c>
      <c r="BZ285" s="31">
        <f t="shared" si="183"/>
        <v>0</v>
      </c>
      <c r="CA285" s="31">
        <f t="shared" si="184"/>
        <v>0.40100000000000002</v>
      </c>
      <c r="CB285" s="31">
        <f t="shared" si="185"/>
        <v>0</v>
      </c>
      <c r="CC285" s="31">
        <f t="shared" si="186"/>
        <v>0</v>
      </c>
      <c r="CD285" s="31">
        <f t="shared" si="187"/>
        <v>0.40100000000000002</v>
      </c>
      <c r="CE285" s="31">
        <f t="shared" si="188"/>
        <v>0</v>
      </c>
      <c r="CF285" s="85" t="s">
        <v>2674</v>
      </c>
    </row>
    <row r="286" spans="1:87" s="37" customFormat="1" ht="50.25" customHeight="1" x14ac:dyDescent="0.25">
      <c r="A286" s="25" t="s">
        <v>114</v>
      </c>
      <c r="B286" s="26" t="s">
        <v>1647</v>
      </c>
      <c r="C286" s="29" t="s">
        <v>1648</v>
      </c>
      <c r="D286" s="63">
        <v>2017</v>
      </c>
      <c r="E286" s="63">
        <v>2017</v>
      </c>
      <c r="F286" s="63" t="s">
        <v>1358</v>
      </c>
      <c r="G286" s="64">
        <v>5.7293103448275873E-2</v>
      </c>
      <c r="H286" s="64">
        <f t="shared" si="170"/>
        <v>0.33230000000000004</v>
      </c>
      <c r="I286" s="31" t="s">
        <v>891</v>
      </c>
      <c r="J286" s="31">
        <v>3.1051724137931037E-2</v>
      </c>
      <c r="K286" s="31">
        <f t="shared" si="171"/>
        <v>0.18010000000000001</v>
      </c>
      <c r="L286" s="31" t="s">
        <v>891</v>
      </c>
      <c r="M286" s="31">
        <v>0</v>
      </c>
      <c r="N286" s="31">
        <v>0</v>
      </c>
      <c r="O286" s="65">
        <v>0.249608</v>
      </c>
      <c r="P286" s="28">
        <v>0.28704919999999995</v>
      </c>
      <c r="Q286" s="28">
        <v>0.29536400000000002</v>
      </c>
      <c r="R286" s="31">
        <v>0.33966859999999999</v>
      </c>
      <c r="S286" s="31">
        <f t="shared" si="200"/>
        <v>0.1522</v>
      </c>
      <c r="T286" s="31">
        <f t="shared" si="201"/>
        <v>0.18010000000000001</v>
      </c>
      <c r="U286" s="31">
        <f t="shared" si="178"/>
        <v>0.1522</v>
      </c>
      <c r="V286" s="31">
        <f t="shared" si="172"/>
        <v>0</v>
      </c>
      <c r="W286" s="31">
        <f t="shared" si="189"/>
        <v>0</v>
      </c>
      <c r="X286" s="31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8">
        <v>0</v>
      </c>
      <c r="AI286" s="28">
        <v>0</v>
      </c>
      <c r="AJ286" s="28">
        <v>0</v>
      </c>
      <c r="AK286" s="28">
        <v>0</v>
      </c>
      <c r="AL286" s="28">
        <v>0</v>
      </c>
      <c r="AM286" s="28">
        <v>0</v>
      </c>
      <c r="AN286" s="28">
        <v>0</v>
      </c>
      <c r="AO286" s="28">
        <v>0</v>
      </c>
      <c r="AP286" s="28">
        <v>0</v>
      </c>
      <c r="AQ286" s="28">
        <v>0</v>
      </c>
      <c r="AR286" s="28">
        <v>0.1522</v>
      </c>
      <c r="AS286" s="28">
        <v>0</v>
      </c>
      <c r="AT286" s="28">
        <v>0</v>
      </c>
      <c r="AU286" s="28">
        <v>0.1522</v>
      </c>
      <c r="AV286" s="28">
        <v>0</v>
      </c>
      <c r="AW286" s="28">
        <v>0.18010000000000001</v>
      </c>
      <c r="AX286" s="28">
        <v>0</v>
      </c>
      <c r="AY286" s="28">
        <v>0</v>
      </c>
      <c r="AZ286" s="28">
        <v>0.18010000000000001</v>
      </c>
      <c r="BA286" s="28">
        <v>0</v>
      </c>
      <c r="BB286" s="28">
        <v>0</v>
      </c>
      <c r="BC286" s="28">
        <v>0</v>
      </c>
      <c r="BD286" s="28">
        <v>0</v>
      </c>
      <c r="BE286" s="28">
        <v>0</v>
      </c>
      <c r="BF286" s="28">
        <v>0</v>
      </c>
      <c r="BG286" s="28">
        <v>0</v>
      </c>
      <c r="BH286" s="28">
        <v>0</v>
      </c>
      <c r="BI286" s="28">
        <v>0</v>
      </c>
      <c r="BJ286" s="28">
        <v>0</v>
      </c>
      <c r="BK286" s="28">
        <v>0</v>
      </c>
      <c r="BL286" s="28">
        <v>0</v>
      </c>
      <c r="BM286" s="28">
        <v>0</v>
      </c>
      <c r="BN286" s="28">
        <v>0</v>
      </c>
      <c r="BO286" s="28">
        <v>0</v>
      </c>
      <c r="BP286" s="28">
        <v>0</v>
      </c>
      <c r="BQ286" s="28">
        <v>0</v>
      </c>
      <c r="BR286" s="28">
        <v>0</v>
      </c>
      <c r="BS286" s="28">
        <v>0</v>
      </c>
      <c r="BT286" s="28">
        <v>0</v>
      </c>
      <c r="BU286" s="28">
        <v>0</v>
      </c>
      <c r="BV286" s="31">
        <f t="shared" si="179"/>
        <v>0.33230000000000004</v>
      </c>
      <c r="BW286" s="31">
        <f t="shared" si="180"/>
        <v>0</v>
      </c>
      <c r="BX286" s="31">
        <f t="shared" si="181"/>
        <v>0</v>
      </c>
      <c r="BY286" s="31">
        <f t="shared" si="182"/>
        <v>0.33230000000000004</v>
      </c>
      <c r="BZ286" s="31">
        <f t="shared" si="183"/>
        <v>0</v>
      </c>
      <c r="CA286" s="31">
        <f t="shared" si="184"/>
        <v>0.18010000000000001</v>
      </c>
      <c r="CB286" s="31">
        <f t="shared" si="185"/>
        <v>0</v>
      </c>
      <c r="CC286" s="31">
        <f t="shared" si="186"/>
        <v>0</v>
      </c>
      <c r="CD286" s="31">
        <f t="shared" si="187"/>
        <v>0.18010000000000001</v>
      </c>
      <c r="CE286" s="31">
        <f t="shared" si="188"/>
        <v>0</v>
      </c>
      <c r="CF286" s="85" t="s">
        <v>2674</v>
      </c>
    </row>
    <row r="287" spans="1:87" s="37" customFormat="1" ht="50.25" customHeight="1" x14ac:dyDescent="0.25">
      <c r="A287" s="25" t="s">
        <v>114</v>
      </c>
      <c r="B287" s="26" t="s">
        <v>1649</v>
      </c>
      <c r="C287" s="29" t="s">
        <v>1650</v>
      </c>
      <c r="D287" s="63">
        <v>2017</v>
      </c>
      <c r="E287" s="63">
        <v>2017</v>
      </c>
      <c r="F287" s="63" t="s">
        <v>1358</v>
      </c>
      <c r="G287" s="64">
        <v>3.5482758620689656E-2</v>
      </c>
      <c r="H287" s="64">
        <f t="shared" si="170"/>
        <v>0.20580000000000001</v>
      </c>
      <c r="I287" s="31" t="s">
        <v>891</v>
      </c>
      <c r="J287" s="31">
        <v>1.7741379310344828E-2</v>
      </c>
      <c r="K287" s="31">
        <f t="shared" si="171"/>
        <v>0.10290000000000001</v>
      </c>
      <c r="L287" s="31" t="s">
        <v>891</v>
      </c>
      <c r="M287" s="31">
        <v>0</v>
      </c>
      <c r="N287" s="31">
        <v>0</v>
      </c>
      <c r="O287" s="65">
        <v>0.16875599999999999</v>
      </c>
      <c r="P287" s="28">
        <v>0.19406939999999998</v>
      </c>
      <c r="Q287" s="28">
        <v>0.16875599999999999</v>
      </c>
      <c r="R287" s="31">
        <v>0.19406939999999998</v>
      </c>
      <c r="S287" s="31">
        <f t="shared" si="200"/>
        <v>0.10290000000000001</v>
      </c>
      <c r="T287" s="31">
        <f t="shared" si="201"/>
        <v>0.10290000000000001</v>
      </c>
      <c r="U287" s="31">
        <f t="shared" si="178"/>
        <v>0.10290000000000001</v>
      </c>
      <c r="V287" s="31">
        <f t="shared" si="172"/>
        <v>0</v>
      </c>
      <c r="W287" s="31">
        <f t="shared" si="189"/>
        <v>0</v>
      </c>
      <c r="X287" s="31">
        <v>0</v>
      </c>
      <c r="Y287" s="28">
        <v>0</v>
      </c>
      <c r="Z287" s="28">
        <v>0</v>
      </c>
      <c r="AA287" s="28">
        <v>0</v>
      </c>
      <c r="AB287" s="28">
        <v>0</v>
      </c>
      <c r="AC287" s="28">
        <v>0</v>
      </c>
      <c r="AD287" s="28">
        <v>0</v>
      </c>
      <c r="AE287" s="28">
        <v>0</v>
      </c>
      <c r="AF287" s="28">
        <v>0</v>
      </c>
      <c r="AG287" s="28">
        <v>0</v>
      </c>
      <c r="AH287" s="28">
        <v>0</v>
      </c>
      <c r="AI287" s="28">
        <v>0</v>
      </c>
      <c r="AJ287" s="28">
        <v>0</v>
      </c>
      <c r="AK287" s="28">
        <v>0</v>
      </c>
      <c r="AL287" s="28">
        <v>0</v>
      </c>
      <c r="AM287" s="28">
        <v>0</v>
      </c>
      <c r="AN287" s="28">
        <v>0</v>
      </c>
      <c r="AO287" s="28">
        <v>0</v>
      </c>
      <c r="AP287" s="28">
        <v>0</v>
      </c>
      <c r="AQ287" s="28">
        <v>0</v>
      </c>
      <c r="AR287" s="28">
        <v>0.10290000000000001</v>
      </c>
      <c r="AS287" s="28">
        <v>0</v>
      </c>
      <c r="AT287" s="28">
        <v>0</v>
      </c>
      <c r="AU287" s="28">
        <v>0.10290000000000001</v>
      </c>
      <c r="AV287" s="28">
        <v>0</v>
      </c>
      <c r="AW287" s="28">
        <v>0.10290000000000001</v>
      </c>
      <c r="AX287" s="28">
        <v>0</v>
      </c>
      <c r="AY287" s="28">
        <v>0</v>
      </c>
      <c r="AZ287" s="28">
        <v>0.10290000000000001</v>
      </c>
      <c r="BA287" s="28">
        <v>0</v>
      </c>
      <c r="BB287" s="28">
        <v>0</v>
      </c>
      <c r="BC287" s="28">
        <v>0</v>
      </c>
      <c r="BD287" s="28">
        <v>0</v>
      </c>
      <c r="BE287" s="28">
        <v>0</v>
      </c>
      <c r="BF287" s="28">
        <v>0</v>
      </c>
      <c r="BG287" s="28">
        <v>0</v>
      </c>
      <c r="BH287" s="28">
        <v>0</v>
      </c>
      <c r="BI287" s="28">
        <v>0</v>
      </c>
      <c r="BJ287" s="28">
        <v>0</v>
      </c>
      <c r="BK287" s="28">
        <v>0</v>
      </c>
      <c r="BL287" s="28">
        <v>0</v>
      </c>
      <c r="BM287" s="28">
        <v>0</v>
      </c>
      <c r="BN287" s="28">
        <v>0</v>
      </c>
      <c r="BO287" s="28">
        <v>0</v>
      </c>
      <c r="BP287" s="28">
        <v>0</v>
      </c>
      <c r="BQ287" s="28">
        <v>0</v>
      </c>
      <c r="BR287" s="28">
        <v>0</v>
      </c>
      <c r="BS287" s="28">
        <v>0</v>
      </c>
      <c r="BT287" s="28">
        <v>0</v>
      </c>
      <c r="BU287" s="28">
        <v>0</v>
      </c>
      <c r="BV287" s="31">
        <f t="shared" si="179"/>
        <v>0.20580000000000001</v>
      </c>
      <c r="BW287" s="31">
        <f t="shared" si="180"/>
        <v>0</v>
      </c>
      <c r="BX287" s="31">
        <f t="shared" si="181"/>
        <v>0</v>
      </c>
      <c r="BY287" s="31">
        <f t="shared" si="182"/>
        <v>0.20580000000000001</v>
      </c>
      <c r="BZ287" s="31">
        <f t="shared" si="183"/>
        <v>0</v>
      </c>
      <c r="CA287" s="31">
        <f t="shared" si="184"/>
        <v>0.10290000000000001</v>
      </c>
      <c r="CB287" s="31">
        <f t="shared" si="185"/>
        <v>0</v>
      </c>
      <c r="CC287" s="31">
        <f t="shared" si="186"/>
        <v>0</v>
      </c>
      <c r="CD287" s="31">
        <f t="shared" si="187"/>
        <v>0.10290000000000001</v>
      </c>
      <c r="CE287" s="31">
        <f t="shared" si="188"/>
        <v>0</v>
      </c>
      <c r="CF287" s="85" t="s">
        <v>1401</v>
      </c>
    </row>
    <row r="288" spans="1:87" s="37" customFormat="1" ht="50.25" customHeight="1" x14ac:dyDescent="0.25">
      <c r="A288" s="25" t="s">
        <v>114</v>
      </c>
      <c r="B288" s="26" t="s">
        <v>1651</v>
      </c>
      <c r="C288" s="29" t="s">
        <v>1652</v>
      </c>
      <c r="D288" s="63">
        <v>2017</v>
      </c>
      <c r="E288" s="63">
        <v>2017</v>
      </c>
      <c r="F288" s="63" t="s">
        <v>1358</v>
      </c>
      <c r="G288" s="64">
        <v>1.6793103448275861E-2</v>
      </c>
      <c r="H288" s="64">
        <f t="shared" si="170"/>
        <v>9.74E-2</v>
      </c>
      <c r="I288" s="31" t="s">
        <v>891</v>
      </c>
      <c r="J288" s="31">
        <v>1.6793103448275861E-2</v>
      </c>
      <c r="K288" s="31">
        <f t="shared" si="171"/>
        <v>9.74E-2</v>
      </c>
      <c r="L288" s="31" t="s">
        <v>891</v>
      </c>
      <c r="M288" s="31">
        <v>0</v>
      </c>
      <c r="N288" s="31">
        <v>0</v>
      </c>
      <c r="O288" s="65">
        <v>0</v>
      </c>
      <c r="P288" s="28">
        <v>0</v>
      </c>
      <c r="Q288" s="28">
        <v>0.15973599999999999</v>
      </c>
      <c r="R288" s="31">
        <v>0.18369639999999998</v>
      </c>
      <c r="S288" s="31">
        <f t="shared" si="200"/>
        <v>0</v>
      </c>
      <c r="T288" s="31">
        <f t="shared" si="201"/>
        <v>9.74E-2</v>
      </c>
      <c r="U288" s="31">
        <f t="shared" si="178"/>
        <v>0</v>
      </c>
      <c r="V288" s="31">
        <f t="shared" si="172"/>
        <v>0</v>
      </c>
      <c r="W288" s="31">
        <f t="shared" si="189"/>
        <v>0</v>
      </c>
      <c r="X288" s="31">
        <v>0</v>
      </c>
      <c r="Y288" s="28">
        <v>0</v>
      </c>
      <c r="Z288" s="28">
        <v>0</v>
      </c>
      <c r="AA288" s="28">
        <v>0</v>
      </c>
      <c r="AB288" s="28">
        <v>0</v>
      </c>
      <c r="AC288" s="28">
        <v>0</v>
      </c>
      <c r="AD288" s="28">
        <v>0</v>
      </c>
      <c r="AE288" s="28">
        <v>0</v>
      </c>
      <c r="AF288" s="28">
        <v>0</v>
      </c>
      <c r="AG288" s="28">
        <v>0</v>
      </c>
      <c r="AH288" s="28">
        <v>0</v>
      </c>
      <c r="AI288" s="28">
        <v>0</v>
      </c>
      <c r="AJ288" s="28">
        <v>0</v>
      </c>
      <c r="AK288" s="28">
        <v>0</v>
      </c>
      <c r="AL288" s="28">
        <v>0</v>
      </c>
      <c r="AM288" s="28">
        <v>0</v>
      </c>
      <c r="AN288" s="28">
        <v>0</v>
      </c>
      <c r="AO288" s="28">
        <v>0</v>
      </c>
      <c r="AP288" s="28">
        <v>0</v>
      </c>
      <c r="AQ288" s="28">
        <v>0</v>
      </c>
      <c r="AR288" s="28">
        <v>0</v>
      </c>
      <c r="AS288" s="28">
        <v>0</v>
      </c>
      <c r="AT288" s="28">
        <v>0</v>
      </c>
      <c r="AU288" s="28">
        <v>0</v>
      </c>
      <c r="AV288" s="28">
        <v>0</v>
      </c>
      <c r="AW288" s="28">
        <v>9.74E-2</v>
      </c>
      <c r="AX288" s="28">
        <v>0</v>
      </c>
      <c r="AY288" s="28">
        <v>0</v>
      </c>
      <c r="AZ288" s="28">
        <v>9.74E-2</v>
      </c>
      <c r="BA288" s="28">
        <v>0</v>
      </c>
      <c r="BB288" s="28">
        <v>0</v>
      </c>
      <c r="BC288" s="28">
        <v>0</v>
      </c>
      <c r="BD288" s="28">
        <v>0</v>
      </c>
      <c r="BE288" s="28">
        <v>0</v>
      </c>
      <c r="BF288" s="28">
        <v>0</v>
      </c>
      <c r="BG288" s="28">
        <v>0</v>
      </c>
      <c r="BH288" s="28">
        <v>0</v>
      </c>
      <c r="BI288" s="28">
        <v>0</v>
      </c>
      <c r="BJ288" s="28">
        <v>0</v>
      </c>
      <c r="BK288" s="28">
        <v>0</v>
      </c>
      <c r="BL288" s="28">
        <v>0</v>
      </c>
      <c r="BM288" s="28">
        <v>0</v>
      </c>
      <c r="BN288" s="28">
        <v>0</v>
      </c>
      <c r="BO288" s="28">
        <v>0</v>
      </c>
      <c r="BP288" s="28">
        <v>0</v>
      </c>
      <c r="BQ288" s="28">
        <v>0</v>
      </c>
      <c r="BR288" s="28">
        <v>0</v>
      </c>
      <c r="BS288" s="28">
        <v>0</v>
      </c>
      <c r="BT288" s="28">
        <v>0</v>
      </c>
      <c r="BU288" s="28">
        <v>0</v>
      </c>
      <c r="BV288" s="31">
        <f t="shared" si="179"/>
        <v>9.74E-2</v>
      </c>
      <c r="BW288" s="31">
        <f t="shared" si="180"/>
        <v>0</v>
      </c>
      <c r="BX288" s="31">
        <f t="shared" si="181"/>
        <v>0</v>
      </c>
      <c r="BY288" s="31">
        <f t="shared" si="182"/>
        <v>9.74E-2</v>
      </c>
      <c r="BZ288" s="31">
        <f t="shared" si="183"/>
        <v>0</v>
      </c>
      <c r="CA288" s="31">
        <f t="shared" si="184"/>
        <v>9.74E-2</v>
      </c>
      <c r="CB288" s="31">
        <f t="shared" si="185"/>
        <v>0</v>
      </c>
      <c r="CC288" s="31">
        <f t="shared" si="186"/>
        <v>0</v>
      </c>
      <c r="CD288" s="31">
        <f t="shared" si="187"/>
        <v>9.74E-2</v>
      </c>
      <c r="CE288" s="31">
        <f t="shared" si="188"/>
        <v>0</v>
      </c>
      <c r="CF288" s="85" t="s">
        <v>1401</v>
      </c>
    </row>
    <row r="289" spans="1:84" s="37" customFormat="1" ht="50.25" customHeight="1" x14ac:dyDescent="0.25">
      <c r="A289" s="25" t="s">
        <v>114</v>
      </c>
      <c r="B289" s="26" t="s">
        <v>1653</v>
      </c>
      <c r="C289" s="29" t="s">
        <v>1654</v>
      </c>
      <c r="D289" s="63">
        <v>2017</v>
      </c>
      <c r="E289" s="63">
        <v>2017</v>
      </c>
      <c r="F289" s="63" t="s">
        <v>1358</v>
      </c>
      <c r="G289" s="64">
        <v>6.2241379310344833E-3</v>
      </c>
      <c r="H289" s="64">
        <f t="shared" si="170"/>
        <v>3.61E-2</v>
      </c>
      <c r="I289" s="31" t="s">
        <v>891</v>
      </c>
      <c r="J289" s="31">
        <v>6.2241379310344833E-3</v>
      </c>
      <c r="K289" s="31">
        <f t="shared" si="171"/>
        <v>3.61E-2</v>
      </c>
      <c r="L289" s="31" t="s">
        <v>891</v>
      </c>
      <c r="M289" s="31">
        <v>0</v>
      </c>
      <c r="N289" s="31">
        <v>0</v>
      </c>
      <c r="O289" s="65">
        <v>0</v>
      </c>
      <c r="P289" s="28">
        <v>0</v>
      </c>
      <c r="Q289" s="28">
        <v>5.9204E-2</v>
      </c>
      <c r="R289" s="31">
        <v>6.8084599999999995E-2</v>
      </c>
      <c r="S289" s="31">
        <f t="shared" si="200"/>
        <v>0</v>
      </c>
      <c r="T289" s="31">
        <f t="shared" si="201"/>
        <v>3.61E-2</v>
      </c>
      <c r="U289" s="31">
        <f t="shared" si="178"/>
        <v>0</v>
      </c>
      <c r="V289" s="31">
        <f t="shared" si="172"/>
        <v>0</v>
      </c>
      <c r="W289" s="31">
        <f t="shared" si="189"/>
        <v>0</v>
      </c>
      <c r="X289" s="31">
        <v>0</v>
      </c>
      <c r="Y289" s="28">
        <v>0</v>
      </c>
      <c r="Z289" s="28">
        <v>0</v>
      </c>
      <c r="AA289" s="28">
        <v>0</v>
      </c>
      <c r="AB289" s="28">
        <v>0</v>
      </c>
      <c r="AC289" s="28">
        <v>0</v>
      </c>
      <c r="AD289" s="28">
        <v>0</v>
      </c>
      <c r="AE289" s="28">
        <v>0</v>
      </c>
      <c r="AF289" s="28">
        <v>0</v>
      </c>
      <c r="AG289" s="28">
        <v>0</v>
      </c>
      <c r="AH289" s="28">
        <v>0</v>
      </c>
      <c r="AI289" s="28">
        <v>0</v>
      </c>
      <c r="AJ289" s="28">
        <v>0</v>
      </c>
      <c r="AK289" s="28">
        <v>0</v>
      </c>
      <c r="AL289" s="28">
        <v>0</v>
      </c>
      <c r="AM289" s="28">
        <v>0</v>
      </c>
      <c r="AN289" s="28">
        <v>0</v>
      </c>
      <c r="AO289" s="28">
        <v>0</v>
      </c>
      <c r="AP289" s="28">
        <v>0</v>
      </c>
      <c r="AQ289" s="28">
        <v>0</v>
      </c>
      <c r="AR289" s="28">
        <v>0</v>
      </c>
      <c r="AS289" s="28">
        <v>0</v>
      </c>
      <c r="AT289" s="28">
        <v>0</v>
      </c>
      <c r="AU289" s="28">
        <v>0</v>
      </c>
      <c r="AV289" s="28">
        <v>0</v>
      </c>
      <c r="AW289" s="28">
        <v>3.61E-2</v>
      </c>
      <c r="AX289" s="28">
        <v>0</v>
      </c>
      <c r="AY289" s="28">
        <v>0</v>
      </c>
      <c r="AZ289" s="28">
        <v>3.61E-2</v>
      </c>
      <c r="BA289" s="28">
        <v>0</v>
      </c>
      <c r="BB289" s="28">
        <v>0</v>
      </c>
      <c r="BC289" s="28">
        <v>0</v>
      </c>
      <c r="BD289" s="28">
        <v>0</v>
      </c>
      <c r="BE289" s="28">
        <v>0</v>
      </c>
      <c r="BF289" s="28">
        <v>0</v>
      </c>
      <c r="BG289" s="28">
        <v>0</v>
      </c>
      <c r="BH289" s="28">
        <v>0</v>
      </c>
      <c r="BI289" s="28">
        <v>0</v>
      </c>
      <c r="BJ289" s="28">
        <v>0</v>
      </c>
      <c r="BK289" s="28">
        <v>0</v>
      </c>
      <c r="BL289" s="28">
        <v>0</v>
      </c>
      <c r="BM289" s="28">
        <v>0</v>
      </c>
      <c r="BN289" s="28">
        <v>0</v>
      </c>
      <c r="BO289" s="28">
        <v>0</v>
      </c>
      <c r="BP289" s="28">
        <v>0</v>
      </c>
      <c r="BQ289" s="28">
        <v>0</v>
      </c>
      <c r="BR289" s="28">
        <v>0</v>
      </c>
      <c r="BS289" s="28">
        <v>0</v>
      </c>
      <c r="BT289" s="28">
        <v>0</v>
      </c>
      <c r="BU289" s="28">
        <v>0</v>
      </c>
      <c r="BV289" s="31">
        <f t="shared" si="179"/>
        <v>3.61E-2</v>
      </c>
      <c r="BW289" s="31">
        <f t="shared" si="180"/>
        <v>0</v>
      </c>
      <c r="BX289" s="31">
        <f t="shared" si="181"/>
        <v>0</v>
      </c>
      <c r="BY289" s="31">
        <f t="shared" si="182"/>
        <v>3.61E-2</v>
      </c>
      <c r="BZ289" s="31">
        <f t="shared" si="183"/>
        <v>0</v>
      </c>
      <c r="CA289" s="31">
        <f t="shared" si="184"/>
        <v>3.61E-2</v>
      </c>
      <c r="CB289" s="31">
        <f t="shared" si="185"/>
        <v>0</v>
      </c>
      <c r="CC289" s="31">
        <f t="shared" si="186"/>
        <v>0</v>
      </c>
      <c r="CD289" s="31">
        <f t="shared" si="187"/>
        <v>3.61E-2</v>
      </c>
      <c r="CE289" s="31">
        <f t="shared" si="188"/>
        <v>0</v>
      </c>
      <c r="CF289" s="85" t="s">
        <v>1401</v>
      </c>
    </row>
    <row r="290" spans="1:84" s="37" customFormat="1" ht="50.25" customHeight="1" x14ac:dyDescent="0.25">
      <c r="A290" s="25" t="s">
        <v>114</v>
      </c>
      <c r="B290" s="26" t="s">
        <v>1655</v>
      </c>
      <c r="C290" s="29" t="s">
        <v>1656</v>
      </c>
      <c r="D290" s="63">
        <v>2017</v>
      </c>
      <c r="E290" s="63">
        <v>2017</v>
      </c>
      <c r="F290" s="63" t="s">
        <v>1358</v>
      </c>
      <c r="G290" s="64">
        <v>3.9827586206896554E-3</v>
      </c>
      <c r="H290" s="64">
        <f t="shared" ref="H290:H353" si="202">BV290</f>
        <v>2.3099999999999999E-2</v>
      </c>
      <c r="I290" s="31" t="s">
        <v>891</v>
      </c>
      <c r="J290" s="31">
        <v>3.9827586206896554E-3</v>
      </c>
      <c r="K290" s="31">
        <f t="shared" ref="K290:K353" si="203">CA290</f>
        <v>2.3099999999999999E-2</v>
      </c>
      <c r="L290" s="31" t="s">
        <v>891</v>
      </c>
      <c r="M290" s="31">
        <v>0</v>
      </c>
      <c r="N290" s="31">
        <v>0</v>
      </c>
      <c r="O290" s="65">
        <v>0</v>
      </c>
      <c r="P290" s="28">
        <v>0</v>
      </c>
      <c r="Q290" s="28">
        <v>3.7883999999999994E-2</v>
      </c>
      <c r="R290" s="31">
        <v>4.356659999999999E-2</v>
      </c>
      <c r="S290" s="31">
        <f t="shared" si="200"/>
        <v>0</v>
      </c>
      <c r="T290" s="31">
        <f t="shared" si="201"/>
        <v>2.3099999999999999E-2</v>
      </c>
      <c r="U290" s="31">
        <f t="shared" si="178"/>
        <v>0</v>
      </c>
      <c r="V290" s="31">
        <f t="shared" ref="V290:V353" si="204">BL290</f>
        <v>0</v>
      </c>
      <c r="W290" s="31">
        <f t="shared" si="189"/>
        <v>0</v>
      </c>
      <c r="X290" s="31">
        <v>0</v>
      </c>
      <c r="Y290" s="28">
        <v>0</v>
      </c>
      <c r="Z290" s="28">
        <v>0</v>
      </c>
      <c r="AA290" s="28">
        <v>0</v>
      </c>
      <c r="AB290" s="28">
        <v>0</v>
      </c>
      <c r="AC290" s="28">
        <v>0</v>
      </c>
      <c r="AD290" s="28">
        <v>0</v>
      </c>
      <c r="AE290" s="28">
        <v>0</v>
      </c>
      <c r="AF290" s="28">
        <v>0</v>
      </c>
      <c r="AG290" s="28">
        <v>0</v>
      </c>
      <c r="AH290" s="28">
        <v>0</v>
      </c>
      <c r="AI290" s="28">
        <v>0</v>
      </c>
      <c r="AJ290" s="28">
        <v>0</v>
      </c>
      <c r="AK290" s="28">
        <v>0</v>
      </c>
      <c r="AL290" s="28">
        <v>0</v>
      </c>
      <c r="AM290" s="28">
        <v>0</v>
      </c>
      <c r="AN290" s="28">
        <v>0</v>
      </c>
      <c r="AO290" s="28">
        <v>0</v>
      </c>
      <c r="AP290" s="28">
        <v>0</v>
      </c>
      <c r="AQ290" s="28">
        <v>0</v>
      </c>
      <c r="AR290" s="28">
        <v>0</v>
      </c>
      <c r="AS290" s="28">
        <v>0</v>
      </c>
      <c r="AT290" s="28">
        <v>0</v>
      </c>
      <c r="AU290" s="28">
        <v>0</v>
      </c>
      <c r="AV290" s="28">
        <v>0</v>
      </c>
      <c r="AW290" s="28">
        <v>2.3099999999999999E-2</v>
      </c>
      <c r="AX290" s="28">
        <v>0</v>
      </c>
      <c r="AY290" s="28">
        <v>0</v>
      </c>
      <c r="AZ290" s="28">
        <v>2.3099999999999999E-2</v>
      </c>
      <c r="BA290" s="28">
        <v>0</v>
      </c>
      <c r="BB290" s="28">
        <v>0</v>
      </c>
      <c r="BC290" s="28">
        <v>0</v>
      </c>
      <c r="BD290" s="28">
        <v>0</v>
      </c>
      <c r="BE290" s="28">
        <v>0</v>
      </c>
      <c r="BF290" s="28">
        <v>0</v>
      </c>
      <c r="BG290" s="28">
        <v>0</v>
      </c>
      <c r="BH290" s="28">
        <v>0</v>
      </c>
      <c r="BI290" s="28">
        <v>0</v>
      </c>
      <c r="BJ290" s="28">
        <v>0</v>
      </c>
      <c r="BK290" s="28">
        <v>0</v>
      </c>
      <c r="BL290" s="28">
        <v>0</v>
      </c>
      <c r="BM290" s="28">
        <v>0</v>
      </c>
      <c r="BN290" s="28">
        <v>0</v>
      </c>
      <c r="BO290" s="28">
        <v>0</v>
      </c>
      <c r="BP290" s="28">
        <v>0</v>
      </c>
      <c r="BQ290" s="28">
        <v>0</v>
      </c>
      <c r="BR290" s="28">
        <v>0</v>
      </c>
      <c r="BS290" s="28">
        <v>0</v>
      </c>
      <c r="BT290" s="28">
        <v>0</v>
      </c>
      <c r="BU290" s="28">
        <v>0</v>
      </c>
      <c r="BV290" s="31">
        <f t="shared" si="179"/>
        <v>2.3099999999999999E-2</v>
      </c>
      <c r="BW290" s="31">
        <f t="shared" si="180"/>
        <v>0</v>
      </c>
      <c r="BX290" s="31">
        <f t="shared" si="181"/>
        <v>0</v>
      </c>
      <c r="BY290" s="31">
        <f t="shared" si="182"/>
        <v>2.3099999999999999E-2</v>
      </c>
      <c r="BZ290" s="31">
        <f t="shared" si="183"/>
        <v>0</v>
      </c>
      <c r="CA290" s="31">
        <f t="shared" si="184"/>
        <v>2.3099999999999999E-2</v>
      </c>
      <c r="CB290" s="31">
        <f t="shared" si="185"/>
        <v>0</v>
      </c>
      <c r="CC290" s="31">
        <f t="shared" si="186"/>
        <v>0</v>
      </c>
      <c r="CD290" s="31">
        <f t="shared" si="187"/>
        <v>2.3099999999999999E-2</v>
      </c>
      <c r="CE290" s="31">
        <f t="shared" si="188"/>
        <v>0</v>
      </c>
      <c r="CF290" s="85" t="s">
        <v>1401</v>
      </c>
    </row>
    <row r="291" spans="1:84" s="37" customFormat="1" ht="50.25" customHeight="1" x14ac:dyDescent="0.25">
      <c r="A291" s="25" t="s">
        <v>114</v>
      </c>
      <c r="B291" s="26" t="s">
        <v>1657</v>
      </c>
      <c r="C291" s="29" t="s">
        <v>1658</v>
      </c>
      <c r="D291" s="63">
        <v>2017</v>
      </c>
      <c r="E291" s="63">
        <v>2017</v>
      </c>
      <c r="F291" s="63" t="s">
        <v>1358</v>
      </c>
      <c r="G291" s="64">
        <v>6.5982758620689655E-2</v>
      </c>
      <c r="H291" s="64">
        <f t="shared" si="202"/>
        <v>0.38269999999999998</v>
      </c>
      <c r="I291" s="31" t="s">
        <v>891</v>
      </c>
      <c r="J291" s="31">
        <v>6.5982758620689655E-2</v>
      </c>
      <c r="K291" s="31">
        <f t="shared" si="203"/>
        <v>0.38269999999999998</v>
      </c>
      <c r="L291" s="31" t="s">
        <v>891</v>
      </c>
      <c r="M291" s="31">
        <v>0</v>
      </c>
      <c r="N291" s="31">
        <v>0</v>
      </c>
      <c r="O291" s="65">
        <v>0</v>
      </c>
      <c r="P291" s="28">
        <v>0</v>
      </c>
      <c r="Q291" s="28">
        <v>0.62762799999999996</v>
      </c>
      <c r="R291" s="31">
        <v>0.72177219999999986</v>
      </c>
      <c r="S291" s="31">
        <f t="shared" si="200"/>
        <v>0</v>
      </c>
      <c r="T291" s="31">
        <f t="shared" si="201"/>
        <v>0.38269999999999998</v>
      </c>
      <c r="U291" s="31">
        <f t="shared" si="178"/>
        <v>0</v>
      </c>
      <c r="V291" s="31">
        <f t="shared" si="204"/>
        <v>0</v>
      </c>
      <c r="W291" s="31">
        <f t="shared" si="189"/>
        <v>0</v>
      </c>
      <c r="X291" s="31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0</v>
      </c>
      <c r="AF291" s="28">
        <v>0</v>
      </c>
      <c r="AG291" s="28">
        <v>0</v>
      </c>
      <c r="AH291" s="28">
        <v>0</v>
      </c>
      <c r="AI291" s="28">
        <v>0</v>
      </c>
      <c r="AJ291" s="28">
        <v>0</v>
      </c>
      <c r="AK291" s="28">
        <v>0</v>
      </c>
      <c r="AL291" s="28">
        <v>0</v>
      </c>
      <c r="AM291" s="28">
        <v>0</v>
      </c>
      <c r="AN291" s="28">
        <v>0</v>
      </c>
      <c r="AO291" s="28">
        <v>0</v>
      </c>
      <c r="AP291" s="28">
        <v>0</v>
      </c>
      <c r="AQ291" s="28">
        <v>0</v>
      </c>
      <c r="AR291" s="28">
        <v>0</v>
      </c>
      <c r="AS291" s="28">
        <v>0</v>
      </c>
      <c r="AT291" s="28">
        <v>0</v>
      </c>
      <c r="AU291" s="28">
        <v>0</v>
      </c>
      <c r="AV291" s="28">
        <v>0</v>
      </c>
      <c r="AW291" s="28">
        <v>0.38269999999999998</v>
      </c>
      <c r="AX291" s="28">
        <v>0</v>
      </c>
      <c r="AY291" s="28">
        <v>0</v>
      </c>
      <c r="AZ291" s="28">
        <v>0.38269999999999998</v>
      </c>
      <c r="BA291" s="28">
        <v>0</v>
      </c>
      <c r="BB291" s="28">
        <v>0</v>
      </c>
      <c r="BC291" s="28">
        <v>0</v>
      </c>
      <c r="BD291" s="28">
        <v>0</v>
      </c>
      <c r="BE291" s="28">
        <v>0</v>
      </c>
      <c r="BF291" s="28">
        <v>0</v>
      </c>
      <c r="BG291" s="28">
        <v>0</v>
      </c>
      <c r="BH291" s="28">
        <v>0</v>
      </c>
      <c r="BI291" s="28">
        <v>0</v>
      </c>
      <c r="BJ291" s="28">
        <v>0</v>
      </c>
      <c r="BK291" s="28">
        <v>0</v>
      </c>
      <c r="BL291" s="28">
        <v>0</v>
      </c>
      <c r="BM291" s="28">
        <v>0</v>
      </c>
      <c r="BN291" s="28">
        <v>0</v>
      </c>
      <c r="BO291" s="28">
        <v>0</v>
      </c>
      <c r="BP291" s="28">
        <v>0</v>
      </c>
      <c r="BQ291" s="28">
        <v>0</v>
      </c>
      <c r="BR291" s="28">
        <v>0</v>
      </c>
      <c r="BS291" s="28">
        <v>0</v>
      </c>
      <c r="BT291" s="28">
        <v>0</v>
      </c>
      <c r="BU291" s="28">
        <v>0</v>
      </c>
      <c r="BV291" s="31">
        <f t="shared" si="179"/>
        <v>0.38269999999999998</v>
      </c>
      <c r="BW291" s="31">
        <f t="shared" si="180"/>
        <v>0</v>
      </c>
      <c r="BX291" s="31">
        <f t="shared" si="181"/>
        <v>0</v>
      </c>
      <c r="BY291" s="31">
        <f t="shared" si="182"/>
        <v>0.38269999999999998</v>
      </c>
      <c r="BZ291" s="31">
        <f t="shared" si="183"/>
        <v>0</v>
      </c>
      <c r="CA291" s="31">
        <f t="shared" si="184"/>
        <v>0.38269999999999998</v>
      </c>
      <c r="CB291" s="31">
        <f t="shared" si="185"/>
        <v>0</v>
      </c>
      <c r="CC291" s="31">
        <f t="shared" si="186"/>
        <v>0</v>
      </c>
      <c r="CD291" s="31">
        <f t="shared" si="187"/>
        <v>0.38269999999999998</v>
      </c>
      <c r="CE291" s="31">
        <f t="shared" si="188"/>
        <v>0</v>
      </c>
      <c r="CF291" s="85" t="s">
        <v>1401</v>
      </c>
    </row>
    <row r="292" spans="1:84" s="37" customFormat="1" ht="50.25" customHeight="1" x14ac:dyDescent="0.25">
      <c r="A292" s="25" t="s">
        <v>114</v>
      </c>
      <c r="B292" s="26" t="s">
        <v>1659</v>
      </c>
      <c r="C292" s="29" t="s">
        <v>1660</v>
      </c>
      <c r="D292" s="63">
        <v>2017</v>
      </c>
      <c r="E292" s="63">
        <v>2017</v>
      </c>
      <c r="F292" s="63" t="s">
        <v>1358</v>
      </c>
      <c r="G292" s="64">
        <v>1.7827586206896555E-2</v>
      </c>
      <c r="H292" s="64">
        <f t="shared" si="202"/>
        <v>0.10340000000000001</v>
      </c>
      <c r="I292" s="31" t="s">
        <v>891</v>
      </c>
      <c r="J292" s="31">
        <v>1.7827586206896555E-2</v>
      </c>
      <c r="K292" s="31">
        <f t="shared" si="203"/>
        <v>0.10340000000000001</v>
      </c>
      <c r="L292" s="31" t="s">
        <v>891</v>
      </c>
      <c r="M292" s="31">
        <v>0</v>
      </c>
      <c r="N292" s="31">
        <v>0</v>
      </c>
      <c r="O292" s="65">
        <v>0</v>
      </c>
      <c r="P292" s="28">
        <v>0</v>
      </c>
      <c r="Q292" s="28">
        <v>0.169576</v>
      </c>
      <c r="R292" s="31">
        <v>0.1950124</v>
      </c>
      <c r="S292" s="31">
        <f t="shared" si="200"/>
        <v>0</v>
      </c>
      <c r="T292" s="31">
        <f t="shared" si="201"/>
        <v>0.10340000000000001</v>
      </c>
      <c r="U292" s="31">
        <f t="shared" si="178"/>
        <v>0</v>
      </c>
      <c r="V292" s="31">
        <f t="shared" si="204"/>
        <v>0</v>
      </c>
      <c r="W292" s="31">
        <f t="shared" si="189"/>
        <v>0</v>
      </c>
      <c r="X292" s="31">
        <v>0</v>
      </c>
      <c r="Y292" s="28">
        <v>0</v>
      </c>
      <c r="Z292" s="28">
        <v>0</v>
      </c>
      <c r="AA292" s="28">
        <v>0</v>
      </c>
      <c r="AB292" s="28">
        <v>0</v>
      </c>
      <c r="AC292" s="28">
        <v>0</v>
      </c>
      <c r="AD292" s="28">
        <v>0</v>
      </c>
      <c r="AE292" s="28">
        <v>0</v>
      </c>
      <c r="AF292" s="28">
        <v>0</v>
      </c>
      <c r="AG292" s="28">
        <v>0</v>
      </c>
      <c r="AH292" s="28">
        <v>0</v>
      </c>
      <c r="AI292" s="28">
        <v>0</v>
      </c>
      <c r="AJ292" s="28">
        <v>0</v>
      </c>
      <c r="AK292" s="28">
        <v>0</v>
      </c>
      <c r="AL292" s="28">
        <v>0</v>
      </c>
      <c r="AM292" s="28">
        <v>0</v>
      </c>
      <c r="AN292" s="28">
        <v>0</v>
      </c>
      <c r="AO292" s="28">
        <v>0</v>
      </c>
      <c r="AP292" s="28">
        <v>0</v>
      </c>
      <c r="AQ292" s="28">
        <v>0</v>
      </c>
      <c r="AR292" s="28">
        <v>0</v>
      </c>
      <c r="AS292" s="28">
        <v>0</v>
      </c>
      <c r="AT292" s="28">
        <v>0</v>
      </c>
      <c r="AU292" s="28">
        <v>0</v>
      </c>
      <c r="AV292" s="28">
        <v>0</v>
      </c>
      <c r="AW292" s="28">
        <v>0.10340000000000001</v>
      </c>
      <c r="AX292" s="28">
        <v>0</v>
      </c>
      <c r="AY292" s="28">
        <v>0</v>
      </c>
      <c r="AZ292" s="28">
        <v>0.10340000000000001</v>
      </c>
      <c r="BA292" s="28">
        <v>0</v>
      </c>
      <c r="BB292" s="28">
        <v>0</v>
      </c>
      <c r="BC292" s="28">
        <v>0</v>
      </c>
      <c r="BD292" s="28">
        <v>0</v>
      </c>
      <c r="BE292" s="28">
        <v>0</v>
      </c>
      <c r="BF292" s="28">
        <v>0</v>
      </c>
      <c r="BG292" s="28">
        <v>0</v>
      </c>
      <c r="BH292" s="28">
        <v>0</v>
      </c>
      <c r="BI292" s="28">
        <v>0</v>
      </c>
      <c r="BJ292" s="28">
        <v>0</v>
      </c>
      <c r="BK292" s="28">
        <v>0</v>
      </c>
      <c r="BL292" s="28">
        <v>0</v>
      </c>
      <c r="BM292" s="28">
        <v>0</v>
      </c>
      <c r="BN292" s="28">
        <v>0</v>
      </c>
      <c r="BO292" s="28">
        <v>0</v>
      </c>
      <c r="BP292" s="28">
        <v>0</v>
      </c>
      <c r="BQ292" s="28">
        <v>0</v>
      </c>
      <c r="BR292" s="28">
        <v>0</v>
      </c>
      <c r="BS292" s="28">
        <v>0</v>
      </c>
      <c r="BT292" s="28">
        <v>0</v>
      </c>
      <c r="BU292" s="28">
        <v>0</v>
      </c>
      <c r="BV292" s="31">
        <f t="shared" si="179"/>
        <v>0.10340000000000001</v>
      </c>
      <c r="BW292" s="31">
        <f t="shared" si="180"/>
        <v>0</v>
      </c>
      <c r="BX292" s="31">
        <f t="shared" si="181"/>
        <v>0</v>
      </c>
      <c r="BY292" s="31">
        <f t="shared" si="182"/>
        <v>0.10340000000000001</v>
      </c>
      <c r="BZ292" s="31">
        <f t="shared" si="183"/>
        <v>0</v>
      </c>
      <c r="CA292" s="31">
        <f t="shared" si="184"/>
        <v>0.10340000000000001</v>
      </c>
      <c r="CB292" s="31">
        <f t="shared" si="185"/>
        <v>0</v>
      </c>
      <c r="CC292" s="31">
        <f t="shared" si="186"/>
        <v>0</v>
      </c>
      <c r="CD292" s="31">
        <f t="shared" si="187"/>
        <v>0.10340000000000001</v>
      </c>
      <c r="CE292" s="31">
        <f t="shared" si="188"/>
        <v>0</v>
      </c>
      <c r="CF292" s="85" t="s">
        <v>1401</v>
      </c>
    </row>
    <row r="293" spans="1:84" s="37" customFormat="1" ht="50.25" customHeight="1" x14ac:dyDescent="0.25">
      <c r="A293" s="7" t="s">
        <v>114</v>
      </c>
      <c r="B293" s="18" t="s">
        <v>767</v>
      </c>
      <c r="C293" s="8" t="s">
        <v>768</v>
      </c>
      <c r="D293" s="63">
        <v>2017</v>
      </c>
      <c r="E293" s="63">
        <v>2017</v>
      </c>
      <c r="F293" s="63" t="s">
        <v>1358</v>
      </c>
      <c r="G293" s="64">
        <v>0.44756630265210606</v>
      </c>
      <c r="H293" s="64">
        <f t="shared" si="202"/>
        <v>2.8689</v>
      </c>
      <c r="I293" s="31" t="s">
        <v>891</v>
      </c>
      <c r="J293" s="31">
        <v>0.19205928237129485</v>
      </c>
      <c r="K293" s="31">
        <f t="shared" si="203"/>
        <v>1.2311000000000001</v>
      </c>
      <c r="L293" s="31" t="s">
        <v>891</v>
      </c>
      <c r="M293" s="31">
        <v>0</v>
      </c>
      <c r="N293" s="31">
        <v>0</v>
      </c>
      <c r="O293" s="65">
        <v>2.6859919999999997</v>
      </c>
      <c r="P293" s="28">
        <v>3.0888907999999993</v>
      </c>
      <c r="Q293" s="28">
        <v>2.0190039999999998</v>
      </c>
      <c r="R293" s="31">
        <v>2.3218545999999995</v>
      </c>
      <c r="S293" s="31">
        <f t="shared" si="200"/>
        <v>1.6377999999999999</v>
      </c>
      <c r="T293" s="31">
        <f t="shared" si="201"/>
        <v>1.2311000000000001</v>
      </c>
      <c r="U293" s="31">
        <f t="shared" si="178"/>
        <v>1.6377999999999999</v>
      </c>
      <c r="V293" s="31">
        <f t="shared" si="204"/>
        <v>0</v>
      </c>
      <c r="W293" s="31">
        <f t="shared" si="189"/>
        <v>0</v>
      </c>
      <c r="X293" s="31">
        <v>0</v>
      </c>
      <c r="Y293" s="28">
        <v>0</v>
      </c>
      <c r="Z293" s="28">
        <v>0</v>
      </c>
      <c r="AA293" s="28">
        <v>0</v>
      </c>
      <c r="AB293" s="28">
        <v>0</v>
      </c>
      <c r="AC293" s="28">
        <v>0</v>
      </c>
      <c r="AD293" s="28">
        <v>0</v>
      </c>
      <c r="AE293" s="28">
        <v>0</v>
      </c>
      <c r="AF293" s="28">
        <v>0</v>
      </c>
      <c r="AG293" s="28">
        <v>0</v>
      </c>
      <c r="AH293" s="28">
        <v>0</v>
      </c>
      <c r="AI293" s="28">
        <v>0</v>
      </c>
      <c r="AJ293" s="28">
        <v>0</v>
      </c>
      <c r="AK293" s="28">
        <v>0</v>
      </c>
      <c r="AL293" s="28">
        <v>0</v>
      </c>
      <c r="AM293" s="28">
        <v>0</v>
      </c>
      <c r="AN293" s="28">
        <v>0</v>
      </c>
      <c r="AO293" s="28">
        <v>0</v>
      </c>
      <c r="AP293" s="28">
        <v>0</v>
      </c>
      <c r="AQ293" s="28">
        <v>0</v>
      </c>
      <c r="AR293" s="28">
        <v>1.6377999999999999</v>
      </c>
      <c r="AS293" s="28">
        <v>0</v>
      </c>
      <c r="AT293" s="28">
        <v>0</v>
      </c>
      <c r="AU293" s="28">
        <v>1.6377999999999999</v>
      </c>
      <c r="AV293" s="28">
        <v>0</v>
      </c>
      <c r="AW293" s="86">
        <v>1.2311000000000001</v>
      </c>
      <c r="AX293" s="28">
        <v>0</v>
      </c>
      <c r="AY293" s="28">
        <v>0</v>
      </c>
      <c r="AZ293" s="86">
        <v>1.2311000000000001</v>
      </c>
      <c r="BA293" s="28">
        <v>0</v>
      </c>
      <c r="BB293" s="28">
        <v>0</v>
      </c>
      <c r="BC293" s="28">
        <v>0</v>
      </c>
      <c r="BD293" s="28">
        <v>0</v>
      </c>
      <c r="BE293" s="28">
        <v>0</v>
      </c>
      <c r="BF293" s="28">
        <v>0</v>
      </c>
      <c r="BG293" s="28">
        <v>0</v>
      </c>
      <c r="BH293" s="28">
        <v>0</v>
      </c>
      <c r="BI293" s="28">
        <v>0</v>
      </c>
      <c r="BJ293" s="28">
        <v>0</v>
      </c>
      <c r="BK293" s="28">
        <v>0</v>
      </c>
      <c r="BL293" s="28">
        <v>0</v>
      </c>
      <c r="BM293" s="28">
        <v>0</v>
      </c>
      <c r="BN293" s="28">
        <v>0</v>
      </c>
      <c r="BO293" s="28">
        <v>0</v>
      </c>
      <c r="BP293" s="28">
        <v>0</v>
      </c>
      <c r="BQ293" s="28">
        <v>0</v>
      </c>
      <c r="BR293" s="28">
        <v>0</v>
      </c>
      <c r="BS293" s="28">
        <v>0</v>
      </c>
      <c r="BT293" s="28">
        <v>0</v>
      </c>
      <c r="BU293" s="28">
        <v>0</v>
      </c>
      <c r="BV293" s="31">
        <f t="shared" si="179"/>
        <v>2.8689</v>
      </c>
      <c r="BW293" s="31">
        <f t="shared" si="180"/>
        <v>0</v>
      </c>
      <c r="BX293" s="31">
        <f t="shared" si="181"/>
        <v>0</v>
      </c>
      <c r="BY293" s="31">
        <f t="shared" si="182"/>
        <v>2.8689</v>
      </c>
      <c r="BZ293" s="31">
        <f t="shared" si="183"/>
        <v>0</v>
      </c>
      <c r="CA293" s="31">
        <f t="shared" si="184"/>
        <v>1.2311000000000001</v>
      </c>
      <c r="CB293" s="31">
        <f t="shared" si="185"/>
        <v>0</v>
      </c>
      <c r="CC293" s="31">
        <f t="shared" si="186"/>
        <v>0</v>
      </c>
      <c r="CD293" s="31">
        <f t="shared" si="187"/>
        <v>1.2311000000000001</v>
      </c>
      <c r="CE293" s="31">
        <f t="shared" si="188"/>
        <v>0</v>
      </c>
      <c r="CF293" s="85" t="s">
        <v>1401</v>
      </c>
    </row>
    <row r="294" spans="1:84" s="37" customFormat="1" ht="50.25" customHeight="1" x14ac:dyDescent="0.25">
      <c r="A294" s="7" t="s">
        <v>114</v>
      </c>
      <c r="B294" s="18" t="s">
        <v>769</v>
      </c>
      <c r="C294" s="8" t="s">
        <v>770</v>
      </c>
      <c r="D294" s="63">
        <v>2017</v>
      </c>
      <c r="E294" s="63">
        <v>2017</v>
      </c>
      <c r="F294" s="63" t="s">
        <v>1358</v>
      </c>
      <c r="G294" s="64">
        <v>0.66990639625585024</v>
      </c>
      <c r="H294" s="64">
        <f t="shared" si="202"/>
        <v>4.2941000000000003</v>
      </c>
      <c r="I294" s="31" t="s">
        <v>891</v>
      </c>
      <c r="J294" s="31">
        <v>0</v>
      </c>
      <c r="K294" s="31">
        <f t="shared" si="203"/>
        <v>0</v>
      </c>
      <c r="L294" s="31" t="s">
        <v>891</v>
      </c>
      <c r="M294" s="31">
        <v>0</v>
      </c>
      <c r="N294" s="31">
        <v>0</v>
      </c>
      <c r="O294" s="65">
        <v>7.0423239999999998</v>
      </c>
      <c r="P294" s="28">
        <v>8.0986725999999987</v>
      </c>
      <c r="Q294" s="28">
        <v>0</v>
      </c>
      <c r="R294" s="31">
        <v>0</v>
      </c>
      <c r="S294" s="31">
        <f t="shared" si="200"/>
        <v>4.2941000000000003</v>
      </c>
      <c r="T294" s="31">
        <f t="shared" si="201"/>
        <v>0</v>
      </c>
      <c r="U294" s="31">
        <f t="shared" si="178"/>
        <v>4.2941000000000003</v>
      </c>
      <c r="V294" s="31">
        <f t="shared" si="204"/>
        <v>0</v>
      </c>
      <c r="W294" s="31">
        <f t="shared" si="189"/>
        <v>0</v>
      </c>
      <c r="X294" s="31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8">
        <v>0</v>
      </c>
      <c r="AI294" s="28">
        <v>0</v>
      </c>
      <c r="AJ294" s="28">
        <v>0</v>
      </c>
      <c r="AK294" s="28">
        <v>0</v>
      </c>
      <c r="AL294" s="28">
        <v>0</v>
      </c>
      <c r="AM294" s="28">
        <v>0</v>
      </c>
      <c r="AN294" s="28">
        <v>0</v>
      </c>
      <c r="AO294" s="28">
        <v>0</v>
      </c>
      <c r="AP294" s="28">
        <v>0</v>
      </c>
      <c r="AQ294" s="28">
        <v>0</v>
      </c>
      <c r="AR294" s="28">
        <v>4.2941000000000003</v>
      </c>
      <c r="AS294" s="28">
        <v>0</v>
      </c>
      <c r="AT294" s="28">
        <v>0</v>
      </c>
      <c r="AU294" s="28">
        <v>4.2941000000000003</v>
      </c>
      <c r="AV294" s="28">
        <v>0</v>
      </c>
      <c r="AW294" s="86">
        <v>0</v>
      </c>
      <c r="AX294" s="28">
        <v>0</v>
      </c>
      <c r="AY294" s="28">
        <v>0</v>
      </c>
      <c r="AZ294" s="86">
        <v>0</v>
      </c>
      <c r="BA294" s="28">
        <v>0</v>
      </c>
      <c r="BB294" s="28">
        <v>0</v>
      </c>
      <c r="BC294" s="28">
        <v>0</v>
      </c>
      <c r="BD294" s="28">
        <v>0</v>
      </c>
      <c r="BE294" s="28">
        <v>0</v>
      </c>
      <c r="BF294" s="28">
        <v>0</v>
      </c>
      <c r="BG294" s="28">
        <v>0</v>
      </c>
      <c r="BH294" s="28">
        <v>0</v>
      </c>
      <c r="BI294" s="28">
        <v>0</v>
      </c>
      <c r="BJ294" s="28">
        <v>0</v>
      </c>
      <c r="BK294" s="28">
        <v>0</v>
      </c>
      <c r="BL294" s="28">
        <v>0</v>
      </c>
      <c r="BM294" s="28">
        <v>0</v>
      </c>
      <c r="BN294" s="28">
        <v>0</v>
      </c>
      <c r="BO294" s="28">
        <v>0</v>
      </c>
      <c r="BP294" s="28">
        <v>0</v>
      </c>
      <c r="BQ294" s="28">
        <v>0</v>
      </c>
      <c r="BR294" s="28">
        <v>0</v>
      </c>
      <c r="BS294" s="28">
        <v>0</v>
      </c>
      <c r="BT294" s="28">
        <v>0</v>
      </c>
      <c r="BU294" s="28">
        <v>0</v>
      </c>
      <c r="BV294" s="31">
        <f t="shared" si="179"/>
        <v>4.2941000000000003</v>
      </c>
      <c r="BW294" s="31">
        <f t="shared" si="180"/>
        <v>0</v>
      </c>
      <c r="BX294" s="31">
        <f t="shared" si="181"/>
        <v>0</v>
      </c>
      <c r="BY294" s="31">
        <f t="shared" si="182"/>
        <v>4.2941000000000003</v>
      </c>
      <c r="BZ294" s="31">
        <f t="shared" si="183"/>
        <v>0</v>
      </c>
      <c r="CA294" s="31">
        <f t="shared" si="184"/>
        <v>0</v>
      </c>
      <c r="CB294" s="31">
        <f t="shared" si="185"/>
        <v>0</v>
      </c>
      <c r="CC294" s="31">
        <f t="shared" si="186"/>
        <v>0</v>
      </c>
      <c r="CD294" s="31">
        <f t="shared" si="187"/>
        <v>0</v>
      </c>
      <c r="CE294" s="31">
        <f t="shared" si="188"/>
        <v>0</v>
      </c>
      <c r="CF294" s="85" t="s">
        <v>2675</v>
      </c>
    </row>
    <row r="295" spans="1:84" s="37" customFormat="1" ht="50.25" customHeight="1" x14ac:dyDescent="0.25">
      <c r="A295" s="7" t="s">
        <v>114</v>
      </c>
      <c r="B295" s="18" t="s">
        <v>771</v>
      </c>
      <c r="C295" s="8" t="s">
        <v>772</v>
      </c>
      <c r="D295" s="63">
        <v>2017</v>
      </c>
      <c r="E295" s="63">
        <v>2017</v>
      </c>
      <c r="F295" s="63" t="s">
        <v>1358</v>
      </c>
      <c r="G295" s="64">
        <v>0.11937597503900158</v>
      </c>
      <c r="H295" s="64">
        <f t="shared" si="202"/>
        <v>0.7652000000000001</v>
      </c>
      <c r="I295" s="31" t="s">
        <v>891</v>
      </c>
      <c r="J295" s="31">
        <v>4.7223088923556943E-2</v>
      </c>
      <c r="K295" s="31">
        <f t="shared" si="203"/>
        <v>0.30270000000000002</v>
      </c>
      <c r="L295" s="31" t="s">
        <v>891</v>
      </c>
      <c r="M295" s="31">
        <v>0</v>
      </c>
      <c r="N295" s="31">
        <v>0</v>
      </c>
      <c r="O295" s="65">
        <v>0.75849999999999995</v>
      </c>
      <c r="P295" s="28">
        <v>0.87227499999999991</v>
      </c>
      <c r="Q295" s="28">
        <v>0.49642800000000004</v>
      </c>
      <c r="R295" s="31">
        <v>0.57089219999999996</v>
      </c>
      <c r="S295" s="31">
        <f t="shared" si="200"/>
        <v>0.46250000000000002</v>
      </c>
      <c r="T295" s="31">
        <f t="shared" si="201"/>
        <v>0.30270000000000002</v>
      </c>
      <c r="U295" s="31">
        <f t="shared" si="178"/>
        <v>0.46250000000000002</v>
      </c>
      <c r="V295" s="31">
        <f t="shared" si="204"/>
        <v>0</v>
      </c>
      <c r="W295" s="31">
        <f t="shared" si="189"/>
        <v>0</v>
      </c>
      <c r="X295" s="31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8">
        <v>0</v>
      </c>
      <c r="AK295" s="28">
        <v>0</v>
      </c>
      <c r="AL295" s="28">
        <v>0</v>
      </c>
      <c r="AM295" s="28">
        <v>0</v>
      </c>
      <c r="AN295" s="28">
        <v>0</v>
      </c>
      <c r="AO295" s="28">
        <v>0</v>
      </c>
      <c r="AP295" s="28">
        <v>0</v>
      </c>
      <c r="AQ295" s="28">
        <v>0</v>
      </c>
      <c r="AR295" s="28">
        <v>0.46250000000000002</v>
      </c>
      <c r="AS295" s="28">
        <v>0</v>
      </c>
      <c r="AT295" s="28">
        <v>0</v>
      </c>
      <c r="AU295" s="28">
        <v>0.46250000000000002</v>
      </c>
      <c r="AV295" s="28">
        <v>0</v>
      </c>
      <c r="AW295" s="86">
        <v>0.30270000000000002</v>
      </c>
      <c r="AX295" s="28">
        <v>0</v>
      </c>
      <c r="AY295" s="28">
        <v>0</v>
      </c>
      <c r="AZ295" s="86">
        <v>0.30270000000000002</v>
      </c>
      <c r="BA295" s="28">
        <v>0</v>
      </c>
      <c r="BB295" s="28">
        <v>0</v>
      </c>
      <c r="BC295" s="28">
        <v>0</v>
      </c>
      <c r="BD295" s="28">
        <v>0</v>
      </c>
      <c r="BE295" s="28">
        <v>0</v>
      </c>
      <c r="BF295" s="28">
        <v>0</v>
      </c>
      <c r="BG295" s="28">
        <v>0</v>
      </c>
      <c r="BH295" s="28">
        <v>0</v>
      </c>
      <c r="BI295" s="28">
        <v>0</v>
      </c>
      <c r="BJ295" s="28">
        <v>0</v>
      </c>
      <c r="BK295" s="28">
        <v>0</v>
      </c>
      <c r="BL295" s="28">
        <v>0</v>
      </c>
      <c r="BM295" s="28">
        <v>0</v>
      </c>
      <c r="BN295" s="28">
        <v>0</v>
      </c>
      <c r="BO295" s="28">
        <v>0</v>
      </c>
      <c r="BP295" s="28">
        <v>0</v>
      </c>
      <c r="BQ295" s="28">
        <v>0</v>
      </c>
      <c r="BR295" s="28">
        <v>0</v>
      </c>
      <c r="BS295" s="28">
        <v>0</v>
      </c>
      <c r="BT295" s="28">
        <v>0</v>
      </c>
      <c r="BU295" s="28">
        <v>0</v>
      </c>
      <c r="BV295" s="31">
        <f t="shared" si="179"/>
        <v>0.7652000000000001</v>
      </c>
      <c r="BW295" s="31">
        <f t="shared" si="180"/>
        <v>0</v>
      </c>
      <c r="BX295" s="31">
        <f t="shared" si="181"/>
        <v>0</v>
      </c>
      <c r="BY295" s="31">
        <f t="shared" si="182"/>
        <v>0.7652000000000001</v>
      </c>
      <c r="BZ295" s="31">
        <f t="shared" si="183"/>
        <v>0</v>
      </c>
      <c r="CA295" s="31">
        <f t="shared" si="184"/>
        <v>0.30270000000000002</v>
      </c>
      <c r="CB295" s="31">
        <f t="shared" si="185"/>
        <v>0</v>
      </c>
      <c r="CC295" s="31">
        <f t="shared" si="186"/>
        <v>0</v>
      </c>
      <c r="CD295" s="31">
        <f t="shared" si="187"/>
        <v>0.30270000000000002</v>
      </c>
      <c r="CE295" s="31">
        <f t="shared" si="188"/>
        <v>0</v>
      </c>
      <c r="CF295" s="85" t="s">
        <v>1401</v>
      </c>
    </row>
    <row r="296" spans="1:84" s="37" customFormat="1" ht="50.25" customHeight="1" x14ac:dyDescent="0.25">
      <c r="A296" s="7" t="s">
        <v>114</v>
      </c>
      <c r="B296" s="18" t="s">
        <v>773</v>
      </c>
      <c r="C296" s="8" t="s">
        <v>774</v>
      </c>
      <c r="D296" s="63">
        <v>2017</v>
      </c>
      <c r="E296" s="63">
        <v>2017</v>
      </c>
      <c r="F296" s="63" t="s">
        <v>1358</v>
      </c>
      <c r="G296" s="64">
        <v>6.9048361934477373E-2</v>
      </c>
      <c r="H296" s="64">
        <f t="shared" si="202"/>
        <v>0.44259999999999999</v>
      </c>
      <c r="I296" s="31" t="s">
        <v>891</v>
      </c>
      <c r="J296" s="31">
        <v>3.4524180967238687E-2</v>
      </c>
      <c r="K296" s="31">
        <f t="shared" si="203"/>
        <v>0.2213</v>
      </c>
      <c r="L296" s="31" t="s">
        <v>891</v>
      </c>
      <c r="M296" s="31">
        <v>0</v>
      </c>
      <c r="N296" s="31">
        <v>0</v>
      </c>
      <c r="O296" s="65">
        <v>0.36293199999999998</v>
      </c>
      <c r="P296" s="28">
        <v>0.41737179999999996</v>
      </c>
      <c r="Q296" s="28">
        <v>0.36293199999999998</v>
      </c>
      <c r="R296" s="31">
        <v>0.41737179999999996</v>
      </c>
      <c r="S296" s="31">
        <f t="shared" si="200"/>
        <v>0.2213</v>
      </c>
      <c r="T296" s="31">
        <f t="shared" si="201"/>
        <v>0.2213</v>
      </c>
      <c r="U296" s="31">
        <f t="shared" si="178"/>
        <v>0.2213</v>
      </c>
      <c r="V296" s="31">
        <f t="shared" si="204"/>
        <v>0</v>
      </c>
      <c r="W296" s="31">
        <f t="shared" si="189"/>
        <v>0</v>
      </c>
      <c r="X296" s="31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8">
        <v>0</v>
      </c>
      <c r="AK296" s="28">
        <v>0</v>
      </c>
      <c r="AL296" s="28">
        <v>0</v>
      </c>
      <c r="AM296" s="28">
        <v>0</v>
      </c>
      <c r="AN296" s="28">
        <v>0</v>
      </c>
      <c r="AO296" s="28">
        <v>0</v>
      </c>
      <c r="AP296" s="28">
        <v>0</v>
      </c>
      <c r="AQ296" s="28">
        <v>0</v>
      </c>
      <c r="AR296" s="28">
        <v>0.2213</v>
      </c>
      <c r="AS296" s="28">
        <v>0</v>
      </c>
      <c r="AT296" s="28">
        <v>0</v>
      </c>
      <c r="AU296" s="28">
        <v>0.2213</v>
      </c>
      <c r="AV296" s="28">
        <v>0</v>
      </c>
      <c r="AW296" s="86">
        <v>0.2213</v>
      </c>
      <c r="AX296" s="28">
        <v>0</v>
      </c>
      <c r="AY296" s="28">
        <v>0</v>
      </c>
      <c r="AZ296" s="86">
        <v>0.2213</v>
      </c>
      <c r="BA296" s="28">
        <v>0</v>
      </c>
      <c r="BB296" s="28">
        <v>0</v>
      </c>
      <c r="BC296" s="28">
        <v>0</v>
      </c>
      <c r="BD296" s="28">
        <v>0</v>
      </c>
      <c r="BE296" s="28">
        <v>0</v>
      </c>
      <c r="BF296" s="28">
        <v>0</v>
      </c>
      <c r="BG296" s="28">
        <v>0</v>
      </c>
      <c r="BH296" s="28">
        <v>0</v>
      </c>
      <c r="BI296" s="28">
        <v>0</v>
      </c>
      <c r="BJ296" s="28">
        <v>0</v>
      </c>
      <c r="BK296" s="28">
        <v>0</v>
      </c>
      <c r="BL296" s="28">
        <v>0</v>
      </c>
      <c r="BM296" s="28">
        <v>0</v>
      </c>
      <c r="BN296" s="28">
        <v>0</v>
      </c>
      <c r="BO296" s="28">
        <v>0</v>
      </c>
      <c r="BP296" s="28">
        <v>0</v>
      </c>
      <c r="BQ296" s="28">
        <v>0</v>
      </c>
      <c r="BR296" s="28">
        <v>0</v>
      </c>
      <c r="BS296" s="28">
        <v>0</v>
      </c>
      <c r="BT296" s="28">
        <v>0</v>
      </c>
      <c r="BU296" s="28">
        <v>0</v>
      </c>
      <c r="BV296" s="31">
        <f t="shared" si="179"/>
        <v>0.44259999999999999</v>
      </c>
      <c r="BW296" s="31">
        <f t="shared" si="180"/>
        <v>0</v>
      </c>
      <c r="BX296" s="31">
        <f t="shared" si="181"/>
        <v>0</v>
      </c>
      <c r="BY296" s="31">
        <f t="shared" si="182"/>
        <v>0.44259999999999999</v>
      </c>
      <c r="BZ296" s="31">
        <f t="shared" si="183"/>
        <v>0</v>
      </c>
      <c r="CA296" s="31">
        <f t="shared" si="184"/>
        <v>0.2213</v>
      </c>
      <c r="CB296" s="31">
        <f t="shared" si="185"/>
        <v>0</v>
      </c>
      <c r="CC296" s="31">
        <f t="shared" si="186"/>
        <v>0</v>
      </c>
      <c r="CD296" s="31">
        <f t="shared" si="187"/>
        <v>0.2213</v>
      </c>
      <c r="CE296" s="31">
        <f t="shared" si="188"/>
        <v>0</v>
      </c>
      <c r="CF296" s="85" t="s">
        <v>1401</v>
      </c>
    </row>
    <row r="297" spans="1:84" s="37" customFormat="1" ht="50.25" customHeight="1" x14ac:dyDescent="0.25">
      <c r="A297" s="7" t="s">
        <v>114</v>
      </c>
      <c r="B297" s="18" t="s">
        <v>775</v>
      </c>
      <c r="C297" s="8" t="s">
        <v>776</v>
      </c>
      <c r="D297" s="63">
        <v>2017</v>
      </c>
      <c r="E297" s="63">
        <v>2017</v>
      </c>
      <c r="F297" s="63" t="s">
        <v>1358</v>
      </c>
      <c r="G297" s="64">
        <v>4.0499219968798753E-2</v>
      </c>
      <c r="H297" s="64">
        <f t="shared" si="202"/>
        <v>0.2596</v>
      </c>
      <c r="I297" s="31" t="s">
        <v>891</v>
      </c>
      <c r="J297" s="31">
        <v>2.6474258970358811E-2</v>
      </c>
      <c r="K297" s="31">
        <f t="shared" si="203"/>
        <v>0.16969999999999999</v>
      </c>
      <c r="L297" s="31" t="s">
        <v>891</v>
      </c>
      <c r="M297" s="31">
        <v>0</v>
      </c>
      <c r="N297" s="31">
        <v>0</v>
      </c>
      <c r="O297" s="65">
        <v>0.14743599999999998</v>
      </c>
      <c r="P297" s="28">
        <v>0.16955139999999996</v>
      </c>
      <c r="Q297" s="28">
        <v>0.27830799999999994</v>
      </c>
      <c r="R297" s="31">
        <v>0.3200541999999999</v>
      </c>
      <c r="S297" s="31">
        <f t="shared" si="200"/>
        <v>8.9899999999999994E-2</v>
      </c>
      <c r="T297" s="31">
        <f t="shared" si="201"/>
        <v>0.16969999999999999</v>
      </c>
      <c r="U297" s="31">
        <f t="shared" si="178"/>
        <v>8.9899999999999994E-2</v>
      </c>
      <c r="V297" s="31">
        <f t="shared" si="204"/>
        <v>0</v>
      </c>
      <c r="W297" s="31">
        <f t="shared" si="189"/>
        <v>0</v>
      </c>
      <c r="X297" s="31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8">
        <v>0</v>
      </c>
      <c r="AI297" s="28">
        <v>0</v>
      </c>
      <c r="AJ297" s="28">
        <v>0</v>
      </c>
      <c r="AK297" s="28">
        <v>0</v>
      </c>
      <c r="AL297" s="28">
        <v>0</v>
      </c>
      <c r="AM297" s="28">
        <v>0</v>
      </c>
      <c r="AN297" s="28">
        <v>0</v>
      </c>
      <c r="AO297" s="28">
        <v>0</v>
      </c>
      <c r="AP297" s="28">
        <v>0</v>
      </c>
      <c r="AQ297" s="28">
        <v>0</v>
      </c>
      <c r="AR297" s="28">
        <v>8.9899999999999994E-2</v>
      </c>
      <c r="AS297" s="28">
        <v>0</v>
      </c>
      <c r="AT297" s="28">
        <v>0</v>
      </c>
      <c r="AU297" s="28">
        <v>8.9899999999999994E-2</v>
      </c>
      <c r="AV297" s="28">
        <v>0</v>
      </c>
      <c r="AW297" s="86">
        <v>0.16969999999999999</v>
      </c>
      <c r="AX297" s="28">
        <v>0</v>
      </c>
      <c r="AY297" s="28">
        <v>0</v>
      </c>
      <c r="AZ297" s="86">
        <v>0.16969999999999999</v>
      </c>
      <c r="BA297" s="28">
        <v>0</v>
      </c>
      <c r="BB297" s="28">
        <v>0</v>
      </c>
      <c r="BC297" s="28">
        <v>0</v>
      </c>
      <c r="BD297" s="28">
        <v>0</v>
      </c>
      <c r="BE297" s="28">
        <v>0</v>
      </c>
      <c r="BF297" s="28">
        <v>0</v>
      </c>
      <c r="BG297" s="28">
        <v>0</v>
      </c>
      <c r="BH297" s="28">
        <v>0</v>
      </c>
      <c r="BI297" s="28">
        <v>0</v>
      </c>
      <c r="BJ297" s="28">
        <v>0</v>
      </c>
      <c r="BK297" s="28">
        <v>0</v>
      </c>
      <c r="BL297" s="28">
        <v>0</v>
      </c>
      <c r="BM297" s="28">
        <v>0</v>
      </c>
      <c r="BN297" s="28">
        <v>0</v>
      </c>
      <c r="BO297" s="28">
        <v>0</v>
      </c>
      <c r="BP297" s="28">
        <v>0</v>
      </c>
      <c r="BQ297" s="28">
        <v>0</v>
      </c>
      <c r="BR297" s="28">
        <v>0</v>
      </c>
      <c r="BS297" s="28">
        <v>0</v>
      </c>
      <c r="BT297" s="28">
        <v>0</v>
      </c>
      <c r="BU297" s="28">
        <v>0</v>
      </c>
      <c r="BV297" s="31">
        <f t="shared" si="179"/>
        <v>0.2596</v>
      </c>
      <c r="BW297" s="31">
        <f t="shared" si="180"/>
        <v>0</v>
      </c>
      <c r="BX297" s="31">
        <f t="shared" si="181"/>
        <v>0</v>
      </c>
      <c r="BY297" s="31">
        <f t="shared" si="182"/>
        <v>0.2596</v>
      </c>
      <c r="BZ297" s="31">
        <f t="shared" si="183"/>
        <v>0</v>
      </c>
      <c r="CA297" s="31">
        <f t="shared" si="184"/>
        <v>0.16969999999999999</v>
      </c>
      <c r="CB297" s="31">
        <f t="shared" si="185"/>
        <v>0</v>
      </c>
      <c r="CC297" s="31">
        <f t="shared" si="186"/>
        <v>0</v>
      </c>
      <c r="CD297" s="31">
        <f t="shared" si="187"/>
        <v>0.16969999999999999</v>
      </c>
      <c r="CE297" s="31">
        <f t="shared" si="188"/>
        <v>0</v>
      </c>
      <c r="CF297" s="85" t="s">
        <v>1401</v>
      </c>
    </row>
    <row r="298" spans="1:84" s="37" customFormat="1" ht="50.25" customHeight="1" x14ac:dyDescent="0.25">
      <c r="A298" s="7" t="s">
        <v>114</v>
      </c>
      <c r="B298" s="18" t="s">
        <v>1412</v>
      </c>
      <c r="C298" s="8" t="s">
        <v>1413</v>
      </c>
      <c r="D298" s="63">
        <v>2017</v>
      </c>
      <c r="E298" s="63">
        <v>2017</v>
      </c>
      <c r="F298" s="63" t="s">
        <v>1358</v>
      </c>
      <c r="G298" s="64">
        <v>2.8486739469578786E-2</v>
      </c>
      <c r="H298" s="64">
        <f t="shared" si="202"/>
        <v>0.18260000000000001</v>
      </c>
      <c r="I298" s="31" t="s">
        <v>891</v>
      </c>
      <c r="J298" s="31">
        <v>1.4243369734789393E-2</v>
      </c>
      <c r="K298" s="31">
        <f t="shared" si="203"/>
        <v>9.1300000000000006E-2</v>
      </c>
      <c r="L298" s="31" t="s">
        <v>891</v>
      </c>
      <c r="M298" s="31">
        <v>0</v>
      </c>
      <c r="N298" s="31">
        <v>0</v>
      </c>
      <c r="O298" s="65">
        <v>0.149732</v>
      </c>
      <c r="P298" s="28">
        <v>0.17219179999999998</v>
      </c>
      <c r="Q298" s="28">
        <v>0.149732</v>
      </c>
      <c r="R298" s="31">
        <v>0.17219179999999998</v>
      </c>
      <c r="S298" s="31">
        <f t="shared" si="200"/>
        <v>9.1300000000000006E-2</v>
      </c>
      <c r="T298" s="31">
        <f t="shared" si="201"/>
        <v>9.1300000000000006E-2</v>
      </c>
      <c r="U298" s="31">
        <f t="shared" si="178"/>
        <v>9.1300000000000006E-2</v>
      </c>
      <c r="V298" s="31">
        <f t="shared" si="204"/>
        <v>0</v>
      </c>
      <c r="W298" s="31">
        <f t="shared" si="189"/>
        <v>0</v>
      </c>
      <c r="X298" s="31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8">
        <v>0</v>
      </c>
      <c r="AI298" s="28">
        <v>0</v>
      </c>
      <c r="AJ298" s="28">
        <v>0</v>
      </c>
      <c r="AK298" s="28">
        <v>0</v>
      </c>
      <c r="AL298" s="28">
        <v>0</v>
      </c>
      <c r="AM298" s="28">
        <v>0</v>
      </c>
      <c r="AN298" s="28">
        <v>0</v>
      </c>
      <c r="AO298" s="28">
        <v>0</v>
      </c>
      <c r="AP298" s="28">
        <v>0</v>
      </c>
      <c r="AQ298" s="28">
        <v>0</v>
      </c>
      <c r="AR298" s="28">
        <v>9.1300000000000006E-2</v>
      </c>
      <c r="AS298" s="28">
        <v>0</v>
      </c>
      <c r="AT298" s="28">
        <v>0</v>
      </c>
      <c r="AU298" s="28">
        <v>9.1300000000000006E-2</v>
      </c>
      <c r="AV298" s="28">
        <v>0</v>
      </c>
      <c r="AW298" s="28">
        <v>9.1300000000000006E-2</v>
      </c>
      <c r="AX298" s="28">
        <v>0</v>
      </c>
      <c r="AY298" s="28">
        <v>0</v>
      </c>
      <c r="AZ298" s="28">
        <v>9.1300000000000006E-2</v>
      </c>
      <c r="BA298" s="28">
        <v>0</v>
      </c>
      <c r="BB298" s="28">
        <v>0</v>
      </c>
      <c r="BC298" s="28">
        <v>0</v>
      </c>
      <c r="BD298" s="28">
        <v>0</v>
      </c>
      <c r="BE298" s="28">
        <v>0</v>
      </c>
      <c r="BF298" s="28">
        <v>0</v>
      </c>
      <c r="BG298" s="28">
        <v>0</v>
      </c>
      <c r="BH298" s="28">
        <v>0</v>
      </c>
      <c r="BI298" s="28">
        <v>0</v>
      </c>
      <c r="BJ298" s="28">
        <v>0</v>
      </c>
      <c r="BK298" s="28">
        <v>0</v>
      </c>
      <c r="BL298" s="28">
        <v>0</v>
      </c>
      <c r="BM298" s="28">
        <v>0</v>
      </c>
      <c r="BN298" s="28">
        <v>0</v>
      </c>
      <c r="BO298" s="28">
        <v>0</v>
      </c>
      <c r="BP298" s="28">
        <v>0</v>
      </c>
      <c r="BQ298" s="28">
        <v>0</v>
      </c>
      <c r="BR298" s="28">
        <v>0</v>
      </c>
      <c r="BS298" s="28">
        <v>0</v>
      </c>
      <c r="BT298" s="28">
        <v>0</v>
      </c>
      <c r="BU298" s="28">
        <v>0</v>
      </c>
      <c r="BV298" s="31">
        <f t="shared" si="179"/>
        <v>0.18260000000000001</v>
      </c>
      <c r="BW298" s="31">
        <f t="shared" si="180"/>
        <v>0</v>
      </c>
      <c r="BX298" s="31">
        <f t="shared" si="181"/>
        <v>0</v>
      </c>
      <c r="BY298" s="31">
        <f t="shared" si="182"/>
        <v>0.18260000000000001</v>
      </c>
      <c r="BZ298" s="31">
        <f t="shared" si="183"/>
        <v>0</v>
      </c>
      <c r="CA298" s="31">
        <f t="shared" si="184"/>
        <v>9.1300000000000006E-2</v>
      </c>
      <c r="CB298" s="31">
        <f t="shared" si="185"/>
        <v>0</v>
      </c>
      <c r="CC298" s="31">
        <f t="shared" si="186"/>
        <v>0</v>
      </c>
      <c r="CD298" s="31">
        <f t="shared" si="187"/>
        <v>9.1300000000000006E-2</v>
      </c>
      <c r="CE298" s="31">
        <f t="shared" si="188"/>
        <v>0</v>
      </c>
      <c r="CF298" s="85" t="s">
        <v>1401</v>
      </c>
    </row>
    <row r="299" spans="1:84" s="37" customFormat="1" ht="50.25" customHeight="1" x14ac:dyDescent="0.25">
      <c r="A299" s="7" t="s">
        <v>114</v>
      </c>
      <c r="B299" s="18" t="s">
        <v>1414</v>
      </c>
      <c r="C299" s="8" t="s">
        <v>1415</v>
      </c>
      <c r="D299" s="63">
        <v>2017</v>
      </c>
      <c r="E299" s="63">
        <v>2017</v>
      </c>
      <c r="F299" s="63" t="s">
        <v>1358</v>
      </c>
      <c r="G299" s="64">
        <v>1.5226209048361935E-2</v>
      </c>
      <c r="H299" s="64">
        <f t="shared" si="202"/>
        <v>9.7600000000000006E-2</v>
      </c>
      <c r="I299" s="31" t="s">
        <v>891</v>
      </c>
      <c r="J299" s="31">
        <v>7.6131045241809676E-3</v>
      </c>
      <c r="K299" s="31">
        <f t="shared" si="203"/>
        <v>4.8800000000000003E-2</v>
      </c>
      <c r="L299" s="31" t="s">
        <v>891</v>
      </c>
      <c r="M299" s="31">
        <v>0</v>
      </c>
      <c r="N299" s="31">
        <v>0</v>
      </c>
      <c r="O299" s="65">
        <v>8.0032000000000006E-2</v>
      </c>
      <c r="P299" s="28">
        <v>9.2036800000000002E-2</v>
      </c>
      <c r="Q299" s="28">
        <v>8.0032000000000006E-2</v>
      </c>
      <c r="R299" s="31">
        <v>9.2036800000000002E-2</v>
      </c>
      <c r="S299" s="31">
        <f t="shared" si="200"/>
        <v>4.8800000000000003E-2</v>
      </c>
      <c r="T299" s="31">
        <f t="shared" si="201"/>
        <v>4.8800000000000003E-2</v>
      </c>
      <c r="U299" s="31">
        <f t="shared" si="178"/>
        <v>4.8800000000000003E-2</v>
      </c>
      <c r="V299" s="31">
        <f t="shared" si="204"/>
        <v>0</v>
      </c>
      <c r="W299" s="31">
        <f t="shared" si="189"/>
        <v>0</v>
      </c>
      <c r="X299" s="31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8">
        <v>0</v>
      </c>
      <c r="AI299" s="28">
        <v>0</v>
      </c>
      <c r="AJ299" s="28">
        <v>0</v>
      </c>
      <c r="AK299" s="28">
        <v>0</v>
      </c>
      <c r="AL299" s="28">
        <v>0</v>
      </c>
      <c r="AM299" s="28">
        <v>0</v>
      </c>
      <c r="AN299" s="28">
        <v>0</v>
      </c>
      <c r="AO299" s="28">
        <v>0</v>
      </c>
      <c r="AP299" s="28">
        <v>0</v>
      </c>
      <c r="AQ299" s="28">
        <v>0</v>
      </c>
      <c r="AR299" s="28">
        <v>4.8800000000000003E-2</v>
      </c>
      <c r="AS299" s="28">
        <v>0</v>
      </c>
      <c r="AT299" s="28">
        <v>0</v>
      </c>
      <c r="AU299" s="28">
        <v>4.8800000000000003E-2</v>
      </c>
      <c r="AV299" s="28">
        <v>0</v>
      </c>
      <c r="AW299" s="86">
        <v>4.8800000000000003E-2</v>
      </c>
      <c r="AX299" s="28">
        <v>0</v>
      </c>
      <c r="AY299" s="28">
        <v>0</v>
      </c>
      <c r="AZ299" s="86">
        <v>4.8800000000000003E-2</v>
      </c>
      <c r="BA299" s="28">
        <v>0</v>
      </c>
      <c r="BB299" s="28">
        <v>0</v>
      </c>
      <c r="BC299" s="28">
        <v>0</v>
      </c>
      <c r="BD299" s="28">
        <v>0</v>
      </c>
      <c r="BE299" s="28">
        <v>0</v>
      </c>
      <c r="BF299" s="28">
        <v>0</v>
      </c>
      <c r="BG299" s="28">
        <v>0</v>
      </c>
      <c r="BH299" s="28">
        <v>0</v>
      </c>
      <c r="BI299" s="28">
        <v>0</v>
      </c>
      <c r="BJ299" s="28">
        <v>0</v>
      </c>
      <c r="BK299" s="28">
        <v>0</v>
      </c>
      <c r="BL299" s="28">
        <v>0</v>
      </c>
      <c r="BM299" s="28">
        <v>0</v>
      </c>
      <c r="BN299" s="28">
        <v>0</v>
      </c>
      <c r="BO299" s="28">
        <v>0</v>
      </c>
      <c r="BP299" s="28">
        <v>0</v>
      </c>
      <c r="BQ299" s="28">
        <v>0</v>
      </c>
      <c r="BR299" s="28">
        <v>0</v>
      </c>
      <c r="BS299" s="28">
        <v>0</v>
      </c>
      <c r="BT299" s="28">
        <v>0</v>
      </c>
      <c r="BU299" s="28">
        <v>0</v>
      </c>
      <c r="BV299" s="31">
        <f t="shared" si="179"/>
        <v>9.7600000000000006E-2</v>
      </c>
      <c r="BW299" s="31">
        <f t="shared" si="180"/>
        <v>0</v>
      </c>
      <c r="BX299" s="31">
        <f t="shared" si="181"/>
        <v>0</v>
      </c>
      <c r="BY299" s="31">
        <f t="shared" si="182"/>
        <v>9.7600000000000006E-2</v>
      </c>
      <c r="BZ299" s="31">
        <f t="shared" si="183"/>
        <v>0</v>
      </c>
      <c r="CA299" s="31">
        <f t="shared" si="184"/>
        <v>4.8800000000000003E-2</v>
      </c>
      <c r="CB299" s="31">
        <f t="shared" si="185"/>
        <v>0</v>
      </c>
      <c r="CC299" s="31">
        <f t="shared" si="186"/>
        <v>0</v>
      </c>
      <c r="CD299" s="31">
        <f t="shared" si="187"/>
        <v>4.8800000000000003E-2</v>
      </c>
      <c r="CE299" s="31">
        <f t="shared" si="188"/>
        <v>0</v>
      </c>
      <c r="CF299" s="85" t="s">
        <v>1401</v>
      </c>
    </row>
    <row r="300" spans="1:84" s="37" customFormat="1" ht="50.25" customHeight="1" x14ac:dyDescent="0.25">
      <c r="A300" s="7" t="s">
        <v>114</v>
      </c>
      <c r="B300" s="18" t="s">
        <v>1416</v>
      </c>
      <c r="C300" s="8" t="s">
        <v>1417</v>
      </c>
      <c r="D300" s="63">
        <v>2017</v>
      </c>
      <c r="E300" s="63">
        <v>2017</v>
      </c>
      <c r="F300" s="63" t="s">
        <v>1358</v>
      </c>
      <c r="G300" s="64">
        <v>1.3104524180967239E-2</v>
      </c>
      <c r="H300" s="64">
        <f t="shared" si="202"/>
        <v>8.4000000000000005E-2</v>
      </c>
      <c r="I300" s="31" t="s">
        <v>891</v>
      </c>
      <c r="J300" s="31">
        <v>6.5522620904836194E-3</v>
      </c>
      <c r="K300" s="31">
        <f t="shared" si="203"/>
        <v>4.2000000000000003E-2</v>
      </c>
      <c r="L300" s="31" t="s">
        <v>891</v>
      </c>
      <c r="M300" s="31">
        <v>0</v>
      </c>
      <c r="N300" s="31">
        <v>0</v>
      </c>
      <c r="O300" s="65">
        <v>6.8879999999999997E-2</v>
      </c>
      <c r="P300" s="28">
        <v>7.9211999999999991E-2</v>
      </c>
      <c r="Q300" s="28">
        <v>6.8879999999999997E-2</v>
      </c>
      <c r="R300" s="31">
        <v>7.9211999999999991E-2</v>
      </c>
      <c r="S300" s="31">
        <f t="shared" si="200"/>
        <v>4.2000000000000003E-2</v>
      </c>
      <c r="T300" s="31">
        <f t="shared" si="201"/>
        <v>4.2000000000000003E-2</v>
      </c>
      <c r="U300" s="31">
        <f t="shared" si="178"/>
        <v>4.2000000000000003E-2</v>
      </c>
      <c r="V300" s="31">
        <f t="shared" si="204"/>
        <v>0</v>
      </c>
      <c r="W300" s="31">
        <f t="shared" si="189"/>
        <v>0</v>
      </c>
      <c r="X300" s="31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8">
        <v>0</v>
      </c>
      <c r="AI300" s="28">
        <v>0</v>
      </c>
      <c r="AJ300" s="28">
        <v>0</v>
      </c>
      <c r="AK300" s="28">
        <v>0</v>
      </c>
      <c r="AL300" s="28">
        <v>0</v>
      </c>
      <c r="AM300" s="28">
        <v>0</v>
      </c>
      <c r="AN300" s="28">
        <v>0</v>
      </c>
      <c r="AO300" s="28">
        <v>0</v>
      </c>
      <c r="AP300" s="28">
        <v>0</v>
      </c>
      <c r="AQ300" s="28">
        <v>0</v>
      </c>
      <c r="AR300" s="28">
        <v>4.2000000000000003E-2</v>
      </c>
      <c r="AS300" s="28">
        <v>0</v>
      </c>
      <c r="AT300" s="28">
        <v>0</v>
      </c>
      <c r="AU300" s="28">
        <v>4.2000000000000003E-2</v>
      </c>
      <c r="AV300" s="28">
        <v>0</v>
      </c>
      <c r="AW300" s="86">
        <v>4.2000000000000003E-2</v>
      </c>
      <c r="AX300" s="28">
        <v>0</v>
      </c>
      <c r="AY300" s="28">
        <v>0</v>
      </c>
      <c r="AZ300" s="86">
        <v>4.2000000000000003E-2</v>
      </c>
      <c r="BA300" s="28">
        <v>0</v>
      </c>
      <c r="BB300" s="28">
        <v>0</v>
      </c>
      <c r="BC300" s="28">
        <v>0</v>
      </c>
      <c r="BD300" s="28">
        <v>0</v>
      </c>
      <c r="BE300" s="28">
        <v>0</v>
      </c>
      <c r="BF300" s="28">
        <v>0</v>
      </c>
      <c r="BG300" s="28">
        <v>0</v>
      </c>
      <c r="BH300" s="28">
        <v>0</v>
      </c>
      <c r="BI300" s="28">
        <v>0</v>
      </c>
      <c r="BJ300" s="28">
        <v>0</v>
      </c>
      <c r="BK300" s="28">
        <v>0</v>
      </c>
      <c r="BL300" s="28">
        <v>0</v>
      </c>
      <c r="BM300" s="28">
        <v>0</v>
      </c>
      <c r="BN300" s="28">
        <v>0</v>
      </c>
      <c r="BO300" s="28">
        <v>0</v>
      </c>
      <c r="BP300" s="28">
        <v>0</v>
      </c>
      <c r="BQ300" s="28">
        <v>0</v>
      </c>
      <c r="BR300" s="28">
        <v>0</v>
      </c>
      <c r="BS300" s="28">
        <v>0</v>
      </c>
      <c r="BT300" s="28">
        <v>0</v>
      </c>
      <c r="BU300" s="28">
        <v>0</v>
      </c>
      <c r="BV300" s="31">
        <f t="shared" si="179"/>
        <v>8.4000000000000005E-2</v>
      </c>
      <c r="BW300" s="31">
        <f t="shared" si="180"/>
        <v>0</v>
      </c>
      <c r="BX300" s="31">
        <f t="shared" si="181"/>
        <v>0</v>
      </c>
      <c r="BY300" s="31">
        <f t="shared" si="182"/>
        <v>8.4000000000000005E-2</v>
      </c>
      <c r="BZ300" s="31">
        <f t="shared" si="183"/>
        <v>0</v>
      </c>
      <c r="CA300" s="31">
        <f t="shared" si="184"/>
        <v>4.2000000000000003E-2</v>
      </c>
      <c r="CB300" s="31">
        <f t="shared" si="185"/>
        <v>0</v>
      </c>
      <c r="CC300" s="31">
        <f t="shared" si="186"/>
        <v>0</v>
      </c>
      <c r="CD300" s="31">
        <f t="shared" si="187"/>
        <v>4.2000000000000003E-2</v>
      </c>
      <c r="CE300" s="31">
        <f t="shared" si="188"/>
        <v>0</v>
      </c>
      <c r="CF300" s="85" t="s">
        <v>1401</v>
      </c>
    </row>
    <row r="301" spans="1:84" s="37" customFormat="1" ht="50.25" customHeight="1" x14ac:dyDescent="0.25">
      <c r="A301" s="7" t="s">
        <v>114</v>
      </c>
      <c r="B301" s="18" t="s">
        <v>1418</v>
      </c>
      <c r="C301" s="8" t="s">
        <v>1419</v>
      </c>
      <c r="D301" s="63">
        <v>2017</v>
      </c>
      <c r="E301" s="63">
        <v>2017</v>
      </c>
      <c r="F301" s="63" t="s">
        <v>1358</v>
      </c>
      <c r="G301" s="64">
        <v>8.1903276131045245E-3</v>
      </c>
      <c r="H301" s="64">
        <f t="shared" si="202"/>
        <v>5.2500000000000005E-2</v>
      </c>
      <c r="I301" s="31" t="s">
        <v>891</v>
      </c>
      <c r="J301" s="31">
        <v>4.0873634945397816E-3</v>
      </c>
      <c r="K301" s="31">
        <f t="shared" si="203"/>
        <v>2.6200000000000001E-2</v>
      </c>
      <c r="L301" s="31" t="s">
        <v>891</v>
      </c>
      <c r="M301" s="31">
        <v>0</v>
      </c>
      <c r="N301" s="31">
        <v>0</v>
      </c>
      <c r="O301" s="65">
        <v>4.3131999999999997E-2</v>
      </c>
      <c r="P301" s="28">
        <v>4.9601799999999995E-2</v>
      </c>
      <c r="Q301" s="28">
        <v>4.2967999999999999E-2</v>
      </c>
      <c r="R301" s="31">
        <v>4.9413199999999997E-2</v>
      </c>
      <c r="S301" s="31">
        <f t="shared" si="200"/>
        <v>2.63E-2</v>
      </c>
      <c r="T301" s="31">
        <f t="shared" si="201"/>
        <v>2.6200000000000001E-2</v>
      </c>
      <c r="U301" s="31">
        <f t="shared" si="178"/>
        <v>2.63E-2</v>
      </c>
      <c r="V301" s="31">
        <f t="shared" si="204"/>
        <v>0</v>
      </c>
      <c r="W301" s="31">
        <f t="shared" si="189"/>
        <v>0</v>
      </c>
      <c r="X301" s="31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8">
        <v>0</v>
      </c>
      <c r="AI301" s="28">
        <v>0</v>
      </c>
      <c r="AJ301" s="28">
        <v>0</v>
      </c>
      <c r="AK301" s="28">
        <v>0</v>
      </c>
      <c r="AL301" s="28">
        <v>0</v>
      </c>
      <c r="AM301" s="28">
        <v>0</v>
      </c>
      <c r="AN301" s="28">
        <v>0</v>
      </c>
      <c r="AO301" s="28">
        <v>0</v>
      </c>
      <c r="AP301" s="28">
        <v>0</v>
      </c>
      <c r="AQ301" s="28">
        <v>0</v>
      </c>
      <c r="AR301" s="28">
        <v>2.63E-2</v>
      </c>
      <c r="AS301" s="28">
        <v>0</v>
      </c>
      <c r="AT301" s="28">
        <v>0</v>
      </c>
      <c r="AU301" s="28">
        <v>2.63E-2</v>
      </c>
      <c r="AV301" s="28">
        <v>0</v>
      </c>
      <c r="AW301" s="86">
        <v>2.6200000000000001E-2</v>
      </c>
      <c r="AX301" s="28">
        <v>0</v>
      </c>
      <c r="AY301" s="28">
        <v>0</v>
      </c>
      <c r="AZ301" s="86">
        <v>2.6200000000000001E-2</v>
      </c>
      <c r="BA301" s="28">
        <v>0</v>
      </c>
      <c r="BB301" s="28">
        <v>0</v>
      </c>
      <c r="BC301" s="28">
        <v>0</v>
      </c>
      <c r="BD301" s="28">
        <v>0</v>
      </c>
      <c r="BE301" s="28">
        <v>0</v>
      </c>
      <c r="BF301" s="28">
        <v>0</v>
      </c>
      <c r="BG301" s="28">
        <v>0</v>
      </c>
      <c r="BH301" s="28">
        <v>0</v>
      </c>
      <c r="BI301" s="28">
        <v>0</v>
      </c>
      <c r="BJ301" s="28">
        <v>0</v>
      </c>
      <c r="BK301" s="28">
        <v>0</v>
      </c>
      <c r="BL301" s="28">
        <v>0</v>
      </c>
      <c r="BM301" s="28">
        <v>0</v>
      </c>
      <c r="BN301" s="28">
        <v>0</v>
      </c>
      <c r="BO301" s="28">
        <v>0</v>
      </c>
      <c r="BP301" s="28">
        <v>0</v>
      </c>
      <c r="BQ301" s="28">
        <v>0</v>
      </c>
      <c r="BR301" s="28">
        <v>0</v>
      </c>
      <c r="BS301" s="28">
        <v>0</v>
      </c>
      <c r="BT301" s="28">
        <v>0</v>
      </c>
      <c r="BU301" s="28">
        <v>0</v>
      </c>
      <c r="BV301" s="31">
        <f t="shared" si="179"/>
        <v>5.2500000000000005E-2</v>
      </c>
      <c r="BW301" s="31">
        <f t="shared" si="180"/>
        <v>0</v>
      </c>
      <c r="BX301" s="31">
        <f t="shared" si="181"/>
        <v>0</v>
      </c>
      <c r="BY301" s="31">
        <f t="shared" si="182"/>
        <v>5.2500000000000005E-2</v>
      </c>
      <c r="BZ301" s="31">
        <f t="shared" si="183"/>
        <v>0</v>
      </c>
      <c r="CA301" s="31">
        <f t="shared" si="184"/>
        <v>2.6200000000000001E-2</v>
      </c>
      <c r="CB301" s="31">
        <f t="shared" si="185"/>
        <v>0</v>
      </c>
      <c r="CC301" s="31">
        <f t="shared" si="186"/>
        <v>0</v>
      </c>
      <c r="CD301" s="31">
        <f t="shared" si="187"/>
        <v>2.6200000000000001E-2</v>
      </c>
      <c r="CE301" s="31">
        <f t="shared" si="188"/>
        <v>0</v>
      </c>
      <c r="CF301" s="85" t="s">
        <v>1401</v>
      </c>
    </row>
    <row r="302" spans="1:84" s="37" customFormat="1" ht="50.25" customHeight="1" x14ac:dyDescent="0.25">
      <c r="A302" s="7" t="s">
        <v>114</v>
      </c>
      <c r="B302" s="18" t="s">
        <v>1420</v>
      </c>
      <c r="C302" s="8" t="s">
        <v>1421</v>
      </c>
      <c r="D302" s="63">
        <v>2017</v>
      </c>
      <c r="E302" s="63">
        <v>2017</v>
      </c>
      <c r="F302" s="63" t="s">
        <v>1358</v>
      </c>
      <c r="G302" s="64">
        <v>2.7753510140405616E-2</v>
      </c>
      <c r="H302" s="64">
        <f t="shared" si="202"/>
        <v>0.1779</v>
      </c>
      <c r="I302" s="31" t="s">
        <v>891</v>
      </c>
      <c r="J302" s="31">
        <v>2.7753510140405616E-2</v>
      </c>
      <c r="K302" s="31">
        <f t="shared" si="203"/>
        <v>0.1779</v>
      </c>
      <c r="L302" s="31" t="s">
        <v>891</v>
      </c>
      <c r="M302" s="31">
        <v>0</v>
      </c>
      <c r="N302" s="31">
        <v>0</v>
      </c>
      <c r="O302" s="65">
        <v>0</v>
      </c>
      <c r="P302" s="28">
        <v>0</v>
      </c>
      <c r="Q302" s="28">
        <v>0.29175599999999996</v>
      </c>
      <c r="R302" s="31">
        <v>0.33551939999999991</v>
      </c>
      <c r="S302" s="31">
        <f t="shared" si="200"/>
        <v>0</v>
      </c>
      <c r="T302" s="31">
        <f t="shared" si="201"/>
        <v>0.1779</v>
      </c>
      <c r="U302" s="31">
        <f t="shared" si="178"/>
        <v>0</v>
      </c>
      <c r="V302" s="31">
        <f t="shared" si="204"/>
        <v>0</v>
      </c>
      <c r="W302" s="31">
        <f t="shared" si="189"/>
        <v>0</v>
      </c>
      <c r="X302" s="31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8">
        <v>0</v>
      </c>
      <c r="AI302" s="28">
        <v>0</v>
      </c>
      <c r="AJ302" s="28">
        <v>0</v>
      </c>
      <c r="AK302" s="28">
        <v>0</v>
      </c>
      <c r="AL302" s="28">
        <v>0</v>
      </c>
      <c r="AM302" s="28">
        <v>0</v>
      </c>
      <c r="AN302" s="28">
        <v>0</v>
      </c>
      <c r="AO302" s="28">
        <v>0</v>
      </c>
      <c r="AP302" s="28">
        <v>0</v>
      </c>
      <c r="AQ302" s="28">
        <v>0</v>
      </c>
      <c r="AR302" s="28">
        <v>0</v>
      </c>
      <c r="AS302" s="28">
        <v>0</v>
      </c>
      <c r="AT302" s="28">
        <v>0</v>
      </c>
      <c r="AU302" s="28">
        <v>0</v>
      </c>
      <c r="AV302" s="28">
        <v>0</v>
      </c>
      <c r="AW302" s="86">
        <v>0.1779</v>
      </c>
      <c r="AX302" s="28">
        <v>0</v>
      </c>
      <c r="AY302" s="28">
        <v>0</v>
      </c>
      <c r="AZ302" s="86">
        <v>0.1779</v>
      </c>
      <c r="BA302" s="28">
        <v>0</v>
      </c>
      <c r="BB302" s="28">
        <v>0</v>
      </c>
      <c r="BC302" s="28">
        <v>0</v>
      </c>
      <c r="BD302" s="28">
        <v>0</v>
      </c>
      <c r="BE302" s="28">
        <v>0</v>
      </c>
      <c r="BF302" s="28">
        <v>0</v>
      </c>
      <c r="BG302" s="28">
        <v>0</v>
      </c>
      <c r="BH302" s="28">
        <v>0</v>
      </c>
      <c r="BI302" s="28">
        <v>0</v>
      </c>
      <c r="BJ302" s="28">
        <v>0</v>
      </c>
      <c r="BK302" s="28">
        <v>0</v>
      </c>
      <c r="BL302" s="28">
        <v>0</v>
      </c>
      <c r="BM302" s="28">
        <v>0</v>
      </c>
      <c r="BN302" s="28">
        <v>0</v>
      </c>
      <c r="BO302" s="28">
        <v>0</v>
      </c>
      <c r="BP302" s="28">
        <v>0</v>
      </c>
      <c r="BQ302" s="28">
        <v>0</v>
      </c>
      <c r="BR302" s="28">
        <v>0</v>
      </c>
      <c r="BS302" s="28">
        <v>0</v>
      </c>
      <c r="BT302" s="28">
        <v>0</v>
      </c>
      <c r="BU302" s="28">
        <v>0</v>
      </c>
      <c r="BV302" s="31">
        <f t="shared" si="179"/>
        <v>0.1779</v>
      </c>
      <c r="BW302" s="31">
        <f t="shared" si="180"/>
        <v>0</v>
      </c>
      <c r="BX302" s="31">
        <f t="shared" si="181"/>
        <v>0</v>
      </c>
      <c r="BY302" s="31">
        <f t="shared" si="182"/>
        <v>0.1779</v>
      </c>
      <c r="BZ302" s="31">
        <f t="shared" si="183"/>
        <v>0</v>
      </c>
      <c r="CA302" s="31">
        <f t="shared" si="184"/>
        <v>0.1779</v>
      </c>
      <c r="CB302" s="31">
        <f t="shared" si="185"/>
        <v>0</v>
      </c>
      <c r="CC302" s="31">
        <f t="shared" si="186"/>
        <v>0</v>
      </c>
      <c r="CD302" s="31">
        <f t="shared" si="187"/>
        <v>0.1779</v>
      </c>
      <c r="CE302" s="31">
        <f t="shared" si="188"/>
        <v>0</v>
      </c>
      <c r="CF302" s="85" t="s">
        <v>1401</v>
      </c>
    </row>
    <row r="303" spans="1:84" s="37" customFormat="1" ht="50.25" customHeight="1" x14ac:dyDescent="0.25">
      <c r="A303" s="7" t="s">
        <v>114</v>
      </c>
      <c r="B303" s="18" t="s">
        <v>1422</v>
      </c>
      <c r="C303" s="8" t="s">
        <v>1423</v>
      </c>
      <c r="D303" s="63">
        <v>2017</v>
      </c>
      <c r="E303" s="63">
        <v>2017</v>
      </c>
      <c r="F303" s="63" t="s">
        <v>1358</v>
      </c>
      <c r="G303" s="64">
        <v>9.2355694227769115E-3</v>
      </c>
      <c r="H303" s="64">
        <f t="shared" si="202"/>
        <v>5.9200000000000003E-2</v>
      </c>
      <c r="I303" s="31" t="s">
        <v>891</v>
      </c>
      <c r="J303" s="31">
        <v>9.2355694227769115E-3</v>
      </c>
      <c r="K303" s="31">
        <f t="shared" si="203"/>
        <v>5.9200000000000003E-2</v>
      </c>
      <c r="L303" s="31" t="s">
        <v>891</v>
      </c>
      <c r="M303" s="31">
        <v>0</v>
      </c>
      <c r="N303" s="31">
        <v>0</v>
      </c>
      <c r="O303" s="65">
        <v>0</v>
      </c>
      <c r="P303" s="28">
        <v>0</v>
      </c>
      <c r="Q303" s="28">
        <v>9.7087999999999994E-2</v>
      </c>
      <c r="R303" s="31">
        <v>0.11165119999999998</v>
      </c>
      <c r="S303" s="31">
        <f t="shared" si="200"/>
        <v>0</v>
      </c>
      <c r="T303" s="31">
        <f t="shared" si="201"/>
        <v>5.9200000000000003E-2</v>
      </c>
      <c r="U303" s="31">
        <f t="shared" si="178"/>
        <v>0</v>
      </c>
      <c r="V303" s="31">
        <f t="shared" si="204"/>
        <v>0</v>
      </c>
      <c r="W303" s="31">
        <f t="shared" si="189"/>
        <v>0</v>
      </c>
      <c r="X303" s="31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8">
        <v>0</v>
      </c>
      <c r="AI303" s="28">
        <v>0</v>
      </c>
      <c r="AJ303" s="28">
        <v>0</v>
      </c>
      <c r="AK303" s="28">
        <v>0</v>
      </c>
      <c r="AL303" s="28">
        <v>0</v>
      </c>
      <c r="AM303" s="28">
        <v>0</v>
      </c>
      <c r="AN303" s="28">
        <v>0</v>
      </c>
      <c r="AO303" s="28">
        <v>0</v>
      </c>
      <c r="AP303" s="28">
        <v>0</v>
      </c>
      <c r="AQ303" s="28">
        <v>0</v>
      </c>
      <c r="AR303" s="28">
        <v>0</v>
      </c>
      <c r="AS303" s="28">
        <v>0</v>
      </c>
      <c r="AT303" s="28">
        <v>0</v>
      </c>
      <c r="AU303" s="28">
        <v>0</v>
      </c>
      <c r="AV303" s="28">
        <v>0</v>
      </c>
      <c r="AW303" s="86">
        <v>5.9200000000000003E-2</v>
      </c>
      <c r="AX303" s="28">
        <v>0</v>
      </c>
      <c r="AY303" s="28">
        <v>0</v>
      </c>
      <c r="AZ303" s="86">
        <v>5.9200000000000003E-2</v>
      </c>
      <c r="BA303" s="28">
        <v>0</v>
      </c>
      <c r="BB303" s="28">
        <v>0</v>
      </c>
      <c r="BC303" s="28">
        <v>0</v>
      </c>
      <c r="BD303" s="28">
        <v>0</v>
      </c>
      <c r="BE303" s="28">
        <v>0</v>
      </c>
      <c r="BF303" s="28">
        <v>0</v>
      </c>
      <c r="BG303" s="28">
        <v>0</v>
      </c>
      <c r="BH303" s="28">
        <v>0</v>
      </c>
      <c r="BI303" s="28">
        <v>0</v>
      </c>
      <c r="BJ303" s="28">
        <v>0</v>
      </c>
      <c r="BK303" s="28">
        <v>0</v>
      </c>
      <c r="BL303" s="28">
        <v>0</v>
      </c>
      <c r="BM303" s="28">
        <v>0</v>
      </c>
      <c r="BN303" s="28">
        <v>0</v>
      </c>
      <c r="BO303" s="28">
        <v>0</v>
      </c>
      <c r="BP303" s="28">
        <v>0</v>
      </c>
      <c r="BQ303" s="28">
        <v>0</v>
      </c>
      <c r="BR303" s="28">
        <v>0</v>
      </c>
      <c r="BS303" s="28">
        <v>0</v>
      </c>
      <c r="BT303" s="28">
        <v>0</v>
      </c>
      <c r="BU303" s="28">
        <v>0</v>
      </c>
      <c r="BV303" s="31">
        <f t="shared" si="179"/>
        <v>5.9200000000000003E-2</v>
      </c>
      <c r="BW303" s="31">
        <f t="shared" si="180"/>
        <v>0</v>
      </c>
      <c r="BX303" s="31">
        <f t="shared" si="181"/>
        <v>0</v>
      </c>
      <c r="BY303" s="31">
        <f t="shared" si="182"/>
        <v>5.9200000000000003E-2</v>
      </c>
      <c r="BZ303" s="31">
        <f t="shared" si="183"/>
        <v>0</v>
      </c>
      <c r="CA303" s="31">
        <f t="shared" si="184"/>
        <v>5.9200000000000003E-2</v>
      </c>
      <c r="CB303" s="31">
        <f t="shared" si="185"/>
        <v>0</v>
      </c>
      <c r="CC303" s="31">
        <f t="shared" si="186"/>
        <v>0</v>
      </c>
      <c r="CD303" s="31">
        <f t="shared" si="187"/>
        <v>5.9200000000000003E-2</v>
      </c>
      <c r="CE303" s="31">
        <f t="shared" si="188"/>
        <v>0</v>
      </c>
      <c r="CF303" s="85" t="s">
        <v>1401</v>
      </c>
    </row>
    <row r="304" spans="1:84" s="37" customFormat="1" ht="50.25" customHeight="1" x14ac:dyDescent="0.25">
      <c r="A304" s="7" t="s">
        <v>114</v>
      </c>
      <c r="B304" s="18" t="s">
        <v>1424</v>
      </c>
      <c r="C304" s="8" t="s">
        <v>1425</v>
      </c>
      <c r="D304" s="63">
        <v>2017</v>
      </c>
      <c r="E304" s="63">
        <v>2017</v>
      </c>
      <c r="F304" s="63" t="s">
        <v>1358</v>
      </c>
      <c r="G304" s="64">
        <v>1.001560062402496E-2</v>
      </c>
      <c r="H304" s="64">
        <f t="shared" si="202"/>
        <v>6.4199999999999993E-2</v>
      </c>
      <c r="I304" s="31" t="s">
        <v>891</v>
      </c>
      <c r="J304" s="31">
        <v>1.001560062402496E-2</v>
      </c>
      <c r="K304" s="31">
        <f t="shared" si="203"/>
        <v>6.4199999999999993E-2</v>
      </c>
      <c r="L304" s="31" t="s">
        <v>891</v>
      </c>
      <c r="M304" s="31">
        <v>0</v>
      </c>
      <c r="N304" s="31">
        <v>0</v>
      </c>
      <c r="O304" s="65">
        <v>0</v>
      </c>
      <c r="P304" s="28">
        <v>0</v>
      </c>
      <c r="Q304" s="28">
        <v>0.10528799999999998</v>
      </c>
      <c r="R304" s="31">
        <v>0.12108119999999997</v>
      </c>
      <c r="S304" s="31">
        <f t="shared" si="200"/>
        <v>0</v>
      </c>
      <c r="T304" s="31">
        <f t="shared" si="201"/>
        <v>6.4199999999999993E-2</v>
      </c>
      <c r="U304" s="31">
        <f t="shared" si="178"/>
        <v>0</v>
      </c>
      <c r="V304" s="31">
        <f t="shared" si="204"/>
        <v>0</v>
      </c>
      <c r="W304" s="31">
        <f t="shared" si="189"/>
        <v>0</v>
      </c>
      <c r="X304" s="31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8">
        <v>0</v>
      </c>
      <c r="AI304" s="28">
        <v>0</v>
      </c>
      <c r="AJ304" s="28">
        <v>0</v>
      </c>
      <c r="AK304" s="28">
        <v>0</v>
      </c>
      <c r="AL304" s="28">
        <v>0</v>
      </c>
      <c r="AM304" s="28">
        <v>0</v>
      </c>
      <c r="AN304" s="28">
        <v>0</v>
      </c>
      <c r="AO304" s="28">
        <v>0</v>
      </c>
      <c r="AP304" s="28">
        <v>0</v>
      </c>
      <c r="AQ304" s="28">
        <v>0</v>
      </c>
      <c r="AR304" s="28">
        <v>0</v>
      </c>
      <c r="AS304" s="28">
        <v>0</v>
      </c>
      <c r="AT304" s="28">
        <v>0</v>
      </c>
      <c r="AU304" s="28">
        <v>0</v>
      </c>
      <c r="AV304" s="28">
        <v>0</v>
      </c>
      <c r="AW304" s="86">
        <v>6.4199999999999993E-2</v>
      </c>
      <c r="AX304" s="28">
        <v>0</v>
      </c>
      <c r="AY304" s="28">
        <v>0</v>
      </c>
      <c r="AZ304" s="86">
        <v>6.4199999999999993E-2</v>
      </c>
      <c r="BA304" s="28">
        <v>0</v>
      </c>
      <c r="BB304" s="28">
        <v>0</v>
      </c>
      <c r="BC304" s="28">
        <v>0</v>
      </c>
      <c r="BD304" s="28">
        <v>0</v>
      </c>
      <c r="BE304" s="28">
        <v>0</v>
      </c>
      <c r="BF304" s="28">
        <v>0</v>
      </c>
      <c r="BG304" s="28">
        <v>0</v>
      </c>
      <c r="BH304" s="28">
        <v>0</v>
      </c>
      <c r="BI304" s="28">
        <v>0</v>
      </c>
      <c r="BJ304" s="28">
        <v>0</v>
      </c>
      <c r="BK304" s="28">
        <v>0</v>
      </c>
      <c r="BL304" s="28">
        <v>0</v>
      </c>
      <c r="BM304" s="28">
        <v>0</v>
      </c>
      <c r="BN304" s="28">
        <v>0</v>
      </c>
      <c r="BO304" s="28">
        <v>0</v>
      </c>
      <c r="BP304" s="28">
        <v>0</v>
      </c>
      <c r="BQ304" s="28">
        <v>0</v>
      </c>
      <c r="BR304" s="28">
        <v>0</v>
      </c>
      <c r="BS304" s="28">
        <v>0</v>
      </c>
      <c r="BT304" s="28">
        <v>0</v>
      </c>
      <c r="BU304" s="28">
        <v>0</v>
      </c>
      <c r="BV304" s="31">
        <f t="shared" si="179"/>
        <v>6.4199999999999993E-2</v>
      </c>
      <c r="BW304" s="31">
        <f t="shared" si="180"/>
        <v>0</v>
      </c>
      <c r="BX304" s="31">
        <f t="shared" si="181"/>
        <v>0</v>
      </c>
      <c r="BY304" s="31">
        <f t="shared" si="182"/>
        <v>6.4199999999999993E-2</v>
      </c>
      <c r="BZ304" s="31">
        <f t="shared" si="183"/>
        <v>0</v>
      </c>
      <c r="CA304" s="31">
        <f t="shared" si="184"/>
        <v>6.4199999999999993E-2</v>
      </c>
      <c r="CB304" s="31">
        <f t="shared" si="185"/>
        <v>0</v>
      </c>
      <c r="CC304" s="31">
        <f t="shared" si="186"/>
        <v>0</v>
      </c>
      <c r="CD304" s="31">
        <f t="shared" si="187"/>
        <v>6.4199999999999993E-2</v>
      </c>
      <c r="CE304" s="31">
        <f t="shared" si="188"/>
        <v>0</v>
      </c>
      <c r="CF304" s="85" t="s">
        <v>1401</v>
      </c>
    </row>
    <row r="305" spans="1:84" s="37" customFormat="1" ht="50.25" customHeight="1" x14ac:dyDescent="0.25">
      <c r="A305" s="7" t="s">
        <v>114</v>
      </c>
      <c r="B305" s="18" t="s">
        <v>1426</v>
      </c>
      <c r="C305" s="8" t="s">
        <v>1427</v>
      </c>
      <c r="D305" s="63">
        <v>2017</v>
      </c>
      <c r="E305" s="63">
        <v>2017</v>
      </c>
      <c r="F305" s="63" t="s">
        <v>1358</v>
      </c>
      <c r="G305" s="64">
        <v>1.3151326053042121E-2</v>
      </c>
      <c r="H305" s="64">
        <f t="shared" si="202"/>
        <v>8.43E-2</v>
      </c>
      <c r="I305" s="31" t="s">
        <v>891</v>
      </c>
      <c r="J305" s="31">
        <v>1.3151326053042121E-2</v>
      </c>
      <c r="K305" s="31">
        <f t="shared" si="203"/>
        <v>8.43E-2</v>
      </c>
      <c r="L305" s="31" t="s">
        <v>891</v>
      </c>
      <c r="M305" s="31">
        <v>0</v>
      </c>
      <c r="N305" s="31">
        <v>0</v>
      </c>
      <c r="O305" s="65">
        <v>0</v>
      </c>
      <c r="P305" s="28">
        <v>0</v>
      </c>
      <c r="Q305" s="28">
        <v>0.13825199999999999</v>
      </c>
      <c r="R305" s="31">
        <v>0.15898979999999996</v>
      </c>
      <c r="S305" s="31">
        <f t="shared" si="200"/>
        <v>0</v>
      </c>
      <c r="T305" s="31">
        <f t="shared" si="201"/>
        <v>8.43E-2</v>
      </c>
      <c r="U305" s="31">
        <f t="shared" si="178"/>
        <v>0</v>
      </c>
      <c r="V305" s="31">
        <f t="shared" si="204"/>
        <v>0</v>
      </c>
      <c r="W305" s="31">
        <f t="shared" si="189"/>
        <v>0</v>
      </c>
      <c r="X305" s="31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8">
        <v>0</v>
      </c>
      <c r="AI305" s="28">
        <v>0</v>
      </c>
      <c r="AJ305" s="28">
        <v>0</v>
      </c>
      <c r="AK305" s="28">
        <v>0</v>
      </c>
      <c r="AL305" s="28">
        <v>0</v>
      </c>
      <c r="AM305" s="28">
        <v>0</v>
      </c>
      <c r="AN305" s="28">
        <v>0</v>
      </c>
      <c r="AO305" s="28">
        <v>0</v>
      </c>
      <c r="AP305" s="28">
        <v>0</v>
      </c>
      <c r="AQ305" s="28">
        <v>0</v>
      </c>
      <c r="AR305" s="28">
        <v>0</v>
      </c>
      <c r="AS305" s="28">
        <v>0</v>
      </c>
      <c r="AT305" s="28">
        <v>0</v>
      </c>
      <c r="AU305" s="28">
        <v>0</v>
      </c>
      <c r="AV305" s="28">
        <v>0</v>
      </c>
      <c r="AW305" s="86">
        <v>8.43E-2</v>
      </c>
      <c r="AX305" s="28">
        <v>0</v>
      </c>
      <c r="AY305" s="28">
        <v>0</v>
      </c>
      <c r="AZ305" s="86">
        <v>8.43E-2</v>
      </c>
      <c r="BA305" s="28">
        <v>0</v>
      </c>
      <c r="BB305" s="28">
        <v>0</v>
      </c>
      <c r="BC305" s="28">
        <v>0</v>
      </c>
      <c r="BD305" s="28">
        <v>0</v>
      </c>
      <c r="BE305" s="28">
        <v>0</v>
      </c>
      <c r="BF305" s="28">
        <v>0</v>
      </c>
      <c r="BG305" s="28">
        <v>0</v>
      </c>
      <c r="BH305" s="28">
        <v>0</v>
      </c>
      <c r="BI305" s="28">
        <v>0</v>
      </c>
      <c r="BJ305" s="28">
        <v>0</v>
      </c>
      <c r="BK305" s="28">
        <v>0</v>
      </c>
      <c r="BL305" s="28">
        <v>0</v>
      </c>
      <c r="BM305" s="28">
        <v>0</v>
      </c>
      <c r="BN305" s="28">
        <v>0</v>
      </c>
      <c r="BO305" s="28">
        <v>0</v>
      </c>
      <c r="BP305" s="28">
        <v>0</v>
      </c>
      <c r="BQ305" s="28">
        <v>0</v>
      </c>
      <c r="BR305" s="28">
        <v>0</v>
      </c>
      <c r="BS305" s="28">
        <v>0</v>
      </c>
      <c r="BT305" s="28">
        <v>0</v>
      </c>
      <c r="BU305" s="28">
        <v>0</v>
      </c>
      <c r="BV305" s="31">
        <f t="shared" si="179"/>
        <v>8.43E-2</v>
      </c>
      <c r="BW305" s="31">
        <f t="shared" si="180"/>
        <v>0</v>
      </c>
      <c r="BX305" s="31">
        <f t="shared" si="181"/>
        <v>0</v>
      </c>
      <c r="BY305" s="31">
        <f t="shared" si="182"/>
        <v>8.43E-2</v>
      </c>
      <c r="BZ305" s="31">
        <f t="shared" si="183"/>
        <v>0</v>
      </c>
      <c r="CA305" s="31">
        <f t="shared" si="184"/>
        <v>8.43E-2</v>
      </c>
      <c r="CB305" s="31">
        <f t="shared" si="185"/>
        <v>0</v>
      </c>
      <c r="CC305" s="31">
        <f t="shared" si="186"/>
        <v>0</v>
      </c>
      <c r="CD305" s="31">
        <f t="shared" si="187"/>
        <v>8.43E-2</v>
      </c>
      <c r="CE305" s="31">
        <f t="shared" si="188"/>
        <v>0</v>
      </c>
      <c r="CF305" s="85" t="s">
        <v>1401</v>
      </c>
    </row>
    <row r="306" spans="1:84" s="37" customFormat="1" ht="50.25" customHeight="1" x14ac:dyDescent="0.25">
      <c r="A306" s="7" t="s">
        <v>114</v>
      </c>
      <c r="B306" s="18" t="s">
        <v>1428</v>
      </c>
      <c r="C306" s="8" t="s">
        <v>1429</v>
      </c>
      <c r="D306" s="63">
        <v>2017</v>
      </c>
      <c r="E306" s="63">
        <v>2017</v>
      </c>
      <c r="F306" s="63" t="s">
        <v>1358</v>
      </c>
      <c r="G306" s="64">
        <v>1.2433697347893914E-2</v>
      </c>
      <c r="H306" s="64">
        <f t="shared" si="202"/>
        <v>7.9699999999999993E-2</v>
      </c>
      <c r="I306" s="31" t="s">
        <v>891</v>
      </c>
      <c r="J306" s="31">
        <v>1.2433697347893914E-2</v>
      </c>
      <c r="K306" s="31">
        <f t="shared" si="203"/>
        <v>7.9699999999999993E-2</v>
      </c>
      <c r="L306" s="31" t="s">
        <v>891</v>
      </c>
      <c r="M306" s="31">
        <v>0</v>
      </c>
      <c r="N306" s="31">
        <v>0</v>
      </c>
      <c r="O306" s="65">
        <v>0</v>
      </c>
      <c r="P306" s="28">
        <v>0</v>
      </c>
      <c r="Q306" s="28">
        <v>0.13070799999999999</v>
      </c>
      <c r="R306" s="31">
        <v>0.15031419999999998</v>
      </c>
      <c r="S306" s="31">
        <f t="shared" si="200"/>
        <v>0</v>
      </c>
      <c r="T306" s="31">
        <f t="shared" si="201"/>
        <v>7.9699999999999993E-2</v>
      </c>
      <c r="U306" s="31">
        <f t="shared" si="178"/>
        <v>0</v>
      </c>
      <c r="V306" s="31">
        <f t="shared" si="204"/>
        <v>0</v>
      </c>
      <c r="W306" s="31">
        <f t="shared" si="189"/>
        <v>0</v>
      </c>
      <c r="X306" s="31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8">
        <v>0</v>
      </c>
      <c r="AI306" s="28">
        <v>0</v>
      </c>
      <c r="AJ306" s="28">
        <v>0</v>
      </c>
      <c r="AK306" s="28">
        <v>0</v>
      </c>
      <c r="AL306" s="28">
        <v>0</v>
      </c>
      <c r="AM306" s="28">
        <v>0</v>
      </c>
      <c r="AN306" s="28">
        <v>0</v>
      </c>
      <c r="AO306" s="28">
        <v>0</v>
      </c>
      <c r="AP306" s="28">
        <v>0</v>
      </c>
      <c r="AQ306" s="28">
        <v>0</v>
      </c>
      <c r="AR306" s="28">
        <v>0</v>
      </c>
      <c r="AS306" s="28">
        <v>0</v>
      </c>
      <c r="AT306" s="28">
        <v>0</v>
      </c>
      <c r="AU306" s="28">
        <v>0</v>
      </c>
      <c r="AV306" s="28">
        <v>0</v>
      </c>
      <c r="AW306" s="86">
        <v>7.9699999999999993E-2</v>
      </c>
      <c r="AX306" s="28">
        <v>0</v>
      </c>
      <c r="AY306" s="28">
        <v>0</v>
      </c>
      <c r="AZ306" s="86">
        <v>7.9699999999999993E-2</v>
      </c>
      <c r="BA306" s="28">
        <v>0</v>
      </c>
      <c r="BB306" s="28">
        <v>0</v>
      </c>
      <c r="BC306" s="28">
        <v>0</v>
      </c>
      <c r="BD306" s="28">
        <v>0</v>
      </c>
      <c r="BE306" s="28">
        <v>0</v>
      </c>
      <c r="BF306" s="28">
        <v>0</v>
      </c>
      <c r="BG306" s="28">
        <v>0</v>
      </c>
      <c r="BH306" s="28">
        <v>0</v>
      </c>
      <c r="BI306" s="28">
        <v>0</v>
      </c>
      <c r="BJ306" s="28">
        <v>0</v>
      </c>
      <c r="BK306" s="28">
        <v>0</v>
      </c>
      <c r="BL306" s="28">
        <v>0</v>
      </c>
      <c r="BM306" s="28">
        <v>0</v>
      </c>
      <c r="BN306" s="28">
        <v>0</v>
      </c>
      <c r="BO306" s="28">
        <v>0</v>
      </c>
      <c r="BP306" s="28">
        <v>0</v>
      </c>
      <c r="BQ306" s="28">
        <v>0</v>
      </c>
      <c r="BR306" s="28">
        <v>0</v>
      </c>
      <c r="BS306" s="28">
        <v>0</v>
      </c>
      <c r="BT306" s="28">
        <v>0</v>
      </c>
      <c r="BU306" s="28">
        <v>0</v>
      </c>
      <c r="BV306" s="31">
        <f t="shared" si="179"/>
        <v>7.9699999999999993E-2</v>
      </c>
      <c r="BW306" s="31">
        <f t="shared" si="180"/>
        <v>0</v>
      </c>
      <c r="BX306" s="31">
        <f t="shared" si="181"/>
        <v>0</v>
      </c>
      <c r="BY306" s="31">
        <f t="shared" si="182"/>
        <v>7.9699999999999993E-2</v>
      </c>
      <c r="BZ306" s="31">
        <f t="shared" si="183"/>
        <v>0</v>
      </c>
      <c r="CA306" s="31">
        <f t="shared" si="184"/>
        <v>7.9699999999999993E-2</v>
      </c>
      <c r="CB306" s="31">
        <f t="shared" si="185"/>
        <v>0</v>
      </c>
      <c r="CC306" s="31">
        <f t="shared" si="186"/>
        <v>0</v>
      </c>
      <c r="CD306" s="31">
        <f t="shared" si="187"/>
        <v>7.9699999999999993E-2</v>
      </c>
      <c r="CE306" s="31">
        <f t="shared" si="188"/>
        <v>0</v>
      </c>
      <c r="CF306" s="85" t="s">
        <v>1401</v>
      </c>
    </row>
    <row r="307" spans="1:84" s="37" customFormat="1" ht="50.25" customHeight="1" x14ac:dyDescent="0.25">
      <c r="A307" s="7" t="s">
        <v>114</v>
      </c>
      <c r="B307" s="18" t="s">
        <v>1430</v>
      </c>
      <c r="C307" s="8" t="s">
        <v>1431</v>
      </c>
      <c r="D307" s="63">
        <v>2017</v>
      </c>
      <c r="E307" s="63">
        <v>2017</v>
      </c>
      <c r="F307" s="63" t="s">
        <v>1358</v>
      </c>
      <c r="G307" s="64">
        <v>1.3231197771587745E-2</v>
      </c>
      <c r="H307" s="64">
        <f t="shared" si="202"/>
        <v>9.5000000000000001E-2</v>
      </c>
      <c r="I307" s="31" t="s">
        <v>891</v>
      </c>
      <c r="J307" s="31">
        <v>1.3231197771587745E-2</v>
      </c>
      <c r="K307" s="31">
        <f t="shared" si="203"/>
        <v>9.5000000000000001E-2</v>
      </c>
      <c r="L307" s="31" t="s">
        <v>891</v>
      </c>
      <c r="M307" s="31">
        <v>0</v>
      </c>
      <c r="N307" s="31">
        <v>0</v>
      </c>
      <c r="O307" s="65">
        <v>0</v>
      </c>
      <c r="P307" s="28">
        <v>0</v>
      </c>
      <c r="Q307" s="28">
        <v>0.15579999999999999</v>
      </c>
      <c r="R307" s="31">
        <v>0.17916999999999997</v>
      </c>
      <c r="S307" s="31">
        <f t="shared" si="200"/>
        <v>0</v>
      </c>
      <c r="T307" s="31">
        <f t="shared" si="201"/>
        <v>9.5000000000000001E-2</v>
      </c>
      <c r="U307" s="31">
        <f t="shared" si="178"/>
        <v>0</v>
      </c>
      <c r="V307" s="31">
        <f t="shared" si="204"/>
        <v>0</v>
      </c>
      <c r="W307" s="31">
        <f t="shared" si="189"/>
        <v>0</v>
      </c>
      <c r="X307" s="31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</v>
      </c>
      <c r="AI307" s="28">
        <v>0</v>
      </c>
      <c r="AJ307" s="28">
        <v>0</v>
      </c>
      <c r="AK307" s="28">
        <v>0</v>
      </c>
      <c r="AL307" s="28">
        <v>0</v>
      </c>
      <c r="AM307" s="28">
        <v>0</v>
      </c>
      <c r="AN307" s="28">
        <v>0</v>
      </c>
      <c r="AO307" s="28">
        <v>0</v>
      </c>
      <c r="AP307" s="28">
        <v>0</v>
      </c>
      <c r="AQ307" s="28">
        <v>0</v>
      </c>
      <c r="AR307" s="28">
        <v>0</v>
      </c>
      <c r="AS307" s="28">
        <v>0</v>
      </c>
      <c r="AT307" s="28">
        <v>0</v>
      </c>
      <c r="AU307" s="28">
        <v>0</v>
      </c>
      <c r="AV307" s="28">
        <v>0</v>
      </c>
      <c r="AW307" s="86">
        <v>9.5000000000000001E-2</v>
      </c>
      <c r="AX307" s="28">
        <v>0</v>
      </c>
      <c r="AY307" s="28">
        <v>0</v>
      </c>
      <c r="AZ307" s="86">
        <v>9.5000000000000001E-2</v>
      </c>
      <c r="BA307" s="28">
        <v>0</v>
      </c>
      <c r="BB307" s="28">
        <v>0</v>
      </c>
      <c r="BC307" s="28">
        <v>0</v>
      </c>
      <c r="BD307" s="28">
        <v>0</v>
      </c>
      <c r="BE307" s="28">
        <v>0</v>
      </c>
      <c r="BF307" s="28">
        <v>0</v>
      </c>
      <c r="BG307" s="28">
        <v>0</v>
      </c>
      <c r="BH307" s="28">
        <v>0</v>
      </c>
      <c r="BI307" s="28">
        <v>0</v>
      </c>
      <c r="BJ307" s="28">
        <v>0</v>
      </c>
      <c r="BK307" s="28">
        <v>0</v>
      </c>
      <c r="BL307" s="28">
        <v>0</v>
      </c>
      <c r="BM307" s="28">
        <v>0</v>
      </c>
      <c r="BN307" s="28">
        <v>0</v>
      </c>
      <c r="BO307" s="28">
        <v>0</v>
      </c>
      <c r="BP307" s="28">
        <v>0</v>
      </c>
      <c r="BQ307" s="28">
        <v>0</v>
      </c>
      <c r="BR307" s="28">
        <v>0</v>
      </c>
      <c r="BS307" s="28">
        <v>0</v>
      </c>
      <c r="BT307" s="28">
        <v>0</v>
      </c>
      <c r="BU307" s="28">
        <v>0</v>
      </c>
      <c r="BV307" s="31">
        <f t="shared" si="179"/>
        <v>9.5000000000000001E-2</v>
      </c>
      <c r="BW307" s="31">
        <f t="shared" si="180"/>
        <v>0</v>
      </c>
      <c r="BX307" s="31">
        <f t="shared" si="181"/>
        <v>0</v>
      </c>
      <c r="BY307" s="31">
        <f t="shared" si="182"/>
        <v>9.5000000000000001E-2</v>
      </c>
      <c r="BZ307" s="31">
        <f t="shared" si="183"/>
        <v>0</v>
      </c>
      <c r="CA307" s="31">
        <f t="shared" si="184"/>
        <v>9.5000000000000001E-2</v>
      </c>
      <c r="CB307" s="31">
        <f t="shared" si="185"/>
        <v>0</v>
      </c>
      <c r="CC307" s="31">
        <f t="shared" si="186"/>
        <v>0</v>
      </c>
      <c r="CD307" s="31">
        <f t="shared" si="187"/>
        <v>9.5000000000000001E-2</v>
      </c>
      <c r="CE307" s="31">
        <f t="shared" si="188"/>
        <v>0</v>
      </c>
      <c r="CF307" s="85" t="s">
        <v>1401</v>
      </c>
    </row>
    <row r="308" spans="1:84" s="37" customFormat="1" ht="50.25" customHeight="1" x14ac:dyDescent="0.25">
      <c r="A308" s="7" t="s">
        <v>114</v>
      </c>
      <c r="B308" s="18" t="s">
        <v>2020</v>
      </c>
      <c r="C308" s="8" t="s">
        <v>1257</v>
      </c>
      <c r="D308" s="63">
        <v>2018</v>
      </c>
      <c r="E308" s="63">
        <v>2019</v>
      </c>
      <c r="F308" s="63" t="s">
        <v>1358</v>
      </c>
      <c r="G308" s="64">
        <v>0</v>
      </c>
      <c r="H308" s="64">
        <f t="shared" si="202"/>
        <v>0</v>
      </c>
      <c r="I308" s="31" t="s">
        <v>2672</v>
      </c>
      <c r="J308" s="31">
        <v>0.46</v>
      </c>
      <c r="K308" s="31">
        <f t="shared" si="203"/>
        <v>2.8985108739840002</v>
      </c>
      <c r="L308" s="31">
        <v>0</v>
      </c>
      <c r="M308" s="31">
        <v>0</v>
      </c>
      <c r="N308" s="31">
        <v>0</v>
      </c>
      <c r="O308" s="65">
        <v>0</v>
      </c>
      <c r="P308" s="28">
        <v>0</v>
      </c>
      <c r="Q308" s="28">
        <v>0</v>
      </c>
      <c r="R308" s="31">
        <v>0</v>
      </c>
      <c r="S308" s="31">
        <f t="shared" si="200"/>
        <v>0</v>
      </c>
      <c r="T308" s="31">
        <f t="shared" si="201"/>
        <v>2.8985108739840002</v>
      </c>
      <c r="U308" s="31">
        <f t="shared" si="178"/>
        <v>0</v>
      </c>
      <c r="V308" s="31">
        <f t="shared" si="204"/>
        <v>0</v>
      </c>
      <c r="W308" s="31">
        <f t="shared" si="189"/>
        <v>2.8985108739840002</v>
      </c>
      <c r="X308" s="31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8">
        <v>0</v>
      </c>
      <c r="AI308" s="28">
        <v>0</v>
      </c>
      <c r="AJ308" s="28">
        <v>0</v>
      </c>
      <c r="AK308" s="28">
        <v>0</v>
      </c>
      <c r="AL308" s="28">
        <v>0</v>
      </c>
      <c r="AM308" s="28">
        <v>0</v>
      </c>
      <c r="AN308" s="28">
        <v>0</v>
      </c>
      <c r="AO308" s="28">
        <v>0</v>
      </c>
      <c r="AP308" s="28">
        <v>0</v>
      </c>
      <c r="AQ308" s="28">
        <v>0</v>
      </c>
      <c r="AR308" s="28">
        <v>0</v>
      </c>
      <c r="AS308" s="28">
        <v>0</v>
      </c>
      <c r="AT308" s="28">
        <v>0</v>
      </c>
      <c r="AU308" s="28">
        <v>0</v>
      </c>
      <c r="AV308" s="28">
        <v>0</v>
      </c>
      <c r="AW308" s="28">
        <v>0</v>
      </c>
      <c r="AX308" s="28">
        <v>0</v>
      </c>
      <c r="AY308" s="28">
        <v>0</v>
      </c>
      <c r="AZ308" s="28">
        <v>0</v>
      </c>
      <c r="BA308" s="28">
        <v>0</v>
      </c>
      <c r="BB308" s="28">
        <v>0</v>
      </c>
      <c r="BC308" s="28">
        <v>0</v>
      </c>
      <c r="BD308" s="28">
        <v>0</v>
      </c>
      <c r="BE308" s="28">
        <v>0</v>
      </c>
      <c r="BF308" s="28">
        <v>0</v>
      </c>
      <c r="BG308" s="28">
        <v>0</v>
      </c>
      <c r="BH308" s="28">
        <v>0</v>
      </c>
      <c r="BI308" s="28">
        <v>0</v>
      </c>
      <c r="BJ308" s="28">
        <v>0</v>
      </c>
      <c r="BK308" s="28">
        <v>0</v>
      </c>
      <c r="BL308" s="28">
        <v>0</v>
      </c>
      <c r="BM308" s="28">
        <v>0</v>
      </c>
      <c r="BN308" s="28">
        <v>0</v>
      </c>
      <c r="BO308" s="28">
        <v>0</v>
      </c>
      <c r="BP308" s="28">
        <v>0</v>
      </c>
      <c r="BQ308" s="28">
        <v>2.8985108739840002</v>
      </c>
      <c r="BR308" s="28">
        <v>0</v>
      </c>
      <c r="BS308" s="28">
        <v>0</v>
      </c>
      <c r="BT308" s="28">
        <v>2.8985108739840002</v>
      </c>
      <c r="BU308" s="28"/>
      <c r="BV308" s="31">
        <f t="shared" si="179"/>
        <v>0</v>
      </c>
      <c r="BW308" s="31">
        <f t="shared" si="180"/>
        <v>0</v>
      </c>
      <c r="BX308" s="31">
        <f t="shared" si="181"/>
        <v>0</v>
      </c>
      <c r="BY308" s="31">
        <f t="shared" si="182"/>
        <v>0</v>
      </c>
      <c r="BZ308" s="31">
        <f t="shared" si="183"/>
        <v>0</v>
      </c>
      <c r="CA308" s="31">
        <f t="shared" si="184"/>
        <v>2.8985108739840002</v>
      </c>
      <c r="CB308" s="31">
        <f t="shared" si="185"/>
        <v>0</v>
      </c>
      <c r="CC308" s="31">
        <f t="shared" si="186"/>
        <v>0</v>
      </c>
      <c r="CD308" s="31">
        <f t="shared" si="187"/>
        <v>2.8985108739840002</v>
      </c>
      <c r="CE308" s="31">
        <f t="shared" si="188"/>
        <v>0</v>
      </c>
      <c r="CF308" s="85" t="s">
        <v>1401</v>
      </c>
    </row>
    <row r="309" spans="1:84" s="1" customFormat="1" ht="71.25" x14ac:dyDescent="0.25">
      <c r="A309" s="9" t="s">
        <v>116</v>
      </c>
      <c r="B309" s="16" t="s">
        <v>117</v>
      </c>
      <c r="C309" s="6" t="s">
        <v>80</v>
      </c>
      <c r="D309" s="60" t="s">
        <v>1358</v>
      </c>
      <c r="E309" s="60" t="s">
        <v>1358</v>
      </c>
      <c r="F309" s="60" t="s">
        <v>1358</v>
      </c>
      <c r="G309" s="61">
        <f>SUM(G310:G494)</f>
        <v>3.757647594710869</v>
      </c>
      <c r="H309" s="61">
        <f t="shared" si="202"/>
        <v>28.864793603380004</v>
      </c>
      <c r="I309" s="30">
        <v>0</v>
      </c>
      <c r="J309" s="30">
        <f>SUM(J310:J494)</f>
        <v>2.3233012458036666</v>
      </c>
      <c r="K309" s="30">
        <f t="shared" si="203"/>
        <v>17.009226277380002</v>
      </c>
      <c r="L309" s="30" t="s">
        <v>1358</v>
      </c>
      <c r="M309" s="30">
        <f>SUM(M310:M494)</f>
        <v>0</v>
      </c>
      <c r="N309" s="30">
        <v>0</v>
      </c>
      <c r="O309" s="30">
        <f>SUM(O310:O494)</f>
        <v>19.239681854640001</v>
      </c>
      <c r="P309" s="62">
        <f>SUM(P310:P494)</f>
        <v>22.125634132835998</v>
      </c>
      <c r="Q309" s="62">
        <f>SUM(Q310:Q494)</f>
        <v>32.922005240911204</v>
      </c>
      <c r="R309" s="62">
        <f>SUM(R310:R494)</f>
        <v>37.860306027047876</v>
      </c>
      <c r="S309" s="30">
        <f t="shared" si="200"/>
        <v>12.865864446</v>
      </c>
      <c r="T309" s="30">
        <f t="shared" si="201"/>
        <v>23.79418825778</v>
      </c>
      <c r="U309" s="30">
        <f t="shared" si="178"/>
        <v>12.865864446</v>
      </c>
      <c r="V309" s="30">
        <f t="shared" si="204"/>
        <v>0</v>
      </c>
      <c r="W309" s="30">
        <f t="shared" si="189"/>
        <v>3.3924809901999993</v>
      </c>
      <c r="X309" s="30">
        <f>SUM(X310:X355)</f>
        <v>1.0102971199999999</v>
      </c>
      <c r="Y309" s="30">
        <f>SUM(Y310:Y429)</f>
        <v>0</v>
      </c>
      <c r="Z309" s="30">
        <f>SUM(Z310:Z429)</f>
        <v>0</v>
      </c>
      <c r="AA309" s="30">
        <f>SUM(AA310:AA429)</f>
        <v>0</v>
      </c>
      <c r="AB309" s="30">
        <f>SUM(AB310:AB429)</f>
        <v>0</v>
      </c>
      <c r="AC309" s="30">
        <f>SUM(AC310:AC317)</f>
        <v>3.3924809901999993</v>
      </c>
      <c r="AD309" s="30">
        <f>SUM(AD310:AD429)</f>
        <v>0</v>
      </c>
      <c r="AE309" s="30">
        <f>SUM(AE310:AE429)</f>
        <v>0</v>
      </c>
      <c r="AF309" s="30">
        <f>SUM(AF310:AF317)</f>
        <v>3.3924809901999993</v>
      </c>
      <c r="AG309" s="30">
        <f t="shared" ref="AG309:AL309" si="205">SUM(AG310:AG429)</f>
        <v>0</v>
      </c>
      <c r="AH309" s="30">
        <f t="shared" si="205"/>
        <v>0.38730632000000004</v>
      </c>
      <c r="AI309" s="30">
        <f t="shared" si="205"/>
        <v>0</v>
      </c>
      <c r="AJ309" s="30">
        <f t="shared" si="205"/>
        <v>0</v>
      </c>
      <c r="AK309" s="30">
        <f t="shared" si="205"/>
        <v>0.38730632000000004</v>
      </c>
      <c r="AL309" s="30">
        <f t="shared" si="205"/>
        <v>0</v>
      </c>
      <c r="AM309" s="30">
        <f>SUM(AM310:AM351)</f>
        <v>0.44900508040000014</v>
      </c>
      <c r="AN309" s="30">
        <f>SUM(AN310:AN429)</f>
        <v>0</v>
      </c>
      <c r="AO309" s="30">
        <f>SUM(AO310:AO429)</f>
        <v>0</v>
      </c>
      <c r="AP309" s="30">
        <f>SUM(AP310:AP351)</f>
        <v>0.44900508040000014</v>
      </c>
      <c r="AQ309" s="30">
        <f t="shared" ref="AQ309:BA309" si="206">SUM(AQ310:AQ429)</f>
        <v>0</v>
      </c>
      <c r="AR309" s="30">
        <f t="shared" si="206"/>
        <v>11.344207006000001</v>
      </c>
      <c r="AS309" s="30">
        <f t="shared" si="206"/>
        <v>0</v>
      </c>
      <c r="AT309" s="30">
        <f t="shared" si="206"/>
        <v>0</v>
      </c>
      <c r="AU309" s="30">
        <f t="shared" si="206"/>
        <v>11.344207006000001</v>
      </c>
      <c r="AV309" s="30">
        <f t="shared" si="206"/>
        <v>0</v>
      </c>
      <c r="AW309" s="30">
        <f t="shared" si="206"/>
        <v>12.716376518780002</v>
      </c>
      <c r="AX309" s="30">
        <f t="shared" si="206"/>
        <v>0</v>
      </c>
      <c r="AY309" s="30">
        <f t="shared" si="206"/>
        <v>0</v>
      </c>
      <c r="AZ309" s="30">
        <f t="shared" si="206"/>
        <v>12.716376518780002</v>
      </c>
      <c r="BA309" s="30">
        <f t="shared" si="206"/>
        <v>0</v>
      </c>
      <c r="BB309" s="30">
        <f>SUM(BB310:BB494)</f>
        <v>0.124054</v>
      </c>
      <c r="BC309" s="30">
        <f>SUM(BC310:BC429)</f>
        <v>0</v>
      </c>
      <c r="BD309" s="30">
        <f>SUM(BD310:BD429)</f>
        <v>0</v>
      </c>
      <c r="BE309" s="30">
        <f>SUM(BE310:BE494)</f>
        <v>0.124054</v>
      </c>
      <c r="BF309" s="30">
        <f>SUM(BF310:BF429)</f>
        <v>0</v>
      </c>
      <c r="BG309" s="30">
        <v>3.8438446781999995</v>
      </c>
      <c r="BH309" s="30">
        <f t="shared" ref="BH309:BU309" si="207">SUM(BH310:BH494)</f>
        <v>0</v>
      </c>
      <c r="BI309" s="30">
        <f t="shared" si="207"/>
        <v>0</v>
      </c>
      <c r="BJ309" s="30">
        <v>3.8438446781999995</v>
      </c>
      <c r="BK309" s="30">
        <f t="shared" si="207"/>
        <v>0</v>
      </c>
      <c r="BL309" s="30">
        <f t="shared" si="207"/>
        <v>0</v>
      </c>
      <c r="BM309" s="30">
        <f t="shared" si="207"/>
        <v>0</v>
      </c>
      <c r="BN309" s="30">
        <f t="shared" si="207"/>
        <v>0</v>
      </c>
      <c r="BO309" s="30">
        <f>SUM(BO310:BO494)</f>
        <v>0</v>
      </c>
      <c r="BP309" s="30">
        <f t="shared" si="207"/>
        <v>0</v>
      </c>
      <c r="BQ309" s="30">
        <v>0</v>
      </c>
      <c r="BR309" s="30">
        <f t="shared" si="207"/>
        <v>0</v>
      </c>
      <c r="BS309" s="30">
        <f t="shared" si="207"/>
        <v>0</v>
      </c>
      <c r="BT309" s="30">
        <v>0</v>
      </c>
      <c r="BU309" s="30">
        <f t="shared" si="207"/>
        <v>0</v>
      </c>
      <c r="BV309" s="30">
        <f t="shared" si="179"/>
        <v>28.864793603380004</v>
      </c>
      <c r="BW309" s="30">
        <f t="shared" si="180"/>
        <v>0</v>
      </c>
      <c r="BX309" s="30">
        <f t="shared" si="181"/>
        <v>0</v>
      </c>
      <c r="BY309" s="30">
        <f t="shared" si="182"/>
        <v>28.864793603380004</v>
      </c>
      <c r="BZ309" s="30">
        <f t="shared" si="183"/>
        <v>0</v>
      </c>
      <c r="CA309" s="30">
        <f t="shared" si="184"/>
        <v>17.009226277380002</v>
      </c>
      <c r="CB309" s="30">
        <f t="shared" si="185"/>
        <v>0</v>
      </c>
      <c r="CC309" s="30">
        <f t="shared" si="186"/>
        <v>0</v>
      </c>
      <c r="CD309" s="30">
        <f t="shared" si="187"/>
        <v>17.009226277380002</v>
      </c>
      <c r="CE309" s="30">
        <f t="shared" si="188"/>
        <v>0</v>
      </c>
      <c r="CF309" s="91" t="s">
        <v>1358</v>
      </c>
    </row>
    <row r="310" spans="1:84" ht="52.5" customHeight="1" x14ac:dyDescent="0.25">
      <c r="A310" s="7" t="s">
        <v>176</v>
      </c>
      <c r="B310" s="18" t="s">
        <v>177</v>
      </c>
      <c r="C310" s="8" t="s">
        <v>660</v>
      </c>
      <c r="D310" s="63">
        <v>2015</v>
      </c>
      <c r="E310" s="63">
        <v>2015</v>
      </c>
      <c r="F310" s="63" t="s">
        <v>1358</v>
      </c>
      <c r="G310" s="64">
        <v>0</v>
      </c>
      <c r="H310" s="64">
        <f t="shared" si="202"/>
        <v>0</v>
      </c>
      <c r="I310" s="31" t="s">
        <v>1358</v>
      </c>
      <c r="J310" s="31">
        <v>0</v>
      </c>
      <c r="K310" s="31">
        <f t="shared" si="203"/>
        <v>0</v>
      </c>
      <c r="L310" s="31" t="s">
        <v>1358</v>
      </c>
      <c r="M310" s="31">
        <v>0</v>
      </c>
      <c r="N310" s="31">
        <v>0</v>
      </c>
      <c r="O310" s="65">
        <v>0</v>
      </c>
      <c r="P310" s="28">
        <v>0</v>
      </c>
      <c r="Q310" s="28">
        <v>1.5462215488639999</v>
      </c>
      <c r="R310" s="31">
        <v>1.7781547811935998</v>
      </c>
      <c r="S310" s="31">
        <f t="shared" si="200"/>
        <v>9.1919639999999997E-2</v>
      </c>
      <c r="T310" s="31">
        <f t="shared" si="201"/>
        <v>0.94281801759999995</v>
      </c>
      <c r="U310" s="31">
        <f t="shared" si="178"/>
        <v>9.1919639999999997E-2</v>
      </c>
      <c r="V310" s="31">
        <f t="shared" si="204"/>
        <v>0</v>
      </c>
      <c r="W310" s="31">
        <f t="shared" si="189"/>
        <v>0.47140900879999997</v>
      </c>
      <c r="X310" s="31">
        <v>9.1919639999999997E-2</v>
      </c>
      <c r="Y310" s="28">
        <v>0</v>
      </c>
      <c r="Z310" s="28">
        <v>0</v>
      </c>
      <c r="AA310" s="28">
        <v>0</v>
      </c>
      <c r="AB310" s="28">
        <v>0</v>
      </c>
      <c r="AC310" s="28">
        <v>0.47140900879999997</v>
      </c>
      <c r="AD310" s="28"/>
      <c r="AE310" s="28">
        <v>0</v>
      </c>
      <c r="AF310" s="28">
        <v>0.47140900879999997</v>
      </c>
      <c r="AG310" s="28">
        <v>0</v>
      </c>
      <c r="AH310" s="28">
        <v>0</v>
      </c>
      <c r="AI310" s="28">
        <v>0</v>
      </c>
      <c r="AJ310" s="28">
        <v>0</v>
      </c>
      <c r="AK310" s="28">
        <v>0</v>
      </c>
      <c r="AL310" s="28">
        <v>0</v>
      </c>
      <c r="AM310" s="28">
        <v>0</v>
      </c>
      <c r="AN310" s="28">
        <v>0</v>
      </c>
      <c r="AO310" s="28">
        <v>0</v>
      </c>
      <c r="AP310" s="28">
        <v>0</v>
      </c>
      <c r="AQ310" s="28">
        <v>0</v>
      </c>
      <c r="AR310" s="28">
        <v>0</v>
      </c>
      <c r="AS310" s="28">
        <v>0</v>
      </c>
      <c r="AT310" s="28">
        <v>0</v>
      </c>
      <c r="AU310" s="28">
        <v>0</v>
      </c>
      <c r="AV310" s="28">
        <v>0</v>
      </c>
      <c r="AW310" s="28">
        <v>0</v>
      </c>
      <c r="AX310" s="28">
        <v>0</v>
      </c>
      <c r="AY310" s="28">
        <v>0</v>
      </c>
      <c r="AZ310" s="28">
        <v>0</v>
      </c>
      <c r="BA310" s="28">
        <v>0</v>
      </c>
      <c r="BB310" s="28">
        <v>0</v>
      </c>
      <c r="BC310" s="28">
        <v>0</v>
      </c>
      <c r="BD310" s="28">
        <v>0</v>
      </c>
      <c r="BE310" s="28">
        <v>0</v>
      </c>
      <c r="BF310" s="28">
        <v>0</v>
      </c>
      <c r="BG310" s="28">
        <v>0</v>
      </c>
      <c r="BH310" s="28">
        <v>0</v>
      </c>
      <c r="BI310" s="28">
        <v>0</v>
      </c>
      <c r="BJ310" s="28">
        <v>0</v>
      </c>
      <c r="BK310" s="28">
        <v>0</v>
      </c>
      <c r="BL310" s="28">
        <v>0</v>
      </c>
      <c r="BM310" s="28">
        <v>0</v>
      </c>
      <c r="BN310" s="28">
        <v>0</v>
      </c>
      <c r="BO310" s="28">
        <v>0</v>
      </c>
      <c r="BP310" s="28">
        <v>0</v>
      </c>
      <c r="BQ310" s="28">
        <v>0</v>
      </c>
      <c r="BR310" s="28">
        <v>0</v>
      </c>
      <c r="BS310" s="28">
        <v>0</v>
      </c>
      <c r="BT310" s="28">
        <v>0</v>
      </c>
      <c r="BU310" s="28">
        <v>0</v>
      </c>
      <c r="BV310" s="31">
        <f t="shared" si="179"/>
        <v>0</v>
      </c>
      <c r="BW310" s="31">
        <f t="shared" si="180"/>
        <v>0</v>
      </c>
      <c r="BX310" s="31">
        <f t="shared" si="181"/>
        <v>0</v>
      </c>
      <c r="BY310" s="31">
        <f t="shared" si="182"/>
        <v>0</v>
      </c>
      <c r="BZ310" s="31">
        <f t="shared" si="183"/>
        <v>0</v>
      </c>
      <c r="CA310" s="31">
        <f t="shared" si="184"/>
        <v>0</v>
      </c>
      <c r="CB310" s="31">
        <f t="shared" si="185"/>
        <v>0</v>
      </c>
      <c r="CC310" s="31">
        <f t="shared" si="186"/>
        <v>0</v>
      </c>
      <c r="CD310" s="31">
        <f t="shared" si="187"/>
        <v>0</v>
      </c>
      <c r="CE310" s="31">
        <f t="shared" si="188"/>
        <v>0</v>
      </c>
      <c r="CF310" s="85" t="s">
        <v>1402</v>
      </c>
    </row>
    <row r="311" spans="1:84" ht="52.5" customHeight="1" x14ac:dyDescent="0.25">
      <c r="A311" s="7" t="s">
        <v>176</v>
      </c>
      <c r="B311" s="18" t="s">
        <v>178</v>
      </c>
      <c r="C311" s="8" t="s">
        <v>661</v>
      </c>
      <c r="D311" s="63">
        <v>2015</v>
      </c>
      <c r="E311" s="63">
        <v>2015</v>
      </c>
      <c r="F311" s="63" t="s">
        <v>1358</v>
      </c>
      <c r="G311" s="64">
        <v>0</v>
      </c>
      <c r="H311" s="64">
        <f t="shared" si="202"/>
        <v>0</v>
      </c>
      <c r="I311" s="31" t="s">
        <v>1358</v>
      </c>
      <c r="J311" s="31">
        <v>0</v>
      </c>
      <c r="K311" s="31">
        <f t="shared" si="203"/>
        <v>0</v>
      </c>
      <c r="L311" s="31" t="s">
        <v>1358</v>
      </c>
      <c r="M311" s="31">
        <v>0</v>
      </c>
      <c r="N311" s="31">
        <v>0</v>
      </c>
      <c r="O311" s="65">
        <v>0</v>
      </c>
      <c r="P311" s="28">
        <v>0</v>
      </c>
      <c r="Q311" s="28">
        <v>6.0908717023999998E-2</v>
      </c>
      <c r="R311" s="31">
        <v>7.0045024577599993E-2</v>
      </c>
      <c r="S311" s="31">
        <f t="shared" si="200"/>
        <v>1.8576740000000001E-2</v>
      </c>
      <c r="T311" s="31">
        <f t="shared" si="201"/>
        <v>3.71394616E-2</v>
      </c>
      <c r="U311" s="31">
        <f t="shared" si="178"/>
        <v>1.8576740000000001E-2</v>
      </c>
      <c r="V311" s="31">
        <f t="shared" si="204"/>
        <v>0</v>
      </c>
      <c r="W311" s="31">
        <f t="shared" si="189"/>
        <v>1.85697308E-2</v>
      </c>
      <c r="X311" s="31">
        <v>1.8576740000000001E-2</v>
      </c>
      <c r="Y311" s="28">
        <v>0</v>
      </c>
      <c r="Z311" s="28">
        <v>0</v>
      </c>
      <c r="AA311" s="28">
        <v>0</v>
      </c>
      <c r="AB311" s="28">
        <v>0</v>
      </c>
      <c r="AC311" s="28">
        <v>1.85697308E-2</v>
      </c>
      <c r="AD311" s="28"/>
      <c r="AE311" s="28">
        <v>0</v>
      </c>
      <c r="AF311" s="28">
        <v>1.85697308E-2</v>
      </c>
      <c r="AG311" s="28">
        <v>0</v>
      </c>
      <c r="AH311" s="28">
        <v>0</v>
      </c>
      <c r="AI311" s="28">
        <v>0</v>
      </c>
      <c r="AJ311" s="28">
        <v>0</v>
      </c>
      <c r="AK311" s="28">
        <v>0</v>
      </c>
      <c r="AL311" s="28">
        <v>0</v>
      </c>
      <c r="AM311" s="28">
        <v>0</v>
      </c>
      <c r="AN311" s="28">
        <v>0</v>
      </c>
      <c r="AO311" s="28">
        <v>0</v>
      </c>
      <c r="AP311" s="28">
        <v>0</v>
      </c>
      <c r="AQ311" s="28">
        <v>0</v>
      </c>
      <c r="AR311" s="28">
        <v>0</v>
      </c>
      <c r="AS311" s="28">
        <v>0</v>
      </c>
      <c r="AT311" s="28">
        <v>0</v>
      </c>
      <c r="AU311" s="28">
        <v>0</v>
      </c>
      <c r="AV311" s="28">
        <v>0</v>
      </c>
      <c r="AW311" s="28">
        <v>0</v>
      </c>
      <c r="AX311" s="28">
        <v>0</v>
      </c>
      <c r="AY311" s="28">
        <v>0</v>
      </c>
      <c r="AZ311" s="28">
        <v>0</v>
      </c>
      <c r="BA311" s="28">
        <v>0</v>
      </c>
      <c r="BB311" s="28">
        <v>0</v>
      </c>
      <c r="BC311" s="28">
        <v>0</v>
      </c>
      <c r="BD311" s="28">
        <v>0</v>
      </c>
      <c r="BE311" s="28">
        <v>0</v>
      </c>
      <c r="BF311" s="28">
        <v>0</v>
      </c>
      <c r="BG311" s="28">
        <v>0</v>
      </c>
      <c r="BH311" s="28">
        <v>0</v>
      </c>
      <c r="BI311" s="28">
        <v>0</v>
      </c>
      <c r="BJ311" s="28">
        <v>0</v>
      </c>
      <c r="BK311" s="28">
        <v>0</v>
      </c>
      <c r="BL311" s="28">
        <v>0</v>
      </c>
      <c r="BM311" s="28">
        <v>0</v>
      </c>
      <c r="BN311" s="28">
        <v>0</v>
      </c>
      <c r="BO311" s="28">
        <v>0</v>
      </c>
      <c r="BP311" s="28">
        <v>0</v>
      </c>
      <c r="BQ311" s="28">
        <v>0</v>
      </c>
      <c r="BR311" s="28">
        <v>0</v>
      </c>
      <c r="BS311" s="28">
        <v>0</v>
      </c>
      <c r="BT311" s="28">
        <v>0</v>
      </c>
      <c r="BU311" s="28">
        <v>0</v>
      </c>
      <c r="BV311" s="31">
        <f t="shared" si="179"/>
        <v>0</v>
      </c>
      <c r="BW311" s="31">
        <f t="shared" si="180"/>
        <v>0</v>
      </c>
      <c r="BX311" s="31">
        <f t="shared" si="181"/>
        <v>0</v>
      </c>
      <c r="BY311" s="31">
        <f t="shared" si="182"/>
        <v>0</v>
      </c>
      <c r="BZ311" s="31">
        <f t="shared" si="183"/>
        <v>0</v>
      </c>
      <c r="CA311" s="31">
        <f t="shared" si="184"/>
        <v>0</v>
      </c>
      <c r="CB311" s="31">
        <f t="shared" si="185"/>
        <v>0</v>
      </c>
      <c r="CC311" s="31">
        <f t="shared" si="186"/>
        <v>0</v>
      </c>
      <c r="CD311" s="31">
        <f t="shared" si="187"/>
        <v>0</v>
      </c>
      <c r="CE311" s="31">
        <f t="shared" si="188"/>
        <v>0</v>
      </c>
      <c r="CF311" s="85" t="s">
        <v>1402</v>
      </c>
    </row>
    <row r="312" spans="1:84" ht="66" customHeight="1" x14ac:dyDescent="0.25">
      <c r="A312" s="7" t="s">
        <v>176</v>
      </c>
      <c r="B312" s="18" t="s">
        <v>179</v>
      </c>
      <c r="C312" s="8" t="s">
        <v>662</v>
      </c>
      <c r="D312" s="63">
        <v>2015</v>
      </c>
      <c r="E312" s="63">
        <v>2015</v>
      </c>
      <c r="F312" s="63" t="s">
        <v>1358</v>
      </c>
      <c r="G312" s="64">
        <v>0</v>
      </c>
      <c r="H312" s="64">
        <f t="shared" si="202"/>
        <v>0</v>
      </c>
      <c r="I312" s="31" t="s">
        <v>1358</v>
      </c>
      <c r="J312" s="31">
        <v>0</v>
      </c>
      <c r="K312" s="31">
        <f t="shared" si="203"/>
        <v>0</v>
      </c>
      <c r="L312" s="31" t="s">
        <v>1358</v>
      </c>
      <c r="M312" s="31">
        <v>0</v>
      </c>
      <c r="N312" s="31">
        <v>0</v>
      </c>
      <c r="O312" s="65">
        <v>0</v>
      </c>
      <c r="P312" s="28">
        <v>0</v>
      </c>
      <c r="Q312" s="28">
        <v>6.6505570483359984</v>
      </c>
      <c r="R312" s="31">
        <v>7.6481406055863976</v>
      </c>
      <c r="S312" s="31">
        <f t="shared" si="200"/>
        <v>0.89980073999999988</v>
      </c>
      <c r="T312" s="31">
        <f t="shared" si="201"/>
        <v>4.0552177123999993</v>
      </c>
      <c r="U312" s="31">
        <f t="shared" si="178"/>
        <v>0.89980073999999988</v>
      </c>
      <c r="V312" s="31">
        <f t="shared" si="204"/>
        <v>0</v>
      </c>
      <c r="W312" s="31">
        <f t="shared" si="189"/>
        <v>2.0276088561999996</v>
      </c>
      <c r="X312" s="31">
        <v>0.89980073999999988</v>
      </c>
      <c r="Y312" s="28">
        <v>0</v>
      </c>
      <c r="Z312" s="28">
        <v>0</v>
      </c>
      <c r="AA312" s="28">
        <v>0</v>
      </c>
      <c r="AB312" s="28">
        <v>0</v>
      </c>
      <c r="AC312" s="28">
        <v>2.0276088561999996</v>
      </c>
      <c r="AD312" s="28"/>
      <c r="AE312" s="28">
        <v>0</v>
      </c>
      <c r="AF312" s="28">
        <v>2.0276088561999996</v>
      </c>
      <c r="AG312" s="28">
        <v>0</v>
      </c>
      <c r="AH312" s="28">
        <v>0</v>
      </c>
      <c r="AI312" s="28">
        <v>0</v>
      </c>
      <c r="AJ312" s="28">
        <v>0</v>
      </c>
      <c r="AK312" s="28">
        <v>0</v>
      </c>
      <c r="AL312" s="28">
        <v>0</v>
      </c>
      <c r="AM312" s="28">
        <v>0</v>
      </c>
      <c r="AN312" s="28">
        <v>0</v>
      </c>
      <c r="AO312" s="28">
        <v>0</v>
      </c>
      <c r="AP312" s="28">
        <v>0</v>
      </c>
      <c r="AQ312" s="28">
        <v>0</v>
      </c>
      <c r="AR312" s="28">
        <v>0</v>
      </c>
      <c r="AS312" s="28">
        <v>0</v>
      </c>
      <c r="AT312" s="28">
        <v>0</v>
      </c>
      <c r="AU312" s="28">
        <v>0</v>
      </c>
      <c r="AV312" s="28">
        <v>0</v>
      </c>
      <c r="AW312" s="28">
        <v>0</v>
      </c>
      <c r="AX312" s="28">
        <v>0</v>
      </c>
      <c r="AY312" s="28">
        <v>0</v>
      </c>
      <c r="AZ312" s="28">
        <v>0</v>
      </c>
      <c r="BA312" s="28">
        <v>0</v>
      </c>
      <c r="BB312" s="28">
        <v>0</v>
      </c>
      <c r="BC312" s="28">
        <v>0</v>
      </c>
      <c r="BD312" s="28">
        <v>0</v>
      </c>
      <c r="BE312" s="28">
        <v>0</v>
      </c>
      <c r="BF312" s="28">
        <v>0</v>
      </c>
      <c r="BG312" s="28">
        <v>0</v>
      </c>
      <c r="BH312" s="28">
        <v>0</v>
      </c>
      <c r="BI312" s="28">
        <v>0</v>
      </c>
      <c r="BJ312" s="28">
        <v>0</v>
      </c>
      <c r="BK312" s="28">
        <v>0</v>
      </c>
      <c r="BL312" s="28">
        <v>0</v>
      </c>
      <c r="BM312" s="28">
        <v>0</v>
      </c>
      <c r="BN312" s="28">
        <v>0</v>
      </c>
      <c r="BO312" s="28">
        <v>0</v>
      </c>
      <c r="BP312" s="28">
        <v>0</v>
      </c>
      <c r="BQ312" s="28">
        <v>0</v>
      </c>
      <c r="BR312" s="28">
        <v>0</v>
      </c>
      <c r="BS312" s="28">
        <v>0</v>
      </c>
      <c r="BT312" s="28">
        <v>0</v>
      </c>
      <c r="BU312" s="28">
        <v>0</v>
      </c>
      <c r="BV312" s="31">
        <f t="shared" si="179"/>
        <v>0</v>
      </c>
      <c r="BW312" s="31">
        <f t="shared" si="180"/>
        <v>0</v>
      </c>
      <c r="BX312" s="31">
        <f t="shared" si="181"/>
        <v>0</v>
      </c>
      <c r="BY312" s="31">
        <f t="shared" si="182"/>
        <v>0</v>
      </c>
      <c r="BZ312" s="31">
        <f t="shared" si="183"/>
        <v>0</v>
      </c>
      <c r="CA312" s="31">
        <f t="shared" si="184"/>
        <v>0</v>
      </c>
      <c r="CB312" s="31">
        <f t="shared" si="185"/>
        <v>0</v>
      </c>
      <c r="CC312" s="31">
        <f t="shared" si="186"/>
        <v>0</v>
      </c>
      <c r="CD312" s="31">
        <f t="shared" si="187"/>
        <v>0</v>
      </c>
      <c r="CE312" s="31">
        <f t="shared" si="188"/>
        <v>0</v>
      </c>
      <c r="CF312" s="85" t="s">
        <v>1402</v>
      </c>
    </row>
    <row r="313" spans="1:84" ht="52.5" customHeight="1" x14ac:dyDescent="0.25">
      <c r="A313" s="7" t="s">
        <v>176</v>
      </c>
      <c r="B313" s="18" t="s">
        <v>215</v>
      </c>
      <c r="C313" s="8" t="s">
        <v>698</v>
      </c>
      <c r="D313" s="63">
        <v>2015</v>
      </c>
      <c r="E313" s="63">
        <v>2015</v>
      </c>
      <c r="F313" s="63" t="s">
        <v>1358</v>
      </c>
      <c r="G313" s="64">
        <v>0</v>
      </c>
      <c r="H313" s="64">
        <f t="shared" si="202"/>
        <v>0</v>
      </c>
      <c r="I313" s="31" t="s">
        <v>1358</v>
      </c>
      <c r="J313" s="31">
        <v>0</v>
      </c>
      <c r="K313" s="31">
        <f t="shared" si="203"/>
        <v>0</v>
      </c>
      <c r="L313" s="31" t="s">
        <v>1358</v>
      </c>
      <c r="M313" s="31">
        <v>0</v>
      </c>
      <c r="N313" s="31">
        <v>0</v>
      </c>
      <c r="O313" s="65">
        <v>0</v>
      </c>
      <c r="P313" s="28">
        <v>0</v>
      </c>
      <c r="Q313" s="28">
        <v>1.0464088912799998</v>
      </c>
      <c r="R313" s="31">
        <v>1.2033702249719997</v>
      </c>
      <c r="S313" s="31">
        <f t="shared" si="200"/>
        <v>0</v>
      </c>
      <c r="T313" s="31">
        <f t="shared" si="201"/>
        <v>0.63805420199999996</v>
      </c>
      <c r="U313" s="31">
        <f t="shared" si="178"/>
        <v>0</v>
      </c>
      <c r="V313" s="31">
        <f t="shared" si="204"/>
        <v>0</v>
      </c>
      <c r="W313" s="31">
        <f t="shared" si="189"/>
        <v>0.31902710099999998</v>
      </c>
      <c r="X313" s="31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0.31902710099999998</v>
      </c>
      <c r="AD313" s="28">
        <v>0</v>
      </c>
      <c r="AE313" s="28">
        <v>0</v>
      </c>
      <c r="AF313" s="28">
        <v>0.31902710099999998</v>
      </c>
      <c r="AG313" s="28">
        <v>0</v>
      </c>
      <c r="AH313" s="28">
        <v>0</v>
      </c>
      <c r="AI313" s="28">
        <v>0</v>
      </c>
      <c r="AJ313" s="28">
        <v>0</v>
      </c>
      <c r="AK313" s="28">
        <v>0</v>
      </c>
      <c r="AL313" s="28">
        <v>0</v>
      </c>
      <c r="AM313" s="28">
        <v>0</v>
      </c>
      <c r="AN313" s="28">
        <v>0</v>
      </c>
      <c r="AO313" s="28">
        <v>0</v>
      </c>
      <c r="AP313" s="28">
        <v>0</v>
      </c>
      <c r="AQ313" s="28">
        <v>0</v>
      </c>
      <c r="AR313" s="28">
        <v>0</v>
      </c>
      <c r="AS313" s="28">
        <v>0</v>
      </c>
      <c r="AT313" s="28">
        <v>0</v>
      </c>
      <c r="AU313" s="28">
        <v>0</v>
      </c>
      <c r="AV313" s="28">
        <v>0</v>
      </c>
      <c r="AW313" s="28">
        <v>0</v>
      </c>
      <c r="AX313" s="28">
        <v>0</v>
      </c>
      <c r="AY313" s="28">
        <v>0</v>
      </c>
      <c r="AZ313" s="28">
        <v>0</v>
      </c>
      <c r="BA313" s="28">
        <v>0</v>
      </c>
      <c r="BB313" s="28">
        <v>0</v>
      </c>
      <c r="BC313" s="28">
        <v>0</v>
      </c>
      <c r="BD313" s="28">
        <v>0</v>
      </c>
      <c r="BE313" s="28">
        <v>0</v>
      </c>
      <c r="BF313" s="28">
        <v>0</v>
      </c>
      <c r="BG313" s="28">
        <v>0</v>
      </c>
      <c r="BH313" s="28">
        <v>0</v>
      </c>
      <c r="BI313" s="28">
        <v>0</v>
      </c>
      <c r="BJ313" s="28">
        <v>0</v>
      </c>
      <c r="BK313" s="28">
        <v>0</v>
      </c>
      <c r="BL313" s="28">
        <v>0</v>
      </c>
      <c r="BM313" s="28">
        <v>0</v>
      </c>
      <c r="BN313" s="28">
        <v>0</v>
      </c>
      <c r="BO313" s="28">
        <v>0</v>
      </c>
      <c r="BP313" s="28">
        <v>0</v>
      </c>
      <c r="BQ313" s="28">
        <v>0</v>
      </c>
      <c r="BR313" s="28">
        <v>0</v>
      </c>
      <c r="BS313" s="28">
        <v>0</v>
      </c>
      <c r="BT313" s="28">
        <v>0</v>
      </c>
      <c r="BU313" s="28">
        <v>0</v>
      </c>
      <c r="BV313" s="31">
        <f t="shared" si="179"/>
        <v>0</v>
      </c>
      <c r="BW313" s="31">
        <f t="shared" si="180"/>
        <v>0</v>
      </c>
      <c r="BX313" s="31">
        <f t="shared" si="181"/>
        <v>0</v>
      </c>
      <c r="BY313" s="31">
        <f t="shared" si="182"/>
        <v>0</v>
      </c>
      <c r="BZ313" s="31">
        <f t="shared" si="183"/>
        <v>0</v>
      </c>
      <c r="CA313" s="31">
        <f t="shared" si="184"/>
        <v>0</v>
      </c>
      <c r="CB313" s="31">
        <f t="shared" si="185"/>
        <v>0</v>
      </c>
      <c r="CC313" s="31">
        <f t="shared" si="186"/>
        <v>0</v>
      </c>
      <c r="CD313" s="31">
        <f t="shared" si="187"/>
        <v>0</v>
      </c>
      <c r="CE313" s="31">
        <f t="shared" si="188"/>
        <v>0</v>
      </c>
      <c r="CF313" s="85" t="s">
        <v>1403</v>
      </c>
    </row>
    <row r="314" spans="1:84" ht="52.5" customHeight="1" x14ac:dyDescent="0.25">
      <c r="A314" s="7" t="s">
        <v>176</v>
      </c>
      <c r="B314" s="18" t="s">
        <v>216</v>
      </c>
      <c r="C314" s="8" t="s">
        <v>699</v>
      </c>
      <c r="D314" s="63">
        <v>2015</v>
      </c>
      <c r="E314" s="63">
        <v>2015</v>
      </c>
      <c r="F314" s="63" t="s">
        <v>1358</v>
      </c>
      <c r="G314" s="64">
        <v>0</v>
      </c>
      <c r="H314" s="64">
        <f t="shared" si="202"/>
        <v>0</v>
      </c>
      <c r="I314" s="31" t="s">
        <v>1358</v>
      </c>
      <c r="J314" s="31">
        <v>0</v>
      </c>
      <c r="K314" s="31">
        <f t="shared" si="203"/>
        <v>0</v>
      </c>
      <c r="L314" s="31" t="s">
        <v>1358</v>
      </c>
      <c r="M314" s="31">
        <v>0</v>
      </c>
      <c r="N314" s="31">
        <v>0</v>
      </c>
      <c r="O314" s="65">
        <v>0</v>
      </c>
      <c r="P314" s="28">
        <v>0</v>
      </c>
      <c r="Q314" s="28">
        <v>0.22815179734400001</v>
      </c>
      <c r="R314" s="31">
        <v>0.26237456694560002</v>
      </c>
      <c r="S314" s="31">
        <f t="shared" si="200"/>
        <v>0</v>
      </c>
      <c r="T314" s="31">
        <f t="shared" si="201"/>
        <v>0.13911694960000001</v>
      </c>
      <c r="U314" s="31">
        <f t="shared" ref="U314:U377" si="208">X314+AH314+AR314+BB314+BL314</f>
        <v>0</v>
      </c>
      <c r="V314" s="31">
        <f t="shared" si="204"/>
        <v>0</v>
      </c>
      <c r="W314" s="31">
        <f t="shared" si="189"/>
        <v>6.9558474800000006E-2</v>
      </c>
      <c r="X314" s="31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6.9558474800000006E-2</v>
      </c>
      <c r="AD314" s="28">
        <v>0</v>
      </c>
      <c r="AE314" s="28">
        <v>0</v>
      </c>
      <c r="AF314" s="28">
        <v>6.9558474800000006E-2</v>
      </c>
      <c r="AG314" s="28">
        <v>0</v>
      </c>
      <c r="AH314" s="28">
        <v>0</v>
      </c>
      <c r="AI314" s="28">
        <v>0</v>
      </c>
      <c r="AJ314" s="28">
        <v>0</v>
      </c>
      <c r="AK314" s="28">
        <v>0</v>
      </c>
      <c r="AL314" s="28">
        <v>0</v>
      </c>
      <c r="AM314" s="28">
        <v>0</v>
      </c>
      <c r="AN314" s="28">
        <v>0</v>
      </c>
      <c r="AO314" s="28">
        <v>0</v>
      </c>
      <c r="AP314" s="28">
        <v>0</v>
      </c>
      <c r="AQ314" s="28">
        <v>0</v>
      </c>
      <c r="AR314" s="28">
        <v>0</v>
      </c>
      <c r="AS314" s="28">
        <v>0</v>
      </c>
      <c r="AT314" s="28">
        <v>0</v>
      </c>
      <c r="AU314" s="28">
        <v>0</v>
      </c>
      <c r="AV314" s="28">
        <v>0</v>
      </c>
      <c r="AW314" s="28">
        <v>0</v>
      </c>
      <c r="AX314" s="28">
        <v>0</v>
      </c>
      <c r="AY314" s="28">
        <v>0</v>
      </c>
      <c r="AZ314" s="28">
        <v>0</v>
      </c>
      <c r="BA314" s="28">
        <v>0</v>
      </c>
      <c r="BB314" s="28">
        <v>0</v>
      </c>
      <c r="BC314" s="28">
        <v>0</v>
      </c>
      <c r="BD314" s="28">
        <v>0</v>
      </c>
      <c r="BE314" s="28">
        <v>0</v>
      </c>
      <c r="BF314" s="28">
        <v>0</v>
      </c>
      <c r="BG314" s="28">
        <v>0</v>
      </c>
      <c r="BH314" s="28">
        <v>0</v>
      </c>
      <c r="BI314" s="28">
        <v>0</v>
      </c>
      <c r="BJ314" s="28">
        <v>0</v>
      </c>
      <c r="BK314" s="28">
        <v>0</v>
      </c>
      <c r="BL314" s="28">
        <v>0</v>
      </c>
      <c r="BM314" s="28">
        <v>0</v>
      </c>
      <c r="BN314" s="28">
        <v>0</v>
      </c>
      <c r="BO314" s="28">
        <v>0</v>
      </c>
      <c r="BP314" s="28">
        <v>0</v>
      </c>
      <c r="BQ314" s="28">
        <v>0</v>
      </c>
      <c r="BR314" s="28">
        <v>0</v>
      </c>
      <c r="BS314" s="28">
        <v>0</v>
      </c>
      <c r="BT314" s="28">
        <v>0</v>
      </c>
      <c r="BU314" s="28">
        <v>0</v>
      </c>
      <c r="BV314" s="31">
        <f t="shared" ref="BV314:BV377" si="209">AH314+AM314+AR314+AW314+BB314+BG314+BL314</f>
        <v>0</v>
      </c>
      <c r="BW314" s="31">
        <f t="shared" ref="BW314:BW377" si="210">AI314+AN314+AS314+AX314+BC314+BH314+BM314</f>
        <v>0</v>
      </c>
      <c r="BX314" s="31">
        <f t="shared" ref="BX314:BX377" si="211">AJ314+AO314+AT314+AY314+BD314+BI314+BN314</f>
        <v>0</v>
      </c>
      <c r="BY314" s="31">
        <f t="shared" ref="BY314:BY377" si="212">AK314+AP314+AU314+AZ314+BE314+BJ314+BO314</f>
        <v>0</v>
      </c>
      <c r="BZ314" s="31">
        <f t="shared" ref="BZ314:BZ377" si="213">AL314+AQ314+AV314+BA314+BF314+BK314+BP314</f>
        <v>0</v>
      </c>
      <c r="CA314" s="31">
        <f t="shared" ref="CA314:CA377" si="214">AM314+AW314+BG314+BQ314</f>
        <v>0</v>
      </c>
      <c r="CB314" s="31">
        <f t="shared" ref="CB314:CB377" si="215">AN314+AX314+BH314+BR314</f>
        <v>0</v>
      </c>
      <c r="CC314" s="31">
        <f t="shared" ref="CC314:CC377" si="216">AO314+AY314+BI314+BS314</f>
        <v>0</v>
      </c>
      <c r="CD314" s="31">
        <f t="shared" ref="CD314:CD377" si="217">AP314+AZ314+BJ314+BT314</f>
        <v>0</v>
      </c>
      <c r="CE314" s="31">
        <f t="shared" ref="CE314:CE377" si="218">AQ314+BA314+BK314+BU314</f>
        <v>0</v>
      </c>
      <c r="CF314" s="85" t="s">
        <v>1403</v>
      </c>
    </row>
    <row r="315" spans="1:84" ht="52.5" customHeight="1" x14ac:dyDescent="0.25">
      <c r="A315" s="7" t="s">
        <v>176</v>
      </c>
      <c r="B315" s="18" t="s">
        <v>1321</v>
      </c>
      <c r="C315" s="8" t="s">
        <v>1322</v>
      </c>
      <c r="D315" s="63">
        <v>2015</v>
      </c>
      <c r="E315" s="63">
        <v>2015</v>
      </c>
      <c r="F315" s="63" t="s">
        <v>1358</v>
      </c>
      <c r="G315" s="64">
        <v>0</v>
      </c>
      <c r="H315" s="64">
        <f t="shared" si="202"/>
        <v>0</v>
      </c>
      <c r="I315" s="31" t="s">
        <v>1358</v>
      </c>
      <c r="J315" s="31">
        <v>0</v>
      </c>
      <c r="K315" s="31">
        <f t="shared" si="203"/>
        <v>0</v>
      </c>
      <c r="L315" s="31" t="s">
        <v>1358</v>
      </c>
      <c r="M315" s="31">
        <v>0</v>
      </c>
      <c r="N315" s="31">
        <v>0</v>
      </c>
      <c r="O315" s="65">
        <v>0</v>
      </c>
      <c r="P315" s="28">
        <v>0</v>
      </c>
      <c r="Q315" s="28">
        <v>0.111001369024</v>
      </c>
      <c r="R315" s="31">
        <v>0.1276515743776</v>
      </c>
      <c r="S315" s="31">
        <f t="shared" si="200"/>
        <v>0</v>
      </c>
      <c r="T315" s="31">
        <f t="shared" si="201"/>
        <v>6.7683761600000003E-2</v>
      </c>
      <c r="U315" s="31">
        <f t="shared" si="208"/>
        <v>0</v>
      </c>
      <c r="V315" s="31">
        <f t="shared" si="204"/>
        <v>0</v>
      </c>
      <c r="W315" s="31">
        <f t="shared" si="189"/>
        <v>3.3841880800000002E-2</v>
      </c>
      <c r="X315" s="31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3.3841880800000002E-2</v>
      </c>
      <c r="AD315" s="28">
        <v>0</v>
      </c>
      <c r="AE315" s="28">
        <v>0</v>
      </c>
      <c r="AF315" s="28">
        <v>3.3841880800000002E-2</v>
      </c>
      <c r="AG315" s="28">
        <v>0</v>
      </c>
      <c r="AH315" s="28">
        <v>0</v>
      </c>
      <c r="AI315" s="28">
        <v>0</v>
      </c>
      <c r="AJ315" s="28">
        <v>0</v>
      </c>
      <c r="AK315" s="28">
        <v>0</v>
      </c>
      <c r="AL315" s="28">
        <v>0</v>
      </c>
      <c r="AM315" s="28">
        <v>0</v>
      </c>
      <c r="AN315" s="28">
        <v>0</v>
      </c>
      <c r="AO315" s="28">
        <v>0</v>
      </c>
      <c r="AP315" s="28">
        <v>0</v>
      </c>
      <c r="AQ315" s="28">
        <v>0</v>
      </c>
      <c r="AR315" s="28">
        <v>0</v>
      </c>
      <c r="AS315" s="28">
        <v>0</v>
      </c>
      <c r="AT315" s="28">
        <v>0</v>
      </c>
      <c r="AU315" s="28">
        <v>0</v>
      </c>
      <c r="AV315" s="28">
        <v>0</v>
      </c>
      <c r="AW315" s="28">
        <v>0</v>
      </c>
      <c r="AX315" s="28">
        <v>0</v>
      </c>
      <c r="AY315" s="28">
        <v>0</v>
      </c>
      <c r="AZ315" s="28">
        <v>0</v>
      </c>
      <c r="BA315" s="28">
        <v>0</v>
      </c>
      <c r="BB315" s="28">
        <v>0</v>
      </c>
      <c r="BC315" s="28">
        <v>0</v>
      </c>
      <c r="BD315" s="28">
        <v>0</v>
      </c>
      <c r="BE315" s="28">
        <v>0</v>
      </c>
      <c r="BF315" s="28">
        <v>0</v>
      </c>
      <c r="BG315" s="28">
        <v>0</v>
      </c>
      <c r="BH315" s="28">
        <v>0</v>
      </c>
      <c r="BI315" s="28">
        <v>0</v>
      </c>
      <c r="BJ315" s="28">
        <v>0</v>
      </c>
      <c r="BK315" s="28">
        <v>0</v>
      </c>
      <c r="BL315" s="28">
        <v>0</v>
      </c>
      <c r="BM315" s="28">
        <v>0</v>
      </c>
      <c r="BN315" s="28">
        <v>0</v>
      </c>
      <c r="BO315" s="28">
        <v>0</v>
      </c>
      <c r="BP315" s="28">
        <v>0</v>
      </c>
      <c r="BQ315" s="28">
        <v>0</v>
      </c>
      <c r="BR315" s="28">
        <v>0</v>
      </c>
      <c r="BS315" s="28">
        <v>0</v>
      </c>
      <c r="BT315" s="28">
        <v>0</v>
      </c>
      <c r="BU315" s="28">
        <v>0</v>
      </c>
      <c r="BV315" s="31">
        <f t="shared" si="209"/>
        <v>0</v>
      </c>
      <c r="BW315" s="31">
        <f t="shared" si="210"/>
        <v>0</v>
      </c>
      <c r="BX315" s="31">
        <f t="shared" si="211"/>
        <v>0</v>
      </c>
      <c r="BY315" s="31">
        <f t="shared" si="212"/>
        <v>0</v>
      </c>
      <c r="BZ315" s="31">
        <f t="shared" si="213"/>
        <v>0</v>
      </c>
      <c r="CA315" s="31">
        <f t="shared" si="214"/>
        <v>0</v>
      </c>
      <c r="CB315" s="31">
        <f t="shared" si="215"/>
        <v>0</v>
      </c>
      <c r="CC315" s="31">
        <f t="shared" si="216"/>
        <v>0</v>
      </c>
      <c r="CD315" s="31">
        <f t="shared" si="217"/>
        <v>0</v>
      </c>
      <c r="CE315" s="31">
        <f t="shared" si="218"/>
        <v>0</v>
      </c>
      <c r="CF315" s="85" t="s">
        <v>1403</v>
      </c>
    </row>
    <row r="316" spans="1:84" ht="33" customHeight="1" x14ac:dyDescent="0.25">
      <c r="A316" s="7" t="s">
        <v>176</v>
      </c>
      <c r="B316" s="18" t="s">
        <v>1317</v>
      </c>
      <c r="C316" s="8" t="s">
        <v>1319</v>
      </c>
      <c r="D316" s="63">
        <v>2015</v>
      </c>
      <c r="E316" s="63">
        <v>2015</v>
      </c>
      <c r="F316" s="63" t="s">
        <v>1358</v>
      </c>
      <c r="G316" s="64">
        <v>0</v>
      </c>
      <c r="H316" s="64">
        <f t="shared" si="202"/>
        <v>0</v>
      </c>
      <c r="I316" s="31" t="s">
        <v>1358</v>
      </c>
      <c r="J316" s="31">
        <v>0</v>
      </c>
      <c r="K316" s="31">
        <f t="shared" si="203"/>
        <v>0</v>
      </c>
      <c r="L316" s="31" t="s">
        <v>1358</v>
      </c>
      <c r="M316" s="31">
        <v>0</v>
      </c>
      <c r="N316" s="31">
        <v>0</v>
      </c>
      <c r="O316" s="65">
        <v>0</v>
      </c>
      <c r="P316" s="28">
        <v>0</v>
      </c>
      <c r="Q316" s="28">
        <v>0.45873261902399992</v>
      </c>
      <c r="R316" s="31">
        <v>0.52754251187759982</v>
      </c>
      <c r="S316" s="31">
        <f t="shared" si="200"/>
        <v>0</v>
      </c>
      <c r="T316" s="31">
        <f t="shared" si="201"/>
        <v>0.27971501159999995</v>
      </c>
      <c r="U316" s="31">
        <f t="shared" si="208"/>
        <v>0</v>
      </c>
      <c r="V316" s="31">
        <f t="shared" si="204"/>
        <v>0</v>
      </c>
      <c r="W316" s="31">
        <f t="shared" si="189"/>
        <v>0.13985750579999998</v>
      </c>
      <c r="X316" s="31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0.13985750579999998</v>
      </c>
      <c r="AD316" s="28">
        <v>0</v>
      </c>
      <c r="AE316" s="28">
        <v>0</v>
      </c>
      <c r="AF316" s="28">
        <v>0.13985750579999998</v>
      </c>
      <c r="AG316" s="28">
        <v>0</v>
      </c>
      <c r="AH316" s="28">
        <v>0</v>
      </c>
      <c r="AI316" s="28">
        <v>0</v>
      </c>
      <c r="AJ316" s="28">
        <v>0</v>
      </c>
      <c r="AK316" s="28">
        <v>0</v>
      </c>
      <c r="AL316" s="28">
        <v>0</v>
      </c>
      <c r="AM316" s="28">
        <v>0</v>
      </c>
      <c r="AN316" s="28">
        <v>0</v>
      </c>
      <c r="AO316" s="28">
        <v>0</v>
      </c>
      <c r="AP316" s="28">
        <v>0</v>
      </c>
      <c r="AQ316" s="28">
        <v>0</v>
      </c>
      <c r="AR316" s="28">
        <v>0</v>
      </c>
      <c r="AS316" s="28">
        <v>0</v>
      </c>
      <c r="AT316" s="28">
        <v>0</v>
      </c>
      <c r="AU316" s="28">
        <v>0</v>
      </c>
      <c r="AV316" s="28">
        <v>0</v>
      </c>
      <c r="AW316" s="28">
        <v>0</v>
      </c>
      <c r="AX316" s="28">
        <v>0</v>
      </c>
      <c r="AY316" s="28">
        <v>0</v>
      </c>
      <c r="AZ316" s="28">
        <v>0</v>
      </c>
      <c r="BA316" s="28">
        <v>0</v>
      </c>
      <c r="BB316" s="28">
        <v>0</v>
      </c>
      <c r="BC316" s="28">
        <v>0</v>
      </c>
      <c r="BD316" s="28">
        <v>0</v>
      </c>
      <c r="BE316" s="28">
        <v>0</v>
      </c>
      <c r="BF316" s="28">
        <v>0</v>
      </c>
      <c r="BG316" s="28">
        <v>0</v>
      </c>
      <c r="BH316" s="28">
        <v>0</v>
      </c>
      <c r="BI316" s="28">
        <v>0</v>
      </c>
      <c r="BJ316" s="28">
        <v>0</v>
      </c>
      <c r="BK316" s="28">
        <v>0</v>
      </c>
      <c r="BL316" s="28">
        <v>0</v>
      </c>
      <c r="BM316" s="28">
        <v>0</v>
      </c>
      <c r="BN316" s="28">
        <v>0</v>
      </c>
      <c r="BO316" s="28">
        <v>0</v>
      </c>
      <c r="BP316" s="28">
        <v>0</v>
      </c>
      <c r="BQ316" s="28">
        <v>0</v>
      </c>
      <c r="BR316" s="28">
        <v>0</v>
      </c>
      <c r="BS316" s="28">
        <v>0</v>
      </c>
      <c r="BT316" s="28">
        <v>0</v>
      </c>
      <c r="BU316" s="28">
        <v>0</v>
      </c>
      <c r="BV316" s="31">
        <f t="shared" si="209"/>
        <v>0</v>
      </c>
      <c r="BW316" s="31">
        <f t="shared" si="210"/>
        <v>0</v>
      </c>
      <c r="BX316" s="31">
        <f t="shared" si="211"/>
        <v>0</v>
      </c>
      <c r="BY316" s="31">
        <f t="shared" si="212"/>
        <v>0</v>
      </c>
      <c r="BZ316" s="31">
        <f t="shared" si="213"/>
        <v>0</v>
      </c>
      <c r="CA316" s="31">
        <f t="shared" si="214"/>
        <v>0</v>
      </c>
      <c r="CB316" s="31">
        <f t="shared" si="215"/>
        <v>0</v>
      </c>
      <c r="CC316" s="31">
        <f t="shared" si="216"/>
        <v>0</v>
      </c>
      <c r="CD316" s="31">
        <f t="shared" si="217"/>
        <v>0</v>
      </c>
      <c r="CE316" s="31">
        <f t="shared" si="218"/>
        <v>0</v>
      </c>
      <c r="CF316" s="85" t="s">
        <v>1401</v>
      </c>
    </row>
    <row r="317" spans="1:84" ht="47.25" customHeight="1" x14ac:dyDescent="0.25">
      <c r="A317" s="7" t="s">
        <v>176</v>
      </c>
      <c r="B317" s="18" t="s">
        <v>1318</v>
      </c>
      <c r="C317" s="8" t="s">
        <v>1320</v>
      </c>
      <c r="D317" s="63">
        <v>2015</v>
      </c>
      <c r="E317" s="63">
        <v>2015</v>
      </c>
      <c r="F317" s="63" t="s">
        <v>1358</v>
      </c>
      <c r="G317" s="64">
        <v>0</v>
      </c>
      <c r="H317" s="64">
        <f t="shared" si="202"/>
        <v>0</v>
      </c>
      <c r="I317" s="31" t="s">
        <v>1358</v>
      </c>
      <c r="J317" s="31">
        <v>0</v>
      </c>
      <c r="K317" s="31">
        <f t="shared" si="203"/>
        <v>0</v>
      </c>
      <c r="L317" s="31" t="s">
        <v>1358</v>
      </c>
      <c r="M317" s="31">
        <v>0</v>
      </c>
      <c r="N317" s="31">
        <v>0</v>
      </c>
      <c r="O317" s="65">
        <v>0</v>
      </c>
      <c r="P317" s="28">
        <v>0</v>
      </c>
      <c r="Q317" s="28">
        <v>1.02535565696</v>
      </c>
      <c r="R317" s="31">
        <v>1.1791590055039998</v>
      </c>
      <c r="S317" s="31">
        <f t="shared" si="200"/>
        <v>0</v>
      </c>
      <c r="T317" s="31">
        <f t="shared" si="201"/>
        <v>0.62521686399999998</v>
      </c>
      <c r="U317" s="31">
        <f t="shared" si="208"/>
        <v>0</v>
      </c>
      <c r="V317" s="31">
        <f t="shared" si="204"/>
        <v>0</v>
      </c>
      <c r="W317" s="31">
        <f t="shared" si="189"/>
        <v>0.31260843199999999</v>
      </c>
      <c r="X317" s="31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0.31260843199999999</v>
      </c>
      <c r="AD317" s="28">
        <v>0</v>
      </c>
      <c r="AE317" s="28">
        <v>0</v>
      </c>
      <c r="AF317" s="28">
        <v>0.31260843199999999</v>
      </c>
      <c r="AG317" s="28">
        <v>0</v>
      </c>
      <c r="AH317" s="28">
        <v>0</v>
      </c>
      <c r="AI317" s="28">
        <v>0</v>
      </c>
      <c r="AJ317" s="28">
        <v>0</v>
      </c>
      <c r="AK317" s="28">
        <v>0</v>
      </c>
      <c r="AL317" s="28">
        <v>0</v>
      </c>
      <c r="AM317" s="28">
        <v>0</v>
      </c>
      <c r="AN317" s="28">
        <v>0</v>
      </c>
      <c r="AO317" s="28">
        <v>0</v>
      </c>
      <c r="AP317" s="28">
        <v>0</v>
      </c>
      <c r="AQ317" s="28">
        <v>0</v>
      </c>
      <c r="AR317" s="28">
        <v>0</v>
      </c>
      <c r="AS317" s="28">
        <v>0</v>
      </c>
      <c r="AT317" s="28">
        <v>0</v>
      </c>
      <c r="AU317" s="28">
        <v>0</v>
      </c>
      <c r="AV317" s="28">
        <v>0</v>
      </c>
      <c r="AW317" s="28">
        <v>0</v>
      </c>
      <c r="AX317" s="28">
        <v>0</v>
      </c>
      <c r="AY317" s="28">
        <v>0</v>
      </c>
      <c r="AZ317" s="28">
        <v>0</v>
      </c>
      <c r="BA317" s="28">
        <v>0</v>
      </c>
      <c r="BB317" s="28">
        <v>0</v>
      </c>
      <c r="BC317" s="28">
        <v>0</v>
      </c>
      <c r="BD317" s="28">
        <v>0</v>
      </c>
      <c r="BE317" s="28">
        <v>0</v>
      </c>
      <c r="BF317" s="28">
        <v>0</v>
      </c>
      <c r="BG317" s="28">
        <v>0</v>
      </c>
      <c r="BH317" s="28">
        <v>0</v>
      </c>
      <c r="BI317" s="28">
        <v>0</v>
      </c>
      <c r="BJ317" s="28">
        <v>0</v>
      </c>
      <c r="BK317" s="28">
        <v>0</v>
      </c>
      <c r="BL317" s="28">
        <v>0</v>
      </c>
      <c r="BM317" s="28">
        <v>0</v>
      </c>
      <c r="BN317" s="28">
        <v>0</v>
      </c>
      <c r="BO317" s="28">
        <v>0</v>
      </c>
      <c r="BP317" s="28">
        <v>0</v>
      </c>
      <c r="BQ317" s="28">
        <v>0</v>
      </c>
      <c r="BR317" s="28">
        <v>0</v>
      </c>
      <c r="BS317" s="28">
        <v>0</v>
      </c>
      <c r="BT317" s="28">
        <v>0</v>
      </c>
      <c r="BU317" s="28">
        <v>0</v>
      </c>
      <c r="BV317" s="31">
        <f t="shared" si="209"/>
        <v>0</v>
      </c>
      <c r="BW317" s="31">
        <f t="shared" si="210"/>
        <v>0</v>
      </c>
      <c r="BX317" s="31">
        <f t="shared" si="211"/>
        <v>0</v>
      </c>
      <c r="BY317" s="31">
        <f t="shared" si="212"/>
        <v>0</v>
      </c>
      <c r="BZ317" s="31">
        <f t="shared" si="213"/>
        <v>0</v>
      </c>
      <c r="CA317" s="31">
        <f t="shared" si="214"/>
        <v>0</v>
      </c>
      <c r="CB317" s="31">
        <f t="shared" si="215"/>
        <v>0</v>
      </c>
      <c r="CC317" s="31">
        <f t="shared" si="216"/>
        <v>0</v>
      </c>
      <c r="CD317" s="31">
        <f t="shared" si="217"/>
        <v>0</v>
      </c>
      <c r="CE317" s="31">
        <f t="shared" si="218"/>
        <v>0</v>
      </c>
      <c r="CF317" s="85" t="s">
        <v>1401</v>
      </c>
    </row>
    <row r="318" spans="1:84" ht="50.25" customHeight="1" x14ac:dyDescent="0.25">
      <c r="A318" s="7" t="s">
        <v>176</v>
      </c>
      <c r="B318" s="18" t="s">
        <v>289</v>
      </c>
      <c r="C318" s="8" t="s">
        <v>427</v>
      </c>
      <c r="D318" s="63">
        <v>2016</v>
      </c>
      <c r="E318" s="63">
        <v>2016</v>
      </c>
      <c r="F318" s="63" t="s">
        <v>1358</v>
      </c>
      <c r="G318" s="64">
        <v>2.4533534332425071E-3</v>
      </c>
      <c r="H318" s="64">
        <f t="shared" si="202"/>
        <v>1.8007614200000001E-2</v>
      </c>
      <c r="I318" s="31" t="s">
        <v>1358</v>
      </c>
      <c r="J318" s="64">
        <v>1.2267321798365121E-3</v>
      </c>
      <c r="K318" s="31">
        <f t="shared" si="203"/>
        <v>9.0042141999999992E-3</v>
      </c>
      <c r="L318" s="67" t="s">
        <v>1358</v>
      </c>
      <c r="M318" s="31">
        <v>0</v>
      </c>
      <c r="N318" s="31">
        <v>0</v>
      </c>
      <c r="O318" s="65">
        <v>1.4765575999999999E-2</v>
      </c>
      <c r="P318" s="28">
        <v>1.6980412399999999E-2</v>
      </c>
      <c r="Q318" s="28">
        <v>1.4766911287999998E-2</v>
      </c>
      <c r="R318" s="31">
        <v>1.6981947981199997E-2</v>
      </c>
      <c r="S318" s="31">
        <f t="shared" si="200"/>
        <v>9.0033999999999999E-3</v>
      </c>
      <c r="T318" s="31">
        <f t="shared" si="201"/>
        <v>9.0042141999999992E-3</v>
      </c>
      <c r="U318" s="31">
        <f t="shared" si="208"/>
        <v>9.0033999999999999E-3</v>
      </c>
      <c r="V318" s="31">
        <f t="shared" si="204"/>
        <v>0</v>
      </c>
      <c r="W318" s="31">
        <f t="shared" si="189"/>
        <v>0</v>
      </c>
      <c r="X318" s="31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8">
        <v>9.0033999999999999E-3</v>
      </c>
      <c r="AI318" s="28">
        <v>0</v>
      </c>
      <c r="AJ318" s="28">
        <v>0</v>
      </c>
      <c r="AK318" s="28">
        <v>9.0033999999999999E-3</v>
      </c>
      <c r="AL318" s="28">
        <v>0</v>
      </c>
      <c r="AM318" s="28">
        <v>9.0042141999999992E-3</v>
      </c>
      <c r="AN318" s="28">
        <v>0</v>
      </c>
      <c r="AO318" s="28">
        <v>0</v>
      </c>
      <c r="AP318" s="28">
        <v>9.0042141999999992E-3</v>
      </c>
      <c r="AQ318" s="28">
        <v>0</v>
      </c>
      <c r="AR318" s="28">
        <v>0</v>
      </c>
      <c r="AS318" s="28">
        <v>0</v>
      </c>
      <c r="AT318" s="28">
        <v>0</v>
      </c>
      <c r="AU318" s="28">
        <v>0</v>
      </c>
      <c r="AV318" s="28">
        <v>0</v>
      </c>
      <c r="AW318" s="28">
        <v>0</v>
      </c>
      <c r="AX318" s="28">
        <v>0</v>
      </c>
      <c r="AY318" s="28">
        <v>0</v>
      </c>
      <c r="AZ318" s="28">
        <v>0</v>
      </c>
      <c r="BA318" s="28">
        <v>0</v>
      </c>
      <c r="BB318" s="28">
        <v>0</v>
      </c>
      <c r="BC318" s="28">
        <v>0</v>
      </c>
      <c r="BD318" s="28">
        <v>0</v>
      </c>
      <c r="BE318" s="28">
        <v>0</v>
      </c>
      <c r="BF318" s="28">
        <v>0</v>
      </c>
      <c r="BG318" s="28">
        <v>0</v>
      </c>
      <c r="BH318" s="28">
        <v>0</v>
      </c>
      <c r="BI318" s="28">
        <v>0</v>
      </c>
      <c r="BJ318" s="28">
        <v>0</v>
      </c>
      <c r="BK318" s="28">
        <v>0</v>
      </c>
      <c r="BL318" s="28">
        <v>0</v>
      </c>
      <c r="BM318" s="28">
        <v>0</v>
      </c>
      <c r="BN318" s="28">
        <v>0</v>
      </c>
      <c r="BO318" s="28">
        <v>0</v>
      </c>
      <c r="BP318" s="28">
        <v>0</v>
      </c>
      <c r="BQ318" s="28">
        <v>0</v>
      </c>
      <c r="BR318" s="28">
        <v>0</v>
      </c>
      <c r="BS318" s="28">
        <v>0</v>
      </c>
      <c r="BT318" s="28">
        <v>0</v>
      </c>
      <c r="BU318" s="28">
        <v>0</v>
      </c>
      <c r="BV318" s="31">
        <f t="shared" si="209"/>
        <v>1.8007614200000001E-2</v>
      </c>
      <c r="BW318" s="31">
        <f t="shared" si="210"/>
        <v>0</v>
      </c>
      <c r="BX318" s="31">
        <f t="shared" si="211"/>
        <v>0</v>
      </c>
      <c r="BY318" s="31">
        <f t="shared" si="212"/>
        <v>1.8007614200000001E-2</v>
      </c>
      <c r="BZ318" s="31">
        <f t="shared" si="213"/>
        <v>0</v>
      </c>
      <c r="CA318" s="31">
        <f t="shared" si="214"/>
        <v>9.0042141999999992E-3</v>
      </c>
      <c r="CB318" s="31">
        <f t="shared" si="215"/>
        <v>0</v>
      </c>
      <c r="CC318" s="31">
        <f t="shared" si="216"/>
        <v>0</v>
      </c>
      <c r="CD318" s="31">
        <f t="shared" si="217"/>
        <v>9.0042141999999992E-3</v>
      </c>
      <c r="CE318" s="31">
        <f t="shared" si="218"/>
        <v>0</v>
      </c>
      <c r="CF318" s="85" t="s">
        <v>1401</v>
      </c>
    </row>
    <row r="319" spans="1:84" ht="50.25" customHeight="1" x14ac:dyDescent="0.25">
      <c r="A319" s="7" t="s">
        <v>176</v>
      </c>
      <c r="B319" s="18" t="s">
        <v>290</v>
      </c>
      <c r="C319" s="8" t="s">
        <v>428</v>
      </c>
      <c r="D319" s="63">
        <v>2016</v>
      </c>
      <c r="E319" s="63">
        <v>2016</v>
      </c>
      <c r="F319" s="63" t="s">
        <v>1358</v>
      </c>
      <c r="G319" s="64">
        <v>2.0746168392370571E-3</v>
      </c>
      <c r="H319" s="64">
        <f t="shared" si="202"/>
        <v>1.52276876E-2</v>
      </c>
      <c r="I319" s="31" t="s">
        <v>1358</v>
      </c>
      <c r="J319" s="64">
        <v>1.037213569482289E-3</v>
      </c>
      <c r="K319" s="31">
        <f t="shared" si="203"/>
        <v>7.6131476E-3</v>
      </c>
      <c r="L319" s="67" t="s">
        <v>1358</v>
      </c>
      <c r="M319" s="31">
        <v>0</v>
      </c>
      <c r="N319" s="31">
        <v>0</v>
      </c>
      <c r="O319" s="65">
        <v>1.2487845599999998E-2</v>
      </c>
      <c r="P319" s="28">
        <v>1.4361022439999998E-2</v>
      </c>
      <c r="Q319" s="28">
        <v>1.2485562063999998E-2</v>
      </c>
      <c r="R319" s="31">
        <v>1.4358396373599997E-2</v>
      </c>
      <c r="S319" s="31">
        <f t="shared" si="200"/>
        <v>7.6145399999999995E-3</v>
      </c>
      <c r="T319" s="31">
        <f t="shared" si="201"/>
        <v>7.6131476E-3</v>
      </c>
      <c r="U319" s="31">
        <f t="shared" si="208"/>
        <v>7.6145399999999995E-3</v>
      </c>
      <c r="V319" s="31">
        <f t="shared" si="204"/>
        <v>0</v>
      </c>
      <c r="W319" s="31">
        <f t="shared" si="189"/>
        <v>0</v>
      </c>
      <c r="X319" s="31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8">
        <v>7.6145399999999995E-3</v>
      </c>
      <c r="AI319" s="28">
        <v>0</v>
      </c>
      <c r="AJ319" s="28">
        <v>0</v>
      </c>
      <c r="AK319" s="28">
        <v>7.6145399999999995E-3</v>
      </c>
      <c r="AL319" s="28">
        <v>0</v>
      </c>
      <c r="AM319" s="28">
        <v>7.6131476E-3</v>
      </c>
      <c r="AN319" s="28">
        <v>0</v>
      </c>
      <c r="AO319" s="28">
        <v>0</v>
      </c>
      <c r="AP319" s="28">
        <v>7.6131476E-3</v>
      </c>
      <c r="AQ319" s="28">
        <v>0</v>
      </c>
      <c r="AR319" s="28">
        <v>0</v>
      </c>
      <c r="AS319" s="28">
        <v>0</v>
      </c>
      <c r="AT319" s="28">
        <v>0</v>
      </c>
      <c r="AU319" s="28">
        <v>0</v>
      </c>
      <c r="AV319" s="28">
        <v>0</v>
      </c>
      <c r="AW319" s="28">
        <v>0</v>
      </c>
      <c r="AX319" s="28">
        <v>0</v>
      </c>
      <c r="AY319" s="28">
        <v>0</v>
      </c>
      <c r="AZ319" s="28">
        <v>0</v>
      </c>
      <c r="BA319" s="28">
        <v>0</v>
      </c>
      <c r="BB319" s="28">
        <v>0</v>
      </c>
      <c r="BC319" s="28">
        <v>0</v>
      </c>
      <c r="BD319" s="28">
        <v>0</v>
      </c>
      <c r="BE319" s="28">
        <v>0</v>
      </c>
      <c r="BF319" s="28">
        <v>0</v>
      </c>
      <c r="BG319" s="28">
        <v>0</v>
      </c>
      <c r="BH319" s="28">
        <v>0</v>
      </c>
      <c r="BI319" s="28">
        <v>0</v>
      </c>
      <c r="BJ319" s="28">
        <v>0</v>
      </c>
      <c r="BK319" s="28">
        <v>0</v>
      </c>
      <c r="BL319" s="28">
        <v>0</v>
      </c>
      <c r="BM319" s="28">
        <v>0</v>
      </c>
      <c r="BN319" s="28">
        <v>0</v>
      </c>
      <c r="BO319" s="28">
        <v>0</v>
      </c>
      <c r="BP319" s="28">
        <v>0</v>
      </c>
      <c r="BQ319" s="28">
        <v>0</v>
      </c>
      <c r="BR319" s="28">
        <v>0</v>
      </c>
      <c r="BS319" s="28">
        <v>0</v>
      </c>
      <c r="BT319" s="28">
        <v>0</v>
      </c>
      <c r="BU319" s="28">
        <v>0</v>
      </c>
      <c r="BV319" s="31">
        <f t="shared" si="209"/>
        <v>1.52276876E-2</v>
      </c>
      <c r="BW319" s="31">
        <f t="shared" si="210"/>
        <v>0</v>
      </c>
      <c r="BX319" s="31">
        <f t="shared" si="211"/>
        <v>0</v>
      </c>
      <c r="BY319" s="31">
        <f t="shared" si="212"/>
        <v>1.52276876E-2</v>
      </c>
      <c r="BZ319" s="31">
        <f t="shared" si="213"/>
        <v>0</v>
      </c>
      <c r="CA319" s="31">
        <f t="shared" si="214"/>
        <v>7.6131476E-3</v>
      </c>
      <c r="CB319" s="31">
        <f t="shared" si="215"/>
        <v>0</v>
      </c>
      <c r="CC319" s="31">
        <f t="shared" si="216"/>
        <v>0</v>
      </c>
      <c r="CD319" s="31">
        <f t="shared" si="217"/>
        <v>7.6131476E-3</v>
      </c>
      <c r="CE319" s="31">
        <f t="shared" si="218"/>
        <v>0</v>
      </c>
      <c r="CF319" s="85" t="s">
        <v>1401</v>
      </c>
    </row>
    <row r="320" spans="1:84" ht="50.25" customHeight="1" x14ac:dyDescent="0.25">
      <c r="A320" s="7" t="s">
        <v>176</v>
      </c>
      <c r="B320" s="18" t="s">
        <v>291</v>
      </c>
      <c r="C320" s="8" t="s">
        <v>429</v>
      </c>
      <c r="D320" s="63">
        <v>2016</v>
      </c>
      <c r="E320" s="63">
        <v>2016</v>
      </c>
      <c r="F320" s="63" t="s">
        <v>1358</v>
      </c>
      <c r="G320" s="64">
        <v>2.3774427792915532E-3</v>
      </c>
      <c r="H320" s="64">
        <f t="shared" si="202"/>
        <v>1.7450429999999999E-2</v>
      </c>
      <c r="I320" s="31" t="s">
        <v>1358</v>
      </c>
      <c r="J320" s="64">
        <v>1.1887615803814714E-3</v>
      </c>
      <c r="K320" s="31">
        <f t="shared" si="203"/>
        <v>8.7255100000000006E-3</v>
      </c>
      <c r="L320" s="67" t="s">
        <v>1358</v>
      </c>
      <c r="M320" s="31">
        <v>0</v>
      </c>
      <c r="N320" s="31">
        <v>0</v>
      </c>
      <c r="O320" s="65">
        <v>1.4308868799999997E-2</v>
      </c>
      <c r="P320" s="28">
        <v>1.6455199119999996E-2</v>
      </c>
      <c r="Q320" s="28">
        <v>1.43098364E-2</v>
      </c>
      <c r="R320" s="31">
        <v>1.645631186E-2</v>
      </c>
      <c r="S320" s="31">
        <f t="shared" si="200"/>
        <v>8.7249199999999989E-3</v>
      </c>
      <c r="T320" s="31">
        <f t="shared" si="201"/>
        <v>8.7255100000000006E-3</v>
      </c>
      <c r="U320" s="31">
        <f t="shared" si="208"/>
        <v>8.7249199999999989E-3</v>
      </c>
      <c r="V320" s="31">
        <f t="shared" si="204"/>
        <v>0</v>
      </c>
      <c r="W320" s="31">
        <f t="shared" si="189"/>
        <v>0</v>
      </c>
      <c r="X320" s="31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8">
        <v>8.7249199999999989E-3</v>
      </c>
      <c r="AI320" s="28">
        <v>0</v>
      </c>
      <c r="AJ320" s="28">
        <v>0</v>
      </c>
      <c r="AK320" s="28">
        <v>8.7249199999999989E-3</v>
      </c>
      <c r="AL320" s="28">
        <v>0</v>
      </c>
      <c r="AM320" s="28">
        <v>8.7255100000000006E-3</v>
      </c>
      <c r="AN320" s="28">
        <v>0</v>
      </c>
      <c r="AO320" s="28">
        <v>0</v>
      </c>
      <c r="AP320" s="28">
        <v>8.7255100000000006E-3</v>
      </c>
      <c r="AQ320" s="28">
        <v>0</v>
      </c>
      <c r="AR320" s="28">
        <v>0</v>
      </c>
      <c r="AS320" s="28">
        <v>0</v>
      </c>
      <c r="AT320" s="28">
        <v>0</v>
      </c>
      <c r="AU320" s="28">
        <v>0</v>
      </c>
      <c r="AV320" s="28">
        <v>0</v>
      </c>
      <c r="AW320" s="28">
        <v>0</v>
      </c>
      <c r="AX320" s="28">
        <v>0</v>
      </c>
      <c r="AY320" s="28">
        <v>0</v>
      </c>
      <c r="AZ320" s="28">
        <v>0</v>
      </c>
      <c r="BA320" s="28">
        <v>0</v>
      </c>
      <c r="BB320" s="28">
        <v>0</v>
      </c>
      <c r="BC320" s="28">
        <v>0</v>
      </c>
      <c r="BD320" s="28">
        <v>0</v>
      </c>
      <c r="BE320" s="28">
        <v>0</v>
      </c>
      <c r="BF320" s="28">
        <v>0</v>
      </c>
      <c r="BG320" s="28">
        <v>0</v>
      </c>
      <c r="BH320" s="28">
        <v>0</v>
      </c>
      <c r="BI320" s="28">
        <v>0</v>
      </c>
      <c r="BJ320" s="28">
        <v>0</v>
      </c>
      <c r="BK320" s="28">
        <v>0</v>
      </c>
      <c r="BL320" s="28">
        <v>0</v>
      </c>
      <c r="BM320" s="28">
        <v>0</v>
      </c>
      <c r="BN320" s="28">
        <v>0</v>
      </c>
      <c r="BO320" s="28">
        <v>0</v>
      </c>
      <c r="BP320" s="28">
        <v>0</v>
      </c>
      <c r="BQ320" s="28">
        <v>0</v>
      </c>
      <c r="BR320" s="28">
        <v>0</v>
      </c>
      <c r="BS320" s="28">
        <v>0</v>
      </c>
      <c r="BT320" s="28">
        <v>0</v>
      </c>
      <c r="BU320" s="28">
        <v>0</v>
      </c>
      <c r="BV320" s="31">
        <f t="shared" si="209"/>
        <v>1.7450429999999999E-2</v>
      </c>
      <c r="BW320" s="31">
        <f t="shared" si="210"/>
        <v>0</v>
      </c>
      <c r="BX320" s="31">
        <f t="shared" si="211"/>
        <v>0</v>
      </c>
      <c r="BY320" s="31">
        <f t="shared" si="212"/>
        <v>1.7450429999999999E-2</v>
      </c>
      <c r="BZ320" s="31">
        <f t="shared" si="213"/>
        <v>0</v>
      </c>
      <c r="CA320" s="31">
        <f t="shared" si="214"/>
        <v>8.7255100000000006E-3</v>
      </c>
      <c r="CB320" s="31">
        <f t="shared" si="215"/>
        <v>0</v>
      </c>
      <c r="CC320" s="31">
        <f t="shared" si="216"/>
        <v>0</v>
      </c>
      <c r="CD320" s="31">
        <f t="shared" si="217"/>
        <v>8.7255100000000006E-3</v>
      </c>
      <c r="CE320" s="31">
        <f t="shared" si="218"/>
        <v>0</v>
      </c>
      <c r="CF320" s="85" t="s">
        <v>1401</v>
      </c>
    </row>
    <row r="321" spans="1:84" ht="50.25" customHeight="1" x14ac:dyDescent="0.25">
      <c r="A321" s="7" t="s">
        <v>176</v>
      </c>
      <c r="B321" s="18" t="s">
        <v>292</v>
      </c>
      <c r="C321" s="8" t="s">
        <v>430</v>
      </c>
      <c r="D321" s="63">
        <v>2016</v>
      </c>
      <c r="E321" s="63">
        <v>2016</v>
      </c>
      <c r="F321" s="63" t="s">
        <v>1358</v>
      </c>
      <c r="G321" s="64">
        <v>1.9197635422343322E-3</v>
      </c>
      <c r="H321" s="64">
        <f t="shared" si="202"/>
        <v>1.4091064399999999E-2</v>
      </c>
      <c r="I321" s="31" t="s">
        <v>1358</v>
      </c>
      <c r="J321" s="64">
        <v>9.5968724795640321E-4</v>
      </c>
      <c r="K321" s="31">
        <f t="shared" si="203"/>
        <v>7.0441043999999991E-3</v>
      </c>
      <c r="L321" s="67" t="s">
        <v>1358</v>
      </c>
      <c r="M321" s="31">
        <v>0</v>
      </c>
      <c r="N321" s="31">
        <v>0</v>
      </c>
      <c r="O321" s="65">
        <v>1.1557014400000001E-2</v>
      </c>
      <c r="P321" s="28">
        <v>1.329056656E-2</v>
      </c>
      <c r="Q321" s="28">
        <v>1.1552331215999998E-2</v>
      </c>
      <c r="R321" s="31">
        <v>1.3285180898399997E-2</v>
      </c>
      <c r="S321" s="31">
        <f t="shared" si="200"/>
        <v>7.0469600000000005E-3</v>
      </c>
      <c r="T321" s="31">
        <f t="shared" si="201"/>
        <v>7.0441043999999991E-3</v>
      </c>
      <c r="U321" s="31">
        <f t="shared" si="208"/>
        <v>7.0469600000000005E-3</v>
      </c>
      <c r="V321" s="31">
        <f t="shared" si="204"/>
        <v>0</v>
      </c>
      <c r="W321" s="31">
        <f t="shared" si="189"/>
        <v>0</v>
      </c>
      <c r="X321" s="31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8">
        <v>7.0469600000000005E-3</v>
      </c>
      <c r="AI321" s="28">
        <v>0</v>
      </c>
      <c r="AJ321" s="28">
        <v>0</v>
      </c>
      <c r="AK321" s="28">
        <v>7.0469600000000005E-3</v>
      </c>
      <c r="AL321" s="28">
        <v>0</v>
      </c>
      <c r="AM321" s="28">
        <v>7.0441043999999991E-3</v>
      </c>
      <c r="AN321" s="28">
        <v>0</v>
      </c>
      <c r="AO321" s="28">
        <v>0</v>
      </c>
      <c r="AP321" s="28">
        <v>7.0441043999999991E-3</v>
      </c>
      <c r="AQ321" s="28">
        <v>0</v>
      </c>
      <c r="AR321" s="28">
        <v>0</v>
      </c>
      <c r="AS321" s="28">
        <v>0</v>
      </c>
      <c r="AT321" s="28">
        <v>0</v>
      </c>
      <c r="AU321" s="28">
        <v>0</v>
      </c>
      <c r="AV321" s="28">
        <v>0</v>
      </c>
      <c r="AW321" s="28">
        <v>0</v>
      </c>
      <c r="AX321" s="28">
        <v>0</v>
      </c>
      <c r="AY321" s="28">
        <v>0</v>
      </c>
      <c r="AZ321" s="28">
        <v>0</v>
      </c>
      <c r="BA321" s="28">
        <v>0</v>
      </c>
      <c r="BB321" s="28">
        <v>0</v>
      </c>
      <c r="BC321" s="28">
        <v>0</v>
      </c>
      <c r="BD321" s="28">
        <v>0</v>
      </c>
      <c r="BE321" s="28">
        <v>0</v>
      </c>
      <c r="BF321" s="28">
        <v>0</v>
      </c>
      <c r="BG321" s="28">
        <v>0</v>
      </c>
      <c r="BH321" s="28">
        <v>0</v>
      </c>
      <c r="BI321" s="28">
        <v>0</v>
      </c>
      <c r="BJ321" s="28">
        <v>0</v>
      </c>
      <c r="BK321" s="28">
        <v>0</v>
      </c>
      <c r="BL321" s="28">
        <v>0</v>
      </c>
      <c r="BM321" s="28">
        <v>0</v>
      </c>
      <c r="BN321" s="28">
        <v>0</v>
      </c>
      <c r="BO321" s="28">
        <v>0</v>
      </c>
      <c r="BP321" s="28">
        <v>0</v>
      </c>
      <c r="BQ321" s="28">
        <v>0</v>
      </c>
      <c r="BR321" s="28">
        <v>0</v>
      </c>
      <c r="BS321" s="28">
        <v>0</v>
      </c>
      <c r="BT321" s="28">
        <v>0</v>
      </c>
      <c r="BU321" s="28">
        <v>0</v>
      </c>
      <c r="BV321" s="31">
        <f t="shared" si="209"/>
        <v>1.4091064399999999E-2</v>
      </c>
      <c r="BW321" s="31">
        <f t="shared" si="210"/>
        <v>0</v>
      </c>
      <c r="BX321" s="31">
        <f t="shared" si="211"/>
        <v>0</v>
      </c>
      <c r="BY321" s="31">
        <f t="shared" si="212"/>
        <v>1.4091064399999999E-2</v>
      </c>
      <c r="BZ321" s="31">
        <f t="shared" si="213"/>
        <v>0</v>
      </c>
      <c r="CA321" s="31">
        <f t="shared" si="214"/>
        <v>7.0441043999999991E-3</v>
      </c>
      <c r="CB321" s="31">
        <f t="shared" si="215"/>
        <v>0</v>
      </c>
      <c r="CC321" s="31">
        <f t="shared" si="216"/>
        <v>0</v>
      </c>
      <c r="CD321" s="31">
        <f t="shared" si="217"/>
        <v>7.0441043999999991E-3</v>
      </c>
      <c r="CE321" s="31">
        <f t="shared" si="218"/>
        <v>0</v>
      </c>
      <c r="CF321" s="85" t="s">
        <v>1401</v>
      </c>
    </row>
    <row r="322" spans="1:84" ht="50.25" customHeight="1" x14ac:dyDescent="0.25">
      <c r="A322" s="7" t="s">
        <v>176</v>
      </c>
      <c r="B322" s="18" t="s">
        <v>293</v>
      </c>
      <c r="C322" s="8" t="s">
        <v>431</v>
      </c>
      <c r="D322" s="63">
        <v>2016</v>
      </c>
      <c r="E322" s="63">
        <v>2016</v>
      </c>
      <c r="F322" s="63" t="s">
        <v>1358</v>
      </c>
      <c r="G322" s="64">
        <v>2.2121141689373297E-3</v>
      </c>
      <c r="H322" s="64">
        <f t="shared" si="202"/>
        <v>1.6236917999999999E-2</v>
      </c>
      <c r="I322" s="31" t="s">
        <v>1358</v>
      </c>
      <c r="J322" s="64">
        <v>1.1060651226158038E-3</v>
      </c>
      <c r="K322" s="31">
        <f t="shared" si="203"/>
        <v>8.1185179999999999E-3</v>
      </c>
      <c r="L322" s="67" t="s">
        <v>1358</v>
      </c>
      <c r="M322" s="31">
        <v>0</v>
      </c>
      <c r="N322" s="31">
        <v>0</v>
      </c>
      <c r="O322" s="65">
        <v>1.3314175999999999E-2</v>
      </c>
      <c r="P322" s="28">
        <v>1.5311302399999997E-2</v>
      </c>
      <c r="Q322" s="28">
        <v>1.3314369519999999E-2</v>
      </c>
      <c r="R322" s="31">
        <v>1.5311524947999998E-2</v>
      </c>
      <c r="S322" s="31">
        <f t="shared" si="200"/>
        <v>8.1183999999999996E-3</v>
      </c>
      <c r="T322" s="31">
        <f t="shared" si="201"/>
        <v>8.1185179999999999E-3</v>
      </c>
      <c r="U322" s="31">
        <f t="shared" si="208"/>
        <v>8.1183999999999996E-3</v>
      </c>
      <c r="V322" s="31">
        <f t="shared" si="204"/>
        <v>0</v>
      </c>
      <c r="W322" s="31">
        <f t="shared" si="189"/>
        <v>0</v>
      </c>
      <c r="X322" s="31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8">
        <v>8.1183999999999996E-3</v>
      </c>
      <c r="AI322" s="28">
        <v>0</v>
      </c>
      <c r="AJ322" s="28">
        <v>0</v>
      </c>
      <c r="AK322" s="28">
        <v>8.1183999999999996E-3</v>
      </c>
      <c r="AL322" s="28">
        <v>0</v>
      </c>
      <c r="AM322" s="28">
        <v>8.1185179999999999E-3</v>
      </c>
      <c r="AN322" s="28">
        <v>0</v>
      </c>
      <c r="AO322" s="28">
        <v>0</v>
      </c>
      <c r="AP322" s="28">
        <v>8.1185179999999999E-3</v>
      </c>
      <c r="AQ322" s="28">
        <v>0</v>
      </c>
      <c r="AR322" s="28">
        <v>0</v>
      </c>
      <c r="AS322" s="28">
        <v>0</v>
      </c>
      <c r="AT322" s="28">
        <v>0</v>
      </c>
      <c r="AU322" s="28">
        <v>0</v>
      </c>
      <c r="AV322" s="28">
        <v>0</v>
      </c>
      <c r="AW322" s="28">
        <v>0</v>
      </c>
      <c r="AX322" s="28">
        <v>0</v>
      </c>
      <c r="AY322" s="28">
        <v>0</v>
      </c>
      <c r="AZ322" s="28">
        <v>0</v>
      </c>
      <c r="BA322" s="28">
        <v>0</v>
      </c>
      <c r="BB322" s="28">
        <v>0</v>
      </c>
      <c r="BC322" s="28">
        <v>0</v>
      </c>
      <c r="BD322" s="28">
        <v>0</v>
      </c>
      <c r="BE322" s="28">
        <v>0</v>
      </c>
      <c r="BF322" s="28">
        <v>0</v>
      </c>
      <c r="BG322" s="28">
        <v>0</v>
      </c>
      <c r="BH322" s="28">
        <v>0</v>
      </c>
      <c r="BI322" s="28">
        <v>0</v>
      </c>
      <c r="BJ322" s="28">
        <v>0</v>
      </c>
      <c r="BK322" s="28">
        <v>0</v>
      </c>
      <c r="BL322" s="28">
        <v>0</v>
      </c>
      <c r="BM322" s="28">
        <v>0</v>
      </c>
      <c r="BN322" s="28">
        <v>0</v>
      </c>
      <c r="BO322" s="28">
        <v>0</v>
      </c>
      <c r="BP322" s="28">
        <v>0</v>
      </c>
      <c r="BQ322" s="28">
        <v>0</v>
      </c>
      <c r="BR322" s="28">
        <v>0</v>
      </c>
      <c r="BS322" s="28">
        <v>0</v>
      </c>
      <c r="BT322" s="28">
        <v>0</v>
      </c>
      <c r="BU322" s="28">
        <v>0</v>
      </c>
      <c r="BV322" s="31">
        <f t="shared" si="209"/>
        <v>1.6236917999999999E-2</v>
      </c>
      <c r="BW322" s="31">
        <f t="shared" si="210"/>
        <v>0</v>
      </c>
      <c r="BX322" s="31">
        <f t="shared" si="211"/>
        <v>0</v>
      </c>
      <c r="BY322" s="31">
        <f t="shared" si="212"/>
        <v>1.6236917999999999E-2</v>
      </c>
      <c r="BZ322" s="31">
        <f t="shared" si="213"/>
        <v>0</v>
      </c>
      <c r="CA322" s="31">
        <f t="shared" si="214"/>
        <v>8.1185179999999999E-3</v>
      </c>
      <c r="CB322" s="31">
        <f t="shared" si="215"/>
        <v>0</v>
      </c>
      <c r="CC322" s="31">
        <f t="shared" si="216"/>
        <v>0</v>
      </c>
      <c r="CD322" s="31">
        <f t="shared" si="217"/>
        <v>8.1185179999999999E-3</v>
      </c>
      <c r="CE322" s="31">
        <f t="shared" si="218"/>
        <v>0</v>
      </c>
      <c r="CF322" s="85" t="s">
        <v>1401</v>
      </c>
    </row>
    <row r="323" spans="1:84" ht="50.25" customHeight="1" x14ac:dyDescent="0.25">
      <c r="A323" s="7" t="s">
        <v>176</v>
      </c>
      <c r="B323" s="18" t="s">
        <v>294</v>
      </c>
      <c r="C323" s="8" t="s">
        <v>432</v>
      </c>
      <c r="D323" s="63">
        <v>2016</v>
      </c>
      <c r="E323" s="63">
        <v>2016</v>
      </c>
      <c r="F323" s="63" t="s">
        <v>1358</v>
      </c>
      <c r="G323" s="64">
        <v>9.9778485013623966E-4</v>
      </c>
      <c r="H323" s="64">
        <f t="shared" si="202"/>
        <v>7.323740799999999E-3</v>
      </c>
      <c r="I323" s="31" t="s">
        <v>1358</v>
      </c>
      <c r="J323" s="64">
        <v>4.9893743869209803E-4</v>
      </c>
      <c r="K323" s="31">
        <f t="shared" si="203"/>
        <v>3.6622007999999994E-3</v>
      </c>
      <c r="L323" s="67" t="s">
        <v>1358</v>
      </c>
      <c r="M323" s="31">
        <v>0</v>
      </c>
      <c r="N323" s="31">
        <v>0</v>
      </c>
      <c r="O323" s="65">
        <v>6.0049255999999997E-3</v>
      </c>
      <c r="P323" s="28">
        <v>6.9056644399999988E-3</v>
      </c>
      <c r="Q323" s="28">
        <v>6.0060093119999984E-3</v>
      </c>
      <c r="R323" s="31">
        <v>6.9069107087999975E-3</v>
      </c>
      <c r="S323" s="31">
        <f t="shared" si="200"/>
        <v>3.66154E-3</v>
      </c>
      <c r="T323" s="31">
        <f t="shared" si="201"/>
        <v>3.6622007999999994E-3</v>
      </c>
      <c r="U323" s="31">
        <f t="shared" si="208"/>
        <v>3.66154E-3</v>
      </c>
      <c r="V323" s="31">
        <f t="shared" si="204"/>
        <v>0</v>
      </c>
      <c r="W323" s="31">
        <f t="shared" si="189"/>
        <v>0</v>
      </c>
      <c r="X323" s="31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8">
        <v>3.66154E-3</v>
      </c>
      <c r="AI323" s="28">
        <v>0</v>
      </c>
      <c r="AJ323" s="28">
        <v>0</v>
      </c>
      <c r="AK323" s="28">
        <v>3.66154E-3</v>
      </c>
      <c r="AL323" s="28">
        <v>0</v>
      </c>
      <c r="AM323" s="28">
        <v>3.6622007999999994E-3</v>
      </c>
      <c r="AN323" s="28">
        <v>0</v>
      </c>
      <c r="AO323" s="28">
        <v>0</v>
      </c>
      <c r="AP323" s="28">
        <v>3.6622007999999994E-3</v>
      </c>
      <c r="AQ323" s="28">
        <v>0</v>
      </c>
      <c r="AR323" s="28">
        <v>0</v>
      </c>
      <c r="AS323" s="28">
        <v>0</v>
      </c>
      <c r="AT323" s="28">
        <v>0</v>
      </c>
      <c r="AU323" s="28">
        <v>0</v>
      </c>
      <c r="AV323" s="28">
        <v>0</v>
      </c>
      <c r="AW323" s="28">
        <v>0</v>
      </c>
      <c r="AX323" s="28">
        <v>0</v>
      </c>
      <c r="AY323" s="28">
        <v>0</v>
      </c>
      <c r="AZ323" s="28">
        <v>0</v>
      </c>
      <c r="BA323" s="28">
        <v>0</v>
      </c>
      <c r="BB323" s="28">
        <v>0</v>
      </c>
      <c r="BC323" s="28">
        <v>0</v>
      </c>
      <c r="BD323" s="28">
        <v>0</v>
      </c>
      <c r="BE323" s="28">
        <v>0</v>
      </c>
      <c r="BF323" s="28">
        <v>0</v>
      </c>
      <c r="BG323" s="28">
        <v>0</v>
      </c>
      <c r="BH323" s="28">
        <v>0</v>
      </c>
      <c r="BI323" s="28">
        <v>0</v>
      </c>
      <c r="BJ323" s="28">
        <v>0</v>
      </c>
      <c r="BK323" s="28">
        <v>0</v>
      </c>
      <c r="BL323" s="28">
        <v>0</v>
      </c>
      <c r="BM323" s="28">
        <v>0</v>
      </c>
      <c r="BN323" s="28">
        <v>0</v>
      </c>
      <c r="BO323" s="28">
        <v>0</v>
      </c>
      <c r="BP323" s="28">
        <v>0</v>
      </c>
      <c r="BQ323" s="28">
        <v>0</v>
      </c>
      <c r="BR323" s="28">
        <v>0</v>
      </c>
      <c r="BS323" s="28">
        <v>0</v>
      </c>
      <c r="BT323" s="28">
        <v>0</v>
      </c>
      <c r="BU323" s="28">
        <v>0</v>
      </c>
      <c r="BV323" s="31">
        <f t="shared" si="209"/>
        <v>7.323740799999999E-3</v>
      </c>
      <c r="BW323" s="31">
        <f t="shared" si="210"/>
        <v>0</v>
      </c>
      <c r="BX323" s="31">
        <f t="shared" si="211"/>
        <v>0</v>
      </c>
      <c r="BY323" s="31">
        <f t="shared" si="212"/>
        <v>7.323740799999999E-3</v>
      </c>
      <c r="BZ323" s="31">
        <f t="shared" si="213"/>
        <v>0</v>
      </c>
      <c r="CA323" s="31">
        <f t="shared" si="214"/>
        <v>3.6622007999999994E-3</v>
      </c>
      <c r="CB323" s="31">
        <f t="shared" si="215"/>
        <v>0</v>
      </c>
      <c r="CC323" s="31">
        <f t="shared" si="216"/>
        <v>0</v>
      </c>
      <c r="CD323" s="31">
        <f t="shared" si="217"/>
        <v>3.6622007999999994E-3</v>
      </c>
      <c r="CE323" s="31">
        <f t="shared" si="218"/>
        <v>0</v>
      </c>
      <c r="CF323" s="85" t="s">
        <v>1401</v>
      </c>
    </row>
    <row r="324" spans="1:84" ht="50.25" customHeight="1" x14ac:dyDescent="0.25">
      <c r="A324" s="7" t="s">
        <v>176</v>
      </c>
      <c r="B324" s="18" t="s">
        <v>295</v>
      </c>
      <c r="C324" s="8" t="s">
        <v>433</v>
      </c>
      <c r="D324" s="63">
        <v>2016</v>
      </c>
      <c r="E324" s="63">
        <v>2016</v>
      </c>
      <c r="F324" s="63" t="s">
        <v>1358</v>
      </c>
      <c r="G324" s="64">
        <v>1.343592370572207E-3</v>
      </c>
      <c r="H324" s="64">
        <f t="shared" si="202"/>
        <v>9.8619679999999987E-3</v>
      </c>
      <c r="I324" s="31" t="s">
        <v>1358</v>
      </c>
      <c r="J324" s="64">
        <v>6.7160326975476833E-4</v>
      </c>
      <c r="K324" s="31">
        <f t="shared" si="203"/>
        <v>4.9295679999999996E-3</v>
      </c>
      <c r="L324" s="67" t="s">
        <v>1358</v>
      </c>
      <c r="M324" s="31">
        <v>0</v>
      </c>
      <c r="N324" s="31">
        <v>0</v>
      </c>
      <c r="O324" s="65">
        <v>8.0891359999999985E-3</v>
      </c>
      <c r="P324" s="28">
        <v>9.302506399999997E-3</v>
      </c>
      <c r="Q324" s="28">
        <v>8.0844915199999989E-3</v>
      </c>
      <c r="R324" s="31">
        <v>9.2971652479999986E-3</v>
      </c>
      <c r="S324" s="31">
        <f t="shared" si="200"/>
        <v>4.9323999999999991E-3</v>
      </c>
      <c r="T324" s="31">
        <f t="shared" si="201"/>
        <v>4.9295679999999996E-3</v>
      </c>
      <c r="U324" s="31">
        <f t="shared" si="208"/>
        <v>4.9323999999999991E-3</v>
      </c>
      <c r="V324" s="31">
        <f t="shared" si="204"/>
        <v>0</v>
      </c>
      <c r="W324" s="31">
        <f t="shared" ref="W324:W387" si="219">AC324+BQ324</f>
        <v>0</v>
      </c>
      <c r="X324" s="31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8">
        <v>4.9323999999999991E-3</v>
      </c>
      <c r="AI324" s="28">
        <v>0</v>
      </c>
      <c r="AJ324" s="28">
        <v>0</v>
      </c>
      <c r="AK324" s="28">
        <v>4.9323999999999991E-3</v>
      </c>
      <c r="AL324" s="28">
        <v>0</v>
      </c>
      <c r="AM324" s="28">
        <v>4.9295679999999996E-3</v>
      </c>
      <c r="AN324" s="28">
        <v>0</v>
      </c>
      <c r="AO324" s="28">
        <v>0</v>
      </c>
      <c r="AP324" s="28">
        <v>4.9295679999999996E-3</v>
      </c>
      <c r="AQ324" s="28">
        <v>0</v>
      </c>
      <c r="AR324" s="28">
        <v>0</v>
      </c>
      <c r="AS324" s="28">
        <v>0</v>
      </c>
      <c r="AT324" s="28">
        <v>0</v>
      </c>
      <c r="AU324" s="28">
        <v>0</v>
      </c>
      <c r="AV324" s="28">
        <v>0</v>
      </c>
      <c r="AW324" s="28">
        <v>0</v>
      </c>
      <c r="AX324" s="28">
        <v>0</v>
      </c>
      <c r="AY324" s="28">
        <v>0</v>
      </c>
      <c r="AZ324" s="28">
        <v>0</v>
      </c>
      <c r="BA324" s="28">
        <v>0</v>
      </c>
      <c r="BB324" s="28">
        <v>0</v>
      </c>
      <c r="BC324" s="28">
        <v>0</v>
      </c>
      <c r="BD324" s="28">
        <v>0</v>
      </c>
      <c r="BE324" s="28">
        <v>0</v>
      </c>
      <c r="BF324" s="28">
        <v>0</v>
      </c>
      <c r="BG324" s="28">
        <v>0</v>
      </c>
      <c r="BH324" s="28">
        <v>0</v>
      </c>
      <c r="BI324" s="28">
        <v>0</v>
      </c>
      <c r="BJ324" s="28">
        <v>0</v>
      </c>
      <c r="BK324" s="28">
        <v>0</v>
      </c>
      <c r="BL324" s="28">
        <v>0</v>
      </c>
      <c r="BM324" s="28">
        <v>0</v>
      </c>
      <c r="BN324" s="28">
        <v>0</v>
      </c>
      <c r="BO324" s="28">
        <v>0</v>
      </c>
      <c r="BP324" s="28">
        <v>0</v>
      </c>
      <c r="BQ324" s="28">
        <v>0</v>
      </c>
      <c r="BR324" s="28">
        <v>0</v>
      </c>
      <c r="BS324" s="28">
        <v>0</v>
      </c>
      <c r="BT324" s="28">
        <v>0</v>
      </c>
      <c r="BU324" s="28">
        <v>0</v>
      </c>
      <c r="BV324" s="31">
        <f t="shared" si="209"/>
        <v>9.8619679999999987E-3</v>
      </c>
      <c r="BW324" s="31">
        <f t="shared" si="210"/>
        <v>0</v>
      </c>
      <c r="BX324" s="31">
        <f t="shared" si="211"/>
        <v>0</v>
      </c>
      <c r="BY324" s="31">
        <f t="shared" si="212"/>
        <v>9.8619679999999987E-3</v>
      </c>
      <c r="BZ324" s="31">
        <f t="shared" si="213"/>
        <v>0</v>
      </c>
      <c r="CA324" s="31">
        <f t="shared" si="214"/>
        <v>4.9295679999999996E-3</v>
      </c>
      <c r="CB324" s="31">
        <f t="shared" si="215"/>
        <v>0</v>
      </c>
      <c r="CC324" s="31">
        <f t="shared" si="216"/>
        <v>0</v>
      </c>
      <c r="CD324" s="31">
        <f t="shared" si="217"/>
        <v>4.9295679999999996E-3</v>
      </c>
      <c r="CE324" s="31">
        <f t="shared" si="218"/>
        <v>0</v>
      </c>
      <c r="CF324" s="85" t="s">
        <v>1401</v>
      </c>
    </row>
    <row r="325" spans="1:84" ht="50.25" customHeight="1" x14ac:dyDescent="0.25">
      <c r="A325" s="7" t="s">
        <v>176</v>
      </c>
      <c r="B325" s="18" t="s">
        <v>296</v>
      </c>
      <c r="C325" s="8" t="s">
        <v>434</v>
      </c>
      <c r="D325" s="63">
        <v>2016</v>
      </c>
      <c r="E325" s="63">
        <v>2016</v>
      </c>
      <c r="F325" s="63" t="s">
        <v>1358</v>
      </c>
      <c r="G325" s="64">
        <v>9.7174446866485006E-4</v>
      </c>
      <c r="H325" s="64">
        <f t="shared" si="202"/>
        <v>7.1326043999999991E-3</v>
      </c>
      <c r="I325" s="31" t="s">
        <v>1358</v>
      </c>
      <c r="J325" s="64">
        <v>4.8624038147138956E-4</v>
      </c>
      <c r="K325" s="31">
        <f t="shared" si="203"/>
        <v>3.5690043999999995E-3</v>
      </c>
      <c r="L325" s="67" t="s">
        <v>1358</v>
      </c>
      <c r="M325" s="31">
        <v>0</v>
      </c>
      <c r="N325" s="31">
        <v>0</v>
      </c>
      <c r="O325" s="65">
        <v>5.844303999999999E-3</v>
      </c>
      <c r="P325" s="28">
        <v>6.720949599999998E-3</v>
      </c>
      <c r="Q325" s="28">
        <v>5.8531672159999985E-3</v>
      </c>
      <c r="R325" s="31">
        <v>6.7311422983999981E-3</v>
      </c>
      <c r="S325" s="31">
        <f t="shared" si="200"/>
        <v>3.5635999999999997E-3</v>
      </c>
      <c r="T325" s="31">
        <f t="shared" si="201"/>
        <v>3.5690043999999995E-3</v>
      </c>
      <c r="U325" s="31">
        <f t="shared" si="208"/>
        <v>3.5635999999999997E-3</v>
      </c>
      <c r="V325" s="31">
        <f t="shared" si="204"/>
        <v>0</v>
      </c>
      <c r="W325" s="31">
        <f t="shared" si="219"/>
        <v>0</v>
      </c>
      <c r="X325" s="31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8">
        <v>3.5635999999999997E-3</v>
      </c>
      <c r="AI325" s="28">
        <v>0</v>
      </c>
      <c r="AJ325" s="28">
        <v>0</v>
      </c>
      <c r="AK325" s="28">
        <v>3.5635999999999997E-3</v>
      </c>
      <c r="AL325" s="28">
        <v>0</v>
      </c>
      <c r="AM325" s="28">
        <v>3.5690043999999995E-3</v>
      </c>
      <c r="AN325" s="28">
        <v>0</v>
      </c>
      <c r="AO325" s="28">
        <v>0</v>
      </c>
      <c r="AP325" s="28">
        <v>3.5690043999999995E-3</v>
      </c>
      <c r="AQ325" s="28">
        <v>0</v>
      </c>
      <c r="AR325" s="28">
        <v>0</v>
      </c>
      <c r="AS325" s="28">
        <v>0</v>
      </c>
      <c r="AT325" s="28">
        <v>0</v>
      </c>
      <c r="AU325" s="28">
        <v>0</v>
      </c>
      <c r="AV325" s="28">
        <v>0</v>
      </c>
      <c r="AW325" s="28">
        <v>0</v>
      </c>
      <c r="AX325" s="28">
        <v>0</v>
      </c>
      <c r="AY325" s="28">
        <v>0</v>
      </c>
      <c r="AZ325" s="28">
        <v>0</v>
      </c>
      <c r="BA325" s="28">
        <v>0</v>
      </c>
      <c r="BB325" s="28">
        <v>0</v>
      </c>
      <c r="BC325" s="28">
        <v>0</v>
      </c>
      <c r="BD325" s="28">
        <v>0</v>
      </c>
      <c r="BE325" s="28">
        <v>0</v>
      </c>
      <c r="BF325" s="28">
        <v>0</v>
      </c>
      <c r="BG325" s="28">
        <v>0</v>
      </c>
      <c r="BH325" s="28">
        <v>0</v>
      </c>
      <c r="BI325" s="28">
        <v>0</v>
      </c>
      <c r="BJ325" s="28">
        <v>0</v>
      </c>
      <c r="BK325" s="28">
        <v>0</v>
      </c>
      <c r="BL325" s="28">
        <v>0</v>
      </c>
      <c r="BM325" s="28">
        <v>0</v>
      </c>
      <c r="BN325" s="28">
        <v>0</v>
      </c>
      <c r="BO325" s="28">
        <v>0</v>
      </c>
      <c r="BP325" s="28">
        <v>0</v>
      </c>
      <c r="BQ325" s="28">
        <v>0</v>
      </c>
      <c r="BR325" s="28">
        <v>0</v>
      </c>
      <c r="BS325" s="28">
        <v>0</v>
      </c>
      <c r="BT325" s="28">
        <v>0</v>
      </c>
      <c r="BU325" s="28">
        <v>0</v>
      </c>
      <c r="BV325" s="31">
        <f t="shared" si="209"/>
        <v>7.1326043999999991E-3</v>
      </c>
      <c r="BW325" s="31">
        <f t="shared" si="210"/>
        <v>0</v>
      </c>
      <c r="BX325" s="31">
        <f t="shared" si="211"/>
        <v>0</v>
      </c>
      <c r="BY325" s="31">
        <f t="shared" si="212"/>
        <v>7.1326043999999991E-3</v>
      </c>
      <c r="BZ325" s="31">
        <f t="shared" si="213"/>
        <v>0</v>
      </c>
      <c r="CA325" s="31">
        <f t="shared" si="214"/>
        <v>3.5690043999999995E-3</v>
      </c>
      <c r="CB325" s="31">
        <f t="shared" si="215"/>
        <v>0</v>
      </c>
      <c r="CC325" s="31">
        <f t="shared" si="216"/>
        <v>0</v>
      </c>
      <c r="CD325" s="31">
        <f t="shared" si="217"/>
        <v>3.5690043999999995E-3</v>
      </c>
      <c r="CE325" s="31">
        <f t="shared" si="218"/>
        <v>0</v>
      </c>
      <c r="CF325" s="85" t="s">
        <v>1401</v>
      </c>
    </row>
    <row r="326" spans="1:84" ht="50.25" customHeight="1" x14ac:dyDescent="0.25">
      <c r="A326" s="7" t="s">
        <v>176</v>
      </c>
      <c r="B326" s="18" t="s">
        <v>297</v>
      </c>
      <c r="C326" s="8" t="s">
        <v>435</v>
      </c>
      <c r="D326" s="63">
        <v>2016</v>
      </c>
      <c r="E326" s="63">
        <v>2016</v>
      </c>
      <c r="F326" s="63" t="s">
        <v>1358</v>
      </c>
      <c r="G326" s="64">
        <v>1.6375216893732972E-3</v>
      </c>
      <c r="H326" s="64">
        <f t="shared" si="202"/>
        <v>1.2019409200000001E-2</v>
      </c>
      <c r="I326" s="31" t="s">
        <v>1358</v>
      </c>
      <c r="J326" s="64">
        <v>8.1859525885558582E-4</v>
      </c>
      <c r="K326" s="31">
        <f t="shared" si="203"/>
        <v>6.0084891999999997E-3</v>
      </c>
      <c r="L326" s="67" t="s">
        <v>1358</v>
      </c>
      <c r="M326" s="31">
        <v>0</v>
      </c>
      <c r="N326" s="31">
        <v>0</v>
      </c>
      <c r="O326" s="65">
        <v>9.8579088000000006E-3</v>
      </c>
      <c r="P326" s="28">
        <v>1.1336595119999999E-2</v>
      </c>
      <c r="Q326" s="28">
        <v>9.8539222879999982E-3</v>
      </c>
      <c r="R326" s="31">
        <v>1.1332010631199997E-2</v>
      </c>
      <c r="S326" s="31">
        <f t="shared" si="200"/>
        <v>6.0109200000000003E-3</v>
      </c>
      <c r="T326" s="31">
        <f t="shared" si="201"/>
        <v>6.0084891999999997E-3</v>
      </c>
      <c r="U326" s="31">
        <f t="shared" si="208"/>
        <v>6.0109200000000003E-3</v>
      </c>
      <c r="V326" s="31">
        <f t="shared" si="204"/>
        <v>0</v>
      </c>
      <c r="W326" s="31">
        <f t="shared" si="219"/>
        <v>0</v>
      </c>
      <c r="X326" s="31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6.0109200000000003E-3</v>
      </c>
      <c r="AI326" s="28">
        <v>0</v>
      </c>
      <c r="AJ326" s="28">
        <v>0</v>
      </c>
      <c r="AK326" s="28">
        <v>6.0109200000000003E-3</v>
      </c>
      <c r="AL326" s="28">
        <v>0</v>
      </c>
      <c r="AM326" s="28">
        <v>6.0084891999999997E-3</v>
      </c>
      <c r="AN326" s="28">
        <v>0</v>
      </c>
      <c r="AO326" s="28">
        <v>0</v>
      </c>
      <c r="AP326" s="28">
        <v>6.0084891999999997E-3</v>
      </c>
      <c r="AQ326" s="28">
        <v>0</v>
      </c>
      <c r="AR326" s="28">
        <v>0</v>
      </c>
      <c r="AS326" s="28">
        <v>0</v>
      </c>
      <c r="AT326" s="28">
        <v>0</v>
      </c>
      <c r="AU326" s="28">
        <v>0</v>
      </c>
      <c r="AV326" s="28">
        <v>0</v>
      </c>
      <c r="AW326" s="28">
        <v>0</v>
      </c>
      <c r="AX326" s="28">
        <v>0</v>
      </c>
      <c r="AY326" s="28">
        <v>0</v>
      </c>
      <c r="AZ326" s="28">
        <v>0</v>
      </c>
      <c r="BA326" s="28">
        <v>0</v>
      </c>
      <c r="BB326" s="28">
        <v>0</v>
      </c>
      <c r="BC326" s="28">
        <v>0</v>
      </c>
      <c r="BD326" s="28">
        <v>0</v>
      </c>
      <c r="BE326" s="28">
        <v>0</v>
      </c>
      <c r="BF326" s="28">
        <v>0</v>
      </c>
      <c r="BG326" s="28">
        <v>0</v>
      </c>
      <c r="BH326" s="28">
        <v>0</v>
      </c>
      <c r="BI326" s="28">
        <v>0</v>
      </c>
      <c r="BJ326" s="28">
        <v>0</v>
      </c>
      <c r="BK326" s="28">
        <v>0</v>
      </c>
      <c r="BL326" s="28">
        <v>0</v>
      </c>
      <c r="BM326" s="28">
        <v>0</v>
      </c>
      <c r="BN326" s="28">
        <v>0</v>
      </c>
      <c r="BO326" s="28">
        <v>0</v>
      </c>
      <c r="BP326" s="28">
        <v>0</v>
      </c>
      <c r="BQ326" s="28">
        <v>0</v>
      </c>
      <c r="BR326" s="28">
        <v>0</v>
      </c>
      <c r="BS326" s="28">
        <v>0</v>
      </c>
      <c r="BT326" s="28">
        <v>0</v>
      </c>
      <c r="BU326" s="28">
        <v>0</v>
      </c>
      <c r="BV326" s="31">
        <f t="shared" si="209"/>
        <v>1.2019409200000001E-2</v>
      </c>
      <c r="BW326" s="31">
        <f t="shared" si="210"/>
        <v>0</v>
      </c>
      <c r="BX326" s="31">
        <f t="shared" si="211"/>
        <v>0</v>
      </c>
      <c r="BY326" s="31">
        <f t="shared" si="212"/>
        <v>1.2019409200000001E-2</v>
      </c>
      <c r="BZ326" s="31">
        <f t="shared" si="213"/>
        <v>0</v>
      </c>
      <c r="CA326" s="31">
        <f t="shared" si="214"/>
        <v>6.0084891999999997E-3</v>
      </c>
      <c r="CB326" s="31">
        <f t="shared" si="215"/>
        <v>0</v>
      </c>
      <c r="CC326" s="31">
        <f t="shared" si="216"/>
        <v>0</v>
      </c>
      <c r="CD326" s="31">
        <f t="shared" si="217"/>
        <v>6.0084891999999997E-3</v>
      </c>
      <c r="CE326" s="31">
        <f t="shared" si="218"/>
        <v>0</v>
      </c>
      <c r="CF326" s="85" t="s">
        <v>1401</v>
      </c>
    </row>
    <row r="327" spans="1:84" ht="50.25" customHeight="1" x14ac:dyDescent="0.25">
      <c r="A327" s="7" t="s">
        <v>176</v>
      </c>
      <c r="B327" s="18" t="s">
        <v>298</v>
      </c>
      <c r="C327" s="8" t="s">
        <v>436</v>
      </c>
      <c r="D327" s="63">
        <v>2016</v>
      </c>
      <c r="E327" s="63">
        <v>2016</v>
      </c>
      <c r="F327" s="63" t="s">
        <v>1358</v>
      </c>
      <c r="G327" s="64">
        <v>3.1150850408719344E-3</v>
      </c>
      <c r="H327" s="64">
        <f t="shared" si="202"/>
        <v>2.2864724199999999E-2</v>
      </c>
      <c r="I327" s="31" t="s">
        <v>1358</v>
      </c>
      <c r="J327" s="64">
        <v>1.579204931880109E-3</v>
      </c>
      <c r="K327" s="31">
        <f t="shared" si="203"/>
        <v>1.1591364199999999E-2</v>
      </c>
      <c r="L327" s="67" t="s">
        <v>1358</v>
      </c>
      <c r="M327" s="31">
        <v>0</v>
      </c>
      <c r="N327" s="31">
        <v>0</v>
      </c>
      <c r="O327" s="65">
        <v>1.8488310399999999E-2</v>
      </c>
      <c r="P327" s="28">
        <v>2.1261556959999997E-2</v>
      </c>
      <c r="Q327" s="28">
        <v>1.9009837287999997E-2</v>
      </c>
      <c r="R327" s="31">
        <v>2.1861312881199996E-2</v>
      </c>
      <c r="S327" s="31">
        <f t="shared" si="200"/>
        <v>1.127336E-2</v>
      </c>
      <c r="T327" s="31">
        <f t="shared" si="201"/>
        <v>1.1591364199999999E-2</v>
      </c>
      <c r="U327" s="31">
        <f t="shared" si="208"/>
        <v>1.127336E-2</v>
      </c>
      <c r="V327" s="31">
        <f t="shared" si="204"/>
        <v>0</v>
      </c>
      <c r="W327" s="31">
        <f t="shared" si="219"/>
        <v>0</v>
      </c>
      <c r="X327" s="31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0</v>
      </c>
      <c r="AD327" s="28">
        <v>0</v>
      </c>
      <c r="AE327" s="28">
        <v>0</v>
      </c>
      <c r="AF327" s="28">
        <v>0</v>
      </c>
      <c r="AG327" s="28">
        <v>0</v>
      </c>
      <c r="AH327" s="28">
        <v>1.127336E-2</v>
      </c>
      <c r="AI327" s="28">
        <v>0</v>
      </c>
      <c r="AJ327" s="28">
        <v>0</v>
      </c>
      <c r="AK327" s="28">
        <v>1.127336E-2</v>
      </c>
      <c r="AL327" s="28">
        <v>0</v>
      </c>
      <c r="AM327" s="28">
        <v>1.1591364199999999E-2</v>
      </c>
      <c r="AN327" s="28">
        <v>0</v>
      </c>
      <c r="AO327" s="28">
        <v>0</v>
      </c>
      <c r="AP327" s="28">
        <v>1.1591364199999999E-2</v>
      </c>
      <c r="AQ327" s="28">
        <v>0</v>
      </c>
      <c r="AR327" s="28">
        <v>0</v>
      </c>
      <c r="AS327" s="28">
        <v>0</v>
      </c>
      <c r="AT327" s="28">
        <v>0</v>
      </c>
      <c r="AU327" s="28">
        <v>0</v>
      </c>
      <c r="AV327" s="28">
        <v>0</v>
      </c>
      <c r="AW327" s="28">
        <v>0</v>
      </c>
      <c r="AX327" s="28">
        <v>0</v>
      </c>
      <c r="AY327" s="28">
        <v>0</v>
      </c>
      <c r="AZ327" s="28">
        <v>0</v>
      </c>
      <c r="BA327" s="28">
        <v>0</v>
      </c>
      <c r="BB327" s="28">
        <v>0</v>
      </c>
      <c r="BC327" s="28">
        <v>0</v>
      </c>
      <c r="BD327" s="28">
        <v>0</v>
      </c>
      <c r="BE327" s="28">
        <v>0</v>
      </c>
      <c r="BF327" s="28">
        <v>0</v>
      </c>
      <c r="BG327" s="28">
        <v>0</v>
      </c>
      <c r="BH327" s="28">
        <v>0</v>
      </c>
      <c r="BI327" s="28">
        <v>0</v>
      </c>
      <c r="BJ327" s="28">
        <v>0</v>
      </c>
      <c r="BK327" s="28">
        <v>0</v>
      </c>
      <c r="BL327" s="28">
        <v>0</v>
      </c>
      <c r="BM327" s="28">
        <v>0</v>
      </c>
      <c r="BN327" s="28">
        <v>0</v>
      </c>
      <c r="BO327" s="28">
        <v>0</v>
      </c>
      <c r="BP327" s="28">
        <v>0</v>
      </c>
      <c r="BQ327" s="28">
        <v>0</v>
      </c>
      <c r="BR327" s="28">
        <v>0</v>
      </c>
      <c r="BS327" s="28">
        <v>0</v>
      </c>
      <c r="BT327" s="28">
        <v>0</v>
      </c>
      <c r="BU327" s="28">
        <v>0</v>
      </c>
      <c r="BV327" s="31">
        <f t="shared" si="209"/>
        <v>2.2864724199999999E-2</v>
      </c>
      <c r="BW327" s="31">
        <f t="shared" si="210"/>
        <v>0</v>
      </c>
      <c r="BX327" s="31">
        <f t="shared" si="211"/>
        <v>0</v>
      </c>
      <c r="BY327" s="31">
        <f t="shared" si="212"/>
        <v>2.2864724199999999E-2</v>
      </c>
      <c r="BZ327" s="31">
        <f t="shared" si="213"/>
        <v>0</v>
      </c>
      <c r="CA327" s="31">
        <f t="shared" si="214"/>
        <v>1.1591364199999999E-2</v>
      </c>
      <c r="CB327" s="31">
        <f t="shared" si="215"/>
        <v>0</v>
      </c>
      <c r="CC327" s="31">
        <f t="shared" si="216"/>
        <v>0</v>
      </c>
      <c r="CD327" s="31">
        <f t="shared" si="217"/>
        <v>1.1591364199999999E-2</v>
      </c>
      <c r="CE327" s="31">
        <f t="shared" si="218"/>
        <v>0</v>
      </c>
      <c r="CF327" s="85" t="s">
        <v>1401</v>
      </c>
    </row>
    <row r="328" spans="1:84" ht="50.25" customHeight="1" x14ac:dyDescent="0.25">
      <c r="A328" s="7" t="s">
        <v>176</v>
      </c>
      <c r="B328" s="18" t="s">
        <v>299</v>
      </c>
      <c r="C328" s="8" t="s">
        <v>437</v>
      </c>
      <c r="D328" s="63">
        <v>2016</v>
      </c>
      <c r="E328" s="63">
        <v>2016</v>
      </c>
      <c r="F328" s="63" t="s">
        <v>1358</v>
      </c>
      <c r="G328" s="64">
        <v>6.0030602997275199E-3</v>
      </c>
      <c r="H328" s="64">
        <f t="shared" si="202"/>
        <v>4.4062462599999998E-2</v>
      </c>
      <c r="I328" s="31" t="s">
        <v>891</v>
      </c>
      <c r="J328" s="64">
        <v>4.8545698365122609E-3</v>
      </c>
      <c r="K328" s="31">
        <f t="shared" si="203"/>
        <v>3.5632542599999997E-2</v>
      </c>
      <c r="L328" s="67" t="s">
        <v>891</v>
      </c>
      <c r="M328" s="31">
        <v>0</v>
      </c>
      <c r="N328" s="31">
        <v>0</v>
      </c>
      <c r="O328" s="65">
        <v>1.3825068799999998E-2</v>
      </c>
      <c r="P328" s="28">
        <v>1.5898829119999996E-2</v>
      </c>
      <c r="Q328" s="28">
        <v>5.8437369863999993E-2</v>
      </c>
      <c r="R328" s="31">
        <v>6.720297534359998E-2</v>
      </c>
      <c r="S328" s="31">
        <f t="shared" si="200"/>
        <v>8.4299199999999987E-3</v>
      </c>
      <c r="T328" s="31">
        <f t="shared" si="201"/>
        <v>3.5632542599999997E-2</v>
      </c>
      <c r="U328" s="31">
        <f t="shared" si="208"/>
        <v>8.4299199999999987E-3</v>
      </c>
      <c r="V328" s="31">
        <f t="shared" si="204"/>
        <v>0</v>
      </c>
      <c r="W328" s="31">
        <f t="shared" si="219"/>
        <v>0</v>
      </c>
      <c r="X328" s="31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8">
        <v>8.4299199999999987E-3</v>
      </c>
      <c r="AI328" s="28">
        <v>0</v>
      </c>
      <c r="AJ328" s="28">
        <v>0</v>
      </c>
      <c r="AK328" s="28">
        <v>8.4299199999999987E-3</v>
      </c>
      <c r="AL328" s="28">
        <v>0</v>
      </c>
      <c r="AM328" s="28">
        <v>3.5632542599999997E-2</v>
      </c>
      <c r="AN328" s="28">
        <v>0</v>
      </c>
      <c r="AO328" s="28">
        <v>0</v>
      </c>
      <c r="AP328" s="28">
        <v>3.5632542599999997E-2</v>
      </c>
      <c r="AQ328" s="28">
        <v>0</v>
      </c>
      <c r="AR328" s="28">
        <v>0</v>
      </c>
      <c r="AS328" s="28">
        <v>0</v>
      </c>
      <c r="AT328" s="28">
        <v>0</v>
      </c>
      <c r="AU328" s="28">
        <v>0</v>
      </c>
      <c r="AV328" s="28">
        <v>0</v>
      </c>
      <c r="AW328" s="28">
        <v>0</v>
      </c>
      <c r="AX328" s="28">
        <v>0</v>
      </c>
      <c r="AY328" s="28">
        <v>0</v>
      </c>
      <c r="AZ328" s="28">
        <v>0</v>
      </c>
      <c r="BA328" s="28">
        <v>0</v>
      </c>
      <c r="BB328" s="28">
        <v>0</v>
      </c>
      <c r="BC328" s="28">
        <v>0</v>
      </c>
      <c r="BD328" s="28">
        <v>0</v>
      </c>
      <c r="BE328" s="28">
        <v>0</v>
      </c>
      <c r="BF328" s="28">
        <v>0</v>
      </c>
      <c r="BG328" s="28">
        <v>0</v>
      </c>
      <c r="BH328" s="28">
        <v>0</v>
      </c>
      <c r="BI328" s="28">
        <v>0</v>
      </c>
      <c r="BJ328" s="28">
        <v>0</v>
      </c>
      <c r="BK328" s="28">
        <v>0</v>
      </c>
      <c r="BL328" s="28">
        <v>0</v>
      </c>
      <c r="BM328" s="28">
        <v>0</v>
      </c>
      <c r="BN328" s="28">
        <v>0</v>
      </c>
      <c r="BO328" s="28">
        <v>0</v>
      </c>
      <c r="BP328" s="28">
        <v>0</v>
      </c>
      <c r="BQ328" s="28">
        <v>0</v>
      </c>
      <c r="BR328" s="28">
        <v>0</v>
      </c>
      <c r="BS328" s="28">
        <v>0</v>
      </c>
      <c r="BT328" s="28">
        <v>0</v>
      </c>
      <c r="BU328" s="28">
        <v>0</v>
      </c>
      <c r="BV328" s="31">
        <f t="shared" si="209"/>
        <v>4.4062462599999998E-2</v>
      </c>
      <c r="BW328" s="31">
        <f t="shared" si="210"/>
        <v>0</v>
      </c>
      <c r="BX328" s="31">
        <f t="shared" si="211"/>
        <v>0</v>
      </c>
      <c r="BY328" s="31">
        <f t="shared" si="212"/>
        <v>4.4062462599999998E-2</v>
      </c>
      <c r="BZ328" s="31">
        <f t="shared" si="213"/>
        <v>0</v>
      </c>
      <c r="CA328" s="31">
        <f t="shared" si="214"/>
        <v>3.5632542599999997E-2</v>
      </c>
      <c r="CB328" s="31">
        <f t="shared" si="215"/>
        <v>0</v>
      </c>
      <c r="CC328" s="31">
        <f t="shared" si="216"/>
        <v>0</v>
      </c>
      <c r="CD328" s="31">
        <f t="shared" si="217"/>
        <v>3.5632542599999997E-2</v>
      </c>
      <c r="CE328" s="31">
        <f t="shared" si="218"/>
        <v>0</v>
      </c>
      <c r="CF328" s="85" t="s">
        <v>1401</v>
      </c>
    </row>
    <row r="329" spans="1:84" ht="50.25" customHeight="1" x14ac:dyDescent="0.25">
      <c r="A329" s="7" t="s">
        <v>176</v>
      </c>
      <c r="B329" s="18" t="s">
        <v>300</v>
      </c>
      <c r="C329" s="8" t="s">
        <v>438</v>
      </c>
      <c r="D329" s="63">
        <v>2016</v>
      </c>
      <c r="E329" s="63">
        <v>2016</v>
      </c>
      <c r="F329" s="63" t="s">
        <v>1358</v>
      </c>
      <c r="G329" s="64">
        <v>1.3023775749318805E-3</v>
      </c>
      <c r="H329" s="64">
        <f t="shared" si="202"/>
        <v>9.5594514000000019E-3</v>
      </c>
      <c r="I329" s="31" t="s">
        <v>1358</v>
      </c>
      <c r="J329" s="64">
        <v>6.5128765667574944E-4</v>
      </c>
      <c r="K329" s="31">
        <f t="shared" si="203"/>
        <v>4.7804514000000008E-3</v>
      </c>
      <c r="L329" s="67" t="s">
        <v>1358</v>
      </c>
      <c r="M329" s="31">
        <v>0</v>
      </c>
      <c r="N329" s="31">
        <v>0</v>
      </c>
      <c r="O329" s="65">
        <v>7.8375600000000004E-3</v>
      </c>
      <c r="P329" s="28">
        <v>9.0131940000000004E-3</v>
      </c>
      <c r="Q329" s="28">
        <v>7.8399402960000007E-3</v>
      </c>
      <c r="R329" s="31">
        <v>9.0159313403999995E-3</v>
      </c>
      <c r="S329" s="31">
        <f t="shared" si="200"/>
        <v>4.7790000000000003E-3</v>
      </c>
      <c r="T329" s="31">
        <f t="shared" si="201"/>
        <v>4.7804514000000008E-3</v>
      </c>
      <c r="U329" s="31">
        <f t="shared" si="208"/>
        <v>4.7790000000000003E-3</v>
      </c>
      <c r="V329" s="31">
        <f t="shared" si="204"/>
        <v>0</v>
      </c>
      <c r="W329" s="31">
        <f t="shared" si="219"/>
        <v>0</v>
      </c>
      <c r="X329" s="31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8">
        <v>4.7790000000000003E-3</v>
      </c>
      <c r="AI329" s="28">
        <v>0</v>
      </c>
      <c r="AJ329" s="28">
        <v>0</v>
      </c>
      <c r="AK329" s="28">
        <v>4.7790000000000003E-3</v>
      </c>
      <c r="AL329" s="28">
        <v>0</v>
      </c>
      <c r="AM329" s="28">
        <v>4.7804514000000008E-3</v>
      </c>
      <c r="AN329" s="28">
        <v>0</v>
      </c>
      <c r="AO329" s="28">
        <v>0</v>
      </c>
      <c r="AP329" s="28">
        <v>4.7804514000000008E-3</v>
      </c>
      <c r="AQ329" s="28">
        <v>0</v>
      </c>
      <c r="AR329" s="28">
        <v>0</v>
      </c>
      <c r="AS329" s="28">
        <v>0</v>
      </c>
      <c r="AT329" s="28">
        <v>0</v>
      </c>
      <c r="AU329" s="28">
        <v>0</v>
      </c>
      <c r="AV329" s="28">
        <v>0</v>
      </c>
      <c r="AW329" s="28">
        <v>0</v>
      </c>
      <c r="AX329" s="28">
        <v>0</v>
      </c>
      <c r="AY329" s="28">
        <v>0</v>
      </c>
      <c r="AZ329" s="28">
        <v>0</v>
      </c>
      <c r="BA329" s="28">
        <v>0</v>
      </c>
      <c r="BB329" s="28">
        <v>0</v>
      </c>
      <c r="BC329" s="28">
        <v>0</v>
      </c>
      <c r="BD329" s="28">
        <v>0</v>
      </c>
      <c r="BE329" s="28">
        <v>0</v>
      </c>
      <c r="BF329" s="28">
        <v>0</v>
      </c>
      <c r="BG329" s="28">
        <v>0</v>
      </c>
      <c r="BH329" s="28">
        <v>0</v>
      </c>
      <c r="BI329" s="28">
        <v>0</v>
      </c>
      <c r="BJ329" s="28">
        <v>0</v>
      </c>
      <c r="BK329" s="28">
        <v>0</v>
      </c>
      <c r="BL329" s="28">
        <v>0</v>
      </c>
      <c r="BM329" s="28">
        <v>0</v>
      </c>
      <c r="BN329" s="28">
        <v>0</v>
      </c>
      <c r="BO329" s="28">
        <v>0</v>
      </c>
      <c r="BP329" s="28">
        <v>0</v>
      </c>
      <c r="BQ329" s="28">
        <v>0</v>
      </c>
      <c r="BR329" s="28">
        <v>0</v>
      </c>
      <c r="BS329" s="28">
        <v>0</v>
      </c>
      <c r="BT329" s="28">
        <v>0</v>
      </c>
      <c r="BU329" s="28">
        <v>0</v>
      </c>
      <c r="BV329" s="31">
        <f t="shared" si="209"/>
        <v>9.5594514000000019E-3</v>
      </c>
      <c r="BW329" s="31">
        <f t="shared" si="210"/>
        <v>0</v>
      </c>
      <c r="BX329" s="31">
        <f t="shared" si="211"/>
        <v>0</v>
      </c>
      <c r="BY329" s="31">
        <f t="shared" si="212"/>
        <v>9.5594514000000019E-3</v>
      </c>
      <c r="BZ329" s="31">
        <f t="shared" si="213"/>
        <v>0</v>
      </c>
      <c r="CA329" s="31">
        <f t="shared" si="214"/>
        <v>4.7804514000000008E-3</v>
      </c>
      <c r="CB329" s="31">
        <f t="shared" si="215"/>
        <v>0</v>
      </c>
      <c r="CC329" s="31">
        <f t="shared" si="216"/>
        <v>0</v>
      </c>
      <c r="CD329" s="31">
        <f t="shared" si="217"/>
        <v>4.7804514000000008E-3</v>
      </c>
      <c r="CE329" s="31">
        <f t="shared" si="218"/>
        <v>0</v>
      </c>
      <c r="CF329" s="85" t="s">
        <v>1401</v>
      </c>
    </row>
    <row r="330" spans="1:84" ht="50.25" customHeight="1" x14ac:dyDescent="0.25">
      <c r="A330" s="7" t="s">
        <v>176</v>
      </c>
      <c r="B330" s="18" t="s">
        <v>301</v>
      </c>
      <c r="C330" s="8" t="s">
        <v>439</v>
      </c>
      <c r="D330" s="63">
        <v>2016</v>
      </c>
      <c r="E330" s="63">
        <v>2016</v>
      </c>
      <c r="F330" s="63" t="s">
        <v>1358</v>
      </c>
      <c r="G330" s="64">
        <v>6.8029652588555848E-3</v>
      </c>
      <c r="H330" s="64">
        <f t="shared" si="202"/>
        <v>4.9933764999999991E-2</v>
      </c>
      <c r="I330" s="31" t="s">
        <v>891</v>
      </c>
      <c r="J330" s="64">
        <v>3.401221389645776E-3</v>
      </c>
      <c r="K330" s="31">
        <f t="shared" si="203"/>
        <v>2.4964964999999995E-2</v>
      </c>
      <c r="L330" s="67" t="s">
        <v>891</v>
      </c>
      <c r="M330" s="31">
        <v>0</v>
      </c>
      <c r="N330" s="31">
        <v>0</v>
      </c>
      <c r="O330" s="65">
        <v>4.0948831999999998E-2</v>
      </c>
      <c r="P330" s="28">
        <v>4.7091156799999992E-2</v>
      </c>
      <c r="Q330" s="28">
        <v>4.0942542599999993E-2</v>
      </c>
      <c r="R330" s="31">
        <v>4.7083923989999985E-2</v>
      </c>
      <c r="S330" s="31">
        <f t="shared" si="200"/>
        <v>2.4968799999999999E-2</v>
      </c>
      <c r="T330" s="31">
        <f t="shared" si="201"/>
        <v>2.4964964999999995E-2</v>
      </c>
      <c r="U330" s="31">
        <f t="shared" si="208"/>
        <v>2.4968799999999999E-2</v>
      </c>
      <c r="V330" s="31">
        <f t="shared" si="204"/>
        <v>0</v>
      </c>
      <c r="W330" s="31">
        <f t="shared" si="219"/>
        <v>0</v>
      </c>
      <c r="X330" s="31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8">
        <v>2.4968799999999999E-2</v>
      </c>
      <c r="AI330" s="28">
        <v>0</v>
      </c>
      <c r="AJ330" s="28">
        <v>0</v>
      </c>
      <c r="AK330" s="28">
        <v>2.4968799999999999E-2</v>
      </c>
      <c r="AL330" s="28">
        <v>0</v>
      </c>
      <c r="AM330" s="28">
        <v>2.4964964999999995E-2</v>
      </c>
      <c r="AN330" s="28">
        <v>0</v>
      </c>
      <c r="AO330" s="28">
        <v>0</v>
      </c>
      <c r="AP330" s="28">
        <v>2.4964964999999995E-2</v>
      </c>
      <c r="AQ330" s="28">
        <v>0</v>
      </c>
      <c r="AR330" s="28">
        <v>0</v>
      </c>
      <c r="AS330" s="28">
        <v>0</v>
      </c>
      <c r="AT330" s="28">
        <v>0</v>
      </c>
      <c r="AU330" s="28">
        <v>0</v>
      </c>
      <c r="AV330" s="28">
        <v>0</v>
      </c>
      <c r="AW330" s="28">
        <v>0</v>
      </c>
      <c r="AX330" s="28">
        <v>0</v>
      </c>
      <c r="AY330" s="28">
        <v>0</v>
      </c>
      <c r="AZ330" s="28">
        <v>0</v>
      </c>
      <c r="BA330" s="28">
        <v>0</v>
      </c>
      <c r="BB330" s="28">
        <v>0</v>
      </c>
      <c r="BC330" s="28">
        <v>0</v>
      </c>
      <c r="BD330" s="28">
        <v>0</v>
      </c>
      <c r="BE330" s="28">
        <v>0</v>
      </c>
      <c r="BF330" s="28">
        <v>0</v>
      </c>
      <c r="BG330" s="28">
        <v>0</v>
      </c>
      <c r="BH330" s="28">
        <v>0</v>
      </c>
      <c r="BI330" s="28">
        <v>0</v>
      </c>
      <c r="BJ330" s="28">
        <v>0</v>
      </c>
      <c r="BK330" s="28">
        <v>0</v>
      </c>
      <c r="BL330" s="28">
        <v>0</v>
      </c>
      <c r="BM330" s="28">
        <v>0</v>
      </c>
      <c r="BN330" s="28">
        <v>0</v>
      </c>
      <c r="BO330" s="28">
        <v>0</v>
      </c>
      <c r="BP330" s="28">
        <v>0</v>
      </c>
      <c r="BQ330" s="28">
        <v>0</v>
      </c>
      <c r="BR330" s="28">
        <v>0</v>
      </c>
      <c r="BS330" s="28">
        <v>0</v>
      </c>
      <c r="BT330" s="28">
        <v>0</v>
      </c>
      <c r="BU330" s="28">
        <v>0</v>
      </c>
      <c r="BV330" s="31">
        <f t="shared" si="209"/>
        <v>4.9933764999999991E-2</v>
      </c>
      <c r="BW330" s="31">
        <f t="shared" si="210"/>
        <v>0</v>
      </c>
      <c r="BX330" s="31">
        <f t="shared" si="211"/>
        <v>0</v>
      </c>
      <c r="BY330" s="31">
        <f t="shared" si="212"/>
        <v>4.9933764999999991E-2</v>
      </c>
      <c r="BZ330" s="31">
        <f t="shared" si="213"/>
        <v>0</v>
      </c>
      <c r="CA330" s="31">
        <f t="shared" si="214"/>
        <v>2.4964964999999995E-2</v>
      </c>
      <c r="CB330" s="31">
        <f t="shared" si="215"/>
        <v>0</v>
      </c>
      <c r="CC330" s="31">
        <f t="shared" si="216"/>
        <v>0</v>
      </c>
      <c r="CD330" s="31">
        <f t="shared" si="217"/>
        <v>2.4964964999999995E-2</v>
      </c>
      <c r="CE330" s="31">
        <f t="shared" si="218"/>
        <v>0</v>
      </c>
      <c r="CF330" s="85" t="s">
        <v>1401</v>
      </c>
    </row>
    <row r="331" spans="1:84" ht="50.25" customHeight="1" x14ac:dyDescent="0.25">
      <c r="A331" s="7" t="s">
        <v>176</v>
      </c>
      <c r="B331" s="18" t="s">
        <v>302</v>
      </c>
      <c r="C331" s="8" t="s">
        <v>440</v>
      </c>
      <c r="D331" s="63">
        <v>2016</v>
      </c>
      <c r="E331" s="63">
        <v>2016</v>
      </c>
      <c r="F331" s="63" t="s">
        <v>1358</v>
      </c>
      <c r="G331" s="64">
        <v>9.582725340599456E-4</v>
      </c>
      <c r="H331" s="64">
        <f t="shared" si="202"/>
        <v>7.0337204000000004E-3</v>
      </c>
      <c r="I331" s="31" t="s">
        <v>1358</v>
      </c>
      <c r="J331" s="64">
        <v>4.791989645776567E-4</v>
      </c>
      <c r="K331" s="31">
        <f t="shared" si="203"/>
        <v>3.5173204000000001E-3</v>
      </c>
      <c r="L331" s="67" t="s">
        <v>1358</v>
      </c>
      <c r="M331" s="31">
        <v>0</v>
      </c>
      <c r="N331" s="31">
        <v>0</v>
      </c>
      <c r="O331" s="65">
        <v>5.7668959999999997E-3</v>
      </c>
      <c r="P331" s="28">
        <v>6.6319303999999987E-3</v>
      </c>
      <c r="Q331" s="28">
        <v>5.7684054559999998E-3</v>
      </c>
      <c r="R331" s="31">
        <v>6.6336662743999991E-3</v>
      </c>
      <c r="S331" s="31">
        <f t="shared" si="200"/>
        <v>3.5163999999999998E-3</v>
      </c>
      <c r="T331" s="31">
        <f t="shared" si="201"/>
        <v>3.5173204000000001E-3</v>
      </c>
      <c r="U331" s="31">
        <f t="shared" si="208"/>
        <v>3.5163999999999998E-3</v>
      </c>
      <c r="V331" s="31">
        <f t="shared" si="204"/>
        <v>0</v>
      </c>
      <c r="W331" s="31">
        <f t="shared" si="219"/>
        <v>0</v>
      </c>
      <c r="X331" s="31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8">
        <v>3.5163999999999998E-3</v>
      </c>
      <c r="AI331" s="28">
        <v>0</v>
      </c>
      <c r="AJ331" s="28">
        <v>0</v>
      </c>
      <c r="AK331" s="28">
        <v>3.5163999999999998E-3</v>
      </c>
      <c r="AL331" s="28">
        <v>0</v>
      </c>
      <c r="AM331" s="28">
        <v>3.5173204000000001E-3</v>
      </c>
      <c r="AN331" s="28">
        <v>0</v>
      </c>
      <c r="AO331" s="28">
        <v>0</v>
      </c>
      <c r="AP331" s="28">
        <v>3.5173204000000001E-3</v>
      </c>
      <c r="AQ331" s="28">
        <v>0</v>
      </c>
      <c r="AR331" s="28">
        <v>0</v>
      </c>
      <c r="AS331" s="28">
        <v>0</v>
      </c>
      <c r="AT331" s="28">
        <v>0</v>
      </c>
      <c r="AU331" s="28">
        <v>0</v>
      </c>
      <c r="AV331" s="28">
        <v>0</v>
      </c>
      <c r="AW331" s="28">
        <v>0</v>
      </c>
      <c r="AX331" s="28">
        <v>0</v>
      </c>
      <c r="AY331" s="28">
        <v>0</v>
      </c>
      <c r="AZ331" s="28">
        <v>0</v>
      </c>
      <c r="BA331" s="28">
        <v>0</v>
      </c>
      <c r="BB331" s="28">
        <v>0</v>
      </c>
      <c r="BC331" s="28">
        <v>0</v>
      </c>
      <c r="BD331" s="28">
        <v>0</v>
      </c>
      <c r="BE331" s="28">
        <v>0</v>
      </c>
      <c r="BF331" s="28">
        <v>0</v>
      </c>
      <c r="BG331" s="28">
        <v>0</v>
      </c>
      <c r="BH331" s="28">
        <v>0</v>
      </c>
      <c r="BI331" s="28">
        <v>0</v>
      </c>
      <c r="BJ331" s="28">
        <v>0</v>
      </c>
      <c r="BK331" s="28">
        <v>0</v>
      </c>
      <c r="BL331" s="28">
        <v>0</v>
      </c>
      <c r="BM331" s="28">
        <v>0</v>
      </c>
      <c r="BN331" s="28">
        <v>0</v>
      </c>
      <c r="BO331" s="28">
        <v>0</v>
      </c>
      <c r="BP331" s="28">
        <v>0</v>
      </c>
      <c r="BQ331" s="28">
        <v>0</v>
      </c>
      <c r="BR331" s="28">
        <v>0</v>
      </c>
      <c r="BS331" s="28">
        <v>0</v>
      </c>
      <c r="BT331" s="28">
        <v>0</v>
      </c>
      <c r="BU331" s="28">
        <v>0</v>
      </c>
      <c r="BV331" s="31">
        <f t="shared" si="209"/>
        <v>7.0337204000000004E-3</v>
      </c>
      <c r="BW331" s="31">
        <f t="shared" si="210"/>
        <v>0</v>
      </c>
      <c r="BX331" s="31">
        <f t="shared" si="211"/>
        <v>0</v>
      </c>
      <c r="BY331" s="31">
        <f t="shared" si="212"/>
        <v>7.0337204000000004E-3</v>
      </c>
      <c r="BZ331" s="31">
        <f t="shared" si="213"/>
        <v>0</v>
      </c>
      <c r="CA331" s="31">
        <f t="shared" si="214"/>
        <v>3.5173204000000001E-3</v>
      </c>
      <c r="CB331" s="31">
        <f t="shared" si="215"/>
        <v>0</v>
      </c>
      <c r="CC331" s="31">
        <f t="shared" si="216"/>
        <v>0</v>
      </c>
      <c r="CD331" s="31">
        <f t="shared" si="217"/>
        <v>3.5173204000000001E-3</v>
      </c>
      <c r="CE331" s="31">
        <f t="shared" si="218"/>
        <v>0</v>
      </c>
      <c r="CF331" s="85" t="s">
        <v>1401</v>
      </c>
    </row>
    <row r="332" spans="1:84" ht="50.25" customHeight="1" x14ac:dyDescent="0.25">
      <c r="A332" s="7" t="s">
        <v>176</v>
      </c>
      <c r="B332" s="18" t="s">
        <v>303</v>
      </c>
      <c r="C332" s="8" t="s">
        <v>441</v>
      </c>
      <c r="D332" s="63">
        <v>2016</v>
      </c>
      <c r="E332" s="63">
        <v>2016</v>
      </c>
      <c r="F332" s="63" t="s">
        <v>1358</v>
      </c>
      <c r="G332" s="64">
        <v>2.2563095095367845E-3</v>
      </c>
      <c r="H332" s="64">
        <f t="shared" si="202"/>
        <v>1.6561311799999999E-2</v>
      </c>
      <c r="I332" s="31" t="s">
        <v>1358</v>
      </c>
      <c r="J332" s="64">
        <v>1.1282359400544961E-3</v>
      </c>
      <c r="K332" s="31">
        <f t="shared" si="203"/>
        <v>8.2812518000000002E-3</v>
      </c>
      <c r="L332" s="67" t="s">
        <v>891</v>
      </c>
      <c r="M332" s="31">
        <v>0</v>
      </c>
      <c r="N332" s="31">
        <v>0</v>
      </c>
      <c r="O332" s="65">
        <v>1.35792984E-2</v>
      </c>
      <c r="P332" s="28">
        <v>1.561619316E-2</v>
      </c>
      <c r="Q332" s="28">
        <v>1.3581252952E-2</v>
      </c>
      <c r="R332" s="31">
        <v>1.5618440894799999E-2</v>
      </c>
      <c r="S332" s="31">
        <f t="shared" si="200"/>
        <v>8.2800600000000005E-3</v>
      </c>
      <c r="T332" s="31">
        <f t="shared" si="201"/>
        <v>8.2812518000000002E-3</v>
      </c>
      <c r="U332" s="31">
        <f t="shared" si="208"/>
        <v>8.2800600000000005E-3</v>
      </c>
      <c r="V332" s="31">
        <f t="shared" si="204"/>
        <v>0</v>
      </c>
      <c r="W332" s="31">
        <f t="shared" si="219"/>
        <v>0</v>
      </c>
      <c r="X332" s="31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8">
        <v>8.2800600000000005E-3</v>
      </c>
      <c r="AI332" s="28">
        <v>0</v>
      </c>
      <c r="AJ332" s="28">
        <v>0</v>
      </c>
      <c r="AK332" s="28">
        <v>8.2800600000000005E-3</v>
      </c>
      <c r="AL332" s="28">
        <v>0</v>
      </c>
      <c r="AM332" s="28">
        <v>8.2812518000000002E-3</v>
      </c>
      <c r="AN332" s="28">
        <v>0</v>
      </c>
      <c r="AO332" s="28">
        <v>0</v>
      </c>
      <c r="AP332" s="28">
        <v>8.2812518000000002E-3</v>
      </c>
      <c r="AQ332" s="28">
        <v>0</v>
      </c>
      <c r="AR332" s="28">
        <v>0</v>
      </c>
      <c r="AS332" s="28">
        <v>0</v>
      </c>
      <c r="AT332" s="28">
        <v>0</v>
      </c>
      <c r="AU332" s="28">
        <v>0</v>
      </c>
      <c r="AV332" s="28">
        <v>0</v>
      </c>
      <c r="AW332" s="28">
        <v>0</v>
      </c>
      <c r="AX332" s="28">
        <v>0</v>
      </c>
      <c r="AY332" s="28">
        <v>0</v>
      </c>
      <c r="AZ332" s="28">
        <v>0</v>
      </c>
      <c r="BA332" s="28">
        <v>0</v>
      </c>
      <c r="BB332" s="28">
        <v>0</v>
      </c>
      <c r="BC332" s="28">
        <v>0</v>
      </c>
      <c r="BD332" s="28">
        <v>0</v>
      </c>
      <c r="BE332" s="28">
        <v>0</v>
      </c>
      <c r="BF332" s="28">
        <v>0</v>
      </c>
      <c r="BG332" s="28">
        <v>0</v>
      </c>
      <c r="BH332" s="28">
        <v>0</v>
      </c>
      <c r="BI332" s="28">
        <v>0</v>
      </c>
      <c r="BJ332" s="28">
        <v>0</v>
      </c>
      <c r="BK332" s="28">
        <v>0</v>
      </c>
      <c r="BL332" s="28">
        <v>0</v>
      </c>
      <c r="BM332" s="28">
        <v>0</v>
      </c>
      <c r="BN332" s="28">
        <v>0</v>
      </c>
      <c r="BO332" s="28">
        <v>0</v>
      </c>
      <c r="BP332" s="28">
        <v>0</v>
      </c>
      <c r="BQ332" s="28">
        <v>0</v>
      </c>
      <c r="BR332" s="28">
        <v>0</v>
      </c>
      <c r="BS332" s="28">
        <v>0</v>
      </c>
      <c r="BT332" s="28">
        <v>0</v>
      </c>
      <c r="BU332" s="28">
        <v>0</v>
      </c>
      <c r="BV332" s="31">
        <f t="shared" si="209"/>
        <v>1.6561311799999999E-2</v>
      </c>
      <c r="BW332" s="31">
        <f t="shared" si="210"/>
        <v>0</v>
      </c>
      <c r="BX332" s="31">
        <f t="shared" si="211"/>
        <v>0</v>
      </c>
      <c r="BY332" s="31">
        <f t="shared" si="212"/>
        <v>1.6561311799999999E-2</v>
      </c>
      <c r="BZ332" s="31">
        <f t="shared" si="213"/>
        <v>0</v>
      </c>
      <c r="CA332" s="31">
        <f t="shared" si="214"/>
        <v>8.2812518000000002E-3</v>
      </c>
      <c r="CB332" s="31">
        <f t="shared" si="215"/>
        <v>0</v>
      </c>
      <c r="CC332" s="31">
        <f t="shared" si="216"/>
        <v>0</v>
      </c>
      <c r="CD332" s="31">
        <f t="shared" si="217"/>
        <v>8.2812518000000002E-3</v>
      </c>
      <c r="CE332" s="31">
        <f t="shared" si="218"/>
        <v>0</v>
      </c>
      <c r="CF332" s="85" t="s">
        <v>1401</v>
      </c>
    </row>
    <row r="333" spans="1:84" ht="50.25" customHeight="1" x14ac:dyDescent="0.25">
      <c r="A333" s="7" t="s">
        <v>176</v>
      </c>
      <c r="B333" s="18" t="s">
        <v>304</v>
      </c>
      <c r="C333" s="8" t="s">
        <v>442</v>
      </c>
      <c r="D333" s="63">
        <v>2016</v>
      </c>
      <c r="E333" s="63">
        <v>2016</v>
      </c>
      <c r="F333" s="63" t="s">
        <v>1358</v>
      </c>
      <c r="G333" s="64">
        <v>4.2276731335149868E-3</v>
      </c>
      <c r="H333" s="64">
        <f t="shared" si="202"/>
        <v>3.1031120799999999E-2</v>
      </c>
      <c r="I333" s="31" t="s">
        <v>1358</v>
      </c>
      <c r="J333" s="64">
        <v>5.7626441416893737E-4</v>
      </c>
      <c r="K333" s="31">
        <f t="shared" si="203"/>
        <v>4.2297808000000001E-3</v>
      </c>
      <c r="L333" s="67" t="s">
        <v>1358</v>
      </c>
      <c r="M333" s="31">
        <v>0</v>
      </c>
      <c r="N333" s="31">
        <v>0</v>
      </c>
      <c r="O333" s="65">
        <v>4.3954197599999995E-2</v>
      </c>
      <c r="P333" s="28">
        <v>5.0547327239999988E-2</v>
      </c>
      <c r="Q333" s="28">
        <v>6.9368405119999994E-3</v>
      </c>
      <c r="R333" s="31">
        <v>7.977366588799998E-3</v>
      </c>
      <c r="S333" s="31">
        <f t="shared" si="200"/>
        <v>2.680134E-2</v>
      </c>
      <c r="T333" s="31">
        <f t="shared" si="201"/>
        <v>4.2297808000000001E-3</v>
      </c>
      <c r="U333" s="31">
        <f t="shared" si="208"/>
        <v>2.680134E-2</v>
      </c>
      <c r="V333" s="31">
        <f t="shared" si="204"/>
        <v>0</v>
      </c>
      <c r="W333" s="31">
        <f t="shared" si="219"/>
        <v>0</v>
      </c>
      <c r="X333" s="31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8">
        <v>2.680134E-2</v>
      </c>
      <c r="AI333" s="28">
        <v>0</v>
      </c>
      <c r="AJ333" s="28">
        <v>0</v>
      </c>
      <c r="AK333" s="28">
        <v>2.680134E-2</v>
      </c>
      <c r="AL333" s="28">
        <v>0</v>
      </c>
      <c r="AM333" s="28">
        <v>4.2297808000000001E-3</v>
      </c>
      <c r="AN333" s="28">
        <v>0</v>
      </c>
      <c r="AO333" s="28">
        <v>0</v>
      </c>
      <c r="AP333" s="28">
        <v>4.2297808000000001E-3</v>
      </c>
      <c r="AQ333" s="28">
        <v>0</v>
      </c>
      <c r="AR333" s="28">
        <v>0</v>
      </c>
      <c r="AS333" s="28">
        <v>0</v>
      </c>
      <c r="AT333" s="28">
        <v>0</v>
      </c>
      <c r="AU333" s="28">
        <v>0</v>
      </c>
      <c r="AV333" s="28">
        <v>0</v>
      </c>
      <c r="AW333" s="28">
        <v>0</v>
      </c>
      <c r="AX333" s="28">
        <v>0</v>
      </c>
      <c r="AY333" s="28">
        <v>0</v>
      </c>
      <c r="AZ333" s="28">
        <v>0</v>
      </c>
      <c r="BA333" s="28">
        <v>0</v>
      </c>
      <c r="BB333" s="28">
        <v>0</v>
      </c>
      <c r="BC333" s="28">
        <v>0</v>
      </c>
      <c r="BD333" s="28">
        <v>0</v>
      </c>
      <c r="BE333" s="28">
        <v>0</v>
      </c>
      <c r="BF333" s="28">
        <v>0</v>
      </c>
      <c r="BG333" s="28">
        <v>0</v>
      </c>
      <c r="BH333" s="28">
        <v>0</v>
      </c>
      <c r="BI333" s="28">
        <v>0</v>
      </c>
      <c r="BJ333" s="28">
        <v>0</v>
      </c>
      <c r="BK333" s="28">
        <v>0</v>
      </c>
      <c r="BL333" s="28">
        <v>0</v>
      </c>
      <c r="BM333" s="28">
        <v>0</v>
      </c>
      <c r="BN333" s="28">
        <v>0</v>
      </c>
      <c r="BO333" s="28">
        <v>0</v>
      </c>
      <c r="BP333" s="28">
        <v>0</v>
      </c>
      <c r="BQ333" s="28">
        <v>0</v>
      </c>
      <c r="BR333" s="28">
        <v>0</v>
      </c>
      <c r="BS333" s="28">
        <v>0</v>
      </c>
      <c r="BT333" s="28">
        <v>0</v>
      </c>
      <c r="BU333" s="28">
        <v>0</v>
      </c>
      <c r="BV333" s="31">
        <f t="shared" si="209"/>
        <v>3.1031120799999999E-2</v>
      </c>
      <c r="BW333" s="31">
        <f t="shared" si="210"/>
        <v>0</v>
      </c>
      <c r="BX333" s="31">
        <f t="shared" si="211"/>
        <v>0</v>
      </c>
      <c r="BY333" s="31">
        <f t="shared" si="212"/>
        <v>3.1031120799999999E-2</v>
      </c>
      <c r="BZ333" s="31">
        <f t="shared" si="213"/>
        <v>0</v>
      </c>
      <c r="CA333" s="31">
        <f t="shared" si="214"/>
        <v>4.2297808000000001E-3</v>
      </c>
      <c r="CB333" s="31">
        <f t="shared" si="215"/>
        <v>0</v>
      </c>
      <c r="CC333" s="31">
        <f t="shared" si="216"/>
        <v>0</v>
      </c>
      <c r="CD333" s="31">
        <f t="shared" si="217"/>
        <v>4.2297808000000001E-3</v>
      </c>
      <c r="CE333" s="31">
        <f t="shared" si="218"/>
        <v>0</v>
      </c>
      <c r="CF333" s="85" t="s">
        <v>1401</v>
      </c>
    </row>
    <row r="334" spans="1:84" ht="50.25" customHeight="1" x14ac:dyDescent="0.25">
      <c r="A334" s="7" t="s">
        <v>176</v>
      </c>
      <c r="B334" s="18" t="s">
        <v>305</v>
      </c>
      <c r="C334" s="8" t="s">
        <v>443</v>
      </c>
      <c r="D334" s="63">
        <v>2016</v>
      </c>
      <c r="E334" s="63">
        <v>2016</v>
      </c>
      <c r="F334" s="63" t="s">
        <v>1358</v>
      </c>
      <c r="G334" s="64">
        <v>1.1486415803814713E-3</v>
      </c>
      <c r="H334" s="64">
        <f t="shared" si="202"/>
        <v>8.4310291999999988E-3</v>
      </c>
      <c r="I334" s="31" t="s">
        <v>1358</v>
      </c>
      <c r="J334" s="64">
        <v>5.7471787465940044E-4</v>
      </c>
      <c r="K334" s="31">
        <f t="shared" si="203"/>
        <v>4.2184291999999993E-3</v>
      </c>
      <c r="L334" s="67" t="s">
        <v>1358</v>
      </c>
      <c r="M334" s="31">
        <v>0</v>
      </c>
      <c r="N334" s="31">
        <v>0</v>
      </c>
      <c r="O334" s="65">
        <v>6.9086639999999984E-3</v>
      </c>
      <c r="P334" s="28">
        <v>7.9449635999999969E-3</v>
      </c>
      <c r="Q334" s="28">
        <v>6.9182238879999984E-3</v>
      </c>
      <c r="R334" s="31">
        <v>7.955957471199997E-3</v>
      </c>
      <c r="S334" s="31">
        <f t="shared" si="200"/>
        <v>4.2125999999999995E-3</v>
      </c>
      <c r="T334" s="31">
        <f t="shared" si="201"/>
        <v>4.2184291999999993E-3</v>
      </c>
      <c r="U334" s="31">
        <f t="shared" si="208"/>
        <v>4.2125999999999995E-3</v>
      </c>
      <c r="V334" s="31">
        <f t="shared" si="204"/>
        <v>0</v>
      </c>
      <c r="W334" s="31">
        <f t="shared" si="219"/>
        <v>0</v>
      </c>
      <c r="X334" s="31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8">
        <v>4.2125999999999995E-3</v>
      </c>
      <c r="AI334" s="28">
        <v>0</v>
      </c>
      <c r="AJ334" s="28">
        <v>0</v>
      </c>
      <c r="AK334" s="28">
        <v>4.2125999999999995E-3</v>
      </c>
      <c r="AL334" s="28">
        <v>0</v>
      </c>
      <c r="AM334" s="28">
        <v>4.2184291999999993E-3</v>
      </c>
      <c r="AN334" s="28">
        <v>0</v>
      </c>
      <c r="AO334" s="28">
        <v>0</v>
      </c>
      <c r="AP334" s="28">
        <v>4.2184291999999993E-3</v>
      </c>
      <c r="AQ334" s="28">
        <v>0</v>
      </c>
      <c r="AR334" s="28">
        <v>0</v>
      </c>
      <c r="AS334" s="28">
        <v>0</v>
      </c>
      <c r="AT334" s="28">
        <v>0</v>
      </c>
      <c r="AU334" s="28">
        <v>0</v>
      </c>
      <c r="AV334" s="28">
        <v>0</v>
      </c>
      <c r="AW334" s="28">
        <v>0</v>
      </c>
      <c r="AX334" s="28">
        <v>0</v>
      </c>
      <c r="AY334" s="28">
        <v>0</v>
      </c>
      <c r="AZ334" s="28">
        <v>0</v>
      </c>
      <c r="BA334" s="28">
        <v>0</v>
      </c>
      <c r="BB334" s="28">
        <v>0</v>
      </c>
      <c r="BC334" s="28">
        <v>0</v>
      </c>
      <c r="BD334" s="28">
        <v>0</v>
      </c>
      <c r="BE334" s="28">
        <v>0</v>
      </c>
      <c r="BF334" s="28">
        <v>0</v>
      </c>
      <c r="BG334" s="28">
        <v>0</v>
      </c>
      <c r="BH334" s="28">
        <v>0</v>
      </c>
      <c r="BI334" s="28">
        <v>0</v>
      </c>
      <c r="BJ334" s="28">
        <v>0</v>
      </c>
      <c r="BK334" s="28">
        <v>0</v>
      </c>
      <c r="BL334" s="28">
        <v>0</v>
      </c>
      <c r="BM334" s="28">
        <v>0</v>
      </c>
      <c r="BN334" s="28">
        <v>0</v>
      </c>
      <c r="BO334" s="28">
        <v>0</v>
      </c>
      <c r="BP334" s="28">
        <v>0</v>
      </c>
      <c r="BQ334" s="28">
        <v>0</v>
      </c>
      <c r="BR334" s="28">
        <v>0</v>
      </c>
      <c r="BS334" s="28">
        <v>0</v>
      </c>
      <c r="BT334" s="28">
        <v>0</v>
      </c>
      <c r="BU334" s="28">
        <v>0</v>
      </c>
      <c r="BV334" s="31">
        <f t="shared" si="209"/>
        <v>8.4310291999999988E-3</v>
      </c>
      <c r="BW334" s="31">
        <f t="shared" si="210"/>
        <v>0</v>
      </c>
      <c r="BX334" s="31">
        <f t="shared" si="211"/>
        <v>0</v>
      </c>
      <c r="BY334" s="31">
        <f t="shared" si="212"/>
        <v>8.4310291999999988E-3</v>
      </c>
      <c r="BZ334" s="31">
        <f t="shared" si="213"/>
        <v>0</v>
      </c>
      <c r="CA334" s="31">
        <f t="shared" si="214"/>
        <v>4.2184291999999993E-3</v>
      </c>
      <c r="CB334" s="31">
        <f t="shared" si="215"/>
        <v>0</v>
      </c>
      <c r="CC334" s="31">
        <f t="shared" si="216"/>
        <v>0</v>
      </c>
      <c r="CD334" s="31">
        <f t="shared" si="217"/>
        <v>4.2184291999999993E-3</v>
      </c>
      <c r="CE334" s="31">
        <f t="shared" si="218"/>
        <v>0</v>
      </c>
      <c r="CF334" s="85" t="s">
        <v>1401</v>
      </c>
    </row>
    <row r="335" spans="1:84" ht="50.25" customHeight="1" x14ac:dyDescent="0.25">
      <c r="A335" s="7" t="s">
        <v>176</v>
      </c>
      <c r="B335" s="18" t="s">
        <v>306</v>
      </c>
      <c r="C335" s="8" t="s">
        <v>444</v>
      </c>
      <c r="D335" s="63">
        <v>2016</v>
      </c>
      <c r="E335" s="63">
        <v>2016</v>
      </c>
      <c r="F335" s="63" t="s">
        <v>1358</v>
      </c>
      <c r="G335" s="64">
        <v>1.2062429427792914E-3</v>
      </c>
      <c r="H335" s="64">
        <f t="shared" si="202"/>
        <v>8.8538231999999994E-3</v>
      </c>
      <c r="I335" s="31" t="s">
        <v>1358</v>
      </c>
      <c r="J335" s="64">
        <v>6.0306038147138962E-4</v>
      </c>
      <c r="K335" s="31">
        <f t="shared" si="203"/>
        <v>4.4264631999999995E-3</v>
      </c>
      <c r="L335" s="67" t="s">
        <v>1358</v>
      </c>
      <c r="M335" s="31">
        <v>0</v>
      </c>
      <c r="N335" s="31">
        <v>0</v>
      </c>
      <c r="O335" s="65">
        <v>7.2608703999999984E-3</v>
      </c>
      <c r="P335" s="28">
        <v>8.3500009599999977E-3</v>
      </c>
      <c r="Q335" s="28">
        <v>7.2593996479999989E-3</v>
      </c>
      <c r="R335" s="31">
        <v>8.3483095951999986E-3</v>
      </c>
      <c r="S335" s="31">
        <f t="shared" si="200"/>
        <v>4.4273599999999991E-3</v>
      </c>
      <c r="T335" s="31">
        <f t="shared" si="201"/>
        <v>4.4264631999999995E-3</v>
      </c>
      <c r="U335" s="31">
        <f t="shared" si="208"/>
        <v>4.4273599999999991E-3</v>
      </c>
      <c r="V335" s="31">
        <f t="shared" si="204"/>
        <v>0</v>
      </c>
      <c r="W335" s="31">
        <f t="shared" si="219"/>
        <v>0</v>
      </c>
      <c r="X335" s="31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8">
        <v>4.4273599999999991E-3</v>
      </c>
      <c r="AI335" s="28">
        <v>0</v>
      </c>
      <c r="AJ335" s="28">
        <v>0</v>
      </c>
      <c r="AK335" s="28">
        <v>4.4273599999999991E-3</v>
      </c>
      <c r="AL335" s="28">
        <v>0</v>
      </c>
      <c r="AM335" s="28">
        <v>4.4264631999999995E-3</v>
      </c>
      <c r="AN335" s="28">
        <v>0</v>
      </c>
      <c r="AO335" s="28">
        <v>0</v>
      </c>
      <c r="AP335" s="28">
        <v>4.4264631999999995E-3</v>
      </c>
      <c r="AQ335" s="28">
        <v>0</v>
      </c>
      <c r="AR335" s="28">
        <v>0</v>
      </c>
      <c r="AS335" s="28">
        <v>0</v>
      </c>
      <c r="AT335" s="28">
        <v>0</v>
      </c>
      <c r="AU335" s="28">
        <v>0</v>
      </c>
      <c r="AV335" s="28">
        <v>0</v>
      </c>
      <c r="AW335" s="28">
        <v>0</v>
      </c>
      <c r="AX335" s="28">
        <v>0</v>
      </c>
      <c r="AY335" s="28">
        <v>0</v>
      </c>
      <c r="AZ335" s="28">
        <v>0</v>
      </c>
      <c r="BA335" s="28">
        <v>0</v>
      </c>
      <c r="BB335" s="28">
        <v>0</v>
      </c>
      <c r="BC335" s="28">
        <v>0</v>
      </c>
      <c r="BD335" s="28">
        <v>0</v>
      </c>
      <c r="BE335" s="28">
        <v>0</v>
      </c>
      <c r="BF335" s="28">
        <v>0</v>
      </c>
      <c r="BG335" s="28">
        <v>0</v>
      </c>
      <c r="BH335" s="28">
        <v>0</v>
      </c>
      <c r="BI335" s="28">
        <v>0</v>
      </c>
      <c r="BJ335" s="28">
        <v>0</v>
      </c>
      <c r="BK335" s="28">
        <v>0</v>
      </c>
      <c r="BL335" s="28">
        <v>0</v>
      </c>
      <c r="BM335" s="28">
        <v>0</v>
      </c>
      <c r="BN335" s="28">
        <v>0</v>
      </c>
      <c r="BO335" s="28">
        <v>0</v>
      </c>
      <c r="BP335" s="28">
        <v>0</v>
      </c>
      <c r="BQ335" s="28">
        <v>0</v>
      </c>
      <c r="BR335" s="28">
        <v>0</v>
      </c>
      <c r="BS335" s="28">
        <v>0</v>
      </c>
      <c r="BT335" s="28">
        <v>0</v>
      </c>
      <c r="BU335" s="28">
        <v>0</v>
      </c>
      <c r="BV335" s="31">
        <f t="shared" si="209"/>
        <v>8.8538231999999994E-3</v>
      </c>
      <c r="BW335" s="31">
        <f t="shared" si="210"/>
        <v>0</v>
      </c>
      <c r="BX335" s="31">
        <f t="shared" si="211"/>
        <v>0</v>
      </c>
      <c r="BY335" s="31">
        <f t="shared" si="212"/>
        <v>8.8538231999999994E-3</v>
      </c>
      <c r="BZ335" s="31">
        <f t="shared" si="213"/>
        <v>0</v>
      </c>
      <c r="CA335" s="31">
        <f t="shared" si="214"/>
        <v>4.4264631999999995E-3</v>
      </c>
      <c r="CB335" s="31">
        <f t="shared" si="215"/>
        <v>0</v>
      </c>
      <c r="CC335" s="31">
        <f t="shared" si="216"/>
        <v>0</v>
      </c>
      <c r="CD335" s="31">
        <f t="shared" si="217"/>
        <v>4.4264631999999995E-3</v>
      </c>
      <c r="CE335" s="31">
        <f t="shared" si="218"/>
        <v>0</v>
      </c>
      <c r="CF335" s="85" t="s">
        <v>1401</v>
      </c>
    </row>
    <row r="336" spans="1:84" ht="50.25" customHeight="1" x14ac:dyDescent="0.25">
      <c r="A336" s="7" t="s">
        <v>176</v>
      </c>
      <c r="B336" s="18" t="s">
        <v>307</v>
      </c>
      <c r="C336" s="8" t="s">
        <v>445</v>
      </c>
      <c r="D336" s="63">
        <v>2016</v>
      </c>
      <c r="E336" s="63">
        <v>2016</v>
      </c>
      <c r="F336" s="63" t="s">
        <v>1358</v>
      </c>
      <c r="G336" s="64">
        <v>1.7881051226158037E-3</v>
      </c>
      <c r="H336" s="64">
        <f t="shared" si="202"/>
        <v>1.3124691599999998E-2</v>
      </c>
      <c r="I336" s="31" t="s">
        <v>1358</v>
      </c>
      <c r="J336" s="64">
        <v>8.9345934604904628E-4</v>
      </c>
      <c r="K336" s="31">
        <f t="shared" si="203"/>
        <v>6.5579915999999993E-3</v>
      </c>
      <c r="L336" s="67" t="s">
        <v>891</v>
      </c>
      <c r="M336" s="31">
        <v>0</v>
      </c>
      <c r="N336" s="31">
        <v>0</v>
      </c>
      <c r="O336" s="65">
        <v>1.0769388E-2</v>
      </c>
      <c r="P336" s="28">
        <v>1.2384796199999999E-2</v>
      </c>
      <c r="Q336" s="28">
        <v>1.0755106223999998E-2</v>
      </c>
      <c r="R336" s="31">
        <v>1.2368372157599996E-2</v>
      </c>
      <c r="S336" s="31">
        <f t="shared" si="200"/>
        <v>6.5667E-3</v>
      </c>
      <c r="T336" s="31">
        <f t="shared" si="201"/>
        <v>6.5579915999999993E-3</v>
      </c>
      <c r="U336" s="31">
        <f t="shared" si="208"/>
        <v>6.5667E-3</v>
      </c>
      <c r="V336" s="31">
        <f t="shared" si="204"/>
        <v>0</v>
      </c>
      <c r="W336" s="31">
        <f t="shared" si="219"/>
        <v>0</v>
      </c>
      <c r="X336" s="31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8">
        <v>6.5667E-3</v>
      </c>
      <c r="AI336" s="28">
        <v>0</v>
      </c>
      <c r="AJ336" s="28">
        <v>0</v>
      </c>
      <c r="AK336" s="28">
        <v>6.5667E-3</v>
      </c>
      <c r="AL336" s="28">
        <v>0</v>
      </c>
      <c r="AM336" s="28">
        <v>6.5579915999999993E-3</v>
      </c>
      <c r="AN336" s="28">
        <v>0</v>
      </c>
      <c r="AO336" s="28">
        <v>0</v>
      </c>
      <c r="AP336" s="28">
        <v>6.5579915999999993E-3</v>
      </c>
      <c r="AQ336" s="28">
        <v>0</v>
      </c>
      <c r="AR336" s="28">
        <v>0</v>
      </c>
      <c r="AS336" s="28">
        <v>0</v>
      </c>
      <c r="AT336" s="28">
        <v>0</v>
      </c>
      <c r="AU336" s="28">
        <v>0</v>
      </c>
      <c r="AV336" s="28">
        <v>0</v>
      </c>
      <c r="AW336" s="28">
        <v>0</v>
      </c>
      <c r="AX336" s="28">
        <v>0</v>
      </c>
      <c r="AY336" s="28">
        <v>0</v>
      </c>
      <c r="AZ336" s="28">
        <v>0</v>
      </c>
      <c r="BA336" s="28">
        <v>0</v>
      </c>
      <c r="BB336" s="28">
        <v>0</v>
      </c>
      <c r="BC336" s="28">
        <v>0</v>
      </c>
      <c r="BD336" s="28">
        <v>0</v>
      </c>
      <c r="BE336" s="28">
        <v>0</v>
      </c>
      <c r="BF336" s="28">
        <v>0</v>
      </c>
      <c r="BG336" s="28">
        <v>0</v>
      </c>
      <c r="BH336" s="28">
        <v>0</v>
      </c>
      <c r="BI336" s="28">
        <v>0</v>
      </c>
      <c r="BJ336" s="28">
        <v>0</v>
      </c>
      <c r="BK336" s="28">
        <v>0</v>
      </c>
      <c r="BL336" s="28">
        <v>0</v>
      </c>
      <c r="BM336" s="28">
        <v>0</v>
      </c>
      <c r="BN336" s="28">
        <v>0</v>
      </c>
      <c r="BO336" s="28">
        <v>0</v>
      </c>
      <c r="BP336" s="28">
        <v>0</v>
      </c>
      <c r="BQ336" s="28">
        <v>0</v>
      </c>
      <c r="BR336" s="28">
        <v>0</v>
      </c>
      <c r="BS336" s="28">
        <v>0</v>
      </c>
      <c r="BT336" s="28">
        <v>0</v>
      </c>
      <c r="BU336" s="28">
        <v>0</v>
      </c>
      <c r="BV336" s="31">
        <f t="shared" si="209"/>
        <v>1.3124691599999998E-2</v>
      </c>
      <c r="BW336" s="31">
        <f t="shared" si="210"/>
        <v>0</v>
      </c>
      <c r="BX336" s="31">
        <f t="shared" si="211"/>
        <v>0</v>
      </c>
      <c r="BY336" s="31">
        <f t="shared" si="212"/>
        <v>1.3124691599999998E-2</v>
      </c>
      <c r="BZ336" s="31">
        <f t="shared" si="213"/>
        <v>0</v>
      </c>
      <c r="CA336" s="31">
        <f t="shared" si="214"/>
        <v>6.5579915999999993E-3</v>
      </c>
      <c r="CB336" s="31">
        <f t="shared" si="215"/>
        <v>0</v>
      </c>
      <c r="CC336" s="31">
        <f t="shared" si="216"/>
        <v>0</v>
      </c>
      <c r="CD336" s="31">
        <f t="shared" si="217"/>
        <v>6.5579915999999993E-3</v>
      </c>
      <c r="CE336" s="31">
        <f t="shared" si="218"/>
        <v>0</v>
      </c>
      <c r="CF336" s="85" t="s">
        <v>1401</v>
      </c>
    </row>
    <row r="337" spans="1:84" ht="50.25" customHeight="1" x14ac:dyDescent="0.25">
      <c r="A337" s="7" t="s">
        <v>176</v>
      </c>
      <c r="B337" s="18" t="s">
        <v>308</v>
      </c>
      <c r="C337" s="8" t="s">
        <v>446</v>
      </c>
      <c r="D337" s="63">
        <v>2016</v>
      </c>
      <c r="E337" s="63">
        <v>2016</v>
      </c>
      <c r="F337" s="63" t="s">
        <v>1358</v>
      </c>
      <c r="G337" s="64">
        <v>1.8327875749318801E-3</v>
      </c>
      <c r="H337" s="64">
        <f t="shared" si="202"/>
        <v>1.34526608E-2</v>
      </c>
      <c r="I337" s="31" t="s">
        <v>1358</v>
      </c>
      <c r="J337" s="64">
        <v>9.1643880108991825E-4</v>
      </c>
      <c r="K337" s="31">
        <f t="shared" si="203"/>
        <v>6.7266608E-3</v>
      </c>
      <c r="L337" s="67" t="s">
        <v>891</v>
      </c>
      <c r="M337" s="31">
        <v>0</v>
      </c>
      <c r="N337" s="31">
        <v>0</v>
      </c>
      <c r="O337" s="65">
        <v>1.103064E-2</v>
      </c>
      <c r="P337" s="28">
        <v>1.2685235999999999E-2</v>
      </c>
      <c r="Q337" s="28">
        <v>1.1031723711999999E-2</v>
      </c>
      <c r="R337" s="31">
        <v>1.2686482268799999E-2</v>
      </c>
      <c r="S337" s="31">
        <f t="shared" si="200"/>
        <v>6.7260000000000002E-3</v>
      </c>
      <c r="T337" s="31">
        <f t="shared" si="201"/>
        <v>6.7266608E-3</v>
      </c>
      <c r="U337" s="31">
        <f t="shared" si="208"/>
        <v>6.7260000000000002E-3</v>
      </c>
      <c r="V337" s="31">
        <f t="shared" si="204"/>
        <v>0</v>
      </c>
      <c r="W337" s="31">
        <f t="shared" si="219"/>
        <v>0</v>
      </c>
      <c r="X337" s="31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8">
        <v>6.7260000000000002E-3</v>
      </c>
      <c r="AI337" s="28">
        <v>0</v>
      </c>
      <c r="AJ337" s="28">
        <v>0</v>
      </c>
      <c r="AK337" s="28">
        <v>6.7260000000000002E-3</v>
      </c>
      <c r="AL337" s="28">
        <v>0</v>
      </c>
      <c r="AM337" s="28">
        <v>6.7266608E-3</v>
      </c>
      <c r="AN337" s="28">
        <v>0</v>
      </c>
      <c r="AO337" s="28">
        <v>0</v>
      </c>
      <c r="AP337" s="28">
        <v>6.7266608E-3</v>
      </c>
      <c r="AQ337" s="28">
        <v>0</v>
      </c>
      <c r="AR337" s="28">
        <v>0</v>
      </c>
      <c r="AS337" s="28">
        <v>0</v>
      </c>
      <c r="AT337" s="28">
        <v>0</v>
      </c>
      <c r="AU337" s="28">
        <v>0</v>
      </c>
      <c r="AV337" s="28">
        <v>0</v>
      </c>
      <c r="AW337" s="28">
        <v>0</v>
      </c>
      <c r="AX337" s="28">
        <v>0</v>
      </c>
      <c r="AY337" s="28">
        <v>0</v>
      </c>
      <c r="AZ337" s="28">
        <v>0</v>
      </c>
      <c r="BA337" s="28">
        <v>0</v>
      </c>
      <c r="BB337" s="28">
        <v>0</v>
      </c>
      <c r="BC337" s="28">
        <v>0</v>
      </c>
      <c r="BD337" s="28">
        <v>0</v>
      </c>
      <c r="BE337" s="28">
        <v>0</v>
      </c>
      <c r="BF337" s="28">
        <v>0</v>
      </c>
      <c r="BG337" s="28">
        <v>0</v>
      </c>
      <c r="BH337" s="28">
        <v>0</v>
      </c>
      <c r="BI337" s="28">
        <v>0</v>
      </c>
      <c r="BJ337" s="28">
        <v>0</v>
      </c>
      <c r="BK337" s="28">
        <v>0</v>
      </c>
      <c r="BL337" s="28">
        <v>0</v>
      </c>
      <c r="BM337" s="28">
        <v>0</v>
      </c>
      <c r="BN337" s="28">
        <v>0</v>
      </c>
      <c r="BO337" s="28">
        <v>0</v>
      </c>
      <c r="BP337" s="28">
        <v>0</v>
      </c>
      <c r="BQ337" s="28">
        <v>0</v>
      </c>
      <c r="BR337" s="28">
        <v>0</v>
      </c>
      <c r="BS337" s="28">
        <v>0</v>
      </c>
      <c r="BT337" s="28">
        <v>0</v>
      </c>
      <c r="BU337" s="28">
        <v>0</v>
      </c>
      <c r="BV337" s="31">
        <f t="shared" si="209"/>
        <v>1.34526608E-2</v>
      </c>
      <c r="BW337" s="31">
        <f t="shared" si="210"/>
        <v>0</v>
      </c>
      <c r="BX337" s="31">
        <f t="shared" si="211"/>
        <v>0</v>
      </c>
      <c r="BY337" s="31">
        <f t="shared" si="212"/>
        <v>1.34526608E-2</v>
      </c>
      <c r="BZ337" s="31">
        <f t="shared" si="213"/>
        <v>0</v>
      </c>
      <c r="CA337" s="31">
        <f t="shared" si="214"/>
        <v>6.7266608E-3</v>
      </c>
      <c r="CB337" s="31">
        <f t="shared" si="215"/>
        <v>0</v>
      </c>
      <c r="CC337" s="31">
        <f t="shared" si="216"/>
        <v>0</v>
      </c>
      <c r="CD337" s="31">
        <f t="shared" si="217"/>
        <v>6.7266608E-3</v>
      </c>
      <c r="CE337" s="31">
        <f t="shared" si="218"/>
        <v>0</v>
      </c>
      <c r="CF337" s="85" t="s">
        <v>1401</v>
      </c>
    </row>
    <row r="338" spans="1:84" ht="50.25" customHeight="1" x14ac:dyDescent="0.25">
      <c r="A338" s="7" t="s">
        <v>176</v>
      </c>
      <c r="B338" s="18" t="s">
        <v>1357</v>
      </c>
      <c r="C338" s="8" t="s">
        <v>1359</v>
      </c>
      <c r="D338" s="63">
        <v>2016</v>
      </c>
      <c r="E338" s="63">
        <v>2016</v>
      </c>
      <c r="F338" s="63" t="s">
        <v>1358</v>
      </c>
      <c r="G338" s="64">
        <v>1.656216651226158E-2</v>
      </c>
      <c r="H338" s="64">
        <f t="shared" si="202"/>
        <v>0.1215663022</v>
      </c>
      <c r="I338" s="31" t="s">
        <v>891</v>
      </c>
      <c r="J338" s="64">
        <v>8.2812673297002724E-3</v>
      </c>
      <c r="K338" s="31">
        <f t="shared" si="203"/>
        <v>6.07845022E-2</v>
      </c>
      <c r="L338" s="67" t="s">
        <v>891</v>
      </c>
      <c r="M338" s="31">
        <v>0</v>
      </c>
      <c r="N338" s="31">
        <v>0</v>
      </c>
      <c r="O338" s="65">
        <v>9.9682151999999982E-2</v>
      </c>
      <c r="P338" s="28">
        <v>0.11463447479999997</v>
      </c>
      <c r="Q338" s="28">
        <v>9.9686583607999993E-2</v>
      </c>
      <c r="R338" s="31">
        <v>0.11463957114919998</v>
      </c>
      <c r="S338" s="31">
        <f t="shared" si="200"/>
        <v>6.0781799999999997E-2</v>
      </c>
      <c r="T338" s="31">
        <f t="shared" si="201"/>
        <v>6.07845022E-2</v>
      </c>
      <c r="U338" s="31">
        <f t="shared" si="208"/>
        <v>6.0781799999999997E-2</v>
      </c>
      <c r="V338" s="31">
        <f t="shared" si="204"/>
        <v>0</v>
      </c>
      <c r="W338" s="31">
        <f t="shared" si="219"/>
        <v>0</v>
      </c>
      <c r="X338" s="31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8">
        <v>6.0781799999999997E-2</v>
      </c>
      <c r="AI338" s="28">
        <v>0</v>
      </c>
      <c r="AJ338" s="28">
        <v>0</v>
      </c>
      <c r="AK338" s="28">
        <v>6.0781799999999997E-2</v>
      </c>
      <c r="AL338" s="28">
        <v>0</v>
      </c>
      <c r="AM338" s="28">
        <v>6.07845022E-2</v>
      </c>
      <c r="AN338" s="28">
        <v>0</v>
      </c>
      <c r="AO338" s="28">
        <v>0</v>
      </c>
      <c r="AP338" s="28">
        <v>6.07845022E-2</v>
      </c>
      <c r="AQ338" s="28">
        <v>0</v>
      </c>
      <c r="AR338" s="28">
        <v>0</v>
      </c>
      <c r="AS338" s="28">
        <v>0</v>
      </c>
      <c r="AT338" s="28">
        <v>0</v>
      </c>
      <c r="AU338" s="28">
        <v>0</v>
      </c>
      <c r="AV338" s="28">
        <v>0</v>
      </c>
      <c r="AW338" s="28">
        <v>0</v>
      </c>
      <c r="AX338" s="28">
        <v>0</v>
      </c>
      <c r="AY338" s="28">
        <v>0</v>
      </c>
      <c r="AZ338" s="28">
        <v>0</v>
      </c>
      <c r="BA338" s="28">
        <v>0</v>
      </c>
      <c r="BB338" s="28">
        <v>0</v>
      </c>
      <c r="BC338" s="28">
        <v>0</v>
      </c>
      <c r="BD338" s="28">
        <v>0</v>
      </c>
      <c r="BE338" s="28">
        <v>0</v>
      </c>
      <c r="BF338" s="28">
        <v>0</v>
      </c>
      <c r="BG338" s="28">
        <v>0</v>
      </c>
      <c r="BH338" s="28">
        <v>0</v>
      </c>
      <c r="BI338" s="28">
        <v>0</v>
      </c>
      <c r="BJ338" s="28">
        <v>0</v>
      </c>
      <c r="BK338" s="28">
        <v>0</v>
      </c>
      <c r="BL338" s="28">
        <v>0</v>
      </c>
      <c r="BM338" s="28">
        <v>0</v>
      </c>
      <c r="BN338" s="28">
        <v>0</v>
      </c>
      <c r="BO338" s="28">
        <v>0</v>
      </c>
      <c r="BP338" s="28">
        <v>0</v>
      </c>
      <c r="BQ338" s="28">
        <v>0</v>
      </c>
      <c r="BR338" s="28">
        <v>0</v>
      </c>
      <c r="BS338" s="28">
        <v>0</v>
      </c>
      <c r="BT338" s="28">
        <v>0</v>
      </c>
      <c r="BU338" s="28">
        <v>0</v>
      </c>
      <c r="BV338" s="31">
        <f t="shared" si="209"/>
        <v>0.1215663022</v>
      </c>
      <c r="BW338" s="31">
        <f t="shared" si="210"/>
        <v>0</v>
      </c>
      <c r="BX338" s="31">
        <f t="shared" si="211"/>
        <v>0</v>
      </c>
      <c r="BY338" s="31">
        <f t="shared" si="212"/>
        <v>0.1215663022</v>
      </c>
      <c r="BZ338" s="31">
        <f t="shared" si="213"/>
        <v>0</v>
      </c>
      <c r="CA338" s="31">
        <f t="shared" si="214"/>
        <v>6.07845022E-2</v>
      </c>
      <c r="CB338" s="31">
        <f t="shared" si="215"/>
        <v>0</v>
      </c>
      <c r="CC338" s="31">
        <f t="shared" si="216"/>
        <v>0</v>
      </c>
      <c r="CD338" s="31">
        <f t="shared" si="217"/>
        <v>6.07845022E-2</v>
      </c>
      <c r="CE338" s="31">
        <f t="shared" si="218"/>
        <v>0</v>
      </c>
      <c r="CF338" s="85" t="s">
        <v>1401</v>
      </c>
    </row>
    <row r="339" spans="1:84" ht="64.5" customHeight="1" x14ac:dyDescent="0.25">
      <c r="A339" s="7" t="s">
        <v>176</v>
      </c>
      <c r="B339" s="18" t="s">
        <v>309</v>
      </c>
      <c r="C339" s="8" t="s">
        <v>447</v>
      </c>
      <c r="D339" s="63">
        <v>2016</v>
      </c>
      <c r="E339" s="63">
        <v>2016</v>
      </c>
      <c r="F339" s="63" t="s">
        <v>1358</v>
      </c>
      <c r="G339" s="64">
        <v>5.7224823433242511E-3</v>
      </c>
      <c r="H339" s="64">
        <f t="shared" si="202"/>
        <v>4.20030204E-2</v>
      </c>
      <c r="I339" s="31" t="s">
        <v>891</v>
      </c>
      <c r="J339" s="64">
        <v>2.8609019618528607E-3</v>
      </c>
      <c r="K339" s="31">
        <f t="shared" si="203"/>
        <v>2.0999020399999999E-2</v>
      </c>
      <c r="L339" s="67" t="s">
        <v>891</v>
      </c>
      <c r="M339" s="31">
        <v>0</v>
      </c>
      <c r="N339" s="31">
        <v>0</v>
      </c>
      <c r="O339" s="65">
        <v>3.4446560000000001E-2</v>
      </c>
      <c r="P339" s="28">
        <v>3.9613544000000001E-2</v>
      </c>
      <c r="Q339" s="28">
        <v>3.4438393455999992E-2</v>
      </c>
      <c r="R339" s="31">
        <v>3.9604152474399988E-2</v>
      </c>
      <c r="S339" s="31">
        <f t="shared" si="200"/>
        <v>2.1004000000000002E-2</v>
      </c>
      <c r="T339" s="31">
        <f t="shared" si="201"/>
        <v>2.0999020399999999E-2</v>
      </c>
      <c r="U339" s="31">
        <f t="shared" si="208"/>
        <v>2.1004000000000002E-2</v>
      </c>
      <c r="V339" s="31">
        <f t="shared" si="204"/>
        <v>0</v>
      </c>
      <c r="W339" s="31">
        <f t="shared" si="219"/>
        <v>0</v>
      </c>
      <c r="X339" s="31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8">
        <v>2.1004000000000002E-2</v>
      </c>
      <c r="AI339" s="28">
        <v>0</v>
      </c>
      <c r="AJ339" s="28">
        <v>0</v>
      </c>
      <c r="AK339" s="28">
        <v>2.1004000000000002E-2</v>
      </c>
      <c r="AL339" s="28">
        <v>0</v>
      </c>
      <c r="AM339" s="28">
        <v>2.0999020399999999E-2</v>
      </c>
      <c r="AN339" s="28">
        <v>0</v>
      </c>
      <c r="AO339" s="28">
        <v>0</v>
      </c>
      <c r="AP339" s="28">
        <v>2.0999020399999999E-2</v>
      </c>
      <c r="AQ339" s="28">
        <v>0</v>
      </c>
      <c r="AR339" s="28">
        <v>0</v>
      </c>
      <c r="AS339" s="28">
        <v>0</v>
      </c>
      <c r="AT339" s="28">
        <v>0</v>
      </c>
      <c r="AU339" s="28">
        <v>0</v>
      </c>
      <c r="AV339" s="28">
        <v>0</v>
      </c>
      <c r="AW339" s="28">
        <v>0</v>
      </c>
      <c r="AX339" s="28">
        <v>0</v>
      </c>
      <c r="AY339" s="28">
        <v>0</v>
      </c>
      <c r="AZ339" s="28">
        <v>0</v>
      </c>
      <c r="BA339" s="28">
        <v>0</v>
      </c>
      <c r="BB339" s="28">
        <v>0</v>
      </c>
      <c r="BC339" s="28">
        <v>0</v>
      </c>
      <c r="BD339" s="28">
        <v>0</v>
      </c>
      <c r="BE339" s="28">
        <v>0</v>
      </c>
      <c r="BF339" s="28">
        <v>0</v>
      </c>
      <c r="BG339" s="28">
        <v>0</v>
      </c>
      <c r="BH339" s="28">
        <v>0</v>
      </c>
      <c r="BI339" s="28">
        <v>0</v>
      </c>
      <c r="BJ339" s="28">
        <v>0</v>
      </c>
      <c r="BK339" s="28">
        <v>0</v>
      </c>
      <c r="BL339" s="28">
        <v>0</v>
      </c>
      <c r="BM339" s="28">
        <v>0</v>
      </c>
      <c r="BN339" s="28">
        <v>0</v>
      </c>
      <c r="BO339" s="28">
        <v>0</v>
      </c>
      <c r="BP339" s="28">
        <v>0</v>
      </c>
      <c r="BQ339" s="28">
        <v>0</v>
      </c>
      <c r="BR339" s="28">
        <v>0</v>
      </c>
      <c r="BS339" s="28">
        <v>0</v>
      </c>
      <c r="BT339" s="28">
        <v>0</v>
      </c>
      <c r="BU339" s="28">
        <v>0</v>
      </c>
      <c r="BV339" s="31">
        <f t="shared" si="209"/>
        <v>4.20030204E-2</v>
      </c>
      <c r="BW339" s="31">
        <f t="shared" si="210"/>
        <v>0</v>
      </c>
      <c r="BX339" s="31">
        <f t="shared" si="211"/>
        <v>0</v>
      </c>
      <c r="BY339" s="31">
        <f t="shared" si="212"/>
        <v>4.20030204E-2</v>
      </c>
      <c r="BZ339" s="31">
        <f t="shared" si="213"/>
        <v>0</v>
      </c>
      <c r="CA339" s="31">
        <f t="shared" si="214"/>
        <v>2.0999020399999999E-2</v>
      </c>
      <c r="CB339" s="31">
        <f t="shared" si="215"/>
        <v>0</v>
      </c>
      <c r="CC339" s="31">
        <f t="shared" si="216"/>
        <v>0</v>
      </c>
      <c r="CD339" s="31">
        <f t="shared" si="217"/>
        <v>2.0999020399999999E-2</v>
      </c>
      <c r="CE339" s="31">
        <f t="shared" si="218"/>
        <v>0</v>
      </c>
      <c r="CF339" s="85" t="s">
        <v>1401</v>
      </c>
    </row>
    <row r="340" spans="1:84" ht="50.25" customHeight="1" x14ac:dyDescent="0.25">
      <c r="A340" s="7" t="s">
        <v>176</v>
      </c>
      <c r="B340" s="18" t="s">
        <v>310</v>
      </c>
      <c r="C340" s="8" t="s">
        <v>448</v>
      </c>
      <c r="D340" s="63">
        <v>2016</v>
      </c>
      <c r="E340" s="63">
        <v>2016</v>
      </c>
      <c r="F340" s="63" t="s">
        <v>1358</v>
      </c>
      <c r="G340" s="64">
        <v>5.0190174659400537E-3</v>
      </c>
      <c r="H340" s="64">
        <f t="shared" si="202"/>
        <v>3.6839588199999995E-2</v>
      </c>
      <c r="I340" s="31" t="s">
        <v>891</v>
      </c>
      <c r="J340" s="64">
        <v>2.5095079291553133E-3</v>
      </c>
      <c r="K340" s="31">
        <f t="shared" si="203"/>
        <v>1.8419788199999999E-2</v>
      </c>
      <c r="L340" s="67" t="s">
        <v>891</v>
      </c>
      <c r="M340" s="31">
        <v>0</v>
      </c>
      <c r="N340" s="31">
        <v>0</v>
      </c>
      <c r="O340" s="65">
        <v>3.0208471999999997E-2</v>
      </c>
      <c r="P340" s="28">
        <v>3.4739742799999994E-2</v>
      </c>
      <c r="Q340" s="28">
        <v>3.0208452647999998E-2</v>
      </c>
      <c r="R340" s="31">
        <v>3.4739720545199998E-2</v>
      </c>
      <c r="S340" s="31">
        <f t="shared" si="200"/>
        <v>1.84198E-2</v>
      </c>
      <c r="T340" s="31">
        <f t="shared" si="201"/>
        <v>1.8419788199999999E-2</v>
      </c>
      <c r="U340" s="31">
        <f t="shared" si="208"/>
        <v>1.84198E-2</v>
      </c>
      <c r="V340" s="31">
        <f t="shared" si="204"/>
        <v>0</v>
      </c>
      <c r="W340" s="31">
        <f t="shared" si="219"/>
        <v>0</v>
      </c>
      <c r="X340" s="31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1.84198E-2</v>
      </c>
      <c r="AI340" s="28">
        <v>0</v>
      </c>
      <c r="AJ340" s="28">
        <v>0</v>
      </c>
      <c r="AK340" s="28">
        <v>1.84198E-2</v>
      </c>
      <c r="AL340" s="28">
        <v>0</v>
      </c>
      <c r="AM340" s="28">
        <v>1.8419788199999999E-2</v>
      </c>
      <c r="AN340" s="28">
        <v>0</v>
      </c>
      <c r="AO340" s="28">
        <v>0</v>
      </c>
      <c r="AP340" s="28">
        <v>1.8419788199999999E-2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8">
        <v>0</v>
      </c>
      <c r="AW340" s="28">
        <v>0</v>
      </c>
      <c r="AX340" s="28">
        <v>0</v>
      </c>
      <c r="AY340" s="28">
        <v>0</v>
      </c>
      <c r="AZ340" s="28">
        <v>0</v>
      </c>
      <c r="BA340" s="28">
        <v>0</v>
      </c>
      <c r="BB340" s="28">
        <v>0</v>
      </c>
      <c r="BC340" s="28">
        <v>0</v>
      </c>
      <c r="BD340" s="28">
        <v>0</v>
      </c>
      <c r="BE340" s="28">
        <v>0</v>
      </c>
      <c r="BF340" s="28">
        <v>0</v>
      </c>
      <c r="BG340" s="28">
        <v>0</v>
      </c>
      <c r="BH340" s="28">
        <v>0</v>
      </c>
      <c r="BI340" s="28">
        <v>0</v>
      </c>
      <c r="BJ340" s="28">
        <v>0</v>
      </c>
      <c r="BK340" s="28">
        <v>0</v>
      </c>
      <c r="BL340" s="28">
        <v>0</v>
      </c>
      <c r="BM340" s="28">
        <v>0</v>
      </c>
      <c r="BN340" s="28">
        <v>0</v>
      </c>
      <c r="BO340" s="28">
        <v>0</v>
      </c>
      <c r="BP340" s="28">
        <v>0</v>
      </c>
      <c r="BQ340" s="28">
        <v>0</v>
      </c>
      <c r="BR340" s="28">
        <v>0</v>
      </c>
      <c r="BS340" s="28">
        <v>0</v>
      </c>
      <c r="BT340" s="28">
        <v>0</v>
      </c>
      <c r="BU340" s="28">
        <v>0</v>
      </c>
      <c r="BV340" s="31">
        <f t="shared" si="209"/>
        <v>3.6839588199999995E-2</v>
      </c>
      <c r="BW340" s="31">
        <f t="shared" si="210"/>
        <v>0</v>
      </c>
      <c r="BX340" s="31">
        <f t="shared" si="211"/>
        <v>0</v>
      </c>
      <c r="BY340" s="31">
        <f t="shared" si="212"/>
        <v>3.6839588199999995E-2</v>
      </c>
      <c r="BZ340" s="31">
        <f t="shared" si="213"/>
        <v>0</v>
      </c>
      <c r="CA340" s="31">
        <f t="shared" si="214"/>
        <v>1.8419788199999999E-2</v>
      </c>
      <c r="CB340" s="31">
        <f t="shared" si="215"/>
        <v>0</v>
      </c>
      <c r="CC340" s="31">
        <f t="shared" si="216"/>
        <v>0</v>
      </c>
      <c r="CD340" s="31">
        <f t="shared" si="217"/>
        <v>1.8419788199999999E-2</v>
      </c>
      <c r="CE340" s="31">
        <f t="shared" si="218"/>
        <v>0</v>
      </c>
      <c r="CF340" s="85" t="s">
        <v>1401</v>
      </c>
    </row>
    <row r="341" spans="1:84" ht="50.25" customHeight="1" x14ac:dyDescent="0.25">
      <c r="A341" s="7" t="s">
        <v>176</v>
      </c>
      <c r="B341" s="18" t="s">
        <v>449</v>
      </c>
      <c r="C341" s="8" t="s">
        <v>450</v>
      </c>
      <c r="D341" s="63">
        <v>2016</v>
      </c>
      <c r="E341" s="63">
        <v>2016</v>
      </c>
      <c r="F341" s="63" t="s">
        <v>1358</v>
      </c>
      <c r="G341" s="64">
        <v>1.1127285858310626E-2</v>
      </c>
      <c r="H341" s="64">
        <f t="shared" si="202"/>
        <v>8.1674278199999992E-2</v>
      </c>
      <c r="I341" s="31" t="s">
        <v>891</v>
      </c>
      <c r="J341" s="64">
        <v>5.563280408719346E-3</v>
      </c>
      <c r="K341" s="31">
        <f t="shared" si="203"/>
        <v>4.0834478199999996E-2</v>
      </c>
      <c r="L341" s="67" t="s">
        <v>891</v>
      </c>
      <c r="M341" s="31">
        <v>0</v>
      </c>
      <c r="N341" s="31">
        <v>0</v>
      </c>
      <c r="O341" s="65">
        <v>6.697727199999999E-2</v>
      </c>
      <c r="P341" s="28">
        <v>7.7023862799999981E-2</v>
      </c>
      <c r="Q341" s="28">
        <v>6.6968544247999987E-2</v>
      </c>
      <c r="R341" s="31">
        <v>7.7013825885199977E-2</v>
      </c>
      <c r="S341" s="31">
        <f t="shared" si="200"/>
        <v>4.0839799999999996E-2</v>
      </c>
      <c r="T341" s="31">
        <f t="shared" si="201"/>
        <v>4.0834478199999996E-2</v>
      </c>
      <c r="U341" s="31">
        <f t="shared" si="208"/>
        <v>4.0839799999999996E-2</v>
      </c>
      <c r="V341" s="31">
        <f t="shared" si="204"/>
        <v>0</v>
      </c>
      <c r="W341" s="31">
        <f t="shared" si="219"/>
        <v>0</v>
      </c>
      <c r="X341" s="31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4.0839799999999996E-2</v>
      </c>
      <c r="AI341" s="28">
        <v>0</v>
      </c>
      <c r="AJ341" s="28">
        <v>0</v>
      </c>
      <c r="AK341" s="28">
        <v>4.0839799999999996E-2</v>
      </c>
      <c r="AL341" s="28">
        <v>0</v>
      </c>
      <c r="AM341" s="28">
        <v>4.0834478199999996E-2</v>
      </c>
      <c r="AN341" s="28">
        <v>0</v>
      </c>
      <c r="AO341" s="28">
        <v>0</v>
      </c>
      <c r="AP341" s="28">
        <v>4.0834478199999996E-2</v>
      </c>
      <c r="AQ341" s="28">
        <v>0</v>
      </c>
      <c r="AR341" s="28">
        <v>0</v>
      </c>
      <c r="AS341" s="28">
        <v>0</v>
      </c>
      <c r="AT341" s="28">
        <v>0</v>
      </c>
      <c r="AU341" s="28">
        <v>0</v>
      </c>
      <c r="AV341" s="28">
        <v>0</v>
      </c>
      <c r="AW341" s="28">
        <v>0</v>
      </c>
      <c r="AX341" s="28">
        <v>0</v>
      </c>
      <c r="AY341" s="28">
        <v>0</v>
      </c>
      <c r="AZ341" s="28">
        <v>0</v>
      </c>
      <c r="BA341" s="28">
        <v>0</v>
      </c>
      <c r="BB341" s="28">
        <v>0</v>
      </c>
      <c r="BC341" s="28">
        <v>0</v>
      </c>
      <c r="BD341" s="28">
        <v>0</v>
      </c>
      <c r="BE341" s="28">
        <v>0</v>
      </c>
      <c r="BF341" s="28">
        <v>0</v>
      </c>
      <c r="BG341" s="28">
        <v>0</v>
      </c>
      <c r="BH341" s="28">
        <v>0</v>
      </c>
      <c r="BI341" s="28">
        <v>0</v>
      </c>
      <c r="BJ341" s="28">
        <v>0</v>
      </c>
      <c r="BK341" s="28">
        <v>0</v>
      </c>
      <c r="BL341" s="28">
        <v>0</v>
      </c>
      <c r="BM341" s="28">
        <v>0</v>
      </c>
      <c r="BN341" s="28">
        <v>0</v>
      </c>
      <c r="BO341" s="28">
        <v>0</v>
      </c>
      <c r="BP341" s="28">
        <v>0</v>
      </c>
      <c r="BQ341" s="28">
        <v>0</v>
      </c>
      <c r="BR341" s="28">
        <v>0</v>
      </c>
      <c r="BS341" s="28">
        <v>0</v>
      </c>
      <c r="BT341" s="28">
        <v>0</v>
      </c>
      <c r="BU341" s="28">
        <v>0</v>
      </c>
      <c r="BV341" s="31">
        <f t="shared" si="209"/>
        <v>8.1674278199999992E-2</v>
      </c>
      <c r="BW341" s="31">
        <f t="shared" si="210"/>
        <v>0</v>
      </c>
      <c r="BX341" s="31">
        <f t="shared" si="211"/>
        <v>0</v>
      </c>
      <c r="BY341" s="31">
        <f t="shared" si="212"/>
        <v>8.1674278199999992E-2</v>
      </c>
      <c r="BZ341" s="31">
        <f t="shared" si="213"/>
        <v>0</v>
      </c>
      <c r="CA341" s="31">
        <f t="shared" si="214"/>
        <v>4.0834478199999996E-2</v>
      </c>
      <c r="CB341" s="31">
        <f t="shared" si="215"/>
        <v>0</v>
      </c>
      <c r="CC341" s="31">
        <f t="shared" si="216"/>
        <v>0</v>
      </c>
      <c r="CD341" s="31">
        <f t="shared" si="217"/>
        <v>4.0834478199999996E-2</v>
      </c>
      <c r="CE341" s="31">
        <f t="shared" si="218"/>
        <v>0</v>
      </c>
      <c r="CF341" s="85" t="s">
        <v>1401</v>
      </c>
    </row>
    <row r="342" spans="1:84" ht="50.25" customHeight="1" x14ac:dyDescent="0.25">
      <c r="A342" s="7" t="s">
        <v>176</v>
      </c>
      <c r="B342" s="18" t="s">
        <v>451</v>
      </c>
      <c r="C342" s="8" t="s">
        <v>452</v>
      </c>
      <c r="D342" s="63">
        <v>2016</v>
      </c>
      <c r="E342" s="63">
        <v>2016</v>
      </c>
      <c r="F342" s="63" t="s">
        <v>1358</v>
      </c>
      <c r="G342" s="64">
        <v>8.3209066485013614E-3</v>
      </c>
      <c r="H342" s="64">
        <f t="shared" si="202"/>
        <v>6.1075454799999998E-2</v>
      </c>
      <c r="I342" s="31" t="s">
        <v>891</v>
      </c>
      <c r="J342" s="64">
        <v>4.1603616893732967E-3</v>
      </c>
      <c r="K342" s="31">
        <f t="shared" si="203"/>
        <v>3.0537054799999998E-2</v>
      </c>
      <c r="L342" s="67" t="s">
        <v>891</v>
      </c>
      <c r="M342" s="31">
        <v>0</v>
      </c>
      <c r="N342" s="31">
        <v>0</v>
      </c>
      <c r="O342" s="65">
        <v>5.0082975999999994E-2</v>
      </c>
      <c r="P342" s="28">
        <v>5.7595422399999992E-2</v>
      </c>
      <c r="Q342" s="28">
        <v>5.008076987199999E-2</v>
      </c>
      <c r="R342" s="31">
        <v>5.7592885352799987E-2</v>
      </c>
      <c r="S342" s="31">
        <f t="shared" si="200"/>
        <v>3.0538399999999997E-2</v>
      </c>
      <c r="T342" s="31">
        <f t="shared" si="201"/>
        <v>3.0537054799999998E-2</v>
      </c>
      <c r="U342" s="31">
        <f t="shared" si="208"/>
        <v>3.0538399999999997E-2</v>
      </c>
      <c r="V342" s="31">
        <f t="shared" si="204"/>
        <v>0</v>
      </c>
      <c r="W342" s="31">
        <f t="shared" si="219"/>
        <v>0</v>
      </c>
      <c r="X342" s="31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8">
        <v>3.0538399999999997E-2</v>
      </c>
      <c r="AI342" s="28">
        <v>0</v>
      </c>
      <c r="AJ342" s="28">
        <v>0</v>
      </c>
      <c r="AK342" s="28">
        <v>3.0538399999999997E-2</v>
      </c>
      <c r="AL342" s="28">
        <v>0</v>
      </c>
      <c r="AM342" s="28">
        <v>3.0537054799999998E-2</v>
      </c>
      <c r="AN342" s="28">
        <v>0</v>
      </c>
      <c r="AO342" s="28">
        <v>0</v>
      </c>
      <c r="AP342" s="28">
        <v>3.0537054799999998E-2</v>
      </c>
      <c r="AQ342" s="28">
        <v>0</v>
      </c>
      <c r="AR342" s="28">
        <v>0</v>
      </c>
      <c r="AS342" s="28">
        <v>0</v>
      </c>
      <c r="AT342" s="28">
        <v>0</v>
      </c>
      <c r="AU342" s="28">
        <v>0</v>
      </c>
      <c r="AV342" s="28">
        <v>0</v>
      </c>
      <c r="AW342" s="28">
        <v>0</v>
      </c>
      <c r="AX342" s="28">
        <v>0</v>
      </c>
      <c r="AY342" s="28">
        <v>0</v>
      </c>
      <c r="AZ342" s="28">
        <v>0</v>
      </c>
      <c r="BA342" s="28">
        <v>0</v>
      </c>
      <c r="BB342" s="28">
        <v>0</v>
      </c>
      <c r="BC342" s="28">
        <v>0</v>
      </c>
      <c r="BD342" s="28">
        <v>0</v>
      </c>
      <c r="BE342" s="28">
        <v>0</v>
      </c>
      <c r="BF342" s="28">
        <v>0</v>
      </c>
      <c r="BG342" s="28">
        <v>0</v>
      </c>
      <c r="BH342" s="28">
        <v>0</v>
      </c>
      <c r="BI342" s="28">
        <v>0</v>
      </c>
      <c r="BJ342" s="28">
        <v>0</v>
      </c>
      <c r="BK342" s="28">
        <v>0</v>
      </c>
      <c r="BL342" s="28">
        <v>0</v>
      </c>
      <c r="BM342" s="28">
        <v>0</v>
      </c>
      <c r="BN342" s="28">
        <v>0</v>
      </c>
      <c r="BO342" s="28">
        <v>0</v>
      </c>
      <c r="BP342" s="28">
        <v>0</v>
      </c>
      <c r="BQ342" s="28">
        <v>0</v>
      </c>
      <c r="BR342" s="28">
        <v>0</v>
      </c>
      <c r="BS342" s="28">
        <v>0</v>
      </c>
      <c r="BT342" s="28">
        <v>0</v>
      </c>
      <c r="BU342" s="28">
        <v>0</v>
      </c>
      <c r="BV342" s="31">
        <f t="shared" si="209"/>
        <v>6.1075454799999998E-2</v>
      </c>
      <c r="BW342" s="31">
        <f t="shared" si="210"/>
        <v>0</v>
      </c>
      <c r="BX342" s="31">
        <f t="shared" si="211"/>
        <v>0</v>
      </c>
      <c r="BY342" s="31">
        <f t="shared" si="212"/>
        <v>6.1075454799999998E-2</v>
      </c>
      <c r="BZ342" s="31">
        <f t="shared" si="213"/>
        <v>0</v>
      </c>
      <c r="CA342" s="31">
        <f t="shared" si="214"/>
        <v>3.0537054799999998E-2</v>
      </c>
      <c r="CB342" s="31">
        <f t="shared" si="215"/>
        <v>0</v>
      </c>
      <c r="CC342" s="31">
        <f t="shared" si="216"/>
        <v>0</v>
      </c>
      <c r="CD342" s="31">
        <f t="shared" si="217"/>
        <v>3.0537054799999998E-2</v>
      </c>
      <c r="CE342" s="31">
        <f t="shared" si="218"/>
        <v>0</v>
      </c>
      <c r="CF342" s="85" t="s">
        <v>1401</v>
      </c>
    </row>
    <row r="343" spans="1:84" ht="50.25" customHeight="1" x14ac:dyDescent="0.25">
      <c r="A343" s="7" t="s">
        <v>176</v>
      </c>
      <c r="B343" s="18" t="s">
        <v>453</v>
      </c>
      <c r="C343" s="8" t="s">
        <v>454</v>
      </c>
      <c r="D343" s="63">
        <v>2016</v>
      </c>
      <c r="E343" s="63">
        <v>2016</v>
      </c>
      <c r="F343" s="63" t="s">
        <v>1358</v>
      </c>
      <c r="G343" s="64">
        <v>9.8845047138964581E-3</v>
      </c>
      <c r="H343" s="64">
        <f t="shared" si="202"/>
        <v>7.2552264599999999E-2</v>
      </c>
      <c r="I343" s="31" t="s">
        <v>891</v>
      </c>
      <c r="J343" s="64">
        <v>4.9426518528610354E-3</v>
      </c>
      <c r="K343" s="31">
        <f t="shared" si="203"/>
        <v>3.6279064600000001E-2</v>
      </c>
      <c r="L343" s="67" t="s">
        <v>891</v>
      </c>
      <c r="M343" s="31">
        <v>0</v>
      </c>
      <c r="N343" s="31">
        <v>0</v>
      </c>
      <c r="O343" s="65">
        <v>5.9488047999999995E-2</v>
      </c>
      <c r="P343" s="28">
        <v>6.8411255199999993E-2</v>
      </c>
      <c r="Q343" s="28">
        <v>5.9497665943999994E-2</v>
      </c>
      <c r="R343" s="31">
        <v>6.8422315835599989E-2</v>
      </c>
      <c r="S343" s="31">
        <f t="shared" si="200"/>
        <v>3.6273199999999998E-2</v>
      </c>
      <c r="T343" s="31">
        <f t="shared" si="201"/>
        <v>3.6279064600000001E-2</v>
      </c>
      <c r="U343" s="31">
        <f t="shared" si="208"/>
        <v>3.6273199999999998E-2</v>
      </c>
      <c r="V343" s="31">
        <f t="shared" si="204"/>
        <v>0</v>
      </c>
      <c r="W343" s="31">
        <f t="shared" si="219"/>
        <v>0</v>
      </c>
      <c r="X343" s="31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8">
        <v>3.6273199999999998E-2</v>
      </c>
      <c r="AI343" s="28">
        <v>0</v>
      </c>
      <c r="AJ343" s="28">
        <v>0</v>
      </c>
      <c r="AK343" s="28">
        <v>3.6273199999999998E-2</v>
      </c>
      <c r="AL343" s="28">
        <v>0</v>
      </c>
      <c r="AM343" s="28">
        <v>3.6279064600000001E-2</v>
      </c>
      <c r="AN343" s="28">
        <v>0</v>
      </c>
      <c r="AO343" s="28">
        <v>0</v>
      </c>
      <c r="AP343" s="28">
        <v>3.6279064600000001E-2</v>
      </c>
      <c r="AQ343" s="28">
        <v>0</v>
      </c>
      <c r="AR343" s="28">
        <v>0</v>
      </c>
      <c r="AS343" s="28">
        <v>0</v>
      </c>
      <c r="AT343" s="28">
        <v>0</v>
      </c>
      <c r="AU343" s="28">
        <v>0</v>
      </c>
      <c r="AV343" s="28">
        <v>0</v>
      </c>
      <c r="AW343" s="28">
        <v>0</v>
      </c>
      <c r="AX343" s="28">
        <v>0</v>
      </c>
      <c r="AY343" s="28">
        <v>0</v>
      </c>
      <c r="AZ343" s="28">
        <v>0</v>
      </c>
      <c r="BA343" s="28">
        <v>0</v>
      </c>
      <c r="BB343" s="28">
        <v>0</v>
      </c>
      <c r="BC343" s="28">
        <v>0</v>
      </c>
      <c r="BD343" s="28">
        <v>0</v>
      </c>
      <c r="BE343" s="28">
        <v>0</v>
      </c>
      <c r="BF343" s="28">
        <v>0</v>
      </c>
      <c r="BG343" s="28">
        <v>0</v>
      </c>
      <c r="BH343" s="28">
        <v>0</v>
      </c>
      <c r="BI343" s="28">
        <v>0</v>
      </c>
      <c r="BJ343" s="28">
        <v>0</v>
      </c>
      <c r="BK343" s="28">
        <v>0</v>
      </c>
      <c r="BL343" s="28">
        <v>0</v>
      </c>
      <c r="BM343" s="28">
        <v>0</v>
      </c>
      <c r="BN343" s="28">
        <v>0</v>
      </c>
      <c r="BO343" s="28">
        <v>0</v>
      </c>
      <c r="BP343" s="28">
        <v>0</v>
      </c>
      <c r="BQ343" s="28">
        <v>0</v>
      </c>
      <c r="BR343" s="28">
        <v>0</v>
      </c>
      <c r="BS343" s="28">
        <v>0</v>
      </c>
      <c r="BT343" s="28">
        <v>0</v>
      </c>
      <c r="BU343" s="28">
        <v>0</v>
      </c>
      <c r="BV343" s="31">
        <f t="shared" si="209"/>
        <v>7.2552264599999999E-2</v>
      </c>
      <c r="BW343" s="31">
        <f t="shared" si="210"/>
        <v>0</v>
      </c>
      <c r="BX343" s="31">
        <f t="shared" si="211"/>
        <v>0</v>
      </c>
      <c r="BY343" s="31">
        <f t="shared" si="212"/>
        <v>7.2552264599999999E-2</v>
      </c>
      <c r="BZ343" s="31">
        <f t="shared" si="213"/>
        <v>0</v>
      </c>
      <c r="CA343" s="31">
        <f t="shared" si="214"/>
        <v>3.6279064600000001E-2</v>
      </c>
      <c r="CB343" s="31">
        <f t="shared" si="215"/>
        <v>0</v>
      </c>
      <c r="CC343" s="31">
        <f t="shared" si="216"/>
        <v>0</v>
      </c>
      <c r="CD343" s="31">
        <f t="shared" si="217"/>
        <v>3.6279064600000001E-2</v>
      </c>
      <c r="CE343" s="31">
        <f t="shared" si="218"/>
        <v>0</v>
      </c>
      <c r="CF343" s="85" t="s">
        <v>1401</v>
      </c>
    </row>
    <row r="344" spans="1:84" ht="50.25" customHeight="1" x14ac:dyDescent="0.25">
      <c r="A344" s="7" t="s">
        <v>176</v>
      </c>
      <c r="B344" s="18" t="s">
        <v>455</v>
      </c>
      <c r="C344" s="8" t="s">
        <v>456</v>
      </c>
      <c r="D344" s="63">
        <v>2016</v>
      </c>
      <c r="E344" s="63">
        <v>2016</v>
      </c>
      <c r="F344" s="63" t="s">
        <v>1358</v>
      </c>
      <c r="G344" s="64">
        <v>2.9408638419618528E-3</v>
      </c>
      <c r="H344" s="64">
        <f t="shared" si="202"/>
        <v>2.1585940599999999E-2</v>
      </c>
      <c r="I344" s="31" t="s">
        <v>1358</v>
      </c>
      <c r="J344" s="64">
        <v>1.4706867302452318E-3</v>
      </c>
      <c r="K344" s="31">
        <f t="shared" si="203"/>
        <v>1.0794840600000001E-2</v>
      </c>
      <c r="L344" s="67" t="s">
        <v>1358</v>
      </c>
      <c r="M344" s="31">
        <v>0</v>
      </c>
      <c r="N344" s="31">
        <v>0</v>
      </c>
      <c r="O344" s="65">
        <v>1.7697403999999996E-2</v>
      </c>
      <c r="P344" s="28">
        <v>2.0352014599999996E-2</v>
      </c>
      <c r="Q344" s="28">
        <v>1.7703538583999999E-2</v>
      </c>
      <c r="R344" s="31">
        <v>2.0359069371599998E-2</v>
      </c>
      <c r="S344" s="31">
        <f t="shared" si="200"/>
        <v>1.0791099999999998E-2</v>
      </c>
      <c r="T344" s="31">
        <f t="shared" si="201"/>
        <v>1.0794840600000001E-2</v>
      </c>
      <c r="U344" s="31">
        <f t="shared" si="208"/>
        <v>1.0791099999999998E-2</v>
      </c>
      <c r="V344" s="31">
        <f t="shared" si="204"/>
        <v>0</v>
      </c>
      <c r="W344" s="31">
        <f t="shared" si="219"/>
        <v>0</v>
      </c>
      <c r="X344" s="31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8">
        <v>1.0791099999999998E-2</v>
      </c>
      <c r="AI344" s="28">
        <v>0</v>
      </c>
      <c r="AJ344" s="28">
        <v>0</v>
      </c>
      <c r="AK344" s="28">
        <v>1.0791099999999998E-2</v>
      </c>
      <c r="AL344" s="28">
        <v>0</v>
      </c>
      <c r="AM344" s="28">
        <v>1.0794840600000001E-2</v>
      </c>
      <c r="AN344" s="28">
        <v>0</v>
      </c>
      <c r="AO344" s="28">
        <v>0</v>
      </c>
      <c r="AP344" s="28">
        <v>1.0794840600000001E-2</v>
      </c>
      <c r="AQ344" s="28">
        <v>0</v>
      </c>
      <c r="AR344" s="28">
        <v>0</v>
      </c>
      <c r="AS344" s="28">
        <v>0</v>
      </c>
      <c r="AT344" s="28">
        <v>0</v>
      </c>
      <c r="AU344" s="28">
        <v>0</v>
      </c>
      <c r="AV344" s="28">
        <v>0</v>
      </c>
      <c r="AW344" s="28">
        <v>0</v>
      </c>
      <c r="AX344" s="28">
        <v>0</v>
      </c>
      <c r="AY344" s="28">
        <v>0</v>
      </c>
      <c r="AZ344" s="28">
        <v>0</v>
      </c>
      <c r="BA344" s="28">
        <v>0</v>
      </c>
      <c r="BB344" s="28">
        <v>0</v>
      </c>
      <c r="BC344" s="28">
        <v>0</v>
      </c>
      <c r="BD344" s="28">
        <v>0</v>
      </c>
      <c r="BE344" s="28">
        <v>0</v>
      </c>
      <c r="BF344" s="28">
        <v>0</v>
      </c>
      <c r="BG344" s="28">
        <v>0</v>
      </c>
      <c r="BH344" s="28">
        <v>0</v>
      </c>
      <c r="BI344" s="28">
        <v>0</v>
      </c>
      <c r="BJ344" s="28">
        <v>0</v>
      </c>
      <c r="BK344" s="28">
        <v>0</v>
      </c>
      <c r="BL344" s="28">
        <v>0</v>
      </c>
      <c r="BM344" s="28">
        <v>0</v>
      </c>
      <c r="BN344" s="28">
        <v>0</v>
      </c>
      <c r="BO344" s="28">
        <v>0</v>
      </c>
      <c r="BP344" s="28">
        <v>0</v>
      </c>
      <c r="BQ344" s="28">
        <v>0</v>
      </c>
      <c r="BR344" s="28">
        <v>0</v>
      </c>
      <c r="BS344" s="28">
        <v>0</v>
      </c>
      <c r="BT344" s="28">
        <v>0</v>
      </c>
      <c r="BU344" s="28">
        <v>0</v>
      </c>
      <c r="BV344" s="31">
        <f t="shared" si="209"/>
        <v>2.1585940599999999E-2</v>
      </c>
      <c r="BW344" s="31">
        <f t="shared" si="210"/>
        <v>0</v>
      </c>
      <c r="BX344" s="31">
        <f t="shared" si="211"/>
        <v>0</v>
      </c>
      <c r="BY344" s="31">
        <f t="shared" si="212"/>
        <v>2.1585940599999999E-2</v>
      </c>
      <c r="BZ344" s="31">
        <f t="shared" si="213"/>
        <v>0</v>
      </c>
      <c r="CA344" s="31">
        <f t="shared" si="214"/>
        <v>1.0794840600000001E-2</v>
      </c>
      <c r="CB344" s="31">
        <f t="shared" si="215"/>
        <v>0</v>
      </c>
      <c r="CC344" s="31">
        <f t="shared" si="216"/>
        <v>0</v>
      </c>
      <c r="CD344" s="31">
        <f t="shared" si="217"/>
        <v>1.0794840600000001E-2</v>
      </c>
      <c r="CE344" s="31">
        <f t="shared" si="218"/>
        <v>0</v>
      </c>
      <c r="CF344" s="85" t="s">
        <v>1401</v>
      </c>
    </row>
    <row r="345" spans="1:84" ht="50.25" customHeight="1" x14ac:dyDescent="0.25">
      <c r="A345" s="7" t="s">
        <v>176</v>
      </c>
      <c r="B345" s="18" t="s">
        <v>412</v>
      </c>
      <c r="C345" s="8" t="s">
        <v>446</v>
      </c>
      <c r="D345" s="63">
        <v>2016</v>
      </c>
      <c r="E345" s="63">
        <v>2016</v>
      </c>
      <c r="F345" s="63" t="s">
        <v>1358</v>
      </c>
      <c r="G345" s="64">
        <v>5.2490065395095374E-4</v>
      </c>
      <c r="H345" s="64">
        <f t="shared" si="202"/>
        <v>3.8527708E-3</v>
      </c>
      <c r="I345" s="31" t="s">
        <v>1358</v>
      </c>
      <c r="J345" s="64">
        <v>5.2490065395095374E-4</v>
      </c>
      <c r="K345" s="31">
        <f t="shared" si="203"/>
        <v>3.8527708E-3</v>
      </c>
      <c r="L345" s="67" t="s">
        <v>1358</v>
      </c>
      <c r="M345" s="31">
        <v>0</v>
      </c>
      <c r="N345" s="31">
        <v>0</v>
      </c>
      <c r="O345" s="65">
        <v>0</v>
      </c>
      <c r="P345" s="28">
        <v>0</v>
      </c>
      <c r="Q345" s="28">
        <v>6.3185441119999993E-3</v>
      </c>
      <c r="R345" s="31">
        <v>7.2663257287999983E-3</v>
      </c>
      <c r="S345" s="31">
        <f t="shared" si="200"/>
        <v>0</v>
      </c>
      <c r="T345" s="31">
        <f t="shared" si="201"/>
        <v>3.8527708E-3</v>
      </c>
      <c r="U345" s="31">
        <f t="shared" si="208"/>
        <v>0</v>
      </c>
      <c r="V345" s="31">
        <f t="shared" si="204"/>
        <v>0</v>
      </c>
      <c r="W345" s="31">
        <f t="shared" si="219"/>
        <v>0</v>
      </c>
      <c r="X345" s="31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8">
        <v>0</v>
      </c>
      <c r="AI345" s="28">
        <v>0</v>
      </c>
      <c r="AJ345" s="28">
        <v>0</v>
      </c>
      <c r="AK345" s="28">
        <v>0</v>
      </c>
      <c r="AL345" s="28">
        <v>0</v>
      </c>
      <c r="AM345" s="28">
        <v>3.8527708E-3</v>
      </c>
      <c r="AN345" s="28">
        <v>0</v>
      </c>
      <c r="AO345" s="28">
        <v>0</v>
      </c>
      <c r="AP345" s="28">
        <v>3.8527708E-3</v>
      </c>
      <c r="AQ345" s="28">
        <v>0</v>
      </c>
      <c r="AR345" s="28">
        <v>0</v>
      </c>
      <c r="AS345" s="28">
        <v>0</v>
      </c>
      <c r="AT345" s="28">
        <v>0</v>
      </c>
      <c r="AU345" s="28">
        <v>0</v>
      </c>
      <c r="AV345" s="28">
        <v>0</v>
      </c>
      <c r="AW345" s="28">
        <v>0</v>
      </c>
      <c r="AX345" s="28">
        <v>0</v>
      </c>
      <c r="AY345" s="28">
        <v>0</v>
      </c>
      <c r="AZ345" s="28">
        <v>0</v>
      </c>
      <c r="BA345" s="28">
        <v>0</v>
      </c>
      <c r="BB345" s="28">
        <v>0</v>
      </c>
      <c r="BC345" s="28">
        <v>0</v>
      </c>
      <c r="BD345" s="28">
        <v>0</v>
      </c>
      <c r="BE345" s="28">
        <v>0</v>
      </c>
      <c r="BF345" s="28">
        <v>0</v>
      </c>
      <c r="BG345" s="28">
        <v>0</v>
      </c>
      <c r="BH345" s="28">
        <v>0</v>
      </c>
      <c r="BI345" s="28">
        <v>0</v>
      </c>
      <c r="BJ345" s="28">
        <v>0</v>
      </c>
      <c r="BK345" s="28">
        <v>0</v>
      </c>
      <c r="BL345" s="28">
        <v>0</v>
      </c>
      <c r="BM345" s="28">
        <v>0</v>
      </c>
      <c r="BN345" s="28">
        <v>0</v>
      </c>
      <c r="BO345" s="28">
        <v>0</v>
      </c>
      <c r="BP345" s="28">
        <v>0</v>
      </c>
      <c r="BQ345" s="28">
        <v>0</v>
      </c>
      <c r="BR345" s="28">
        <v>0</v>
      </c>
      <c r="BS345" s="28">
        <v>0</v>
      </c>
      <c r="BT345" s="28">
        <v>0</v>
      </c>
      <c r="BU345" s="28">
        <v>0</v>
      </c>
      <c r="BV345" s="31">
        <f t="shared" si="209"/>
        <v>3.8527708E-3</v>
      </c>
      <c r="BW345" s="31">
        <f t="shared" si="210"/>
        <v>0</v>
      </c>
      <c r="BX345" s="31">
        <f t="shared" si="211"/>
        <v>0</v>
      </c>
      <c r="BY345" s="31">
        <f t="shared" si="212"/>
        <v>3.8527708E-3</v>
      </c>
      <c r="BZ345" s="31">
        <f t="shared" si="213"/>
        <v>0</v>
      </c>
      <c r="CA345" s="31">
        <f t="shared" si="214"/>
        <v>3.8527708E-3</v>
      </c>
      <c r="CB345" s="31">
        <f t="shared" si="215"/>
        <v>0</v>
      </c>
      <c r="CC345" s="31">
        <f t="shared" si="216"/>
        <v>0</v>
      </c>
      <c r="CD345" s="31">
        <f t="shared" si="217"/>
        <v>3.8527708E-3</v>
      </c>
      <c r="CE345" s="31">
        <f t="shared" si="218"/>
        <v>0</v>
      </c>
      <c r="CF345" s="85" t="s">
        <v>1401</v>
      </c>
    </row>
    <row r="346" spans="1:84" ht="50.25" customHeight="1" x14ac:dyDescent="0.25">
      <c r="A346" s="7" t="s">
        <v>176</v>
      </c>
      <c r="B346" s="18" t="s">
        <v>413</v>
      </c>
      <c r="C346" s="8" t="s">
        <v>1360</v>
      </c>
      <c r="D346" s="63">
        <v>2016</v>
      </c>
      <c r="E346" s="63">
        <v>2016</v>
      </c>
      <c r="F346" s="63" t="s">
        <v>1358</v>
      </c>
      <c r="G346" s="64">
        <v>4.6245228882833784E-4</v>
      </c>
      <c r="H346" s="64">
        <f t="shared" si="202"/>
        <v>3.3943997999999996E-3</v>
      </c>
      <c r="I346" s="31" t="s">
        <v>1358</v>
      </c>
      <c r="J346" s="64">
        <v>4.6245228882833784E-4</v>
      </c>
      <c r="K346" s="31">
        <f t="shared" si="203"/>
        <v>3.3943997999999996E-3</v>
      </c>
      <c r="L346" s="67" t="s">
        <v>1358</v>
      </c>
      <c r="M346" s="31">
        <v>0</v>
      </c>
      <c r="N346" s="31">
        <v>0</v>
      </c>
      <c r="O346" s="65">
        <v>0</v>
      </c>
      <c r="P346" s="28">
        <v>0</v>
      </c>
      <c r="Q346" s="28">
        <v>5.5668156719999992E-3</v>
      </c>
      <c r="R346" s="31">
        <v>6.4018380227999988E-3</v>
      </c>
      <c r="S346" s="31">
        <f t="shared" ref="S346:S409" si="220">N346+U346</f>
        <v>0</v>
      </c>
      <c r="T346" s="31">
        <f t="shared" ref="T346:T409" si="221">N346+W346+AC346+AM346+AW346+BG346</f>
        <v>3.3943997999999996E-3</v>
      </c>
      <c r="U346" s="31">
        <f t="shared" si="208"/>
        <v>0</v>
      </c>
      <c r="V346" s="31">
        <f t="shared" si="204"/>
        <v>0</v>
      </c>
      <c r="W346" s="31">
        <f t="shared" si="219"/>
        <v>0</v>
      </c>
      <c r="X346" s="31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8">
        <v>0</v>
      </c>
      <c r="AI346" s="28">
        <v>0</v>
      </c>
      <c r="AJ346" s="28">
        <v>0</v>
      </c>
      <c r="AK346" s="28">
        <v>0</v>
      </c>
      <c r="AL346" s="28">
        <v>0</v>
      </c>
      <c r="AM346" s="28">
        <v>3.3943997999999996E-3</v>
      </c>
      <c r="AN346" s="28">
        <v>0</v>
      </c>
      <c r="AO346" s="28">
        <v>0</v>
      </c>
      <c r="AP346" s="28">
        <v>3.3943997999999996E-3</v>
      </c>
      <c r="AQ346" s="28">
        <v>0</v>
      </c>
      <c r="AR346" s="28">
        <v>0</v>
      </c>
      <c r="AS346" s="28">
        <v>0</v>
      </c>
      <c r="AT346" s="28">
        <v>0</v>
      </c>
      <c r="AU346" s="28">
        <v>0</v>
      </c>
      <c r="AV346" s="28">
        <v>0</v>
      </c>
      <c r="AW346" s="28">
        <v>0</v>
      </c>
      <c r="AX346" s="28">
        <v>0</v>
      </c>
      <c r="AY346" s="28">
        <v>0</v>
      </c>
      <c r="AZ346" s="28">
        <v>0</v>
      </c>
      <c r="BA346" s="28">
        <v>0</v>
      </c>
      <c r="BB346" s="28">
        <v>0</v>
      </c>
      <c r="BC346" s="28">
        <v>0</v>
      </c>
      <c r="BD346" s="28">
        <v>0</v>
      </c>
      <c r="BE346" s="28">
        <v>0</v>
      </c>
      <c r="BF346" s="28">
        <v>0</v>
      </c>
      <c r="BG346" s="28">
        <v>0</v>
      </c>
      <c r="BH346" s="28">
        <v>0</v>
      </c>
      <c r="BI346" s="28">
        <v>0</v>
      </c>
      <c r="BJ346" s="28">
        <v>0</v>
      </c>
      <c r="BK346" s="28">
        <v>0</v>
      </c>
      <c r="BL346" s="28">
        <v>0</v>
      </c>
      <c r="BM346" s="28">
        <v>0</v>
      </c>
      <c r="BN346" s="28">
        <v>0</v>
      </c>
      <c r="BO346" s="28">
        <v>0</v>
      </c>
      <c r="BP346" s="28">
        <v>0</v>
      </c>
      <c r="BQ346" s="28">
        <v>0</v>
      </c>
      <c r="BR346" s="28">
        <v>0</v>
      </c>
      <c r="BS346" s="28">
        <v>0</v>
      </c>
      <c r="BT346" s="28">
        <v>0</v>
      </c>
      <c r="BU346" s="28">
        <v>0</v>
      </c>
      <c r="BV346" s="31">
        <f t="shared" si="209"/>
        <v>3.3943997999999996E-3</v>
      </c>
      <c r="BW346" s="31">
        <f t="shared" si="210"/>
        <v>0</v>
      </c>
      <c r="BX346" s="31">
        <f t="shared" si="211"/>
        <v>0</v>
      </c>
      <c r="BY346" s="31">
        <f t="shared" si="212"/>
        <v>3.3943997999999996E-3</v>
      </c>
      <c r="BZ346" s="31">
        <f t="shared" si="213"/>
        <v>0</v>
      </c>
      <c r="CA346" s="31">
        <f t="shared" si="214"/>
        <v>3.3943997999999996E-3</v>
      </c>
      <c r="CB346" s="31">
        <f t="shared" si="215"/>
        <v>0</v>
      </c>
      <c r="CC346" s="31">
        <f t="shared" si="216"/>
        <v>0</v>
      </c>
      <c r="CD346" s="31">
        <f t="shared" si="217"/>
        <v>3.3943997999999996E-3</v>
      </c>
      <c r="CE346" s="31">
        <f t="shared" si="218"/>
        <v>0</v>
      </c>
      <c r="CF346" s="85" t="s">
        <v>1401</v>
      </c>
    </row>
    <row r="347" spans="1:84" ht="50.25" customHeight="1" x14ac:dyDescent="0.25">
      <c r="A347" s="7" t="s">
        <v>176</v>
      </c>
      <c r="B347" s="18" t="s">
        <v>414</v>
      </c>
      <c r="C347" s="8" t="s">
        <v>1361</v>
      </c>
      <c r="D347" s="63">
        <v>2016</v>
      </c>
      <c r="E347" s="63">
        <v>2016</v>
      </c>
      <c r="F347" s="63" t="s">
        <v>1358</v>
      </c>
      <c r="G347" s="64">
        <v>5.2311136239782013E-4</v>
      </c>
      <c r="H347" s="64">
        <f t="shared" si="202"/>
        <v>3.8396374E-3</v>
      </c>
      <c r="I347" s="31" t="s">
        <v>1358</v>
      </c>
      <c r="J347" s="64">
        <v>5.2311136239782013E-4</v>
      </c>
      <c r="K347" s="31">
        <f t="shared" si="203"/>
        <v>3.8396374E-3</v>
      </c>
      <c r="L347" s="67" t="s">
        <v>1358</v>
      </c>
      <c r="M347" s="31">
        <v>0</v>
      </c>
      <c r="N347" s="31">
        <v>0</v>
      </c>
      <c r="O347" s="65">
        <v>0</v>
      </c>
      <c r="P347" s="28">
        <v>0</v>
      </c>
      <c r="Q347" s="28">
        <v>6.297005336E-3</v>
      </c>
      <c r="R347" s="31">
        <v>7.2415561363999995E-3</v>
      </c>
      <c r="S347" s="31">
        <f t="shared" si="220"/>
        <v>0</v>
      </c>
      <c r="T347" s="31">
        <f t="shared" si="221"/>
        <v>3.8396374E-3</v>
      </c>
      <c r="U347" s="31">
        <f t="shared" si="208"/>
        <v>0</v>
      </c>
      <c r="V347" s="31">
        <f t="shared" si="204"/>
        <v>0</v>
      </c>
      <c r="W347" s="31">
        <f t="shared" si="219"/>
        <v>0</v>
      </c>
      <c r="X347" s="31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8">
        <v>0</v>
      </c>
      <c r="AI347" s="28">
        <v>0</v>
      </c>
      <c r="AJ347" s="28">
        <v>0</v>
      </c>
      <c r="AK347" s="28">
        <v>0</v>
      </c>
      <c r="AL347" s="28">
        <v>0</v>
      </c>
      <c r="AM347" s="28">
        <v>3.8396374E-3</v>
      </c>
      <c r="AN347" s="28">
        <v>0</v>
      </c>
      <c r="AO347" s="28">
        <v>0</v>
      </c>
      <c r="AP347" s="28">
        <v>3.8396374E-3</v>
      </c>
      <c r="AQ347" s="28">
        <v>0</v>
      </c>
      <c r="AR347" s="28">
        <v>0</v>
      </c>
      <c r="AS347" s="28">
        <v>0</v>
      </c>
      <c r="AT347" s="28">
        <v>0</v>
      </c>
      <c r="AU347" s="28">
        <v>0</v>
      </c>
      <c r="AV347" s="28">
        <v>0</v>
      </c>
      <c r="AW347" s="28">
        <v>0</v>
      </c>
      <c r="AX347" s="28">
        <v>0</v>
      </c>
      <c r="AY347" s="28">
        <v>0</v>
      </c>
      <c r="AZ347" s="28">
        <v>0</v>
      </c>
      <c r="BA347" s="28">
        <v>0</v>
      </c>
      <c r="BB347" s="28">
        <v>0</v>
      </c>
      <c r="BC347" s="28">
        <v>0</v>
      </c>
      <c r="BD347" s="28">
        <v>0</v>
      </c>
      <c r="BE347" s="28">
        <v>0</v>
      </c>
      <c r="BF347" s="28">
        <v>0</v>
      </c>
      <c r="BG347" s="28">
        <v>0</v>
      </c>
      <c r="BH347" s="28">
        <v>0</v>
      </c>
      <c r="BI347" s="28">
        <v>0</v>
      </c>
      <c r="BJ347" s="28">
        <v>0</v>
      </c>
      <c r="BK347" s="28">
        <v>0</v>
      </c>
      <c r="BL347" s="28">
        <v>0</v>
      </c>
      <c r="BM347" s="28">
        <v>0</v>
      </c>
      <c r="BN347" s="28">
        <v>0</v>
      </c>
      <c r="BO347" s="28">
        <v>0</v>
      </c>
      <c r="BP347" s="28">
        <v>0</v>
      </c>
      <c r="BQ347" s="28">
        <v>0</v>
      </c>
      <c r="BR347" s="28">
        <v>0</v>
      </c>
      <c r="BS347" s="28">
        <v>0</v>
      </c>
      <c r="BT347" s="28">
        <v>0</v>
      </c>
      <c r="BU347" s="28">
        <v>0</v>
      </c>
      <c r="BV347" s="31">
        <f t="shared" si="209"/>
        <v>3.8396374E-3</v>
      </c>
      <c r="BW347" s="31">
        <f t="shared" si="210"/>
        <v>0</v>
      </c>
      <c r="BX347" s="31">
        <f t="shared" si="211"/>
        <v>0</v>
      </c>
      <c r="BY347" s="31">
        <f t="shared" si="212"/>
        <v>3.8396374E-3</v>
      </c>
      <c r="BZ347" s="31">
        <f t="shared" si="213"/>
        <v>0</v>
      </c>
      <c r="CA347" s="31">
        <f t="shared" si="214"/>
        <v>3.8396374E-3</v>
      </c>
      <c r="CB347" s="31">
        <f t="shared" si="215"/>
        <v>0</v>
      </c>
      <c r="CC347" s="31">
        <f t="shared" si="216"/>
        <v>0</v>
      </c>
      <c r="CD347" s="31">
        <f t="shared" si="217"/>
        <v>3.8396374E-3</v>
      </c>
      <c r="CE347" s="31">
        <f t="shared" si="218"/>
        <v>0</v>
      </c>
      <c r="CF347" s="85" t="s">
        <v>1401</v>
      </c>
    </row>
    <row r="348" spans="1:84" ht="50.25" customHeight="1" x14ac:dyDescent="0.25">
      <c r="A348" s="7" t="s">
        <v>176</v>
      </c>
      <c r="B348" s="18" t="s">
        <v>415</v>
      </c>
      <c r="C348" s="8" t="s">
        <v>1362</v>
      </c>
      <c r="D348" s="63">
        <v>2016</v>
      </c>
      <c r="E348" s="63">
        <v>2016</v>
      </c>
      <c r="F348" s="63" t="s">
        <v>1358</v>
      </c>
      <c r="G348" s="64">
        <v>1.8986280381471387E-3</v>
      </c>
      <c r="H348" s="64">
        <f t="shared" si="202"/>
        <v>1.3935929799999998E-2</v>
      </c>
      <c r="I348" s="31" t="s">
        <v>1358</v>
      </c>
      <c r="J348" s="64">
        <v>1.8986280381471387E-3</v>
      </c>
      <c r="K348" s="31">
        <f t="shared" si="203"/>
        <v>1.3935929799999998E-2</v>
      </c>
      <c r="L348" s="67" t="s">
        <v>1358</v>
      </c>
      <c r="M348" s="31">
        <v>0</v>
      </c>
      <c r="N348" s="31">
        <v>0</v>
      </c>
      <c r="O348" s="65">
        <v>0</v>
      </c>
      <c r="P348" s="28">
        <v>0</v>
      </c>
      <c r="Q348" s="28">
        <v>2.2854924871999995E-2</v>
      </c>
      <c r="R348" s="31">
        <v>2.6283163602799992E-2</v>
      </c>
      <c r="S348" s="31">
        <f t="shared" si="220"/>
        <v>0</v>
      </c>
      <c r="T348" s="31">
        <f t="shared" si="221"/>
        <v>1.3935929799999998E-2</v>
      </c>
      <c r="U348" s="31">
        <f t="shared" si="208"/>
        <v>0</v>
      </c>
      <c r="V348" s="31">
        <f t="shared" si="204"/>
        <v>0</v>
      </c>
      <c r="W348" s="31">
        <f t="shared" si="219"/>
        <v>0</v>
      </c>
      <c r="X348" s="31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8">
        <v>0</v>
      </c>
      <c r="AI348" s="28">
        <v>0</v>
      </c>
      <c r="AJ348" s="28">
        <v>0</v>
      </c>
      <c r="AK348" s="28">
        <v>0</v>
      </c>
      <c r="AL348" s="28">
        <v>0</v>
      </c>
      <c r="AM348" s="28">
        <v>1.3935929799999998E-2</v>
      </c>
      <c r="AN348" s="28">
        <v>0</v>
      </c>
      <c r="AO348" s="28">
        <v>0</v>
      </c>
      <c r="AP348" s="28">
        <v>1.3935929799999998E-2</v>
      </c>
      <c r="AQ348" s="28">
        <v>0</v>
      </c>
      <c r="AR348" s="28">
        <v>0</v>
      </c>
      <c r="AS348" s="28">
        <v>0</v>
      </c>
      <c r="AT348" s="28">
        <v>0</v>
      </c>
      <c r="AU348" s="28">
        <v>0</v>
      </c>
      <c r="AV348" s="28">
        <v>0</v>
      </c>
      <c r="AW348" s="28">
        <v>0</v>
      </c>
      <c r="AX348" s="28">
        <v>0</v>
      </c>
      <c r="AY348" s="28">
        <v>0</v>
      </c>
      <c r="AZ348" s="28">
        <v>0</v>
      </c>
      <c r="BA348" s="28">
        <v>0</v>
      </c>
      <c r="BB348" s="28">
        <v>0</v>
      </c>
      <c r="BC348" s="28">
        <v>0</v>
      </c>
      <c r="BD348" s="28">
        <v>0</v>
      </c>
      <c r="BE348" s="28">
        <v>0</v>
      </c>
      <c r="BF348" s="28">
        <v>0</v>
      </c>
      <c r="BG348" s="28">
        <v>0</v>
      </c>
      <c r="BH348" s="28">
        <v>0</v>
      </c>
      <c r="BI348" s="28">
        <v>0</v>
      </c>
      <c r="BJ348" s="28">
        <v>0</v>
      </c>
      <c r="BK348" s="28">
        <v>0</v>
      </c>
      <c r="BL348" s="28">
        <v>0</v>
      </c>
      <c r="BM348" s="28">
        <v>0</v>
      </c>
      <c r="BN348" s="28">
        <v>0</v>
      </c>
      <c r="BO348" s="28">
        <v>0</v>
      </c>
      <c r="BP348" s="28">
        <v>0</v>
      </c>
      <c r="BQ348" s="28">
        <v>0</v>
      </c>
      <c r="BR348" s="28">
        <v>0</v>
      </c>
      <c r="BS348" s="28">
        <v>0</v>
      </c>
      <c r="BT348" s="28">
        <v>0</v>
      </c>
      <c r="BU348" s="28">
        <v>0</v>
      </c>
      <c r="BV348" s="31">
        <f t="shared" si="209"/>
        <v>1.3935929799999998E-2</v>
      </c>
      <c r="BW348" s="31">
        <f t="shared" si="210"/>
        <v>0</v>
      </c>
      <c r="BX348" s="31">
        <f t="shared" si="211"/>
        <v>0</v>
      </c>
      <c r="BY348" s="31">
        <f t="shared" si="212"/>
        <v>1.3935929799999998E-2</v>
      </c>
      <c r="BZ348" s="31">
        <f t="shared" si="213"/>
        <v>0</v>
      </c>
      <c r="CA348" s="31">
        <f t="shared" si="214"/>
        <v>1.3935929799999998E-2</v>
      </c>
      <c r="CB348" s="31">
        <f t="shared" si="215"/>
        <v>0</v>
      </c>
      <c r="CC348" s="31">
        <f t="shared" si="216"/>
        <v>0</v>
      </c>
      <c r="CD348" s="31">
        <f t="shared" si="217"/>
        <v>1.3935929799999998E-2</v>
      </c>
      <c r="CE348" s="31">
        <f t="shared" si="218"/>
        <v>0</v>
      </c>
      <c r="CF348" s="85" t="s">
        <v>1401</v>
      </c>
    </row>
    <row r="349" spans="1:84" ht="50.25" customHeight="1" x14ac:dyDescent="0.25">
      <c r="A349" s="7" t="s">
        <v>176</v>
      </c>
      <c r="B349" s="18" t="s">
        <v>416</v>
      </c>
      <c r="C349" s="8" t="s">
        <v>1363</v>
      </c>
      <c r="D349" s="63">
        <v>2016</v>
      </c>
      <c r="E349" s="63">
        <v>2016</v>
      </c>
      <c r="F349" s="63" t="s">
        <v>1358</v>
      </c>
      <c r="G349" s="64">
        <v>2.1580110081743866E-3</v>
      </c>
      <c r="H349" s="64">
        <f t="shared" si="202"/>
        <v>1.5839800799999998E-2</v>
      </c>
      <c r="I349" s="31" t="s">
        <v>1358</v>
      </c>
      <c r="J349" s="64">
        <v>2.1580110081743866E-3</v>
      </c>
      <c r="K349" s="31">
        <f t="shared" si="203"/>
        <v>1.5839800799999998E-2</v>
      </c>
      <c r="L349" s="67" t="s">
        <v>1358</v>
      </c>
      <c r="M349" s="31">
        <v>0</v>
      </c>
      <c r="N349" s="31">
        <v>0</v>
      </c>
      <c r="O349" s="65">
        <v>0</v>
      </c>
      <c r="P349" s="28">
        <v>0</v>
      </c>
      <c r="Q349" s="28">
        <v>2.5977273311999994E-2</v>
      </c>
      <c r="R349" s="31">
        <v>2.9873864308799989E-2</v>
      </c>
      <c r="S349" s="31">
        <f t="shared" si="220"/>
        <v>0</v>
      </c>
      <c r="T349" s="31">
        <f t="shared" si="221"/>
        <v>1.5839800799999998E-2</v>
      </c>
      <c r="U349" s="31">
        <f t="shared" si="208"/>
        <v>0</v>
      </c>
      <c r="V349" s="31">
        <f t="shared" si="204"/>
        <v>0</v>
      </c>
      <c r="W349" s="31">
        <f t="shared" si="219"/>
        <v>0</v>
      </c>
      <c r="X349" s="31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8">
        <v>0</v>
      </c>
      <c r="AI349" s="28">
        <v>0</v>
      </c>
      <c r="AJ349" s="28">
        <v>0</v>
      </c>
      <c r="AK349" s="28">
        <v>0</v>
      </c>
      <c r="AL349" s="28">
        <v>0</v>
      </c>
      <c r="AM349" s="28">
        <v>1.5839800799999998E-2</v>
      </c>
      <c r="AN349" s="28">
        <v>0</v>
      </c>
      <c r="AO349" s="28">
        <v>0</v>
      </c>
      <c r="AP349" s="28">
        <v>1.5839800799999998E-2</v>
      </c>
      <c r="AQ349" s="28">
        <v>0</v>
      </c>
      <c r="AR349" s="28">
        <v>0</v>
      </c>
      <c r="AS349" s="28">
        <v>0</v>
      </c>
      <c r="AT349" s="28">
        <v>0</v>
      </c>
      <c r="AU349" s="28">
        <v>0</v>
      </c>
      <c r="AV349" s="28">
        <v>0</v>
      </c>
      <c r="AW349" s="28">
        <v>0</v>
      </c>
      <c r="AX349" s="28">
        <v>0</v>
      </c>
      <c r="AY349" s="28">
        <v>0</v>
      </c>
      <c r="AZ349" s="28">
        <v>0</v>
      </c>
      <c r="BA349" s="28">
        <v>0</v>
      </c>
      <c r="BB349" s="28">
        <v>0</v>
      </c>
      <c r="BC349" s="28">
        <v>0</v>
      </c>
      <c r="BD349" s="28">
        <v>0</v>
      </c>
      <c r="BE349" s="28">
        <v>0</v>
      </c>
      <c r="BF349" s="28">
        <v>0</v>
      </c>
      <c r="BG349" s="28">
        <v>0</v>
      </c>
      <c r="BH349" s="28">
        <v>0</v>
      </c>
      <c r="BI349" s="28">
        <v>0</v>
      </c>
      <c r="BJ349" s="28">
        <v>0</v>
      </c>
      <c r="BK349" s="28">
        <v>0</v>
      </c>
      <c r="BL349" s="28">
        <v>0</v>
      </c>
      <c r="BM349" s="28">
        <v>0</v>
      </c>
      <c r="BN349" s="28">
        <v>0</v>
      </c>
      <c r="BO349" s="28">
        <v>0</v>
      </c>
      <c r="BP349" s="28">
        <v>0</v>
      </c>
      <c r="BQ349" s="28">
        <v>0</v>
      </c>
      <c r="BR349" s="28">
        <v>0</v>
      </c>
      <c r="BS349" s="28">
        <v>0</v>
      </c>
      <c r="BT349" s="28">
        <v>0</v>
      </c>
      <c r="BU349" s="28">
        <v>0</v>
      </c>
      <c r="BV349" s="31">
        <f t="shared" si="209"/>
        <v>1.5839800799999998E-2</v>
      </c>
      <c r="BW349" s="31">
        <f t="shared" si="210"/>
        <v>0</v>
      </c>
      <c r="BX349" s="31">
        <f t="shared" si="211"/>
        <v>0</v>
      </c>
      <c r="BY349" s="31">
        <f t="shared" si="212"/>
        <v>1.5839800799999998E-2</v>
      </c>
      <c r="BZ349" s="31">
        <f t="shared" si="213"/>
        <v>0</v>
      </c>
      <c r="CA349" s="31">
        <f t="shared" si="214"/>
        <v>1.5839800799999998E-2</v>
      </c>
      <c r="CB349" s="31">
        <f t="shared" si="215"/>
        <v>0</v>
      </c>
      <c r="CC349" s="31">
        <f t="shared" si="216"/>
        <v>0</v>
      </c>
      <c r="CD349" s="31">
        <f t="shared" si="217"/>
        <v>1.5839800799999998E-2</v>
      </c>
      <c r="CE349" s="31">
        <f t="shared" si="218"/>
        <v>0</v>
      </c>
      <c r="CF349" s="85" t="s">
        <v>1401</v>
      </c>
    </row>
    <row r="350" spans="1:84" ht="50.25" customHeight="1" x14ac:dyDescent="0.25">
      <c r="A350" s="7" t="s">
        <v>176</v>
      </c>
      <c r="B350" s="18" t="s">
        <v>1395</v>
      </c>
      <c r="C350" s="8" t="s">
        <v>1396</v>
      </c>
      <c r="D350" s="63">
        <v>2016</v>
      </c>
      <c r="E350" s="63">
        <v>2016</v>
      </c>
      <c r="F350" s="63" t="s">
        <v>1358</v>
      </c>
      <c r="G350" s="64">
        <v>2.1580110081743866E-3</v>
      </c>
      <c r="H350" s="64">
        <f t="shared" si="202"/>
        <v>1.08474568E-2</v>
      </c>
      <c r="I350" s="31" t="s">
        <v>1358</v>
      </c>
      <c r="J350" s="64">
        <v>2.1580110081743866E-3</v>
      </c>
      <c r="K350" s="31">
        <f t="shared" si="203"/>
        <v>1.08474568E-2</v>
      </c>
      <c r="L350" s="67" t="s">
        <v>1358</v>
      </c>
      <c r="M350" s="31">
        <v>0</v>
      </c>
      <c r="N350" s="31">
        <v>0</v>
      </c>
      <c r="O350" s="65">
        <v>0</v>
      </c>
      <c r="P350" s="28">
        <v>0</v>
      </c>
      <c r="Q350" s="28">
        <v>1.7789829151999999E-2</v>
      </c>
      <c r="R350" s="31">
        <v>2.0458303524799999E-2</v>
      </c>
      <c r="S350" s="31">
        <f t="shared" si="220"/>
        <v>0</v>
      </c>
      <c r="T350" s="31">
        <f t="shared" si="221"/>
        <v>1.08474568E-2</v>
      </c>
      <c r="U350" s="31">
        <f t="shared" si="208"/>
        <v>0</v>
      </c>
      <c r="V350" s="31">
        <f t="shared" si="204"/>
        <v>0</v>
      </c>
      <c r="W350" s="31">
        <f t="shared" si="219"/>
        <v>0</v>
      </c>
      <c r="X350" s="31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8">
        <v>0</v>
      </c>
      <c r="AI350" s="28">
        <v>0</v>
      </c>
      <c r="AJ350" s="28">
        <v>0</v>
      </c>
      <c r="AK350" s="28">
        <v>0</v>
      </c>
      <c r="AL350" s="28">
        <v>0</v>
      </c>
      <c r="AM350" s="28">
        <v>1.08474568E-2</v>
      </c>
      <c r="AN350" s="28">
        <v>0</v>
      </c>
      <c r="AO350" s="28">
        <v>0</v>
      </c>
      <c r="AP350" s="28">
        <v>1.08474568E-2</v>
      </c>
      <c r="AQ350" s="28">
        <v>0</v>
      </c>
      <c r="AR350" s="28">
        <v>0</v>
      </c>
      <c r="AS350" s="28">
        <v>0</v>
      </c>
      <c r="AT350" s="28">
        <v>0</v>
      </c>
      <c r="AU350" s="28">
        <v>0</v>
      </c>
      <c r="AV350" s="28">
        <v>0</v>
      </c>
      <c r="AW350" s="28">
        <v>0</v>
      </c>
      <c r="AX350" s="28">
        <v>0</v>
      </c>
      <c r="AY350" s="28">
        <v>0</v>
      </c>
      <c r="AZ350" s="28">
        <v>0</v>
      </c>
      <c r="BA350" s="28">
        <v>0</v>
      </c>
      <c r="BB350" s="28">
        <v>0</v>
      </c>
      <c r="BC350" s="28">
        <v>0</v>
      </c>
      <c r="BD350" s="28">
        <v>0</v>
      </c>
      <c r="BE350" s="28">
        <v>0</v>
      </c>
      <c r="BF350" s="28">
        <v>0</v>
      </c>
      <c r="BG350" s="28">
        <v>0</v>
      </c>
      <c r="BH350" s="28">
        <v>0</v>
      </c>
      <c r="BI350" s="28">
        <v>0</v>
      </c>
      <c r="BJ350" s="28">
        <v>0</v>
      </c>
      <c r="BK350" s="28">
        <v>0</v>
      </c>
      <c r="BL350" s="28">
        <v>0</v>
      </c>
      <c r="BM350" s="28">
        <v>0</v>
      </c>
      <c r="BN350" s="28">
        <v>0</v>
      </c>
      <c r="BO350" s="28">
        <v>0</v>
      </c>
      <c r="BP350" s="28">
        <v>0</v>
      </c>
      <c r="BQ350" s="28">
        <v>0</v>
      </c>
      <c r="BR350" s="28">
        <v>0</v>
      </c>
      <c r="BS350" s="28">
        <v>0</v>
      </c>
      <c r="BT350" s="28">
        <v>0</v>
      </c>
      <c r="BU350" s="28">
        <v>0</v>
      </c>
      <c r="BV350" s="31">
        <f t="shared" si="209"/>
        <v>1.08474568E-2</v>
      </c>
      <c r="BW350" s="31">
        <f t="shared" si="210"/>
        <v>0</v>
      </c>
      <c r="BX350" s="31">
        <f t="shared" si="211"/>
        <v>0</v>
      </c>
      <c r="BY350" s="31">
        <f t="shared" si="212"/>
        <v>1.08474568E-2</v>
      </c>
      <c r="BZ350" s="31">
        <f t="shared" si="213"/>
        <v>0</v>
      </c>
      <c r="CA350" s="31">
        <f t="shared" si="214"/>
        <v>1.08474568E-2</v>
      </c>
      <c r="CB350" s="31">
        <f t="shared" si="215"/>
        <v>0</v>
      </c>
      <c r="CC350" s="31">
        <f t="shared" si="216"/>
        <v>0</v>
      </c>
      <c r="CD350" s="31">
        <f t="shared" si="217"/>
        <v>1.08474568E-2</v>
      </c>
      <c r="CE350" s="31">
        <f t="shared" si="218"/>
        <v>0</v>
      </c>
      <c r="CF350" s="85" t="s">
        <v>1401</v>
      </c>
    </row>
    <row r="351" spans="1:84" ht="50.25" customHeight="1" x14ac:dyDescent="0.25">
      <c r="A351" s="7" t="s">
        <v>176</v>
      </c>
      <c r="B351" s="18" t="s">
        <v>1364</v>
      </c>
      <c r="C351" s="8" t="s">
        <v>1365</v>
      </c>
      <c r="D351" s="63">
        <v>2016</v>
      </c>
      <c r="E351" s="63">
        <v>2016</v>
      </c>
      <c r="F351" s="63" t="s">
        <v>1358</v>
      </c>
      <c r="G351" s="64">
        <v>6.8724228882833778E-4</v>
      </c>
      <c r="H351" s="64">
        <f t="shared" si="202"/>
        <v>5.0443583999999989E-3</v>
      </c>
      <c r="I351" s="31" t="s">
        <v>1358</v>
      </c>
      <c r="J351" s="64">
        <v>6.8724228882833778E-4</v>
      </c>
      <c r="K351" s="31">
        <f t="shared" si="203"/>
        <v>5.0443583999999989E-3</v>
      </c>
      <c r="L351" s="67" t="s">
        <v>1358</v>
      </c>
      <c r="M351" s="31">
        <v>0</v>
      </c>
      <c r="N351" s="31">
        <v>0</v>
      </c>
      <c r="O351" s="65">
        <v>0</v>
      </c>
      <c r="P351" s="28">
        <v>0</v>
      </c>
      <c r="Q351" s="28">
        <v>8.2727477759999973E-3</v>
      </c>
      <c r="R351" s="31">
        <v>9.5136599423999955E-3</v>
      </c>
      <c r="S351" s="31">
        <f t="shared" si="220"/>
        <v>0</v>
      </c>
      <c r="T351" s="31">
        <f t="shared" si="221"/>
        <v>5.0443583999999989E-3</v>
      </c>
      <c r="U351" s="31">
        <f t="shared" si="208"/>
        <v>0</v>
      </c>
      <c r="V351" s="31">
        <f t="shared" si="204"/>
        <v>0</v>
      </c>
      <c r="W351" s="31">
        <f t="shared" si="219"/>
        <v>0</v>
      </c>
      <c r="X351" s="31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8">
        <v>0</v>
      </c>
      <c r="AI351" s="28">
        <v>0</v>
      </c>
      <c r="AJ351" s="28">
        <v>0</v>
      </c>
      <c r="AK351" s="28">
        <v>0</v>
      </c>
      <c r="AL351" s="28">
        <v>0</v>
      </c>
      <c r="AM351" s="28">
        <v>5.0443583999999989E-3</v>
      </c>
      <c r="AN351" s="28">
        <v>0</v>
      </c>
      <c r="AO351" s="28">
        <v>0</v>
      </c>
      <c r="AP351" s="28">
        <v>5.0443583999999989E-3</v>
      </c>
      <c r="AQ351" s="28">
        <v>0</v>
      </c>
      <c r="AR351" s="28">
        <v>0</v>
      </c>
      <c r="AS351" s="28">
        <v>0</v>
      </c>
      <c r="AT351" s="28">
        <v>0</v>
      </c>
      <c r="AU351" s="28">
        <v>0</v>
      </c>
      <c r="AV351" s="28">
        <v>0</v>
      </c>
      <c r="AW351" s="28">
        <v>0</v>
      </c>
      <c r="AX351" s="28">
        <v>0</v>
      </c>
      <c r="AY351" s="28">
        <v>0</v>
      </c>
      <c r="AZ351" s="28">
        <v>0</v>
      </c>
      <c r="BA351" s="28">
        <v>0</v>
      </c>
      <c r="BB351" s="28">
        <v>0</v>
      </c>
      <c r="BC351" s="28">
        <v>0</v>
      </c>
      <c r="BD351" s="28">
        <v>0</v>
      </c>
      <c r="BE351" s="28">
        <v>0</v>
      </c>
      <c r="BF351" s="28">
        <v>0</v>
      </c>
      <c r="BG351" s="28">
        <v>0</v>
      </c>
      <c r="BH351" s="28">
        <v>0</v>
      </c>
      <c r="BI351" s="28">
        <v>0</v>
      </c>
      <c r="BJ351" s="28">
        <v>0</v>
      </c>
      <c r="BK351" s="28">
        <v>0</v>
      </c>
      <c r="BL351" s="28">
        <v>0</v>
      </c>
      <c r="BM351" s="28">
        <v>0</v>
      </c>
      <c r="BN351" s="28">
        <v>0</v>
      </c>
      <c r="BO351" s="28">
        <v>0</v>
      </c>
      <c r="BP351" s="28">
        <v>0</v>
      </c>
      <c r="BQ351" s="28">
        <v>0</v>
      </c>
      <c r="BR351" s="28">
        <v>0</v>
      </c>
      <c r="BS351" s="28">
        <v>0</v>
      </c>
      <c r="BT351" s="28">
        <v>0</v>
      </c>
      <c r="BU351" s="28">
        <v>0</v>
      </c>
      <c r="BV351" s="31">
        <f t="shared" si="209"/>
        <v>5.0443583999999989E-3</v>
      </c>
      <c r="BW351" s="31">
        <f t="shared" si="210"/>
        <v>0</v>
      </c>
      <c r="BX351" s="31">
        <f t="shared" si="211"/>
        <v>0</v>
      </c>
      <c r="BY351" s="31">
        <f t="shared" si="212"/>
        <v>5.0443583999999989E-3</v>
      </c>
      <c r="BZ351" s="31">
        <f t="shared" si="213"/>
        <v>0</v>
      </c>
      <c r="CA351" s="31">
        <f t="shared" si="214"/>
        <v>5.0443583999999989E-3</v>
      </c>
      <c r="CB351" s="31">
        <f t="shared" si="215"/>
        <v>0</v>
      </c>
      <c r="CC351" s="31">
        <f t="shared" si="216"/>
        <v>0</v>
      </c>
      <c r="CD351" s="31">
        <f t="shared" si="217"/>
        <v>5.0443583999999989E-3</v>
      </c>
      <c r="CE351" s="31">
        <f t="shared" si="218"/>
        <v>0</v>
      </c>
      <c r="CF351" s="85" t="s">
        <v>1401</v>
      </c>
    </row>
    <row r="352" spans="1:84" ht="50.25" customHeight="1" x14ac:dyDescent="0.25">
      <c r="A352" s="25" t="s">
        <v>176</v>
      </c>
      <c r="B352" s="26" t="s">
        <v>1432</v>
      </c>
      <c r="C352" s="29" t="s">
        <v>777</v>
      </c>
      <c r="D352" s="63">
        <v>2017</v>
      </c>
      <c r="E352" s="63">
        <v>2017</v>
      </c>
      <c r="F352" s="63" t="s">
        <v>1358</v>
      </c>
      <c r="G352" s="64">
        <v>9.6778350807799465E-2</v>
      </c>
      <c r="H352" s="64">
        <f t="shared" si="202"/>
        <v>0.69486855880000009</v>
      </c>
      <c r="I352" s="31" t="s">
        <v>1358</v>
      </c>
      <c r="J352" s="64">
        <v>4.544128395543176E-2</v>
      </c>
      <c r="K352" s="31">
        <f t="shared" si="203"/>
        <v>0.32626841880000002</v>
      </c>
      <c r="L352" s="67" t="s">
        <v>1358</v>
      </c>
      <c r="M352" s="31">
        <v>0</v>
      </c>
      <c r="N352" s="31">
        <v>0</v>
      </c>
      <c r="O352" s="65">
        <v>0.60450422959999994</v>
      </c>
      <c r="P352" s="28">
        <v>0.69517986403999987</v>
      </c>
      <c r="Q352" s="28">
        <v>0.53508020683199997</v>
      </c>
      <c r="R352" s="31">
        <v>0.61534223785679987</v>
      </c>
      <c r="S352" s="31">
        <f t="shared" si="220"/>
        <v>0.36860014000000002</v>
      </c>
      <c r="T352" s="31">
        <f t="shared" si="221"/>
        <v>0.32626841880000002</v>
      </c>
      <c r="U352" s="31">
        <f t="shared" si="208"/>
        <v>0.36860014000000002</v>
      </c>
      <c r="V352" s="31">
        <f t="shared" si="204"/>
        <v>0</v>
      </c>
      <c r="W352" s="31">
        <f t="shared" si="219"/>
        <v>0</v>
      </c>
      <c r="X352" s="31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8">
        <v>0</v>
      </c>
      <c r="AI352" s="28">
        <v>0</v>
      </c>
      <c r="AJ352" s="28">
        <v>0</v>
      </c>
      <c r="AK352" s="28">
        <v>0</v>
      </c>
      <c r="AL352" s="28">
        <v>0</v>
      </c>
      <c r="AM352" s="28">
        <v>0</v>
      </c>
      <c r="AN352" s="28">
        <v>0</v>
      </c>
      <c r="AO352" s="28">
        <v>0</v>
      </c>
      <c r="AP352" s="28">
        <v>0</v>
      </c>
      <c r="AQ352" s="28">
        <v>0</v>
      </c>
      <c r="AR352" s="28">
        <v>0.36860014000000002</v>
      </c>
      <c r="AS352" s="28">
        <v>0</v>
      </c>
      <c r="AT352" s="28">
        <v>0</v>
      </c>
      <c r="AU352" s="28">
        <v>0.36860014000000002</v>
      </c>
      <c r="AV352" s="28">
        <v>0</v>
      </c>
      <c r="AW352" s="28">
        <v>0.32626841880000002</v>
      </c>
      <c r="AX352" s="28">
        <v>0</v>
      </c>
      <c r="AY352" s="28">
        <v>0</v>
      </c>
      <c r="AZ352" s="28">
        <v>0.32626841880000002</v>
      </c>
      <c r="BA352" s="28">
        <v>0</v>
      </c>
      <c r="BB352" s="28">
        <v>0</v>
      </c>
      <c r="BC352" s="28">
        <v>0</v>
      </c>
      <c r="BD352" s="28">
        <v>0</v>
      </c>
      <c r="BE352" s="28">
        <v>0</v>
      </c>
      <c r="BF352" s="28">
        <v>0</v>
      </c>
      <c r="BG352" s="28">
        <v>0</v>
      </c>
      <c r="BH352" s="28">
        <v>0</v>
      </c>
      <c r="BI352" s="28">
        <v>0</v>
      </c>
      <c r="BJ352" s="28">
        <v>0</v>
      </c>
      <c r="BK352" s="28">
        <v>0</v>
      </c>
      <c r="BL352" s="28">
        <v>0</v>
      </c>
      <c r="BM352" s="28">
        <v>0</v>
      </c>
      <c r="BN352" s="28">
        <v>0</v>
      </c>
      <c r="BO352" s="28">
        <v>0</v>
      </c>
      <c r="BP352" s="28">
        <v>0</v>
      </c>
      <c r="BQ352" s="28">
        <v>0</v>
      </c>
      <c r="BR352" s="28">
        <v>0</v>
      </c>
      <c r="BS352" s="28">
        <v>0</v>
      </c>
      <c r="BT352" s="28">
        <v>0</v>
      </c>
      <c r="BU352" s="28">
        <v>0</v>
      </c>
      <c r="BV352" s="31">
        <f t="shared" si="209"/>
        <v>0.69486855880000009</v>
      </c>
      <c r="BW352" s="31">
        <f t="shared" si="210"/>
        <v>0</v>
      </c>
      <c r="BX352" s="31">
        <f t="shared" si="211"/>
        <v>0</v>
      </c>
      <c r="BY352" s="31">
        <f t="shared" si="212"/>
        <v>0.69486855880000009</v>
      </c>
      <c r="BZ352" s="31">
        <f t="shared" si="213"/>
        <v>0</v>
      </c>
      <c r="CA352" s="31">
        <f t="shared" si="214"/>
        <v>0.32626841880000002</v>
      </c>
      <c r="CB352" s="31">
        <f t="shared" si="215"/>
        <v>0</v>
      </c>
      <c r="CC352" s="31">
        <f t="shared" si="216"/>
        <v>0</v>
      </c>
      <c r="CD352" s="31">
        <f t="shared" si="217"/>
        <v>0.32626841880000002</v>
      </c>
      <c r="CE352" s="31">
        <f t="shared" si="218"/>
        <v>0</v>
      </c>
      <c r="CF352" s="85" t="s">
        <v>1401</v>
      </c>
    </row>
    <row r="353" spans="1:84" ht="50.25" customHeight="1" x14ac:dyDescent="0.25">
      <c r="A353" s="25" t="s">
        <v>176</v>
      </c>
      <c r="B353" s="26" t="s">
        <v>1433</v>
      </c>
      <c r="C353" s="29" t="s">
        <v>1434</v>
      </c>
      <c r="D353" s="63">
        <v>2017</v>
      </c>
      <c r="E353" s="63">
        <v>2017</v>
      </c>
      <c r="F353" s="63" t="s">
        <v>1358</v>
      </c>
      <c r="G353" s="64">
        <v>1.565215766016713E-3</v>
      </c>
      <c r="H353" s="64">
        <f t="shared" si="202"/>
        <v>1.1238249199999998E-2</v>
      </c>
      <c r="I353" s="31" t="s">
        <v>1358</v>
      </c>
      <c r="J353" s="64">
        <v>7.830959888579386E-4</v>
      </c>
      <c r="K353" s="31">
        <f t="shared" si="203"/>
        <v>5.6226291999999988E-3</v>
      </c>
      <c r="L353" s="67" t="s">
        <v>1358</v>
      </c>
      <c r="M353" s="31">
        <v>0</v>
      </c>
      <c r="N353" s="31">
        <v>0</v>
      </c>
      <c r="O353" s="65">
        <v>9.2096167999999989E-3</v>
      </c>
      <c r="P353" s="28">
        <v>1.0591059319999999E-2</v>
      </c>
      <c r="Q353" s="28">
        <v>9.221111887999997E-3</v>
      </c>
      <c r="R353" s="31">
        <v>1.0604278671199997E-2</v>
      </c>
      <c r="S353" s="31">
        <f t="shared" si="220"/>
        <v>5.61562E-3</v>
      </c>
      <c r="T353" s="31">
        <f t="shared" si="221"/>
        <v>5.6226291999999988E-3</v>
      </c>
      <c r="U353" s="31">
        <f t="shared" si="208"/>
        <v>5.61562E-3</v>
      </c>
      <c r="V353" s="31">
        <f t="shared" si="204"/>
        <v>0</v>
      </c>
      <c r="W353" s="31">
        <f t="shared" si="219"/>
        <v>0</v>
      </c>
      <c r="X353" s="31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8">
        <v>0</v>
      </c>
      <c r="AI353" s="28">
        <v>0</v>
      </c>
      <c r="AJ353" s="28">
        <v>0</v>
      </c>
      <c r="AK353" s="28">
        <v>0</v>
      </c>
      <c r="AL353" s="28">
        <v>0</v>
      </c>
      <c r="AM353" s="28">
        <v>0</v>
      </c>
      <c r="AN353" s="28">
        <v>0</v>
      </c>
      <c r="AO353" s="28">
        <v>0</v>
      </c>
      <c r="AP353" s="28">
        <v>0</v>
      </c>
      <c r="AQ353" s="28">
        <v>0</v>
      </c>
      <c r="AR353" s="28">
        <v>5.61562E-3</v>
      </c>
      <c r="AS353" s="28">
        <v>0</v>
      </c>
      <c r="AT353" s="28">
        <v>0</v>
      </c>
      <c r="AU353" s="28">
        <v>5.61562E-3</v>
      </c>
      <c r="AV353" s="28">
        <v>0</v>
      </c>
      <c r="AW353" s="28">
        <v>5.6226291999999988E-3</v>
      </c>
      <c r="AX353" s="28">
        <v>0</v>
      </c>
      <c r="AY353" s="28">
        <v>0</v>
      </c>
      <c r="AZ353" s="28">
        <v>5.6226291999999988E-3</v>
      </c>
      <c r="BA353" s="28">
        <v>0</v>
      </c>
      <c r="BB353" s="28">
        <v>0</v>
      </c>
      <c r="BC353" s="28">
        <v>0</v>
      </c>
      <c r="BD353" s="28">
        <v>0</v>
      </c>
      <c r="BE353" s="28">
        <v>0</v>
      </c>
      <c r="BF353" s="28">
        <v>0</v>
      </c>
      <c r="BG353" s="28">
        <v>0</v>
      </c>
      <c r="BH353" s="28">
        <v>0</v>
      </c>
      <c r="BI353" s="28">
        <v>0</v>
      </c>
      <c r="BJ353" s="28">
        <v>0</v>
      </c>
      <c r="BK353" s="28">
        <v>0</v>
      </c>
      <c r="BL353" s="28">
        <v>0</v>
      </c>
      <c r="BM353" s="28">
        <v>0</v>
      </c>
      <c r="BN353" s="28">
        <v>0</v>
      </c>
      <c r="BO353" s="28">
        <v>0</v>
      </c>
      <c r="BP353" s="28">
        <v>0</v>
      </c>
      <c r="BQ353" s="28">
        <v>0</v>
      </c>
      <c r="BR353" s="28">
        <v>0</v>
      </c>
      <c r="BS353" s="28">
        <v>0</v>
      </c>
      <c r="BT353" s="28">
        <v>0</v>
      </c>
      <c r="BU353" s="28">
        <v>0</v>
      </c>
      <c r="BV353" s="31">
        <f t="shared" si="209"/>
        <v>1.1238249199999998E-2</v>
      </c>
      <c r="BW353" s="31">
        <f t="shared" si="210"/>
        <v>0</v>
      </c>
      <c r="BX353" s="31">
        <f t="shared" si="211"/>
        <v>0</v>
      </c>
      <c r="BY353" s="31">
        <f t="shared" si="212"/>
        <v>1.1238249199999998E-2</v>
      </c>
      <c r="BZ353" s="31">
        <f t="shared" si="213"/>
        <v>0</v>
      </c>
      <c r="CA353" s="31">
        <f t="shared" si="214"/>
        <v>5.6226291999999988E-3</v>
      </c>
      <c r="CB353" s="31">
        <f t="shared" si="215"/>
        <v>0</v>
      </c>
      <c r="CC353" s="31">
        <f t="shared" si="216"/>
        <v>0</v>
      </c>
      <c r="CD353" s="31">
        <f t="shared" si="217"/>
        <v>5.6226291999999988E-3</v>
      </c>
      <c r="CE353" s="31">
        <f t="shared" si="218"/>
        <v>0</v>
      </c>
      <c r="CF353" s="85" t="s">
        <v>1403</v>
      </c>
    </row>
    <row r="354" spans="1:84" ht="50.25" customHeight="1" x14ac:dyDescent="0.25">
      <c r="A354" s="25" t="s">
        <v>176</v>
      </c>
      <c r="B354" s="26" t="s">
        <v>1435</v>
      </c>
      <c r="C354" s="29" t="s">
        <v>1436</v>
      </c>
      <c r="D354" s="63">
        <v>2017</v>
      </c>
      <c r="E354" s="63">
        <v>2017</v>
      </c>
      <c r="F354" s="63" t="s">
        <v>1358</v>
      </c>
      <c r="G354" s="64">
        <v>1.4331198607242339E-3</v>
      </c>
      <c r="H354" s="64">
        <f t="shared" ref="H354:H417" si="222">BV354</f>
        <v>1.0289800599999999E-2</v>
      </c>
      <c r="I354" s="31" t="s">
        <v>1358</v>
      </c>
      <c r="J354" s="64">
        <v>7.1624520891364887E-4</v>
      </c>
      <c r="K354" s="31">
        <f t="shared" ref="K354:K417" si="223">CA354</f>
        <v>5.1426405999999989E-3</v>
      </c>
      <c r="L354" s="67" t="s">
        <v>1358</v>
      </c>
      <c r="M354" s="31">
        <v>0</v>
      </c>
      <c r="N354" s="31">
        <v>0</v>
      </c>
      <c r="O354" s="65">
        <v>8.4413423999999994E-3</v>
      </c>
      <c r="P354" s="28">
        <v>9.7075437599999977E-3</v>
      </c>
      <c r="Q354" s="28">
        <v>8.4339305839999969E-3</v>
      </c>
      <c r="R354" s="31">
        <v>9.6990201715999955E-3</v>
      </c>
      <c r="S354" s="31">
        <f t="shared" si="220"/>
        <v>5.1471599999999996E-3</v>
      </c>
      <c r="T354" s="31">
        <f t="shared" si="221"/>
        <v>5.1426405999999989E-3</v>
      </c>
      <c r="U354" s="31">
        <f t="shared" si="208"/>
        <v>5.1471599999999996E-3</v>
      </c>
      <c r="V354" s="31">
        <f t="shared" ref="V354:V417" si="224">BL354</f>
        <v>0</v>
      </c>
      <c r="W354" s="31">
        <f t="shared" si="219"/>
        <v>0</v>
      </c>
      <c r="X354" s="31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0</v>
      </c>
      <c r="AF354" s="28">
        <v>0</v>
      </c>
      <c r="AG354" s="28">
        <v>0</v>
      </c>
      <c r="AH354" s="28">
        <v>0</v>
      </c>
      <c r="AI354" s="28">
        <v>0</v>
      </c>
      <c r="AJ354" s="28">
        <v>0</v>
      </c>
      <c r="AK354" s="28">
        <v>0</v>
      </c>
      <c r="AL354" s="28">
        <v>0</v>
      </c>
      <c r="AM354" s="28">
        <v>0</v>
      </c>
      <c r="AN354" s="28">
        <v>0</v>
      </c>
      <c r="AO354" s="28">
        <v>0</v>
      </c>
      <c r="AP354" s="28">
        <v>0</v>
      </c>
      <c r="AQ354" s="28">
        <v>0</v>
      </c>
      <c r="AR354" s="28">
        <v>5.1471599999999996E-3</v>
      </c>
      <c r="AS354" s="28">
        <v>0</v>
      </c>
      <c r="AT354" s="28">
        <v>0</v>
      </c>
      <c r="AU354" s="28">
        <v>5.1471599999999996E-3</v>
      </c>
      <c r="AV354" s="28">
        <v>0</v>
      </c>
      <c r="AW354" s="28">
        <v>5.1426405999999989E-3</v>
      </c>
      <c r="AX354" s="28">
        <v>0</v>
      </c>
      <c r="AY354" s="28">
        <v>0</v>
      </c>
      <c r="AZ354" s="28">
        <v>5.1426405999999989E-3</v>
      </c>
      <c r="BA354" s="28">
        <v>0</v>
      </c>
      <c r="BB354" s="28">
        <v>0</v>
      </c>
      <c r="BC354" s="28">
        <v>0</v>
      </c>
      <c r="BD354" s="28">
        <v>0</v>
      </c>
      <c r="BE354" s="28">
        <v>0</v>
      </c>
      <c r="BF354" s="28">
        <v>0</v>
      </c>
      <c r="BG354" s="28">
        <v>0</v>
      </c>
      <c r="BH354" s="28">
        <v>0</v>
      </c>
      <c r="BI354" s="28">
        <v>0</v>
      </c>
      <c r="BJ354" s="28">
        <v>0</v>
      </c>
      <c r="BK354" s="28">
        <v>0</v>
      </c>
      <c r="BL354" s="28">
        <v>0</v>
      </c>
      <c r="BM354" s="28">
        <v>0</v>
      </c>
      <c r="BN354" s="28">
        <v>0</v>
      </c>
      <c r="BO354" s="28">
        <v>0</v>
      </c>
      <c r="BP354" s="28">
        <v>0</v>
      </c>
      <c r="BQ354" s="28">
        <v>0</v>
      </c>
      <c r="BR354" s="28">
        <v>0</v>
      </c>
      <c r="BS354" s="28">
        <v>0</v>
      </c>
      <c r="BT354" s="28">
        <v>0</v>
      </c>
      <c r="BU354" s="28">
        <v>0</v>
      </c>
      <c r="BV354" s="31">
        <f t="shared" si="209"/>
        <v>1.0289800599999999E-2</v>
      </c>
      <c r="BW354" s="31">
        <f t="shared" si="210"/>
        <v>0</v>
      </c>
      <c r="BX354" s="31">
        <f t="shared" si="211"/>
        <v>0</v>
      </c>
      <c r="BY354" s="31">
        <f t="shared" si="212"/>
        <v>1.0289800599999999E-2</v>
      </c>
      <c r="BZ354" s="31">
        <f t="shared" si="213"/>
        <v>0</v>
      </c>
      <c r="CA354" s="31">
        <f t="shared" si="214"/>
        <v>5.1426405999999989E-3</v>
      </c>
      <c r="CB354" s="31">
        <f t="shared" si="215"/>
        <v>0</v>
      </c>
      <c r="CC354" s="31">
        <f t="shared" si="216"/>
        <v>0</v>
      </c>
      <c r="CD354" s="31">
        <f t="shared" si="217"/>
        <v>5.1426405999999989E-3</v>
      </c>
      <c r="CE354" s="31">
        <f t="shared" si="218"/>
        <v>0</v>
      </c>
      <c r="CF354" s="85" t="s">
        <v>1403</v>
      </c>
    </row>
    <row r="355" spans="1:84" ht="50.25" customHeight="1" x14ac:dyDescent="0.25">
      <c r="A355" s="25" t="s">
        <v>176</v>
      </c>
      <c r="B355" s="26" t="s">
        <v>1437</v>
      </c>
      <c r="C355" s="29" t="s">
        <v>1438</v>
      </c>
      <c r="D355" s="63">
        <v>2017</v>
      </c>
      <c r="E355" s="63">
        <v>2017</v>
      </c>
      <c r="F355" s="63" t="s">
        <v>1358</v>
      </c>
      <c r="G355" s="64">
        <v>1.5323680501392756E-3</v>
      </c>
      <c r="H355" s="64">
        <f t="shared" si="222"/>
        <v>1.1002402599999999E-2</v>
      </c>
      <c r="I355" s="31" t="s">
        <v>1358</v>
      </c>
      <c r="J355" s="64">
        <v>7.665184679665738E-4</v>
      </c>
      <c r="K355" s="31">
        <f t="shared" si="223"/>
        <v>5.5036026E-3</v>
      </c>
      <c r="L355" s="67" t="s">
        <v>1358</v>
      </c>
      <c r="M355" s="31">
        <v>0</v>
      </c>
      <c r="N355" s="31">
        <v>0</v>
      </c>
      <c r="O355" s="65">
        <v>9.0180319999999987E-3</v>
      </c>
      <c r="P355" s="28">
        <v>1.0370736799999997E-2</v>
      </c>
      <c r="Q355" s="28">
        <v>9.0259082639999998E-3</v>
      </c>
      <c r="R355" s="31">
        <v>1.03797945036E-2</v>
      </c>
      <c r="S355" s="31">
        <f t="shared" si="220"/>
        <v>5.4987999999999999E-3</v>
      </c>
      <c r="T355" s="31">
        <f t="shared" si="221"/>
        <v>5.5036026E-3</v>
      </c>
      <c r="U355" s="31">
        <f t="shared" si="208"/>
        <v>5.4987999999999999E-3</v>
      </c>
      <c r="V355" s="31">
        <f t="shared" si="224"/>
        <v>0</v>
      </c>
      <c r="W355" s="31">
        <f t="shared" si="219"/>
        <v>0</v>
      </c>
      <c r="X355" s="31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8">
        <v>0</v>
      </c>
      <c r="AK355" s="28">
        <v>0</v>
      </c>
      <c r="AL355" s="28">
        <v>0</v>
      </c>
      <c r="AM355" s="28">
        <v>0</v>
      </c>
      <c r="AN355" s="28">
        <v>0</v>
      </c>
      <c r="AO355" s="28">
        <v>0</v>
      </c>
      <c r="AP355" s="28">
        <v>0</v>
      </c>
      <c r="AQ355" s="28">
        <v>0</v>
      </c>
      <c r="AR355" s="28">
        <v>5.4987999999999999E-3</v>
      </c>
      <c r="AS355" s="28">
        <v>0</v>
      </c>
      <c r="AT355" s="28">
        <v>0</v>
      </c>
      <c r="AU355" s="28">
        <v>5.4987999999999999E-3</v>
      </c>
      <c r="AV355" s="28">
        <v>0</v>
      </c>
      <c r="AW355" s="28">
        <v>5.5036026E-3</v>
      </c>
      <c r="AX355" s="28">
        <v>0</v>
      </c>
      <c r="AY355" s="28">
        <v>0</v>
      </c>
      <c r="AZ355" s="28">
        <v>5.5036026E-3</v>
      </c>
      <c r="BA355" s="28">
        <v>0</v>
      </c>
      <c r="BB355" s="28">
        <v>0</v>
      </c>
      <c r="BC355" s="28">
        <v>0</v>
      </c>
      <c r="BD355" s="28">
        <v>0</v>
      </c>
      <c r="BE355" s="28">
        <v>0</v>
      </c>
      <c r="BF355" s="28">
        <v>0</v>
      </c>
      <c r="BG355" s="28">
        <v>0</v>
      </c>
      <c r="BH355" s="28">
        <v>0</v>
      </c>
      <c r="BI355" s="28">
        <v>0</v>
      </c>
      <c r="BJ355" s="28">
        <v>0</v>
      </c>
      <c r="BK355" s="28">
        <v>0</v>
      </c>
      <c r="BL355" s="28">
        <v>0</v>
      </c>
      <c r="BM355" s="28">
        <v>0</v>
      </c>
      <c r="BN355" s="28">
        <v>0</v>
      </c>
      <c r="BO355" s="28">
        <v>0</v>
      </c>
      <c r="BP355" s="28">
        <v>0</v>
      </c>
      <c r="BQ355" s="28">
        <v>0</v>
      </c>
      <c r="BR355" s="28">
        <v>0</v>
      </c>
      <c r="BS355" s="28">
        <v>0</v>
      </c>
      <c r="BT355" s="28">
        <v>0</v>
      </c>
      <c r="BU355" s="28">
        <v>0</v>
      </c>
      <c r="BV355" s="31">
        <f t="shared" si="209"/>
        <v>1.1002402599999999E-2</v>
      </c>
      <c r="BW355" s="31">
        <f t="shared" si="210"/>
        <v>0</v>
      </c>
      <c r="BX355" s="31">
        <f t="shared" si="211"/>
        <v>0</v>
      </c>
      <c r="BY355" s="31">
        <f t="shared" si="212"/>
        <v>1.1002402599999999E-2</v>
      </c>
      <c r="BZ355" s="31">
        <f t="shared" si="213"/>
        <v>0</v>
      </c>
      <c r="CA355" s="31">
        <f t="shared" si="214"/>
        <v>5.5036026E-3</v>
      </c>
      <c r="CB355" s="31">
        <f t="shared" si="215"/>
        <v>0</v>
      </c>
      <c r="CC355" s="31">
        <f t="shared" si="216"/>
        <v>0</v>
      </c>
      <c r="CD355" s="31">
        <f t="shared" si="217"/>
        <v>5.5036026E-3</v>
      </c>
      <c r="CE355" s="31">
        <f t="shared" si="218"/>
        <v>0</v>
      </c>
      <c r="CF355" s="85" t="s">
        <v>1403</v>
      </c>
    </row>
    <row r="356" spans="1:84" ht="50.25" customHeight="1" x14ac:dyDescent="0.25">
      <c r="A356" s="25" t="s">
        <v>176</v>
      </c>
      <c r="B356" s="26" t="s">
        <v>1439</v>
      </c>
      <c r="C356" s="29" t="s">
        <v>1440</v>
      </c>
      <c r="D356" s="63">
        <v>2017</v>
      </c>
      <c r="E356" s="63">
        <v>2017</v>
      </c>
      <c r="F356" s="63" t="s">
        <v>1358</v>
      </c>
      <c r="G356" s="64">
        <v>1.5298749303621171E-3</v>
      </c>
      <c r="H356" s="64">
        <f t="shared" si="222"/>
        <v>1.0984502E-2</v>
      </c>
      <c r="I356" s="31" t="s">
        <v>1358</v>
      </c>
      <c r="J356" s="64">
        <v>7.6501142061281325E-4</v>
      </c>
      <c r="K356" s="31">
        <f t="shared" si="223"/>
        <v>5.492781999999999E-3</v>
      </c>
      <c r="L356" s="67" t="s">
        <v>1358</v>
      </c>
      <c r="M356" s="31">
        <v>0</v>
      </c>
      <c r="N356" s="31">
        <v>0</v>
      </c>
      <c r="O356" s="65">
        <v>9.0064207999999996E-3</v>
      </c>
      <c r="P356" s="28">
        <v>1.0357383919999999E-2</v>
      </c>
      <c r="Q356" s="28">
        <v>9.0081624799999982E-3</v>
      </c>
      <c r="R356" s="31">
        <v>1.0359386851999997E-2</v>
      </c>
      <c r="S356" s="31">
        <f t="shared" si="220"/>
        <v>5.4917200000000003E-3</v>
      </c>
      <c r="T356" s="31">
        <f t="shared" si="221"/>
        <v>5.492781999999999E-3</v>
      </c>
      <c r="U356" s="31">
        <f t="shared" si="208"/>
        <v>5.4917200000000003E-3</v>
      </c>
      <c r="V356" s="31">
        <f t="shared" si="224"/>
        <v>0</v>
      </c>
      <c r="W356" s="31">
        <f t="shared" si="219"/>
        <v>0</v>
      </c>
      <c r="X356" s="31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8">
        <v>0</v>
      </c>
      <c r="AK356" s="28">
        <v>0</v>
      </c>
      <c r="AL356" s="28">
        <v>0</v>
      </c>
      <c r="AM356" s="28">
        <v>0</v>
      </c>
      <c r="AN356" s="28">
        <v>0</v>
      </c>
      <c r="AO356" s="28">
        <v>0</v>
      </c>
      <c r="AP356" s="28">
        <v>0</v>
      </c>
      <c r="AQ356" s="28">
        <v>0</v>
      </c>
      <c r="AR356" s="28">
        <v>5.4917200000000003E-3</v>
      </c>
      <c r="AS356" s="28">
        <v>0</v>
      </c>
      <c r="AT356" s="28">
        <v>0</v>
      </c>
      <c r="AU356" s="28">
        <v>5.4917200000000003E-3</v>
      </c>
      <c r="AV356" s="28">
        <v>0</v>
      </c>
      <c r="AW356" s="28">
        <v>5.492781999999999E-3</v>
      </c>
      <c r="AX356" s="28">
        <v>0</v>
      </c>
      <c r="AY356" s="28">
        <v>0</v>
      </c>
      <c r="AZ356" s="28">
        <v>5.492781999999999E-3</v>
      </c>
      <c r="BA356" s="28">
        <v>0</v>
      </c>
      <c r="BB356" s="28">
        <v>0</v>
      </c>
      <c r="BC356" s="28">
        <v>0</v>
      </c>
      <c r="BD356" s="28">
        <v>0</v>
      </c>
      <c r="BE356" s="28">
        <v>0</v>
      </c>
      <c r="BF356" s="28">
        <v>0</v>
      </c>
      <c r="BG356" s="28">
        <v>0</v>
      </c>
      <c r="BH356" s="28">
        <v>0</v>
      </c>
      <c r="BI356" s="28">
        <v>0</v>
      </c>
      <c r="BJ356" s="28">
        <v>0</v>
      </c>
      <c r="BK356" s="28">
        <v>0</v>
      </c>
      <c r="BL356" s="28">
        <v>0</v>
      </c>
      <c r="BM356" s="28">
        <v>0</v>
      </c>
      <c r="BN356" s="28">
        <v>0</v>
      </c>
      <c r="BO356" s="28">
        <v>0</v>
      </c>
      <c r="BP356" s="28">
        <v>0</v>
      </c>
      <c r="BQ356" s="28">
        <v>0</v>
      </c>
      <c r="BR356" s="28">
        <v>0</v>
      </c>
      <c r="BS356" s="28">
        <v>0</v>
      </c>
      <c r="BT356" s="28">
        <v>0</v>
      </c>
      <c r="BU356" s="28">
        <v>0</v>
      </c>
      <c r="BV356" s="31">
        <f t="shared" si="209"/>
        <v>1.0984502E-2</v>
      </c>
      <c r="BW356" s="31">
        <f t="shared" si="210"/>
        <v>0</v>
      </c>
      <c r="BX356" s="31">
        <f t="shared" si="211"/>
        <v>0</v>
      </c>
      <c r="BY356" s="31">
        <f t="shared" si="212"/>
        <v>1.0984502E-2</v>
      </c>
      <c r="BZ356" s="31">
        <f t="shared" si="213"/>
        <v>0</v>
      </c>
      <c r="CA356" s="31">
        <f t="shared" si="214"/>
        <v>5.492781999999999E-3</v>
      </c>
      <c r="CB356" s="31">
        <f t="shared" si="215"/>
        <v>0</v>
      </c>
      <c r="CC356" s="31">
        <f t="shared" si="216"/>
        <v>0</v>
      </c>
      <c r="CD356" s="31">
        <f t="shared" si="217"/>
        <v>5.492781999999999E-3</v>
      </c>
      <c r="CE356" s="31">
        <f t="shared" si="218"/>
        <v>0</v>
      </c>
      <c r="CF356" s="85" t="s">
        <v>1403</v>
      </c>
    </row>
    <row r="357" spans="1:84" ht="50.25" customHeight="1" x14ac:dyDescent="0.25">
      <c r="A357" s="25" t="s">
        <v>176</v>
      </c>
      <c r="B357" s="26" t="s">
        <v>1441</v>
      </c>
      <c r="C357" s="29" t="s">
        <v>1442</v>
      </c>
      <c r="D357" s="63">
        <v>2017</v>
      </c>
      <c r="E357" s="63">
        <v>2017</v>
      </c>
      <c r="F357" s="63" t="s">
        <v>1358</v>
      </c>
      <c r="G357" s="64">
        <v>1.3542537883008356E-3</v>
      </c>
      <c r="H357" s="64">
        <f t="shared" si="222"/>
        <v>9.7235421999999991E-3</v>
      </c>
      <c r="I357" s="31" t="s">
        <v>1358</v>
      </c>
      <c r="J357" s="64">
        <v>6.7715072423398318E-4</v>
      </c>
      <c r="K357" s="31">
        <f t="shared" si="223"/>
        <v>4.8619421999999994E-3</v>
      </c>
      <c r="L357" s="67" t="s">
        <v>1358</v>
      </c>
      <c r="M357" s="31">
        <v>0</v>
      </c>
      <c r="N357" s="31">
        <v>0</v>
      </c>
      <c r="O357" s="65">
        <v>7.9730239999999987E-3</v>
      </c>
      <c r="P357" s="28">
        <v>9.1689775999999976E-3</v>
      </c>
      <c r="Q357" s="28">
        <v>7.9735852079999992E-3</v>
      </c>
      <c r="R357" s="31">
        <v>9.1696229891999985E-3</v>
      </c>
      <c r="S357" s="31">
        <f t="shared" si="220"/>
        <v>4.8615999999999998E-3</v>
      </c>
      <c r="T357" s="31">
        <f t="shared" si="221"/>
        <v>4.8619421999999994E-3</v>
      </c>
      <c r="U357" s="31">
        <f t="shared" si="208"/>
        <v>4.8615999999999998E-3</v>
      </c>
      <c r="V357" s="31">
        <f t="shared" si="224"/>
        <v>0</v>
      </c>
      <c r="W357" s="31">
        <f t="shared" si="219"/>
        <v>0</v>
      </c>
      <c r="X357" s="31">
        <v>0</v>
      </c>
      <c r="Y357" s="28">
        <v>0</v>
      </c>
      <c r="Z357" s="28">
        <v>0</v>
      </c>
      <c r="AA357" s="28">
        <v>0</v>
      </c>
      <c r="AB357" s="28">
        <v>0</v>
      </c>
      <c r="AC357" s="28">
        <v>0</v>
      </c>
      <c r="AD357" s="28">
        <v>0</v>
      </c>
      <c r="AE357" s="28">
        <v>0</v>
      </c>
      <c r="AF357" s="28">
        <v>0</v>
      </c>
      <c r="AG357" s="28">
        <v>0</v>
      </c>
      <c r="AH357" s="28">
        <v>0</v>
      </c>
      <c r="AI357" s="28">
        <v>0</v>
      </c>
      <c r="AJ357" s="28">
        <v>0</v>
      </c>
      <c r="AK357" s="28">
        <v>0</v>
      </c>
      <c r="AL357" s="28">
        <v>0</v>
      </c>
      <c r="AM357" s="28">
        <v>0</v>
      </c>
      <c r="AN357" s="28">
        <v>0</v>
      </c>
      <c r="AO357" s="28">
        <v>0</v>
      </c>
      <c r="AP357" s="28">
        <v>0</v>
      </c>
      <c r="AQ357" s="28">
        <v>0</v>
      </c>
      <c r="AR357" s="28">
        <v>4.8615999999999998E-3</v>
      </c>
      <c r="AS357" s="28">
        <v>0</v>
      </c>
      <c r="AT357" s="28">
        <v>0</v>
      </c>
      <c r="AU357" s="28">
        <v>4.8615999999999998E-3</v>
      </c>
      <c r="AV357" s="28">
        <v>0</v>
      </c>
      <c r="AW357" s="28">
        <v>4.8619421999999994E-3</v>
      </c>
      <c r="AX357" s="28">
        <v>0</v>
      </c>
      <c r="AY357" s="28">
        <v>0</v>
      </c>
      <c r="AZ357" s="28">
        <v>4.8619421999999994E-3</v>
      </c>
      <c r="BA357" s="28">
        <v>0</v>
      </c>
      <c r="BB357" s="28">
        <v>0</v>
      </c>
      <c r="BC357" s="28">
        <v>0</v>
      </c>
      <c r="BD357" s="28">
        <v>0</v>
      </c>
      <c r="BE357" s="28">
        <v>0</v>
      </c>
      <c r="BF357" s="28">
        <v>0</v>
      </c>
      <c r="BG357" s="28">
        <v>0</v>
      </c>
      <c r="BH357" s="28">
        <v>0</v>
      </c>
      <c r="BI357" s="28">
        <v>0</v>
      </c>
      <c r="BJ357" s="28">
        <v>0</v>
      </c>
      <c r="BK357" s="28">
        <v>0</v>
      </c>
      <c r="BL357" s="28">
        <v>0</v>
      </c>
      <c r="BM357" s="28">
        <v>0</v>
      </c>
      <c r="BN357" s="28">
        <v>0</v>
      </c>
      <c r="BO357" s="28">
        <v>0</v>
      </c>
      <c r="BP357" s="28">
        <v>0</v>
      </c>
      <c r="BQ357" s="28">
        <v>0</v>
      </c>
      <c r="BR357" s="28">
        <v>0</v>
      </c>
      <c r="BS357" s="28">
        <v>0</v>
      </c>
      <c r="BT357" s="28">
        <v>0</v>
      </c>
      <c r="BU357" s="28">
        <v>0</v>
      </c>
      <c r="BV357" s="31">
        <f t="shared" si="209"/>
        <v>9.7235421999999991E-3</v>
      </c>
      <c r="BW357" s="31">
        <f t="shared" si="210"/>
        <v>0</v>
      </c>
      <c r="BX357" s="31">
        <f t="shared" si="211"/>
        <v>0</v>
      </c>
      <c r="BY357" s="31">
        <f t="shared" si="212"/>
        <v>9.7235421999999991E-3</v>
      </c>
      <c r="BZ357" s="31">
        <f t="shared" si="213"/>
        <v>0</v>
      </c>
      <c r="CA357" s="31">
        <f t="shared" si="214"/>
        <v>4.8619421999999994E-3</v>
      </c>
      <c r="CB357" s="31">
        <f t="shared" si="215"/>
        <v>0</v>
      </c>
      <c r="CC357" s="31">
        <f t="shared" si="216"/>
        <v>0</v>
      </c>
      <c r="CD357" s="31">
        <f t="shared" si="217"/>
        <v>4.8619421999999994E-3</v>
      </c>
      <c r="CE357" s="31">
        <f t="shared" si="218"/>
        <v>0</v>
      </c>
      <c r="CF357" s="85" t="s">
        <v>1401</v>
      </c>
    </row>
    <row r="358" spans="1:84" ht="50.25" customHeight="1" x14ac:dyDescent="0.25">
      <c r="A358" s="25" t="s">
        <v>176</v>
      </c>
      <c r="B358" s="26" t="s">
        <v>1443</v>
      </c>
      <c r="C358" s="29" t="s">
        <v>1444</v>
      </c>
      <c r="D358" s="63">
        <v>2017</v>
      </c>
      <c r="E358" s="63">
        <v>2017</v>
      </c>
      <c r="F358" s="63" t="s">
        <v>1358</v>
      </c>
      <c r="G358" s="64">
        <v>1.1910210027855151E-3</v>
      </c>
      <c r="H358" s="64">
        <f t="shared" si="222"/>
        <v>8.5515307999999984E-3</v>
      </c>
      <c r="I358" s="31" t="s">
        <v>1358</v>
      </c>
      <c r="J358" s="64">
        <v>5.9543325905292487E-4</v>
      </c>
      <c r="K358" s="31">
        <f t="shared" si="223"/>
        <v>4.2752108E-3</v>
      </c>
      <c r="L358" s="67" t="s">
        <v>1358</v>
      </c>
      <c r="M358" s="31">
        <v>0</v>
      </c>
      <c r="N358" s="31">
        <v>0</v>
      </c>
      <c r="O358" s="65">
        <v>7.0131647999999982E-3</v>
      </c>
      <c r="P358" s="28">
        <v>8.0651395199999969E-3</v>
      </c>
      <c r="Q358" s="28">
        <v>7.0113457119999993E-3</v>
      </c>
      <c r="R358" s="31">
        <v>8.0630475687999987E-3</v>
      </c>
      <c r="S358" s="31">
        <f t="shared" si="220"/>
        <v>4.2763199999999993E-3</v>
      </c>
      <c r="T358" s="31">
        <f t="shared" si="221"/>
        <v>4.2752108E-3</v>
      </c>
      <c r="U358" s="31">
        <f t="shared" si="208"/>
        <v>4.2763199999999993E-3</v>
      </c>
      <c r="V358" s="31">
        <f t="shared" si="224"/>
        <v>0</v>
      </c>
      <c r="W358" s="31">
        <f t="shared" si="219"/>
        <v>0</v>
      </c>
      <c r="X358" s="31">
        <v>0</v>
      </c>
      <c r="Y358" s="28">
        <v>0</v>
      </c>
      <c r="Z358" s="28">
        <v>0</v>
      </c>
      <c r="AA358" s="28">
        <v>0</v>
      </c>
      <c r="AB358" s="28">
        <v>0</v>
      </c>
      <c r="AC358" s="28">
        <v>0</v>
      </c>
      <c r="AD358" s="28">
        <v>0</v>
      </c>
      <c r="AE358" s="28">
        <v>0</v>
      </c>
      <c r="AF358" s="28">
        <v>0</v>
      </c>
      <c r="AG358" s="28">
        <v>0</v>
      </c>
      <c r="AH358" s="28">
        <v>0</v>
      </c>
      <c r="AI358" s="28">
        <v>0</v>
      </c>
      <c r="AJ358" s="28">
        <v>0</v>
      </c>
      <c r="AK358" s="28">
        <v>0</v>
      </c>
      <c r="AL358" s="28">
        <v>0</v>
      </c>
      <c r="AM358" s="28">
        <v>0</v>
      </c>
      <c r="AN358" s="28">
        <v>0</v>
      </c>
      <c r="AO358" s="28">
        <v>0</v>
      </c>
      <c r="AP358" s="28">
        <v>0</v>
      </c>
      <c r="AQ358" s="28">
        <v>0</v>
      </c>
      <c r="AR358" s="28">
        <v>4.2763199999999993E-3</v>
      </c>
      <c r="AS358" s="28">
        <v>0</v>
      </c>
      <c r="AT358" s="28">
        <v>0</v>
      </c>
      <c r="AU358" s="28">
        <v>4.2763199999999993E-3</v>
      </c>
      <c r="AV358" s="28">
        <v>0</v>
      </c>
      <c r="AW358" s="28">
        <v>4.2752108E-3</v>
      </c>
      <c r="AX358" s="28">
        <v>0</v>
      </c>
      <c r="AY358" s="28">
        <v>0</v>
      </c>
      <c r="AZ358" s="28">
        <v>4.2752108E-3</v>
      </c>
      <c r="BA358" s="28">
        <v>0</v>
      </c>
      <c r="BB358" s="28">
        <v>0</v>
      </c>
      <c r="BC358" s="28">
        <v>0</v>
      </c>
      <c r="BD358" s="28">
        <v>0</v>
      </c>
      <c r="BE358" s="28">
        <v>0</v>
      </c>
      <c r="BF358" s="28">
        <v>0</v>
      </c>
      <c r="BG358" s="28">
        <v>0</v>
      </c>
      <c r="BH358" s="28">
        <v>0</v>
      </c>
      <c r="BI358" s="28">
        <v>0</v>
      </c>
      <c r="BJ358" s="28">
        <v>0</v>
      </c>
      <c r="BK358" s="28">
        <v>0</v>
      </c>
      <c r="BL358" s="28">
        <v>0</v>
      </c>
      <c r="BM358" s="28">
        <v>0</v>
      </c>
      <c r="BN358" s="28">
        <v>0</v>
      </c>
      <c r="BO358" s="28">
        <v>0</v>
      </c>
      <c r="BP358" s="28">
        <v>0</v>
      </c>
      <c r="BQ358" s="28">
        <v>0</v>
      </c>
      <c r="BR358" s="28">
        <v>0</v>
      </c>
      <c r="BS358" s="28">
        <v>0</v>
      </c>
      <c r="BT358" s="28">
        <v>0</v>
      </c>
      <c r="BU358" s="28">
        <v>0</v>
      </c>
      <c r="BV358" s="31">
        <f t="shared" si="209"/>
        <v>8.5515307999999984E-3</v>
      </c>
      <c r="BW358" s="31">
        <f t="shared" si="210"/>
        <v>0</v>
      </c>
      <c r="BX358" s="31">
        <f t="shared" si="211"/>
        <v>0</v>
      </c>
      <c r="BY358" s="31">
        <f t="shared" si="212"/>
        <v>8.5515307999999984E-3</v>
      </c>
      <c r="BZ358" s="31">
        <f t="shared" si="213"/>
        <v>0</v>
      </c>
      <c r="CA358" s="31">
        <f t="shared" si="214"/>
        <v>4.2752108E-3</v>
      </c>
      <c r="CB358" s="31">
        <f t="shared" si="215"/>
        <v>0</v>
      </c>
      <c r="CC358" s="31">
        <f t="shared" si="216"/>
        <v>0</v>
      </c>
      <c r="CD358" s="31">
        <f t="shared" si="217"/>
        <v>4.2752108E-3</v>
      </c>
      <c r="CE358" s="31">
        <f t="shared" si="218"/>
        <v>0</v>
      </c>
      <c r="CF358" s="85" t="s">
        <v>1401</v>
      </c>
    </row>
    <row r="359" spans="1:84" ht="50.25" customHeight="1" x14ac:dyDescent="0.25">
      <c r="A359" s="25" t="s">
        <v>176</v>
      </c>
      <c r="B359" s="26" t="s">
        <v>1445</v>
      </c>
      <c r="C359" s="29" t="s">
        <v>1446</v>
      </c>
      <c r="D359" s="63">
        <v>2017</v>
      </c>
      <c r="E359" s="63">
        <v>2017</v>
      </c>
      <c r="F359" s="63" t="s">
        <v>1358</v>
      </c>
      <c r="G359" s="64">
        <v>4.1079152646239557E-3</v>
      </c>
      <c r="H359" s="64">
        <f t="shared" si="222"/>
        <v>2.94948316E-2</v>
      </c>
      <c r="I359" s="31" t="s">
        <v>1358</v>
      </c>
      <c r="J359" s="64">
        <v>2.0535977158774375E-3</v>
      </c>
      <c r="K359" s="31">
        <f t="shared" si="223"/>
        <v>1.4744831599999999E-2</v>
      </c>
      <c r="L359" s="67" t="s">
        <v>1358</v>
      </c>
      <c r="M359" s="31">
        <v>0</v>
      </c>
      <c r="N359" s="31">
        <v>0</v>
      </c>
      <c r="O359" s="65">
        <v>2.4189999999999996E-2</v>
      </c>
      <c r="P359" s="28">
        <v>2.7818499999999993E-2</v>
      </c>
      <c r="Q359" s="28">
        <v>2.4181523823999997E-2</v>
      </c>
      <c r="R359" s="31">
        <v>2.7808752397599994E-2</v>
      </c>
      <c r="S359" s="31">
        <f t="shared" si="220"/>
        <v>1.4749999999999999E-2</v>
      </c>
      <c r="T359" s="31">
        <f t="shared" si="221"/>
        <v>1.4744831599999999E-2</v>
      </c>
      <c r="U359" s="31">
        <f t="shared" si="208"/>
        <v>1.4749999999999999E-2</v>
      </c>
      <c r="V359" s="31">
        <f t="shared" si="224"/>
        <v>0</v>
      </c>
      <c r="W359" s="31">
        <f t="shared" si="219"/>
        <v>0</v>
      </c>
      <c r="X359" s="31">
        <v>0</v>
      </c>
      <c r="Y359" s="28">
        <v>0</v>
      </c>
      <c r="Z359" s="28">
        <v>0</v>
      </c>
      <c r="AA359" s="28">
        <v>0</v>
      </c>
      <c r="AB359" s="28">
        <v>0</v>
      </c>
      <c r="AC359" s="28">
        <v>0</v>
      </c>
      <c r="AD359" s="28">
        <v>0</v>
      </c>
      <c r="AE359" s="28">
        <v>0</v>
      </c>
      <c r="AF359" s="28">
        <v>0</v>
      </c>
      <c r="AG359" s="28">
        <v>0</v>
      </c>
      <c r="AH359" s="28">
        <v>0</v>
      </c>
      <c r="AI359" s="28">
        <v>0</v>
      </c>
      <c r="AJ359" s="28">
        <v>0</v>
      </c>
      <c r="AK359" s="28">
        <v>0</v>
      </c>
      <c r="AL359" s="28">
        <v>0</v>
      </c>
      <c r="AM359" s="28">
        <v>0</v>
      </c>
      <c r="AN359" s="28">
        <v>0</v>
      </c>
      <c r="AO359" s="28">
        <v>0</v>
      </c>
      <c r="AP359" s="28">
        <v>0</v>
      </c>
      <c r="AQ359" s="28">
        <v>0</v>
      </c>
      <c r="AR359" s="28">
        <v>1.4749999999999999E-2</v>
      </c>
      <c r="AS359" s="28">
        <v>0</v>
      </c>
      <c r="AT359" s="28">
        <v>0</v>
      </c>
      <c r="AU359" s="28">
        <v>1.4749999999999999E-2</v>
      </c>
      <c r="AV359" s="28">
        <v>0</v>
      </c>
      <c r="AW359" s="28">
        <v>1.4744831599999999E-2</v>
      </c>
      <c r="AX359" s="28">
        <v>0</v>
      </c>
      <c r="AY359" s="28">
        <v>0</v>
      </c>
      <c r="AZ359" s="28">
        <v>1.4744831599999999E-2</v>
      </c>
      <c r="BA359" s="28">
        <v>0</v>
      </c>
      <c r="BB359" s="28">
        <v>0</v>
      </c>
      <c r="BC359" s="28">
        <v>0</v>
      </c>
      <c r="BD359" s="28">
        <v>0</v>
      </c>
      <c r="BE359" s="28">
        <v>0</v>
      </c>
      <c r="BF359" s="28">
        <v>0</v>
      </c>
      <c r="BG359" s="28">
        <v>0</v>
      </c>
      <c r="BH359" s="28">
        <v>0</v>
      </c>
      <c r="BI359" s="28">
        <v>0</v>
      </c>
      <c r="BJ359" s="28">
        <v>0</v>
      </c>
      <c r="BK359" s="28">
        <v>0</v>
      </c>
      <c r="BL359" s="28">
        <v>0</v>
      </c>
      <c r="BM359" s="28">
        <v>0</v>
      </c>
      <c r="BN359" s="28">
        <v>0</v>
      </c>
      <c r="BO359" s="28">
        <v>0</v>
      </c>
      <c r="BP359" s="28">
        <v>0</v>
      </c>
      <c r="BQ359" s="28">
        <v>0</v>
      </c>
      <c r="BR359" s="28">
        <v>0</v>
      </c>
      <c r="BS359" s="28">
        <v>0</v>
      </c>
      <c r="BT359" s="28">
        <v>0</v>
      </c>
      <c r="BU359" s="28">
        <v>0</v>
      </c>
      <c r="BV359" s="31">
        <f t="shared" si="209"/>
        <v>2.94948316E-2</v>
      </c>
      <c r="BW359" s="31">
        <f t="shared" si="210"/>
        <v>0</v>
      </c>
      <c r="BX359" s="31">
        <f t="shared" si="211"/>
        <v>0</v>
      </c>
      <c r="BY359" s="31">
        <f t="shared" si="212"/>
        <v>2.94948316E-2</v>
      </c>
      <c r="BZ359" s="31">
        <f t="shared" si="213"/>
        <v>0</v>
      </c>
      <c r="CA359" s="31">
        <f t="shared" si="214"/>
        <v>1.4744831599999999E-2</v>
      </c>
      <c r="CB359" s="31">
        <f t="shared" si="215"/>
        <v>0</v>
      </c>
      <c r="CC359" s="31">
        <f t="shared" si="216"/>
        <v>0</v>
      </c>
      <c r="CD359" s="31">
        <f t="shared" si="217"/>
        <v>1.4744831599999999E-2</v>
      </c>
      <c r="CE359" s="31">
        <f t="shared" si="218"/>
        <v>0</v>
      </c>
      <c r="CF359" s="85" t="s">
        <v>1401</v>
      </c>
    </row>
    <row r="360" spans="1:84" ht="50.25" customHeight="1" x14ac:dyDescent="0.25">
      <c r="A360" s="25" t="s">
        <v>176</v>
      </c>
      <c r="B360" s="26" t="s">
        <v>1447</v>
      </c>
      <c r="C360" s="29" t="s">
        <v>1448</v>
      </c>
      <c r="D360" s="63">
        <v>2017</v>
      </c>
      <c r="E360" s="63">
        <v>2017</v>
      </c>
      <c r="F360" s="63" t="s">
        <v>1358</v>
      </c>
      <c r="G360" s="64">
        <v>1.8800933426183846E-3</v>
      </c>
      <c r="H360" s="64">
        <f t="shared" si="222"/>
        <v>1.3499070200000001E-2</v>
      </c>
      <c r="I360" s="31" t="s">
        <v>1358</v>
      </c>
      <c r="J360" s="64">
        <v>9.4003763231197785E-4</v>
      </c>
      <c r="K360" s="31">
        <f t="shared" si="223"/>
        <v>6.7494702000000005E-3</v>
      </c>
      <c r="L360" s="67" t="s">
        <v>1358</v>
      </c>
      <c r="M360" s="31">
        <v>0</v>
      </c>
      <c r="N360" s="31">
        <v>0</v>
      </c>
      <c r="O360" s="65">
        <v>1.1069343999999998E-2</v>
      </c>
      <c r="P360" s="28">
        <v>1.2729745599999997E-2</v>
      </c>
      <c r="Q360" s="28">
        <v>1.1069131128000001E-2</v>
      </c>
      <c r="R360" s="31">
        <v>1.27295007972E-2</v>
      </c>
      <c r="S360" s="31">
        <f t="shared" si="220"/>
        <v>6.7495999999999997E-3</v>
      </c>
      <c r="T360" s="31">
        <f t="shared" si="221"/>
        <v>6.7494702000000005E-3</v>
      </c>
      <c r="U360" s="31">
        <f t="shared" si="208"/>
        <v>6.7495999999999997E-3</v>
      </c>
      <c r="V360" s="31">
        <f t="shared" si="224"/>
        <v>0</v>
      </c>
      <c r="W360" s="31">
        <f t="shared" si="219"/>
        <v>0</v>
      </c>
      <c r="X360" s="31">
        <v>0</v>
      </c>
      <c r="Y360" s="28">
        <v>0</v>
      </c>
      <c r="Z360" s="28">
        <v>0</v>
      </c>
      <c r="AA360" s="28">
        <v>0</v>
      </c>
      <c r="AB360" s="28">
        <v>0</v>
      </c>
      <c r="AC360" s="28">
        <v>0</v>
      </c>
      <c r="AD360" s="28">
        <v>0</v>
      </c>
      <c r="AE360" s="28">
        <v>0</v>
      </c>
      <c r="AF360" s="28">
        <v>0</v>
      </c>
      <c r="AG360" s="28">
        <v>0</v>
      </c>
      <c r="AH360" s="28">
        <v>0</v>
      </c>
      <c r="AI360" s="28">
        <v>0</v>
      </c>
      <c r="AJ360" s="28">
        <v>0</v>
      </c>
      <c r="AK360" s="28">
        <v>0</v>
      </c>
      <c r="AL360" s="28">
        <v>0</v>
      </c>
      <c r="AM360" s="28">
        <v>0</v>
      </c>
      <c r="AN360" s="28">
        <v>0</v>
      </c>
      <c r="AO360" s="28">
        <v>0</v>
      </c>
      <c r="AP360" s="28">
        <v>0</v>
      </c>
      <c r="AQ360" s="28">
        <v>0</v>
      </c>
      <c r="AR360" s="28">
        <v>6.7495999999999997E-3</v>
      </c>
      <c r="AS360" s="28">
        <v>0</v>
      </c>
      <c r="AT360" s="28">
        <v>0</v>
      </c>
      <c r="AU360" s="28">
        <v>6.7495999999999997E-3</v>
      </c>
      <c r="AV360" s="28">
        <v>0</v>
      </c>
      <c r="AW360" s="28">
        <v>6.7494702000000005E-3</v>
      </c>
      <c r="AX360" s="28">
        <v>0</v>
      </c>
      <c r="AY360" s="28">
        <v>0</v>
      </c>
      <c r="AZ360" s="28">
        <v>6.7494702000000005E-3</v>
      </c>
      <c r="BA360" s="28">
        <v>0</v>
      </c>
      <c r="BB360" s="28">
        <v>0</v>
      </c>
      <c r="BC360" s="28">
        <v>0</v>
      </c>
      <c r="BD360" s="28">
        <v>0</v>
      </c>
      <c r="BE360" s="28">
        <v>0</v>
      </c>
      <c r="BF360" s="28">
        <v>0</v>
      </c>
      <c r="BG360" s="28">
        <v>0</v>
      </c>
      <c r="BH360" s="28">
        <v>0</v>
      </c>
      <c r="BI360" s="28">
        <v>0</v>
      </c>
      <c r="BJ360" s="28">
        <v>0</v>
      </c>
      <c r="BK360" s="28">
        <v>0</v>
      </c>
      <c r="BL360" s="28">
        <v>0</v>
      </c>
      <c r="BM360" s="28">
        <v>0</v>
      </c>
      <c r="BN360" s="28">
        <v>0</v>
      </c>
      <c r="BO360" s="28">
        <v>0</v>
      </c>
      <c r="BP360" s="28">
        <v>0</v>
      </c>
      <c r="BQ360" s="28">
        <v>0</v>
      </c>
      <c r="BR360" s="28">
        <v>0</v>
      </c>
      <c r="BS360" s="28">
        <v>0</v>
      </c>
      <c r="BT360" s="28">
        <v>0</v>
      </c>
      <c r="BU360" s="28">
        <v>0</v>
      </c>
      <c r="BV360" s="31">
        <f t="shared" si="209"/>
        <v>1.3499070200000001E-2</v>
      </c>
      <c r="BW360" s="31">
        <f t="shared" si="210"/>
        <v>0</v>
      </c>
      <c r="BX360" s="31">
        <f t="shared" si="211"/>
        <v>0</v>
      </c>
      <c r="BY360" s="31">
        <f t="shared" si="212"/>
        <v>1.3499070200000001E-2</v>
      </c>
      <c r="BZ360" s="31">
        <f t="shared" si="213"/>
        <v>0</v>
      </c>
      <c r="CA360" s="31">
        <f t="shared" si="214"/>
        <v>6.7494702000000005E-3</v>
      </c>
      <c r="CB360" s="31">
        <f t="shared" si="215"/>
        <v>0</v>
      </c>
      <c r="CC360" s="31">
        <f t="shared" si="216"/>
        <v>0</v>
      </c>
      <c r="CD360" s="31">
        <f t="shared" si="217"/>
        <v>6.7494702000000005E-3</v>
      </c>
      <c r="CE360" s="31">
        <f t="shared" si="218"/>
        <v>0</v>
      </c>
      <c r="CF360" s="85" t="s">
        <v>1401</v>
      </c>
    </row>
    <row r="361" spans="1:84" ht="50.25" customHeight="1" x14ac:dyDescent="0.25">
      <c r="A361" s="25" t="s">
        <v>176</v>
      </c>
      <c r="B361" s="26" t="s">
        <v>1449</v>
      </c>
      <c r="C361" s="29" t="s">
        <v>1450</v>
      </c>
      <c r="D361" s="63">
        <v>2017</v>
      </c>
      <c r="E361" s="63">
        <v>2017</v>
      </c>
      <c r="F361" s="63" t="s">
        <v>1358</v>
      </c>
      <c r="G361" s="64">
        <v>2.8271370194986071E-3</v>
      </c>
      <c r="H361" s="64">
        <f t="shared" si="222"/>
        <v>2.0298843799999997E-2</v>
      </c>
      <c r="I361" s="31" t="s">
        <v>1358</v>
      </c>
      <c r="J361" s="64">
        <v>1.4137665459610026E-3</v>
      </c>
      <c r="K361" s="31">
        <f t="shared" si="223"/>
        <v>1.0150843799999998E-2</v>
      </c>
      <c r="L361" s="67" t="s">
        <v>1358</v>
      </c>
      <c r="M361" s="31">
        <v>0</v>
      </c>
      <c r="N361" s="31">
        <v>0</v>
      </c>
      <c r="O361" s="65">
        <v>1.6642719999999996E-2</v>
      </c>
      <c r="P361" s="28">
        <v>1.9139127999999995E-2</v>
      </c>
      <c r="Q361" s="28">
        <v>1.6647383831999995E-2</v>
      </c>
      <c r="R361" s="31">
        <v>1.9144491406799993E-2</v>
      </c>
      <c r="S361" s="31">
        <f t="shared" si="220"/>
        <v>1.0147999999999999E-2</v>
      </c>
      <c r="T361" s="31">
        <f t="shared" si="221"/>
        <v>1.0150843799999998E-2</v>
      </c>
      <c r="U361" s="31">
        <f t="shared" si="208"/>
        <v>1.0147999999999999E-2</v>
      </c>
      <c r="V361" s="31">
        <f t="shared" si="224"/>
        <v>0</v>
      </c>
      <c r="W361" s="31">
        <f t="shared" si="219"/>
        <v>0</v>
      </c>
      <c r="X361" s="31">
        <v>0</v>
      </c>
      <c r="Y361" s="28">
        <v>0</v>
      </c>
      <c r="Z361" s="28">
        <v>0</v>
      </c>
      <c r="AA361" s="28">
        <v>0</v>
      </c>
      <c r="AB361" s="28">
        <v>0</v>
      </c>
      <c r="AC361" s="28">
        <v>0</v>
      </c>
      <c r="AD361" s="28">
        <v>0</v>
      </c>
      <c r="AE361" s="28">
        <v>0</v>
      </c>
      <c r="AF361" s="28">
        <v>0</v>
      </c>
      <c r="AG361" s="28">
        <v>0</v>
      </c>
      <c r="AH361" s="28">
        <v>0</v>
      </c>
      <c r="AI361" s="28">
        <v>0</v>
      </c>
      <c r="AJ361" s="28">
        <v>0</v>
      </c>
      <c r="AK361" s="28">
        <v>0</v>
      </c>
      <c r="AL361" s="28">
        <v>0</v>
      </c>
      <c r="AM361" s="28">
        <v>0</v>
      </c>
      <c r="AN361" s="28">
        <v>0</v>
      </c>
      <c r="AO361" s="28">
        <v>0</v>
      </c>
      <c r="AP361" s="28">
        <v>0</v>
      </c>
      <c r="AQ361" s="28">
        <v>0</v>
      </c>
      <c r="AR361" s="28">
        <v>1.0147999999999999E-2</v>
      </c>
      <c r="AS361" s="28">
        <v>0</v>
      </c>
      <c r="AT361" s="28">
        <v>0</v>
      </c>
      <c r="AU361" s="28">
        <v>1.0147999999999999E-2</v>
      </c>
      <c r="AV361" s="28">
        <v>0</v>
      </c>
      <c r="AW361" s="28">
        <v>1.0150843799999998E-2</v>
      </c>
      <c r="AX361" s="28">
        <v>0</v>
      </c>
      <c r="AY361" s="28">
        <v>0</v>
      </c>
      <c r="AZ361" s="28">
        <v>1.0150843799999998E-2</v>
      </c>
      <c r="BA361" s="28">
        <v>0</v>
      </c>
      <c r="BB361" s="28">
        <v>0</v>
      </c>
      <c r="BC361" s="28">
        <v>0</v>
      </c>
      <c r="BD361" s="28">
        <v>0</v>
      </c>
      <c r="BE361" s="28">
        <v>0</v>
      </c>
      <c r="BF361" s="28">
        <v>0</v>
      </c>
      <c r="BG361" s="28">
        <v>0</v>
      </c>
      <c r="BH361" s="28">
        <v>0</v>
      </c>
      <c r="BI361" s="28">
        <v>0</v>
      </c>
      <c r="BJ361" s="28">
        <v>0</v>
      </c>
      <c r="BK361" s="28">
        <v>0</v>
      </c>
      <c r="BL361" s="28">
        <v>0</v>
      </c>
      <c r="BM361" s="28">
        <v>0</v>
      </c>
      <c r="BN361" s="28">
        <v>0</v>
      </c>
      <c r="BO361" s="28">
        <v>0</v>
      </c>
      <c r="BP361" s="28">
        <v>0</v>
      </c>
      <c r="BQ361" s="28">
        <v>0</v>
      </c>
      <c r="BR361" s="28">
        <v>0</v>
      </c>
      <c r="BS361" s="28">
        <v>0</v>
      </c>
      <c r="BT361" s="28">
        <v>0</v>
      </c>
      <c r="BU361" s="28">
        <v>0</v>
      </c>
      <c r="BV361" s="31">
        <f t="shared" si="209"/>
        <v>2.0298843799999997E-2</v>
      </c>
      <c r="BW361" s="31">
        <f t="shared" si="210"/>
        <v>0</v>
      </c>
      <c r="BX361" s="31">
        <f t="shared" si="211"/>
        <v>0</v>
      </c>
      <c r="BY361" s="31">
        <f t="shared" si="212"/>
        <v>2.0298843799999997E-2</v>
      </c>
      <c r="BZ361" s="31">
        <f t="shared" si="213"/>
        <v>0</v>
      </c>
      <c r="CA361" s="31">
        <f t="shared" si="214"/>
        <v>1.0150843799999998E-2</v>
      </c>
      <c r="CB361" s="31">
        <f t="shared" si="215"/>
        <v>0</v>
      </c>
      <c r="CC361" s="31">
        <f t="shared" si="216"/>
        <v>0</v>
      </c>
      <c r="CD361" s="31">
        <f t="shared" si="217"/>
        <v>1.0150843799999998E-2</v>
      </c>
      <c r="CE361" s="31">
        <f t="shared" si="218"/>
        <v>0</v>
      </c>
      <c r="CF361" s="85" t="s">
        <v>1401</v>
      </c>
    </row>
    <row r="362" spans="1:84" ht="50.25" customHeight="1" x14ac:dyDescent="0.25">
      <c r="A362" s="25" t="s">
        <v>176</v>
      </c>
      <c r="B362" s="26" t="s">
        <v>1451</v>
      </c>
      <c r="C362" s="29" t="s">
        <v>1452</v>
      </c>
      <c r="D362" s="63">
        <v>2017</v>
      </c>
      <c r="E362" s="63">
        <v>2017</v>
      </c>
      <c r="F362" s="63" t="s">
        <v>1358</v>
      </c>
      <c r="G362" s="64">
        <v>2.2801659331476319E-3</v>
      </c>
      <c r="H362" s="64">
        <f t="shared" si="222"/>
        <v>1.6371591399999996E-2</v>
      </c>
      <c r="I362" s="31" t="s">
        <v>1358</v>
      </c>
      <c r="J362" s="64">
        <v>1.1399868245125348E-3</v>
      </c>
      <c r="K362" s="31">
        <f t="shared" si="223"/>
        <v>8.1851053999999999E-3</v>
      </c>
      <c r="L362" s="67" t="s">
        <v>1358</v>
      </c>
      <c r="M362" s="31">
        <v>0</v>
      </c>
      <c r="N362" s="31">
        <v>0</v>
      </c>
      <c r="O362" s="65">
        <v>1.3425837039999996E-2</v>
      </c>
      <c r="P362" s="28">
        <v>1.5439712595999994E-2</v>
      </c>
      <c r="Q362" s="28">
        <v>1.3423572855999998E-2</v>
      </c>
      <c r="R362" s="31">
        <v>1.5437108784399996E-2</v>
      </c>
      <c r="S362" s="31">
        <f t="shared" si="220"/>
        <v>8.186485999999998E-3</v>
      </c>
      <c r="T362" s="31">
        <f t="shared" si="221"/>
        <v>8.1851053999999999E-3</v>
      </c>
      <c r="U362" s="31">
        <f t="shared" si="208"/>
        <v>8.186485999999998E-3</v>
      </c>
      <c r="V362" s="31">
        <f t="shared" si="224"/>
        <v>0</v>
      </c>
      <c r="W362" s="31">
        <f t="shared" si="219"/>
        <v>0</v>
      </c>
      <c r="X362" s="31">
        <v>0</v>
      </c>
      <c r="Y362" s="28">
        <v>0</v>
      </c>
      <c r="Z362" s="28">
        <v>0</v>
      </c>
      <c r="AA362" s="28">
        <v>0</v>
      </c>
      <c r="AB362" s="28">
        <v>0</v>
      </c>
      <c r="AC362" s="28">
        <v>0</v>
      </c>
      <c r="AD362" s="28">
        <v>0</v>
      </c>
      <c r="AE362" s="28">
        <v>0</v>
      </c>
      <c r="AF362" s="28">
        <v>0</v>
      </c>
      <c r="AG362" s="28">
        <v>0</v>
      </c>
      <c r="AH362" s="28">
        <v>0</v>
      </c>
      <c r="AI362" s="28">
        <v>0</v>
      </c>
      <c r="AJ362" s="28">
        <v>0</v>
      </c>
      <c r="AK362" s="28">
        <v>0</v>
      </c>
      <c r="AL362" s="28">
        <v>0</v>
      </c>
      <c r="AM362" s="28">
        <v>0</v>
      </c>
      <c r="AN362" s="28">
        <v>0</v>
      </c>
      <c r="AO362" s="28">
        <v>0</v>
      </c>
      <c r="AP362" s="28">
        <v>0</v>
      </c>
      <c r="AQ362" s="28">
        <v>0</v>
      </c>
      <c r="AR362" s="28">
        <v>8.186485999999998E-3</v>
      </c>
      <c r="AS362" s="28">
        <v>0</v>
      </c>
      <c r="AT362" s="28">
        <v>0</v>
      </c>
      <c r="AU362" s="28">
        <v>8.186485999999998E-3</v>
      </c>
      <c r="AV362" s="28">
        <v>0</v>
      </c>
      <c r="AW362" s="28">
        <v>8.1851053999999999E-3</v>
      </c>
      <c r="AX362" s="28">
        <v>0</v>
      </c>
      <c r="AY362" s="28">
        <v>0</v>
      </c>
      <c r="AZ362" s="28">
        <v>8.1851053999999999E-3</v>
      </c>
      <c r="BA362" s="28">
        <v>0</v>
      </c>
      <c r="BB362" s="28">
        <v>0</v>
      </c>
      <c r="BC362" s="28">
        <v>0</v>
      </c>
      <c r="BD362" s="28">
        <v>0</v>
      </c>
      <c r="BE362" s="28">
        <v>0</v>
      </c>
      <c r="BF362" s="28">
        <v>0</v>
      </c>
      <c r="BG362" s="28">
        <v>0</v>
      </c>
      <c r="BH362" s="28">
        <v>0</v>
      </c>
      <c r="BI362" s="28">
        <v>0</v>
      </c>
      <c r="BJ362" s="28">
        <v>0</v>
      </c>
      <c r="BK362" s="28">
        <v>0</v>
      </c>
      <c r="BL362" s="28">
        <v>0</v>
      </c>
      <c r="BM362" s="28">
        <v>0</v>
      </c>
      <c r="BN362" s="28">
        <v>0</v>
      </c>
      <c r="BO362" s="28">
        <v>0</v>
      </c>
      <c r="BP362" s="28">
        <v>0</v>
      </c>
      <c r="BQ362" s="28">
        <v>0</v>
      </c>
      <c r="BR362" s="28">
        <v>0</v>
      </c>
      <c r="BS362" s="28">
        <v>0</v>
      </c>
      <c r="BT362" s="28">
        <v>0</v>
      </c>
      <c r="BU362" s="28">
        <v>0</v>
      </c>
      <c r="BV362" s="31">
        <f t="shared" si="209"/>
        <v>1.6371591399999996E-2</v>
      </c>
      <c r="BW362" s="31">
        <f t="shared" si="210"/>
        <v>0</v>
      </c>
      <c r="BX362" s="31">
        <f t="shared" si="211"/>
        <v>0</v>
      </c>
      <c r="BY362" s="31">
        <f t="shared" si="212"/>
        <v>1.6371591399999996E-2</v>
      </c>
      <c r="BZ362" s="31">
        <f t="shared" si="213"/>
        <v>0</v>
      </c>
      <c r="CA362" s="31">
        <f t="shared" si="214"/>
        <v>8.1851053999999999E-3</v>
      </c>
      <c r="CB362" s="31">
        <f t="shared" si="215"/>
        <v>0</v>
      </c>
      <c r="CC362" s="31">
        <f t="shared" si="216"/>
        <v>0</v>
      </c>
      <c r="CD362" s="31">
        <f t="shared" si="217"/>
        <v>8.1851053999999999E-3</v>
      </c>
      <c r="CE362" s="31">
        <f t="shared" si="218"/>
        <v>0</v>
      </c>
      <c r="CF362" s="85" t="s">
        <v>1401</v>
      </c>
    </row>
    <row r="363" spans="1:84" ht="50.25" customHeight="1" x14ac:dyDescent="0.25">
      <c r="A363" s="25" t="s">
        <v>176</v>
      </c>
      <c r="B363" s="26" t="s">
        <v>1453</v>
      </c>
      <c r="C363" s="29" t="s">
        <v>1454</v>
      </c>
      <c r="D363" s="63">
        <v>2017</v>
      </c>
      <c r="E363" s="63">
        <v>2017</v>
      </c>
      <c r="F363" s="63" t="s">
        <v>1358</v>
      </c>
      <c r="G363" s="64">
        <v>2.625700501392758E-3</v>
      </c>
      <c r="H363" s="64">
        <f t="shared" si="222"/>
        <v>1.8852529600000001E-2</v>
      </c>
      <c r="I363" s="31" t="s">
        <v>1358</v>
      </c>
      <c r="J363" s="64">
        <v>1.3132381058495821E-3</v>
      </c>
      <c r="K363" s="31">
        <f t="shared" si="223"/>
        <v>9.4290495999999994E-3</v>
      </c>
      <c r="L363" s="67" t="s">
        <v>1358</v>
      </c>
      <c r="M363" s="31">
        <v>0</v>
      </c>
      <c r="N363" s="31">
        <v>0</v>
      </c>
      <c r="O363" s="65">
        <v>1.5454507199999998E-2</v>
      </c>
      <c r="P363" s="28">
        <v>1.7772683279999996E-2</v>
      </c>
      <c r="Q363" s="28">
        <v>1.5463641343999999E-2</v>
      </c>
      <c r="R363" s="31">
        <v>1.7783187545599998E-2</v>
      </c>
      <c r="S363" s="31">
        <f t="shared" si="220"/>
        <v>9.4234799999999997E-3</v>
      </c>
      <c r="T363" s="31">
        <f t="shared" si="221"/>
        <v>9.4290495999999994E-3</v>
      </c>
      <c r="U363" s="31">
        <f t="shared" si="208"/>
        <v>9.4234799999999997E-3</v>
      </c>
      <c r="V363" s="31">
        <f t="shared" si="224"/>
        <v>0</v>
      </c>
      <c r="W363" s="31">
        <f t="shared" si="219"/>
        <v>0</v>
      </c>
      <c r="X363" s="31">
        <v>0</v>
      </c>
      <c r="Y363" s="28">
        <v>0</v>
      </c>
      <c r="Z363" s="28">
        <v>0</v>
      </c>
      <c r="AA363" s="28">
        <v>0</v>
      </c>
      <c r="AB363" s="28">
        <v>0</v>
      </c>
      <c r="AC363" s="28">
        <v>0</v>
      </c>
      <c r="AD363" s="28">
        <v>0</v>
      </c>
      <c r="AE363" s="28">
        <v>0</v>
      </c>
      <c r="AF363" s="28">
        <v>0</v>
      </c>
      <c r="AG363" s="28">
        <v>0</v>
      </c>
      <c r="AH363" s="28">
        <v>0</v>
      </c>
      <c r="AI363" s="28">
        <v>0</v>
      </c>
      <c r="AJ363" s="28">
        <v>0</v>
      </c>
      <c r="AK363" s="28">
        <v>0</v>
      </c>
      <c r="AL363" s="28">
        <v>0</v>
      </c>
      <c r="AM363" s="28">
        <v>0</v>
      </c>
      <c r="AN363" s="28">
        <v>0</v>
      </c>
      <c r="AO363" s="28">
        <v>0</v>
      </c>
      <c r="AP363" s="28">
        <v>0</v>
      </c>
      <c r="AQ363" s="28">
        <v>0</v>
      </c>
      <c r="AR363" s="28">
        <v>9.4234799999999997E-3</v>
      </c>
      <c r="AS363" s="28">
        <v>0</v>
      </c>
      <c r="AT363" s="28">
        <v>0</v>
      </c>
      <c r="AU363" s="28">
        <v>9.4234799999999997E-3</v>
      </c>
      <c r="AV363" s="28">
        <v>0</v>
      </c>
      <c r="AW363" s="28">
        <v>9.4290495999999994E-3</v>
      </c>
      <c r="AX363" s="28">
        <v>0</v>
      </c>
      <c r="AY363" s="28">
        <v>0</v>
      </c>
      <c r="AZ363" s="28">
        <v>9.4290495999999994E-3</v>
      </c>
      <c r="BA363" s="28">
        <v>0</v>
      </c>
      <c r="BB363" s="28">
        <v>0</v>
      </c>
      <c r="BC363" s="28">
        <v>0</v>
      </c>
      <c r="BD363" s="28">
        <v>0</v>
      </c>
      <c r="BE363" s="28">
        <v>0</v>
      </c>
      <c r="BF363" s="28">
        <v>0</v>
      </c>
      <c r="BG363" s="28">
        <v>0</v>
      </c>
      <c r="BH363" s="28">
        <v>0</v>
      </c>
      <c r="BI363" s="28">
        <v>0</v>
      </c>
      <c r="BJ363" s="28">
        <v>0</v>
      </c>
      <c r="BK363" s="28">
        <v>0</v>
      </c>
      <c r="BL363" s="28">
        <v>0</v>
      </c>
      <c r="BM363" s="28">
        <v>0</v>
      </c>
      <c r="BN363" s="28">
        <v>0</v>
      </c>
      <c r="BO363" s="28">
        <v>0</v>
      </c>
      <c r="BP363" s="28">
        <v>0</v>
      </c>
      <c r="BQ363" s="28">
        <v>0</v>
      </c>
      <c r="BR363" s="28">
        <v>0</v>
      </c>
      <c r="BS363" s="28">
        <v>0</v>
      </c>
      <c r="BT363" s="28">
        <v>0</v>
      </c>
      <c r="BU363" s="28">
        <v>0</v>
      </c>
      <c r="BV363" s="31">
        <f t="shared" si="209"/>
        <v>1.8852529600000001E-2</v>
      </c>
      <c r="BW363" s="31">
        <f t="shared" si="210"/>
        <v>0</v>
      </c>
      <c r="BX363" s="31">
        <f t="shared" si="211"/>
        <v>0</v>
      </c>
      <c r="BY363" s="31">
        <f t="shared" si="212"/>
        <v>1.8852529600000001E-2</v>
      </c>
      <c r="BZ363" s="31">
        <f t="shared" si="213"/>
        <v>0</v>
      </c>
      <c r="CA363" s="31">
        <f t="shared" si="214"/>
        <v>9.4290495999999994E-3</v>
      </c>
      <c r="CB363" s="31">
        <f t="shared" si="215"/>
        <v>0</v>
      </c>
      <c r="CC363" s="31">
        <f t="shared" si="216"/>
        <v>0</v>
      </c>
      <c r="CD363" s="31">
        <f t="shared" si="217"/>
        <v>9.4290495999999994E-3</v>
      </c>
      <c r="CE363" s="31">
        <f t="shared" si="218"/>
        <v>0</v>
      </c>
      <c r="CF363" s="85" t="s">
        <v>1401</v>
      </c>
    </row>
    <row r="364" spans="1:84" ht="50.25" customHeight="1" x14ac:dyDescent="0.25">
      <c r="A364" s="25" t="s">
        <v>176</v>
      </c>
      <c r="B364" s="26" t="s">
        <v>1455</v>
      </c>
      <c r="C364" s="29" t="s">
        <v>1456</v>
      </c>
      <c r="D364" s="63">
        <v>2017</v>
      </c>
      <c r="E364" s="63">
        <v>2017</v>
      </c>
      <c r="F364" s="63" t="s">
        <v>1358</v>
      </c>
      <c r="G364" s="64">
        <v>4.3677683565459605E-3</v>
      </c>
      <c r="H364" s="64">
        <f t="shared" si="222"/>
        <v>3.1360576799999998E-2</v>
      </c>
      <c r="I364" s="31" t="s">
        <v>1358</v>
      </c>
      <c r="J364" s="64">
        <v>2.1836179387186632E-3</v>
      </c>
      <c r="K364" s="31">
        <f t="shared" si="223"/>
        <v>1.5678376800000001E-2</v>
      </c>
      <c r="L364" s="67" t="s">
        <v>1358</v>
      </c>
      <c r="M364" s="31">
        <v>0</v>
      </c>
      <c r="N364" s="31">
        <v>0</v>
      </c>
      <c r="O364" s="65">
        <v>2.5718807999999992E-2</v>
      </c>
      <c r="P364" s="28">
        <v>2.9576629199999989E-2</v>
      </c>
      <c r="Q364" s="28">
        <v>2.5712537952E-2</v>
      </c>
      <c r="R364" s="31">
        <v>2.9569418644799998E-2</v>
      </c>
      <c r="S364" s="31">
        <f t="shared" si="220"/>
        <v>1.5682199999999997E-2</v>
      </c>
      <c r="T364" s="31">
        <f t="shared" si="221"/>
        <v>1.5678376800000001E-2</v>
      </c>
      <c r="U364" s="31">
        <f t="shared" si="208"/>
        <v>1.5682199999999997E-2</v>
      </c>
      <c r="V364" s="31">
        <f t="shared" si="224"/>
        <v>0</v>
      </c>
      <c r="W364" s="31">
        <f t="shared" si="219"/>
        <v>0</v>
      </c>
      <c r="X364" s="31">
        <v>0</v>
      </c>
      <c r="Y364" s="28">
        <v>0</v>
      </c>
      <c r="Z364" s="28">
        <v>0</v>
      </c>
      <c r="AA364" s="28">
        <v>0</v>
      </c>
      <c r="AB364" s="28">
        <v>0</v>
      </c>
      <c r="AC364" s="28">
        <v>0</v>
      </c>
      <c r="AD364" s="28">
        <v>0</v>
      </c>
      <c r="AE364" s="28">
        <v>0</v>
      </c>
      <c r="AF364" s="28">
        <v>0</v>
      </c>
      <c r="AG364" s="28">
        <v>0</v>
      </c>
      <c r="AH364" s="28">
        <v>0</v>
      </c>
      <c r="AI364" s="28">
        <v>0</v>
      </c>
      <c r="AJ364" s="28">
        <v>0</v>
      </c>
      <c r="AK364" s="28">
        <v>0</v>
      </c>
      <c r="AL364" s="28">
        <v>0</v>
      </c>
      <c r="AM364" s="28">
        <v>0</v>
      </c>
      <c r="AN364" s="28">
        <v>0</v>
      </c>
      <c r="AO364" s="28">
        <v>0</v>
      </c>
      <c r="AP364" s="28">
        <v>0</v>
      </c>
      <c r="AQ364" s="28">
        <v>0</v>
      </c>
      <c r="AR364" s="28">
        <v>1.5682199999999997E-2</v>
      </c>
      <c r="AS364" s="28">
        <v>0</v>
      </c>
      <c r="AT364" s="28">
        <v>0</v>
      </c>
      <c r="AU364" s="28">
        <v>1.5682199999999997E-2</v>
      </c>
      <c r="AV364" s="28">
        <v>0</v>
      </c>
      <c r="AW364" s="28">
        <v>1.5678376800000001E-2</v>
      </c>
      <c r="AX364" s="28">
        <v>0</v>
      </c>
      <c r="AY364" s="28">
        <v>0</v>
      </c>
      <c r="AZ364" s="28">
        <v>1.5678376800000001E-2</v>
      </c>
      <c r="BA364" s="28">
        <v>0</v>
      </c>
      <c r="BB364" s="28">
        <v>0</v>
      </c>
      <c r="BC364" s="28">
        <v>0</v>
      </c>
      <c r="BD364" s="28">
        <v>0</v>
      </c>
      <c r="BE364" s="28">
        <v>0</v>
      </c>
      <c r="BF364" s="28">
        <v>0</v>
      </c>
      <c r="BG364" s="28">
        <v>0</v>
      </c>
      <c r="BH364" s="28">
        <v>0</v>
      </c>
      <c r="BI364" s="28">
        <v>0</v>
      </c>
      <c r="BJ364" s="28">
        <v>0</v>
      </c>
      <c r="BK364" s="28">
        <v>0</v>
      </c>
      <c r="BL364" s="28">
        <v>0</v>
      </c>
      <c r="BM364" s="28">
        <v>0</v>
      </c>
      <c r="BN364" s="28">
        <v>0</v>
      </c>
      <c r="BO364" s="28">
        <v>0</v>
      </c>
      <c r="BP364" s="28">
        <v>0</v>
      </c>
      <c r="BQ364" s="28">
        <v>0</v>
      </c>
      <c r="BR364" s="28">
        <v>0</v>
      </c>
      <c r="BS364" s="28">
        <v>0</v>
      </c>
      <c r="BT364" s="28">
        <v>0</v>
      </c>
      <c r="BU364" s="28">
        <v>0</v>
      </c>
      <c r="BV364" s="31">
        <f t="shared" si="209"/>
        <v>3.1360576799999998E-2</v>
      </c>
      <c r="BW364" s="31">
        <f t="shared" si="210"/>
        <v>0</v>
      </c>
      <c r="BX364" s="31">
        <f t="shared" si="211"/>
        <v>0</v>
      </c>
      <c r="BY364" s="31">
        <f t="shared" si="212"/>
        <v>3.1360576799999998E-2</v>
      </c>
      <c r="BZ364" s="31">
        <f t="shared" si="213"/>
        <v>0</v>
      </c>
      <c r="CA364" s="31">
        <f t="shared" si="214"/>
        <v>1.5678376800000001E-2</v>
      </c>
      <c r="CB364" s="31">
        <f t="shared" si="215"/>
        <v>0</v>
      </c>
      <c r="CC364" s="31">
        <f t="shared" si="216"/>
        <v>0</v>
      </c>
      <c r="CD364" s="31">
        <f t="shared" si="217"/>
        <v>1.5678376800000001E-2</v>
      </c>
      <c r="CE364" s="31">
        <f t="shared" si="218"/>
        <v>0</v>
      </c>
      <c r="CF364" s="85" t="s">
        <v>1401</v>
      </c>
    </row>
    <row r="365" spans="1:84" ht="50.25" customHeight="1" x14ac:dyDescent="0.25">
      <c r="A365" s="25" t="s">
        <v>176</v>
      </c>
      <c r="B365" s="26" t="s">
        <v>1457</v>
      </c>
      <c r="C365" s="29" t="s">
        <v>1458</v>
      </c>
      <c r="D365" s="63">
        <v>2017</v>
      </c>
      <c r="E365" s="63">
        <v>2017</v>
      </c>
      <c r="F365" s="63" t="s">
        <v>1358</v>
      </c>
      <c r="G365" s="64">
        <v>2.116864122562674E-3</v>
      </c>
      <c r="H365" s="64">
        <f t="shared" si="222"/>
        <v>1.5199084399999998E-2</v>
      </c>
      <c r="I365" s="31" t="s">
        <v>1358</v>
      </c>
      <c r="J365" s="64">
        <v>1.058479721448468E-3</v>
      </c>
      <c r="K365" s="31">
        <f t="shared" si="223"/>
        <v>7.5998843999999996E-3</v>
      </c>
      <c r="L365" s="67" t="s">
        <v>1358</v>
      </c>
      <c r="M365" s="31">
        <v>0</v>
      </c>
      <c r="N365" s="31">
        <v>0</v>
      </c>
      <c r="O365" s="65">
        <v>1.2462687999999998E-2</v>
      </c>
      <c r="P365" s="28">
        <v>1.4332091199999996E-2</v>
      </c>
      <c r="Q365" s="28">
        <v>1.2463810415999999E-2</v>
      </c>
      <c r="R365" s="31">
        <v>1.4333381978399997E-2</v>
      </c>
      <c r="S365" s="31">
        <f t="shared" si="220"/>
        <v>7.5991999999999987E-3</v>
      </c>
      <c r="T365" s="31">
        <f t="shared" si="221"/>
        <v>7.5998843999999996E-3</v>
      </c>
      <c r="U365" s="31">
        <f t="shared" si="208"/>
        <v>7.5991999999999987E-3</v>
      </c>
      <c r="V365" s="31">
        <f t="shared" si="224"/>
        <v>0</v>
      </c>
      <c r="W365" s="31">
        <f t="shared" si="219"/>
        <v>0</v>
      </c>
      <c r="X365" s="31">
        <v>0</v>
      </c>
      <c r="Y365" s="28">
        <v>0</v>
      </c>
      <c r="Z365" s="28">
        <v>0</v>
      </c>
      <c r="AA365" s="28">
        <v>0</v>
      </c>
      <c r="AB365" s="28">
        <v>0</v>
      </c>
      <c r="AC365" s="28">
        <v>0</v>
      </c>
      <c r="AD365" s="28">
        <v>0</v>
      </c>
      <c r="AE365" s="28">
        <v>0</v>
      </c>
      <c r="AF365" s="28">
        <v>0</v>
      </c>
      <c r="AG365" s="28">
        <v>0</v>
      </c>
      <c r="AH365" s="28">
        <v>0</v>
      </c>
      <c r="AI365" s="28">
        <v>0</v>
      </c>
      <c r="AJ365" s="28">
        <v>0</v>
      </c>
      <c r="AK365" s="28">
        <v>0</v>
      </c>
      <c r="AL365" s="28">
        <v>0</v>
      </c>
      <c r="AM365" s="28">
        <v>0</v>
      </c>
      <c r="AN365" s="28">
        <v>0</v>
      </c>
      <c r="AO365" s="28">
        <v>0</v>
      </c>
      <c r="AP365" s="28">
        <v>0</v>
      </c>
      <c r="AQ365" s="28">
        <v>0</v>
      </c>
      <c r="AR365" s="28">
        <v>7.5991999999999987E-3</v>
      </c>
      <c r="AS365" s="28">
        <v>0</v>
      </c>
      <c r="AT365" s="28">
        <v>0</v>
      </c>
      <c r="AU365" s="28">
        <v>7.5991999999999987E-3</v>
      </c>
      <c r="AV365" s="28">
        <v>0</v>
      </c>
      <c r="AW365" s="28">
        <v>7.5998843999999996E-3</v>
      </c>
      <c r="AX365" s="28">
        <v>0</v>
      </c>
      <c r="AY365" s="28">
        <v>0</v>
      </c>
      <c r="AZ365" s="28">
        <v>7.5998843999999996E-3</v>
      </c>
      <c r="BA365" s="28">
        <v>0</v>
      </c>
      <c r="BB365" s="28">
        <v>0</v>
      </c>
      <c r="BC365" s="28">
        <v>0</v>
      </c>
      <c r="BD365" s="28">
        <v>0</v>
      </c>
      <c r="BE365" s="28">
        <v>0</v>
      </c>
      <c r="BF365" s="28">
        <v>0</v>
      </c>
      <c r="BG365" s="28">
        <v>0</v>
      </c>
      <c r="BH365" s="28">
        <v>0</v>
      </c>
      <c r="BI365" s="28">
        <v>0</v>
      </c>
      <c r="BJ365" s="28">
        <v>0</v>
      </c>
      <c r="BK365" s="28">
        <v>0</v>
      </c>
      <c r="BL365" s="28">
        <v>0</v>
      </c>
      <c r="BM365" s="28">
        <v>0</v>
      </c>
      <c r="BN365" s="28">
        <v>0</v>
      </c>
      <c r="BO365" s="28">
        <v>0</v>
      </c>
      <c r="BP365" s="28">
        <v>0</v>
      </c>
      <c r="BQ365" s="28">
        <v>0</v>
      </c>
      <c r="BR365" s="28">
        <v>0</v>
      </c>
      <c r="BS365" s="28">
        <v>0</v>
      </c>
      <c r="BT365" s="28">
        <v>0</v>
      </c>
      <c r="BU365" s="28">
        <v>0</v>
      </c>
      <c r="BV365" s="31">
        <f t="shared" si="209"/>
        <v>1.5199084399999998E-2</v>
      </c>
      <c r="BW365" s="31">
        <f t="shared" si="210"/>
        <v>0</v>
      </c>
      <c r="BX365" s="31">
        <f t="shared" si="211"/>
        <v>0</v>
      </c>
      <c r="BY365" s="31">
        <f t="shared" si="212"/>
        <v>1.5199084399999998E-2</v>
      </c>
      <c r="BZ365" s="31">
        <f t="shared" si="213"/>
        <v>0</v>
      </c>
      <c r="CA365" s="31">
        <f t="shared" si="214"/>
        <v>7.5998843999999996E-3</v>
      </c>
      <c r="CB365" s="31">
        <f t="shared" si="215"/>
        <v>0</v>
      </c>
      <c r="CC365" s="31">
        <f t="shared" si="216"/>
        <v>0</v>
      </c>
      <c r="CD365" s="31">
        <f t="shared" si="217"/>
        <v>7.5998843999999996E-3</v>
      </c>
      <c r="CE365" s="31">
        <f t="shared" si="218"/>
        <v>0</v>
      </c>
      <c r="CF365" s="85" t="s">
        <v>1401</v>
      </c>
    </row>
    <row r="366" spans="1:84" ht="50.25" customHeight="1" x14ac:dyDescent="0.25">
      <c r="A366" s="25" t="s">
        <v>176</v>
      </c>
      <c r="B366" s="26" t="s">
        <v>1459</v>
      </c>
      <c r="C366" s="29" t="s">
        <v>1460</v>
      </c>
      <c r="D366" s="63">
        <v>2017</v>
      </c>
      <c r="E366" s="63">
        <v>2017</v>
      </c>
      <c r="F366" s="63" t="s">
        <v>1358</v>
      </c>
      <c r="G366" s="64">
        <v>1.417097991643454E-3</v>
      </c>
      <c r="H366" s="64">
        <f t="shared" si="222"/>
        <v>1.0174763579999999E-2</v>
      </c>
      <c r="I366" s="31" t="s">
        <v>1358</v>
      </c>
      <c r="J366" s="64">
        <v>7.0827626462395532E-4</v>
      </c>
      <c r="K366" s="31">
        <f t="shared" si="223"/>
        <v>5.0854235799999989E-3</v>
      </c>
      <c r="L366" s="67" t="s">
        <v>1358</v>
      </c>
      <c r="M366" s="31">
        <v>0</v>
      </c>
      <c r="N366" s="31">
        <v>0</v>
      </c>
      <c r="O366" s="65">
        <v>8.3465176000000023E-3</v>
      </c>
      <c r="P366" s="28">
        <v>9.5984952400000011E-3</v>
      </c>
      <c r="Q366" s="28">
        <v>8.3400946711999976E-3</v>
      </c>
      <c r="R366" s="31">
        <v>9.5911088718799963E-3</v>
      </c>
      <c r="S366" s="31">
        <f t="shared" si="220"/>
        <v>5.0893400000000012E-3</v>
      </c>
      <c r="T366" s="31">
        <f t="shared" si="221"/>
        <v>5.0854235799999989E-3</v>
      </c>
      <c r="U366" s="31">
        <f t="shared" si="208"/>
        <v>5.0893400000000012E-3</v>
      </c>
      <c r="V366" s="31">
        <f t="shared" si="224"/>
        <v>0</v>
      </c>
      <c r="W366" s="31">
        <f t="shared" si="219"/>
        <v>0</v>
      </c>
      <c r="X366" s="31">
        <v>0</v>
      </c>
      <c r="Y366" s="28">
        <v>0</v>
      </c>
      <c r="Z366" s="28">
        <v>0</v>
      </c>
      <c r="AA366" s="28">
        <v>0</v>
      </c>
      <c r="AB366" s="28">
        <v>0</v>
      </c>
      <c r="AC366" s="28">
        <v>0</v>
      </c>
      <c r="AD366" s="28">
        <v>0</v>
      </c>
      <c r="AE366" s="28">
        <v>0</v>
      </c>
      <c r="AF366" s="28">
        <v>0</v>
      </c>
      <c r="AG366" s="28">
        <v>0</v>
      </c>
      <c r="AH366" s="28">
        <v>0</v>
      </c>
      <c r="AI366" s="28">
        <v>0</v>
      </c>
      <c r="AJ366" s="28">
        <v>0</v>
      </c>
      <c r="AK366" s="28">
        <v>0</v>
      </c>
      <c r="AL366" s="28">
        <v>0</v>
      </c>
      <c r="AM366" s="28">
        <v>0</v>
      </c>
      <c r="AN366" s="28">
        <v>0</v>
      </c>
      <c r="AO366" s="28">
        <v>0</v>
      </c>
      <c r="AP366" s="28">
        <v>0</v>
      </c>
      <c r="AQ366" s="28">
        <v>0</v>
      </c>
      <c r="AR366" s="28">
        <v>5.0893400000000012E-3</v>
      </c>
      <c r="AS366" s="28">
        <v>0</v>
      </c>
      <c r="AT366" s="28">
        <v>0</v>
      </c>
      <c r="AU366" s="28">
        <v>5.0893400000000012E-3</v>
      </c>
      <c r="AV366" s="28">
        <v>0</v>
      </c>
      <c r="AW366" s="28">
        <v>5.0854235799999989E-3</v>
      </c>
      <c r="AX366" s="28">
        <v>0</v>
      </c>
      <c r="AY366" s="28">
        <v>0</v>
      </c>
      <c r="AZ366" s="28">
        <v>5.0854235799999989E-3</v>
      </c>
      <c r="BA366" s="28">
        <v>0</v>
      </c>
      <c r="BB366" s="28">
        <v>0</v>
      </c>
      <c r="BC366" s="28">
        <v>0</v>
      </c>
      <c r="BD366" s="28">
        <v>0</v>
      </c>
      <c r="BE366" s="28">
        <v>0</v>
      </c>
      <c r="BF366" s="28">
        <v>0</v>
      </c>
      <c r="BG366" s="28">
        <v>0</v>
      </c>
      <c r="BH366" s="28">
        <v>0</v>
      </c>
      <c r="BI366" s="28">
        <v>0</v>
      </c>
      <c r="BJ366" s="28">
        <v>0</v>
      </c>
      <c r="BK366" s="28">
        <v>0</v>
      </c>
      <c r="BL366" s="28">
        <v>0</v>
      </c>
      <c r="BM366" s="28">
        <v>0</v>
      </c>
      <c r="BN366" s="28">
        <v>0</v>
      </c>
      <c r="BO366" s="28">
        <v>0</v>
      </c>
      <c r="BP366" s="28">
        <v>0</v>
      </c>
      <c r="BQ366" s="28">
        <v>0</v>
      </c>
      <c r="BR366" s="28">
        <v>0</v>
      </c>
      <c r="BS366" s="28">
        <v>0</v>
      </c>
      <c r="BT366" s="28">
        <v>0</v>
      </c>
      <c r="BU366" s="28">
        <v>0</v>
      </c>
      <c r="BV366" s="31">
        <f t="shared" si="209"/>
        <v>1.0174763579999999E-2</v>
      </c>
      <c r="BW366" s="31">
        <f t="shared" si="210"/>
        <v>0</v>
      </c>
      <c r="BX366" s="31">
        <f t="shared" si="211"/>
        <v>0</v>
      </c>
      <c r="BY366" s="31">
        <f t="shared" si="212"/>
        <v>1.0174763579999999E-2</v>
      </c>
      <c r="BZ366" s="31">
        <f t="shared" si="213"/>
        <v>0</v>
      </c>
      <c r="CA366" s="31">
        <f t="shared" si="214"/>
        <v>5.0854235799999989E-3</v>
      </c>
      <c r="CB366" s="31">
        <f t="shared" si="215"/>
        <v>0</v>
      </c>
      <c r="CC366" s="31">
        <f t="shared" si="216"/>
        <v>0</v>
      </c>
      <c r="CD366" s="31">
        <f t="shared" si="217"/>
        <v>5.0854235799999989E-3</v>
      </c>
      <c r="CE366" s="31">
        <f t="shared" si="218"/>
        <v>0</v>
      </c>
      <c r="CF366" s="85" t="s">
        <v>1401</v>
      </c>
    </row>
    <row r="367" spans="1:84" ht="50.25" customHeight="1" x14ac:dyDescent="0.25">
      <c r="A367" s="25" t="s">
        <v>176</v>
      </c>
      <c r="B367" s="26" t="s">
        <v>1461</v>
      </c>
      <c r="C367" s="29" t="s">
        <v>1462</v>
      </c>
      <c r="D367" s="63">
        <v>2017</v>
      </c>
      <c r="E367" s="63">
        <v>2017</v>
      </c>
      <c r="F367" s="63" t="s">
        <v>1358</v>
      </c>
      <c r="G367" s="64">
        <v>1.6035904178272979E-3</v>
      </c>
      <c r="H367" s="64">
        <f t="shared" si="222"/>
        <v>1.1513779199999999E-2</v>
      </c>
      <c r="I367" s="31" t="s">
        <v>1358</v>
      </c>
      <c r="J367" s="64">
        <v>8.0158484679665725E-4</v>
      </c>
      <c r="K367" s="31">
        <f t="shared" si="223"/>
        <v>5.7553791999999989E-3</v>
      </c>
      <c r="L367" s="67" t="s">
        <v>1358</v>
      </c>
      <c r="M367" s="31">
        <v>0</v>
      </c>
      <c r="N367" s="31">
        <v>0</v>
      </c>
      <c r="O367" s="65">
        <v>9.4437759999999992E-3</v>
      </c>
      <c r="P367" s="28">
        <v>1.0860342399999999E-2</v>
      </c>
      <c r="Q367" s="28">
        <v>9.4388218879999982E-3</v>
      </c>
      <c r="R367" s="31">
        <v>1.0854645171199996E-2</v>
      </c>
      <c r="S367" s="31">
        <f t="shared" si="220"/>
        <v>5.7584000000000003E-3</v>
      </c>
      <c r="T367" s="31">
        <f t="shared" si="221"/>
        <v>5.7553791999999989E-3</v>
      </c>
      <c r="U367" s="31">
        <f t="shared" si="208"/>
        <v>5.7584000000000003E-3</v>
      </c>
      <c r="V367" s="31">
        <f t="shared" si="224"/>
        <v>0</v>
      </c>
      <c r="W367" s="31">
        <f t="shared" si="219"/>
        <v>0</v>
      </c>
      <c r="X367" s="31">
        <v>0</v>
      </c>
      <c r="Y367" s="28">
        <v>0</v>
      </c>
      <c r="Z367" s="28">
        <v>0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28">
        <v>0</v>
      </c>
      <c r="AI367" s="28">
        <v>0</v>
      </c>
      <c r="AJ367" s="28">
        <v>0</v>
      </c>
      <c r="AK367" s="28">
        <v>0</v>
      </c>
      <c r="AL367" s="28">
        <v>0</v>
      </c>
      <c r="AM367" s="28">
        <v>0</v>
      </c>
      <c r="AN367" s="28">
        <v>0</v>
      </c>
      <c r="AO367" s="28">
        <v>0</v>
      </c>
      <c r="AP367" s="28">
        <v>0</v>
      </c>
      <c r="AQ367" s="28">
        <v>0</v>
      </c>
      <c r="AR367" s="28">
        <v>5.7584000000000003E-3</v>
      </c>
      <c r="AS367" s="28">
        <v>0</v>
      </c>
      <c r="AT367" s="28">
        <v>0</v>
      </c>
      <c r="AU367" s="28">
        <v>5.7584000000000003E-3</v>
      </c>
      <c r="AV367" s="28">
        <v>0</v>
      </c>
      <c r="AW367" s="28">
        <v>5.7553791999999989E-3</v>
      </c>
      <c r="AX367" s="28">
        <v>0</v>
      </c>
      <c r="AY367" s="28">
        <v>0</v>
      </c>
      <c r="AZ367" s="28">
        <v>5.7553791999999989E-3</v>
      </c>
      <c r="BA367" s="28">
        <v>0</v>
      </c>
      <c r="BB367" s="28">
        <v>0</v>
      </c>
      <c r="BC367" s="28">
        <v>0</v>
      </c>
      <c r="BD367" s="28">
        <v>0</v>
      </c>
      <c r="BE367" s="28">
        <v>0</v>
      </c>
      <c r="BF367" s="28">
        <v>0</v>
      </c>
      <c r="BG367" s="28">
        <v>0</v>
      </c>
      <c r="BH367" s="28">
        <v>0</v>
      </c>
      <c r="BI367" s="28">
        <v>0</v>
      </c>
      <c r="BJ367" s="28">
        <v>0</v>
      </c>
      <c r="BK367" s="28">
        <v>0</v>
      </c>
      <c r="BL367" s="28">
        <v>0</v>
      </c>
      <c r="BM367" s="28">
        <v>0</v>
      </c>
      <c r="BN367" s="28">
        <v>0</v>
      </c>
      <c r="BO367" s="28">
        <v>0</v>
      </c>
      <c r="BP367" s="28">
        <v>0</v>
      </c>
      <c r="BQ367" s="28">
        <v>0</v>
      </c>
      <c r="BR367" s="28">
        <v>0</v>
      </c>
      <c r="BS367" s="28">
        <v>0</v>
      </c>
      <c r="BT367" s="28">
        <v>0</v>
      </c>
      <c r="BU367" s="28">
        <v>0</v>
      </c>
      <c r="BV367" s="31">
        <f t="shared" si="209"/>
        <v>1.1513779199999999E-2</v>
      </c>
      <c r="BW367" s="31">
        <f t="shared" si="210"/>
        <v>0</v>
      </c>
      <c r="BX367" s="31">
        <f t="shared" si="211"/>
        <v>0</v>
      </c>
      <c r="BY367" s="31">
        <f t="shared" si="212"/>
        <v>1.1513779199999999E-2</v>
      </c>
      <c r="BZ367" s="31">
        <f t="shared" si="213"/>
        <v>0</v>
      </c>
      <c r="CA367" s="31">
        <f t="shared" si="214"/>
        <v>5.7553791999999989E-3</v>
      </c>
      <c r="CB367" s="31">
        <f t="shared" si="215"/>
        <v>0</v>
      </c>
      <c r="CC367" s="31">
        <f t="shared" si="216"/>
        <v>0</v>
      </c>
      <c r="CD367" s="31">
        <f t="shared" si="217"/>
        <v>5.7553791999999989E-3</v>
      </c>
      <c r="CE367" s="31">
        <f t="shared" si="218"/>
        <v>0</v>
      </c>
      <c r="CF367" s="85" t="s">
        <v>1401</v>
      </c>
    </row>
    <row r="368" spans="1:84" ht="50.25" customHeight="1" x14ac:dyDescent="0.25">
      <c r="A368" s="25" t="s">
        <v>176</v>
      </c>
      <c r="B368" s="26" t="s">
        <v>1463</v>
      </c>
      <c r="C368" s="29" t="s">
        <v>1464</v>
      </c>
      <c r="D368" s="63">
        <v>2017</v>
      </c>
      <c r="E368" s="63">
        <v>2017</v>
      </c>
      <c r="F368" s="63" t="s">
        <v>1358</v>
      </c>
      <c r="G368" s="64">
        <v>1.3444341504178271E-3</v>
      </c>
      <c r="H368" s="64">
        <f t="shared" si="222"/>
        <v>9.6530371999999989E-3</v>
      </c>
      <c r="I368" s="31" t="s">
        <v>1358</v>
      </c>
      <c r="J368" s="64">
        <v>6.722614484679666E-4</v>
      </c>
      <c r="K368" s="31">
        <f t="shared" si="223"/>
        <v>4.8268371999999997E-3</v>
      </c>
      <c r="L368" s="67" t="s">
        <v>1358</v>
      </c>
      <c r="M368" s="31">
        <v>0</v>
      </c>
      <c r="N368" s="31">
        <v>0</v>
      </c>
      <c r="O368" s="65">
        <v>7.9149679999999979E-3</v>
      </c>
      <c r="P368" s="28">
        <v>9.1022131999999971E-3</v>
      </c>
      <c r="Q368" s="28">
        <v>7.9160130079999995E-3</v>
      </c>
      <c r="R368" s="31">
        <v>9.1034149591999979E-3</v>
      </c>
      <c r="S368" s="31">
        <f t="shared" si="220"/>
        <v>4.8261999999999992E-3</v>
      </c>
      <c r="T368" s="31">
        <f t="shared" si="221"/>
        <v>4.8268371999999997E-3</v>
      </c>
      <c r="U368" s="31">
        <f t="shared" si="208"/>
        <v>4.8261999999999992E-3</v>
      </c>
      <c r="V368" s="31">
        <f t="shared" si="224"/>
        <v>0</v>
      </c>
      <c r="W368" s="31">
        <f t="shared" si="219"/>
        <v>0</v>
      </c>
      <c r="X368" s="31">
        <v>0</v>
      </c>
      <c r="Y368" s="28">
        <v>0</v>
      </c>
      <c r="Z368" s="28">
        <v>0</v>
      </c>
      <c r="AA368" s="28">
        <v>0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8">
        <v>0</v>
      </c>
      <c r="AK368" s="28">
        <v>0</v>
      </c>
      <c r="AL368" s="28">
        <v>0</v>
      </c>
      <c r="AM368" s="28">
        <v>0</v>
      </c>
      <c r="AN368" s="28">
        <v>0</v>
      </c>
      <c r="AO368" s="28">
        <v>0</v>
      </c>
      <c r="AP368" s="28">
        <v>0</v>
      </c>
      <c r="AQ368" s="28">
        <v>0</v>
      </c>
      <c r="AR368" s="28">
        <v>4.8261999999999992E-3</v>
      </c>
      <c r="AS368" s="28">
        <v>0</v>
      </c>
      <c r="AT368" s="28">
        <v>0</v>
      </c>
      <c r="AU368" s="28">
        <v>4.8261999999999992E-3</v>
      </c>
      <c r="AV368" s="28">
        <v>0</v>
      </c>
      <c r="AW368" s="28">
        <v>4.8268371999999997E-3</v>
      </c>
      <c r="AX368" s="28">
        <v>0</v>
      </c>
      <c r="AY368" s="28">
        <v>0</v>
      </c>
      <c r="AZ368" s="28">
        <v>4.8268371999999997E-3</v>
      </c>
      <c r="BA368" s="28">
        <v>0</v>
      </c>
      <c r="BB368" s="28">
        <v>0</v>
      </c>
      <c r="BC368" s="28">
        <v>0</v>
      </c>
      <c r="BD368" s="28">
        <v>0</v>
      </c>
      <c r="BE368" s="28">
        <v>0</v>
      </c>
      <c r="BF368" s="28">
        <v>0</v>
      </c>
      <c r="BG368" s="28">
        <v>0</v>
      </c>
      <c r="BH368" s="28">
        <v>0</v>
      </c>
      <c r="BI368" s="28">
        <v>0</v>
      </c>
      <c r="BJ368" s="28">
        <v>0</v>
      </c>
      <c r="BK368" s="28">
        <v>0</v>
      </c>
      <c r="BL368" s="28">
        <v>0</v>
      </c>
      <c r="BM368" s="28">
        <v>0</v>
      </c>
      <c r="BN368" s="28">
        <v>0</v>
      </c>
      <c r="BO368" s="28">
        <v>0</v>
      </c>
      <c r="BP368" s="28">
        <v>0</v>
      </c>
      <c r="BQ368" s="28">
        <v>0</v>
      </c>
      <c r="BR368" s="28">
        <v>0</v>
      </c>
      <c r="BS368" s="28">
        <v>0</v>
      </c>
      <c r="BT368" s="28">
        <v>0</v>
      </c>
      <c r="BU368" s="28">
        <v>0</v>
      </c>
      <c r="BV368" s="31">
        <f t="shared" si="209"/>
        <v>9.6530371999999989E-3</v>
      </c>
      <c r="BW368" s="31">
        <f t="shared" si="210"/>
        <v>0</v>
      </c>
      <c r="BX368" s="31">
        <f t="shared" si="211"/>
        <v>0</v>
      </c>
      <c r="BY368" s="31">
        <f t="shared" si="212"/>
        <v>9.6530371999999989E-3</v>
      </c>
      <c r="BZ368" s="31">
        <f t="shared" si="213"/>
        <v>0</v>
      </c>
      <c r="CA368" s="31">
        <f t="shared" si="214"/>
        <v>4.8268371999999997E-3</v>
      </c>
      <c r="CB368" s="31">
        <f t="shared" si="215"/>
        <v>0</v>
      </c>
      <c r="CC368" s="31">
        <f t="shared" si="216"/>
        <v>0</v>
      </c>
      <c r="CD368" s="31">
        <f t="shared" si="217"/>
        <v>4.8268371999999997E-3</v>
      </c>
      <c r="CE368" s="31">
        <f t="shared" si="218"/>
        <v>0</v>
      </c>
      <c r="CF368" s="85" t="s">
        <v>1401</v>
      </c>
    </row>
    <row r="369" spans="1:84" ht="50.25" customHeight="1" x14ac:dyDescent="0.25">
      <c r="A369" s="25" t="s">
        <v>176</v>
      </c>
      <c r="B369" s="26" t="s">
        <v>1465</v>
      </c>
      <c r="C369" s="29" t="s">
        <v>1466</v>
      </c>
      <c r="D369" s="63">
        <v>2017</v>
      </c>
      <c r="E369" s="63">
        <v>2017</v>
      </c>
      <c r="F369" s="63" t="s">
        <v>1358</v>
      </c>
      <c r="G369" s="64">
        <v>1.5830094428969357E-3</v>
      </c>
      <c r="H369" s="64">
        <f t="shared" si="222"/>
        <v>1.1366007799999998E-2</v>
      </c>
      <c r="I369" s="31" t="s">
        <v>1358</v>
      </c>
      <c r="J369" s="64">
        <v>7.9152197771587733E-4</v>
      </c>
      <c r="K369" s="31">
        <f t="shared" si="223"/>
        <v>5.683127799999999E-3</v>
      </c>
      <c r="L369" s="67" t="s">
        <v>1358</v>
      </c>
      <c r="M369" s="31">
        <v>0</v>
      </c>
      <c r="N369" s="31">
        <v>0</v>
      </c>
      <c r="O369" s="65">
        <v>9.3199231999999983E-3</v>
      </c>
      <c r="P369" s="28">
        <v>1.0717911679999997E-2</v>
      </c>
      <c r="Q369" s="28">
        <v>9.3203295919999981E-3</v>
      </c>
      <c r="R369" s="31">
        <v>1.0718379030799996E-2</v>
      </c>
      <c r="S369" s="31">
        <f t="shared" si="220"/>
        <v>5.6828799999999995E-3</v>
      </c>
      <c r="T369" s="31">
        <f t="shared" si="221"/>
        <v>5.683127799999999E-3</v>
      </c>
      <c r="U369" s="31">
        <f t="shared" si="208"/>
        <v>5.6828799999999995E-3</v>
      </c>
      <c r="V369" s="31">
        <f t="shared" si="224"/>
        <v>0</v>
      </c>
      <c r="W369" s="31">
        <f t="shared" si="219"/>
        <v>0</v>
      </c>
      <c r="X369" s="31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8">
        <v>0</v>
      </c>
      <c r="AK369" s="28">
        <v>0</v>
      </c>
      <c r="AL369" s="28">
        <v>0</v>
      </c>
      <c r="AM369" s="28">
        <v>0</v>
      </c>
      <c r="AN369" s="28">
        <v>0</v>
      </c>
      <c r="AO369" s="28">
        <v>0</v>
      </c>
      <c r="AP369" s="28">
        <v>0</v>
      </c>
      <c r="AQ369" s="28">
        <v>0</v>
      </c>
      <c r="AR369" s="28">
        <v>5.6828799999999995E-3</v>
      </c>
      <c r="AS369" s="28">
        <v>0</v>
      </c>
      <c r="AT369" s="28">
        <v>0</v>
      </c>
      <c r="AU369" s="28">
        <v>5.6828799999999995E-3</v>
      </c>
      <c r="AV369" s="28">
        <v>0</v>
      </c>
      <c r="AW369" s="28">
        <v>5.683127799999999E-3</v>
      </c>
      <c r="AX369" s="28">
        <v>0</v>
      </c>
      <c r="AY369" s="28">
        <v>0</v>
      </c>
      <c r="AZ369" s="28">
        <v>5.683127799999999E-3</v>
      </c>
      <c r="BA369" s="28">
        <v>0</v>
      </c>
      <c r="BB369" s="28">
        <v>0</v>
      </c>
      <c r="BC369" s="28">
        <v>0</v>
      </c>
      <c r="BD369" s="28">
        <v>0</v>
      </c>
      <c r="BE369" s="28">
        <v>0</v>
      </c>
      <c r="BF369" s="28">
        <v>0</v>
      </c>
      <c r="BG369" s="28">
        <v>0</v>
      </c>
      <c r="BH369" s="28">
        <v>0</v>
      </c>
      <c r="BI369" s="28">
        <v>0</v>
      </c>
      <c r="BJ369" s="28">
        <v>0</v>
      </c>
      <c r="BK369" s="28">
        <v>0</v>
      </c>
      <c r="BL369" s="28">
        <v>0</v>
      </c>
      <c r="BM369" s="28">
        <v>0</v>
      </c>
      <c r="BN369" s="28">
        <v>0</v>
      </c>
      <c r="BO369" s="28">
        <v>0</v>
      </c>
      <c r="BP369" s="28">
        <v>0</v>
      </c>
      <c r="BQ369" s="28">
        <v>0</v>
      </c>
      <c r="BR369" s="28">
        <v>0</v>
      </c>
      <c r="BS369" s="28">
        <v>0</v>
      </c>
      <c r="BT369" s="28">
        <v>0</v>
      </c>
      <c r="BU369" s="28">
        <v>0</v>
      </c>
      <c r="BV369" s="31">
        <f t="shared" si="209"/>
        <v>1.1366007799999998E-2</v>
      </c>
      <c r="BW369" s="31">
        <f t="shared" si="210"/>
        <v>0</v>
      </c>
      <c r="BX369" s="31">
        <f t="shared" si="211"/>
        <v>0</v>
      </c>
      <c r="BY369" s="31">
        <f t="shared" si="212"/>
        <v>1.1366007799999998E-2</v>
      </c>
      <c r="BZ369" s="31">
        <f t="shared" si="213"/>
        <v>0</v>
      </c>
      <c r="CA369" s="31">
        <f t="shared" si="214"/>
        <v>5.683127799999999E-3</v>
      </c>
      <c r="CB369" s="31">
        <f t="shared" si="215"/>
        <v>0</v>
      </c>
      <c r="CC369" s="31">
        <f t="shared" si="216"/>
        <v>0</v>
      </c>
      <c r="CD369" s="31">
        <f t="shared" si="217"/>
        <v>5.683127799999999E-3</v>
      </c>
      <c r="CE369" s="31">
        <f t="shared" si="218"/>
        <v>0</v>
      </c>
      <c r="CF369" s="85" t="s">
        <v>1401</v>
      </c>
    </row>
    <row r="370" spans="1:84" ht="50.25" customHeight="1" x14ac:dyDescent="0.25">
      <c r="A370" s="25" t="s">
        <v>176</v>
      </c>
      <c r="B370" s="26" t="s">
        <v>1467</v>
      </c>
      <c r="C370" s="29" t="s">
        <v>1468</v>
      </c>
      <c r="D370" s="63">
        <v>2017</v>
      </c>
      <c r="E370" s="63">
        <v>2017</v>
      </c>
      <c r="F370" s="63" t="s">
        <v>1358</v>
      </c>
      <c r="G370" s="64">
        <v>1.5441157883008356E-2</v>
      </c>
      <c r="H370" s="64">
        <f t="shared" si="222"/>
        <v>0.11086751359999999</v>
      </c>
      <c r="I370" s="31" t="s">
        <v>1358</v>
      </c>
      <c r="J370" s="64">
        <v>7.7202108077994436E-3</v>
      </c>
      <c r="K370" s="31">
        <f t="shared" si="223"/>
        <v>5.5431113600000005E-2</v>
      </c>
      <c r="L370" s="67" t="s">
        <v>1358</v>
      </c>
      <c r="M370" s="31">
        <v>0</v>
      </c>
      <c r="N370" s="31">
        <v>0</v>
      </c>
      <c r="O370" s="65">
        <v>9.0915695999999976E-2</v>
      </c>
      <c r="P370" s="28">
        <v>0.10455305039999996</v>
      </c>
      <c r="Q370" s="28">
        <v>9.0907026304000008E-2</v>
      </c>
      <c r="R370" s="31">
        <v>0.1045430802496</v>
      </c>
      <c r="S370" s="31">
        <f t="shared" si="220"/>
        <v>5.543639999999999E-2</v>
      </c>
      <c r="T370" s="31">
        <f t="shared" si="221"/>
        <v>5.5431113600000005E-2</v>
      </c>
      <c r="U370" s="31">
        <f t="shared" si="208"/>
        <v>5.543639999999999E-2</v>
      </c>
      <c r="V370" s="31">
        <f t="shared" si="224"/>
        <v>0</v>
      </c>
      <c r="W370" s="31">
        <f t="shared" si="219"/>
        <v>0</v>
      </c>
      <c r="X370" s="31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8">
        <v>0</v>
      </c>
      <c r="AK370" s="28">
        <v>0</v>
      </c>
      <c r="AL370" s="28">
        <v>0</v>
      </c>
      <c r="AM370" s="28">
        <v>0</v>
      </c>
      <c r="AN370" s="28">
        <v>0</v>
      </c>
      <c r="AO370" s="28">
        <v>0</v>
      </c>
      <c r="AP370" s="28">
        <v>0</v>
      </c>
      <c r="AQ370" s="28">
        <v>0</v>
      </c>
      <c r="AR370" s="28">
        <v>5.543639999999999E-2</v>
      </c>
      <c r="AS370" s="28">
        <v>0</v>
      </c>
      <c r="AT370" s="28">
        <v>0</v>
      </c>
      <c r="AU370" s="28">
        <v>5.543639999999999E-2</v>
      </c>
      <c r="AV370" s="28">
        <v>0</v>
      </c>
      <c r="AW370" s="28">
        <v>5.5431113600000005E-2</v>
      </c>
      <c r="AX370" s="28">
        <v>0</v>
      </c>
      <c r="AY370" s="28">
        <v>0</v>
      </c>
      <c r="AZ370" s="28">
        <v>5.5431113600000005E-2</v>
      </c>
      <c r="BA370" s="28">
        <v>0</v>
      </c>
      <c r="BB370" s="28">
        <v>0</v>
      </c>
      <c r="BC370" s="28">
        <v>0</v>
      </c>
      <c r="BD370" s="28">
        <v>0</v>
      </c>
      <c r="BE370" s="28">
        <v>0</v>
      </c>
      <c r="BF370" s="28">
        <v>0</v>
      </c>
      <c r="BG370" s="28">
        <v>0</v>
      </c>
      <c r="BH370" s="28">
        <v>0</v>
      </c>
      <c r="BI370" s="28">
        <v>0</v>
      </c>
      <c r="BJ370" s="28">
        <v>0</v>
      </c>
      <c r="BK370" s="28">
        <v>0</v>
      </c>
      <c r="BL370" s="28">
        <v>0</v>
      </c>
      <c r="BM370" s="28">
        <v>0</v>
      </c>
      <c r="BN370" s="28">
        <v>0</v>
      </c>
      <c r="BO370" s="28">
        <v>0</v>
      </c>
      <c r="BP370" s="28">
        <v>0</v>
      </c>
      <c r="BQ370" s="28">
        <v>0</v>
      </c>
      <c r="BR370" s="28">
        <v>0</v>
      </c>
      <c r="BS370" s="28">
        <v>0</v>
      </c>
      <c r="BT370" s="28">
        <v>0</v>
      </c>
      <c r="BU370" s="28">
        <v>0</v>
      </c>
      <c r="BV370" s="31">
        <f t="shared" si="209"/>
        <v>0.11086751359999999</v>
      </c>
      <c r="BW370" s="31">
        <f t="shared" si="210"/>
        <v>0</v>
      </c>
      <c r="BX370" s="31">
        <f t="shared" si="211"/>
        <v>0</v>
      </c>
      <c r="BY370" s="31">
        <f t="shared" si="212"/>
        <v>0.11086751359999999</v>
      </c>
      <c r="BZ370" s="31">
        <f t="shared" si="213"/>
        <v>0</v>
      </c>
      <c r="CA370" s="31">
        <f t="shared" si="214"/>
        <v>5.5431113600000005E-2</v>
      </c>
      <c r="CB370" s="31">
        <f t="shared" si="215"/>
        <v>0</v>
      </c>
      <c r="CC370" s="31">
        <f t="shared" si="216"/>
        <v>0</v>
      </c>
      <c r="CD370" s="31">
        <f t="shared" si="217"/>
        <v>5.5431113600000005E-2</v>
      </c>
      <c r="CE370" s="31">
        <f t="shared" si="218"/>
        <v>0</v>
      </c>
      <c r="CF370" s="85" t="s">
        <v>1401</v>
      </c>
    </row>
    <row r="371" spans="1:84" ht="50.25" customHeight="1" x14ac:dyDescent="0.25">
      <c r="A371" s="25" t="s">
        <v>176</v>
      </c>
      <c r="B371" s="26" t="s">
        <v>1469</v>
      </c>
      <c r="C371" s="29" t="s">
        <v>1470</v>
      </c>
      <c r="D371" s="63">
        <v>2017</v>
      </c>
      <c r="E371" s="63">
        <v>2017</v>
      </c>
      <c r="F371" s="63" t="s">
        <v>1358</v>
      </c>
      <c r="G371" s="64">
        <v>2.9723422646239558E-2</v>
      </c>
      <c r="H371" s="64">
        <f t="shared" si="222"/>
        <v>0.21341417460000001</v>
      </c>
      <c r="I371" s="31" t="s">
        <v>1358</v>
      </c>
      <c r="J371" s="64">
        <v>1.4861667771587744E-2</v>
      </c>
      <c r="K371" s="31">
        <f t="shared" si="223"/>
        <v>0.1067067746</v>
      </c>
      <c r="L371" s="67" t="s">
        <v>1358</v>
      </c>
      <c r="M371" s="31">
        <v>0</v>
      </c>
      <c r="N371" s="31">
        <v>0</v>
      </c>
      <c r="O371" s="65">
        <v>0.17500013599999997</v>
      </c>
      <c r="P371" s="28">
        <v>0.20125015639999996</v>
      </c>
      <c r="Q371" s="28">
        <v>0.17499911034399998</v>
      </c>
      <c r="R371" s="31">
        <v>0.20124897689559995</v>
      </c>
      <c r="S371" s="31">
        <f t="shared" si="220"/>
        <v>0.10670739999999999</v>
      </c>
      <c r="T371" s="31">
        <f t="shared" si="221"/>
        <v>0.1067067746</v>
      </c>
      <c r="U371" s="31">
        <f t="shared" si="208"/>
        <v>0.10670739999999999</v>
      </c>
      <c r="V371" s="31">
        <f t="shared" si="224"/>
        <v>0</v>
      </c>
      <c r="W371" s="31">
        <f t="shared" si="219"/>
        <v>0</v>
      </c>
      <c r="X371" s="31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8">
        <v>0</v>
      </c>
      <c r="AK371" s="28">
        <v>0</v>
      </c>
      <c r="AL371" s="28">
        <v>0</v>
      </c>
      <c r="AM371" s="28">
        <v>0</v>
      </c>
      <c r="AN371" s="28">
        <v>0</v>
      </c>
      <c r="AO371" s="28">
        <v>0</v>
      </c>
      <c r="AP371" s="28">
        <v>0</v>
      </c>
      <c r="AQ371" s="28">
        <v>0</v>
      </c>
      <c r="AR371" s="28">
        <v>0.10670739999999999</v>
      </c>
      <c r="AS371" s="28">
        <v>0</v>
      </c>
      <c r="AT371" s="28">
        <v>0</v>
      </c>
      <c r="AU371" s="28">
        <v>0.10670739999999999</v>
      </c>
      <c r="AV371" s="28">
        <v>0</v>
      </c>
      <c r="AW371" s="28">
        <v>0.1067067746</v>
      </c>
      <c r="AX371" s="28">
        <v>0</v>
      </c>
      <c r="AY371" s="28">
        <v>0</v>
      </c>
      <c r="AZ371" s="28">
        <v>0.1067067746</v>
      </c>
      <c r="BA371" s="28">
        <v>0</v>
      </c>
      <c r="BB371" s="28">
        <v>0</v>
      </c>
      <c r="BC371" s="28">
        <v>0</v>
      </c>
      <c r="BD371" s="28">
        <v>0</v>
      </c>
      <c r="BE371" s="28">
        <v>0</v>
      </c>
      <c r="BF371" s="28">
        <v>0</v>
      </c>
      <c r="BG371" s="28">
        <v>0</v>
      </c>
      <c r="BH371" s="28">
        <v>0</v>
      </c>
      <c r="BI371" s="28">
        <v>0</v>
      </c>
      <c r="BJ371" s="28">
        <v>0</v>
      </c>
      <c r="BK371" s="28">
        <v>0</v>
      </c>
      <c r="BL371" s="28">
        <v>0</v>
      </c>
      <c r="BM371" s="28">
        <v>0</v>
      </c>
      <c r="BN371" s="28">
        <v>0</v>
      </c>
      <c r="BO371" s="28">
        <v>0</v>
      </c>
      <c r="BP371" s="28">
        <v>0</v>
      </c>
      <c r="BQ371" s="28">
        <v>0</v>
      </c>
      <c r="BR371" s="28">
        <v>0</v>
      </c>
      <c r="BS371" s="28">
        <v>0</v>
      </c>
      <c r="BT371" s="28">
        <v>0</v>
      </c>
      <c r="BU371" s="28">
        <v>0</v>
      </c>
      <c r="BV371" s="31">
        <f t="shared" si="209"/>
        <v>0.21341417460000001</v>
      </c>
      <c r="BW371" s="31">
        <f t="shared" si="210"/>
        <v>0</v>
      </c>
      <c r="BX371" s="31">
        <f t="shared" si="211"/>
        <v>0</v>
      </c>
      <c r="BY371" s="31">
        <f t="shared" si="212"/>
        <v>0.21341417460000001</v>
      </c>
      <c r="BZ371" s="31">
        <f t="shared" si="213"/>
        <v>0</v>
      </c>
      <c r="CA371" s="31">
        <f t="shared" si="214"/>
        <v>0.1067067746</v>
      </c>
      <c r="CB371" s="31">
        <f t="shared" si="215"/>
        <v>0</v>
      </c>
      <c r="CC371" s="31">
        <f t="shared" si="216"/>
        <v>0</v>
      </c>
      <c r="CD371" s="31">
        <f t="shared" si="217"/>
        <v>0.1067067746</v>
      </c>
      <c r="CE371" s="31">
        <f t="shared" si="218"/>
        <v>0</v>
      </c>
      <c r="CF371" s="85" t="s">
        <v>1401</v>
      </c>
    </row>
    <row r="372" spans="1:84" ht="50.25" customHeight="1" x14ac:dyDescent="0.25">
      <c r="A372" s="25" t="s">
        <v>176</v>
      </c>
      <c r="B372" s="26" t="s">
        <v>1471</v>
      </c>
      <c r="C372" s="29" t="s">
        <v>1472</v>
      </c>
      <c r="D372" s="63">
        <v>2017</v>
      </c>
      <c r="E372" s="63">
        <v>2017</v>
      </c>
      <c r="F372" s="63" t="s">
        <v>1358</v>
      </c>
      <c r="G372" s="64">
        <v>9.7924206406685248E-3</v>
      </c>
      <c r="H372" s="64">
        <f t="shared" si="222"/>
        <v>7.0309580199999999E-2</v>
      </c>
      <c r="I372" s="31" t="s">
        <v>1358</v>
      </c>
      <c r="J372" s="64">
        <v>4.8965710584958216E-3</v>
      </c>
      <c r="K372" s="31">
        <f t="shared" si="223"/>
        <v>3.5157380199999998E-2</v>
      </c>
      <c r="L372" s="67" t="s">
        <v>1358</v>
      </c>
      <c r="M372" s="31">
        <v>0</v>
      </c>
      <c r="N372" s="31">
        <v>0</v>
      </c>
      <c r="O372" s="65">
        <v>5.7649607999999998E-2</v>
      </c>
      <c r="P372" s="28">
        <v>6.6297049199999999E-2</v>
      </c>
      <c r="Q372" s="28">
        <v>5.7658103527999993E-2</v>
      </c>
      <c r="R372" s="31">
        <v>6.6306819057199984E-2</v>
      </c>
      <c r="S372" s="31">
        <f t="shared" si="220"/>
        <v>3.5152200000000002E-2</v>
      </c>
      <c r="T372" s="31">
        <f t="shared" si="221"/>
        <v>3.5157380199999998E-2</v>
      </c>
      <c r="U372" s="31">
        <f t="shared" si="208"/>
        <v>3.5152200000000002E-2</v>
      </c>
      <c r="V372" s="31">
        <f t="shared" si="224"/>
        <v>0</v>
      </c>
      <c r="W372" s="31">
        <f t="shared" si="219"/>
        <v>0</v>
      </c>
      <c r="X372" s="31">
        <v>0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0</v>
      </c>
      <c r="AG372" s="28">
        <v>0</v>
      </c>
      <c r="AH372" s="28">
        <v>0</v>
      </c>
      <c r="AI372" s="28">
        <v>0</v>
      </c>
      <c r="AJ372" s="28">
        <v>0</v>
      </c>
      <c r="AK372" s="28">
        <v>0</v>
      </c>
      <c r="AL372" s="28">
        <v>0</v>
      </c>
      <c r="AM372" s="28">
        <v>0</v>
      </c>
      <c r="AN372" s="28">
        <v>0</v>
      </c>
      <c r="AO372" s="28">
        <v>0</v>
      </c>
      <c r="AP372" s="28">
        <v>0</v>
      </c>
      <c r="AQ372" s="28">
        <v>0</v>
      </c>
      <c r="AR372" s="28">
        <v>3.5152200000000002E-2</v>
      </c>
      <c r="AS372" s="28">
        <v>0</v>
      </c>
      <c r="AT372" s="28">
        <v>0</v>
      </c>
      <c r="AU372" s="28">
        <v>3.5152200000000002E-2</v>
      </c>
      <c r="AV372" s="28">
        <v>0</v>
      </c>
      <c r="AW372" s="28">
        <v>3.5157380199999998E-2</v>
      </c>
      <c r="AX372" s="28">
        <v>0</v>
      </c>
      <c r="AY372" s="28">
        <v>0</v>
      </c>
      <c r="AZ372" s="28">
        <v>3.5157380199999998E-2</v>
      </c>
      <c r="BA372" s="28">
        <v>0</v>
      </c>
      <c r="BB372" s="28">
        <v>0</v>
      </c>
      <c r="BC372" s="28">
        <v>0</v>
      </c>
      <c r="BD372" s="28">
        <v>0</v>
      </c>
      <c r="BE372" s="28">
        <v>0</v>
      </c>
      <c r="BF372" s="28">
        <v>0</v>
      </c>
      <c r="BG372" s="28">
        <v>0</v>
      </c>
      <c r="BH372" s="28">
        <v>0</v>
      </c>
      <c r="BI372" s="28">
        <v>0</v>
      </c>
      <c r="BJ372" s="28">
        <v>0</v>
      </c>
      <c r="BK372" s="28">
        <v>0</v>
      </c>
      <c r="BL372" s="28">
        <v>0</v>
      </c>
      <c r="BM372" s="28">
        <v>0</v>
      </c>
      <c r="BN372" s="28">
        <v>0</v>
      </c>
      <c r="BO372" s="28">
        <v>0</v>
      </c>
      <c r="BP372" s="28">
        <v>0</v>
      </c>
      <c r="BQ372" s="28">
        <v>0</v>
      </c>
      <c r="BR372" s="28">
        <v>0</v>
      </c>
      <c r="BS372" s="28">
        <v>0</v>
      </c>
      <c r="BT372" s="28">
        <v>0</v>
      </c>
      <c r="BU372" s="28">
        <v>0</v>
      </c>
      <c r="BV372" s="31">
        <f t="shared" si="209"/>
        <v>7.0309580199999999E-2</v>
      </c>
      <c r="BW372" s="31">
        <f t="shared" si="210"/>
        <v>0</v>
      </c>
      <c r="BX372" s="31">
        <f t="shared" si="211"/>
        <v>0</v>
      </c>
      <c r="BY372" s="31">
        <f t="shared" si="212"/>
        <v>7.0309580199999999E-2</v>
      </c>
      <c r="BZ372" s="31">
        <f t="shared" si="213"/>
        <v>0</v>
      </c>
      <c r="CA372" s="31">
        <f t="shared" si="214"/>
        <v>3.5157380199999998E-2</v>
      </c>
      <c r="CB372" s="31">
        <f t="shared" si="215"/>
        <v>0</v>
      </c>
      <c r="CC372" s="31">
        <f t="shared" si="216"/>
        <v>0</v>
      </c>
      <c r="CD372" s="31">
        <f t="shared" si="217"/>
        <v>3.5157380199999998E-2</v>
      </c>
      <c r="CE372" s="31">
        <f t="shared" si="218"/>
        <v>0</v>
      </c>
      <c r="CF372" s="85" t="s">
        <v>1401</v>
      </c>
    </row>
    <row r="373" spans="1:84" ht="50.25" customHeight="1" x14ac:dyDescent="0.25">
      <c r="A373" s="25" t="s">
        <v>176</v>
      </c>
      <c r="B373" s="26" t="s">
        <v>1473</v>
      </c>
      <c r="C373" s="29" t="s">
        <v>1474</v>
      </c>
      <c r="D373" s="63">
        <v>2017</v>
      </c>
      <c r="E373" s="63">
        <v>2017</v>
      </c>
      <c r="F373" s="63" t="s">
        <v>1358</v>
      </c>
      <c r="G373" s="64">
        <v>7.7935713091922007E-4</v>
      </c>
      <c r="H373" s="64">
        <f t="shared" si="222"/>
        <v>5.5957841999999995E-3</v>
      </c>
      <c r="I373" s="31" t="s">
        <v>1358</v>
      </c>
      <c r="J373" s="64">
        <v>7.7935713091922007E-4</v>
      </c>
      <c r="K373" s="31">
        <f t="shared" si="223"/>
        <v>5.5957841999999995E-3</v>
      </c>
      <c r="L373" s="67" t="s">
        <v>1358</v>
      </c>
      <c r="M373" s="31">
        <v>0</v>
      </c>
      <c r="N373" s="31">
        <v>0</v>
      </c>
      <c r="O373" s="65">
        <v>0</v>
      </c>
      <c r="P373" s="28">
        <v>0</v>
      </c>
      <c r="Q373" s="28">
        <v>9.1770860879999989E-3</v>
      </c>
      <c r="R373" s="31">
        <v>1.0553649001199998E-2</v>
      </c>
      <c r="S373" s="31">
        <f t="shared" si="220"/>
        <v>0</v>
      </c>
      <c r="T373" s="31">
        <f t="shared" si="221"/>
        <v>5.5957841999999995E-3</v>
      </c>
      <c r="U373" s="31">
        <f t="shared" si="208"/>
        <v>0</v>
      </c>
      <c r="V373" s="31">
        <f t="shared" si="224"/>
        <v>0</v>
      </c>
      <c r="W373" s="31">
        <f t="shared" si="219"/>
        <v>0</v>
      </c>
      <c r="X373" s="31">
        <v>0</v>
      </c>
      <c r="Y373" s="28">
        <v>0</v>
      </c>
      <c r="Z373" s="28">
        <v>0</v>
      </c>
      <c r="AA373" s="28">
        <v>0</v>
      </c>
      <c r="AB373" s="28">
        <v>0</v>
      </c>
      <c r="AC373" s="28">
        <v>0</v>
      </c>
      <c r="AD373" s="28">
        <v>0</v>
      </c>
      <c r="AE373" s="28">
        <v>0</v>
      </c>
      <c r="AF373" s="28">
        <v>0</v>
      </c>
      <c r="AG373" s="28">
        <v>0</v>
      </c>
      <c r="AH373" s="28">
        <v>0</v>
      </c>
      <c r="AI373" s="28">
        <v>0</v>
      </c>
      <c r="AJ373" s="28">
        <v>0</v>
      </c>
      <c r="AK373" s="28">
        <v>0</v>
      </c>
      <c r="AL373" s="28">
        <v>0</v>
      </c>
      <c r="AM373" s="28">
        <v>0</v>
      </c>
      <c r="AN373" s="28">
        <v>0</v>
      </c>
      <c r="AO373" s="28">
        <v>0</v>
      </c>
      <c r="AP373" s="28">
        <v>0</v>
      </c>
      <c r="AQ373" s="28">
        <v>0</v>
      </c>
      <c r="AR373" s="28">
        <v>0</v>
      </c>
      <c r="AS373" s="28">
        <v>0</v>
      </c>
      <c r="AT373" s="28">
        <v>0</v>
      </c>
      <c r="AU373" s="28">
        <v>0</v>
      </c>
      <c r="AV373" s="28">
        <v>0</v>
      </c>
      <c r="AW373" s="28">
        <v>5.5957841999999995E-3</v>
      </c>
      <c r="AX373" s="28">
        <v>0</v>
      </c>
      <c r="AY373" s="28">
        <v>0</v>
      </c>
      <c r="AZ373" s="28">
        <v>5.5957841999999995E-3</v>
      </c>
      <c r="BA373" s="28">
        <v>0</v>
      </c>
      <c r="BB373" s="28">
        <v>0</v>
      </c>
      <c r="BC373" s="28">
        <v>0</v>
      </c>
      <c r="BD373" s="28">
        <v>0</v>
      </c>
      <c r="BE373" s="28">
        <v>0</v>
      </c>
      <c r="BF373" s="28">
        <v>0</v>
      </c>
      <c r="BG373" s="28">
        <v>0</v>
      </c>
      <c r="BH373" s="28">
        <v>0</v>
      </c>
      <c r="BI373" s="28">
        <v>0</v>
      </c>
      <c r="BJ373" s="28">
        <v>0</v>
      </c>
      <c r="BK373" s="28">
        <v>0</v>
      </c>
      <c r="BL373" s="28">
        <v>0</v>
      </c>
      <c r="BM373" s="28">
        <v>0</v>
      </c>
      <c r="BN373" s="28">
        <v>0</v>
      </c>
      <c r="BO373" s="28">
        <v>0</v>
      </c>
      <c r="BP373" s="28">
        <v>0</v>
      </c>
      <c r="BQ373" s="28">
        <v>0</v>
      </c>
      <c r="BR373" s="28">
        <v>0</v>
      </c>
      <c r="BS373" s="28">
        <v>0</v>
      </c>
      <c r="BT373" s="28">
        <v>0</v>
      </c>
      <c r="BU373" s="28">
        <v>0</v>
      </c>
      <c r="BV373" s="31">
        <f t="shared" si="209"/>
        <v>5.5957841999999995E-3</v>
      </c>
      <c r="BW373" s="31">
        <f t="shared" si="210"/>
        <v>0</v>
      </c>
      <c r="BX373" s="31">
        <f t="shared" si="211"/>
        <v>0</v>
      </c>
      <c r="BY373" s="31">
        <f t="shared" si="212"/>
        <v>5.5957841999999995E-3</v>
      </c>
      <c r="BZ373" s="31">
        <f t="shared" si="213"/>
        <v>0</v>
      </c>
      <c r="CA373" s="31">
        <f t="shared" si="214"/>
        <v>5.5957841999999995E-3</v>
      </c>
      <c r="CB373" s="31">
        <f t="shared" si="215"/>
        <v>0</v>
      </c>
      <c r="CC373" s="31">
        <f t="shared" si="216"/>
        <v>0</v>
      </c>
      <c r="CD373" s="31">
        <f t="shared" si="217"/>
        <v>5.5957841999999995E-3</v>
      </c>
      <c r="CE373" s="31">
        <f t="shared" si="218"/>
        <v>0</v>
      </c>
      <c r="CF373" s="85" t="s">
        <v>1401</v>
      </c>
    </row>
    <row r="374" spans="1:84" ht="50.25" customHeight="1" x14ac:dyDescent="0.25">
      <c r="A374" s="25" t="s">
        <v>176</v>
      </c>
      <c r="B374" s="26" t="s">
        <v>1475</v>
      </c>
      <c r="C374" s="29" t="s">
        <v>1476</v>
      </c>
      <c r="D374" s="63">
        <v>2017</v>
      </c>
      <c r="E374" s="63">
        <v>2017</v>
      </c>
      <c r="F374" s="63" t="s">
        <v>1358</v>
      </c>
      <c r="G374" s="64">
        <v>8.5580568245125345E-4</v>
      </c>
      <c r="H374" s="64">
        <f t="shared" si="222"/>
        <v>6.1446847999999995E-3</v>
      </c>
      <c r="I374" s="31" t="s">
        <v>1358</v>
      </c>
      <c r="J374" s="64">
        <v>8.5580568245125345E-4</v>
      </c>
      <c r="K374" s="31">
        <f t="shared" si="223"/>
        <v>6.1446847999999995E-3</v>
      </c>
      <c r="L374" s="67" t="s">
        <v>1358</v>
      </c>
      <c r="M374" s="31">
        <v>0</v>
      </c>
      <c r="N374" s="31">
        <v>0</v>
      </c>
      <c r="O374" s="65">
        <v>0</v>
      </c>
      <c r="P374" s="28">
        <v>0</v>
      </c>
      <c r="Q374" s="28">
        <v>1.0077283071999999E-2</v>
      </c>
      <c r="R374" s="31">
        <v>1.1588875532799999E-2</v>
      </c>
      <c r="S374" s="31">
        <f t="shared" si="220"/>
        <v>0</v>
      </c>
      <c r="T374" s="31">
        <f t="shared" si="221"/>
        <v>6.1446847999999995E-3</v>
      </c>
      <c r="U374" s="31">
        <f t="shared" si="208"/>
        <v>0</v>
      </c>
      <c r="V374" s="31">
        <f t="shared" si="224"/>
        <v>0</v>
      </c>
      <c r="W374" s="31">
        <f t="shared" si="219"/>
        <v>0</v>
      </c>
      <c r="X374" s="31">
        <v>0</v>
      </c>
      <c r="Y374" s="28">
        <v>0</v>
      </c>
      <c r="Z374" s="28">
        <v>0</v>
      </c>
      <c r="AA374" s="28">
        <v>0</v>
      </c>
      <c r="AB374" s="28">
        <v>0</v>
      </c>
      <c r="AC374" s="28">
        <v>0</v>
      </c>
      <c r="AD374" s="28">
        <v>0</v>
      </c>
      <c r="AE374" s="28">
        <v>0</v>
      </c>
      <c r="AF374" s="28">
        <v>0</v>
      </c>
      <c r="AG374" s="28">
        <v>0</v>
      </c>
      <c r="AH374" s="28">
        <v>0</v>
      </c>
      <c r="AI374" s="28">
        <v>0</v>
      </c>
      <c r="AJ374" s="28">
        <v>0</v>
      </c>
      <c r="AK374" s="28">
        <v>0</v>
      </c>
      <c r="AL374" s="28">
        <v>0</v>
      </c>
      <c r="AM374" s="28">
        <v>0</v>
      </c>
      <c r="AN374" s="28">
        <v>0</v>
      </c>
      <c r="AO374" s="28">
        <v>0</v>
      </c>
      <c r="AP374" s="28">
        <v>0</v>
      </c>
      <c r="AQ374" s="28">
        <v>0</v>
      </c>
      <c r="AR374" s="28">
        <v>0</v>
      </c>
      <c r="AS374" s="28">
        <v>0</v>
      </c>
      <c r="AT374" s="28">
        <v>0</v>
      </c>
      <c r="AU374" s="28">
        <v>0</v>
      </c>
      <c r="AV374" s="28">
        <v>0</v>
      </c>
      <c r="AW374" s="28">
        <v>6.1446847999999995E-3</v>
      </c>
      <c r="AX374" s="28">
        <v>0</v>
      </c>
      <c r="AY374" s="28">
        <v>0</v>
      </c>
      <c r="AZ374" s="28">
        <v>6.1446847999999995E-3</v>
      </c>
      <c r="BA374" s="28">
        <v>0</v>
      </c>
      <c r="BB374" s="28">
        <v>0</v>
      </c>
      <c r="BC374" s="28">
        <v>0</v>
      </c>
      <c r="BD374" s="28">
        <v>0</v>
      </c>
      <c r="BE374" s="28">
        <v>0</v>
      </c>
      <c r="BF374" s="28">
        <v>0</v>
      </c>
      <c r="BG374" s="28">
        <v>0</v>
      </c>
      <c r="BH374" s="28">
        <v>0</v>
      </c>
      <c r="BI374" s="28">
        <v>0</v>
      </c>
      <c r="BJ374" s="28">
        <v>0</v>
      </c>
      <c r="BK374" s="28">
        <v>0</v>
      </c>
      <c r="BL374" s="28">
        <v>0</v>
      </c>
      <c r="BM374" s="28">
        <v>0</v>
      </c>
      <c r="BN374" s="28">
        <v>0</v>
      </c>
      <c r="BO374" s="28">
        <v>0</v>
      </c>
      <c r="BP374" s="28">
        <v>0</v>
      </c>
      <c r="BQ374" s="28">
        <v>0</v>
      </c>
      <c r="BR374" s="28">
        <v>0</v>
      </c>
      <c r="BS374" s="28">
        <v>0</v>
      </c>
      <c r="BT374" s="28">
        <v>0</v>
      </c>
      <c r="BU374" s="28">
        <v>0</v>
      </c>
      <c r="BV374" s="31">
        <f t="shared" si="209"/>
        <v>6.1446847999999995E-3</v>
      </c>
      <c r="BW374" s="31">
        <f t="shared" si="210"/>
        <v>0</v>
      </c>
      <c r="BX374" s="31">
        <f t="shared" si="211"/>
        <v>0</v>
      </c>
      <c r="BY374" s="31">
        <f t="shared" si="212"/>
        <v>6.1446847999999995E-3</v>
      </c>
      <c r="BZ374" s="31">
        <f t="shared" si="213"/>
        <v>0</v>
      </c>
      <c r="CA374" s="31">
        <f t="shared" si="214"/>
        <v>6.1446847999999995E-3</v>
      </c>
      <c r="CB374" s="31">
        <f t="shared" si="215"/>
        <v>0</v>
      </c>
      <c r="CC374" s="31">
        <f t="shared" si="216"/>
        <v>0</v>
      </c>
      <c r="CD374" s="31">
        <f t="shared" si="217"/>
        <v>6.1446847999999995E-3</v>
      </c>
      <c r="CE374" s="31">
        <f t="shared" si="218"/>
        <v>0</v>
      </c>
      <c r="CF374" s="85" t="s">
        <v>1401</v>
      </c>
    </row>
    <row r="375" spans="1:84" ht="50.25" customHeight="1" x14ac:dyDescent="0.25">
      <c r="A375" s="25" t="s">
        <v>176</v>
      </c>
      <c r="B375" s="26" t="s">
        <v>1477</v>
      </c>
      <c r="C375" s="29" t="s">
        <v>1478</v>
      </c>
      <c r="D375" s="63">
        <v>2017</v>
      </c>
      <c r="E375" s="63">
        <v>2017</v>
      </c>
      <c r="F375" s="63" t="s">
        <v>1358</v>
      </c>
      <c r="G375" s="64">
        <v>1.5332456545961001E-3</v>
      </c>
      <c r="H375" s="64">
        <f t="shared" si="222"/>
        <v>1.1008703799999998E-2</v>
      </c>
      <c r="I375" s="31" t="s">
        <v>1358</v>
      </c>
      <c r="J375" s="64">
        <v>1.5332456545961001E-3</v>
      </c>
      <c r="K375" s="31">
        <f t="shared" si="223"/>
        <v>1.1008703799999998E-2</v>
      </c>
      <c r="L375" s="67" t="s">
        <v>1358</v>
      </c>
      <c r="M375" s="31">
        <v>0</v>
      </c>
      <c r="N375" s="31">
        <v>0</v>
      </c>
      <c r="O375" s="65">
        <v>0</v>
      </c>
      <c r="P375" s="28">
        <v>0</v>
      </c>
      <c r="Q375" s="28">
        <v>1.8054274231999998E-2</v>
      </c>
      <c r="R375" s="31">
        <v>2.0762415366799996E-2</v>
      </c>
      <c r="S375" s="31">
        <f t="shared" si="220"/>
        <v>0</v>
      </c>
      <c r="T375" s="31">
        <f t="shared" si="221"/>
        <v>1.1008703799999998E-2</v>
      </c>
      <c r="U375" s="31">
        <f t="shared" si="208"/>
        <v>0</v>
      </c>
      <c r="V375" s="31">
        <f t="shared" si="224"/>
        <v>0</v>
      </c>
      <c r="W375" s="31">
        <f t="shared" si="219"/>
        <v>0</v>
      </c>
      <c r="X375" s="31">
        <v>0</v>
      </c>
      <c r="Y375" s="28">
        <v>0</v>
      </c>
      <c r="Z375" s="28">
        <v>0</v>
      </c>
      <c r="AA375" s="28">
        <v>0</v>
      </c>
      <c r="AB375" s="28">
        <v>0</v>
      </c>
      <c r="AC375" s="28">
        <v>0</v>
      </c>
      <c r="AD375" s="28">
        <v>0</v>
      </c>
      <c r="AE375" s="28">
        <v>0</v>
      </c>
      <c r="AF375" s="28">
        <v>0</v>
      </c>
      <c r="AG375" s="28">
        <v>0</v>
      </c>
      <c r="AH375" s="28">
        <v>0</v>
      </c>
      <c r="AI375" s="28">
        <v>0</v>
      </c>
      <c r="AJ375" s="28">
        <v>0</v>
      </c>
      <c r="AK375" s="28">
        <v>0</v>
      </c>
      <c r="AL375" s="28">
        <v>0</v>
      </c>
      <c r="AM375" s="28">
        <v>0</v>
      </c>
      <c r="AN375" s="28">
        <v>0</v>
      </c>
      <c r="AO375" s="28">
        <v>0</v>
      </c>
      <c r="AP375" s="28">
        <v>0</v>
      </c>
      <c r="AQ375" s="28">
        <v>0</v>
      </c>
      <c r="AR375" s="28">
        <v>0</v>
      </c>
      <c r="AS375" s="28">
        <v>0</v>
      </c>
      <c r="AT375" s="28">
        <v>0</v>
      </c>
      <c r="AU375" s="28">
        <v>0</v>
      </c>
      <c r="AV375" s="28">
        <v>0</v>
      </c>
      <c r="AW375" s="28">
        <v>1.1008703799999998E-2</v>
      </c>
      <c r="AX375" s="28">
        <v>0</v>
      </c>
      <c r="AY375" s="28">
        <v>0</v>
      </c>
      <c r="AZ375" s="28">
        <v>1.1008703799999998E-2</v>
      </c>
      <c r="BA375" s="28">
        <v>0</v>
      </c>
      <c r="BB375" s="28">
        <v>0</v>
      </c>
      <c r="BC375" s="28">
        <v>0</v>
      </c>
      <c r="BD375" s="28">
        <v>0</v>
      </c>
      <c r="BE375" s="28">
        <v>0</v>
      </c>
      <c r="BF375" s="28">
        <v>0</v>
      </c>
      <c r="BG375" s="28">
        <v>0</v>
      </c>
      <c r="BH375" s="28">
        <v>0</v>
      </c>
      <c r="BI375" s="28">
        <v>0</v>
      </c>
      <c r="BJ375" s="28">
        <v>0</v>
      </c>
      <c r="BK375" s="28">
        <v>0</v>
      </c>
      <c r="BL375" s="28">
        <v>0</v>
      </c>
      <c r="BM375" s="28">
        <v>0</v>
      </c>
      <c r="BN375" s="28">
        <v>0</v>
      </c>
      <c r="BO375" s="28">
        <v>0</v>
      </c>
      <c r="BP375" s="28">
        <v>0</v>
      </c>
      <c r="BQ375" s="28">
        <v>0</v>
      </c>
      <c r="BR375" s="28">
        <v>0</v>
      </c>
      <c r="BS375" s="28">
        <v>0</v>
      </c>
      <c r="BT375" s="28">
        <v>0</v>
      </c>
      <c r="BU375" s="28">
        <v>0</v>
      </c>
      <c r="BV375" s="31">
        <f t="shared" si="209"/>
        <v>1.1008703799999998E-2</v>
      </c>
      <c r="BW375" s="31">
        <f t="shared" si="210"/>
        <v>0</v>
      </c>
      <c r="BX375" s="31">
        <f t="shared" si="211"/>
        <v>0</v>
      </c>
      <c r="BY375" s="31">
        <f t="shared" si="212"/>
        <v>1.1008703799999998E-2</v>
      </c>
      <c r="BZ375" s="31">
        <f t="shared" si="213"/>
        <v>0</v>
      </c>
      <c r="CA375" s="31">
        <f t="shared" si="214"/>
        <v>1.1008703799999998E-2</v>
      </c>
      <c r="CB375" s="31">
        <f t="shared" si="215"/>
        <v>0</v>
      </c>
      <c r="CC375" s="31">
        <f t="shared" si="216"/>
        <v>0</v>
      </c>
      <c r="CD375" s="31">
        <f t="shared" si="217"/>
        <v>1.1008703799999998E-2</v>
      </c>
      <c r="CE375" s="31">
        <f t="shared" si="218"/>
        <v>0</v>
      </c>
      <c r="CF375" s="85" t="s">
        <v>1401</v>
      </c>
    </row>
    <row r="376" spans="1:84" ht="50.25" customHeight="1" x14ac:dyDescent="0.25">
      <c r="A376" s="25" t="s">
        <v>176</v>
      </c>
      <c r="B376" s="26" t="s">
        <v>1479</v>
      </c>
      <c r="C376" s="29" t="s">
        <v>1480</v>
      </c>
      <c r="D376" s="63">
        <v>2017</v>
      </c>
      <c r="E376" s="63">
        <v>2017</v>
      </c>
      <c r="F376" s="63" t="s">
        <v>1358</v>
      </c>
      <c r="G376" s="64">
        <v>8.480929526462394E-4</v>
      </c>
      <c r="H376" s="64">
        <f t="shared" si="222"/>
        <v>6.0893073999999988E-3</v>
      </c>
      <c r="I376" s="31" t="s">
        <v>1358</v>
      </c>
      <c r="J376" s="64">
        <v>8.480929526462394E-4</v>
      </c>
      <c r="K376" s="31">
        <f t="shared" si="223"/>
        <v>6.0893073999999988E-3</v>
      </c>
      <c r="L376" s="67" t="s">
        <v>1358</v>
      </c>
      <c r="M376" s="31">
        <v>0</v>
      </c>
      <c r="N376" s="31">
        <v>0</v>
      </c>
      <c r="O376" s="65">
        <v>0</v>
      </c>
      <c r="P376" s="28">
        <v>0</v>
      </c>
      <c r="Q376" s="28">
        <v>9.9864641359999982E-3</v>
      </c>
      <c r="R376" s="31">
        <v>1.1484433756399997E-2</v>
      </c>
      <c r="S376" s="31">
        <f t="shared" si="220"/>
        <v>0</v>
      </c>
      <c r="T376" s="31">
        <f t="shared" si="221"/>
        <v>6.0893073999999988E-3</v>
      </c>
      <c r="U376" s="31">
        <f t="shared" si="208"/>
        <v>0</v>
      </c>
      <c r="V376" s="31">
        <f t="shared" si="224"/>
        <v>0</v>
      </c>
      <c r="W376" s="31">
        <f t="shared" si="219"/>
        <v>0</v>
      </c>
      <c r="X376" s="31">
        <v>0</v>
      </c>
      <c r="Y376" s="28">
        <v>0</v>
      </c>
      <c r="Z376" s="28">
        <v>0</v>
      </c>
      <c r="AA376" s="28">
        <v>0</v>
      </c>
      <c r="AB376" s="28">
        <v>0</v>
      </c>
      <c r="AC376" s="28">
        <v>0</v>
      </c>
      <c r="AD376" s="28">
        <v>0</v>
      </c>
      <c r="AE376" s="28">
        <v>0</v>
      </c>
      <c r="AF376" s="28">
        <v>0</v>
      </c>
      <c r="AG376" s="28">
        <v>0</v>
      </c>
      <c r="AH376" s="28">
        <v>0</v>
      </c>
      <c r="AI376" s="28">
        <v>0</v>
      </c>
      <c r="AJ376" s="28">
        <v>0</v>
      </c>
      <c r="AK376" s="28">
        <v>0</v>
      </c>
      <c r="AL376" s="28">
        <v>0</v>
      </c>
      <c r="AM376" s="28">
        <v>0</v>
      </c>
      <c r="AN376" s="28">
        <v>0</v>
      </c>
      <c r="AO376" s="28">
        <v>0</v>
      </c>
      <c r="AP376" s="28">
        <v>0</v>
      </c>
      <c r="AQ376" s="28">
        <v>0</v>
      </c>
      <c r="AR376" s="28">
        <v>0</v>
      </c>
      <c r="AS376" s="28">
        <v>0</v>
      </c>
      <c r="AT376" s="28">
        <v>0</v>
      </c>
      <c r="AU376" s="28">
        <v>0</v>
      </c>
      <c r="AV376" s="28">
        <v>0</v>
      </c>
      <c r="AW376" s="28">
        <v>6.0893073999999988E-3</v>
      </c>
      <c r="AX376" s="28">
        <v>0</v>
      </c>
      <c r="AY376" s="28">
        <v>0</v>
      </c>
      <c r="AZ376" s="28">
        <v>6.0893073999999988E-3</v>
      </c>
      <c r="BA376" s="28">
        <v>0</v>
      </c>
      <c r="BB376" s="28">
        <v>0</v>
      </c>
      <c r="BC376" s="28">
        <v>0</v>
      </c>
      <c r="BD376" s="28">
        <v>0</v>
      </c>
      <c r="BE376" s="28">
        <v>0</v>
      </c>
      <c r="BF376" s="28">
        <v>0</v>
      </c>
      <c r="BG376" s="28">
        <v>0</v>
      </c>
      <c r="BH376" s="28">
        <v>0</v>
      </c>
      <c r="BI376" s="28">
        <v>0</v>
      </c>
      <c r="BJ376" s="28">
        <v>0</v>
      </c>
      <c r="BK376" s="28">
        <v>0</v>
      </c>
      <c r="BL376" s="28">
        <v>0</v>
      </c>
      <c r="BM376" s="28">
        <v>0</v>
      </c>
      <c r="BN376" s="28">
        <v>0</v>
      </c>
      <c r="BO376" s="28">
        <v>0</v>
      </c>
      <c r="BP376" s="28">
        <v>0</v>
      </c>
      <c r="BQ376" s="28">
        <v>0</v>
      </c>
      <c r="BR376" s="28">
        <v>0</v>
      </c>
      <c r="BS376" s="28">
        <v>0</v>
      </c>
      <c r="BT376" s="28">
        <v>0</v>
      </c>
      <c r="BU376" s="28">
        <v>0</v>
      </c>
      <c r="BV376" s="31">
        <f t="shared" si="209"/>
        <v>6.0893073999999988E-3</v>
      </c>
      <c r="BW376" s="31">
        <f t="shared" si="210"/>
        <v>0</v>
      </c>
      <c r="BX376" s="31">
        <f t="shared" si="211"/>
        <v>0</v>
      </c>
      <c r="BY376" s="31">
        <f t="shared" si="212"/>
        <v>6.0893073999999988E-3</v>
      </c>
      <c r="BZ376" s="31">
        <f t="shared" si="213"/>
        <v>0</v>
      </c>
      <c r="CA376" s="31">
        <f t="shared" si="214"/>
        <v>6.0893073999999988E-3</v>
      </c>
      <c r="CB376" s="31">
        <f t="shared" si="215"/>
        <v>0</v>
      </c>
      <c r="CC376" s="31">
        <f t="shared" si="216"/>
        <v>0</v>
      </c>
      <c r="CD376" s="31">
        <f t="shared" si="217"/>
        <v>6.0893073999999988E-3</v>
      </c>
      <c r="CE376" s="31">
        <f t="shared" si="218"/>
        <v>0</v>
      </c>
      <c r="CF376" s="85" t="s">
        <v>1401</v>
      </c>
    </row>
    <row r="377" spans="1:84" ht="50.25" customHeight="1" x14ac:dyDescent="0.25">
      <c r="A377" s="25" t="s">
        <v>176</v>
      </c>
      <c r="B377" s="26" t="s">
        <v>1481</v>
      </c>
      <c r="C377" s="29" t="s">
        <v>1482</v>
      </c>
      <c r="D377" s="63">
        <v>2017</v>
      </c>
      <c r="E377" s="63">
        <v>2017</v>
      </c>
      <c r="F377" s="63" t="s">
        <v>1358</v>
      </c>
      <c r="G377" s="64">
        <v>6.9237896935933152E-4</v>
      </c>
      <c r="H377" s="64">
        <f t="shared" si="222"/>
        <v>4.9712810000000001E-3</v>
      </c>
      <c r="I377" s="31" t="s">
        <v>1358</v>
      </c>
      <c r="J377" s="64">
        <v>6.9237896935933152E-4</v>
      </c>
      <c r="K377" s="31">
        <f t="shared" si="223"/>
        <v>4.9712810000000001E-3</v>
      </c>
      <c r="L377" s="67" t="s">
        <v>1358</v>
      </c>
      <c r="M377" s="31">
        <v>0</v>
      </c>
      <c r="N377" s="31">
        <v>0</v>
      </c>
      <c r="O377" s="65">
        <v>0</v>
      </c>
      <c r="P377" s="28">
        <v>0</v>
      </c>
      <c r="Q377" s="28">
        <v>8.1529008399999995E-3</v>
      </c>
      <c r="R377" s="31">
        <v>9.3758359659999995E-3</v>
      </c>
      <c r="S377" s="31">
        <f t="shared" si="220"/>
        <v>0</v>
      </c>
      <c r="T377" s="31">
        <f t="shared" si="221"/>
        <v>4.9712810000000001E-3</v>
      </c>
      <c r="U377" s="31">
        <f t="shared" si="208"/>
        <v>0</v>
      </c>
      <c r="V377" s="31">
        <f t="shared" si="224"/>
        <v>0</v>
      </c>
      <c r="W377" s="31">
        <f t="shared" si="219"/>
        <v>0</v>
      </c>
      <c r="X377" s="31">
        <v>0</v>
      </c>
      <c r="Y377" s="28">
        <v>0</v>
      </c>
      <c r="Z377" s="28">
        <v>0</v>
      </c>
      <c r="AA377" s="28">
        <v>0</v>
      </c>
      <c r="AB377" s="28">
        <v>0</v>
      </c>
      <c r="AC377" s="28">
        <v>0</v>
      </c>
      <c r="AD377" s="28">
        <v>0</v>
      </c>
      <c r="AE377" s="28">
        <v>0</v>
      </c>
      <c r="AF377" s="28">
        <v>0</v>
      </c>
      <c r="AG377" s="28">
        <v>0</v>
      </c>
      <c r="AH377" s="28">
        <v>0</v>
      </c>
      <c r="AI377" s="28">
        <v>0</v>
      </c>
      <c r="AJ377" s="28">
        <v>0</v>
      </c>
      <c r="AK377" s="28">
        <v>0</v>
      </c>
      <c r="AL377" s="28">
        <v>0</v>
      </c>
      <c r="AM377" s="28">
        <v>0</v>
      </c>
      <c r="AN377" s="28">
        <v>0</v>
      </c>
      <c r="AO377" s="28">
        <v>0</v>
      </c>
      <c r="AP377" s="28">
        <v>0</v>
      </c>
      <c r="AQ377" s="28">
        <v>0</v>
      </c>
      <c r="AR377" s="28">
        <v>0</v>
      </c>
      <c r="AS377" s="28">
        <v>0</v>
      </c>
      <c r="AT377" s="28">
        <v>0</v>
      </c>
      <c r="AU377" s="28">
        <v>0</v>
      </c>
      <c r="AV377" s="28">
        <v>0</v>
      </c>
      <c r="AW377" s="28">
        <v>4.9712810000000001E-3</v>
      </c>
      <c r="AX377" s="28">
        <v>0</v>
      </c>
      <c r="AY377" s="28">
        <v>0</v>
      </c>
      <c r="AZ377" s="28">
        <v>4.9712810000000001E-3</v>
      </c>
      <c r="BA377" s="28">
        <v>0</v>
      </c>
      <c r="BB377" s="28">
        <v>0</v>
      </c>
      <c r="BC377" s="28">
        <v>0</v>
      </c>
      <c r="BD377" s="28">
        <v>0</v>
      </c>
      <c r="BE377" s="28">
        <v>0</v>
      </c>
      <c r="BF377" s="28">
        <v>0</v>
      </c>
      <c r="BG377" s="28">
        <v>0</v>
      </c>
      <c r="BH377" s="28">
        <v>0</v>
      </c>
      <c r="BI377" s="28">
        <v>0</v>
      </c>
      <c r="BJ377" s="28">
        <v>0</v>
      </c>
      <c r="BK377" s="28">
        <v>0</v>
      </c>
      <c r="BL377" s="28">
        <v>0</v>
      </c>
      <c r="BM377" s="28">
        <v>0</v>
      </c>
      <c r="BN377" s="28">
        <v>0</v>
      </c>
      <c r="BO377" s="28">
        <v>0</v>
      </c>
      <c r="BP377" s="28">
        <v>0</v>
      </c>
      <c r="BQ377" s="28">
        <v>0</v>
      </c>
      <c r="BR377" s="28">
        <v>0</v>
      </c>
      <c r="BS377" s="28">
        <v>0</v>
      </c>
      <c r="BT377" s="28">
        <v>0</v>
      </c>
      <c r="BU377" s="28">
        <v>0</v>
      </c>
      <c r="BV377" s="31">
        <f t="shared" si="209"/>
        <v>4.9712810000000001E-3</v>
      </c>
      <c r="BW377" s="31">
        <f t="shared" si="210"/>
        <v>0</v>
      </c>
      <c r="BX377" s="31">
        <f t="shared" si="211"/>
        <v>0</v>
      </c>
      <c r="BY377" s="31">
        <f t="shared" si="212"/>
        <v>4.9712810000000001E-3</v>
      </c>
      <c r="BZ377" s="31">
        <f t="shared" si="213"/>
        <v>0</v>
      </c>
      <c r="CA377" s="31">
        <f t="shared" si="214"/>
        <v>4.9712810000000001E-3</v>
      </c>
      <c r="CB377" s="31">
        <f t="shared" si="215"/>
        <v>0</v>
      </c>
      <c r="CC377" s="31">
        <f t="shared" si="216"/>
        <v>0</v>
      </c>
      <c r="CD377" s="31">
        <f t="shared" si="217"/>
        <v>4.9712810000000001E-3</v>
      </c>
      <c r="CE377" s="31">
        <f t="shared" si="218"/>
        <v>0</v>
      </c>
      <c r="CF377" s="85" t="s">
        <v>1401</v>
      </c>
    </row>
    <row r="378" spans="1:84" ht="50.25" customHeight="1" x14ac:dyDescent="0.25">
      <c r="A378" s="25" t="s">
        <v>176</v>
      </c>
      <c r="B378" s="26" t="s">
        <v>1483</v>
      </c>
      <c r="C378" s="29" t="s">
        <v>1484</v>
      </c>
      <c r="D378" s="63">
        <v>2017</v>
      </c>
      <c r="E378" s="63">
        <v>2017</v>
      </c>
      <c r="F378" s="63" t="s">
        <v>1358</v>
      </c>
      <c r="G378" s="64">
        <v>2.5301402228412257E-3</v>
      </c>
      <c r="H378" s="64">
        <f t="shared" si="222"/>
        <v>1.81664068E-2</v>
      </c>
      <c r="I378" s="31" t="s">
        <v>1358</v>
      </c>
      <c r="J378" s="64">
        <v>2.5301402228412257E-3</v>
      </c>
      <c r="K378" s="31">
        <f t="shared" si="223"/>
        <v>1.81664068E-2</v>
      </c>
      <c r="L378" s="67" t="s">
        <v>1358</v>
      </c>
      <c r="M378" s="31">
        <v>0</v>
      </c>
      <c r="N378" s="31">
        <v>0</v>
      </c>
      <c r="O378" s="65">
        <v>0</v>
      </c>
      <c r="P378" s="28">
        <v>0</v>
      </c>
      <c r="Q378" s="28">
        <v>2.9792907151999996E-2</v>
      </c>
      <c r="R378" s="31">
        <v>3.4261843224799991E-2</v>
      </c>
      <c r="S378" s="31">
        <f t="shared" si="220"/>
        <v>0</v>
      </c>
      <c r="T378" s="31">
        <f t="shared" si="221"/>
        <v>1.81664068E-2</v>
      </c>
      <c r="U378" s="31">
        <f t="shared" ref="U378:U441" si="225">X378+AH378+AR378+BB378+BL378</f>
        <v>0</v>
      </c>
      <c r="V378" s="31">
        <f t="shared" si="224"/>
        <v>0</v>
      </c>
      <c r="W378" s="31">
        <f t="shared" si="219"/>
        <v>0</v>
      </c>
      <c r="X378" s="31">
        <v>0</v>
      </c>
      <c r="Y378" s="28">
        <v>0</v>
      </c>
      <c r="Z378" s="28">
        <v>0</v>
      </c>
      <c r="AA378" s="28">
        <v>0</v>
      </c>
      <c r="AB378" s="28">
        <v>0</v>
      </c>
      <c r="AC378" s="28">
        <v>0</v>
      </c>
      <c r="AD378" s="28">
        <v>0</v>
      </c>
      <c r="AE378" s="28">
        <v>0</v>
      </c>
      <c r="AF378" s="28">
        <v>0</v>
      </c>
      <c r="AG378" s="28">
        <v>0</v>
      </c>
      <c r="AH378" s="28">
        <v>0</v>
      </c>
      <c r="AI378" s="28">
        <v>0</v>
      </c>
      <c r="AJ378" s="28">
        <v>0</v>
      </c>
      <c r="AK378" s="28">
        <v>0</v>
      </c>
      <c r="AL378" s="28">
        <v>0</v>
      </c>
      <c r="AM378" s="28">
        <v>0</v>
      </c>
      <c r="AN378" s="28">
        <v>0</v>
      </c>
      <c r="AO378" s="28">
        <v>0</v>
      </c>
      <c r="AP378" s="28">
        <v>0</v>
      </c>
      <c r="AQ378" s="28">
        <v>0</v>
      </c>
      <c r="AR378" s="28">
        <v>0</v>
      </c>
      <c r="AS378" s="28">
        <v>0</v>
      </c>
      <c r="AT378" s="28">
        <v>0</v>
      </c>
      <c r="AU378" s="28">
        <v>0</v>
      </c>
      <c r="AV378" s="28">
        <v>0</v>
      </c>
      <c r="AW378" s="28">
        <v>1.81664068E-2</v>
      </c>
      <c r="AX378" s="28">
        <v>0</v>
      </c>
      <c r="AY378" s="28">
        <v>0</v>
      </c>
      <c r="AZ378" s="28">
        <v>1.81664068E-2</v>
      </c>
      <c r="BA378" s="28">
        <v>0</v>
      </c>
      <c r="BB378" s="28">
        <v>0</v>
      </c>
      <c r="BC378" s="28">
        <v>0</v>
      </c>
      <c r="BD378" s="28">
        <v>0</v>
      </c>
      <c r="BE378" s="28">
        <v>0</v>
      </c>
      <c r="BF378" s="28">
        <v>0</v>
      </c>
      <c r="BG378" s="28">
        <v>0</v>
      </c>
      <c r="BH378" s="28">
        <v>0</v>
      </c>
      <c r="BI378" s="28">
        <v>0</v>
      </c>
      <c r="BJ378" s="28">
        <v>0</v>
      </c>
      <c r="BK378" s="28">
        <v>0</v>
      </c>
      <c r="BL378" s="28">
        <v>0</v>
      </c>
      <c r="BM378" s="28">
        <v>0</v>
      </c>
      <c r="BN378" s="28">
        <v>0</v>
      </c>
      <c r="BO378" s="28">
        <v>0</v>
      </c>
      <c r="BP378" s="28">
        <v>0</v>
      </c>
      <c r="BQ378" s="28">
        <v>0</v>
      </c>
      <c r="BR378" s="28">
        <v>0</v>
      </c>
      <c r="BS378" s="28">
        <v>0</v>
      </c>
      <c r="BT378" s="28">
        <v>0</v>
      </c>
      <c r="BU378" s="28">
        <v>0</v>
      </c>
      <c r="BV378" s="31">
        <f t="shared" ref="BV378:BV441" si="226">AH378+AM378+AR378+AW378+BB378+BG378+BL378</f>
        <v>1.81664068E-2</v>
      </c>
      <c r="BW378" s="31">
        <f t="shared" ref="BW378:BW441" si="227">AI378+AN378+AS378+AX378+BC378+BH378+BM378</f>
        <v>0</v>
      </c>
      <c r="BX378" s="31">
        <f t="shared" ref="BX378:BX441" si="228">AJ378+AO378+AT378+AY378+BD378+BI378+BN378</f>
        <v>0</v>
      </c>
      <c r="BY378" s="31">
        <f t="shared" ref="BY378:BY441" si="229">AK378+AP378+AU378+AZ378+BE378+BJ378+BO378</f>
        <v>1.81664068E-2</v>
      </c>
      <c r="BZ378" s="31">
        <f t="shared" ref="BZ378:BZ441" si="230">AL378+AQ378+AV378+BA378+BF378+BK378+BP378</f>
        <v>0</v>
      </c>
      <c r="CA378" s="31">
        <f t="shared" ref="CA378:CA441" si="231">AM378+AW378+BG378+BQ378</f>
        <v>1.81664068E-2</v>
      </c>
      <c r="CB378" s="31">
        <f t="shared" ref="CB378:CB441" si="232">AN378+AX378+BH378+BR378</f>
        <v>0</v>
      </c>
      <c r="CC378" s="31">
        <f t="shared" ref="CC378:CC441" si="233">AO378+AY378+BI378+BS378</f>
        <v>0</v>
      </c>
      <c r="CD378" s="31">
        <f t="shared" ref="CD378:CD441" si="234">AP378+AZ378+BJ378+BT378</f>
        <v>1.81664068E-2</v>
      </c>
      <c r="CE378" s="31">
        <f t="shared" ref="CE378:CE441" si="235">AQ378+BA378+BK378+BU378</f>
        <v>0</v>
      </c>
      <c r="CF378" s="85" t="s">
        <v>1401</v>
      </c>
    </row>
    <row r="379" spans="1:84" ht="50.25" customHeight="1" x14ac:dyDescent="0.25">
      <c r="A379" s="25" t="s">
        <v>176</v>
      </c>
      <c r="B379" s="26" t="s">
        <v>1485</v>
      </c>
      <c r="C379" s="29" t="s">
        <v>1486</v>
      </c>
      <c r="D379" s="63">
        <v>2017</v>
      </c>
      <c r="E379" s="63">
        <v>2017</v>
      </c>
      <c r="F379" s="63" t="s">
        <v>1358</v>
      </c>
      <c r="G379" s="64">
        <v>1.6350083286908079E-3</v>
      </c>
      <c r="H379" s="64">
        <f t="shared" si="222"/>
        <v>1.17393598E-2</v>
      </c>
      <c r="I379" s="31" t="s">
        <v>1358</v>
      </c>
      <c r="J379" s="64">
        <v>1.6350083286908079E-3</v>
      </c>
      <c r="K379" s="31">
        <f t="shared" si="223"/>
        <v>1.17393598E-2</v>
      </c>
      <c r="L379" s="67" t="s">
        <v>1358</v>
      </c>
      <c r="M379" s="31">
        <v>0</v>
      </c>
      <c r="N379" s="31">
        <v>0</v>
      </c>
      <c r="O379" s="65">
        <v>0</v>
      </c>
      <c r="P379" s="28">
        <v>0</v>
      </c>
      <c r="Q379" s="28">
        <v>1.9252550072E-2</v>
      </c>
      <c r="R379" s="31">
        <v>2.2140432582799997E-2</v>
      </c>
      <c r="S379" s="31">
        <f t="shared" si="220"/>
        <v>0</v>
      </c>
      <c r="T379" s="31">
        <f t="shared" si="221"/>
        <v>1.17393598E-2</v>
      </c>
      <c r="U379" s="31">
        <f t="shared" si="225"/>
        <v>0</v>
      </c>
      <c r="V379" s="31">
        <f t="shared" si="224"/>
        <v>0</v>
      </c>
      <c r="W379" s="31">
        <f t="shared" si="219"/>
        <v>0</v>
      </c>
      <c r="X379" s="31">
        <v>0</v>
      </c>
      <c r="Y379" s="28">
        <v>0</v>
      </c>
      <c r="Z379" s="28">
        <v>0</v>
      </c>
      <c r="AA379" s="28">
        <v>0</v>
      </c>
      <c r="AB379" s="28">
        <v>0</v>
      </c>
      <c r="AC379" s="28">
        <v>0</v>
      </c>
      <c r="AD379" s="28">
        <v>0</v>
      </c>
      <c r="AE379" s="28">
        <v>0</v>
      </c>
      <c r="AF379" s="28">
        <v>0</v>
      </c>
      <c r="AG379" s="28">
        <v>0</v>
      </c>
      <c r="AH379" s="28">
        <v>0</v>
      </c>
      <c r="AI379" s="28">
        <v>0</v>
      </c>
      <c r="AJ379" s="28">
        <v>0</v>
      </c>
      <c r="AK379" s="28">
        <v>0</v>
      </c>
      <c r="AL379" s="28">
        <v>0</v>
      </c>
      <c r="AM379" s="28">
        <v>0</v>
      </c>
      <c r="AN379" s="28">
        <v>0</v>
      </c>
      <c r="AO379" s="28">
        <v>0</v>
      </c>
      <c r="AP379" s="28">
        <v>0</v>
      </c>
      <c r="AQ379" s="28">
        <v>0</v>
      </c>
      <c r="AR379" s="28">
        <v>0</v>
      </c>
      <c r="AS379" s="28">
        <v>0</v>
      </c>
      <c r="AT379" s="28">
        <v>0</v>
      </c>
      <c r="AU379" s="28">
        <v>0</v>
      </c>
      <c r="AV379" s="28">
        <v>0</v>
      </c>
      <c r="AW379" s="28">
        <v>1.17393598E-2</v>
      </c>
      <c r="AX379" s="28">
        <v>0</v>
      </c>
      <c r="AY379" s="28">
        <v>0</v>
      </c>
      <c r="AZ379" s="28">
        <v>1.17393598E-2</v>
      </c>
      <c r="BA379" s="28">
        <v>0</v>
      </c>
      <c r="BB379" s="28">
        <v>0</v>
      </c>
      <c r="BC379" s="28">
        <v>0</v>
      </c>
      <c r="BD379" s="28">
        <v>0</v>
      </c>
      <c r="BE379" s="28">
        <v>0</v>
      </c>
      <c r="BF379" s="28">
        <v>0</v>
      </c>
      <c r="BG379" s="28">
        <v>0</v>
      </c>
      <c r="BH379" s="28">
        <v>0</v>
      </c>
      <c r="BI379" s="28">
        <v>0</v>
      </c>
      <c r="BJ379" s="28">
        <v>0</v>
      </c>
      <c r="BK379" s="28">
        <v>0</v>
      </c>
      <c r="BL379" s="28">
        <v>0</v>
      </c>
      <c r="BM379" s="28">
        <v>0</v>
      </c>
      <c r="BN379" s="28">
        <v>0</v>
      </c>
      <c r="BO379" s="28">
        <v>0</v>
      </c>
      <c r="BP379" s="28">
        <v>0</v>
      </c>
      <c r="BQ379" s="28">
        <v>0</v>
      </c>
      <c r="BR379" s="28">
        <v>0</v>
      </c>
      <c r="BS379" s="28">
        <v>0</v>
      </c>
      <c r="BT379" s="28">
        <v>0</v>
      </c>
      <c r="BU379" s="28">
        <v>0</v>
      </c>
      <c r="BV379" s="31">
        <f t="shared" si="226"/>
        <v>1.17393598E-2</v>
      </c>
      <c r="BW379" s="31">
        <f t="shared" si="227"/>
        <v>0</v>
      </c>
      <c r="BX379" s="31">
        <f t="shared" si="228"/>
        <v>0</v>
      </c>
      <c r="BY379" s="31">
        <f t="shared" si="229"/>
        <v>1.17393598E-2</v>
      </c>
      <c r="BZ379" s="31">
        <f t="shared" si="230"/>
        <v>0</v>
      </c>
      <c r="CA379" s="31">
        <f t="shared" si="231"/>
        <v>1.17393598E-2</v>
      </c>
      <c r="CB379" s="31">
        <f t="shared" si="232"/>
        <v>0</v>
      </c>
      <c r="CC379" s="31">
        <f t="shared" si="233"/>
        <v>0</v>
      </c>
      <c r="CD379" s="31">
        <f t="shared" si="234"/>
        <v>1.17393598E-2</v>
      </c>
      <c r="CE379" s="31">
        <f t="shared" si="235"/>
        <v>0</v>
      </c>
      <c r="CF379" s="85" t="s">
        <v>1401</v>
      </c>
    </row>
    <row r="380" spans="1:84" ht="50.25" customHeight="1" x14ac:dyDescent="0.25">
      <c r="A380" s="25" t="s">
        <v>176</v>
      </c>
      <c r="B380" s="26" t="s">
        <v>1487</v>
      </c>
      <c r="C380" s="29" t="s">
        <v>1488</v>
      </c>
      <c r="D380" s="63">
        <v>2017</v>
      </c>
      <c r="E380" s="63">
        <v>2017</v>
      </c>
      <c r="F380" s="63" t="s">
        <v>1358</v>
      </c>
      <c r="G380" s="64">
        <v>5.901183286908078E-4</v>
      </c>
      <c r="H380" s="64">
        <f t="shared" si="222"/>
        <v>4.2370495999999999E-3</v>
      </c>
      <c r="I380" s="31" t="s">
        <v>1358</v>
      </c>
      <c r="J380" s="64">
        <v>5.901183286908078E-4</v>
      </c>
      <c r="K380" s="31">
        <f t="shared" si="223"/>
        <v>4.2370495999999999E-3</v>
      </c>
      <c r="L380" s="67" t="s">
        <v>1358</v>
      </c>
      <c r="M380" s="31">
        <v>0</v>
      </c>
      <c r="N380" s="31">
        <v>0</v>
      </c>
      <c r="O380" s="65">
        <v>0</v>
      </c>
      <c r="P380" s="28">
        <v>0</v>
      </c>
      <c r="Q380" s="28">
        <v>6.948761343999999E-3</v>
      </c>
      <c r="R380" s="31">
        <v>7.9910755455999977E-3</v>
      </c>
      <c r="S380" s="31">
        <f t="shared" si="220"/>
        <v>0</v>
      </c>
      <c r="T380" s="31">
        <f t="shared" si="221"/>
        <v>4.2370495999999999E-3</v>
      </c>
      <c r="U380" s="31">
        <f t="shared" si="225"/>
        <v>0</v>
      </c>
      <c r="V380" s="31">
        <f t="shared" si="224"/>
        <v>0</v>
      </c>
      <c r="W380" s="31">
        <f t="shared" si="219"/>
        <v>0</v>
      </c>
      <c r="X380" s="31">
        <v>0</v>
      </c>
      <c r="Y380" s="28">
        <v>0</v>
      </c>
      <c r="Z380" s="28">
        <v>0</v>
      </c>
      <c r="AA380" s="28">
        <v>0</v>
      </c>
      <c r="AB380" s="28">
        <v>0</v>
      </c>
      <c r="AC380" s="28">
        <v>0</v>
      </c>
      <c r="AD380" s="28">
        <v>0</v>
      </c>
      <c r="AE380" s="28">
        <v>0</v>
      </c>
      <c r="AF380" s="28">
        <v>0</v>
      </c>
      <c r="AG380" s="28">
        <v>0</v>
      </c>
      <c r="AH380" s="28">
        <v>0</v>
      </c>
      <c r="AI380" s="28">
        <v>0</v>
      </c>
      <c r="AJ380" s="28">
        <v>0</v>
      </c>
      <c r="AK380" s="28">
        <v>0</v>
      </c>
      <c r="AL380" s="28">
        <v>0</v>
      </c>
      <c r="AM380" s="28">
        <v>0</v>
      </c>
      <c r="AN380" s="28">
        <v>0</v>
      </c>
      <c r="AO380" s="28">
        <v>0</v>
      </c>
      <c r="AP380" s="28">
        <v>0</v>
      </c>
      <c r="AQ380" s="28">
        <v>0</v>
      </c>
      <c r="AR380" s="28">
        <v>0</v>
      </c>
      <c r="AS380" s="28">
        <v>0</v>
      </c>
      <c r="AT380" s="28">
        <v>0</v>
      </c>
      <c r="AU380" s="28">
        <v>0</v>
      </c>
      <c r="AV380" s="28">
        <v>0</v>
      </c>
      <c r="AW380" s="28">
        <v>4.2370495999999999E-3</v>
      </c>
      <c r="AX380" s="28">
        <v>0</v>
      </c>
      <c r="AY380" s="28">
        <v>0</v>
      </c>
      <c r="AZ380" s="28">
        <v>4.2370495999999999E-3</v>
      </c>
      <c r="BA380" s="28">
        <v>0</v>
      </c>
      <c r="BB380" s="28">
        <v>0</v>
      </c>
      <c r="BC380" s="28">
        <v>0</v>
      </c>
      <c r="BD380" s="28">
        <v>0</v>
      </c>
      <c r="BE380" s="28">
        <v>0</v>
      </c>
      <c r="BF380" s="28">
        <v>0</v>
      </c>
      <c r="BG380" s="28">
        <v>0</v>
      </c>
      <c r="BH380" s="28">
        <v>0</v>
      </c>
      <c r="BI380" s="28">
        <v>0</v>
      </c>
      <c r="BJ380" s="28">
        <v>0</v>
      </c>
      <c r="BK380" s="28">
        <v>0</v>
      </c>
      <c r="BL380" s="28">
        <v>0</v>
      </c>
      <c r="BM380" s="28">
        <v>0</v>
      </c>
      <c r="BN380" s="28">
        <v>0</v>
      </c>
      <c r="BO380" s="28">
        <v>0</v>
      </c>
      <c r="BP380" s="28">
        <v>0</v>
      </c>
      <c r="BQ380" s="28">
        <v>0</v>
      </c>
      <c r="BR380" s="28">
        <v>0</v>
      </c>
      <c r="BS380" s="28">
        <v>0</v>
      </c>
      <c r="BT380" s="28">
        <v>0</v>
      </c>
      <c r="BU380" s="28">
        <v>0</v>
      </c>
      <c r="BV380" s="31">
        <f t="shared" si="226"/>
        <v>4.2370495999999999E-3</v>
      </c>
      <c r="BW380" s="31">
        <f t="shared" si="227"/>
        <v>0</v>
      </c>
      <c r="BX380" s="31">
        <f t="shared" si="228"/>
        <v>0</v>
      </c>
      <c r="BY380" s="31">
        <f t="shared" si="229"/>
        <v>4.2370495999999999E-3</v>
      </c>
      <c r="BZ380" s="31">
        <f t="shared" si="230"/>
        <v>0</v>
      </c>
      <c r="CA380" s="31">
        <f t="shared" si="231"/>
        <v>4.2370495999999999E-3</v>
      </c>
      <c r="CB380" s="31">
        <f t="shared" si="232"/>
        <v>0</v>
      </c>
      <c r="CC380" s="31">
        <f t="shared" si="233"/>
        <v>0</v>
      </c>
      <c r="CD380" s="31">
        <f t="shared" si="234"/>
        <v>4.2370495999999999E-3</v>
      </c>
      <c r="CE380" s="31">
        <f t="shared" si="235"/>
        <v>0</v>
      </c>
      <c r="CF380" s="85" t="s">
        <v>1401</v>
      </c>
    </row>
    <row r="381" spans="1:84" ht="50.25" customHeight="1" x14ac:dyDescent="0.25">
      <c r="A381" s="25" t="s">
        <v>176</v>
      </c>
      <c r="B381" s="26" t="s">
        <v>1489</v>
      </c>
      <c r="C381" s="29" t="s">
        <v>1490</v>
      </c>
      <c r="D381" s="63">
        <v>2017</v>
      </c>
      <c r="E381" s="63">
        <v>2017</v>
      </c>
      <c r="F381" s="63" t="s">
        <v>1358</v>
      </c>
      <c r="G381" s="64">
        <v>5.8229384401114201E-4</v>
      </c>
      <c r="H381" s="64">
        <f t="shared" si="222"/>
        <v>4.1808697999999997E-3</v>
      </c>
      <c r="I381" s="31" t="s">
        <v>1358</v>
      </c>
      <c r="J381" s="64">
        <v>5.8229384401114201E-4</v>
      </c>
      <c r="K381" s="31">
        <f t="shared" si="223"/>
        <v>4.1808697999999997E-3</v>
      </c>
      <c r="L381" s="67" t="s">
        <v>1358</v>
      </c>
      <c r="M381" s="31">
        <v>0</v>
      </c>
      <c r="N381" s="31">
        <v>0</v>
      </c>
      <c r="O381" s="65">
        <v>0</v>
      </c>
      <c r="P381" s="28">
        <v>0</v>
      </c>
      <c r="Q381" s="28">
        <v>6.8566264719999992E-3</v>
      </c>
      <c r="R381" s="31">
        <v>7.8851204427999987E-3</v>
      </c>
      <c r="S381" s="31">
        <f t="shared" si="220"/>
        <v>0</v>
      </c>
      <c r="T381" s="31">
        <f t="shared" si="221"/>
        <v>4.1808697999999997E-3</v>
      </c>
      <c r="U381" s="31">
        <f t="shared" si="225"/>
        <v>0</v>
      </c>
      <c r="V381" s="31">
        <f t="shared" si="224"/>
        <v>0</v>
      </c>
      <c r="W381" s="31">
        <f t="shared" si="219"/>
        <v>0</v>
      </c>
      <c r="X381" s="31">
        <v>0</v>
      </c>
      <c r="Y381" s="28">
        <v>0</v>
      </c>
      <c r="Z381" s="28">
        <v>0</v>
      </c>
      <c r="AA381" s="28">
        <v>0</v>
      </c>
      <c r="AB381" s="28">
        <v>0</v>
      </c>
      <c r="AC381" s="28">
        <v>0</v>
      </c>
      <c r="AD381" s="28">
        <v>0</v>
      </c>
      <c r="AE381" s="28">
        <v>0</v>
      </c>
      <c r="AF381" s="28">
        <v>0</v>
      </c>
      <c r="AG381" s="28">
        <v>0</v>
      </c>
      <c r="AH381" s="28">
        <v>0</v>
      </c>
      <c r="AI381" s="28">
        <v>0</v>
      </c>
      <c r="AJ381" s="28">
        <v>0</v>
      </c>
      <c r="AK381" s="28">
        <v>0</v>
      </c>
      <c r="AL381" s="28">
        <v>0</v>
      </c>
      <c r="AM381" s="28">
        <v>0</v>
      </c>
      <c r="AN381" s="28">
        <v>0</v>
      </c>
      <c r="AO381" s="28">
        <v>0</v>
      </c>
      <c r="AP381" s="28">
        <v>0</v>
      </c>
      <c r="AQ381" s="28">
        <v>0</v>
      </c>
      <c r="AR381" s="28">
        <v>0</v>
      </c>
      <c r="AS381" s="28">
        <v>0</v>
      </c>
      <c r="AT381" s="28">
        <v>0</v>
      </c>
      <c r="AU381" s="28">
        <v>0</v>
      </c>
      <c r="AV381" s="28">
        <v>0</v>
      </c>
      <c r="AW381" s="28">
        <v>4.1808697999999997E-3</v>
      </c>
      <c r="AX381" s="28">
        <v>0</v>
      </c>
      <c r="AY381" s="28">
        <v>0</v>
      </c>
      <c r="AZ381" s="28">
        <v>4.1808697999999997E-3</v>
      </c>
      <c r="BA381" s="28">
        <v>0</v>
      </c>
      <c r="BB381" s="28">
        <v>0</v>
      </c>
      <c r="BC381" s="28">
        <v>0</v>
      </c>
      <c r="BD381" s="28">
        <v>0</v>
      </c>
      <c r="BE381" s="28">
        <v>0</v>
      </c>
      <c r="BF381" s="28">
        <v>0</v>
      </c>
      <c r="BG381" s="28">
        <v>0</v>
      </c>
      <c r="BH381" s="28">
        <v>0</v>
      </c>
      <c r="BI381" s="28">
        <v>0</v>
      </c>
      <c r="BJ381" s="28">
        <v>0</v>
      </c>
      <c r="BK381" s="28">
        <v>0</v>
      </c>
      <c r="BL381" s="28">
        <v>0</v>
      </c>
      <c r="BM381" s="28">
        <v>0</v>
      </c>
      <c r="BN381" s="28">
        <v>0</v>
      </c>
      <c r="BO381" s="28">
        <v>0</v>
      </c>
      <c r="BP381" s="28">
        <v>0</v>
      </c>
      <c r="BQ381" s="28">
        <v>0</v>
      </c>
      <c r="BR381" s="28">
        <v>0</v>
      </c>
      <c r="BS381" s="28">
        <v>0</v>
      </c>
      <c r="BT381" s="28">
        <v>0</v>
      </c>
      <c r="BU381" s="28">
        <v>0</v>
      </c>
      <c r="BV381" s="31">
        <f t="shared" si="226"/>
        <v>4.1808697999999997E-3</v>
      </c>
      <c r="BW381" s="31">
        <f t="shared" si="227"/>
        <v>0</v>
      </c>
      <c r="BX381" s="31">
        <f t="shared" si="228"/>
        <v>0</v>
      </c>
      <c r="BY381" s="31">
        <f t="shared" si="229"/>
        <v>4.1808697999999997E-3</v>
      </c>
      <c r="BZ381" s="31">
        <f t="shared" si="230"/>
        <v>0</v>
      </c>
      <c r="CA381" s="31">
        <f t="shared" si="231"/>
        <v>4.1808697999999997E-3</v>
      </c>
      <c r="CB381" s="31">
        <f t="shared" si="232"/>
        <v>0</v>
      </c>
      <c r="CC381" s="31">
        <f t="shared" si="233"/>
        <v>0</v>
      </c>
      <c r="CD381" s="31">
        <f t="shared" si="234"/>
        <v>4.1808697999999997E-3</v>
      </c>
      <c r="CE381" s="31">
        <f t="shared" si="235"/>
        <v>0</v>
      </c>
      <c r="CF381" s="85" t="s">
        <v>1401</v>
      </c>
    </row>
    <row r="382" spans="1:84" ht="50.25" customHeight="1" x14ac:dyDescent="0.25">
      <c r="A382" s="25" t="s">
        <v>176</v>
      </c>
      <c r="B382" s="26" t="s">
        <v>1491</v>
      </c>
      <c r="C382" s="29" t="s">
        <v>1492</v>
      </c>
      <c r="D382" s="63">
        <v>2017</v>
      </c>
      <c r="E382" s="63">
        <v>2017</v>
      </c>
      <c r="F382" s="63" t="s">
        <v>1358</v>
      </c>
      <c r="G382" s="64">
        <v>5.7773325905292482E-4</v>
      </c>
      <c r="H382" s="64">
        <f t="shared" si="222"/>
        <v>4.1481247999999998E-3</v>
      </c>
      <c r="I382" s="31" t="s">
        <v>1358</v>
      </c>
      <c r="J382" s="64">
        <v>5.7773325905292482E-4</v>
      </c>
      <c r="K382" s="31">
        <f t="shared" si="223"/>
        <v>4.1481247999999998E-3</v>
      </c>
      <c r="L382" s="67" t="s">
        <v>1358</v>
      </c>
      <c r="M382" s="31">
        <v>0</v>
      </c>
      <c r="N382" s="31">
        <v>0</v>
      </c>
      <c r="O382" s="65">
        <v>0</v>
      </c>
      <c r="P382" s="28">
        <v>0</v>
      </c>
      <c r="Q382" s="28">
        <v>6.8029246719999992E-3</v>
      </c>
      <c r="R382" s="31">
        <v>7.823363372799999E-3</v>
      </c>
      <c r="S382" s="31">
        <f t="shared" si="220"/>
        <v>0</v>
      </c>
      <c r="T382" s="31">
        <f t="shared" si="221"/>
        <v>4.1481247999999998E-3</v>
      </c>
      <c r="U382" s="31">
        <f t="shared" si="225"/>
        <v>0</v>
      </c>
      <c r="V382" s="31">
        <f t="shared" si="224"/>
        <v>0</v>
      </c>
      <c r="W382" s="31">
        <f t="shared" si="219"/>
        <v>0</v>
      </c>
      <c r="X382" s="31">
        <v>0</v>
      </c>
      <c r="Y382" s="28">
        <v>0</v>
      </c>
      <c r="Z382" s="28">
        <v>0</v>
      </c>
      <c r="AA382" s="28">
        <v>0</v>
      </c>
      <c r="AB382" s="28">
        <v>0</v>
      </c>
      <c r="AC382" s="28">
        <v>0</v>
      </c>
      <c r="AD382" s="28">
        <v>0</v>
      </c>
      <c r="AE382" s="28">
        <v>0</v>
      </c>
      <c r="AF382" s="28">
        <v>0</v>
      </c>
      <c r="AG382" s="28">
        <v>0</v>
      </c>
      <c r="AH382" s="28">
        <v>0</v>
      </c>
      <c r="AI382" s="28">
        <v>0</v>
      </c>
      <c r="AJ382" s="28">
        <v>0</v>
      </c>
      <c r="AK382" s="28">
        <v>0</v>
      </c>
      <c r="AL382" s="28">
        <v>0</v>
      </c>
      <c r="AM382" s="28">
        <v>0</v>
      </c>
      <c r="AN382" s="28">
        <v>0</v>
      </c>
      <c r="AO382" s="28">
        <v>0</v>
      </c>
      <c r="AP382" s="28">
        <v>0</v>
      </c>
      <c r="AQ382" s="28">
        <v>0</v>
      </c>
      <c r="AR382" s="28">
        <v>0</v>
      </c>
      <c r="AS382" s="28">
        <v>0</v>
      </c>
      <c r="AT382" s="28">
        <v>0</v>
      </c>
      <c r="AU382" s="28">
        <v>0</v>
      </c>
      <c r="AV382" s="28">
        <v>0</v>
      </c>
      <c r="AW382" s="28">
        <v>4.1481247999999998E-3</v>
      </c>
      <c r="AX382" s="28">
        <v>0</v>
      </c>
      <c r="AY382" s="28">
        <v>0</v>
      </c>
      <c r="AZ382" s="28">
        <v>4.1481247999999998E-3</v>
      </c>
      <c r="BA382" s="28">
        <v>0</v>
      </c>
      <c r="BB382" s="28">
        <v>0</v>
      </c>
      <c r="BC382" s="28">
        <v>0</v>
      </c>
      <c r="BD382" s="28">
        <v>0</v>
      </c>
      <c r="BE382" s="28">
        <v>0</v>
      </c>
      <c r="BF382" s="28">
        <v>0</v>
      </c>
      <c r="BG382" s="28">
        <v>0</v>
      </c>
      <c r="BH382" s="28">
        <v>0</v>
      </c>
      <c r="BI382" s="28">
        <v>0</v>
      </c>
      <c r="BJ382" s="28">
        <v>0</v>
      </c>
      <c r="BK382" s="28">
        <v>0</v>
      </c>
      <c r="BL382" s="28">
        <v>0</v>
      </c>
      <c r="BM382" s="28">
        <v>0</v>
      </c>
      <c r="BN382" s="28">
        <v>0</v>
      </c>
      <c r="BO382" s="28">
        <v>0</v>
      </c>
      <c r="BP382" s="28">
        <v>0</v>
      </c>
      <c r="BQ382" s="28">
        <v>0</v>
      </c>
      <c r="BR382" s="28">
        <v>0</v>
      </c>
      <c r="BS382" s="28">
        <v>0</v>
      </c>
      <c r="BT382" s="28">
        <v>0</v>
      </c>
      <c r="BU382" s="28">
        <v>0</v>
      </c>
      <c r="BV382" s="31">
        <f t="shared" si="226"/>
        <v>4.1481247999999998E-3</v>
      </c>
      <c r="BW382" s="31">
        <f t="shared" si="227"/>
        <v>0</v>
      </c>
      <c r="BX382" s="31">
        <f t="shared" si="228"/>
        <v>0</v>
      </c>
      <c r="BY382" s="31">
        <f t="shared" si="229"/>
        <v>4.1481247999999998E-3</v>
      </c>
      <c r="BZ382" s="31">
        <f t="shared" si="230"/>
        <v>0</v>
      </c>
      <c r="CA382" s="31">
        <f t="shared" si="231"/>
        <v>4.1481247999999998E-3</v>
      </c>
      <c r="CB382" s="31">
        <f t="shared" si="232"/>
        <v>0</v>
      </c>
      <c r="CC382" s="31">
        <f t="shared" si="233"/>
        <v>0</v>
      </c>
      <c r="CD382" s="31">
        <f t="shared" si="234"/>
        <v>4.1481247999999998E-3</v>
      </c>
      <c r="CE382" s="31">
        <f t="shared" si="235"/>
        <v>0</v>
      </c>
      <c r="CF382" s="85" t="s">
        <v>1401</v>
      </c>
    </row>
    <row r="383" spans="1:84" ht="50.25" customHeight="1" x14ac:dyDescent="0.25">
      <c r="A383" s="25" t="s">
        <v>176</v>
      </c>
      <c r="B383" s="26" t="s">
        <v>1493</v>
      </c>
      <c r="C383" s="29" t="s">
        <v>1494</v>
      </c>
      <c r="D383" s="63">
        <v>2017</v>
      </c>
      <c r="E383" s="63">
        <v>2017</v>
      </c>
      <c r="F383" s="63" t="s">
        <v>1358</v>
      </c>
      <c r="G383" s="64">
        <v>1.3505642339832872E-3</v>
      </c>
      <c r="H383" s="64">
        <f t="shared" si="222"/>
        <v>9.6970512000000026E-3</v>
      </c>
      <c r="I383" s="31" t="s">
        <v>1358</v>
      </c>
      <c r="J383" s="64">
        <v>1.3505642339832872E-3</v>
      </c>
      <c r="K383" s="31">
        <f t="shared" si="223"/>
        <v>9.6970512000000026E-3</v>
      </c>
      <c r="L383" s="67" t="s">
        <v>1358</v>
      </c>
      <c r="M383" s="31">
        <v>0</v>
      </c>
      <c r="N383" s="31">
        <v>0</v>
      </c>
      <c r="O383" s="65">
        <v>0</v>
      </c>
      <c r="P383" s="28">
        <v>0</v>
      </c>
      <c r="Q383" s="28">
        <v>1.5903163968000004E-2</v>
      </c>
      <c r="R383" s="31">
        <v>1.8288638563200003E-2</v>
      </c>
      <c r="S383" s="31">
        <f t="shared" si="220"/>
        <v>0</v>
      </c>
      <c r="T383" s="31">
        <f t="shared" si="221"/>
        <v>9.6970512000000026E-3</v>
      </c>
      <c r="U383" s="31">
        <f t="shared" si="225"/>
        <v>0</v>
      </c>
      <c r="V383" s="31">
        <f t="shared" si="224"/>
        <v>0</v>
      </c>
      <c r="W383" s="31">
        <f t="shared" si="219"/>
        <v>0</v>
      </c>
      <c r="X383" s="31">
        <v>0</v>
      </c>
      <c r="Y383" s="28">
        <v>0</v>
      </c>
      <c r="Z383" s="28">
        <v>0</v>
      </c>
      <c r="AA383" s="28">
        <v>0</v>
      </c>
      <c r="AB383" s="28">
        <v>0</v>
      </c>
      <c r="AC383" s="28">
        <v>0</v>
      </c>
      <c r="AD383" s="28">
        <v>0</v>
      </c>
      <c r="AE383" s="28">
        <v>0</v>
      </c>
      <c r="AF383" s="28">
        <v>0</v>
      </c>
      <c r="AG383" s="28">
        <v>0</v>
      </c>
      <c r="AH383" s="28">
        <v>0</v>
      </c>
      <c r="AI383" s="28">
        <v>0</v>
      </c>
      <c r="AJ383" s="28">
        <v>0</v>
      </c>
      <c r="AK383" s="28">
        <v>0</v>
      </c>
      <c r="AL383" s="28">
        <v>0</v>
      </c>
      <c r="AM383" s="28">
        <v>0</v>
      </c>
      <c r="AN383" s="28">
        <v>0</v>
      </c>
      <c r="AO383" s="28">
        <v>0</v>
      </c>
      <c r="AP383" s="28">
        <v>0</v>
      </c>
      <c r="AQ383" s="28">
        <v>0</v>
      </c>
      <c r="AR383" s="28">
        <v>0</v>
      </c>
      <c r="AS383" s="28">
        <v>0</v>
      </c>
      <c r="AT383" s="28">
        <v>0</v>
      </c>
      <c r="AU383" s="28">
        <v>0</v>
      </c>
      <c r="AV383" s="28">
        <v>0</v>
      </c>
      <c r="AW383" s="28">
        <v>9.6970512000000026E-3</v>
      </c>
      <c r="AX383" s="28">
        <v>0</v>
      </c>
      <c r="AY383" s="28">
        <v>0</v>
      </c>
      <c r="AZ383" s="28">
        <v>9.6970512000000026E-3</v>
      </c>
      <c r="BA383" s="28">
        <v>0</v>
      </c>
      <c r="BB383" s="28">
        <v>0</v>
      </c>
      <c r="BC383" s="28">
        <v>0</v>
      </c>
      <c r="BD383" s="28">
        <v>0</v>
      </c>
      <c r="BE383" s="28">
        <v>0</v>
      </c>
      <c r="BF383" s="28">
        <v>0</v>
      </c>
      <c r="BG383" s="28">
        <v>0</v>
      </c>
      <c r="BH383" s="28">
        <v>0</v>
      </c>
      <c r="BI383" s="28">
        <v>0</v>
      </c>
      <c r="BJ383" s="28">
        <v>0</v>
      </c>
      <c r="BK383" s="28">
        <v>0</v>
      </c>
      <c r="BL383" s="28">
        <v>0</v>
      </c>
      <c r="BM383" s="28">
        <v>0</v>
      </c>
      <c r="BN383" s="28">
        <v>0</v>
      </c>
      <c r="BO383" s="28">
        <v>0</v>
      </c>
      <c r="BP383" s="28">
        <v>0</v>
      </c>
      <c r="BQ383" s="28">
        <v>0</v>
      </c>
      <c r="BR383" s="28">
        <v>0</v>
      </c>
      <c r="BS383" s="28">
        <v>0</v>
      </c>
      <c r="BT383" s="28">
        <v>0</v>
      </c>
      <c r="BU383" s="28">
        <v>0</v>
      </c>
      <c r="BV383" s="31">
        <f t="shared" si="226"/>
        <v>9.6970512000000026E-3</v>
      </c>
      <c r="BW383" s="31">
        <f t="shared" si="227"/>
        <v>0</v>
      </c>
      <c r="BX383" s="31">
        <f t="shared" si="228"/>
        <v>0</v>
      </c>
      <c r="BY383" s="31">
        <f t="shared" si="229"/>
        <v>9.6970512000000026E-3</v>
      </c>
      <c r="BZ383" s="31">
        <f t="shared" si="230"/>
        <v>0</v>
      </c>
      <c r="CA383" s="31">
        <f t="shared" si="231"/>
        <v>9.6970512000000026E-3</v>
      </c>
      <c r="CB383" s="31">
        <f t="shared" si="232"/>
        <v>0</v>
      </c>
      <c r="CC383" s="31">
        <f t="shared" si="233"/>
        <v>0</v>
      </c>
      <c r="CD383" s="31">
        <f t="shared" si="234"/>
        <v>9.6970512000000026E-3</v>
      </c>
      <c r="CE383" s="31">
        <f t="shared" si="235"/>
        <v>0</v>
      </c>
      <c r="CF383" s="85" t="s">
        <v>1401</v>
      </c>
    </row>
    <row r="384" spans="1:84" ht="50.25" customHeight="1" x14ac:dyDescent="0.25">
      <c r="A384" s="25" t="s">
        <v>176</v>
      </c>
      <c r="B384" s="26" t="s">
        <v>1495</v>
      </c>
      <c r="C384" s="29" t="s">
        <v>1496</v>
      </c>
      <c r="D384" s="63">
        <v>2017</v>
      </c>
      <c r="E384" s="63">
        <v>2017</v>
      </c>
      <c r="F384" s="63" t="s">
        <v>1358</v>
      </c>
      <c r="G384" s="64">
        <v>6.1383830083565458E-4</v>
      </c>
      <c r="H384" s="64">
        <f t="shared" si="222"/>
        <v>4.4073589999999996E-3</v>
      </c>
      <c r="I384" s="31" t="s">
        <v>1358</v>
      </c>
      <c r="J384" s="64">
        <v>6.1383830083565458E-4</v>
      </c>
      <c r="K384" s="31">
        <f t="shared" si="223"/>
        <v>4.4073589999999996E-3</v>
      </c>
      <c r="L384" s="67" t="s">
        <v>1358</v>
      </c>
      <c r="M384" s="31">
        <v>0</v>
      </c>
      <c r="N384" s="31">
        <v>0</v>
      </c>
      <c r="O384" s="65">
        <v>0</v>
      </c>
      <c r="P384" s="28">
        <v>0</v>
      </c>
      <c r="Q384" s="28">
        <v>7.2280687599999985E-3</v>
      </c>
      <c r="R384" s="31">
        <v>8.3122790739999976E-3</v>
      </c>
      <c r="S384" s="31">
        <f t="shared" si="220"/>
        <v>0</v>
      </c>
      <c r="T384" s="31">
        <f t="shared" si="221"/>
        <v>4.4073589999999996E-3</v>
      </c>
      <c r="U384" s="31">
        <f t="shared" si="225"/>
        <v>0</v>
      </c>
      <c r="V384" s="31">
        <f t="shared" si="224"/>
        <v>0</v>
      </c>
      <c r="W384" s="31">
        <f t="shared" si="219"/>
        <v>0</v>
      </c>
      <c r="X384" s="31">
        <v>0</v>
      </c>
      <c r="Y384" s="28">
        <v>0</v>
      </c>
      <c r="Z384" s="28">
        <v>0</v>
      </c>
      <c r="AA384" s="28">
        <v>0</v>
      </c>
      <c r="AB384" s="28">
        <v>0</v>
      </c>
      <c r="AC384" s="28">
        <v>0</v>
      </c>
      <c r="AD384" s="28">
        <v>0</v>
      </c>
      <c r="AE384" s="28">
        <v>0</v>
      </c>
      <c r="AF384" s="28">
        <v>0</v>
      </c>
      <c r="AG384" s="28">
        <v>0</v>
      </c>
      <c r="AH384" s="28">
        <v>0</v>
      </c>
      <c r="AI384" s="28">
        <v>0</v>
      </c>
      <c r="AJ384" s="28">
        <v>0</v>
      </c>
      <c r="AK384" s="28">
        <v>0</v>
      </c>
      <c r="AL384" s="28">
        <v>0</v>
      </c>
      <c r="AM384" s="28">
        <v>0</v>
      </c>
      <c r="AN384" s="28">
        <v>0</v>
      </c>
      <c r="AO384" s="28">
        <v>0</v>
      </c>
      <c r="AP384" s="28">
        <v>0</v>
      </c>
      <c r="AQ384" s="28">
        <v>0</v>
      </c>
      <c r="AR384" s="28">
        <v>0</v>
      </c>
      <c r="AS384" s="28">
        <v>0</v>
      </c>
      <c r="AT384" s="28">
        <v>0</v>
      </c>
      <c r="AU384" s="28">
        <v>0</v>
      </c>
      <c r="AV384" s="28">
        <v>0</v>
      </c>
      <c r="AW384" s="28">
        <v>4.4073589999999996E-3</v>
      </c>
      <c r="AX384" s="28">
        <v>0</v>
      </c>
      <c r="AY384" s="28">
        <v>0</v>
      </c>
      <c r="AZ384" s="28">
        <v>4.4073589999999996E-3</v>
      </c>
      <c r="BA384" s="28">
        <v>0</v>
      </c>
      <c r="BB384" s="28">
        <v>0</v>
      </c>
      <c r="BC384" s="28">
        <v>0</v>
      </c>
      <c r="BD384" s="28">
        <v>0</v>
      </c>
      <c r="BE384" s="28">
        <v>0</v>
      </c>
      <c r="BF384" s="28">
        <v>0</v>
      </c>
      <c r="BG384" s="28">
        <v>0</v>
      </c>
      <c r="BH384" s="28">
        <v>0</v>
      </c>
      <c r="BI384" s="28">
        <v>0</v>
      </c>
      <c r="BJ384" s="28">
        <v>0</v>
      </c>
      <c r="BK384" s="28">
        <v>0</v>
      </c>
      <c r="BL384" s="28">
        <v>0</v>
      </c>
      <c r="BM384" s="28">
        <v>0</v>
      </c>
      <c r="BN384" s="28">
        <v>0</v>
      </c>
      <c r="BO384" s="28">
        <v>0</v>
      </c>
      <c r="BP384" s="28">
        <v>0</v>
      </c>
      <c r="BQ384" s="28">
        <v>0</v>
      </c>
      <c r="BR384" s="28">
        <v>0</v>
      </c>
      <c r="BS384" s="28">
        <v>0</v>
      </c>
      <c r="BT384" s="28">
        <v>0</v>
      </c>
      <c r="BU384" s="28">
        <v>0</v>
      </c>
      <c r="BV384" s="31">
        <f t="shared" si="226"/>
        <v>4.4073589999999996E-3</v>
      </c>
      <c r="BW384" s="31">
        <f t="shared" si="227"/>
        <v>0</v>
      </c>
      <c r="BX384" s="31">
        <f t="shared" si="228"/>
        <v>0</v>
      </c>
      <c r="BY384" s="31">
        <f t="shared" si="229"/>
        <v>4.4073589999999996E-3</v>
      </c>
      <c r="BZ384" s="31">
        <f t="shared" si="230"/>
        <v>0</v>
      </c>
      <c r="CA384" s="31">
        <f t="shared" si="231"/>
        <v>4.4073589999999996E-3</v>
      </c>
      <c r="CB384" s="31">
        <f t="shared" si="232"/>
        <v>0</v>
      </c>
      <c r="CC384" s="31">
        <f t="shared" si="233"/>
        <v>0</v>
      </c>
      <c r="CD384" s="31">
        <f t="shared" si="234"/>
        <v>4.4073589999999996E-3</v>
      </c>
      <c r="CE384" s="31">
        <f t="shared" si="235"/>
        <v>0</v>
      </c>
      <c r="CF384" s="85" t="s">
        <v>1401</v>
      </c>
    </row>
    <row r="385" spans="1:84" ht="50.25" customHeight="1" x14ac:dyDescent="0.25">
      <c r="A385" s="25" t="s">
        <v>176</v>
      </c>
      <c r="B385" s="26" t="s">
        <v>1497</v>
      </c>
      <c r="C385" s="29" t="s">
        <v>1498</v>
      </c>
      <c r="D385" s="63">
        <v>2017</v>
      </c>
      <c r="E385" s="63">
        <v>2017</v>
      </c>
      <c r="F385" s="63" t="s">
        <v>1358</v>
      </c>
      <c r="G385" s="64">
        <v>6.1383665738161549E-4</v>
      </c>
      <c r="H385" s="64">
        <f t="shared" si="222"/>
        <v>4.407347199999999E-3</v>
      </c>
      <c r="I385" s="31" t="s">
        <v>1358</v>
      </c>
      <c r="J385" s="64">
        <v>6.1383665738161549E-4</v>
      </c>
      <c r="K385" s="31">
        <f t="shared" si="223"/>
        <v>4.407347199999999E-3</v>
      </c>
      <c r="L385" s="67" t="s">
        <v>1358</v>
      </c>
      <c r="M385" s="31">
        <v>0</v>
      </c>
      <c r="N385" s="31">
        <v>0</v>
      </c>
      <c r="O385" s="65">
        <v>0</v>
      </c>
      <c r="P385" s="28">
        <v>0</v>
      </c>
      <c r="Q385" s="28">
        <v>7.2280494079999978E-3</v>
      </c>
      <c r="R385" s="31">
        <v>8.3122568191999965E-3</v>
      </c>
      <c r="S385" s="31">
        <f t="shared" si="220"/>
        <v>0</v>
      </c>
      <c r="T385" s="31">
        <f t="shared" si="221"/>
        <v>4.407347199999999E-3</v>
      </c>
      <c r="U385" s="31">
        <f t="shared" si="225"/>
        <v>0</v>
      </c>
      <c r="V385" s="31">
        <f t="shared" si="224"/>
        <v>0</v>
      </c>
      <c r="W385" s="31">
        <f t="shared" si="219"/>
        <v>0</v>
      </c>
      <c r="X385" s="31">
        <v>0</v>
      </c>
      <c r="Y385" s="28">
        <v>0</v>
      </c>
      <c r="Z385" s="28">
        <v>0</v>
      </c>
      <c r="AA385" s="28">
        <v>0</v>
      </c>
      <c r="AB385" s="28">
        <v>0</v>
      </c>
      <c r="AC385" s="28">
        <v>0</v>
      </c>
      <c r="AD385" s="28">
        <v>0</v>
      </c>
      <c r="AE385" s="28">
        <v>0</v>
      </c>
      <c r="AF385" s="28">
        <v>0</v>
      </c>
      <c r="AG385" s="28">
        <v>0</v>
      </c>
      <c r="AH385" s="28">
        <v>0</v>
      </c>
      <c r="AI385" s="28">
        <v>0</v>
      </c>
      <c r="AJ385" s="28">
        <v>0</v>
      </c>
      <c r="AK385" s="28">
        <v>0</v>
      </c>
      <c r="AL385" s="28">
        <v>0</v>
      </c>
      <c r="AM385" s="28">
        <v>0</v>
      </c>
      <c r="AN385" s="28">
        <v>0</v>
      </c>
      <c r="AO385" s="28">
        <v>0</v>
      </c>
      <c r="AP385" s="28">
        <v>0</v>
      </c>
      <c r="AQ385" s="28">
        <v>0</v>
      </c>
      <c r="AR385" s="28">
        <v>0</v>
      </c>
      <c r="AS385" s="28">
        <v>0</v>
      </c>
      <c r="AT385" s="28">
        <v>0</v>
      </c>
      <c r="AU385" s="28">
        <v>0</v>
      </c>
      <c r="AV385" s="28">
        <v>0</v>
      </c>
      <c r="AW385" s="28">
        <v>4.407347199999999E-3</v>
      </c>
      <c r="AX385" s="28">
        <v>0</v>
      </c>
      <c r="AY385" s="28">
        <v>0</v>
      </c>
      <c r="AZ385" s="28">
        <v>4.407347199999999E-3</v>
      </c>
      <c r="BA385" s="28">
        <v>0</v>
      </c>
      <c r="BB385" s="28">
        <v>0</v>
      </c>
      <c r="BC385" s="28">
        <v>0</v>
      </c>
      <c r="BD385" s="28">
        <v>0</v>
      </c>
      <c r="BE385" s="28">
        <v>0</v>
      </c>
      <c r="BF385" s="28">
        <v>0</v>
      </c>
      <c r="BG385" s="28">
        <v>0</v>
      </c>
      <c r="BH385" s="28">
        <v>0</v>
      </c>
      <c r="BI385" s="28">
        <v>0</v>
      </c>
      <c r="BJ385" s="28">
        <v>0</v>
      </c>
      <c r="BK385" s="28">
        <v>0</v>
      </c>
      <c r="BL385" s="28">
        <v>0</v>
      </c>
      <c r="BM385" s="28">
        <v>0</v>
      </c>
      <c r="BN385" s="28">
        <v>0</v>
      </c>
      <c r="BO385" s="28">
        <v>0</v>
      </c>
      <c r="BP385" s="28">
        <v>0</v>
      </c>
      <c r="BQ385" s="28">
        <v>0</v>
      </c>
      <c r="BR385" s="28">
        <v>0</v>
      </c>
      <c r="BS385" s="28">
        <v>0</v>
      </c>
      <c r="BT385" s="28">
        <v>0</v>
      </c>
      <c r="BU385" s="28">
        <v>0</v>
      </c>
      <c r="BV385" s="31">
        <f t="shared" si="226"/>
        <v>4.407347199999999E-3</v>
      </c>
      <c r="BW385" s="31">
        <f t="shared" si="227"/>
        <v>0</v>
      </c>
      <c r="BX385" s="31">
        <f t="shared" si="228"/>
        <v>0</v>
      </c>
      <c r="BY385" s="31">
        <f t="shared" si="229"/>
        <v>4.407347199999999E-3</v>
      </c>
      <c r="BZ385" s="31">
        <f t="shared" si="230"/>
        <v>0</v>
      </c>
      <c r="CA385" s="31">
        <f t="shared" si="231"/>
        <v>4.407347199999999E-3</v>
      </c>
      <c r="CB385" s="31">
        <f t="shared" si="232"/>
        <v>0</v>
      </c>
      <c r="CC385" s="31">
        <f t="shared" si="233"/>
        <v>0</v>
      </c>
      <c r="CD385" s="31">
        <f t="shared" si="234"/>
        <v>4.407347199999999E-3</v>
      </c>
      <c r="CE385" s="31">
        <f t="shared" si="235"/>
        <v>0</v>
      </c>
      <c r="CF385" s="85" t="s">
        <v>1401</v>
      </c>
    </row>
    <row r="386" spans="1:84" ht="50.25" customHeight="1" x14ac:dyDescent="0.25">
      <c r="A386" s="25" t="s">
        <v>176</v>
      </c>
      <c r="B386" s="26" t="s">
        <v>1499</v>
      </c>
      <c r="C386" s="29" t="s">
        <v>1500</v>
      </c>
      <c r="D386" s="63">
        <v>2017</v>
      </c>
      <c r="E386" s="63">
        <v>2017</v>
      </c>
      <c r="F386" s="63" t="s">
        <v>1358</v>
      </c>
      <c r="G386" s="64">
        <v>9.9765055710306387E-4</v>
      </c>
      <c r="H386" s="64">
        <f t="shared" si="222"/>
        <v>7.1631309999999988E-3</v>
      </c>
      <c r="I386" s="31" t="s">
        <v>1358</v>
      </c>
      <c r="J386" s="64">
        <v>9.9765055710306387E-4</v>
      </c>
      <c r="K386" s="31">
        <f t="shared" si="223"/>
        <v>7.1631309999999988E-3</v>
      </c>
      <c r="L386" s="67" t="s">
        <v>1358</v>
      </c>
      <c r="M386" s="31">
        <v>0</v>
      </c>
      <c r="N386" s="31">
        <v>0</v>
      </c>
      <c r="O386" s="65">
        <v>0</v>
      </c>
      <c r="P386" s="28">
        <v>0</v>
      </c>
      <c r="Q386" s="28">
        <v>1.1747534839999997E-2</v>
      </c>
      <c r="R386" s="31">
        <v>1.3509665065999996E-2</v>
      </c>
      <c r="S386" s="31">
        <f t="shared" si="220"/>
        <v>0</v>
      </c>
      <c r="T386" s="31">
        <f t="shared" si="221"/>
        <v>7.1631309999999988E-3</v>
      </c>
      <c r="U386" s="31">
        <f t="shared" si="225"/>
        <v>0</v>
      </c>
      <c r="V386" s="31">
        <f t="shared" si="224"/>
        <v>0</v>
      </c>
      <c r="W386" s="31">
        <f t="shared" si="219"/>
        <v>0</v>
      </c>
      <c r="X386" s="31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8">
        <v>0</v>
      </c>
      <c r="AK386" s="28">
        <v>0</v>
      </c>
      <c r="AL386" s="28">
        <v>0</v>
      </c>
      <c r="AM386" s="28">
        <v>0</v>
      </c>
      <c r="AN386" s="28">
        <v>0</v>
      </c>
      <c r="AO386" s="28">
        <v>0</v>
      </c>
      <c r="AP386" s="28">
        <v>0</v>
      </c>
      <c r="AQ386" s="28">
        <v>0</v>
      </c>
      <c r="AR386" s="28">
        <v>0</v>
      </c>
      <c r="AS386" s="28">
        <v>0</v>
      </c>
      <c r="AT386" s="28">
        <v>0</v>
      </c>
      <c r="AU386" s="28">
        <v>0</v>
      </c>
      <c r="AV386" s="28">
        <v>0</v>
      </c>
      <c r="AW386" s="28">
        <v>7.1631309999999988E-3</v>
      </c>
      <c r="AX386" s="28">
        <v>0</v>
      </c>
      <c r="AY386" s="28">
        <v>0</v>
      </c>
      <c r="AZ386" s="28">
        <v>7.1631309999999988E-3</v>
      </c>
      <c r="BA386" s="28">
        <v>0</v>
      </c>
      <c r="BB386" s="28">
        <v>0</v>
      </c>
      <c r="BC386" s="28">
        <v>0</v>
      </c>
      <c r="BD386" s="28">
        <v>0</v>
      </c>
      <c r="BE386" s="28">
        <v>0</v>
      </c>
      <c r="BF386" s="28">
        <v>0</v>
      </c>
      <c r="BG386" s="28">
        <v>0</v>
      </c>
      <c r="BH386" s="28">
        <v>0</v>
      </c>
      <c r="BI386" s="28">
        <v>0</v>
      </c>
      <c r="BJ386" s="28">
        <v>0</v>
      </c>
      <c r="BK386" s="28">
        <v>0</v>
      </c>
      <c r="BL386" s="28">
        <v>0</v>
      </c>
      <c r="BM386" s="28">
        <v>0</v>
      </c>
      <c r="BN386" s="28">
        <v>0</v>
      </c>
      <c r="BO386" s="28">
        <v>0</v>
      </c>
      <c r="BP386" s="28">
        <v>0</v>
      </c>
      <c r="BQ386" s="28">
        <v>0</v>
      </c>
      <c r="BR386" s="28">
        <v>0</v>
      </c>
      <c r="BS386" s="28">
        <v>0</v>
      </c>
      <c r="BT386" s="28">
        <v>0</v>
      </c>
      <c r="BU386" s="28">
        <v>0</v>
      </c>
      <c r="BV386" s="31">
        <f t="shared" si="226"/>
        <v>7.1631309999999988E-3</v>
      </c>
      <c r="BW386" s="31">
        <f t="shared" si="227"/>
        <v>0</v>
      </c>
      <c r="BX386" s="31">
        <f t="shared" si="228"/>
        <v>0</v>
      </c>
      <c r="BY386" s="31">
        <f t="shared" si="229"/>
        <v>7.1631309999999988E-3</v>
      </c>
      <c r="BZ386" s="31">
        <f t="shared" si="230"/>
        <v>0</v>
      </c>
      <c r="CA386" s="31">
        <f t="shared" si="231"/>
        <v>7.1631309999999988E-3</v>
      </c>
      <c r="CB386" s="31">
        <f t="shared" si="232"/>
        <v>0</v>
      </c>
      <c r="CC386" s="31">
        <f t="shared" si="233"/>
        <v>0</v>
      </c>
      <c r="CD386" s="31">
        <f t="shared" si="234"/>
        <v>7.1631309999999988E-3</v>
      </c>
      <c r="CE386" s="31">
        <f t="shared" si="235"/>
        <v>0</v>
      </c>
      <c r="CF386" s="85" t="s">
        <v>1401</v>
      </c>
    </row>
    <row r="387" spans="1:84" ht="50.25" customHeight="1" x14ac:dyDescent="0.25">
      <c r="A387" s="25" t="s">
        <v>176</v>
      </c>
      <c r="B387" s="26" t="s">
        <v>1501</v>
      </c>
      <c r="C387" s="29" t="s">
        <v>1502</v>
      </c>
      <c r="D387" s="63">
        <v>2017</v>
      </c>
      <c r="E387" s="63">
        <v>2017</v>
      </c>
      <c r="F387" s="63" t="s">
        <v>1358</v>
      </c>
      <c r="G387" s="64">
        <v>8.1260420612813374E-4</v>
      </c>
      <c r="H387" s="64">
        <f t="shared" si="222"/>
        <v>5.8344981999999997E-3</v>
      </c>
      <c r="I387" s="31" t="s">
        <v>1358</v>
      </c>
      <c r="J387" s="64">
        <v>8.1260420612813374E-4</v>
      </c>
      <c r="K387" s="31">
        <f t="shared" si="223"/>
        <v>5.8344981999999997E-3</v>
      </c>
      <c r="L387" s="67" t="s">
        <v>1358</v>
      </c>
      <c r="M387" s="31">
        <v>0</v>
      </c>
      <c r="N387" s="31">
        <v>0</v>
      </c>
      <c r="O387" s="65">
        <v>0</v>
      </c>
      <c r="P387" s="28">
        <v>0</v>
      </c>
      <c r="Q387" s="28">
        <v>9.5685770479999981E-3</v>
      </c>
      <c r="R387" s="31">
        <v>1.1003863605199997E-2</v>
      </c>
      <c r="S387" s="31">
        <f t="shared" si="220"/>
        <v>0</v>
      </c>
      <c r="T387" s="31">
        <f t="shared" si="221"/>
        <v>5.8344981999999997E-3</v>
      </c>
      <c r="U387" s="31">
        <f t="shared" si="225"/>
        <v>0</v>
      </c>
      <c r="V387" s="31">
        <f t="shared" si="224"/>
        <v>0</v>
      </c>
      <c r="W387" s="31">
        <f t="shared" si="219"/>
        <v>0</v>
      </c>
      <c r="X387" s="31">
        <v>0</v>
      </c>
      <c r="Y387" s="28">
        <v>0</v>
      </c>
      <c r="Z387" s="28">
        <v>0</v>
      </c>
      <c r="AA387" s="28">
        <v>0</v>
      </c>
      <c r="AB387" s="28">
        <v>0</v>
      </c>
      <c r="AC387" s="28">
        <v>0</v>
      </c>
      <c r="AD387" s="28">
        <v>0</v>
      </c>
      <c r="AE387" s="28">
        <v>0</v>
      </c>
      <c r="AF387" s="28">
        <v>0</v>
      </c>
      <c r="AG387" s="28">
        <v>0</v>
      </c>
      <c r="AH387" s="28">
        <v>0</v>
      </c>
      <c r="AI387" s="28">
        <v>0</v>
      </c>
      <c r="AJ387" s="28">
        <v>0</v>
      </c>
      <c r="AK387" s="28">
        <v>0</v>
      </c>
      <c r="AL387" s="28">
        <v>0</v>
      </c>
      <c r="AM387" s="28">
        <v>0</v>
      </c>
      <c r="AN387" s="28">
        <v>0</v>
      </c>
      <c r="AO387" s="28">
        <v>0</v>
      </c>
      <c r="AP387" s="28">
        <v>0</v>
      </c>
      <c r="AQ387" s="28">
        <v>0</v>
      </c>
      <c r="AR387" s="28">
        <v>0</v>
      </c>
      <c r="AS387" s="28">
        <v>0</v>
      </c>
      <c r="AT387" s="28">
        <v>0</v>
      </c>
      <c r="AU387" s="28">
        <v>0</v>
      </c>
      <c r="AV387" s="28">
        <v>0</v>
      </c>
      <c r="AW387" s="28">
        <v>5.8344981999999997E-3</v>
      </c>
      <c r="AX387" s="28">
        <v>0</v>
      </c>
      <c r="AY387" s="28">
        <v>0</v>
      </c>
      <c r="AZ387" s="28">
        <v>5.8344981999999997E-3</v>
      </c>
      <c r="BA387" s="28">
        <v>0</v>
      </c>
      <c r="BB387" s="28">
        <v>0</v>
      </c>
      <c r="BC387" s="28">
        <v>0</v>
      </c>
      <c r="BD387" s="28">
        <v>0</v>
      </c>
      <c r="BE387" s="28">
        <v>0</v>
      </c>
      <c r="BF387" s="28">
        <v>0</v>
      </c>
      <c r="BG387" s="28">
        <v>0</v>
      </c>
      <c r="BH387" s="28">
        <v>0</v>
      </c>
      <c r="BI387" s="28">
        <v>0</v>
      </c>
      <c r="BJ387" s="28">
        <v>0</v>
      </c>
      <c r="BK387" s="28">
        <v>0</v>
      </c>
      <c r="BL387" s="28">
        <v>0</v>
      </c>
      <c r="BM387" s="28">
        <v>0</v>
      </c>
      <c r="BN387" s="28">
        <v>0</v>
      </c>
      <c r="BO387" s="28">
        <v>0</v>
      </c>
      <c r="BP387" s="28">
        <v>0</v>
      </c>
      <c r="BQ387" s="28">
        <v>0</v>
      </c>
      <c r="BR387" s="28">
        <v>0</v>
      </c>
      <c r="BS387" s="28">
        <v>0</v>
      </c>
      <c r="BT387" s="28">
        <v>0</v>
      </c>
      <c r="BU387" s="28">
        <v>0</v>
      </c>
      <c r="BV387" s="31">
        <f t="shared" si="226"/>
        <v>5.8344981999999997E-3</v>
      </c>
      <c r="BW387" s="31">
        <f t="shared" si="227"/>
        <v>0</v>
      </c>
      <c r="BX387" s="31">
        <f t="shared" si="228"/>
        <v>0</v>
      </c>
      <c r="BY387" s="31">
        <f t="shared" si="229"/>
        <v>5.8344981999999997E-3</v>
      </c>
      <c r="BZ387" s="31">
        <f t="shared" si="230"/>
        <v>0</v>
      </c>
      <c r="CA387" s="31">
        <f t="shared" si="231"/>
        <v>5.8344981999999997E-3</v>
      </c>
      <c r="CB387" s="31">
        <f t="shared" si="232"/>
        <v>0</v>
      </c>
      <c r="CC387" s="31">
        <f t="shared" si="233"/>
        <v>0</v>
      </c>
      <c r="CD387" s="31">
        <f t="shared" si="234"/>
        <v>5.8344981999999997E-3</v>
      </c>
      <c r="CE387" s="31">
        <f t="shared" si="235"/>
        <v>0</v>
      </c>
      <c r="CF387" s="85" t="s">
        <v>1401</v>
      </c>
    </row>
    <row r="388" spans="1:84" ht="50.25" customHeight="1" x14ac:dyDescent="0.25">
      <c r="A388" s="25" t="s">
        <v>176</v>
      </c>
      <c r="B388" s="26" t="s">
        <v>1503</v>
      </c>
      <c r="C388" s="29" t="s">
        <v>1504</v>
      </c>
      <c r="D388" s="63">
        <v>2017</v>
      </c>
      <c r="E388" s="63">
        <v>2017</v>
      </c>
      <c r="F388" s="63" t="s">
        <v>1358</v>
      </c>
      <c r="G388" s="64">
        <v>8.0291440111420604E-4</v>
      </c>
      <c r="H388" s="64">
        <f t="shared" si="222"/>
        <v>5.764925399999999E-3</v>
      </c>
      <c r="I388" s="31" t="s">
        <v>1358</v>
      </c>
      <c r="J388" s="64">
        <v>8.0291440111420604E-4</v>
      </c>
      <c r="K388" s="31">
        <f t="shared" si="223"/>
        <v>5.764925399999999E-3</v>
      </c>
      <c r="L388" s="67" t="s">
        <v>1358</v>
      </c>
      <c r="M388" s="31">
        <v>0</v>
      </c>
      <c r="N388" s="31">
        <v>0</v>
      </c>
      <c r="O388" s="65">
        <v>0</v>
      </c>
      <c r="P388" s="28">
        <v>0</v>
      </c>
      <c r="Q388" s="28">
        <v>9.4544776559999984E-3</v>
      </c>
      <c r="R388" s="31">
        <v>1.0872649304399998E-2</v>
      </c>
      <c r="S388" s="31">
        <f t="shared" si="220"/>
        <v>0</v>
      </c>
      <c r="T388" s="31">
        <f t="shared" si="221"/>
        <v>5.764925399999999E-3</v>
      </c>
      <c r="U388" s="31">
        <f t="shared" si="225"/>
        <v>0</v>
      </c>
      <c r="V388" s="31">
        <f t="shared" si="224"/>
        <v>0</v>
      </c>
      <c r="W388" s="31">
        <f t="shared" ref="W388:W451" si="236">AC388+BQ388</f>
        <v>0</v>
      </c>
      <c r="X388" s="31">
        <v>0</v>
      </c>
      <c r="Y388" s="28">
        <v>0</v>
      </c>
      <c r="Z388" s="28">
        <v>0</v>
      </c>
      <c r="AA388" s="28">
        <v>0</v>
      </c>
      <c r="AB388" s="28">
        <v>0</v>
      </c>
      <c r="AC388" s="28">
        <v>0</v>
      </c>
      <c r="AD388" s="28">
        <v>0</v>
      </c>
      <c r="AE388" s="28">
        <v>0</v>
      </c>
      <c r="AF388" s="28">
        <v>0</v>
      </c>
      <c r="AG388" s="28">
        <v>0</v>
      </c>
      <c r="AH388" s="28">
        <v>0</v>
      </c>
      <c r="AI388" s="28">
        <v>0</v>
      </c>
      <c r="AJ388" s="28">
        <v>0</v>
      </c>
      <c r="AK388" s="28">
        <v>0</v>
      </c>
      <c r="AL388" s="28">
        <v>0</v>
      </c>
      <c r="AM388" s="28">
        <v>0</v>
      </c>
      <c r="AN388" s="28">
        <v>0</v>
      </c>
      <c r="AO388" s="28">
        <v>0</v>
      </c>
      <c r="AP388" s="28">
        <v>0</v>
      </c>
      <c r="AQ388" s="28">
        <v>0</v>
      </c>
      <c r="AR388" s="28">
        <v>0</v>
      </c>
      <c r="AS388" s="28">
        <v>0</v>
      </c>
      <c r="AT388" s="28">
        <v>0</v>
      </c>
      <c r="AU388" s="28">
        <v>0</v>
      </c>
      <c r="AV388" s="28">
        <v>0</v>
      </c>
      <c r="AW388" s="28">
        <v>5.764925399999999E-3</v>
      </c>
      <c r="AX388" s="28">
        <v>0</v>
      </c>
      <c r="AY388" s="28">
        <v>0</v>
      </c>
      <c r="AZ388" s="28">
        <v>5.764925399999999E-3</v>
      </c>
      <c r="BA388" s="28">
        <v>0</v>
      </c>
      <c r="BB388" s="28">
        <v>0</v>
      </c>
      <c r="BC388" s="28">
        <v>0</v>
      </c>
      <c r="BD388" s="28">
        <v>0</v>
      </c>
      <c r="BE388" s="28">
        <v>0</v>
      </c>
      <c r="BF388" s="28">
        <v>0</v>
      </c>
      <c r="BG388" s="28">
        <v>0</v>
      </c>
      <c r="BH388" s="28">
        <v>0</v>
      </c>
      <c r="BI388" s="28">
        <v>0</v>
      </c>
      <c r="BJ388" s="28">
        <v>0</v>
      </c>
      <c r="BK388" s="28">
        <v>0</v>
      </c>
      <c r="BL388" s="28">
        <v>0</v>
      </c>
      <c r="BM388" s="28">
        <v>0</v>
      </c>
      <c r="BN388" s="28">
        <v>0</v>
      </c>
      <c r="BO388" s="28">
        <v>0</v>
      </c>
      <c r="BP388" s="28">
        <v>0</v>
      </c>
      <c r="BQ388" s="28">
        <v>0</v>
      </c>
      <c r="BR388" s="28">
        <v>0</v>
      </c>
      <c r="BS388" s="28">
        <v>0</v>
      </c>
      <c r="BT388" s="28">
        <v>0</v>
      </c>
      <c r="BU388" s="28">
        <v>0</v>
      </c>
      <c r="BV388" s="31">
        <f t="shared" si="226"/>
        <v>5.764925399999999E-3</v>
      </c>
      <c r="BW388" s="31">
        <f t="shared" si="227"/>
        <v>0</v>
      </c>
      <c r="BX388" s="31">
        <f t="shared" si="228"/>
        <v>0</v>
      </c>
      <c r="BY388" s="31">
        <f t="shared" si="229"/>
        <v>5.764925399999999E-3</v>
      </c>
      <c r="BZ388" s="31">
        <f t="shared" si="230"/>
        <v>0</v>
      </c>
      <c r="CA388" s="31">
        <f t="shared" si="231"/>
        <v>5.764925399999999E-3</v>
      </c>
      <c r="CB388" s="31">
        <f t="shared" si="232"/>
        <v>0</v>
      </c>
      <c r="CC388" s="31">
        <f t="shared" si="233"/>
        <v>0</v>
      </c>
      <c r="CD388" s="31">
        <f t="shared" si="234"/>
        <v>5.764925399999999E-3</v>
      </c>
      <c r="CE388" s="31">
        <f t="shared" si="235"/>
        <v>0</v>
      </c>
      <c r="CF388" s="85" t="s">
        <v>1401</v>
      </c>
    </row>
    <row r="389" spans="1:84" ht="50.25" customHeight="1" x14ac:dyDescent="0.25">
      <c r="A389" s="25" t="s">
        <v>176</v>
      </c>
      <c r="B389" s="26" t="s">
        <v>1505</v>
      </c>
      <c r="C389" s="29" t="s">
        <v>1506</v>
      </c>
      <c r="D389" s="63">
        <v>2017</v>
      </c>
      <c r="E389" s="63">
        <v>2017</v>
      </c>
      <c r="F389" s="63" t="s">
        <v>1358</v>
      </c>
      <c r="G389" s="64">
        <v>6.8190572980501392E-3</v>
      </c>
      <c r="H389" s="64">
        <f t="shared" si="222"/>
        <v>4.8960831399999995E-2</v>
      </c>
      <c r="I389" s="31" t="s">
        <v>1358</v>
      </c>
      <c r="J389" s="64">
        <v>6.8190572980501392E-3</v>
      </c>
      <c r="K389" s="31">
        <f t="shared" si="223"/>
        <v>4.8960831399999995E-2</v>
      </c>
      <c r="L389" s="67" t="s">
        <v>1358</v>
      </c>
      <c r="M389" s="31">
        <v>0</v>
      </c>
      <c r="N389" s="31">
        <v>0</v>
      </c>
      <c r="O389" s="65">
        <v>0</v>
      </c>
      <c r="P389" s="28">
        <v>0</v>
      </c>
      <c r="Q389" s="28">
        <v>8.0295763495999983E-2</v>
      </c>
      <c r="R389" s="31">
        <v>9.2340128020399967E-2</v>
      </c>
      <c r="S389" s="31">
        <f t="shared" si="220"/>
        <v>0</v>
      </c>
      <c r="T389" s="31">
        <f t="shared" si="221"/>
        <v>4.8960831399999995E-2</v>
      </c>
      <c r="U389" s="31">
        <f t="shared" si="225"/>
        <v>0</v>
      </c>
      <c r="V389" s="31">
        <f t="shared" si="224"/>
        <v>0</v>
      </c>
      <c r="W389" s="31">
        <f t="shared" si="236"/>
        <v>0</v>
      </c>
      <c r="X389" s="31">
        <v>0</v>
      </c>
      <c r="Y389" s="28">
        <v>0</v>
      </c>
      <c r="Z389" s="28">
        <v>0</v>
      </c>
      <c r="AA389" s="28">
        <v>0</v>
      </c>
      <c r="AB389" s="28">
        <v>0</v>
      </c>
      <c r="AC389" s="28">
        <v>0</v>
      </c>
      <c r="AD389" s="28">
        <v>0</v>
      </c>
      <c r="AE389" s="28">
        <v>0</v>
      </c>
      <c r="AF389" s="28">
        <v>0</v>
      </c>
      <c r="AG389" s="28">
        <v>0</v>
      </c>
      <c r="AH389" s="28">
        <v>0</v>
      </c>
      <c r="AI389" s="28">
        <v>0</v>
      </c>
      <c r="AJ389" s="28">
        <v>0</v>
      </c>
      <c r="AK389" s="28">
        <v>0</v>
      </c>
      <c r="AL389" s="28">
        <v>0</v>
      </c>
      <c r="AM389" s="28">
        <v>0</v>
      </c>
      <c r="AN389" s="28">
        <v>0</v>
      </c>
      <c r="AO389" s="28">
        <v>0</v>
      </c>
      <c r="AP389" s="28">
        <v>0</v>
      </c>
      <c r="AQ389" s="28">
        <v>0</v>
      </c>
      <c r="AR389" s="28">
        <v>0</v>
      </c>
      <c r="AS389" s="28">
        <v>0</v>
      </c>
      <c r="AT389" s="28">
        <v>0</v>
      </c>
      <c r="AU389" s="28">
        <v>0</v>
      </c>
      <c r="AV389" s="28">
        <v>0</v>
      </c>
      <c r="AW389" s="28">
        <v>4.8960831399999995E-2</v>
      </c>
      <c r="AX389" s="28">
        <v>0</v>
      </c>
      <c r="AY389" s="28">
        <v>0</v>
      </c>
      <c r="AZ389" s="28">
        <v>4.8960831399999995E-2</v>
      </c>
      <c r="BA389" s="28">
        <v>0</v>
      </c>
      <c r="BB389" s="28">
        <v>0</v>
      </c>
      <c r="BC389" s="28">
        <v>0</v>
      </c>
      <c r="BD389" s="28">
        <v>0</v>
      </c>
      <c r="BE389" s="28">
        <v>0</v>
      </c>
      <c r="BF389" s="28">
        <v>0</v>
      </c>
      <c r="BG389" s="28">
        <v>0</v>
      </c>
      <c r="BH389" s="28">
        <v>0</v>
      </c>
      <c r="BI389" s="28">
        <v>0</v>
      </c>
      <c r="BJ389" s="28">
        <v>0</v>
      </c>
      <c r="BK389" s="28">
        <v>0</v>
      </c>
      <c r="BL389" s="28">
        <v>0</v>
      </c>
      <c r="BM389" s="28">
        <v>0</v>
      </c>
      <c r="BN389" s="28">
        <v>0</v>
      </c>
      <c r="BO389" s="28">
        <v>0</v>
      </c>
      <c r="BP389" s="28">
        <v>0</v>
      </c>
      <c r="BQ389" s="28">
        <v>0</v>
      </c>
      <c r="BR389" s="28">
        <v>0</v>
      </c>
      <c r="BS389" s="28">
        <v>0</v>
      </c>
      <c r="BT389" s="28">
        <v>0</v>
      </c>
      <c r="BU389" s="28">
        <v>0</v>
      </c>
      <c r="BV389" s="31">
        <f t="shared" si="226"/>
        <v>4.8960831399999995E-2</v>
      </c>
      <c r="BW389" s="31">
        <f t="shared" si="227"/>
        <v>0</v>
      </c>
      <c r="BX389" s="31">
        <f t="shared" si="228"/>
        <v>0</v>
      </c>
      <c r="BY389" s="31">
        <f t="shared" si="229"/>
        <v>4.8960831399999995E-2</v>
      </c>
      <c r="BZ389" s="31">
        <f t="shared" si="230"/>
        <v>0</v>
      </c>
      <c r="CA389" s="31">
        <f t="shared" si="231"/>
        <v>4.8960831399999995E-2</v>
      </c>
      <c r="CB389" s="31">
        <f t="shared" si="232"/>
        <v>0</v>
      </c>
      <c r="CC389" s="31">
        <f t="shared" si="233"/>
        <v>0</v>
      </c>
      <c r="CD389" s="31">
        <f t="shared" si="234"/>
        <v>4.8960831399999995E-2</v>
      </c>
      <c r="CE389" s="31">
        <f t="shared" si="235"/>
        <v>0</v>
      </c>
      <c r="CF389" s="85" t="s">
        <v>1401</v>
      </c>
    </row>
    <row r="390" spans="1:84" ht="50.25" customHeight="1" x14ac:dyDescent="0.25">
      <c r="A390" s="25" t="s">
        <v>176</v>
      </c>
      <c r="B390" s="26" t="s">
        <v>1507</v>
      </c>
      <c r="C390" s="29" t="s">
        <v>1508</v>
      </c>
      <c r="D390" s="63">
        <v>2017</v>
      </c>
      <c r="E390" s="63">
        <v>2017</v>
      </c>
      <c r="F390" s="63" t="s">
        <v>1358</v>
      </c>
      <c r="G390" s="64">
        <v>9.7170649860724243E-3</v>
      </c>
      <c r="H390" s="64">
        <f t="shared" si="222"/>
        <v>6.9768526600000005E-2</v>
      </c>
      <c r="I390" s="31" t="s">
        <v>1358</v>
      </c>
      <c r="J390" s="64">
        <v>9.7170649860724243E-3</v>
      </c>
      <c r="K390" s="31">
        <f t="shared" si="223"/>
        <v>6.9768526600000005E-2</v>
      </c>
      <c r="L390" s="67" t="s">
        <v>1358</v>
      </c>
      <c r="M390" s="31">
        <v>0</v>
      </c>
      <c r="N390" s="31">
        <v>0</v>
      </c>
      <c r="O390" s="65">
        <v>0</v>
      </c>
      <c r="P390" s="28">
        <v>0</v>
      </c>
      <c r="Q390" s="28">
        <v>0.114420383624</v>
      </c>
      <c r="R390" s="31">
        <v>0.13158344116759998</v>
      </c>
      <c r="S390" s="31">
        <f t="shared" si="220"/>
        <v>0</v>
      </c>
      <c r="T390" s="31">
        <f t="shared" si="221"/>
        <v>6.9768526600000005E-2</v>
      </c>
      <c r="U390" s="31">
        <f t="shared" si="225"/>
        <v>0</v>
      </c>
      <c r="V390" s="31">
        <f t="shared" si="224"/>
        <v>0</v>
      </c>
      <c r="W390" s="31">
        <f t="shared" si="236"/>
        <v>0</v>
      </c>
      <c r="X390" s="31">
        <v>0</v>
      </c>
      <c r="Y390" s="28">
        <v>0</v>
      </c>
      <c r="Z390" s="28">
        <v>0</v>
      </c>
      <c r="AA390" s="28">
        <v>0</v>
      </c>
      <c r="AB390" s="28">
        <v>0</v>
      </c>
      <c r="AC390" s="28">
        <v>0</v>
      </c>
      <c r="AD390" s="28">
        <v>0</v>
      </c>
      <c r="AE390" s="28">
        <v>0</v>
      </c>
      <c r="AF390" s="28">
        <v>0</v>
      </c>
      <c r="AG390" s="28">
        <v>0</v>
      </c>
      <c r="AH390" s="28">
        <v>0</v>
      </c>
      <c r="AI390" s="28">
        <v>0</v>
      </c>
      <c r="AJ390" s="28">
        <v>0</v>
      </c>
      <c r="AK390" s="28">
        <v>0</v>
      </c>
      <c r="AL390" s="28">
        <v>0</v>
      </c>
      <c r="AM390" s="28">
        <v>0</v>
      </c>
      <c r="AN390" s="28">
        <v>0</v>
      </c>
      <c r="AO390" s="28">
        <v>0</v>
      </c>
      <c r="AP390" s="28">
        <v>0</v>
      </c>
      <c r="AQ390" s="28">
        <v>0</v>
      </c>
      <c r="AR390" s="28">
        <v>0</v>
      </c>
      <c r="AS390" s="28">
        <v>0</v>
      </c>
      <c r="AT390" s="28">
        <v>0</v>
      </c>
      <c r="AU390" s="28">
        <v>0</v>
      </c>
      <c r="AV390" s="28">
        <v>0</v>
      </c>
      <c r="AW390" s="28">
        <v>6.9768526600000005E-2</v>
      </c>
      <c r="AX390" s="28">
        <v>0</v>
      </c>
      <c r="AY390" s="28">
        <v>0</v>
      </c>
      <c r="AZ390" s="28">
        <v>6.9768526600000005E-2</v>
      </c>
      <c r="BA390" s="28">
        <v>0</v>
      </c>
      <c r="BB390" s="28">
        <v>0</v>
      </c>
      <c r="BC390" s="28">
        <v>0</v>
      </c>
      <c r="BD390" s="28">
        <v>0</v>
      </c>
      <c r="BE390" s="28">
        <v>0</v>
      </c>
      <c r="BF390" s="28">
        <v>0</v>
      </c>
      <c r="BG390" s="28">
        <v>0</v>
      </c>
      <c r="BH390" s="28">
        <v>0</v>
      </c>
      <c r="BI390" s="28">
        <v>0</v>
      </c>
      <c r="BJ390" s="28">
        <v>0</v>
      </c>
      <c r="BK390" s="28">
        <v>0</v>
      </c>
      <c r="BL390" s="28">
        <v>0</v>
      </c>
      <c r="BM390" s="28">
        <v>0</v>
      </c>
      <c r="BN390" s="28">
        <v>0</v>
      </c>
      <c r="BO390" s="28">
        <v>0</v>
      </c>
      <c r="BP390" s="28">
        <v>0</v>
      </c>
      <c r="BQ390" s="28">
        <v>0</v>
      </c>
      <c r="BR390" s="28">
        <v>0</v>
      </c>
      <c r="BS390" s="28">
        <v>0</v>
      </c>
      <c r="BT390" s="28">
        <v>0</v>
      </c>
      <c r="BU390" s="28">
        <v>0</v>
      </c>
      <c r="BV390" s="31">
        <f t="shared" si="226"/>
        <v>6.9768526600000005E-2</v>
      </c>
      <c r="BW390" s="31">
        <f t="shared" si="227"/>
        <v>0</v>
      </c>
      <c r="BX390" s="31">
        <f t="shared" si="228"/>
        <v>0</v>
      </c>
      <c r="BY390" s="31">
        <f t="shared" si="229"/>
        <v>6.9768526600000005E-2</v>
      </c>
      <c r="BZ390" s="31">
        <f t="shared" si="230"/>
        <v>0</v>
      </c>
      <c r="CA390" s="31">
        <f t="shared" si="231"/>
        <v>6.9768526600000005E-2</v>
      </c>
      <c r="CB390" s="31">
        <f t="shared" si="232"/>
        <v>0</v>
      </c>
      <c r="CC390" s="31">
        <f t="shared" si="233"/>
        <v>0</v>
      </c>
      <c r="CD390" s="31">
        <f t="shared" si="234"/>
        <v>6.9768526600000005E-2</v>
      </c>
      <c r="CE390" s="31">
        <f t="shared" si="235"/>
        <v>0</v>
      </c>
      <c r="CF390" s="85" t="s">
        <v>1401</v>
      </c>
    </row>
    <row r="391" spans="1:84" ht="50.25" customHeight="1" x14ac:dyDescent="0.25">
      <c r="A391" s="25" t="s">
        <v>176</v>
      </c>
      <c r="B391" s="26" t="s">
        <v>1509</v>
      </c>
      <c r="C391" s="29" t="s">
        <v>1510</v>
      </c>
      <c r="D391" s="63">
        <v>2017</v>
      </c>
      <c r="E391" s="63">
        <v>2017</v>
      </c>
      <c r="F391" s="63" t="s">
        <v>1358</v>
      </c>
      <c r="G391" s="64">
        <v>7.3750262952646233E-3</v>
      </c>
      <c r="H391" s="64">
        <f t="shared" si="222"/>
        <v>5.2952688799999995E-2</v>
      </c>
      <c r="I391" s="31" t="s">
        <v>1358</v>
      </c>
      <c r="J391" s="64">
        <v>7.3750262952646233E-3</v>
      </c>
      <c r="K391" s="31">
        <f t="shared" si="223"/>
        <v>5.2952688799999995E-2</v>
      </c>
      <c r="L391" s="67" t="s">
        <v>1358</v>
      </c>
      <c r="M391" s="31">
        <v>0</v>
      </c>
      <c r="N391" s="31">
        <v>0</v>
      </c>
      <c r="O391" s="65">
        <v>0</v>
      </c>
      <c r="P391" s="28">
        <v>0</v>
      </c>
      <c r="Q391" s="28">
        <v>8.6842409631999989E-2</v>
      </c>
      <c r="R391" s="31">
        <v>9.9868771076799978E-2</v>
      </c>
      <c r="S391" s="31">
        <f t="shared" si="220"/>
        <v>0</v>
      </c>
      <c r="T391" s="31">
        <f t="shared" si="221"/>
        <v>5.2952688799999995E-2</v>
      </c>
      <c r="U391" s="31">
        <f t="shared" si="225"/>
        <v>0</v>
      </c>
      <c r="V391" s="31">
        <f t="shared" si="224"/>
        <v>0</v>
      </c>
      <c r="W391" s="31">
        <f t="shared" si="236"/>
        <v>0</v>
      </c>
      <c r="X391" s="31">
        <v>0</v>
      </c>
      <c r="Y391" s="28">
        <v>0</v>
      </c>
      <c r="Z391" s="28">
        <v>0</v>
      </c>
      <c r="AA391" s="28">
        <v>0</v>
      </c>
      <c r="AB391" s="28">
        <v>0</v>
      </c>
      <c r="AC391" s="28">
        <v>0</v>
      </c>
      <c r="AD391" s="28">
        <v>0</v>
      </c>
      <c r="AE391" s="28">
        <v>0</v>
      </c>
      <c r="AF391" s="28">
        <v>0</v>
      </c>
      <c r="AG391" s="28">
        <v>0</v>
      </c>
      <c r="AH391" s="28">
        <v>0</v>
      </c>
      <c r="AI391" s="28">
        <v>0</v>
      </c>
      <c r="AJ391" s="28">
        <v>0</v>
      </c>
      <c r="AK391" s="28">
        <v>0</v>
      </c>
      <c r="AL391" s="28">
        <v>0</v>
      </c>
      <c r="AM391" s="28">
        <v>0</v>
      </c>
      <c r="AN391" s="28">
        <v>0</v>
      </c>
      <c r="AO391" s="28">
        <v>0</v>
      </c>
      <c r="AP391" s="28">
        <v>0</v>
      </c>
      <c r="AQ391" s="28">
        <v>0</v>
      </c>
      <c r="AR391" s="28">
        <v>0</v>
      </c>
      <c r="AS391" s="28">
        <v>0</v>
      </c>
      <c r="AT391" s="28">
        <v>0</v>
      </c>
      <c r="AU391" s="28">
        <v>0</v>
      </c>
      <c r="AV391" s="28">
        <v>0</v>
      </c>
      <c r="AW391" s="28">
        <v>5.2952688799999995E-2</v>
      </c>
      <c r="AX391" s="28">
        <v>0</v>
      </c>
      <c r="AY391" s="28">
        <v>0</v>
      </c>
      <c r="AZ391" s="28">
        <v>5.2952688799999995E-2</v>
      </c>
      <c r="BA391" s="28">
        <v>0</v>
      </c>
      <c r="BB391" s="28">
        <v>0</v>
      </c>
      <c r="BC391" s="28">
        <v>0</v>
      </c>
      <c r="BD391" s="28">
        <v>0</v>
      </c>
      <c r="BE391" s="28">
        <v>0</v>
      </c>
      <c r="BF391" s="28">
        <v>0</v>
      </c>
      <c r="BG391" s="28">
        <v>0</v>
      </c>
      <c r="BH391" s="28">
        <v>0</v>
      </c>
      <c r="BI391" s="28">
        <v>0</v>
      </c>
      <c r="BJ391" s="28">
        <v>0</v>
      </c>
      <c r="BK391" s="28">
        <v>0</v>
      </c>
      <c r="BL391" s="28">
        <v>0</v>
      </c>
      <c r="BM391" s="28">
        <v>0</v>
      </c>
      <c r="BN391" s="28">
        <v>0</v>
      </c>
      <c r="BO391" s="28">
        <v>0</v>
      </c>
      <c r="BP391" s="28">
        <v>0</v>
      </c>
      <c r="BQ391" s="28">
        <v>0</v>
      </c>
      <c r="BR391" s="28">
        <v>0</v>
      </c>
      <c r="BS391" s="28">
        <v>0</v>
      </c>
      <c r="BT391" s="28">
        <v>0</v>
      </c>
      <c r="BU391" s="28">
        <v>0</v>
      </c>
      <c r="BV391" s="31">
        <f t="shared" si="226"/>
        <v>5.2952688799999995E-2</v>
      </c>
      <c r="BW391" s="31">
        <f t="shared" si="227"/>
        <v>0</v>
      </c>
      <c r="BX391" s="31">
        <f t="shared" si="228"/>
        <v>0</v>
      </c>
      <c r="BY391" s="31">
        <f t="shared" si="229"/>
        <v>5.2952688799999995E-2</v>
      </c>
      <c r="BZ391" s="31">
        <f t="shared" si="230"/>
        <v>0</v>
      </c>
      <c r="CA391" s="31">
        <f t="shared" si="231"/>
        <v>5.2952688799999995E-2</v>
      </c>
      <c r="CB391" s="31">
        <f t="shared" si="232"/>
        <v>0</v>
      </c>
      <c r="CC391" s="31">
        <f t="shared" si="233"/>
        <v>0</v>
      </c>
      <c r="CD391" s="31">
        <f t="shared" si="234"/>
        <v>5.2952688799999995E-2</v>
      </c>
      <c r="CE391" s="31">
        <f t="shared" si="235"/>
        <v>0</v>
      </c>
      <c r="CF391" s="85" t="s">
        <v>1401</v>
      </c>
    </row>
    <row r="392" spans="1:84" ht="50.25" customHeight="1" x14ac:dyDescent="0.25">
      <c r="A392" s="25" t="s">
        <v>176</v>
      </c>
      <c r="B392" s="26" t="s">
        <v>1511</v>
      </c>
      <c r="C392" s="29" t="s">
        <v>1512</v>
      </c>
      <c r="D392" s="63">
        <v>2017</v>
      </c>
      <c r="E392" s="63">
        <v>2017</v>
      </c>
      <c r="F392" s="63" t="s">
        <v>1358</v>
      </c>
      <c r="G392" s="64">
        <v>1.2110021169916435E-3</v>
      </c>
      <c r="H392" s="64">
        <f t="shared" si="222"/>
        <v>8.6949951999999997E-3</v>
      </c>
      <c r="I392" s="31" t="s">
        <v>1358</v>
      </c>
      <c r="J392" s="64">
        <v>1.2110021169916435E-3</v>
      </c>
      <c r="K392" s="31">
        <f t="shared" si="223"/>
        <v>8.6949951999999997E-3</v>
      </c>
      <c r="L392" s="67" t="s">
        <v>1358</v>
      </c>
      <c r="M392" s="31">
        <v>0</v>
      </c>
      <c r="N392" s="31">
        <v>0</v>
      </c>
      <c r="O392" s="65">
        <v>0</v>
      </c>
      <c r="P392" s="28">
        <v>0</v>
      </c>
      <c r="Q392" s="28">
        <v>1.4259792127999998E-2</v>
      </c>
      <c r="R392" s="31">
        <v>1.6398760947199997E-2</v>
      </c>
      <c r="S392" s="31">
        <f t="shared" si="220"/>
        <v>0</v>
      </c>
      <c r="T392" s="31">
        <f t="shared" si="221"/>
        <v>8.6949951999999997E-3</v>
      </c>
      <c r="U392" s="31">
        <f t="shared" si="225"/>
        <v>0</v>
      </c>
      <c r="V392" s="31">
        <f t="shared" si="224"/>
        <v>0</v>
      </c>
      <c r="W392" s="31">
        <f t="shared" si="236"/>
        <v>0</v>
      </c>
      <c r="X392" s="31">
        <v>0</v>
      </c>
      <c r="Y392" s="28">
        <v>0</v>
      </c>
      <c r="Z392" s="28">
        <v>0</v>
      </c>
      <c r="AA392" s="28">
        <v>0</v>
      </c>
      <c r="AB392" s="28">
        <v>0</v>
      </c>
      <c r="AC392" s="28">
        <v>0</v>
      </c>
      <c r="AD392" s="28">
        <v>0</v>
      </c>
      <c r="AE392" s="28">
        <v>0</v>
      </c>
      <c r="AF392" s="28">
        <v>0</v>
      </c>
      <c r="AG392" s="28">
        <v>0</v>
      </c>
      <c r="AH392" s="28">
        <v>0</v>
      </c>
      <c r="AI392" s="28">
        <v>0</v>
      </c>
      <c r="AJ392" s="28">
        <v>0</v>
      </c>
      <c r="AK392" s="28">
        <v>0</v>
      </c>
      <c r="AL392" s="28">
        <v>0</v>
      </c>
      <c r="AM392" s="28">
        <v>0</v>
      </c>
      <c r="AN392" s="28">
        <v>0</v>
      </c>
      <c r="AO392" s="28">
        <v>0</v>
      </c>
      <c r="AP392" s="28">
        <v>0</v>
      </c>
      <c r="AQ392" s="28">
        <v>0</v>
      </c>
      <c r="AR392" s="28">
        <v>0</v>
      </c>
      <c r="AS392" s="28">
        <v>0</v>
      </c>
      <c r="AT392" s="28">
        <v>0</v>
      </c>
      <c r="AU392" s="28">
        <v>0</v>
      </c>
      <c r="AV392" s="28">
        <v>0</v>
      </c>
      <c r="AW392" s="28">
        <v>8.6949951999999997E-3</v>
      </c>
      <c r="AX392" s="28">
        <v>0</v>
      </c>
      <c r="AY392" s="28">
        <v>0</v>
      </c>
      <c r="AZ392" s="28">
        <v>8.6949951999999997E-3</v>
      </c>
      <c r="BA392" s="28">
        <v>0</v>
      </c>
      <c r="BB392" s="28">
        <v>0</v>
      </c>
      <c r="BC392" s="28">
        <v>0</v>
      </c>
      <c r="BD392" s="28">
        <v>0</v>
      </c>
      <c r="BE392" s="28">
        <v>0</v>
      </c>
      <c r="BF392" s="28">
        <v>0</v>
      </c>
      <c r="BG392" s="28">
        <v>0</v>
      </c>
      <c r="BH392" s="28">
        <v>0</v>
      </c>
      <c r="BI392" s="28">
        <v>0</v>
      </c>
      <c r="BJ392" s="28">
        <v>0</v>
      </c>
      <c r="BK392" s="28">
        <v>0</v>
      </c>
      <c r="BL392" s="28">
        <v>0</v>
      </c>
      <c r="BM392" s="28">
        <v>0</v>
      </c>
      <c r="BN392" s="28">
        <v>0</v>
      </c>
      <c r="BO392" s="28">
        <v>0</v>
      </c>
      <c r="BP392" s="28">
        <v>0</v>
      </c>
      <c r="BQ392" s="28">
        <v>0</v>
      </c>
      <c r="BR392" s="28">
        <v>0</v>
      </c>
      <c r="BS392" s="28">
        <v>0</v>
      </c>
      <c r="BT392" s="28">
        <v>0</v>
      </c>
      <c r="BU392" s="28">
        <v>0</v>
      </c>
      <c r="BV392" s="31">
        <f t="shared" si="226"/>
        <v>8.6949951999999997E-3</v>
      </c>
      <c r="BW392" s="31">
        <f t="shared" si="227"/>
        <v>0</v>
      </c>
      <c r="BX392" s="31">
        <f t="shared" si="228"/>
        <v>0</v>
      </c>
      <c r="BY392" s="31">
        <f t="shared" si="229"/>
        <v>8.6949951999999997E-3</v>
      </c>
      <c r="BZ392" s="31">
        <f t="shared" si="230"/>
        <v>0</v>
      </c>
      <c r="CA392" s="31">
        <f t="shared" si="231"/>
        <v>8.6949951999999997E-3</v>
      </c>
      <c r="CB392" s="31">
        <f t="shared" si="232"/>
        <v>0</v>
      </c>
      <c r="CC392" s="31">
        <f t="shared" si="233"/>
        <v>0</v>
      </c>
      <c r="CD392" s="31">
        <f t="shared" si="234"/>
        <v>8.6949951999999997E-3</v>
      </c>
      <c r="CE392" s="31">
        <f t="shared" si="235"/>
        <v>0</v>
      </c>
      <c r="CF392" s="85" t="s">
        <v>1401</v>
      </c>
    </row>
    <row r="393" spans="1:84" ht="50.25" customHeight="1" x14ac:dyDescent="0.25">
      <c r="A393" s="25" t="s">
        <v>176</v>
      </c>
      <c r="B393" s="26" t="s">
        <v>1513</v>
      </c>
      <c r="C393" s="29" t="s">
        <v>1514</v>
      </c>
      <c r="D393" s="63">
        <v>2017</v>
      </c>
      <c r="E393" s="63">
        <v>2017</v>
      </c>
      <c r="F393" s="63" t="s">
        <v>1358</v>
      </c>
      <c r="G393" s="64">
        <v>8.084511977715877E-4</v>
      </c>
      <c r="H393" s="64">
        <f t="shared" si="222"/>
        <v>5.8046795999999994E-3</v>
      </c>
      <c r="I393" s="31" t="s">
        <v>1358</v>
      </c>
      <c r="J393" s="64">
        <v>8.084511977715877E-4</v>
      </c>
      <c r="K393" s="31">
        <f t="shared" si="223"/>
        <v>5.8046795999999994E-3</v>
      </c>
      <c r="L393" s="67" t="s">
        <v>1358</v>
      </c>
      <c r="M393" s="31">
        <v>0</v>
      </c>
      <c r="N393" s="31">
        <v>0</v>
      </c>
      <c r="O393" s="65">
        <v>0</v>
      </c>
      <c r="P393" s="28">
        <v>0</v>
      </c>
      <c r="Q393" s="28">
        <v>9.5196745439999984E-3</v>
      </c>
      <c r="R393" s="31">
        <v>1.0947625725599998E-2</v>
      </c>
      <c r="S393" s="31">
        <f t="shared" si="220"/>
        <v>0</v>
      </c>
      <c r="T393" s="31">
        <f t="shared" si="221"/>
        <v>5.8046795999999994E-3</v>
      </c>
      <c r="U393" s="31">
        <f t="shared" si="225"/>
        <v>0</v>
      </c>
      <c r="V393" s="31">
        <f t="shared" si="224"/>
        <v>0</v>
      </c>
      <c r="W393" s="31">
        <f t="shared" si="236"/>
        <v>0</v>
      </c>
      <c r="X393" s="31">
        <v>0</v>
      </c>
      <c r="Y393" s="28">
        <v>0</v>
      </c>
      <c r="Z393" s="28">
        <v>0</v>
      </c>
      <c r="AA393" s="28">
        <v>0</v>
      </c>
      <c r="AB393" s="28">
        <v>0</v>
      </c>
      <c r="AC393" s="28">
        <v>0</v>
      </c>
      <c r="AD393" s="28">
        <v>0</v>
      </c>
      <c r="AE393" s="28">
        <v>0</v>
      </c>
      <c r="AF393" s="28">
        <v>0</v>
      </c>
      <c r="AG393" s="28">
        <v>0</v>
      </c>
      <c r="AH393" s="28">
        <v>0</v>
      </c>
      <c r="AI393" s="28">
        <v>0</v>
      </c>
      <c r="AJ393" s="28">
        <v>0</v>
      </c>
      <c r="AK393" s="28">
        <v>0</v>
      </c>
      <c r="AL393" s="28">
        <v>0</v>
      </c>
      <c r="AM393" s="28">
        <v>0</v>
      </c>
      <c r="AN393" s="28">
        <v>0</v>
      </c>
      <c r="AO393" s="28">
        <v>0</v>
      </c>
      <c r="AP393" s="28">
        <v>0</v>
      </c>
      <c r="AQ393" s="28">
        <v>0</v>
      </c>
      <c r="AR393" s="28">
        <v>0</v>
      </c>
      <c r="AS393" s="28">
        <v>0</v>
      </c>
      <c r="AT393" s="28">
        <v>0</v>
      </c>
      <c r="AU393" s="28">
        <v>0</v>
      </c>
      <c r="AV393" s="28">
        <v>0</v>
      </c>
      <c r="AW393" s="28">
        <v>5.8046795999999994E-3</v>
      </c>
      <c r="AX393" s="28">
        <v>0</v>
      </c>
      <c r="AY393" s="28">
        <v>0</v>
      </c>
      <c r="AZ393" s="28">
        <v>5.8046795999999994E-3</v>
      </c>
      <c r="BA393" s="28">
        <v>0</v>
      </c>
      <c r="BB393" s="28">
        <v>0</v>
      </c>
      <c r="BC393" s="28">
        <v>0</v>
      </c>
      <c r="BD393" s="28">
        <v>0</v>
      </c>
      <c r="BE393" s="28">
        <v>0</v>
      </c>
      <c r="BF393" s="28">
        <v>0</v>
      </c>
      <c r="BG393" s="28">
        <v>0</v>
      </c>
      <c r="BH393" s="28">
        <v>0</v>
      </c>
      <c r="BI393" s="28">
        <v>0</v>
      </c>
      <c r="BJ393" s="28">
        <v>0</v>
      </c>
      <c r="BK393" s="28">
        <v>0</v>
      </c>
      <c r="BL393" s="28">
        <v>0</v>
      </c>
      <c r="BM393" s="28">
        <v>0</v>
      </c>
      <c r="BN393" s="28">
        <v>0</v>
      </c>
      <c r="BO393" s="28">
        <v>0</v>
      </c>
      <c r="BP393" s="28">
        <v>0</v>
      </c>
      <c r="BQ393" s="28">
        <v>0</v>
      </c>
      <c r="BR393" s="28">
        <v>0</v>
      </c>
      <c r="BS393" s="28">
        <v>0</v>
      </c>
      <c r="BT393" s="28">
        <v>0</v>
      </c>
      <c r="BU393" s="28">
        <v>0</v>
      </c>
      <c r="BV393" s="31">
        <f t="shared" si="226"/>
        <v>5.8046795999999994E-3</v>
      </c>
      <c r="BW393" s="31">
        <f t="shared" si="227"/>
        <v>0</v>
      </c>
      <c r="BX393" s="31">
        <f t="shared" si="228"/>
        <v>0</v>
      </c>
      <c r="BY393" s="31">
        <f t="shared" si="229"/>
        <v>5.8046795999999994E-3</v>
      </c>
      <c r="BZ393" s="31">
        <f t="shared" si="230"/>
        <v>0</v>
      </c>
      <c r="CA393" s="31">
        <f t="shared" si="231"/>
        <v>5.8046795999999994E-3</v>
      </c>
      <c r="CB393" s="31">
        <f t="shared" si="232"/>
        <v>0</v>
      </c>
      <c r="CC393" s="31">
        <f t="shared" si="233"/>
        <v>0</v>
      </c>
      <c r="CD393" s="31">
        <f t="shared" si="234"/>
        <v>5.8046795999999994E-3</v>
      </c>
      <c r="CE393" s="31">
        <f t="shared" si="235"/>
        <v>0</v>
      </c>
      <c r="CF393" s="85" t="s">
        <v>1401</v>
      </c>
    </row>
    <row r="394" spans="1:84" ht="50.25" customHeight="1" x14ac:dyDescent="0.25">
      <c r="A394" s="25" t="s">
        <v>176</v>
      </c>
      <c r="B394" s="26" t="s">
        <v>1515</v>
      </c>
      <c r="C394" s="29" t="s">
        <v>1516</v>
      </c>
      <c r="D394" s="63">
        <v>2017</v>
      </c>
      <c r="E394" s="63">
        <v>2017</v>
      </c>
      <c r="F394" s="63" t="s">
        <v>1358</v>
      </c>
      <c r="G394" s="64">
        <v>8.3100596100278538E-4</v>
      </c>
      <c r="H394" s="64">
        <f t="shared" si="222"/>
        <v>5.966622799999999E-3</v>
      </c>
      <c r="I394" s="31" t="s">
        <v>1358</v>
      </c>
      <c r="J394" s="64">
        <v>8.3100596100278538E-4</v>
      </c>
      <c r="K394" s="31">
        <f t="shared" si="223"/>
        <v>5.966622799999999E-3</v>
      </c>
      <c r="L394" s="67" t="s">
        <v>1358</v>
      </c>
      <c r="M394" s="31">
        <v>0</v>
      </c>
      <c r="N394" s="31">
        <v>0</v>
      </c>
      <c r="O394" s="65">
        <v>0</v>
      </c>
      <c r="P394" s="28">
        <v>0</v>
      </c>
      <c r="Q394" s="28">
        <v>9.7852613919999984E-3</v>
      </c>
      <c r="R394" s="31">
        <v>1.1253050600799997E-2</v>
      </c>
      <c r="S394" s="31">
        <f t="shared" si="220"/>
        <v>0</v>
      </c>
      <c r="T394" s="31">
        <f t="shared" si="221"/>
        <v>5.966622799999999E-3</v>
      </c>
      <c r="U394" s="31">
        <f t="shared" si="225"/>
        <v>0</v>
      </c>
      <c r="V394" s="31">
        <f t="shared" si="224"/>
        <v>0</v>
      </c>
      <c r="W394" s="31">
        <f t="shared" si="236"/>
        <v>0</v>
      </c>
      <c r="X394" s="31">
        <v>0</v>
      </c>
      <c r="Y394" s="28">
        <v>0</v>
      </c>
      <c r="Z394" s="28">
        <v>0</v>
      </c>
      <c r="AA394" s="28">
        <v>0</v>
      </c>
      <c r="AB394" s="28">
        <v>0</v>
      </c>
      <c r="AC394" s="28">
        <v>0</v>
      </c>
      <c r="AD394" s="28">
        <v>0</v>
      </c>
      <c r="AE394" s="28">
        <v>0</v>
      </c>
      <c r="AF394" s="28">
        <v>0</v>
      </c>
      <c r="AG394" s="28">
        <v>0</v>
      </c>
      <c r="AH394" s="28">
        <v>0</v>
      </c>
      <c r="AI394" s="28">
        <v>0</v>
      </c>
      <c r="AJ394" s="28">
        <v>0</v>
      </c>
      <c r="AK394" s="28">
        <v>0</v>
      </c>
      <c r="AL394" s="28">
        <v>0</v>
      </c>
      <c r="AM394" s="28">
        <v>0</v>
      </c>
      <c r="AN394" s="28">
        <v>0</v>
      </c>
      <c r="AO394" s="28">
        <v>0</v>
      </c>
      <c r="AP394" s="28">
        <v>0</v>
      </c>
      <c r="AQ394" s="28">
        <v>0</v>
      </c>
      <c r="AR394" s="28">
        <v>0</v>
      </c>
      <c r="AS394" s="28">
        <v>0</v>
      </c>
      <c r="AT394" s="28">
        <v>0</v>
      </c>
      <c r="AU394" s="28">
        <v>0</v>
      </c>
      <c r="AV394" s="28">
        <v>0</v>
      </c>
      <c r="AW394" s="28">
        <v>5.966622799999999E-3</v>
      </c>
      <c r="AX394" s="28">
        <v>0</v>
      </c>
      <c r="AY394" s="28">
        <v>0</v>
      </c>
      <c r="AZ394" s="28">
        <v>5.966622799999999E-3</v>
      </c>
      <c r="BA394" s="28">
        <v>0</v>
      </c>
      <c r="BB394" s="28">
        <v>0</v>
      </c>
      <c r="BC394" s="28">
        <v>0</v>
      </c>
      <c r="BD394" s="28">
        <v>0</v>
      </c>
      <c r="BE394" s="28">
        <v>0</v>
      </c>
      <c r="BF394" s="28">
        <v>0</v>
      </c>
      <c r="BG394" s="28">
        <v>0</v>
      </c>
      <c r="BH394" s="28">
        <v>0</v>
      </c>
      <c r="BI394" s="28">
        <v>0</v>
      </c>
      <c r="BJ394" s="28">
        <v>0</v>
      </c>
      <c r="BK394" s="28">
        <v>0</v>
      </c>
      <c r="BL394" s="28">
        <v>0</v>
      </c>
      <c r="BM394" s="28">
        <v>0</v>
      </c>
      <c r="BN394" s="28">
        <v>0</v>
      </c>
      <c r="BO394" s="28">
        <v>0</v>
      </c>
      <c r="BP394" s="28">
        <v>0</v>
      </c>
      <c r="BQ394" s="28">
        <v>0</v>
      </c>
      <c r="BR394" s="28">
        <v>0</v>
      </c>
      <c r="BS394" s="28">
        <v>0</v>
      </c>
      <c r="BT394" s="28">
        <v>0</v>
      </c>
      <c r="BU394" s="28">
        <v>0</v>
      </c>
      <c r="BV394" s="31">
        <f t="shared" si="226"/>
        <v>5.966622799999999E-3</v>
      </c>
      <c r="BW394" s="31">
        <f t="shared" si="227"/>
        <v>0</v>
      </c>
      <c r="BX394" s="31">
        <f t="shared" si="228"/>
        <v>0</v>
      </c>
      <c r="BY394" s="31">
        <f t="shared" si="229"/>
        <v>5.966622799999999E-3</v>
      </c>
      <c r="BZ394" s="31">
        <f t="shared" si="230"/>
        <v>0</v>
      </c>
      <c r="CA394" s="31">
        <f t="shared" si="231"/>
        <v>5.966622799999999E-3</v>
      </c>
      <c r="CB394" s="31">
        <f t="shared" si="232"/>
        <v>0</v>
      </c>
      <c r="CC394" s="31">
        <f t="shared" si="233"/>
        <v>0</v>
      </c>
      <c r="CD394" s="31">
        <f t="shared" si="234"/>
        <v>5.966622799999999E-3</v>
      </c>
      <c r="CE394" s="31">
        <f t="shared" si="235"/>
        <v>0</v>
      </c>
      <c r="CF394" s="85" t="s">
        <v>1401</v>
      </c>
    </row>
    <row r="395" spans="1:84" ht="50.25" customHeight="1" x14ac:dyDescent="0.25">
      <c r="A395" s="25" t="s">
        <v>176</v>
      </c>
      <c r="B395" s="26" t="s">
        <v>1517</v>
      </c>
      <c r="C395" s="29" t="s">
        <v>1518</v>
      </c>
      <c r="D395" s="63">
        <v>2017</v>
      </c>
      <c r="E395" s="63">
        <v>2017</v>
      </c>
      <c r="F395" s="63" t="s">
        <v>1358</v>
      </c>
      <c r="G395" s="64">
        <v>9.5272838440111415E-4</v>
      </c>
      <c r="H395" s="64">
        <f t="shared" si="222"/>
        <v>6.8405897999999996E-3</v>
      </c>
      <c r="I395" s="31" t="s">
        <v>1358</v>
      </c>
      <c r="J395" s="64">
        <v>9.5272838440111415E-4</v>
      </c>
      <c r="K395" s="31">
        <f t="shared" si="223"/>
        <v>6.8405897999999996E-3</v>
      </c>
      <c r="L395" s="67" t="s">
        <v>1358</v>
      </c>
      <c r="M395" s="31">
        <v>0</v>
      </c>
      <c r="N395" s="31">
        <v>0</v>
      </c>
      <c r="O395" s="65">
        <v>0</v>
      </c>
      <c r="P395" s="28">
        <v>0</v>
      </c>
      <c r="Q395" s="28">
        <v>1.1218567271999999E-2</v>
      </c>
      <c r="R395" s="31">
        <v>1.2901352362799998E-2</v>
      </c>
      <c r="S395" s="31">
        <f t="shared" si="220"/>
        <v>0</v>
      </c>
      <c r="T395" s="31">
        <f t="shared" si="221"/>
        <v>6.8405897999999996E-3</v>
      </c>
      <c r="U395" s="31">
        <f t="shared" si="225"/>
        <v>0</v>
      </c>
      <c r="V395" s="31">
        <f t="shared" si="224"/>
        <v>0</v>
      </c>
      <c r="W395" s="31">
        <f t="shared" si="236"/>
        <v>0</v>
      </c>
      <c r="X395" s="31">
        <v>0</v>
      </c>
      <c r="Y395" s="28">
        <v>0</v>
      </c>
      <c r="Z395" s="28">
        <v>0</v>
      </c>
      <c r="AA395" s="28">
        <v>0</v>
      </c>
      <c r="AB395" s="28">
        <v>0</v>
      </c>
      <c r="AC395" s="28">
        <v>0</v>
      </c>
      <c r="AD395" s="28">
        <v>0</v>
      </c>
      <c r="AE395" s="28">
        <v>0</v>
      </c>
      <c r="AF395" s="28">
        <v>0</v>
      </c>
      <c r="AG395" s="28">
        <v>0</v>
      </c>
      <c r="AH395" s="28">
        <v>0</v>
      </c>
      <c r="AI395" s="28">
        <v>0</v>
      </c>
      <c r="AJ395" s="28">
        <v>0</v>
      </c>
      <c r="AK395" s="28">
        <v>0</v>
      </c>
      <c r="AL395" s="28">
        <v>0</v>
      </c>
      <c r="AM395" s="28">
        <v>0</v>
      </c>
      <c r="AN395" s="28">
        <v>0</v>
      </c>
      <c r="AO395" s="28">
        <v>0</v>
      </c>
      <c r="AP395" s="28">
        <v>0</v>
      </c>
      <c r="AQ395" s="28">
        <v>0</v>
      </c>
      <c r="AR395" s="28">
        <v>0</v>
      </c>
      <c r="AS395" s="28">
        <v>0</v>
      </c>
      <c r="AT395" s="28">
        <v>0</v>
      </c>
      <c r="AU395" s="28">
        <v>0</v>
      </c>
      <c r="AV395" s="28">
        <v>0</v>
      </c>
      <c r="AW395" s="28">
        <v>6.8405897999999996E-3</v>
      </c>
      <c r="AX395" s="28">
        <v>0</v>
      </c>
      <c r="AY395" s="28">
        <v>0</v>
      </c>
      <c r="AZ395" s="28">
        <v>6.8405897999999996E-3</v>
      </c>
      <c r="BA395" s="28">
        <v>0</v>
      </c>
      <c r="BB395" s="28">
        <v>0</v>
      </c>
      <c r="BC395" s="28">
        <v>0</v>
      </c>
      <c r="BD395" s="28">
        <v>0</v>
      </c>
      <c r="BE395" s="28">
        <v>0</v>
      </c>
      <c r="BF395" s="28">
        <v>0</v>
      </c>
      <c r="BG395" s="28">
        <v>0</v>
      </c>
      <c r="BH395" s="28">
        <v>0</v>
      </c>
      <c r="BI395" s="28">
        <v>0</v>
      </c>
      <c r="BJ395" s="28">
        <v>0</v>
      </c>
      <c r="BK395" s="28">
        <v>0</v>
      </c>
      <c r="BL395" s="28">
        <v>0</v>
      </c>
      <c r="BM395" s="28">
        <v>0</v>
      </c>
      <c r="BN395" s="28">
        <v>0</v>
      </c>
      <c r="BO395" s="28">
        <v>0</v>
      </c>
      <c r="BP395" s="28">
        <v>0</v>
      </c>
      <c r="BQ395" s="28">
        <v>0</v>
      </c>
      <c r="BR395" s="28">
        <v>0</v>
      </c>
      <c r="BS395" s="28">
        <v>0</v>
      </c>
      <c r="BT395" s="28">
        <v>0</v>
      </c>
      <c r="BU395" s="28">
        <v>0</v>
      </c>
      <c r="BV395" s="31">
        <f t="shared" si="226"/>
        <v>6.8405897999999996E-3</v>
      </c>
      <c r="BW395" s="31">
        <f t="shared" si="227"/>
        <v>0</v>
      </c>
      <c r="BX395" s="31">
        <f t="shared" si="228"/>
        <v>0</v>
      </c>
      <c r="BY395" s="31">
        <f t="shared" si="229"/>
        <v>6.8405897999999996E-3</v>
      </c>
      <c r="BZ395" s="31">
        <f t="shared" si="230"/>
        <v>0</v>
      </c>
      <c r="CA395" s="31">
        <f t="shared" si="231"/>
        <v>6.8405897999999996E-3</v>
      </c>
      <c r="CB395" s="31">
        <f t="shared" si="232"/>
        <v>0</v>
      </c>
      <c r="CC395" s="31">
        <f t="shared" si="233"/>
        <v>0</v>
      </c>
      <c r="CD395" s="31">
        <f t="shared" si="234"/>
        <v>6.8405897999999996E-3</v>
      </c>
      <c r="CE395" s="31">
        <f t="shared" si="235"/>
        <v>0</v>
      </c>
      <c r="CF395" s="85" t="s">
        <v>1401</v>
      </c>
    </row>
    <row r="396" spans="1:84" ht="50.25" customHeight="1" x14ac:dyDescent="0.25">
      <c r="A396" s="25" t="s">
        <v>176</v>
      </c>
      <c r="B396" s="26" t="s">
        <v>1519</v>
      </c>
      <c r="C396" s="29" t="s">
        <v>1520</v>
      </c>
      <c r="D396" s="63">
        <v>2017</v>
      </c>
      <c r="E396" s="63">
        <v>2017</v>
      </c>
      <c r="F396" s="63" t="s">
        <v>1358</v>
      </c>
      <c r="G396" s="64">
        <v>7.7169206128133714E-4</v>
      </c>
      <c r="H396" s="64">
        <f t="shared" si="222"/>
        <v>5.5407490000000002E-3</v>
      </c>
      <c r="I396" s="31" t="s">
        <v>1358</v>
      </c>
      <c r="J396" s="64">
        <v>7.7169206128133714E-4</v>
      </c>
      <c r="K396" s="31">
        <f t="shared" si="223"/>
        <v>5.5407490000000002E-3</v>
      </c>
      <c r="L396" s="67" t="s">
        <v>1358</v>
      </c>
      <c r="M396" s="31">
        <v>0</v>
      </c>
      <c r="N396" s="31">
        <v>0</v>
      </c>
      <c r="O396" s="65">
        <v>0</v>
      </c>
      <c r="P396" s="28">
        <v>0</v>
      </c>
      <c r="Q396" s="28">
        <v>9.0868283600000002E-3</v>
      </c>
      <c r="R396" s="31">
        <v>1.0449852613999999E-2</v>
      </c>
      <c r="S396" s="31">
        <f t="shared" si="220"/>
        <v>0</v>
      </c>
      <c r="T396" s="31">
        <f t="shared" si="221"/>
        <v>5.5407490000000002E-3</v>
      </c>
      <c r="U396" s="31">
        <f t="shared" si="225"/>
        <v>0</v>
      </c>
      <c r="V396" s="31">
        <f t="shared" si="224"/>
        <v>0</v>
      </c>
      <c r="W396" s="31">
        <f t="shared" si="236"/>
        <v>0</v>
      </c>
      <c r="X396" s="31">
        <v>0</v>
      </c>
      <c r="Y396" s="28">
        <v>0</v>
      </c>
      <c r="Z396" s="28">
        <v>0</v>
      </c>
      <c r="AA396" s="28">
        <v>0</v>
      </c>
      <c r="AB396" s="28">
        <v>0</v>
      </c>
      <c r="AC396" s="28">
        <v>0</v>
      </c>
      <c r="AD396" s="28">
        <v>0</v>
      </c>
      <c r="AE396" s="28">
        <v>0</v>
      </c>
      <c r="AF396" s="28">
        <v>0</v>
      </c>
      <c r="AG396" s="28">
        <v>0</v>
      </c>
      <c r="AH396" s="28">
        <v>0</v>
      </c>
      <c r="AI396" s="28">
        <v>0</v>
      </c>
      <c r="AJ396" s="28">
        <v>0</v>
      </c>
      <c r="AK396" s="28">
        <v>0</v>
      </c>
      <c r="AL396" s="28">
        <v>0</v>
      </c>
      <c r="AM396" s="28">
        <v>0</v>
      </c>
      <c r="AN396" s="28">
        <v>0</v>
      </c>
      <c r="AO396" s="28">
        <v>0</v>
      </c>
      <c r="AP396" s="28">
        <v>0</v>
      </c>
      <c r="AQ396" s="28">
        <v>0</v>
      </c>
      <c r="AR396" s="28">
        <v>0</v>
      </c>
      <c r="AS396" s="28">
        <v>0</v>
      </c>
      <c r="AT396" s="28">
        <v>0</v>
      </c>
      <c r="AU396" s="28">
        <v>0</v>
      </c>
      <c r="AV396" s="28">
        <v>0</v>
      </c>
      <c r="AW396" s="28">
        <v>5.5407490000000002E-3</v>
      </c>
      <c r="AX396" s="28">
        <v>0</v>
      </c>
      <c r="AY396" s="28">
        <v>0</v>
      </c>
      <c r="AZ396" s="28">
        <v>5.5407490000000002E-3</v>
      </c>
      <c r="BA396" s="28">
        <v>0</v>
      </c>
      <c r="BB396" s="28">
        <v>0</v>
      </c>
      <c r="BC396" s="28">
        <v>0</v>
      </c>
      <c r="BD396" s="28">
        <v>0</v>
      </c>
      <c r="BE396" s="28">
        <v>0</v>
      </c>
      <c r="BF396" s="28">
        <v>0</v>
      </c>
      <c r="BG396" s="28">
        <v>0</v>
      </c>
      <c r="BH396" s="28">
        <v>0</v>
      </c>
      <c r="BI396" s="28">
        <v>0</v>
      </c>
      <c r="BJ396" s="28">
        <v>0</v>
      </c>
      <c r="BK396" s="28">
        <v>0</v>
      </c>
      <c r="BL396" s="28">
        <v>0</v>
      </c>
      <c r="BM396" s="28">
        <v>0</v>
      </c>
      <c r="BN396" s="28">
        <v>0</v>
      </c>
      <c r="BO396" s="28">
        <v>0</v>
      </c>
      <c r="BP396" s="28">
        <v>0</v>
      </c>
      <c r="BQ396" s="28">
        <v>0</v>
      </c>
      <c r="BR396" s="28">
        <v>0</v>
      </c>
      <c r="BS396" s="28">
        <v>0</v>
      </c>
      <c r="BT396" s="28">
        <v>0</v>
      </c>
      <c r="BU396" s="28">
        <v>0</v>
      </c>
      <c r="BV396" s="31">
        <f t="shared" si="226"/>
        <v>5.5407490000000002E-3</v>
      </c>
      <c r="BW396" s="31">
        <f t="shared" si="227"/>
        <v>0</v>
      </c>
      <c r="BX396" s="31">
        <f t="shared" si="228"/>
        <v>0</v>
      </c>
      <c r="BY396" s="31">
        <f t="shared" si="229"/>
        <v>5.5407490000000002E-3</v>
      </c>
      <c r="BZ396" s="31">
        <f t="shared" si="230"/>
        <v>0</v>
      </c>
      <c r="CA396" s="31">
        <f t="shared" si="231"/>
        <v>5.5407490000000002E-3</v>
      </c>
      <c r="CB396" s="31">
        <f t="shared" si="232"/>
        <v>0</v>
      </c>
      <c r="CC396" s="31">
        <f t="shared" si="233"/>
        <v>0</v>
      </c>
      <c r="CD396" s="31">
        <f t="shared" si="234"/>
        <v>5.5407490000000002E-3</v>
      </c>
      <c r="CE396" s="31">
        <f t="shared" si="235"/>
        <v>0</v>
      </c>
      <c r="CF396" s="85" t="s">
        <v>1401</v>
      </c>
    </row>
    <row r="397" spans="1:84" ht="50.25" customHeight="1" x14ac:dyDescent="0.25">
      <c r="A397" s="25" t="s">
        <v>176</v>
      </c>
      <c r="B397" s="26" t="s">
        <v>1521</v>
      </c>
      <c r="C397" s="29" t="s">
        <v>1522</v>
      </c>
      <c r="D397" s="63">
        <v>2017</v>
      </c>
      <c r="E397" s="63">
        <v>2017</v>
      </c>
      <c r="F397" s="63" t="s">
        <v>1358</v>
      </c>
      <c r="G397" s="64">
        <v>1.4612224317548748E-2</v>
      </c>
      <c r="H397" s="64">
        <f t="shared" si="222"/>
        <v>0.1049157706</v>
      </c>
      <c r="I397" s="31" t="s">
        <v>1358</v>
      </c>
      <c r="J397" s="64">
        <v>1.4612224317548748E-2</v>
      </c>
      <c r="K397" s="31">
        <f t="shared" si="223"/>
        <v>0.1049157706</v>
      </c>
      <c r="L397" s="67" t="s">
        <v>1358</v>
      </c>
      <c r="M397" s="31">
        <v>0</v>
      </c>
      <c r="N397" s="31">
        <v>0</v>
      </c>
      <c r="O397" s="65">
        <v>0</v>
      </c>
      <c r="P397" s="28">
        <v>0</v>
      </c>
      <c r="Q397" s="28">
        <v>0.17206186378399999</v>
      </c>
      <c r="R397" s="31">
        <v>0.19787114335159997</v>
      </c>
      <c r="S397" s="31">
        <f t="shared" si="220"/>
        <v>0</v>
      </c>
      <c r="T397" s="31">
        <f t="shared" si="221"/>
        <v>0.1049157706</v>
      </c>
      <c r="U397" s="31">
        <f t="shared" si="225"/>
        <v>0</v>
      </c>
      <c r="V397" s="31">
        <f t="shared" si="224"/>
        <v>0</v>
      </c>
      <c r="W397" s="31">
        <f t="shared" si="236"/>
        <v>0</v>
      </c>
      <c r="X397" s="31">
        <v>0</v>
      </c>
      <c r="Y397" s="28">
        <v>0</v>
      </c>
      <c r="Z397" s="28">
        <v>0</v>
      </c>
      <c r="AA397" s="28">
        <v>0</v>
      </c>
      <c r="AB397" s="28">
        <v>0</v>
      </c>
      <c r="AC397" s="28">
        <v>0</v>
      </c>
      <c r="AD397" s="28">
        <v>0</v>
      </c>
      <c r="AE397" s="28">
        <v>0</v>
      </c>
      <c r="AF397" s="28">
        <v>0</v>
      </c>
      <c r="AG397" s="28">
        <v>0</v>
      </c>
      <c r="AH397" s="28">
        <v>0</v>
      </c>
      <c r="AI397" s="28">
        <v>0</v>
      </c>
      <c r="AJ397" s="28">
        <v>0</v>
      </c>
      <c r="AK397" s="28">
        <v>0</v>
      </c>
      <c r="AL397" s="28">
        <v>0</v>
      </c>
      <c r="AM397" s="28">
        <v>0</v>
      </c>
      <c r="AN397" s="28">
        <v>0</v>
      </c>
      <c r="AO397" s="28">
        <v>0</v>
      </c>
      <c r="AP397" s="28">
        <v>0</v>
      </c>
      <c r="AQ397" s="28">
        <v>0</v>
      </c>
      <c r="AR397" s="28">
        <v>0</v>
      </c>
      <c r="AS397" s="28">
        <v>0</v>
      </c>
      <c r="AT397" s="28">
        <v>0</v>
      </c>
      <c r="AU397" s="28">
        <v>0</v>
      </c>
      <c r="AV397" s="28">
        <v>0</v>
      </c>
      <c r="AW397" s="28">
        <v>0.1049157706</v>
      </c>
      <c r="AX397" s="28">
        <v>0</v>
      </c>
      <c r="AY397" s="28">
        <v>0</v>
      </c>
      <c r="AZ397" s="28">
        <v>0.1049157706</v>
      </c>
      <c r="BA397" s="28">
        <v>0</v>
      </c>
      <c r="BB397" s="28">
        <v>0</v>
      </c>
      <c r="BC397" s="28">
        <v>0</v>
      </c>
      <c r="BD397" s="28">
        <v>0</v>
      </c>
      <c r="BE397" s="28">
        <v>0</v>
      </c>
      <c r="BF397" s="28">
        <v>0</v>
      </c>
      <c r="BG397" s="28">
        <v>0</v>
      </c>
      <c r="BH397" s="28">
        <v>0</v>
      </c>
      <c r="BI397" s="28">
        <v>0</v>
      </c>
      <c r="BJ397" s="28">
        <v>0</v>
      </c>
      <c r="BK397" s="28">
        <v>0</v>
      </c>
      <c r="BL397" s="28">
        <v>0</v>
      </c>
      <c r="BM397" s="28">
        <v>0</v>
      </c>
      <c r="BN397" s="28">
        <v>0</v>
      </c>
      <c r="BO397" s="28">
        <v>0</v>
      </c>
      <c r="BP397" s="28">
        <v>0</v>
      </c>
      <c r="BQ397" s="28">
        <v>0</v>
      </c>
      <c r="BR397" s="28">
        <v>0</v>
      </c>
      <c r="BS397" s="28">
        <v>0</v>
      </c>
      <c r="BT397" s="28">
        <v>0</v>
      </c>
      <c r="BU397" s="28">
        <v>0</v>
      </c>
      <c r="BV397" s="31">
        <f t="shared" si="226"/>
        <v>0.1049157706</v>
      </c>
      <c r="BW397" s="31">
        <f t="shared" si="227"/>
        <v>0</v>
      </c>
      <c r="BX397" s="31">
        <f t="shared" si="228"/>
        <v>0</v>
      </c>
      <c r="BY397" s="31">
        <f t="shared" si="229"/>
        <v>0.1049157706</v>
      </c>
      <c r="BZ397" s="31">
        <f t="shared" si="230"/>
        <v>0</v>
      </c>
      <c r="CA397" s="31">
        <f t="shared" si="231"/>
        <v>0.1049157706</v>
      </c>
      <c r="CB397" s="31">
        <f t="shared" si="232"/>
        <v>0</v>
      </c>
      <c r="CC397" s="31">
        <f t="shared" si="233"/>
        <v>0</v>
      </c>
      <c r="CD397" s="31">
        <f t="shared" si="234"/>
        <v>0.1049157706</v>
      </c>
      <c r="CE397" s="31">
        <f t="shared" si="235"/>
        <v>0</v>
      </c>
      <c r="CF397" s="85" t="s">
        <v>1401</v>
      </c>
    </row>
    <row r="398" spans="1:84" ht="50.25" customHeight="1" x14ac:dyDescent="0.25">
      <c r="A398" s="25" t="s">
        <v>176</v>
      </c>
      <c r="B398" s="26" t="s">
        <v>1523</v>
      </c>
      <c r="C398" s="29" t="s">
        <v>1524</v>
      </c>
      <c r="D398" s="63">
        <v>2017</v>
      </c>
      <c r="E398" s="63">
        <v>2017</v>
      </c>
      <c r="F398" s="63" t="s">
        <v>1358</v>
      </c>
      <c r="G398" s="64">
        <v>8.9771277437325908E-3</v>
      </c>
      <c r="H398" s="64">
        <f t="shared" si="222"/>
        <v>6.4455777199999995E-2</v>
      </c>
      <c r="I398" s="31" t="s">
        <v>1358</v>
      </c>
      <c r="J398" s="64">
        <v>8.9771277437325908E-3</v>
      </c>
      <c r="K398" s="31">
        <f t="shared" si="223"/>
        <v>6.4455777199999995E-2</v>
      </c>
      <c r="L398" s="67" t="s">
        <v>1358</v>
      </c>
      <c r="M398" s="31">
        <v>0</v>
      </c>
      <c r="N398" s="31">
        <v>0</v>
      </c>
      <c r="O398" s="65">
        <v>0</v>
      </c>
      <c r="P398" s="28">
        <v>0</v>
      </c>
      <c r="Q398" s="28">
        <v>0.10570747460799998</v>
      </c>
      <c r="R398" s="31">
        <v>0.12156359579919997</v>
      </c>
      <c r="S398" s="31">
        <f t="shared" si="220"/>
        <v>0</v>
      </c>
      <c r="T398" s="31">
        <f t="shared" si="221"/>
        <v>6.4455777199999995E-2</v>
      </c>
      <c r="U398" s="31">
        <f t="shared" si="225"/>
        <v>0</v>
      </c>
      <c r="V398" s="31">
        <f t="shared" si="224"/>
        <v>0</v>
      </c>
      <c r="W398" s="31">
        <f t="shared" si="236"/>
        <v>0</v>
      </c>
      <c r="X398" s="31">
        <v>0</v>
      </c>
      <c r="Y398" s="28">
        <v>0</v>
      </c>
      <c r="Z398" s="28">
        <v>0</v>
      </c>
      <c r="AA398" s="28">
        <v>0</v>
      </c>
      <c r="AB398" s="28">
        <v>0</v>
      </c>
      <c r="AC398" s="28">
        <v>0</v>
      </c>
      <c r="AD398" s="28">
        <v>0</v>
      </c>
      <c r="AE398" s="28">
        <v>0</v>
      </c>
      <c r="AF398" s="28">
        <v>0</v>
      </c>
      <c r="AG398" s="28">
        <v>0</v>
      </c>
      <c r="AH398" s="28">
        <v>0</v>
      </c>
      <c r="AI398" s="28">
        <v>0</v>
      </c>
      <c r="AJ398" s="28">
        <v>0</v>
      </c>
      <c r="AK398" s="28">
        <v>0</v>
      </c>
      <c r="AL398" s="28">
        <v>0</v>
      </c>
      <c r="AM398" s="28">
        <v>0</v>
      </c>
      <c r="AN398" s="28">
        <v>0</v>
      </c>
      <c r="AO398" s="28">
        <v>0</v>
      </c>
      <c r="AP398" s="28">
        <v>0</v>
      </c>
      <c r="AQ398" s="28">
        <v>0</v>
      </c>
      <c r="AR398" s="28">
        <v>0</v>
      </c>
      <c r="AS398" s="28">
        <v>0</v>
      </c>
      <c r="AT398" s="28">
        <v>0</v>
      </c>
      <c r="AU398" s="28">
        <v>0</v>
      </c>
      <c r="AV398" s="28">
        <v>0</v>
      </c>
      <c r="AW398" s="28">
        <v>6.4455777199999995E-2</v>
      </c>
      <c r="AX398" s="28">
        <v>0</v>
      </c>
      <c r="AY398" s="28">
        <v>0</v>
      </c>
      <c r="AZ398" s="28">
        <v>6.4455777199999995E-2</v>
      </c>
      <c r="BA398" s="28">
        <v>0</v>
      </c>
      <c r="BB398" s="28">
        <v>0</v>
      </c>
      <c r="BC398" s="28">
        <v>0</v>
      </c>
      <c r="BD398" s="28">
        <v>0</v>
      </c>
      <c r="BE398" s="28">
        <v>0</v>
      </c>
      <c r="BF398" s="28">
        <v>0</v>
      </c>
      <c r="BG398" s="28">
        <v>0</v>
      </c>
      <c r="BH398" s="28">
        <v>0</v>
      </c>
      <c r="BI398" s="28">
        <v>0</v>
      </c>
      <c r="BJ398" s="28">
        <v>0</v>
      </c>
      <c r="BK398" s="28">
        <v>0</v>
      </c>
      <c r="BL398" s="28">
        <v>0</v>
      </c>
      <c r="BM398" s="28">
        <v>0</v>
      </c>
      <c r="BN398" s="28">
        <v>0</v>
      </c>
      <c r="BO398" s="28">
        <v>0</v>
      </c>
      <c r="BP398" s="28">
        <v>0</v>
      </c>
      <c r="BQ398" s="28">
        <v>0</v>
      </c>
      <c r="BR398" s="28">
        <v>0</v>
      </c>
      <c r="BS398" s="28">
        <v>0</v>
      </c>
      <c r="BT398" s="28">
        <v>0</v>
      </c>
      <c r="BU398" s="28">
        <v>0</v>
      </c>
      <c r="BV398" s="31">
        <f t="shared" si="226"/>
        <v>6.4455777199999995E-2</v>
      </c>
      <c r="BW398" s="31">
        <f t="shared" si="227"/>
        <v>0</v>
      </c>
      <c r="BX398" s="31">
        <f t="shared" si="228"/>
        <v>0</v>
      </c>
      <c r="BY398" s="31">
        <f t="shared" si="229"/>
        <v>6.4455777199999995E-2</v>
      </c>
      <c r="BZ398" s="31">
        <f t="shared" si="230"/>
        <v>0</v>
      </c>
      <c r="CA398" s="31">
        <f t="shared" si="231"/>
        <v>6.4455777199999995E-2</v>
      </c>
      <c r="CB398" s="31">
        <f t="shared" si="232"/>
        <v>0</v>
      </c>
      <c r="CC398" s="31">
        <f t="shared" si="233"/>
        <v>0</v>
      </c>
      <c r="CD398" s="31">
        <f t="shared" si="234"/>
        <v>6.4455777199999995E-2</v>
      </c>
      <c r="CE398" s="31">
        <f t="shared" si="235"/>
        <v>0</v>
      </c>
      <c r="CF398" s="85" t="s">
        <v>1401</v>
      </c>
    </row>
    <row r="399" spans="1:84" ht="50.25" customHeight="1" x14ac:dyDescent="0.25">
      <c r="A399" s="25" t="s">
        <v>176</v>
      </c>
      <c r="B399" s="26" t="s">
        <v>1525</v>
      </c>
      <c r="C399" s="29" t="s">
        <v>1526</v>
      </c>
      <c r="D399" s="63">
        <v>2017</v>
      </c>
      <c r="E399" s="63">
        <v>2017</v>
      </c>
      <c r="F399" s="63" t="s">
        <v>1358</v>
      </c>
      <c r="G399" s="64">
        <v>8.9940093036211689E-3</v>
      </c>
      <c r="H399" s="64">
        <f t="shared" si="222"/>
        <v>6.4576986799999986E-2</v>
      </c>
      <c r="I399" s="31" t="s">
        <v>1358</v>
      </c>
      <c r="J399" s="64">
        <v>8.9940093036211689E-3</v>
      </c>
      <c r="K399" s="31">
        <f t="shared" si="223"/>
        <v>6.4576986799999986E-2</v>
      </c>
      <c r="L399" s="67" t="s">
        <v>1358</v>
      </c>
      <c r="M399" s="31">
        <v>0</v>
      </c>
      <c r="N399" s="31">
        <v>0</v>
      </c>
      <c r="O399" s="65">
        <v>0</v>
      </c>
      <c r="P399" s="28">
        <v>0</v>
      </c>
      <c r="Q399" s="28">
        <v>0.10590625835199997</v>
      </c>
      <c r="R399" s="31">
        <v>0.12179219710479997</v>
      </c>
      <c r="S399" s="31">
        <f t="shared" si="220"/>
        <v>0</v>
      </c>
      <c r="T399" s="31">
        <f t="shared" si="221"/>
        <v>6.4576986799999986E-2</v>
      </c>
      <c r="U399" s="31">
        <f t="shared" si="225"/>
        <v>0</v>
      </c>
      <c r="V399" s="31">
        <f t="shared" si="224"/>
        <v>0</v>
      </c>
      <c r="W399" s="31">
        <f t="shared" si="236"/>
        <v>0</v>
      </c>
      <c r="X399" s="31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8">
        <v>0</v>
      </c>
      <c r="AG399" s="28">
        <v>0</v>
      </c>
      <c r="AH399" s="28">
        <v>0</v>
      </c>
      <c r="AI399" s="28">
        <v>0</v>
      </c>
      <c r="AJ399" s="28">
        <v>0</v>
      </c>
      <c r="AK399" s="28">
        <v>0</v>
      </c>
      <c r="AL399" s="28">
        <v>0</v>
      </c>
      <c r="AM399" s="28">
        <v>0</v>
      </c>
      <c r="AN399" s="28">
        <v>0</v>
      </c>
      <c r="AO399" s="28">
        <v>0</v>
      </c>
      <c r="AP399" s="28">
        <v>0</v>
      </c>
      <c r="AQ399" s="28">
        <v>0</v>
      </c>
      <c r="AR399" s="28">
        <v>0</v>
      </c>
      <c r="AS399" s="28">
        <v>0</v>
      </c>
      <c r="AT399" s="28">
        <v>0</v>
      </c>
      <c r="AU399" s="28">
        <v>0</v>
      </c>
      <c r="AV399" s="28">
        <v>0</v>
      </c>
      <c r="AW399" s="28">
        <v>6.4576986799999986E-2</v>
      </c>
      <c r="AX399" s="28">
        <v>0</v>
      </c>
      <c r="AY399" s="28">
        <v>0</v>
      </c>
      <c r="AZ399" s="28">
        <v>6.4576986799999986E-2</v>
      </c>
      <c r="BA399" s="28">
        <v>0</v>
      </c>
      <c r="BB399" s="28">
        <v>0</v>
      </c>
      <c r="BC399" s="28">
        <v>0</v>
      </c>
      <c r="BD399" s="28">
        <v>0</v>
      </c>
      <c r="BE399" s="28">
        <v>0</v>
      </c>
      <c r="BF399" s="28">
        <v>0</v>
      </c>
      <c r="BG399" s="28">
        <v>0</v>
      </c>
      <c r="BH399" s="28">
        <v>0</v>
      </c>
      <c r="BI399" s="28">
        <v>0</v>
      </c>
      <c r="BJ399" s="28">
        <v>0</v>
      </c>
      <c r="BK399" s="28">
        <v>0</v>
      </c>
      <c r="BL399" s="28">
        <v>0</v>
      </c>
      <c r="BM399" s="28">
        <v>0</v>
      </c>
      <c r="BN399" s="28">
        <v>0</v>
      </c>
      <c r="BO399" s="28">
        <v>0</v>
      </c>
      <c r="BP399" s="28">
        <v>0</v>
      </c>
      <c r="BQ399" s="28">
        <v>0</v>
      </c>
      <c r="BR399" s="28">
        <v>0</v>
      </c>
      <c r="BS399" s="28">
        <v>0</v>
      </c>
      <c r="BT399" s="28">
        <v>0</v>
      </c>
      <c r="BU399" s="28">
        <v>0</v>
      </c>
      <c r="BV399" s="31">
        <f t="shared" si="226"/>
        <v>6.4576986799999986E-2</v>
      </c>
      <c r="BW399" s="31">
        <f t="shared" si="227"/>
        <v>0</v>
      </c>
      <c r="BX399" s="31">
        <f t="shared" si="228"/>
        <v>0</v>
      </c>
      <c r="BY399" s="31">
        <f t="shared" si="229"/>
        <v>6.4576986799999986E-2</v>
      </c>
      <c r="BZ399" s="31">
        <f t="shared" si="230"/>
        <v>0</v>
      </c>
      <c r="CA399" s="31">
        <f t="shared" si="231"/>
        <v>6.4576986799999986E-2</v>
      </c>
      <c r="CB399" s="31">
        <f t="shared" si="232"/>
        <v>0</v>
      </c>
      <c r="CC399" s="31">
        <f t="shared" si="233"/>
        <v>0</v>
      </c>
      <c r="CD399" s="31">
        <f t="shared" si="234"/>
        <v>6.4576986799999986E-2</v>
      </c>
      <c r="CE399" s="31">
        <f t="shared" si="235"/>
        <v>0</v>
      </c>
      <c r="CF399" s="85" t="s">
        <v>1401</v>
      </c>
    </row>
    <row r="400" spans="1:84" ht="50.25" customHeight="1" x14ac:dyDescent="0.25">
      <c r="A400" s="25" t="s">
        <v>176</v>
      </c>
      <c r="B400" s="26" t="s">
        <v>1527</v>
      </c>
      <c r="C400" s="29" t="s">
        <v>1528</v>
      </c>
      <c r="D400" s="63">
        <v>2017</v>
      </c>
      <c r="E400" s="63">
        <v>2017</v>
      </c>
      <c r="F400" s="63" t="s">
        <v>1358</v>
      </c>
      <c r="G400" s="64">
        <v>1.2079995264623953E-3</v>
      </c>
      <c r="H400" s="64">
        <f t="shared" si="222"/>
        <v>8.673436599999999E-3</v>
      </c>
      <c r="I400" s="31" t="s">
        <v>1358</v>
      </c>
      <c r="J400" s="64">
        <v>1.2079995264623953E-3</v>
      </c>
      <c r="K400" s="31">
        <f t="shared" si="223"/>
        <v>8.673436599999999E-3</v>
      </c>
      <c r="L400" s="67" t="s">
        <v>1358</v>
      </c>
      <c r="M400" s="31">
        <v>0</v>
      </c>
      <c r="N400" s="31">
        <v>0</v>
      </c>
      <c r="O400" s="65">
        <v>0</v>
      </c>
      <c r="P400" s="28">
        <v>0</v>
      </c>
      <c r="Q400" s="28">
        <v>1.4224436023999998E-2</v>
      </c>
      <c r="R400" s="31">
        <v>1.6358101427599997E-2</v>
      </c>
      <c r="S400" s="31">
        <f t="shared" si="220"/>
        <v>0</v>
      </c>
      <c r="T400" s="31">
        <f t="shared" si="221"/>
        <v>8.673436599999999E-3</v>
      </c>
      <c r="U400" s="31">
        <f t="shared" si="225"/>
        <v>0</v>
      </c>
      <c r="V400" s="31">
        <f t="shared" si="224"/>
        <v>0</v>
      </c>
      <c r="W400" s="31">
        <f t="shared" si="236"/>
        <v>0</v>
      </c>
      <c r="X400" s="31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8">
        <v>0</v>
      </c>
      <c r="AK400" s="28">
        <v>0</v>
      </c>
      <c r="AL400" s="28">
        <v>0</v>
      </c>
      <c r="AM400" s="28">
        <v>0</v>
      </c>
      <c r="AN400" s="28">
        <v>0</v>
      </c>
      <c r="AO400" s="28">
        <v>0</v>
      </c>
      <c r="AP400" s="28">
        <v>0</v>
      </c>
      <c r="AQ400" s="28">
        <v>0</v>
      </c>
      <c r="AR400" s="28">
        <v>0</v>
      </c>
      <c r="AS400" s="28">
        <v>0</v>
      </c>
      <c r="AT400" s="28">
        <v>0</v>
      </c>
      <c r="AU400" s="28">
        <v>0</v>
      </c>
      <c r="AV400" s="28">
        <v>0</v>
      </c>
      <c r="AW400" s="28">
        <v>8.673436599999999E-3</v>
      </c>
      <c r="AX400" s="28">
        <v>0</v>
      </c>
      <c r="AY400" s="28">
        <v>0</v>
      </c>
      <c r="AZ400" s="28">
        <v>8.673436599999999E-3</v>
      </c>
      <c r="BA400" s="28">
        <v>0</v>
      </c>
      <c r="BB400" s="28">
        <v>0</v>
      </c>
      <c r="BC400" s="28">
        <v>0</v>
      </c>
      <c r="BD400" s="28">
        <v>0</v>
      </c>
      <c r="BE400" s="28">
        <v>0</v>
      </c>
      <c r="BF400" s="28">
        <v>0</v>
      </c>
      <c r="BG400" s="28">
        <v>0</v>
      </c>
      <c r="BH400" s="28">
        <v>0</v>
      </c>
      <c r="BI400" s="28">
        <v>0</v>
      </c>
      <c r="BJ400" s="28">
        <v>0</v>
      </c>
      <c r="BK400" s="28">
        <v>0</v>
      </c>
      <c r="BL400" s="28">
        <v>0</v>
      </c>
      <c r="BM400" s="28">
        <v>0</v>
      </c>
      <c r="BN400" s="28">
        <v>0</v>
      </c>
      <c r="BO400" s="28">
        <v>0</v>
      </c>
      <c r="BP400" s="28">
        <v>0</v>
      </c>
      <c r="BQ400" s="28">
        <v>0</v>
      </c>
      <c r="BR400" s="28">
        <v>0</v>
      </c>
      <c r="BS400" s="28">
        <v>0</v>
      </c>
      <c r="BT400" s="28">
        <v>0</v>
      </c>
      <c r="BU400" s="28">
        <v>0</v>
      </c>
      <c r="BV400" s="31">
        <f t="shared" si="226"/>
        <v>8.673436599999999E-3</v>
      </c>
      <c r="BW400" s="31">
        <f t="shared" si="227"/>
        <v>0</v>
      </c>
      <c r="BX400" s="31">
        <f t="shared" si="228"/>
        <v>0</v>
      </c>
      <c r="BY400" s="31">
        <f t="shared" si="229"/>
        <v>8.673436599999999E-3</v>
      </c>
      <c r="BZ400" s="31">
        <f t="shared" si="230"/>
        <v>0</v>
      </c>
      <c r="CA400" s="31">
        <f t="shared" si="231"/>
        <v>8.673436599999999E-3</v>
      </c>
      <c r="CB400" s="31">
        <f t="shared" si="232"/>
        <v>0</v>
      </c>
      <c r="CC400" s="31">
        <f t="shared" si="233"/>
        <v>0</v>
      </c>
      <c r="CD400" s="31">
        <f t="shared" si="234"/>
        <v>8.673436599999999E-3</v>
      </c>
      <c r="CE400" s="31">
        <f t="shared" si="235"/>
        <v>0</v>
      </c>
      <c r="CF400" s="85" t="s">
        <v>1401</v>
      </c>
    </row>
    <row r="401" spans="1:84" ht="50.25" customHeight="1" x14ac:dyDescent="0.25">
      <c r="A401" s="25" t="s">
        <v>176</v>
      </c>
      <c r="B401" s="26" t="s">
        <v>1529</v>
      </c>
      <c r="C401" s="29" t="s">
        <v>1530</v>
      </c>
      <c r="D401" s="63">
        <v>2017</v>
      </c>
      <c r="E401" s="63">
        <v>2017</v>
      </c>
      <c r="F401" s="63" t="s">
        <v>1358</v>
      </c>
      <c r="G401" s="64">
        <v>5.9617116991643451E-3</v>
      </c>
      <c r="H401" s="64">
        <f t="shared" si="222"/>
        <v>4.2805089999999997E-2</v>
      </c>
      <c r="I401" s="31" t="s">
        <v>1358</v>
      </c>
      <c r="J401" s="64">
        <v>5.9617116991643451E-3</v>
      </c>
      <c r="K401" s="31">
        <f t="shared" si="223"/>
        <v>4.2805089999999997E-2</v>
      </c>
      <c r="L401" s="67" t="s">
        <v>1358</v>
      </c>
      <c r="M401" s="31">
        <v>0</v>
      </c>
      <c r="N401" s="31">
        <v>0</v>
      </c>
      <c r="O401" s="65">
        <v>0</v>
      </c>
      <c r="P401" s="28">
        <v>0</v>
      </c>
      <c r="Q401" s="28">
        <v>7.020034759999999E-2</v>
      </c>
      <c r="R401" s="31">
        <v>8.0730399739999986E-2</v>
      </c>
      <c r="S401" s="31">
        <f t="shared" si="220"/>
        <v>0</v>
      </c>
      <c r="T401" s="31">
        <f t="shared" si="221"/>
        <v>4.2805089999999997E-2</v>
      </c>
      <c r="U401" s="31">
        <f t="shared" si="225"/>
        <v>0</v>
      </c>
      <c r="V401" s="31">
        <f t="shared" si="224"/>
        <v>0</v>
      </c>
      <c r="W401" s="31">
        <f t="shared" si="236"/>
        <v>0</v>
      </c>
      <c r="X401" s="31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8">
        <v>0</v>
      </c>
      <c r="AK401" s="28">
        <v>0</v>
      </c>
      <c r="AL401" s="28">
        <v>0</v>
      </c>
      <c r="AM401" s="28">
        <v>0</v>
      </c>
      <c r="AN401" s="28">
        <v>0</v>
      </c>
      <c r="AO401" s="28">
        <v>0</v>
      </c>
      <c r="AP401" s="28">
        <v>0</v>
      </c>
      <c r="AQ401" s="28">
        <v>0</v>
      </c>
      <c r="AR401" s="28">
        <v>0</v>
      </c>
      <c r="AS401" s="28">
        <v>0</v>
      </c>
      <c r="AT401" s="28">
        <v>0</v>
      </c>
      <c r="AU401" s="28">
        <v>0</v>
      </c>
      <c r="AV401" s="28">
        <v>0</v>
      </c>
      <c r="AW401" s="28">
        <v>4.2805089999999997E-2</v>
      </c>
      <c r="AX401" s="28">
        <v>0</v>
      </c>
      <c r="AY401" s="28">
        <v>0</v>
      </c>
      <c r="AZ401" s="28">
        <v>4.2805089999999997E-2</v>
      </c>
      <c r="BA401" s="28">
        <v>0</v>
      </c>
      <c r="BB401" s="28">
        <v>0</v>
      </c>
      <c r="BC401" s="28">
        <v>0</v>
      </c>
      <c r="BD401" s="28">
        <v>0</v>
      </c>
      <c r="BE401" s="28">
        <v>0</v>
      </c>
      <c r="BF401" s="28">
        <v>0</v>
      </c>
      <c r="BG401" s="28">
        <v>0</v>
      </c>
      <c r="BH401" s="28">
        <v>0</v>
      </c>
      <c r="BI401" s="28">
        <v>0</v>
      </c>
      <c r="BJ401" s="28">
        <v>0</v>
      </c>
      <c r="BK401" s="28">
        <v>0</v>
      </c>
      <c r="BL401" s="28">
        <v>0</v>
      </c>
      <c r="BM401" s="28">
        <v>0</v>
      </c>
      <c r="BN401" s="28">
        <v>0</v>
      </c>
      <c r="BO401" s="28">
        <v>0</v>
      </c>
      <c r="BP401" s="28">
        <v>0</v>
      </c>
      <c r="BQ401" s="28">
        <v>0</v>
      </c>
      <c r="BR401" s="28">
        <v>0</v>
      </c>
      <c r="BS401" s="28">
        <v>0</v>
      </c>
      <c r="BT401" s="28">
        <v>0</v>
      </c>
      <c r="BU401" s="28">
        <v>0</v>
      </c>
      <c r="BV401" s="31">
        <f t="shared" si="226"/>
        <v>4.2805089999999997E-2</v>
      </c>
      <c r="BW401" s="31">
        <f t="shared" si="227"/>
        <v>0</v>
      </c>
      <c r="BX401" s="31">
        <f t="shared" si="228"/>
        <v>0</v>
      </c>
      <c r="BY401" s="31">
        <f t="shared" si="229"/>
        <v>4.2805089999999997E-2</v>
      </c>
      <c r="BZ401" s="31">
        <f t="shared" si="230"/>
        <v>0</v>
      </c>
      <c r="CA401" s="31">
        <f t="shared" si="231"/>
        <v>4.2805089999999997E-2</v>
      </c>
      <c r="CB401" s="31">
        <f t="shared" si="232"/>
        <v>0</v>
      </c>
      <c r="CC401" s="31">
        <f t="shared" si="233"/>
        <v>0</v>
      </c>
      <c r="CD401" s="31">
        <f t="shared" si="234"/>
        <v>4.2805089999999997E-2</v>
      </c>
      <c r="CE401" s="31">
        <f t="shared" si="235"/>
        <v>0</v>
      </c>
      <c r="CF401" s="85" t="s">
        <v>1401</v>
      </c>
    </row>
    <row r="402" spans="1:84" ht="50.25" customHeight="1" x14ac:dyDescent="0.25">
      <c r="A402" s="25" t="s">
        <v>176</v>
      </c>
      <c r="B402" s="26" t="s">
        <v>778</v>
      </c>
      <c r="C402" s="29" t="s">
        <v>779</v>
      </c>
      <c r="D402" s="63">
        <v>2017</v>
      </c>
      <c r="E402" s="63">
        <v>2017</v>
      </c>
      <c r="F402" s="63" t="s">
        <v>1358</v>
      </c>
      <c r="G402" s="64">
        <v>0.19470631908077995</v>
      </c>
      <c r="H402" s="64">
        <f t="shared" si="222"/>
        <v>1.397991371</v>
      </c>
      <c r="I402" s="31" t="s">
        <v>1358</v>
      </c>
      <c r="J402" s="64">
        <v>8.9748277298050155E-2</v>
      </c>
      <c r="K402" s="31">
        <f t="shared" si="223"/>
        <v>0.6443926310000001</v>
      </c>
      <c r="L402" s="67" t="s">
        <v>1358</v>
      </c>
      <c r="M402" s="31">
        <v>0</v>
      </c>
      <c r="N402" s="31">
        <v>0</v>
      </c>
      <c r="O402" s="65">
        <v>1.2359019335999999</v>
      </c>
      <c r="P402" s="28">
        <v>1.4212872236399998</v>
      </c>
      <c r="Q402" s="28">
        <v>1.0568039148400001</v>
      </c>
      <c r="R402" s="31">
        <v>1.215324502066</v>
      </c>
      <c r="S402" s="31">
        <f t="shared" si="220"/>
        <v>0.75359873999999993</v>
      </c>
      <c r="T402" s="31">
        <f t="shared" si="221"/>
        <v>0.6443926310000001</v>
      </c>
      <c r="U402" s="31">
        <f t="shared" si="225"/>
        <v>0.75359873999999993</v>
      </c>
      <c r="V402" s="31">
        <f t="shared" si="224"/>
        <v>0</v>
      </c>
      <c r="W402" s="31">
        <f t="shared" si="236"/>
        <v>0</v>
      </c>
      <c r="X402" s="31">
        <v>0</v>
      </c>
      <c r="Y402" s="28">
        <v>0</v>
      </c>
      <c r="Z402" s="28">
        <v>0</v>
      </c>
      <c r="AA402" s="28">
        <v>0</v>
      </c>
      <c r="AB402" s="28">
        <v>0</v>
      </c>
      <c r="AC402" s="28">
        <v>0</v>
      </c>
      <c r="AD402" s="28">
        <v>0</v>
      </c>
      <c r="AE402" s="28">
        <v>0</v>
      </c>
      <c r="AF402" s="28">
        <v>0</v>
      </c>
      <c r="AG402" s="28">
        <v>0</v>
      </c>
      <c r="AH402" s="28">
        <v>0</v>
      </c>
      <c r="AI402" s="28">
        <v>0</v>
      </c>
      <c r="AJ402" s="28">
        <v>0</v>
      </c>
      <c r="AK402" s="28">
        <v>0</v>
      </c>
      <c r="AL402" s="28">
        <v>0</v>
      </c>
      <c r="AM402" s="28">
        <v>0</v>
      </c>
      <c r="AN402" s="28">
        <v>0</v>
      </c>
      <c r="AO402" s="28">
        <v>0</v>
      </c>
      <c r="AP402" s="28">
        <v>0</v>
      </c>
      <c r="AQ402" s="28">
        <v>0</v>
      </c>
      <c r="AR402" s="28">
        <v>0.75359873999999993</v>
      </c>
      <c r="AS402" s="28">
        <v>0</v>
      </c>
      <c r="AT402" s="28">
        <v>0</v>
      </c>
      <c r="AU402" s="28">
        <v>0.75359873999999993</v>
      </c>
      <c r="AV402" s="28">
        <v>0</v>
      </c>
      <c r="AW402" s="87">
        <v>0.6443926310000001</v>
      </c>
      <c r="AX402" s="28">
        <v>0</v>
      </c>
      <c r="AY402" s="28">
        <v>0</v>
      </c>
      <c r="AZ402" s="87">
        <v>0.6443926310000001</v>
      </c>
      <c r="BA402" s="28">
        <v>0</v>
      </c>
      <c r="BB402" s="28">
        <v>0</v>
      </c>
      <c r="BC402" s="28">
        <v>0</v>
      </c>
      <c r="BD402" s="28">
        <v>0</v>
      </c>
      <c r="BE402" s="28">
        <v>0</v>
      </c>
      <c r="BF402" s="28">
        <v>0</v>
      </c>
      <c r="BG402" s="28">
        <v>0</v>
      </c>
      <c r="BH402" s="28">
        <v>0</v>
      </c>
      <c r="BI402" s="28">
        <v>0</v>
      </c>
      <c r="BJ402" s="28">
        <v>0</v>
      </c>
      <c r="BK402" s="28">
        <v>0</v>
      </c>
      <c r="BL402" s="28">
        <v>0</v>
      </c>
      <c r="BM402" s="28">
        <v>0</v>
      </c>
      <c r="BN402" s="28">
        <v>0</v>
      </c>
      <c r="BO402" s="28">
        <v>0</v>
      </c>
      <c r="BP402" s="28">
        <v>0</v>
      </c>
      <c r="BQ402" s="28">
        <v>0</v>
      </c>
      <c r="BR402" s="28">
        <v>0</v>
      </c>
      <c r="BS402" s="28">
        <v>0</v>
      </c>
      <c r="BT402" s="28">
        <v>0</v>
      </c>
      <c r="BU402" s="28">
        <v>0</v>
      </c>
      <c r="BV402" s="31">
        <f t="shared" si="226"/>
        <v>1.397991371</v>
      </c>
      <c r="BW402" s="31">
        <f t="shared" si="227"/>
        <v>0</v>
      </c>
      <c r="BX402" s="31">
        <f t="shared" si="228"/>
        <v>0</v>
      </c>
      <c r="BY402" s="31">
        <f t="shared" si="229"/>
        <v>1.397991371</v>
      </c>
      <c r="BZ402" s="31">
        <f t="shared" si="230"/>
        <v>0</v>
      </c>
      <c r="CA402" s="31">
        <f t="shared" si="231"/>
        <v>0.6443926310000001</v>
      </c>
      <c r="CB402" s="31">
        <f t="shared" si="232"/>
        <v>0</v>
      </c>
      <c r="CC402" s="31">
        <f t="shared" si="233"/>
        <v>0</v>
      </c>
      <c r="CD402" s="31">
        <f t="shared" si="234"/>
        <v>0.6443926310000001</v>
      </c>
      <c r="CE402" s="31">
        <f t="shared" si="235"/>
        <v>0</v>
      </c>
      <c r="CF402" s="85" t="s">
        <v>1401</v>
      </c>
    </row>
    <row r="403" spans="1:84" ht="50.25" customHeight="1" x14ac:dyDescent="0.25">
      <c r="A403" s="25" t="s">
        <v>176</v>
      </c>
      <c r="B403" s="26" t="s">
        <v>1531</v>
      </c>
      <c r="C403" s="29" t="s">
        <v>780</v>
      </c>
      <c r="D403" s="63">
        <v>2017</v>
      </c>
      <c r="E403" s="63">
        <v>2017</v>
      </c>
      <c r="F403" s="63" t="s">
        <v>1358</v>
      </c>
      <c r="G403" s="64">
        <v>0.15499643646239555</v>
      </c>
      <c r="H403" s="64">
        <f t="shared" si="222"/>
        <v>1.1128744138</v>
      </c>
      <c r="I403" s="31" t="s">
        <v>1358</v>
      </c>
      <c r="J403" s="64">
        <v>5.6681728941504181E-2</v>
      </c>
      <c r="K403" s="31">
        <f t="shared" si="223"/>
        <v>0.4069748138</v>
      </c>
      <c r="L403" s="67" t="s">
        <v>1358</v>
      </c>
      <c r="M403" s="31">
        <v>0</v>
      </c>
      <c r="N403" s="31">
        <v>0</v>
      </c>
      <c r="O403" s="65">
        <v>1.1576753439999998</v>
      </c>
      <c r="P403" s="28">
        <v>1.3313266455999997</v>
      </c>
      <c r="Q403" s="28">
        <v>0.66743869463200001</v>
      </c>
      <c r="R403" s="31">
        <v>0.76755449882679994</v>
      </c>
      <c r="S403" s="31">
        <f t="shared" si="220"/>
        <v>0.70589959999999996</v>
      </c>
      <c r="T403" s="31">
        <f t="shared" si="221"/>
        <v>0.4069748138</v>
      </c>
      <c r="U403" s="31">
        <f t="shared" si="225"/>
        <v>0.70589959999999996</v>
      </c>
      <c r="V403" s="31">
        <f t="shared" si="224"/>
        <v>0</v>
      </c>
      <c r="W403" s="31">
        <f t="shared" si="236"/>
        <v>0</v>
      </c>
      <c r="X403" s="31">
        <v>0</v>
      </c>
      <c r="Y403" s="28">
        <v>0</v>
      </c>
      <c r="Z403" s="28">
        <v>0</v>
      </c>
      <c r="AA403" s="28">
        <v>0</v>
      </c>
      <c r="AB403" s="28">
        <v>0</v>
      </c>
      <c r="AC403" s="28">
        <v>0</v>
      </c>
      <c r="AD403" s="28">
        <v>0</v>
      </c>
      <c r="AE403" s="28">
        <v>0</v>
      </c>
      <c r="AF403" s="28">
        <v>0</v>
      </c>
      <c r="AG403" s="28">
        <v>0</v>
      </c>
      <c r="AH403" s="28">
        <v>0</v>
      </c>
      <c r="AI403" s="28">
        <v>0</v>
      </c>
      <c r="AJ403" s="28">
        <v>0</v>
      </c>
      <c r="AK403" s="28">
        <v>0</v>
      </c>
      <c r="AL403" s="28">
        <v>0</v>
      </c>
      <c r="AM403" s="28">
        <v>0</v>
      </c>
      <c r="AN403" s="28">
        <v>0</v>
      </c>
      <c r="AO403" s="28">
        <v>0</v>
      </c>
      <c r="AP403" s="28">
        <v>0</v>
      </c>
      <c r="AQ403" s="28">
        <v>0</v>
      </c>
      <c r="AR403" s="28">
        <v>0.70589959999999996</v>
      </c>
      <c r="AS403" s="28">
        <v>0</v>
      </c>
      <c r="AT403" s="28">
        <v>0</v>
      </c>
      <c r="AU403" s="28">
        <v>0.70589959999999996</v>
      </c>
      <c r="AV403" s="28">
        <v>0</v>
      </c>
      <c r="AW403" s="87">
        <v>0.4069748138</v>
      </c>
      <c r="AX403" s="28">
        <v>0</v>
      </c>
      <c r="AY403" s="28">
        <v>0</v>
      </c>
      <c r="AZ403" s="87">
        <v>0.4069748138</v>
      </c>
      <c r="BA403" s="28">
        <v>0</v>
      </c>
      <c r="BB403" s="28">
        <v>0</v>
      </c>
      <c r="BC403" s="28">
        <v>0</v>
      </c>
      <c r="BD403" s="28">
        <v>0</v>
      </c>
      <c r="BE403" s="28">
        <v>0</v>
      </c>
      <c r="BF403" s="28">
        <v>0</v>
      </c>
      <c r="BG403" s="28">
        <v>0</v>
      </c>
      <c r="BH403" s="28">
        <v>0</v>
      </c>
      <c r="BI403" s="28">
        <v>0</v>
      </c>
      <c r="BJ403" s="28">
        <v>0</v>
      </c>
      <c r="BK403" s="28">
        <v>0</v>
      </c>
      <c r="BL403" s="28">
        <v>0</v>
      </c>
      <c r="BM403" s="28">
        <v>0</v>
      </c>
      <c r="BN403" s="28">
        <v>0</v>
      </c>
      <c r="BO403" s="28">
        <v>0</v>
      </c>
      <c r="BP403" s="28">
        <v>0</v>
      </c>
      <c r="BQ403" s="28">
        <v>0</v>
      </c>
      <c r="BR403" s="28">
        <v>0</v>
      </c>
      <c r="BS403" s="28">
        <v>0</v>
      </c>
      <c r="BT403" s="28">
        <v>0</v>
      </c>
      <c r="BU403" s="28">
        <v>0</v>
      </c>
      <c r="BV403" s="31">
        <f t="shared" si="226"/>
        <v>1.1128744138</v>
      </c>
      <c r="BW403" s="31">
        <f t="shared" si="227"/>
        <v>0</v>
      </c>
      <c r="BX403" s="31">
        <f t="shared" si="228"/>
        <v>0</v>
      </c>
      <c r="BY403" s="31">
        <f t="shared" si="229"/>
        <v>1.1128744138</v>
      </c>
      <c r="BZ403" s="31">
        <f t="shared" si="230"/>
        <v>0</v>
      </c>
      <c r="CA403" s="31">
        <f t="shared" si="231"/>
        <v>0.4069748138</v>
      </c>
      <c r="CB403" s="31">
        <f t="shared" si="232"/>
        <v>0</v>
      </c>
      <c r="CC403" s="31">
        <f t="shared" si="233"/>
        <v>0</v>
      </c>
      <c r="CD403" s="31">
        <f t="shared" si="234"/>
        <v>0.4069748138</v>
      </c>
      <c r="CE403" s="31">
        <f t="shared" si="235"/>
        <v>0</v>
      </c>
      <c r="CF403" s="85" t="s">
        <v>1401</v>
      </c>
    </row>
    <row r="404" spans="1:84" ht="50.25" customHeight="1" x14ac:dyDescent="0.25">
      <c r="A404" s="25" t="s">
        <v>176</v>
      </c>
      <c r="B404" s="26" t="s">
        <v>1532</v>
      </c>
      <c r="C404" s="29" t="s">
        <v>1533</v>
      </c>
      <c r="D404" s="63">
        <v>2017</v>
      </c>
      <c r="E404" s="63">
        <v>2017</v>
      </c>
      <c r="F404" s="63" t="s">
        <v>1358</v>
      </c>
      <c r="G404" s="64">
        <v>1.9944821810584955E-2</v>
      </c>
      <c r="H404" s="64">
        <f t="shared" si="222"/>
        <v>0.14320382059999998</v>
      </c>
      <c r="I404" s="31" t="s">
        <v>1358</v>
      </c>
      <c r="J404" s="64">
        <v>9.9723427019498597E-3</v>
      </c>
      <c r="K404" s="31">
        <f t="shared" si="223"/>
        <v>7.1601420599999993E-2</v>
      </c>
      <c r="L404" s="67" t="s">
        <v>1358</v>
      </c>
      <c r="M404" s="31">
        <v>0</v>
      </c>
      <c r="N404" s="31">
        <v>0</v>
      </c>
      <c r="O404" s="65">
        <v>0.11742793599999998</v>
      </c>
      <c r="P404" s="28">
        <v>0.13504212639999996</v>
      </c>
      <c r="Q404" s="28">
        <v>0.11742632978399999</v>
      </c>
      <c r="R404" s="31">
        <v>0.13504027925159998</v>
      </c>
      <c r="S404" s="31">
        <f t="shared" si="220"/>
        <v>7.1602399999999997E-2</v>
      </c>
      <c r="T404" s="31">
        <f t="shared" si="221"/>
        <v>7.1601420599999993E-2</v>
      </c>
      <c r="U404" s="31">
        <f t="shared" si="225"/>
        <v>7.1602399999999997E-2</v>
      </c>
      <c r="V404" s="31">
        <f t="shared" si="224"/>
        <v>0</v>
      </c>
      <c r="W404" s="31">
        <f t="shared" si="236"/>
        <v>0</v>
      </c>
      <c r="X404" s="31">
        <v>0</v>
      </c>
      <c r="Y404" s="28">
        <v>0</v>
      </c>
      <c r="Z404" s="28">
        <v>0</v>
      </c>
      <c r="AA404" s="28">
        <v>0</v>
      </c>
      <c r="AB404" s="28">
        <v>0</v>
      </c>
      <c r="AC404" s="28">
        <v>0</v>
      </c>
      <c r="AD404" s="28">
        <v>0</v>
      </c>
      <c r="AE404" s="28">
        <v>0</v>
      </c>
      <c r="AF404" s="28">
        <v>0</v>
      </c>
      <c r="AG404" s="28">
        <v>0</v>
      </c>
      <c r="AH404" s="28">
        <v>0</v>
      </c>
      <c r="AI404" s="28">
        <v>0</v>
      </c>
      <c r="AJ404" s="28">
        <v>0</v>
      </c>
      <c r="AK404" s="28">
        <v>0</v>
      </c>
      <c r="AL404" s="28">
        <v>0</v>
      </c>
      <c r="AM404" s="28">
        <v>0</v>
      </c>
      <c r="AN404" s="28">
        <v>0</v>
      </c>
      <c r="AO404" s="28">
        <v>0</v>
      </c>
      <c r="AP404" s="28">
        <v>0</v>
      </c>
      <c r="AQ404" s="28">
        <v>0</v>
      </c>
      <c r="AR404" s="28">
        <v>7.1602399999999997E-2</v>
      </c>
      <c r="AS404" s="28">
        <v>0</v>
      </c>
      <c r="AT404" s="28">
        <v>0</v>
      </c>
      <c r="AU404" s="28">
        <v>7.1602399999999997E-2</v>
      </c>
      <c r="AV404" s="28">
        <v>0</v>
      </c>
      <c r="AW404" s="87">
        <v>7.1601420599999993E-2</v>
      </c>
      <c r="AX404" s="28">
        <v>0</v>
      </c>
      <c r="AY404" s="28">
        <v>0</v>
      </c>
      <c r="AZ404" s="87">
        <v>7.1601420599999993E-2</v>
      </c>
      <c r="BA404" s="28">
        <v>0</v>
      </c>
      <c r="BB404" s="28">
        <v>0</v>
      </c>
      <c r="BC404" s="28">
        <v>0</v>
      </c>
      <c r="BD404" s="28">
        <v>0</v>
      </c>
      <c r="BE404" s="28">
        <v>0</v>
      </c>
      <c r="BF404" s="28">
        <v>0</v>
      </c>
      <c r="BG404" s="28">
        <v>0</v>
      </c>
      <c r="BH404" s="28">
        <v>0</v>
      </c>
      <c r="BI404" s="28">
        <v>0</v>
      </c>
      <c r="BJ404" s="28">
        <v>0</v>
      </c>
      <c r="BK404" s="28">
        <v>0</v>
      </c>
      <c r="BL404" s="28">
        <v>0</v>
      </c>
      <c r="BM404" s="28">
        <v>0</v>
      </c>
      <c r="BN404" s="28">
        <v>0</v>
      </c>
      <c r="BO404" s="28">
        <v>0</v>
      </c>
      <c r="BP404" s="28">
        <v>0</v>
      </c>
      <c r="BQ404" s="28">
        <v>0</v>
      </c>
      <c r="BR404" s="28">
        <v>0</v>
      </c>
      <c r="BS404" s="28">
        <v>0</v>
      </c>
      <c r="BT404" s="28">
        <v>0</v>
      </c>
      <c r="BU404" s="28">
        <v>0</v>
      </c>
      <c r="BV404" s="31">
        <f t="shared" si="226"/>
        <v>0.14320382059999998</v>
      </c>
      <c r="BW404" s="31">
        <f t="shared" si="227"/>
        <v>0</v>
      </c>
      <c r="BX404" s="31">
        <f t="shared" si="228"/>
        <v>0</v>
      </c>
      <c r="BY404" s="31">
        <f t="shared" si="229"/>
        <v>0.14320382059999998</v>
      </c>
      <c r="BZ404" s="31">
        <f t="shared" si="230"/>
        <v>0</v>
      </c>
      <c r="CA404" s="31">
        <f t="shared" si="231"/>
        <v>7.1601420599999993E-2</v>
      </c>
      <c r="CB404" s="31">
        <f t="shared" si="232"/>
        <v>0</v>
      </c>
      <c r="CC404" s="31">
        <f t="shared" si="233"/>
        <v>0</v>
      </c>
      <c r="CD404" s="31">
        <f t="shared" si="234"/>
        <v>7.1601420599999993E-2</v>
      </c>
      <c r="CE404" s="31">
        <f t="shared" si="235"/>
        <v>0</v>
      </c>
      <c r="CF404" s="85" t="s">
        <v>1401</v>
      </c>
    </row>
    <row r="405" spans="1:84" ht="50.25" customHeight="1" x14ac:dyDescent="0.25">
      <c r="A405" s="25" t="s">
        <v>176</v>
      </c>
      <c r="B405" s="26" t="s">
        <v>1534</v>
      </c>
      <c r="C405" s="29" t="s">
        <v>1535</v>
      </c>
      <c r="D405" s="63">
        <v>2017</v>
      </c>
      <c r="E405" s="63">
        <v>2017</v>
      </c>
      <c r="F405" s="63" t="s">
        <v>1358</v>
      </c>
      <c r="G405" s="64">
        <v>7.8461930640668521E-3</v>
      </c>
      <c r="H405" s="64">
        <f t="shared" si="222"/>
        <v>5.6335666199999995E-2</v>
      </c>
      <c r="I405" s="31" t="s">
        <v>1358</v>
      </c>
      <c r="J405" s="64">
        <v>3.9232682729805016E-3</v>
      </c>
      <c r="K405" s="31">
        <f t="shared" si="223"/>
        <v>2.8169066199999999E-2</v>
      </c>
      <c r="L405" s="67" t="s">
        <v>1358</v>
      </c>
      <c r="M405" s="31">
        <v>0</v>
      </c>
      <c r="N405" s="31">
        <v>0</v>
      </c>
      <c r="O405" s="65">
        <v>4.6193223999999998E-2</v>
      </c>
      <c r="P405" s="28">
        <v>5.3122207599999992E-2</v>
      </c>
      <c r="Q405" s="28">
        <v>4.6197268567999994E-2</v>
      </c>
      <c r="R405" s="31">
        <v>5.3126858853199989E-2</v>
      </c>
      <c r="S405" s="31">
        <f t="shared" si="220"/>
        <v>2.81666E-2</v>
      </c>
      <c r="T405" s="31">
        <f t="shared" si="221"/>
        <v>2.8169066199999999E-2</v>
      </c>
      <c r="U405" s="31">
        <f t="shared" si="225"/>
        <v>2.81666E-2</v>
      </c>
      <c r="V405" s="31">
        <f t="shared" si="224"/>
        <v>0</v>
      </c>
      <c r="W405" s="31">
        <f t="shared" si="236"/>
        <v>0</v>
      </c>
      <c r="X405" s="31">
        <v>0</v>
      </c>
      <c r="Y405" s="28">
        <v>0</v>
      </c>
      <c r="Z405" s="28">
        <v>0</v>
      </c>
      <c r="AA405" s="28">
        <v>0</v>
      </c>
      <c r="AB405" s="28">
        <v>0</v>
      </c>
      <c r="AC405" s="28">
        <v>0</v>
      </c>
      <c r="AD405" s="28">
        <v>0</v>
      </c>
      <c r="AE405" s="28">
        <v>0</v>
      </c>
      <c r="AF405" s="28">
        <v>0</v>
      </c>
      <c r="AG405" s="28">
        <v>0</v>
      </c>
      <c r="AH405" s="28">
        <v>0</v>
      </c>
      <c r="AI405" s="28">
        <v>0</v>
      </c>
      <c r="AJ405" s="28">
        <v>0</v>
      </c>
      <c r="AK405" s="28">
        <v>0</v>
      </c>
      <c r="AL405" s="28">
        <v>0</v>
      </c>
      <c r="AM405" s="28">
        <v>0</v>
      </c>
      <c r="AN405" s="28">
        <v>0</v>
      </c>
      <c r="AO405" s="28">
        <v>0</v>
      </c>
      <c r="AP405" s="28">
        <v>0</v>
      </c>
      <c r="AQ405" s="28">
        <v>0</v>
      </c>
      <c r="AR405" s="28">
        <v>2.81666E-2</v>
      </c>
      <c r="AS405" s="28">
        <v>0</v>
      </c>
      <c r="AT405" s="28">
        <v>0</v>
      </c>
      <c r="AU405" s="28">
        <v>2.81666E-2</v>
      </c>
      <c r="AV405" s="28">
        <v>0</v>
      </c>
      <c r="AW405" s="87">
        <v>2.8169066199999999E-2</v>
      </c>
      <c r="AX405" s="28">
        <v>0</v>
      </c>
      <c r="AY405" s="28">
        <v>0</v>
      </c>
      <c r="AZ405" s="87">
        <v>2.8169066199999999E-2</v>
      </c>
      <c r="BA405" s="28">
        <v>0</v>
      </c>
      <c r="BB405" s="28">
        <v>0</v>
      </c>
      <c r="BC405" s="28">
        <v>0</v>
      </c>
      <c r="BD405" s="28">
        <v>0</v>
      </c>
      <c r="BE405" s="28">
        <v>0</v>
      </c>
      <c r="BF405" s="28">
        <v>0</v>
      </c>
      <c r="BG405" s="28">
        <v>0</v>
      </c>
      <c r="BH405" s="28">
        <v>0</v>
      </c>
      <c r="BI405" s="28">
        <v>0</v>
      </c>
      <c r="BJ405" s="28">
        <v>0</v>
      </c>
      <c r="BK405" s="28">
        <v>0</v>
      </c>
      <c r="BL405" s="28">
        <v>0</v>
      </c>
      <c r="BM405" s="28">
        <v>0</v>
      </c>
      <c r="BN405" s="28">
        <v>0</v>
      </c>
      <c r="BO405" s="28">
        <v>0</v>
      </c>
      <c r="BP405" s="28">
        <v>0</v>
      </c>
      <c r="BQ405" s="28">
        <v>0</v>
      </c>
      <c r="BR405" s="28">
        <v>0</v>
      </c>
      <c r="BS405" s="28">
        <v>0</v>
      </c>
      <c r="BT405" s="28">
        <v>0</v>
      </c>
      <c r="BU405" s="28">
        <v>0</v>
      </c>
      <c r="BV405" s="31">
        <f t="shared" si="226"/>
        <v>5.6335666199999995E-2</v>
      </c>
      <c r="BW405" s="31">
        <f t="shared" si="227"/>
        <v>0</v>
      </c>
      <c r="BX405" s="31">
        <f t="shared" si="228"/>
        <v>0</v>
      </c>
      <c r="BY405" s="31">
        <f t="shared" si="229"/>
        <v>5.6335666199999995E-2</v>
      </c>
      <c r="BZ405" s="31">
        <f t="shared" si="230"/>
        <v>0</v>
      </c>
      <c r="CA405" s="31">
        <f t="shared" si="231"/>
        <v>2.8169066199999999E-2</v>
      </c>
      <c r="CB405" s="31">
        <f t="shared" si="232"/>
        <v>0</v>
      </c>
      <c r="CC405" s="31">
        <f t="shared" si="233"/>
        <v>0</v>
      </c>
      <c r="CD405" s="31">
        <f t="shared" si="234"/>
        <v>2.8169066199999999E-2</v>
      </c>
      <c r="CE405" s="31">
        <f t="shared" si="235"/>
        <v>0</v>
      </c>
      <c r="CF405" s="85" t="s">
        <v>1401</v>
      </c>
    </row>
    <row r="406" spans="1:84" ht="63" customHeight="1" x14ac:dyDescent="0.25">
      <c r="A406" s="25" t="s">
        <v>176</v>
      </c>
      <c r="B406" s="26" t="s">
        <v>1536</v>
      </c>
      <c r="C406" s="29" t="s">
        <v>1537</v>
      </c>
      <c r="D406" s="63">
        <v>2017</v>
      </c>
      <c r="E406" s="63">
        <v>2017</v>
      </c>
      <c r="F406" s="63" t="s">
        <v>1358</v>
      </c>
      <c r="G406" s="64">
        <v>7.9418108635097486E-3</v>
      </c>
      <c r="H406" s="64">
        <f t="shared" si="222"/>
        <v>5.7022201999999994E-2</v>
      </c>
      <c r="I406" s="31" t="s">
        <v>1358</v>
      </c>
      <c r="J406" s="64">
        <v>3.970732869080779E-3</v>
      </c>
      <c r="K406" s="31">
        <f t="shared" si="223"/>
        <v>2.8509861999999993E-2</v>
      </c>
      <c r="L406" s="67" t="s">
        <v>1358</v>
      </c>
      <c r="M406" s="31">
        <v>0</v>
      </c>
      <c r="N406" s="31">
        <v>0</v>
      </c>
      <c r="O406" s="65">
        <v>4.676023759999999E-2</v>
      </c>
      <c r="P406" s="28">
        <v>5.3774273239999983E-2</v>
      </c>
      <c r="Q406" s="28">
        <v>4.6756173679999985E-2</v>
      </c>
      <c r="R406" s="31">
        <v>5.3769599731999976E-2</v>
      </c>
      <c r="S406" s="31">
        <f t="shared" si="220"/>
        <v>2.8512339999999997E-2</v>
      </c>
      <c r="T406" s="31">
        <f t="shared" si="221"/>
        <v>2.8509861999999993E-2</v>
      </c>
      <c r="U406" s="31">
        <f t="shared" si="225"/>
        <v>2.8512339999999997E-2</v>
      </c>
      <c r="V406" s="31">
        <f t="shared" si="224"/>
        <v>0</v>
      </c>
      <c r="W406" s="31">
        <f t="shared" si="236"/>
        <v>0</v>
      </c>
      <c r="X406" s="31">
        <v>0</v>
      </c>
      <c r="Y406" s="28">
        <v>0</v>
      </c>
      <c r="Z406" s="28">
        <v>0</v>
      </c>
      <c r="AA406" s="28">
        <v>0</v>
      </c>
      <c r="AB406" s="28">
        <v>0</v>
      </c>
      <c r="AC406" s="28">
        <v>0</v>
      </c>
      <c r="AD406" s="28">
        <v>0</v>
      </c>
      <c r="AE406" s="28">
        <v>0</v>
      </c>
      <c r="AF406" s="28">
        <v>0</v>
      </c>
      <c r="AG406" s="28">
        <v>0</v>
      </c>
      <c r="AH406" s="28">
        <v>0</v>
      </c>
      <c r="AI406" s="28">
        <v>0</v>
      </c>
      <c r="AJ406" s="28">
        <v>0</v>
      </c>
      <c r="AK406" s="28">
        <v>0</v>
      </c>
      <c r="AL406" s="28">
        <v>0</v>
      </c>
      <c r="AM406" s="28">
        <v>0</v>
      </c>
      <c r="AN406" s="28">
        <v>0</v>
      </c>
      <c r="AO406" s="28">
        <v>0</v>
      </c>
      <c r="AP406" s="28">
        <v>0</v>
      </c>
      <c r="AQ406" s="28">
        <v>0</v>
      </c>
      <c r="AR406" s="28">
        <v>2.8512339999999997E-2</v>
      </c>
      <c r="AS406" s="28">
        <v>0</v>
      </c>
      <c r="AT406" s="28">
        <v>0</v>
      </c>
      <c r="AU406" s="28">
        <v>2.8512339999999997E-2</v>
      </c>
      <c r="AV406" s="28">
        <v>0</v>
      </c>
      <c r="AW406" s="86">
        <v>2.8509861999999993E-2</v>
      </c>
      <c r="AX406" s="28">
        <v>0</v>
      </c>
      <c r="AY406" s="28">
        <v>0</v>
      </c>
      <c r="AZ406" s="86">
        <v>2.8509861999999993E-2</v>
      </c>
      <c r="BA406" s="28">
        <v>0</v>
      </c>
      <c r="BB406" s="28">
        <v>0</v>
      </c>
      <c r="BC406" s="28">
        <v>0</v>
      </c>
      <c r="BD406" s="28">
        <v>0</v>
      </c>
      <c r="BE406" s="28">
        <v>0</v>
      </c>
      <c r="BF406" s="28">
        <v>0</v>
      </c>
      <c r="BG406" s="28">
        <v>0</v>
      </c>
      <c r="BH406" s="28">
        <v>0</v>
      </c>
      <c r="BI406" s="28">
        <v>0</v>
      </c>
      <c r="BJ406" s="28">
        <v>0</v>
      </c>
      <c r="BK406" s="28">
        <v>0</v>
      </c>
      <c r="BL406" s="28">
        <v>0</v>
      </c>
      <c r="BM406" s="28">
        <v>0</v>
      </c>
      <c r="BN406" s="28">
        <v>0</v>
      </c>
      <c r="BO406" s="28">
        <v>0</v>
      </c>
      <c r="BP406" s="28">
        <v>0</v>
      </c>
      <c r="BQ406" s="28">
        <v>0</v>
      </c>
      <c r="BR406" s="28">
        <v>0</v>
      </c>
      <c r="BS406" s="28">
        <v>0</v>
      </c>
      <c r="BT406" s="28">
        <v>0</v>
      </c>
      <c r="BU406" s="28">
        <v>0</v>
      </c>
      <c r="BV406" s="31">
        <f t="shared" si="226"/>
        <v>5.7022201999999994E-2</v>
      </c>
      <c r="BW406" s="31">
        <f t="shared" si="227"/>
        <v>0</v>
      </c>
      <c r="BX406" s="31">
        <f t="shared" si="228"/>
        <v>0</v>
      </c>
      <c r="BY406" s="31">
        <f t="shared" si="229"/>
        <v>5.7022201999999994E-2</v>
      </c>
      <c r="BZ406" s="31">
        <f t="shared" si="230"/>
        <v>0</v>
      </c>
      <c r="CA406" s="31">
        <f t="shared" si="231"/>
        <v>2.8509861999999993E-2</v>
      </c>
      <c r="CB406" s="31">
        <f t="shared" si="232"/>
        <v>0</v>
      </c>
      <c r="CC406" s="31">
        <f t="shared" si="233"/>
        <v>0</v>
      </c>
      <c r="CD406" s="31">
        <f t="shared" si="234"/>
        <v>2.8509861999999993E-2</v>
      </c>
      <c r="CE406" s="31">
        <f t="shared" si="235"/>
        <v>0</v>
      </c>
      <c r="CF406" s="85" t="s">
        <v>1401</v>
      </c>
    </row>
    <row r="407" spans="1:84" ht="63" customHeight="1" x14ac:dyDescent="0.25">
      <c r="A407" s="25" t="s">
        <v>176</v>
      </c>
      <c r="B407" s="26" t="s">
        <v>1538</v>
      </c>
      <c r="C407" s="29" t="s">
        <v>1539</v>
      </c>
      <c r="D407" s="63">
        <v>2017</v>
      </c>
      <c r="E407" s="63">
        <v>2017</v>
      </c>
      <c r="F407" s="63" t="s">
        <v>1358</v>
      </c>
      <c r="G407" s="64">
        <v>1.2780897186629527E-2</v>
      </c>
      <c r="H407" s="64">
        <f t="shared" si="222"/>
        <v>9.1766841799999999E-2</v>
      </c>
      <c r="I407" s="31" t="s">
        <v>1358</v>
      </c>
      <c r="J407" s="64">
        <v>6.3904905013927584E-3</v>
      </c>
      <c r="K407" s="31">
        <f t="shared" si="223"/>
        <v>4.5883721800000006E-2</v>
      </c>
      <c r="L407" s="67" t="s">
        <v>1358</v>
      </c>
      <c r="M407" s="31">
        <v>0</v>
      </c>
      <c r="N407" s="31">
        <v>0</v>
      </c>
      <c r="O407" s="65">
        <v>7.5248316799999992E-2</v>
      </c>
      <c r="P407" s="28">
        <v>8.653556431999998E-2</v>
      </c>
      <c r="Q407" s="28">
        <v>7.5249303752000007E-2</v>
      </c>
      <c r="R407" s="31">
        <v>8.65366993148E-2</v>
      </c>
      <c r="S407" s="31">
        <f t="shared" si="220"/>
        <v>4.5883119999999999E-2</v>
      </c>
      <c r="T407" s="31">
        <f t="shared" si="221"/>
        <v>4.5883721800000006E-2</v>
      </c>
      <c r="U407" s="31">
        <f t="shared" si="225"/>
        <v>4.5883119999999999E-2</v>
      </c>
      <c r="V407" s="31">
        <f t="shared" si="224"/>
        <v>0</v>
      </c>
      <c r="W407" s="31">
        <f t="shared" si="236"/>
        <v>0</v>
      </c>
      <c r="X407" s="31">
        <v>0</v>
      </c>
      <c r="Y407" s="28">
        <v>0</v>
      </c>
      <c r="Z407" s="28">
        <v>0</v>
      </c>
      <c r="AA407" s="28">
        <v>0</v>
      </c>
      <c r="AB407" s="28">
        <v>0</v>
      </c>
      <c r="AC407" s="28">
        <v>0</v>
      </c>
      <c r="AD407" s="28">
        <v>0</v>
      </c>
      <c r="AE407" s="28">
        <v>0</v>
      </c>
      <c r="AF407" s="28">
        <v>0</v>
      </c>
      <c r="AG407" s="28">
        <v>0</v>
      </c>
      <c r="AH407" s="28">
        <v>0</v>
      </c>
      <c r="AI407" s="28">
        <v>0</v>
      </c>
      <c r="AJ407" s="28">
        <v>0</v>
      </c>
      <c r="AK407" s="28">
        <v>0</v>
      </c>
      <c r="AL407" s="28">
        <v>0</v>
      </c>
      <c r="AM407" s="28">
        <v>0</v>
      </c>
      <c r="AN407" s="28">
        <v>0</v>
      </c>
      <c r="AO407" s="28">
        <v>0</v>
      </c>
      <c r="AP407" s="28">
        <v>0</v>
      </c>
      <c r="AQ407" s="28">
        <v>0</v>
      </c>
      <c r="AR407" s="28">
        <v>4.5883119999999999E-2</v>
      </c>
      <c r="AS407" s="28">
        <v>0</v>
      </c>
      <c r="AT407" s="28">
        <v>0</v>
      </c>
      <c r="AU407" s="28">
        <v>4.5883119999999999E-2</v>
      </c>
      <c r="AV407" s="28">
        <v>0</v>
      </c>
      <c r="AW407" s="86">
        <v>4.5883721800000006E-2</v>
      </c>
      <c r="AX407" s="28">
        <v>0</v>
      </c>
      <c r="AY407" s="28">
        <v>0</v>
      </c>
      <c r="AZ407" s="86">
        <v>4.5883721800000006E-2</v>
      </c>
      <c r="BA407" s="28">
        <v>0</v>
      </c>
      <c r="BB407" s="28">
        <v>0</v>
      </c>
      <c r="BC407" s="28">
        <v>0</v>
      </c>
      <c r="BD407" s="28">
        <v>0</v>
      </c>
      <c r="BE407" s="28">
        <v>0</v>
      </c>
      <c r="BF407" s="28">
        <v>0</v>
      </c>
      <c r="BG407" s="28">
        <v>0</v>
      </c>
      <c r="BH407" s="28">
        <v>0</v>
      </c>
      <c r="BI407" s="28">
        <v>0</v>
      </c>
      <c r="BJ407" s="28">
        <v>0</v>
      </c>
      <c r="BK407" s="28">
        <v>0</v>
      </c>
      <c r="BL407" s="28">
        <v>0</v>
      </c>
      <c r="BM407" s="28">
        <v>0</v>
      </c>
      <c r="BN407" s="28">
        <v>0</v>
      </c>
      <c r="BO407" s="28">
        <v>0</v>
      </c>
      <c r="BP407" s="28">
        <v>0</v>
      </c>
      <c r="BQ407" s="28">
        <v>0</v>
      </c>
      <c r="BR407" s="28">
        <v>0</v>
      </c>
      <c r="BS407" s="28">
        <v>0</v>
      </c>
      <c r="BT407" s="28">
        <v>0</v>
      </c>
      <c r="BU407" s="28">
        <v>0</v>
      </c>
      <c r="BV407" s="31">
        <f t="shared" si="226"/>
        <v>9.1766841799999999E-2</v>
      </c>
      <c r="BW407" s="31">
        <f t="shared" si="227"/>
        <v>0</v>
      </c>
      <c r="BX407" s="31">
        <f t="shared" si="228"/>
        <v>0</v>
      </c>
      <c r="BY407" s="31">
        <f t="shared" si="229"/>
        <v>9.1766841799999999E-2</v>
      </c>
      <c r="BZ407" s="31">
        <f t="shared" si="230"/>
        <v>0</v>
      </c>
      <c r="CA407" s="31">
        <f t="shared" si="231"/>
        <v>4.5883721800000006E-2</v>
      </c>
      <c r="CB407" s="31">
        <f t="shared" si="232"/>
        <v>0</v>
      </c>
      <c r="CC407" s="31">
        <f t="shared" si="233"/>
        <v>0</v>
      </c>
      <c r="CD407" s="31">
        <f t="shared" si="234"/>
        <v>4.5883721800000006E-2</v>
      </c>
      <c r="CE407" s="31">
        <f t="shared" si="235"/>
        <v>0</v>
      </c>
      <c r="CF407" s="85" t="s">
        <v>1401</v>
      </c>
    </row>
    <row r="408" spans="1:84" ht="63" customHeight="1" x14ac:dyDescent="0.25">
      <c r="A408" s="25" t="s">
        <v>176</v>
      </c>
      <c r="B408" s="26" t="s">
        <v>1540</v>
      </c>
      <c r="C408" s="29" t="s">
        <v>1541</v>
      </c>
      <c r="D408" s="63">
        <v>2017</v>
      </c>
      <c r="E408" s="63">
        <v>2017</v>
      </c>
      <c r="F408" s="63" t="s">
        <v>1358</v>
      </c>
      <c r="G408" s="64">
        <v>2.6385177994428972E-2</v>
      </c>
      <c r="H408" s="64">
        <f t="shared" si="222"/>
        <v>0.189445578</v>
      </c>
      <c r="I408" s="31" t="s">
        <v>1358</v>
      </c>
      <c r="J408" s="64">
        <v>1.3192679387186631E-2</v>
      </c>
      <c r="K408" s="31">
        <f t="shared" si="223"/>
        <v>9.4723438000000007E-2</v>
      </c>
      <c r="L408" s="67" t="s">
        <v>1358</v>
      </c>
      <c r="M408" s="31">
        <v>0</v>
      </c>
      <c r="N408" s="31">
        <v>0</v>
      </c>
      <c r="O408" s="65">
        <v>0.15534430960000001</v>
      </c>
      <c r="P408" s="28">
        <v>0.17864595604</v>
      </c>
      <c r="Q408" s="28">
        <v>0.15534643832</v>
      </c>
      <c r="R408" s="31">
        <v>0.17864840406799998</v>
      </c>
      <c r="S408" s="31">
        <f t="shared" si="220"/>
        <v>9.472214000000001E-2</v>
      </c>
      <c r="T408" s="31">
        <f t="shared" si="221"/>
        <v>9.4723438000000007E-2</v>
      </c>
      <c r="U408" s="31">
        <f t="shared" si="225"/>
        <v>9.472214000000001E-2</v>
      </c>
      <c r="V408" s="31">
        <f t="shared" si="224"/>
        <v>0</v>
      </c>
      <c r="W408" s="31">
        <f t="shared" si="236"/>
        <v>0</v>
      </c>
      <c r="X408" s="31">
        <v>0</v>
      </c>
      <c r="Y408" s="28">
        <v>0</v>
      </c>
      <c r="Z408" s="28">
        <v>0</v>
      </c>
      <c r="AA408" s="28">
        <v>0</v>
      </c>
      <c r="AB408" s="28">
        <v>0</v>
      </c>
      <c r="AC408" s="28">
        <v>0</v>
      </c>
      <c r="AD408" s="28">
        <v>0</v>
      </c>
      <c r="AE408" s="28">
        <v>0</v>
      </c>
      <c r="AF408" s="28">
        <v>0</v>
      </c>
      <c r="AG408" s="28">
        <v>0</v>
      </c>
      <c r="AH408" s="28">
        <v>0</v>
      </c>
      <c r="AI408" s="28">
        <v>0</v>
      </c>
      <c r="AJ408" s="28">
        <v>0</v>
      </c>
      <c r="AK408" s="28">
        <v>0</v>
      </c>
      <c r="AL408" s="28">
        <v>0</v>
      </c>
      <c r="AM408" s="28">
        <v>0</v>
      </c>
      <c r="AN408" s="28">
        <v>0</v>
      </c>
      <c r="AO408" s="28">
        <v>0</v>
      </c>
      <c r="AP408" s="28">
        <v>0</v>
      </c>
      <c r="AQ408" s="28">
        <v>0</v>
      </c>
      <c r="AR408" s="28">
        <v>9.472214000000001E-2</v>
      </c>
      <c r="AS408" s="28">
        <v>0</v>
      </c>
      <c r="AT408" s="28">
        <v>0</v>
      </c>
      <c r="AU408" s="28">
        <v>9.472214000000001E-2</v>
      </c>
      <c r="AV408" s="28">
        <v>0</v>
      </c>
      <c r="AW408" s="86">
        <v>9.4723438000000007E-2</v>
      </c>
      <c r="AX408" s="28">
        <v>0</v>
      </c>
      <c r="AY408" s="28">
        <v>0</v>
      </c>
      <c r="AZ408" s="86">
        <v>9.4723438000000007E-2</v>
      </c>
      <c r="BA408" s="28">
        <v>0</v>
      </c>
      <c r="BB408" s="28">
        <v>0</v>
      </c>
      <c r="BC408" s="28">
        <v>0</v>
      </c>
      <c r="BD408" s="28">
        <v>0</v>
      </c>
      <c r="BE408" s="28">
        <v>0</v>
      </c>
      <c r="BF408" s="28">
        <v>0</v>
      </c>
      <c r="BG408" s="28">
        <v>0</v>
      </c>
      <c r="BH408" s="28">
        <v>0</v>
      </c>
      <c r="BI408" s="28">
        <v>0</v>
      </c>
      <c r="BJ408" s="28">
        <v>0</v>
      </c>
      <c r="BK408" s="28">
        <v>0</v>
      </c>
      <c r="BL408" s="28">
        <v>0</v>
      </c>
      <c r="BM408" s="28">
        <v>0</v>
      </c>
      <c r="BN408" s="28">
        <v>0</v>
      </c>
      <c r="BO408" s="28">
        <v>0</v>
      </c>
      <c r="BP408" s="28">
        <v>0</v>
      </c>
      <c r="BQ408" s="28">
        <v>0</v>
      </c>
      <c r="BR408" s="28">
        <v>0</v>
      </c>
      <c r="BS408" s="28">
        <v>0</v>
      </c>
      <c r="BT408" s="28">
        <v>0</v>
      </c>
      <c r="BU408" s="28">
        <v>0</v>
      </c>
      <c r="BV408" s="31">
        <f t="shared" si="226"/>
        <v>0.189445578</v>
      </c>
      <c r="BW408" s="31">
        <f t="shared" si="227"/>
        <v>0</v>
      </c>
      <c r="BX408" s="31">
        <f t="shared" si="228"/>
        <v>0</v>
      </c>
      <c r="BY408" s="31">
        <f t="shared" si="229"/>
        <v>0.189445578</v>
      </c>
      <c r="BZ408" s="31">
        <f t="shared" si="230"/>
        <v>0</v>
      </c>
      <c r="CA408" s="31">
        <f t="shared" si="231"/>
        <v>9.4723438000000007E-2</v>
      </c>
      <c r="CB408" s="31">
        <f t="shared" si="232"/>
        <v>0</v>
      </c>
      <c r="CC408" s="31">
        <f t="shared" si="233"/>
        <v>0</v>
      </c>
      <c r="CD408" s="31">
        <f t="shared" si="234"/>
        <v>9.4723438000000007E-2</v>
      </c>
      <c r="CE408" s="31">
        <f t="shared" si="235"/>
        <v>0</v>
      </c>
      <c r="CF408" s="85" t="s">
        <v>1401</v>
      </c>
    </row>
    <row r="409" spans="1:84" ht="63" customHeight="1" x14ac:dyDescent="0.25">
      <c r="A409" s="25" t="s">
        <v>176</v>
      </c>
      <c r="B409" s="26" t="s">
        <v>1542</v>
      </c>
      <c r="C409" s="29" t="s">
        <v>1543</v>
      </c>
      <c r="D409" s="63">
        <v>2017</v>
      </c>
      <c r="E409" s="63">
        <v>2017</v>
      </c>
      <c r="F409" s="63" t="s">
        <v>1358</v>
      </c>
      <c r="G409" s="64">
        <v>8.1167598328690822E-3</v>
      </c>
      <c r="H409" s="64">
        <f t="shared" si="222"/>
        <v>5.8278335600000002E-2</v>
      </c>
      <c r="I409" s="31" t="s">
        <v>1358</v>
      </c>
      <c r="J409" s="64">
        <v>4.0584144289693598E-3</v>
      </c>
      <c r="K409" s="31">
        <f t="shared" si="223"/>
        <v>2.9139415599999999E-2</v>
      </c>
      <c r="L409" s="67" t="s">
        <v>1358</v>
      </c>
      <c r="M409" s="31">
        <v>0</v>
      </c>
      <c r="N409" s="31">
        <v>0</v>
      </c>
      <c r="O409" s="65">
        <v>4.7787828800000001E-2</v>
      </c>
      <c r="P409" s="28">
        <v>5.4956003119999999E-2</v>
      </c>
      <c r="Q409" s="28">
        <v>4.7788641583999994E-2</v>
      </c>
      <c r="R409" s="31">
        <v>5.4956937821599987E-2</v>
      </c>
      <c r="S409" s="31">
        <f t="shared" si="220"/>
        <v>2.9138920000000002E-2</v>
      </c>
      <c r="T409" s="31">
        <f t="shared" si="221"/>
        <v>2.9139415599999999E-2</v>
      </c>
      <c r="U409" s="31">
        <f t="shared" si="225"/>
        <v>2.9138920000000002E-2</v>
      </c>
      <c r="V409" s="31">
        <f t="shared" si="224"/>
        <v>0</v>
      </c>
      <c r="W409" s="31">
        <f t="shared" si="236"/>
        <v>0</v>
      </c>
      <c r="X409" s="31">
        <v>0</v>
      </c>
      <c r="Y409" s="28">
        <v>0</v>
      </c>
      <c r="Z409" s="28">
        <v>0</v>
      </c>
      <c r="AA409" s="28">
        <v>0</v>
      </c>
      <c r="AB409" s="28">
        <v>0</v>
      </c>
      <c r="AC409" s="28">
        <v>0</v>
      </c>
      <c r="AD409" s="28">
        <v>0</v>
      </c>
      <c r="AE409" s="28">
        <v>0</v>
      </c>
      <c r="AF409" s="28">
        <v>0</v>
      </c>
      <c r="AG409" s="28">
        <v>0</v>
      </c>
      <c r="AH409" s="28">
        <v>0</v>
      </c>
      <c r="AI409" s="28">
        <v>0</v>
      </c>
      <c r="AJ409" s="28">
        <v>0</v>
      </c>
      <c r="AK409" s="28">
        <v>0</v>
      </c>
      <c r="AL409" s="28">
        <v>0</v>
      </c>
      <c r="AM409" s="28">
        <v>0</v>
      </c>
      <c r="AN409" s="28">
        <v>0</v>
      </c>
      <c r="AO409" s="28">
        <v>0</v>
      </c>
      <c r="AP409" s="28">
        <v>0</v>
      </c>
      <c r="AQ409" s="28">
        <v>0</v>
      </c>
      <c r="AR409" s="28">
        <v>2.9138920000000002E-2</v>
      </c>
      <c r="AS409" s="28">
        <v>0</v>
      </c>
      <c r="AT409" s="28">
        <v>0</v>
      </c>
      <c r="AU409" s="28">
        <v>2.9138920000000002E-2</v>
      </c>
      <c r="AV409" s="28">
        <v>0</v>
      </c>
      <c r="AW409" s="86">
        <v>2.9139415599999999E-2</v>
      </c>
      <c r="AX409" s="28">
        <v>0</v>
      </c>
      <c r="AY409" s="28">
        <v>0</v>
      </c>
      <c r="AZ409" s="86">
        <v>2.9139415599999999E-2</v>
      </c>
      <c r="BA409" s="28">
        <v>0</v>
      </c>
      <c r="BB409" s="28">
        <v>0</v>
      </c>
      <c r="BC409" s="28">
        <v>0</v>
      </c>
      <c r="BD409" s="28">
        <v>0</v>
      </c>
      <c r="BE409" s="28">
        <v>0</v>
      </c>
      <c r="BF409" s="28">
        <v>0</v>
      </c>
      <c r="BG409" s="28">
        <v>0</v>
      </c>
      <c r="BH409" s="28">
        <v>0</v>
      </c>
      <c r="BI409" s="28">
        <v>0</v>
      </c>
      <c r="BJ409" s="28">
        <v>0</v>
      </c>
      <c r="BK409" s="28">
        <v>0</v>
      </c>
      <c r="BL409" s="28">
        <v>0</v>
      </c>
      <c r="BM409" s="28">
        <v>0</v>
      </c>
      <c r="BN409" s="28">
        <v>0</v>
      </c>
      <c r="BO409" s="28">
        <v>0</v>
      </c>
      <c r="BP409" s="28">
        <v>0</v>
      </c>
      <c r="BQ409" s="28">
        <v>0</v>
      </c>
      <c r="BR409" s="28">
        <v>0</v>
      </c>
      <c r="BS409" s="28">
        <v>0</v>
      </c>
      <c r="BT409" s="28">
        <v>0</v>
      </c>
      <c r="BU409" s="28">
        <v>0</v>
      </c>
      <c r="BV409" s="31">
        <f t="shared" si="226"/>
        <v>5.8278335600000002E-2</v>
      </c>
      <c r="BW409" s="31">
        <f t="shared" si="227"/>
        <v>0</v>
      </c>
      <c r="BX409" s="31">
        <f t="shared" si="228"/>
        <v>0</v>
      </c>
      <c r="BY409" s="31">
        <f t="shared" si="229"/>
        <v>5.8278335600000002E-2</v>
      </c>
      <c r="BZ409" s="31">
        <f t="shared" si="230"/>
        <v>0</v>
      </c>
      <c r="CA409" s="31">
        <f t="shared" si="231"/>
        <v>2.9139415599999999E-2</v>
      </c>
      <c r="CB409" s="31">
        <f t="shared" si="232"/>
        <v>0</v>
      </c>
      <c r="CC409" s="31">
        <f t="shared" si="233"/>
        <v>0</v>
      </c>
      <c r="CD409" s="31">
        <f t="shared" si="234"/>
        <v>2.9139415599999999E-2</v>
      </c>
      <c r="CE409" s="31">
        <f t="shared" si="235"/>
        <v>0</v>
      </c>
      <c r="CF409" s="85" t="s">
        <v>1401</v>
      </c>
    </row>
    <row r="410" spans="1:84" ht="63" customHeight="1" x14ac:dyDescent="0.25">
      <c r="A410" s="25" t="s">
        <v>176</v>
      </c>
      <c r="B410" s="26" t="s">
        <v>1544</v>
      </c>
      <c r="C410" s="29" t="s">
        <v>1545</v>
      </c>
      <c r="D410" s="63">
        <v>2017</v>
      </c>
      <c r="E410" s="63">
        <v>2017</v>
      </c>
      <c r="F410" s="63" t="s">
        <v>1358</v>
      </c>
      <c r="G410" s="64">
        <v>2.6214018830083567E-2</v>
      </c>
      <c r="H410" s="64">
        <f t="shared" si="222"/>
        <v>0.1882166552</v>
      </c>
      <c r="I410" s="31" t="s">
        <v>1358</v>
      </c>
      <c r="J410" s="64">
        <v>2.6214018830083567E-2</v>
      </c>
      <c r="K410" s="31">
        <f t="shared" si="223"/>
        <v>0.1882166552</v>
      </c>
      <c r="L410" s="67" t="s">
        <v>1358</v>
      </c>
      <c r="M410" s="31">
        <v>0</v>
      </c>
      <c r="N410" s="31">
        <v>0</v>
      </c>
      <c r="O410" s="65">
        <v>0</v>
      </c>
      <c r="P410" s="28">
        <v>0</v>
      </c>
      <c r="Q410" s="28">
        <v>0.30867531452799996</v>
      </c>
      <c r="R410" s="31">
        <v>0.35497661170719991</v>
      </c>
      <c r="S410" s="31">
        <f t="shared" ref="S410:S473" si="237">N410+U410</f>
        <v>0</v>
      </c>
      <c r="T410" s="31">
        <f t="shared" ref="T410:T473" si="238">N410+W410+AC410+AM410+AW410+BG410</f>
        <v>0.1882166552</v>
      </c>
      <c r="U410" s="31">
        <f t="shared" si="225"/>
        <v>0</v>
      </c>
      <c r="V410" s="31">
        <f t="shared" si="224"/>
        <v>0</v>
      </c>
      <c r="W410" s="31">
        <f t="shared" si="236"/>
        <v>0</v>
      </c>
      <c r="X410" s="31">
        <v>0</v>
      </c>
      <c r="Y410" s="28">
        <v>0</v>
      </c>
      <c r="Z410" s="28">
        <v>0</v>
      </c>
      <c r="AA410" s="28">
        <v>0</v>
      </c>
      <c r="AB410" s="28">
        <v>0</v>
      </c>
      <c r="AC410" s="28">
        <v>0</v>
      </c>
      <c r="AD410" s="28">
        <v>0</v>
      </c>
      <c r="AE410" s="28">
        <v>0</v>
      </c>
      <c r="AF410" s="28">
        <v>0</v>
      </c>
      <c r="AG410" s="28">
        <v>0</v>
      </c>
      <c r="AH410" s="28">
        <v>0</v>
      </c>
      <c r="AI410" s="28">
        <v>0</v>
      </c>
      <c r="AJ410" s="28">
        <v>0</v>
      </c>
      <c r="AK410" s="28">
        <v>0</v>
      </c>
      <c r="AL410" s="28">
        <v>0</v>
      </c>
      <c r="AM410" s="28">
        <v>0</v>
      </c>
      <c r="AN410" s="28">
        <v>0</v>
      </c>
      <c r="AO410" s="28">
        <v>0</v>
      </c>
      <c r="AP410" s="28">
        <v>0</v>
      </c>
      <c r="AQ410" s="28">
        <v>0</v>
      </c>
      <c r="AR410" s="28">
        <v>0</v>
      </c>
      <c r="AS410" s="28">
        <v>0</v>
      </c>
      <c r="AT410" s="28">
        <v>0</v>
      </c>
      <c r="AU410" s="28">
        <v>0</v>
      </c>
      <c r="AV410" s="28">
        <v>0</v>
      </c>
      <c r="AW410" s="86">
        <v>0.1882166552</v>
      </c>
      <c r="AX410" s="28">
        <v>0</v>
      </c>
      <c r="AY410" s="28">
        <v>0</v>
      </c>
      <c r="AZ410" s="86">
        <v>0.1882166552</v>
      </c>
      <c r="BA410" s="28">
        <v>0</v>
      </c>
      <c r="BB410" s="28">
        <v>0</v>
      </c>
      <c r="BC410" s="28">
        <v>0</v>
      </c>
      <c r="BD410" s="28">
        <v>0</v>
      </c>
      <c r="BE410" s="28">
        <v>0</v>
      </c>
      <c r="BF410" s="28">
        <v>0</v>
      </c>
      <c r="BG410" s="28">
        <v>0</v>
      </c>
      <c r="BH410" s="28">
        <v>0</v>
      </c>
      <c r="BI410" s="28">
        <v>0</v>
      </c>
      <c r="BJ410" s="28">
        <v>0</v>
      </c>
      <c r="BK410" s="28">
        <v>0</v>
      </c>
      <c r="BL410" s="28">
        <v>0</v>
      </c>
      <c r="BM410" s="28">
        <v>0</v>
      </c>
      <c r="BN410" s="28">
        <v>0</v>
      </c>
      <c r="BO410" s="28">
        <v>0</v>
      </c>
      <c r="BP410" s="28">
        <v>0</v>
      </c>
      <c r="BQ410" s="28">
        <v>0</v>
      </c>
      <c r="BR410" s="28">
        <v>0</v>
      </c>
      <c r="BS410" s="28">
        <v>0</v>
      </c>
      <c r="BT410" s="28">
        <v>0</v>
      </c>
      <c r="BU410" s="28">
        <v>0</v>
      </c>
      <c r="BV410" s="31">
        <f t="shared" si="226"/>
        <v>0.1882166552</v>
      </c>
      <c r="BW410" s="31">
        <f t="shared" si="227"/>
        <v>0</v>
      </c>
      <c r="BX410" s="31">
        <f t="shared" si="228"/>
        <v>0</v>
      </c>
      <c r="BY410" s="31">
        <f t="shared" si="229"/>
        <v>0.1882166552</v>
      </c>
      <c r="BZ410" s="31">
        <f t="shared" si="230"/>
        <v>0</v>
      </c>
      <c r="CA410" s="31">
        <f t="shared" si="231"/>
        <v>0.1882166552</v>
      </c>
      <c r="CB410" s="31">
        <f t="shared" si="232"/>
        <v>0</v>
      </c>
      <c r="CC410" s="31">
        <f t="shared" si="233"/>
        <v>0</v>
      </c>
      <c r="CD410" s="31">
        <f t="shared" si="234"/>
        <v>0.1882166552</v>
      </c>
      <c r="CE410" s="31">
        <f t="shared" si="235"/>
        <v>0</v>
      </c>
      <c r="CF410" s="85" t="s">
        <v>1401</v>
      </c>
    </row>
    <row r="411" spans="1:84" ht="63" customHeight="1" x14ac:dyDescent="0.25">
      <c r="A411" s="25" t="s">
        <v>176</v>
      </c>
      <c r="B411" s="26" t="s">
        <v>1546</v>
      </c>
      <c r="C411" s="29" t="s">
        <v>1547</v>
      </c>
      <c r="D411" s="63">
        <v>2017</v>
      </c>
      <c r="E411" s="63">
        <v>2017</v>
      </c>
      <c r="F411" s="63" t="s">
        <v>1358</v>
      </c>
      <c r="G411" s="64">
        <v>2.9864912534818943E-3</v>
      </c>
      <c r="H411" s="64">
        <f t="shared" si="222"/>
        <v>2.1443007199999999E-2</v>
      </c>
      <c r="I411" s="31" t="s">
        <v>1358</v>
      </c>
      <c r="J411" s="64">
        <v>2.9864912534818943E-3</v>
      </c>
      <c r="K411" s="31">
        <f t="shared" si="223"/>
        <v>2.1443007199999999E-2</v>
      </c>
      <c r="L411" s="67" t="s">
        <v>1358</v>
      </c>
      <c r="M411" s="31">
        <v>0</v>
      </c>
      <c r="N411" s="31">
        <v>0</v>
      </c>
      <c r="O411" s="65">
        <v>0</v>
      </c>
      <c r="P411" s="28">
        <v>0</v>
      </c>
      <c r="Q411" s="28">
        <v>3.5166531807999994E-2</v>
      </c>
      <c r="R411" s="31">
        <v>4.0441511579199993E-2</v>
      </c>
      <c r="S411" s="31">
        <f t="shared" si="237"/>
        <v>0</v>
      </c>
      <c r="T411" s="31">
        <f t="shared" si="238"/>
        <v>2.1443007199999999E-2</v>
      </c>
      <c r="U411" s="31">
        <f t="shared" si="225"/>
        <v>0</v>
      </c>
      <c r="V411" s="31">
        <f t="shared" si="224"/>
        <v>0</v>
      </c>
      <c r="W411" s="31">
        <f t="shared" si="236"/>
        <v>0</v>
      </c>
      <c r="X411" s="31">
        <v>0</v>
      </c>
      <c r="Y411" s="28">
        <v>0</v>
      </c>
      <c r="Z411" s="28">
        <v>0</v>
      </c>
      <c r="AA411" s="28">
        <v>0</v>
      </c>
      <c r="AB411" s="28">
        <v>0</v>
      </c>
      <c r="AC411" s="28">
        <v>0</v>
      </c>
      <c r="AD411" s="28">
        <v>0</v>
      </c>
      <c r="AE411" s="28">
        <v>0</v>
      </c>
      <c r="AF411" s="28">
        <v>0</v>
      </c>
      <c r="AG411" s="28">
        <v>0</v>
      </c>
      <c r="AH411" s="28">
        <v>0</v>
      </c>
      <c r="AI411" s="28">
        <v>0</v>
      </c>
      <c r="AJ411" s="28">
        <v>0</v>
      </c>
      <c r="AK411" s="28">
        <v>0</v>
      </c>
      <c r="AL411" s="28">
        <v>0</v>
      </c>
      <c r="AM411" s="28">
        <v>0</v>
      </c>
      <c r="AN411" s="28">
        <v>0</v>
      </c>
      <c r="AO411" s="28">
        <v>0</v>
      </c>
      <c r="AP411" s="28">
        <v>0</v>
      </c>
      <c r="AQ411" s="28">
        <v>0</v>
      </c>
      <c r="AR411" s="28">
        <v>0</v>
      </c>
      <c r="AS411" s="28">
        <v>0</v>
      </c>
      <c r="AT411" s="28">
        <v>0</v>
      </c>
      <c r="AU411" s="28">
        <v>0</v>
      </c>
      <c r="AV411" s="28">
        <v>0</v>
      </c>
      <c r="AW411" s="86">
        <v>2.1443007199999999E-2</v>
      </c>
      <c r="AX411" s="28">
        <v>0</v>
      </c>
      <c r="AY411" s="28">
        <v>0</v>
      </c>
      <c r="AZ411" s="86">
        <v>2.1443007199999999E-2</v>
      </c>
      <c r="BA411" s="28">
        <v>0</v>
      </c>
      <c r="BB411" s="28">
        <v>0</v>
      </c>
      <c r="BC411" s="28">
        <v>0</v>
      </c>
      <c r="BD411" s="28">
        <v>0</v>
      </c>
      <c r="BE411" s="28">
        <v>0</v>
      </c>
      <c r="BF411" s="28">
        <v>0</v>
      </c>
      <c r="BG411" s="28">
        <v>0</v>
      </c>
      <c r="BH411" s="28">
        <v>0</v>
      </c>
      <c r="BI411" s="28">
        <v>0</v>
      </c>
      <c r="BJ411" s="28">
        <v>0</v>
      </c>
      <c r="BK411" s="28">
        <v>0</v>
      </c>
      <c r="BL411" s="28">
        <v>0</v>
      </c>
      <c r="BM411" s="28">
        <v>0</v>
      </c>
      <c r="BN411" s="28">
        <v>0</v>
      </c>
      <c r="BO411" s="28">
        <v>0</v>
      </c>
      <c r="BP411" s="28">
        <v>0</v>
      </c>
      <c r="BQ411" s="28">
        <v>0</v>
      </c>
      <c r="BR411" s="28">
        <v>0</v>
      </c>
      <c r="BS411" s="28">
        <v>0</v>
      </c>
      <c r="BT411" s="28">
        <v>0</v>
      </c>
      <c r="BU411" s="28">
        <v>0</v>
      </c>
      <c r="BV411" s="31">
        <f t="shared" si="226"/>
        <v>2.1443007199999999E-2</v>
      </c>
      <c r="BW411" s="31">
        <f t="shared" si="227"/>
        <v>0</v>
      </c>
      <c r="BX411" s="31">
        <f t="shared" si="228"/>
        <v>0</v>
      </c>
      <c r="BY411" s="31">
        <f t="shared" si="229"/>
        <v>2.1443007199999999E-2</v>
      </c>
      <c r="BZ411" s="31">
        <f t="shared" si="230"/>
        <v>0</v>
      </c>
      <c r="CA411" s="31">
        <f t="shared" si="231"/>
        <v>2.1443007199999999E-2</v>
      </c>
      <c r="CB411" s="31">
        <f t="shared" si="232"/>
        <v>0</v>
      </c>
      <c r="CC411" s="31">
        <f t="shared" si="233"/>
        <v>0</v>
      </c>
      <c r="CD411" s="31">
        <f t="shared" si="234"/>
        <v>2.1443007199999999E-2</v>
      </c>
      <c r="CE411" s="31">
        <f t="shared" si="235"/>
        <v>0</v>
      </c>
      <c r="CF411" s="85" t="s">
        <v>1401</v>
      </c>
    </row>
    <row r="412" spans="1:84" ht="63" customHeight="1" x14ac:dyDescent="0.25">
      <c r="A412" s="25" t="s">
        <v>176</v>
      </c>
      <c r="B412" s="26" t="s">
        <v>1548</v>
      </c>
      <c r="C412" s="29" t="s">
        <v>1549</v>
      </c>
      <c r="D412" s="63">
        <v>2017</v>
      </c>
      <c r="E412" s="63">
        <v>2017</v>
      </c>
      <c r="F412" s="63" t="s">
        <v>1358</v>
      </c>
      <c r="G412" s="64">
        <v>4.3026152646239556E-3</v>
      </c>
      <c r="H412" s="64">
        <f t="shared" si="222"/>
        <v>3.0892777600000001E-2</v>
      </c>
      <c r="I412" s="31" t="s">
        <v>1358</v>
      </c>
      <c r="J412" s="64">
        <v>4.3026152646239556E-3</v>
      </c>
      <c r="K412" s="31">
        <f t="shared" si="223"/>
        <v>3.0892777600000001E-2</v>
      </c>
      <c r="L412" s="67" t="s">
        <v>1358</v>
      </c>
      <c r="M412" s="31">
        <v>0</v>
      </c>
      <c r="N412" s="31">
        <v>0</v>
      </c>
      <c r="O412" s="65">
        <v>0</v>
      </c>
      <c r="P412" s="28">
        <v>0</v>
      </c>
      <c r="Q412" s="28">
        <v>5.0664155263999998E-2</v>
      </c>
      <c r="R412" s="31">
        <v>5.8263778553599994E-2</v>
      </c>
      <c r="S412" s="31">
        <f t="shared" si="237"/>
        <v>0</v>
      </c>
      <c r="T412" s="31">
        <f t="shared" si="238"/>
        <v>3.0892777600000001E-2</v>
      </c>
      <c r="U412" s="31">
        <f t="shared" si="225"/>
        <v>0</v>
      </c>
      <c r="V412" s="31">
        <f t="shared" si="224"/>
        <v>0</v>
      </c>
      <c r="W412" s="31">
        <f t="shared" si="236"/>
        <v>0</v>
      </c>
      <c r="X412" s="31">
        <v>0</v>
      </c>
      <c r="Y412" s="28">
        <v>0</v>
      </c>
      <c r="Z412" s="28">
        <v>0</v>
      </c>
      <c r="AA412" s="28">
        <v>0</v>
      </c>
      <c r="AB412" s="28">
        <v>0</v>
      </c>
      <c r="AC412" s="28">
        <v>0</v>
      </c>
      <c r="AD412" s="28">
        <v>0</v>
      </c>
      <c r="AE412" s="28">
        <v>0</v>
      </c>
      <c r="AF412" s="28">
        <v>0</v>
      </c>
      <c r="AG412" s="28">
        <v>0</v>
      </c>
      <c r="AH412" s="28">
        <v>0</v>
      </c>
      <c r="AI412" s="28">
        <v>0</v>
      </c>
      <c r="AJ412" s="28">
        <v>0</v>
      </c>
      <c r="AK412" s="28">
        <v>0</v>
      </c>
      <c r="AL412" s="28">
        <v>0</v>
      </c>
      <c r="AM412" s="28">
        <v>0</v>
      </c>
      <c r="AN412" s="28">
        <v>0</v>
      </c>
      <c r="AO412" s="28">
        <v>0</v>
      </c>
      <c r="AP412" s="28">
        <v>0</v>
      </c>
      <c r="AQ412" s="28">
        <v>0</v>
      </c>
      <c r="AR412" s="28">
        <v>0</v>
      </c>
      <c r="AS412" s="28">
        <v>0</v>
      </c>
      <c r="AT412" s="28">
        <v>0</v>
      </c>
      <c r="AU412" s="28">
        <v>0</v>
      </c>
      <c r="AV412" s="28">
        <v>0</v>
      </c>
      <c r="AW412" s="86">
        <v>3.0892777600000001E-2</v>
      </c>
      <c r="AX412" s="28">
        <v>0</v>
      </c>
      <c r="AY412" s="28">
        <v>0</v>
      </c>
      <c r="AZ412" s="86">
        <v>3.0892777600000001E-2</v>
      </c>
      <c r="BA412" s="28">
        <v>0</v>
      </c>
      <c r="BB412" s="28">
        <v>0</v>
      </c>
      <c r="BC412" s="28">
        <v>0</v>
      </c>
      <c r="BD412" s="28">
        <v>0</v>
      </c>
      <c r="BE412" s="28">
        <v>0</v>
      </c>
      <c r="BF412" s="28">
        <v>0</v>
      </c>
      <c r="BG412" s="28">
        <v>0</v>
      </c>
      <c r="BH412" s="28">
        <v>0</v>
      </c>
      <c r="BI412" s="28">
        <v>0</v>
      </c>
      <c r="BJ412" s="28">
        <v>0</v>
      </c>
      <c r="BK412" s="28">
        <v>0</v>
      </c>
      <c r="BL412" s="28">
        <v>0</v>
      </c>
      <c r="BM412" s="28">
        <v>0</v>
      </c>
      <c r="BN412" s="28">
        <v>0</v>
      </c>
      <c r="BO412" s="28">
        <v>0</v>
      </c>
      <c r="BP412" s="28">
        <v>0</v>
      </c>
      <c r="BQ412" s="28">
        <v>0</v>
      </c>
      <c r="BR412" s="28">
        <v>0</v>
      </c>
      <c r="BS412" s="28">
        <v>0</v>
      </c>
      <c r="BT412" s="28">
        <v>0</v>
      </c>
      <c r="BU412" s="28">
        <v>0</v>
      </c>
      <c r="BV412" s="31">
        <f t="shared" si="226"/>
        <v>3.0892777600000001E-2</v>
      </c>
      <c r="BW412" s="31">
        <f t="shared" si="227"/>
        <v>0</v>
      </c>
      <c r="BX412" s="31">
        <f t="shared" si="228"/>
        <v>0</v>
      </c>
      <c r="BY412" s="31">
        <f t="shared" si="229"/>
        <v>3.0892777600000001E-2</v>
      </c>
      <c r="BZ412" s="31">
        <f t="shared" si="230"/>
        <v>0</v>
      </c>
      <c r="CA412" s="31">
        <f t="shared" si="231"/>
        <v>3.0892777600000001E-2</v>
      </c>
      <c r="CB412" s="31">
        <f t="shared" si="232"/>
        <v>0</v>
      </c>
      <c r="CC412" s="31">
        <f t="shared" si="233"/>
        <v>0</v>
      </c>
      <c r="CD412" s="31">
        <f t="shared" si="234"/>
        <v>3.0892777600000001E-2</v>
      </c>
      <c r="CE412" s="31">
        <f t="shared" si="235"/>
        <v>0</v>
      </c>
      <c r="CF412" s="85" t="s">
        <v>1401</v>
      </c>
    </row>
    <row r="413" spans="1:84" ht="63" customHeight="1" x14ac:dyDescent="0.25">
      <c r="A413" s="25" t="s">
        <v>176</v>
      </c>
      <c r="B413" s="26" t="s">
        <v>1550</v>
      </c>
      <c r="C413" s="29" t="s">
        <v>1551</v>
      </c>
      <c r="D413" s="63">
        <v>2017</v>
      </c>
      <c r="E413" s="63">
        <v>2017</v>
      </c>
      <c r="F413" s="63" t="s">
        <v>1358</v>
      </c>
      <c r="G413" s="64">
        <v>4.496565849582173E-3</v>
      </c>
      <c r="H413" s="64">
        <f t="shared" si="222"/>
        <v>3.2285342799999998E-2</v>
      </c>
      <c r="I413" s="31" t="s">
        <v>1358</v>
      </c>
      <c r="J413" s="64">
        <v>4.496565849582173E-3</v>
      </c>
      <c r="K413" s="31">
        <f t="shared" si="223"/>
        <v>3.2285342799999998E-2</v>
      </c>
      <c r="L413" s="67" t="s">
        <v>1358</v>
      </c>
      <c r="M413" s="31">
        <v>0</v>
      </c>
      <c r="N413" s="31">
        <v>0</v>
      </c>
      <c r="O413" s="65">
        <v>0</v>
      </c>
      <c r="P413" s="28">
        <v>0</v>
      </c>
      <c r="Q413" s="28">
        <v>5.2947962191999993E-2</v>
      </c>
      <c r="R413" s="31">
        <v>6.0890156520799987E-2</v>
      </c>
      <c r="S413" s="31">
        <f t="shared" si="237"/>
        <v>0</v>
      </c>
      <c r="T413" s="31">
        <f t="shared" si="238"/>
        <v>3.2285342799999998E-2</v>
      </c>
      <c r="U413" s="31">
        <f t="shared" si="225"/>
        <v>0</v>
      </c>
      <c r="V413" s="31">
        <f t="shared" si="224"/>
        <v>0</v>
      </c>
      <c r="W413" s="31">
        <f t="shared" si="236"/>
        <v>0</v>
      </c>
      <c r="X413" s="31">
        <v>0</v>
      </c>
      <c r="Y413" s="28">
        <v>0</v>
      </c>
      <c r="Z413" s="28">
        <v>0</v>
      </c>
      <c r="AA413" s="28">
        <v>0</v>
      </c>
      <c r="AB413" s="28">
        <v>0</v>
      </c>
      <c r="AC413" s="28">
        <v>0</v>
      </c>
      <c r="AD413" s="28">
        <v>0</v>
      </c>
      <c r="AE413" s="28">
        <v>0</v>
      </c>
      <c r="AF413" s="28">
        <v>0</v>
      </c>
      <c r="AG413" s="28">
        <v>0</v>
      </c>
      <c r="AH413" s="28">
        <v>0</v>
      </c>
      <c r="AI413" s="28">
        <v>0</v>
      </c>
      <c r="AJ413" s="28">
        <v>0</v>
      </c>
      <c r="AK413" s="28">
        <v>0</v>
      </c>
      <c r="AL413" s="28">
        <v>0</v>
      </c>
      <c r="AM413" s="28">
        <v>0</v>
      </c>
      <c r="AN413" s="28">
        <v>0</v>
      </c>
      <c r="AO413" s="28">
        <v>0</v>
      </c>
      <c r="AP413" s="28">
        <v>0</v>
      </c>
      <c r="AQ413" s="28">
        <v>0</v>
      </c>
      <c r="AR413" s="28">
        <v>0</v>
      </c>
      <c r="AS413" s="28">
        <v>0</v>
      </c>
      <c r="AT413" s="28">
        <v>0</v>
      </c>
      <c r="AU413" s="28">
        <v>0</v>
      </c>
      <c r="AV413" s="28">
        <v>0</v>
      </c>
      <c r="AW413" s="86">
        <v>3.2285342799999998E-2</v>
      </c>
      <c r="AX413" s="28">
        <v>0</v>
      </c>
      <c r="AY413" s="28">
        <v>0</v>
      </c>
      <c r="AZ413" s="86">
        <v>3.2285342799999998E-2</v>
      </c>
      <c r="BA413" s="28">
        <v>0</v>
      </c>
      <c r="BB413" s="28">
        <v>0</v>
      </c>
      <c r="BC413" s="28">
        <v>0</v>
      </c>
      <c r="BD413" s="28">
        <v>0</v>
      </c>
      <c r="BE413" s="28">
        <v>0</v>
      </c>
      <c r="BF413" s="28">
        <v>0</v>
      </c>
      <c r="BG413" s="28">
        <v>0</v>
      </c>
      <c r="BH413" s="28">
        <v>0</v>
      </c>
      <c r="BI413" s="28">
        <v>0</v>
      </c>
      <c r="BJ413" s="28">
        <v>0</v>
      </c>
      <c r="BK413" s="28">
        <v>0</v>
      </c>
      <c r="BL413" s="28">
        <v>0</v>
      </c>
      <c r="BM413" s="28">
        <v>0</v>
      </c>
      <c r="BN413" s="28">
        <v>0</v>
      </c>
      <c r="BO413" s="28">
        <v>0</v>
      </c>
      <c r="BP413" s="28">
        <v>0</v>
      </c>
      <c r="BQ413" s="28">
        <v>0</v>
      </c>
      <c r="BR413" s="28">
        <v>0</v>
      </c>
      <c r="BS413" s="28">
        <v>0</v>
      </c>
      <c r="BT413" s="28">
        <v>0</v>
      </c>
      <c r="BU413" s="28">
        <v>0</v>
      </c>
      <c r="BV413" s="31">
        <f t="shared" si="226"/>
        <v>3.2285342799999998E-2</v>
      </c>
      <c r="BW413" s="31">
        <f t="shared" si="227"/>
        <v>0</v>
      </c>
      <c r="BX413" s="31">
        <f t="shared" si="228"/>
        <v>0</v>
      </c>
      <c r="BY413" s="31">
        <f t="shared" si="229"/>
        <v>3.2285342799999998E-2</v>
      </c>
      <c r="BZ413" s="31">
        <f t="shared" si="230"/>
        <v>0</v>
      </c>
      <c r="CA413" s="31">
        <f t="shared" si="231"/>
        <v>3.2285342799999998E-2</v>
      </c>
      <c r="CB413" s="31">
        <f t="shared" si="232"/>
        <v>0</v>
      </c>
      <c r="CC413" s="31">
        <f t="shared" si="233"/>
        <v>0</v>
      </c>
      <c r="CD413" s="31">
        <f t="shared" si="234"/>
        <v>3.2285342799999998E-2</v>
      </c>
      <c r="CE413" s="31">
        <f t="shared" si="235"/>
        <v>0</v>
      </c>
      <c r="CF413" s="85" t="s">
        <v>1401</v>
      </c>
    </row>
    <row r="414" spans="1:84" ht="63" customHeight="1" x14ac:dyDescent="0.25">
      <c r="A414" s="25" t="s">
        <v>176</v>
      </c>
      <c r="B414" s="26" t="s">
        <v>1552</v>
      </c>
      <c r="C414" s="29" t="s">
        <v>1553</v>
      </c>
      <c r="D414" s="63">
        <v>2017</v>
      </c>
      <c r="E414" s="63">
        <v>2017</v>
      </c>
      <c r="F414" s="63" t="s">
        <v>1358</v>
      </c>
      <c r="G414" s="64">
        <v>5.4537299164345411E-3</v>
      </c>
      <c r="H414" s="64">
        <f t="shared" si="222"/>
        <v>3.9157780800000007E-2</v>
      </c>
      <c r="I414" s="31" t="s">
        <v>1358</v>
      </c>
      <c r="J414" s="64">
        <v>5.4537299164345411E-3</v>
      </c>
      <c r="K414" s="31">
        <f t="shared" si="223"/>
        <v>3.9157780800000007E-2</v>
      </c>
      <c r="L414" s="67" t="s">
        <v>1358</v>
      </c>
      <c r="M414" s="31">
        <v>0</v>
      </c>
      <c r="N414" s="31">
        <v>0</v>
      </c>
      <c r="O414" s="65">
        <v>0</v>
      </c>
      <c r="P414" s="28">
        <v>0</v>
      </c>
      <c r="Q414" s="28">
        <v>6.4218760512000012E-2</v>
      </c>
      <c r="R414" s="31">
        <v>7.3851574588800012E-2</v>
      </c>
      <c r="S414" s="31">
        <f t="shared" si="237"/>
        <v>0</v>
      </c>
      <c r="T414" s="31">
        <f t="shared" si="238"/>
        <v>3.9157780800000007E-2</v>
      </c>
      <c r="U414" s="31">
        <f t="shared" si="225"/>
        <v>0</v>
      </c>
      <c r="V414" s="31">
        <f t="shared" si="224"/>
        <v>0</v>
      </c>
      <c r="W414" s="31">
        <f t="shared" si="236"/>
        <v>0</v>
      </c>
      <c r="X414" s="31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0</v>
      </c>
      <c r="AE414" s="28">
        <v>0</v>
      </c>
      <c r="AF414" s="28">
        <v>0</v>
      </c>
      <c r="AG414" s="28">
        <v>0</v>
      </c>
      <c r="AH414" s="28">
        <v>0</v>
      </c>
      <c r="AI414" s="28">
        <v>0</v>
      </c>
      <c r="AJ414" s="28">
        <v>0</v>
      </c>
      <c r="AK414" s="28">
        <v>0</v>
      </c>
      <c r="AL414" s="28">
        <v>0</v>
      </c>
      <c r="AM414" s="28">
        <v>0</v>
      </c>
      <c r="AN414" s="28">
        <v>0</v>
      </c>
      <c r="AO414" s="28">
        <v>0</v>
      </c>
      <c r="AP414" s="28">
        <v>0</v>
      </c>
      <c r="AQ414" s="28">
        <v>0</v>
      </c>
      <c r="AR414" s="28">
        <v>0</v>
      </c>
      <c r="AS414" s="28">
        <v>0</v>
      </c>
      <c r="AT414" s="28">
        <v>0</v>
      </c>
      <c r="AU414" s="28">
        <v>0</v>
      </c>
      <c r="AV414" s="28">
        <v>0</v>
      </c>
      <c r="AW414" s="86">
        <v>3.9157780800000007E-2</v>
      </c>
      <c r="AX414" s="28">
        <v>0</v>
      </c>
      <c r="AY414" s="28">
        <v>0</v>
      </c>
      <c r="AZ414" s="86">
        <v>3.9157780800000007E-2</v>
      </c>
      <c r="BA414" s="28">
        <v>0</v>
      </c>
      <c r="BB414" s="28">
        <v>0</v>
      </c>
      <c r="BC414" s="28">
        <v>0</v>
      </c>
      <c r="BD414" s="28">
        <v>0</v>
      </c>
      <c r="BE414" s="28">
        <v>0</v>
      </c>
      <c r="BF414" s="28">
        <v>0</v>
      </c>
      <c r="BG414" s="28">
        <v>0</v>
      </c>
      <c r="BH414" s="28">
        <v>0</v>
      </c>
      <c r="BI414" s="28">
        <v>0</v>
      </c>
      <c r="BJ414" s="28">
        <v>0</v>
      </c>
      <c r="BK414" s="28">
        <v>0</v>
      </c>
      <c r="BL414" s="28">
        <v>0</v>
      </c>
      <c r="BM414" s="28">
        <v>0</v>
      </c>
      <c r="BN414" s="28">
        <v>0</v>
      </c>
      <c r="BO414" s="28">
        <v>0</v>
      </c>
      <c r="BP414" s="28">
        <v>0</v>
      </c>
      <c r="BQ414" s="28">
        <v>0</v>
      </c>
      <c r="BR414" s="28">
        <v>0</v>
      </c>
      <c r="BS414" s="28">
        <v>0</v>
      </c>
      <c r="BT414" s="28">
        <v>0</v>
      </c>
      <c r="BU414" s="28">
        <v>0</v>
      </c>
      <c r="BV414" s="31">
        <f t="shared" si="226"/>
        <v>3.9157780800000007E-2</v>
      </c>
      <c r="BW414" s="31">
        <f t="shared" si="227"/>
        <v>0</v>
      </c>
      <c r="BX414" s="31">
        <f t="shared" si="228"/>
        <v>0</v>
      </c>
      <c r="BY414" s="31">
        <f t="shared" si="229"/>
        <v>3.9157780800000007E-2</v>
      </c>
      <c r="BZ414" s="31">
        <f t="shared" si="230"/>
        <v>0</v>
      </c>
      <c r="CA414" s="31">
        <f t="shared" si="231"/>
        <v>3.9157780800000007E-2</v>
      </c>
      <c r="CB414" s="31">
        <f t="shared" si="232"/>
        <v>0</v>
      </c>
      <c r="CC414" s="31">
        <f t="shared" si="233"/>
        <v>0</v>
      </c>
      <c r="CD414" s="31">
        <f t="shared" si="234"/>
        <v>3.9157780800000007E-2</v>
      </c>
      <c r="CE414" s="31">
        <f t="shared" si="235"/>
        <v>0</v>
      </c>
      <c r="CF414" s="85" t="s">
        <v>1401</v>
      </c>
    </row>
    <row r="415" spans="1:84" ht="63" customHeight="1" x14ac:dyDescent="0.25">
      <c r="A415" s="25" t="s">
        <v>176</v>
      </c>
      <c r="B415" s="26" t="s">
        <v>1554</v>
      </c>
      <c r="C415" s="29" t="s">
        <v>1555</v>
      </c>
      <c r="D415" s="63">
        <v>2017</v>
      </c>
      <c r="E415" s="63">
        <v>2017</v>
      </c>
      <c r="F415" s="63" t="s">
        <v>1358</v>
      </c>
      <c r="G415" s="64">
        <v>5.9875287186629536E-3</v>
      </c>
      <c r="H415" s="64">
        <f t="shared" si="222"/>
        <v>4.2990456200000006E-2</v>
      </c>
      <c r="I415" s="31" t="s">
        <v>1358</v>
      </c>
      <c r="J415" s="64">
        <v>5.9875287186629536E-3</v>
      </c>
      <c r="K415" s="31">
        <f t="shared" si="223"/>
        <v>4.2990456200000006E-2</v>
      </c>
      <c r="L415" s="67" t="s">
        <v>1358</v>
      </c>
      <c r="M415" s="31">
        <v>0</v>
      </c>
      <c r="N415" s="31">
        <v>0</v>
      </c>
      <c r="O415" s="65">
        <v>0</v>
      </c>
      <c r="P415" s="28">
        <v>0</v>
      </c>
      <c r="Q415" s="28">
        <v>7.0504348168000011E-2</v>
      </c>
      <c r="R415" s="31">
        <v>8.10800003932E-2</v>
      </c>
      <c r="S415" s="31">
        <f t="shared" si="237"/>
        <v>0</v>
      </c>
      <c r="T415" s="31">
        <f t="shared" si="238"/>
        <v>4.2990456200000006E-2</v>
      </c>
      <c r="U415" s="31">
        <f t="shared" si="225"/>
        <v>0</v>
      </c>
      <c r="V415" s="31">
        <f t="shared" si="224"/>
        <v>0</v>
      </c>
      <c r="W415" s="31">
        <f t="shared" si="236"/>
        <v>0</v>
      </c>
      <c r="X415" s="31">
        <v>0</v>
      </c>
      <c r="Y415" s="28">
        <v>0</v>
      </c>
      <c r="Z415" s="28">
        <v>0</v>
      </c>
      <c r="AA415" s="28">
        <v>0</v>
      </c>
      <c r="AB415" s="28">
        <v>0</v>
      </c>
      <c r="AC415" s="28">
        <v>0</v>
      </c>
      <c r="AD415" s="28">
        <v>0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8">
        <v>0</v>
      </c>
      <c r="AK415" s="28">
        <v>0</v>
      </c>
      <c r="AL415" s="28">
        <v>0</v>
      </c>
      <c r="AM415" s="28">
        <v>0</v>
      </c>
      <c r="AN415" s="28">
        <v>0</v>
      </c>
      <c r="AO415" s="28">
        <v>0</v>
      </c>
      <c r="AP415" s="28">
        <v>0</v>
      </c>
      <c r="AQ415" s="28">
        <v>0</v>
      </c>
      <c r="AR415" s="28">
        <v>0</v>
      </c>
      <c r="AS415" s="28">
        <v>0</v>
      </c>
      <c r="AT415" s="28">
        <v>0</v>
      </c>
      <c r="AU415" s="28">
        <v>0</v>
      </c>
      <c r="AV415" s="28">
        <v>0</v>
      </c>
      <c r="AW415" s="86">
        <v>4.2990456200000006E-2</v>
      </c>
      <c r="AX415" s="28">
        <v>0</v>
      </c>
      <c r="AY415" s="28">
        <v>0</v>
      </c>
      <c r="AZ415" s="86">
        <v>4.2990456200000006E-2</v>
      </c>
      <c r="BA415" s="28">
        <v>0</v>
      </c>
      <c r="BB415" s="28">
        <v>0</v>
      </c>
      <c r="BC415" s="28">
        <v>0</v>
      </c>
      <c r="BD415" s="28">
        <v>0</v>
      </c>
      <c r="BE415" s="28">
        <v>0</v>
      </c>
      <c r="BF415" s="28">
        <v>0</v>
      </c>
      <c r="BG415" s="28">
        <v>0</v>
      </c>
      <c r="BH415" s="28">
        <v>0</v>
      </c>
      <c r="BI415" s="28">
        <v>0</v>
      </c>
      <c r="BJ415" s="28">
        <v>0</v>
      </c>
      <c r="BK415" s="28">
        <v>0</v>
      </c>
      <c r="BL415" s="28">
        <v>0</v>
      </c>
      <c r="BM415" s="28">
        <v>0</v>
      </c>
      <c r="BN415" s="28">
        <v>0</v>
      </c>
      <c r="BO415" s="28">
        <v>0</v>
      </c>
      <c r="BP415" s="28">
        <v>0</v>
      </c>
      <c r="BQ415" s="28">
        <v>0</v>
      </c>
      <c r="BR415" s="28">
        <v>0</v>
      </c>
      <c r="BS415" s="28">
        <v>0</v>
      </c>
      <c r="BT415" s="28">
        <v>0</v>
      </c>
      <c r="BU415" s="28">
        <v>0</v>
      </c>
      <c r="BV415" s="31">
        <f t="shared" si="226"/>
        <v>4.2990456200000006E-2</v>
      </c>
      <c r="BW415" s="31">
        <f t="shared" si="227"/>
        <v>0</v>
      </c>
      <c r="BX415" s="31">
        <f t="shared" si="228"/>
        <v>0</v>
      </c>
      <c r="BY415" s="31">
        <f t="shared" si="229"/>
        <v>4.2990456200000006E-2</v>
      </c>
      <c r="BZ415" s="31">
        <f t="shared" si="230"/>
        <v>0</v>
      </c>
      <c r="CA415" s="31">
        <f t="shared" si="231"/>
        <v>4.2990456200000006E-2</v>
      </c>
      <c r="CB415" s="31">
        <f t="shared" si="232"/>
        <v>0</v>
      </c>
      <c r="CC415" s="31">
        <f t="shared" si="233"/>
        <v>0</v>
      </c>
      <c r="CD415" s="31">
        <f t="shared" si="234"/>
        <v>4.2990456200000006E-2</v>
      </c>
      <c r="CE415" s="31">
        <f t="shared" si="235"/>
        <v>0</v>
      </c>
      <c r="CF415" s="85" t="s">
        <v>1401</v>
      </c>
    </row>
    <row r="416" spans="1:84" ht="63" customHeight="1" x14ac:dyDescent="0.25">
      <c r="A416" s="25" t="s">
        <v>176</v>
      </c>
      <c r="B416" s="26" t="s">
        <v>1556</v>
      </c>
      <c r="C416" s="29" t="s">
        <v>1557</v>
      </c>
      <c r="D416" s="63">
        <v>2017</v>
      </c>
      <c r="E416" s="63">
        <v>2017</v>
      </c>
      <c r="F416" s="63" t="s">
        <v>1358</v>
      </c>
      <c r="G416" s="64">
        <v>4.7442820334261835E-3</v>
      </c>
      <c r="H416" s="64">
        <f t="shared" si="222"/>
        <v>3.4063944999999998E-2</v>
      </c>
      <c r="I416" s="31" t="s">
        <v>1358</v>
      </c>
      <c r="J416" s="64">
        <v>4.7442820334261835E-3</v>
      </c>
      <c r="K416" s="31">
        <f t="shared" si="223"/>
        <v>3.4063944999999998E-2</v>
      </c>
      <c r="L416" s="67" t="s">
        <v>1358</v>
      </c>
      <c r="M416" s="31">
        <v>0</v>
      </c>
      <c r="N416" s="31">
        <v>0</v>
      </c>
      <c r="O416" s="65">
        <v>0</v>
      </c>
      <c r="P416" s="28">
        <v>0</v>
      </c>
      <c r="Q416" s="28">
        <v>5.5864869799999994E-2</v>
      </c>
      <c r="R416" s="31">
        <v>6.4244600269999994E-2</v>
      </c>
      <c r="S416" s="31">
        <f t="shared" si="237"/>
        <v>0</v>
      </c>
      <c r="T416" s="31">
        <f t="shared" si="238"/>
        <v>3.4063944999999998E-2</v>
      </c>
      <c r="U416" s="31">
        <f t="shared" si="225"/>
        <v>0</v>
      </c>
      <c r="V416" s="31">
        <f t="shared" si="224"/>
        <v>0</v>
      </c>
      <c r="W416" s="31">
        <f t="shared" si="236"/>
        <v>0</v>
      </c>
      <c r="X416" s="31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8">
        <v>0</v>
      </c>
      <c r="AK416" s="28">
        <v>0</v>
      </c>
      <c r="AL416" s="28">
        <v>0</v>
      </c>
      <c r="AM416" s="28">
        <v>0</v>
      </c>
      <c r="AN416" s="28">
        <v>0</v>
      </c>
      <c r="AO416" s="28">
        <v>0</v>
      </c>
      <c r="AP416" s="28">
        <v>0</v>
      </c>
      <c r="AQ416" s="28">
        <v>0</v>
      </c>
      <c r="AR416" s="28">
        <v>0</v>
      </c>
      <c r="AS416" s="28">
        <v>0</v>
      </c>
      <c r="AT416" s="28">
        <v>0</v>
      </c>
      <c r="AU416" s="28">
        <v>0</v>
      </c>
      <c r="AV416" s="28">
        <v>0</v>
      </c>
      <c r="AW416" s="86">
        <v>3.4063944999999998E-2</v>
      </c>
      <c r="AX416" s="28">
        <v>0</v>
      </c>
      <c r="AY416" s="28">
        <v>0</v>
      </c>
      <c r="AZ416" s="86">
        <v>3.4063944999999998E-2</v>
      </c>
      <c r="BA416" s="28">
        <v>0</v>
      </c>
      <c r="BB416" s="28">
        <v>0</v>
      </c>
      <c r="BC416" s="28">
        <v>0</v>
      </c>
      <c r="BD416" s="28">
        <v>0</v>
      </c>
      <c r="BE416" s="28">
        <v>0</v>
      </c>
      <c r="BF416" s="28">
        <v>0</v>
      </c>
      <c r="BG416" s="28">
        <v>0</v>
      </c>
      <c r="BH416" s="28">
        <v>0</v>
      </c>
      <c r="BI416" s="28">
        <v>0</v>
      </c>
      <c r="BJ416" s="28">
        <v>0</v>
      </c>
      <c r="BK416" s="28">
        <v>0</v>
      </c>
      <c r="BL416" s="28">
        <v>0</v>
      </c>
      <c r="BM416" s="28">
        <v>0</v>
      </c>
      <c r="BN416" s="28">
        <v>0</v>
      </c>
      <c r="BO416" s="28">
        <v>0</v>
      </c>
      <c r="BP416" s="28">
        <v>0</v>
      </c>
      <c r="BQ416" s="28">
        <v>0</v>
      </c>
      <c r="BR416" s="28">
        <v>0</v>
      </c>
      <c r="BS416" s="28">
        <v>0</v>
      </c>
      <c r="BT416" s="28">
        <v>0</v>
      </c>
      <c r="BU416" s="28">
        <v>0</v>
      </c>
      <c r="BV416" s="31">
        <f t="shared" si="226"/>
        <v>3.4063944999999998E-2</v>
      </c>
      <c r="BW416" s="31">
        <f t="shared" si="227"/>
        <v>0</v>
      </c>
      <c r="BX416" s="31">
        <f t="shared" si="228"/>
        <v>0</v>
      </c>
      <c r="BY416" s="31">
        <f t="shared" si="229"/>
        <v>3.4063944999999998E-2</v>
      </c>
      <c r="BZ416" s="31">
        <f t="shared" si="230"/>
        <v>0</v>
      </c>
      <c r="CA416" s="31">
        <f t="shared" si="231"/>
        <v>3.4063944999999998E-2</v>
      </c>
      <c r="CB416" s="31">
        <f t="shared" si="232"/>
        <v>0</v>
      </c>
      <c r="CC416" s="31">
        <f t="shared" si="233"/>
        <v>0</v>
      </c>
      <c r="CD416" s="31">
        <f t="shared" si="234"/>
        <v>3.4063944999999998E-2</v>
      </c>
      <c r="CE416" s="31">
        <f t="shared" si="235"/>
        <v>0</v>
      </c>
      <c r="CF416" s="85" t="s">
        <v>1401</v>
      </c>
    </row>
    <row r="417" spans="1:84" ht="63" customHeight="1" x14ac:dyDescent="0.25">
      <c r="A417" s="25" t="s">
        <v>176</v>
      </c>
      <c r="B417" s="26" t="s">
        <v>1558</v>
      </c>
      <c r="C417" s="29" t="s">
        <v>1559</v>
      </c>
      <c r="D417" s="63">
        <v>2017</v>
      </c>
      <c r="E417" s="63">
        <v>2017</v>
      </c>
      <c r="F417" s="63" t="s">
        <v>1358</v>
      </c>
      <c r="G417" s="64">
        <v>1.7503102701949859E-2</v>
      </c>
      <c r="H417" s="64">
        <f t="shared" si="222"/>
        <v>0.12567227739999998</v>
      </c>
      <c r="I417" s="31" t="s">
        <v>1358</v>
      </c>
      <c r="J417" s="64">
        <v>1.7503102701949859E-2</v>
      </c>
      <c r="K417" s="31">
        <f t="shared" si="223"/>
        <v>0.12567227739999998</v>
      </c>
      <c r="L417" s="67" t="s">
        <v>1358</v>
      </c>
      <c r="M417" s="31">
        <v>0</v>
      </c>
      <c r="N417" s="31">
        <v>0</v>
      </c>
      <c r="O417" s="65">
        <v>0</v>
      </c>
      <c r="P417" s="28">
        <v>0</v>
      </c>
      <c r="Q417" s="28">
        <v>0.20610253493599995</v>
      </c>
      <c r="R417" s="31">
        <v>0.23701791517639992</v>
      </c>
      <c r="S417" s="31">
        <f t="shared" si="237"/>
        <v>0</v>
      </c>
      <c r="T417" s="31">
        <f t="shared" si="238"/>
        <v>0.12567227739999998</v>
      </c>
      <c r="U417" s="31">
        <f t="shared" si="225"/>
        <v>0</v>
      </c>
      <c r="V417" s="31">
        <f t="shared" si="224"/>
        <v>0</v>
      </c>
      <c r="W417" s="31">
        <f t="shared" si="236"/>
        <v>0</v>
      </c>
      <c r="X417" s="31">
        <v>0</v>
      </c>
      <c r="Y417" s="28">
        <v>0</v>
      </c>
      <c r="Z417" s="28">
        <v>0</v>
      </c>
      <c r="AA417" s="28">
        <v>0</v>
      </c>
      <c r="AB417" s="28">
        <v>0</v>
      </c>
      <c r="AC417" s="28">
        <v>0</v>
      </c>
      <c r="AD417" s="28">
        <v>0</v>
      </c>
      <c r="AE417" s="28">
        <v>0</v>
      </c>
      <c r="AF417" s="28">
        <v>0</v>
      </c>
      <c r="AG417" s="28">
        <v>0</v>
      </c>
      <c r="AH417" s="28">
        <v>0</v>
      </c>
      <c r="AI417" s="28">
        <v>0</v>
      </c>
      <c r="AJ417" s="28">
        <v>0</v>
      </c>
      <c r="AK417" s="28">
        <v>0</v>
      </c>
      <c r="AL417" s="28">
        <v>0</v>
      </c>
      <c r="AM417" s="28">
        <v>0</v>
      </c>
      <c r="AN417" s="28">
        <v>0</v>
      </c>
      <c r="AO417" s="28">
        <v>0</v>
      </c>
      <c r="AP417" s="28">
        <v>0</v>
      </c>
      <c r="AQ417" s="28">
        <v>0</v>
      </c>
      <c r="AR417" s="28">
        <v>0</v>
      </c>
      <c r="AS417" s="28">
        <v>0</v>
      </c>
      <c r="AT417" s="28">
        <v>0</v>
      </c>
      <c r="AU417" s="28">
        <v>0</v>
      </c>
      <c r="AV417" s="28">
        <v>0</v>
      </c>
      <c r="AW417" s="86">
        <v>0.12567227739999998</v>
      </c>
      <c r="AX417" s="28">
        <v>0</v>
      </c>
      <c r="AY417" s="28">
        <v>0</v>
      </c>
      <c r="AZ417" s="86">
        <v>0.12567227739999998</v>
      </c>
      <c r="BA417" s="28">
        <v>0</v>
      </c>
      <c r="BB417" s="28">
        <v>0</v>
      </c>
      <c r="BC417" s="28">
        <v>0</v>
      </c>
      <c r="BD417" s="28">
        <v>0</v>
      </c>
      <c r="BE417" s="28">
        <v>0</v>
      </c>
      <c r="BF417" s="28">
        <v>0</v>
      </c>
      <c r="BG417" s="28">
        <v>0</v>
      </c>
      <c r="BH417" s="28">
        <v>0</v>
      </c>
      <c r="BI417" s="28">
        <v>0</v>
      </c>
      <c r="BJ417" s="28">
        <v>0</v>
      </c>
      <c r="BK417" s="28">
        <v>0</v>
      </c>
      <c r="BL417" s="28">
        <v>0</v>
      </c>
      <c r="BM417" s="28">
        <v>0</v>
      </c>
      <c r="BN417" s="28">
        <v>0</v>
      </c>
      <c r="BO417" s="28">
        <v>0</v>
      </c>
      <c r="BP417" s="28">
        <v>0</v>
      </c>
      <c r="BQ417" s="28">
        <v>0</v>
      </c>
      <c r="BR417" s="28">
        <v>0</v>
      </c>
      <c r="BS417" s="28">
        <v>0</v>
      </c>
      <c r="BT417" s="28">
        <v>0</v>
      </c>
      <c r="BU417" s="28">
        <v>0</v>
      </c>
      <c r="BV417" s="31">
        <f t="shared" si="226"/>
        <v>0.12567227739999998</v>
      </c>
      <c r="BW417" s="31">
        <f t="shared" si="227"/>
        <v>0</v>
      </c>
      <c r="BX417" s="31">
        <f t="shared" si="228"/>
        <v>0</v>
      </c>
      <c r="BY417" s="31">
        <f t="shared" si="229"/>
        <v>0.12567227739999998</v>
      </c>
      <c r="BZ417" s="31">
        <f t="shared" si="230"/>
        <v>0</v>
      </c>
      <c r="CA417" s="31">
        <f t="shared" si="231"/>
        <v>0.12567227739999998</v>
      </c>
      <c r="CB417" s="31">
        <f t="shared" si="232"/>
        <v>0</v>
      </c>
      <c r="CC417" s="31">
        <f t="shared" si="233"/>
        <v>0</v>
      </c>
      <c r="CD417" s="31">
        <f t="shared" si="234"/>
        <v>0.12567227739999998</v>
      </c>
      <c r="CE417" s="31">
        <f t="shared" si="235"/>
        <v>0</v>
      </c>
      <c r="CF417" s="85" t="s">
        <v>1401</v>
      </c>
    </row>
    <row r="418" spans="1:84" ht="63" customHeight="1" x14ac:dyDescent="0.25">
      <c r="A418" s="25" t="s">
        <v>176</v>
      </c>
      <c r="B418" s="26" t="s">
        <v>1560</v>
      </c>
      <c r="C418" s="29" t="s">
        <v>1561</v>
      </c>
      <c r="D418" s="63">
        <v>2017</v>
      </c>
      <c r="E418" s="63">
        <v>2017</v>
      </c>
      <c r="F418" s="63" t="s">
        <v>1358</v>
      </c>
      <c r="G418" s="64">
        <v>4.545871114206128E-3</v>
      </c>
      <c r="H418" s="64">
        <f t="shared" ref="H418:H481" si="239">BV418</f>
        <v>3.2639354599999996E-2</v>
      </c>
      <c r="I418" s="31" t="s">
        <v>1358</v>
      </c>
      <c r="J418" s="64">
        <v>4.545871114206128E-3</v>
      </c>
      <c r="K418" s="31">
        <f t="shared" ref="K418:K481" si="240">CA418</f>
        <v>3.2639354599999996E-2</v>
      </c>
      <c r="L418" s="67" t="s">
        <v>1358</v>
      </c>
      <c r="M418" s="31">
        <v>0</v>
      </c>
      <c r="N418" s="31">
        <v>0</v>
      </c>
      <c r="O418" s="65">
        <v>0</v>
      </c>
      <c r="P418" s="28">
        <v>0</v>
      </c>
      <c r="Q418" s="28">
        <v>5.352854154399999E-2</v>
      </c>
      <c r="R418" s="31">
        <v>6.1557822775599985E-2</v>
      </c>
      <c r="S418" s="31">
        <f t="shared" si="237"/>
        <v>0</v>
      </c>
      <c r="T418" s="31">
        <f t="shared" si="238"/>
        <v>3.2639354599999996E-2</v>
      </c>
      <c r="U418" s="31">
        <f t="shared" si="225"/>
        <v>0</v>
      </c>
      <c r="V418" s="31">
        <f t="shared" ref="V418:V481" si="241">BL418</f>
        <v>0</v>
      </c>
      <c r="W418" s="31">
        <f t="shared" si="236"/>
        <v>0</v>
      </c>
      <c r="X418" s="31">
        <v>0</v>
      </c>
      <c r="Y418" s="28">
        <v>0</v>
      </c>
      <c r="Z418" s="28">
        <v>0</v>
      </c>
      <c r="AA418" s="28">
        <v>0</v>
      </c>
      <c r="AB418" s="28">
        <v>0</v>
      </c>
      <c r="AC418" s="28">
        <v>0</v>
      </c>
      <c r="AD418" s="28">
        <v>0</v>
      </c>
      <c r="AE418" s="28">
        <v>0</v>
      </c>
      <c r="AF418" s="28">
        <v>0</v>
      </c>
      <c r="AG418" s="28">
        <v>0</v>
      </c>
      <c r="AH418" s="28">
        <v>0</v>
      </c>
      <c r="AI418" s="28">
        <v>0</v>
      </c>
      <c r="AJ418" s="28">
        <v>0</v>
      </c>
      <c r="AK418" s="28">
        <v>0</v>
      </c>
      <c r="AL418" s="28">
        <v>0</v>
      </c>
      <c r="AM418" s="28">
        <v>0</v>
      </c>
      <c r="AN418" s="28">
        <v>0</v>
      </c>
      <c r="AO418" s="28">
        <v>0</v>
      </c>
      <c r="AP418" s="28">
        <v>0</v>
      </c>
      <c r="AQ418" s="28">
        <v>0</v>
      </c>
      <c r="AR418" s="28">
        <v>0</v>
      </c>
      <c r="AS418" s="28">
        <v>0</v>
      </c>
      <c r="AT418" s="28">
        <v>0</v>
      </c>
      <c r="AU418" s="28">
        <v>0</v>
      </c>
      <c r="AV418" s="28">
        <v>0</v>
      </c>
      <c r="AW418" s="86">
        <v>3.2639354599999996E-2</v>
      </c>
      <c r="AX418" s="28">
        <v>0</v>
      </c>
      <c r="AY418" s="28">
        <v>0</v>
      </c>
      <c r="AZ418" s="86">
        <v>3.2639354599999996E-2</v>
      </c>
      <c r="BA418" s="28">
        <v>0</v>
      </c>
      <c r="BB418" s="28">
        <v>0</v>
      </c>
      <c r="BC418" s="28">
        <v>0</v>
      </c>
      <c r="BD418" s="28">
        <v>0</v>
      </c>
      <c r="BE418" s="28">
        <v>0</v>
      </c>
      <c r="BF418" s="28">
        <v>0</v>
      </c>
      <c r="BG418" s="28">
        <v>0</v>
      </c>
      <c r="BH418" s="28">
        <v>0</v>
      </c>
      <c r="BI418" s="28">
        <v>0</v>
      </c>
      <c r="BJ418" s="28">
        <v>0</v>
      </c>
      <c r="BK418" s="28">
        <v>0</v>
      </c>
      <c r="BL418" s="28">
        <v>0</v>
      </c>
      <c r="BM418" s="28">
        <v>0</v>
      </c>
      <c r="BN418" s="28">
        <v>0</v>
      </c>
      <c r="BO418" s="28">
        <v>0</v>
      </c>
      <c r="BP418" s="28">
        <v>0</v>
      </c>
      <c r="BQ418" s="28">
        <v>0</v>
      </c>
      <c r="BR418" s="28">
        <v>0</v>
      </c>
      <c r="BS418" s="28">
        <v>0</v>
      </c>
      <c r="BT418" s="28">
        <v>0</v>
      </c>
      <c r="BU418" s="28">
        <v>0</v>
      </c>
      <c r="BV418" s="31">
        <f t="shared" si="226"/>
        <v>3.2639354599999996E-2</v>
      </c>
      <c r="BW418" s="31">
        <f t="shared" si="227"/>
        <v>0</v>
      </c>
      <c r="BX418" s="31">
        <f t="shared" si="228"/>
        <v>0</v>
      </c>
      <c r="BY418" s="31">
        <f t="shared" si="229"/>
        <v>3.2639354599999996E-2</v>
      </c>
      <c r="BZ418" s="31">
        <f t="shared" si="230"/>
        <v>0</v>
      </c>
      <c r="CA418" s="31">
        <f t="shared" si="231"/>
        <v>3.2639354599999996E-2</v>
      </c>
      <c r="CB418" s="31">
        <f t="shared" si="232"/>
        <v>0</v>
      </c>
      <c r="CC418" s="31">
        <f t="shared" si="233"/>
        <v>0</v>
      </c>
      <c r="CD418" s="31">
        <f t="shared" si="234"/>
        <v>3.2639354599999996E-2</v>
      </c>
      <c r="CE418" s="31">
        <f t="shared" si="235"/>
        <v>0</v>
      </c>
      <c r="CF418" s="85" t="s">
        <v>1401</v>
      </c>
    </row>
    <row r="419" spans="1:84" ht="63" customHeight="1" x14ac:dyDescent="0.25">
      <c r="A419" s="25" t="s">
        <v>176</v>
      </c>
      <c r="B419" s="26" t="s">
        <v>1562</v>
      </c>
      <c r="C419" s="29" t="s">
        <v>1563</v>
      </c>
      <c r="D419" s="63">
        <v>2017</v>
      </c>
      <c r="E419" s="63">
        <v>2017</v>
      </c>
      <c r="F419" s="63" t="s">
        <v>1358</v>
      </c>
      <c r="G419" s="64">
        <v>2.26679643454039E-3</v>
      </c>
      <c r="H419" s="64">
        <f t="shared" si="239"/>
        <v>1.6275598400000001E-2</v>
      </c>
      <c r="I419" s="31" t="s">
        <v>1358</v>
      </c>
      <c r="J419" s="64">
        <v>2.26679643454039E-3</v>
      </c>
      <c r="K419" s="31">
        <f t="shared" si="240"/>
        <v>1.6275598400000001E-2</v>
      </c>
      <c r="L419" s="67" t="s">
        <v>1358</v>
      </c>
      <c r="M419" s="31">
        <v>0</v>
      </c>
      <c r="N419" s="31">
        <v>0</v>
      </c>
      <c r="O419" s="65">
        <v>0</v>
      </c>
      <c r="P419" s="28">
        <v>0</v>
      </c>
      <c r="Q419" s="28">
        <v>2.6691981375999999E-2</v>
      </c>
      <c r="R419" s="31">
        <v>3.0695778582399996E-2</v>
      </c>
      <c r="S419" s="31">
        <f t="shared" si="237"/>
        <v>0</v>
      </c>
      <c r="T419" s="31">
        <f t="shared" si="238"/>
        <v>1.6275598400000001E-2</v>
      </c>
      <c r="U419" s="31">
        <f t="shared" si="225"/>
        <v>0</v>
      </c>
      <c r="V419" s="31">
        <f t="shared" si="241"/>
        <v>0</v>
      </c>
      <c r="W419" s="31">
        <f t="shared" si="236"/>
        <v>0</v>
      </c>
      <c r="X419" s="31">
        <v>0</v>
      </c>
      <c r="Y419" s="28">
        <v>0</v>
      </c>
      <c r="Z419" s="28">
        <v>0</v>
      </c>
      <c r="AA419" s="28">
        <v>0</v>
      </c>
      <c r="AB419" s="28">
        <v>0</v>
      </c>
      <c r="AC419" s="28">
        <v>0</v>
      </c>
      <c r="AD419" s="28">
        <v>0</v>
      </c>
      <c r="AE419" s="28">
        <v>0</v>
      </c>
      <c r="AF419" s="28">
        <v>0</v>
      </c>
      <c r="AG419" s="28">
        <v>0</v>
      </c>
      <c r="AH419" s="28">
        <v>0</v>
      </c>
      <c r="AI419" s="28">
        <v>0</v>
      </c>
      <c r="AJ419" s="28">
        <v>0</v>
      </c>
      <c r="AK419" s="28">
        <v>0</v>
      </c>
      <c r="AL419" s="28">
        <v>0</v>
      </c>
      <c r="AM419" s="28">
        <v>0</v>
      </c>
      <c r="AN419" s="28">
        <v>0</v>
      </c>
      <c r="AO419" s="28">
        <v>0</v>
      </c>
      <c r="AP419" s="28">
        <v>0</v>
      </c>
      <c r="AQ419" s="28">
        <v>0</v>
      </c>
      <c r="AR419" s="28">
        <v>0</v>
      </c>
      <c r="AS419" s="28">
        <v>0</v>
      </c>
      <c r="AT419" s="28">
        <v>0</v>
      </c>
      <c r="AU419" s="28">
        <v>0</v>
      </c>
      <c r="AV419" s="28">
        <v>0</v>
      </c>
      <c r="AW419" s="86">
        <v>1.6275598400000001E-2</v>
      </c>
      <c r="AX419" s="28">
        <v>0</v>
      </c>
      <c r="AY419" s="28">
        <v>0</v>
      </c>
      <c r="AZ419" s="86">
        <v>1.6275598400000001E-2</v>
      </c>
      <c r="BA419" s="28">
        <v>0</v>
      </c>
      <c r="BB419" s="28">
        <v>0</v>
      </c>
      <c r="BC419" s="28">
        <v>0</v>
      </c>
      <c r="BD419" s="28">
        <v>0</v>
      </c>
      <c r="BE419" s="28">
        <v>0</v>
      </c>
      <c r="BF419" s="28">
        <v>0</v>
      </c>
      <c r="BG419" s="28">
        <v>0</v>
      </c>
      <c r="BH419" s="28">
        <v>0</v>
      </c>
      <c r="BI419" s="28">
        <v>0</v>
      </c>
      <c r="BJ419" s="28">
        <v>0</v>
      </c>
      <c r="BK419" s="28">
        <v>0</v>
      </c>
      <c r="BL419" s="28">
        <v>0</v>
      </c>
      <c r="BM419" s="28">
        <v>0</v>
      </c>
      <c r="BN419" s="28">
        <v>0</v>
      </c>
      <c r="BO419" s="28">
        <v>0</v>
      </c>
      <c r="BP419" s="28">
        <v>0</v>
      </c>
      <c r="BQ419" s="28">
        <v>0</v>
      </c>
      <c r="BR419" s="28">
        <v>0</v>
      </c>
      <c r="BS419" s="28">
        <v>0</v>
      </c>
      <c r="BT419" s="28">
        <v>0</v>
      </c>
      <c r="BU419" s="28">
        <v>0</v>
      </c>
      <c r="BV419" s="31">
        <f t="shared" si="226"/>
        <v>1.6275598400000001E-2</v>
      </c>
      <c r="BW419" s="31">
        <f t="shared" si="227"/>
        <v>0</v>
      </c>
      <c r="BX419" s="31">
        <f t="shared" si="228"/>
        <v>0</v>
      </c>
      <c r="BY419" s="31">
        <f t="shared" si="229"/>
        <v>1.6275598400000001E-2</v>
      </c>
      <c r="BZ419" s="31">
        <f t="shared" si="230"/>
        <v>0</v>
      </c>
      <c r="CA419" s="31">
        <f t="shared" si="231"/>
        <v>1.6275598400000001E-2</v>
      </c>
      <c r="CB419" s="31">
        <f t="shared" si="232"/>
        <v>0</v>
      </c>
      <c r="CC419" s="31">
        <f t="shared" si="233"/>
        <v>0</v>
      </c>
      <c r="CD419" s="31">
        <f t="shared" si="234"/>
        <v>1.6275598400000001E-2</v>
      </c>
      <c r="CE419" s="31">
        <f t="shared" si="235"/>
        <v>0</v>
      </c>
      <c r="CF419" s="85" t="s">
        <v>1401</v>
      </c>
    </row>
    <row r="420" spans="1:84" ht="63" customHeight="1" x14ac:dyDescent="0.25">
      <c r="A420" s="25" t="s">
        <v>176</v>
      </c>
      <c r="B420" s="26" t="s">
        <v>1564</v>
      </c>
      <c r="C420" s="29" t="s">
        <v>1565</v>
      </c>
      <c r="D420" s="63">
        <v>2017</v>
      </c>
      <c r="E420" s="63">
        <v>2017</v>
      </c>
      <c r="F420" s="63" t="s">
        <v>1358</v>
      </c>
      <c r="G420" s="64">
        <v>1.3901813370473539E-3</v>
      </c>
      <c r="H420" s="64">
        <f t="shared" si="239"/>
        <v>9.9815019999999997E-3</v>
      </c>
      <c r="I420" s="31" t="s">
        <v>1358</v>
      </c>
      <c r="J420" s="64">
        <v>1.3901813370473539E-3</v>
      </c>
      <c r="K420" s="31">
        <f t="shared" si="240"/>
        <v>9.9815019999999997E-3</v>
      </c>
      <c r="L420" s="67" t="s">
        <v>1358</v>
      </c>
      <c r="M420" s="31">
        <v>0</v>
      </c>
      <c r="N420" s="31">
        <v>0</v>
      </c>
      <c r="O420" s="65">
        <v>0</v>
      </c>
      <c r="P420" s="28">
        <v>0</v>
      </c>
      <c r="Q420" s="28">
        <v>1.6369663279999998E-2</v>
      </c>
      <c r="R420" s="31">
        <v>1.8825112771999997E-2</v>
      </c>
      <c r="S420" s="31">
        <f t="shared" si="237"/>
        <v>0</v>
      </c>
      <c r="T420" s="31">
        <f t="shared" si="238"/>
        <v>9.9815019999999997E-3</v>
      </c>
      <c r="U420" s="31">
        <f t="shared" si="225"/>
        <v>0</v>
      </c>
      <c r="V420" s="31">
        <f t="shared" si="241"/>
        <v>0</v>
      </c>
      <c r="W420" s="31">
        <f t="shared" si="236"/>
        <v>0</v>
      </c>
      <c r="X420" s="31">
        <v>0</v>
      </c>
      <c r="Y420" s="28">
        <v>0</v>
      </c>
      <c r="Z420" s="28">
        <v>0</v>
      </c>
      <c r="AA420" s="28">
        <v>0</v>
      </c>
      <c r="AB420" s="28">
        <v>0</v>
      </c>
      <c r="AC420" s="28">
        <v>0</v>
      </c>
      <c r="AD420" s="28">
        <v>0</v>
      </c>
      <c r="AE420" s="28">
        <v>0</v>
      </c>
      <c r="AF420" s="28">
        <v>0</v>
      </c>
      <c r="AG420" s="28">
        <v>0</v>
      </c>
      <c r="AH420" s="28">
        <v>0</v>
      </c>
      <c r="AI420" s="28">
        <v>0</v>
      </c>
      <c r="AJ420" s="28">
        <v>0</v>
      </c>
      <c r="AK420" s="28">
        <v>0</v>
      </c>
      <c r="AL420" s="28">
        <v>0</v>
      </c>
      <c r="AM420" s="28">
        <v>0</v>
      </c>
      <c r="AN420" s="28">
        <v>0</v>
      </c>
      <c r="AO420" s="28">
        <v>0</v>
      </c>
      <c r="AP420" s="28">
        <v>0</v>
      </c>
      <c r="AQ420" s="28">
        <v>0</v>
      </c>
      <c r="AR420" s="28">
        <v>0</v>
      </c>
      <c r="AS420" s="28">
        <v>0</v>
      </c>
      <c r="AT420" s="28">
        <v>0</v>
      </c>
      <c r="AU420" s="28">
        <v>0</v>
      </c>
      <c r="AV420" s="28">
        <v>0</v>
      </c>
      <c r="AW420" s="86">
        <v>9.9815019999999997E-3</v>
      </c>
      <c r="AX420" s="28">
        <v>0</v>
      </c>
      <c r="AY420" s="28">
        <v>0</v>
      </c>
      <c r="AZ420" s="86">
        <v>9.9815019999999997E-3</v>
      </c>
      <c r="BA420" s="28">
        <v>0</v>
      </c>
      <c r="BB420" s="28">
        <v>0</v>
      </c>
      <c r="BC420" s="28">
        <v>0</v>
      </c>
      <c r="BD420" s="28">
        <v>0</v>
      </c>
      <c r="BE420" s="28">
        <v>0</v>
      </c>
      <c r="BF420" s="28">
        <v>0</v>
      </c>
      <c r="BG420" s="28">
        <v>0</v>
      </c>
      <c r="BH420" s="28">
        <v>0</v>
      </c>
      <c r="BI420" s="28">
        <v>0</v>
      </c>
      <c r="BJ420" s="28">
        <v>0</v>
      </c>
      <c r="BK420" s="28">
        <v>0</v>
      </c>
      <c r="BL420" s="28">
        <v>0</v>
      </c>
      <c r="BM420" s="28">
        <v>0</v>
      </c>
      <c r="BN420" s="28">
        <v>0</v>
      </c>
      <c r="BO420" s="28">
        <v>0</v>
      </c>
      <c r="BP420" s="28">
        <v>0</v>
      </c>
      <c r="BQ420" s="28">
        <v>0</v>
      </c>
      <c r="BR420" s="28">
        <v>0</v>
      </c>
      <c r="BS420" s="28">
        <v>0</v>
      </c>
      <c r="BT420" s="28">
        <v>0</v>
      </c>
      <c r="BU420" s="28">
        <v>0</v>
      </c>
      <c r="BV420" s="31">
        <f t="shared" si="226"/>
        <v>9.9815019999999997E-3</v>
      </c>
      <c r="BW420" s="31">
        <f t="shared" si="227"/>
        <v>0</v>
      </c>
      <c r="BX420" s="31">
        <f t="shared" si="228"/>
        <v>0</v>
      </c>
      <c r="BY420" s="31">
        <f t="shared" si="229"/>
        <v>9.9815019999999997E-3</v>
      </c>
      <c r="BZ420" s="31">
        <f t="shared" si="230"/>
        <v>0</v>
      </c>
      <c r="CA420" s="31">
        <f t="shared" si="231"/>
        <v>9.9815019999999997E-3</v>
      </c>
      <c r="CB420" s="31">
        <f t="shared" si="232"/>
        <v>0</v>
      </c>
      <c r="CC420" s="31">
        <f t="shared" si="233"/>
        <v>0</v>
      </c>
      <c r="CD420" s="31">
        <f t="shared" si="234"/>
        <v>9.9815019999999997E-3</v>
      </c>
      <c r="CE420" s="31">
        <f t="shared" si="235"/>
        <v>0</v>
      </c>
      <c r="CF420" s="85" t="s">
        <v>1401</v>
      </c>
    </row>
    <row r="421" spans="1:84" ht="63" customHeight="1" x14ac:dyDescent="0.25">
      <c r="A421" s="25" t="s">
        <v>176</v>
      </c>
      <c r="B421" s="26" t="s">
        <v>1312</v>
      </c>
      <c r="C421" s="29" t="s">
        <v>1313</v>
      </c>
      <c r="D421" s="63">
        <v>2017</v>
      </c>
      <c r="E421" s="63">
        <v>2017</v>
      </c>
      <c r="F421" s="63" t="s">
        <v>1358</v>
      </c>
      <c r="G421" s="64">
        <v>0.29908077994428972</v>
      </c>
      <c r="H421" s="64">
        <f t="shared" si="239"/>
        <v>2.1474000000000002</v>
      </c>
      <c r="I421" s="31" t="s">
        <v>1358</v>
      </c>
      <c r="J421" s="64">
        <v>0.14462395543175488</v>
      </c>
      <c r="K421" s="31">
        <f t="shared" si="240"/>
        <v>1.0384</v>
      </c>
      <c r="L421" s="67" t="s">
        <v>1358</v>
      </c>
      <c r="M421" s="31">
        <v>0</v>
      </c>
      <c r="N421" s="31">
        <v>0</v>
      </c>
      <c r="O421" s="65">
        <v>1.8187599999999999</v>
      </c>
      <c r="P421" s="28">
        <v>2.0915739999999996</v>
      </c>
      <c r="Q421" s="28">
        <v>1.7029759999999998</v>
      </c>
      <c r="R421" s="31">
        <v>1.9584223999999997</v>
      </c>
      <c r="S421" s="31">
        <f t="shared" si="237"/>
        <v>1.109</v>
      </c>
      <c r="T421" s="31">
        <f t="shared" si="238"/>
        <v>1.0384</v>
      </c>
      <c r="U421" s="31">
        <f t="shared" si="225"/>
        <v>1.109</v>
      </c>
      <c r="V421" s="31">
        <f t="shared" si="241"/>
        <v>0</v>
      </c>
      <c r="W421" s="31">
        <f t="shared" si="236"/>
        <v>0</v>
      </c>
      <c r="X421" s="31">
        <v>0</v>
      </c>
      <c r="Y421" s="28">
        <v>0</v>
      </c>
      <c r="Z421" s="28">
        <v>0</v>
      </c>
      <c r="AA421" s="28">
        <v>0</v>
      </c>
      <c r="AB421" s="28">
        <v>0</v>
      </c>
      <c r="AC421" s="28">
        <v>0</v>
      </c>
      <c r="AD421" s="28">
        <v>0</v>
      </c>
      <c r="AE421" s="28">
        <v>0</v>
      </c>
      <c r="AF421" s="28">
        <v>0</v>
      </c>
      <c r="AG421" s="28">
        <v>0</v>
      </c>
      <c r="AH421" s="28">
        <v>0</v>
      </c>
      <c r="AI421" s="28">
        <v>0</v>
      </c>
      <c r="AJ421" s="28">
        <v>0</v>
      </c>
      <c r="AK421" s="28">
        <v>0</v>
      </c>
      <c r="AL421" s="28">
        <v>0</v>
      </c>
      <c r="AM421" s="28">
        <v>0</v>
      </c>
      <c r="AN421" s="28">
        <v>0</v>
      </c>
      <c r="AO421" s="28">
        <v>0</v>
      </c>
      <c r="AP421" s="28">
        <v>0</v>
      </c>
      <c r="AQ421" s="28">
        <v>0</v>
      </c>
      <c r="AR421" s="28">
        <v>1.109</v>
      </c>
      <c r="AS421" s="28">
        <v>0</v>
      </c>
      <c r="AT421" s="28">
        <v>0</v>
      </c>
      <c r="AU421" s="28">
        <v>1.109</v>
      </c>
      <c r="AV421" s="28">
        <v>0</v>
      </c>
      <c r="AW421" s="88">
        <v>1.0384</v>
      </c>
      <c r="AX421" s="28">
        <v>0</v>
      </c>
      <c r="AY421" s="28">
        <v>0</v>
      </c>
      <c r="AZ421" s="88">
        <v>1.0384</v>
      </c>
      <c r="BA421" s="28">
        <v>0</v>
      </c>
      <c r="BB421" s="28">
        <v>0</v>
      </c>
      <c r="BC421" s="28">
        <v>0</v>
      </c>
      <c r="BD421" s="28">
        <v>0</v>
      </c>
      <c r="BE421" s="28">
        <v>0</v>
      </c>
      <c r="BF421" s="28">
        <v>0</v>
      </c>
      <c r="BG421" s="28">
        <v>0</v>
      </c>
      <c r="BH421" s="28">
        <v>0</v>
      </c>
      <c r="BI421" s="28">
        <v>0</v>
      </c>
      <c r="BJ421" s="28">
        <v>0</v>
      </c>
      <c r="BK421" s="28">
        <v>0</v>
      </c>
      <c r="BL421" s="28">
        <v>0</v>
      </c>
      <c r="BM421" s="28">
        <v>0</v>
      </c>
      <c r="BN421" s="28">
        <v>0</v>
      </c>
      <c r="BO421" s="28">
        <v>0</v>
      </c>
      <c r="BP421" s="28">
        <v>0</v>
      </c>
      <c r="BQ421" s="28">
        <v>0</v>
      </c>
      <c r="BR421" s="28">
        <v>0</v>
      </c>
      <c r="BS421" s="28">
        <v>0</v>
      </c>
      <c r="BT421" s="28">
        <v>0</v>
      </c>
      <c r="BU421" s="28">
        <v>0</v>
      </c>
      <c r="BV421" s="31">
        <f t="shared" si="226"/>
        <v>2.1474000000000002</v>
      </c>
      <c r="BW421" s="31">
        <f t="shared" si="227"/>
        <v>0</v>
      </c>
      <c r="BX421" s="31">
        <f t="shared" si="228"/>
        <v>0</v>
      </c>
      <c r="BY421" s="31">
        <f t="shared" si="229"/>
        <v>2.1474000000000002</v>
      </c>
      <c r="BZ421" s="31">
        <f t="shared" si="230"/>
        <v>0</v>
      </c>
      <c r="CA421" s="31">
        <f t="shared" si="231"/>
        <v>1.0384</v>
      </c>
      <c r="CB421" s="31">
        <f t="shared" si="232"/>
        <v>0</v>
      </c>
      <c r="CC421" s="31">
        <f t="shared" si="233"/>
        <v>0</v>
      </c>
      <c r="CD421" s="31">
        <f t="shared" si="234"/>
        <v>1.0384</v>
      </c>
      <c r="CE421" s="31">
        <f t="shared" si="235"/>
        <v>0</v>
      </c>
      <c r="CF421" s="85" t="s">
        <v>1401</v>
      </c>
    </row>
    <row r="422" spans="1:84" ht="63" customHeight="1" x14ac:dyDescent="0.25">
      <c r="A422" s="25" t="s">
        <v>176</v>
      </c>
      <c r="B422" s="26" t="s">
        <v>1717</v>
      </c>
      <c r="C422" s="29" t="s">
        <v>1566</v>
      </c>
      <c r="D422" s="63">
        <v>2017</v>
      </c>
      <c r="E422" s="63">
        <v>2017</v>
      </c>
      <c r="F422" s="63" t="s">
        <v>1358</v>
      </c>
      <c r="G422" s="64">
        <v>9.7799442896935943E-2</v>
      </c>
      <c r="H422" s="64">
        <f t="shared" si="239"/>
        <v>0.70220000000000005</v>
      </c>
      <c r="I422" s="31" t="s">
        <v>1358</v>
      </c>
      <c r="J422" s="64">
        <v>4.8899721448467971E-2</v>
      </c>
      <c r="K422" s="31">
        <f t="shared" si="240"/>
        <v>0.35110000000000002</v>
      </c>
      <c r="L422" s="67" t="s">
        <v>1358</v>
      </c>
      <c r="M422" s="31">
        <v>0</v>
      </c>
      <c r="N422" s="31">
        <v>0</v>
      </c>
      <c r="O422" s="65">
        <v>0.57580399999999998</v>
      </c>
      <c r="P422" s="28">
        <v>0.66217459999999995</v>
      </c>
      <c r="Q422" s="28">
        <v>0.57580399999999998</v>
      </c>
      <c r="R422" s="31">
        <v>0.66217459999999995</v>
      </c>
      <c r="S422" s="31">
        <f t="shared" si="237"/>
        <v>0.35110000000000002</v>
      </c>
      <c r="T422" s="31">
        <f t="shared" si="238"/>
        <v>0.35110000000000002</v>
      </c>
      <c r="U422" s="31">
        <f t="shared" si="225"/>
        <v>0.35110000000000002</v>
      </c>
      <c r="V422" s="31">
        <f t="shared" si="241"/>
        <v>0</v>
      </c>
      <c r="W422" s="31">
        <f t="shared" si="236"/>
        <v>0</v>
      </c>
      <c r="X422" s="31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  <c r="AH422" s="28">
        <v>0</v>
      </c>
      <c r="AI422" s="28">
        <v>0</v>
      </c>
      <c r="AJ422" s="28">
        <v>0</v>
      </c>
      <c r="AK422" s="28">
        <v>0</v>
      </c>
      <c r="AL422" s="28">
        <v>0</v>
      </c>
      <c r="AM422" s="28">
        <v>0</v>
      </c>
      <c r="AN422" s="28">
        <v>0</v>
      </c>
      <c r="AO422" s="28">
        <v>0</v>
      </c>
      <c r="AP422" s="28">
        <v>0</v>
      </c>
      <c r="AQ422" s="28">
        <v>0</v>
      </c>
      <c r="AR422" s="28">
        <v>0.35110000000000002</v>
      </c>
      <c r="AS422" s="28">
        <v>0</v>
      </c>
      <c r="AT422" s="28">
        <v>0</v>
      </c>
      <c r="AU422" s="28">
        <v>0.35110000000000002</v>
      </c>
      <c r="AV422" s="28">
        <v>0</v>
      </c>
      <c r="AW422" s="88">
        <v>0.35110000000000002</v>
      </c>
      <c r="AX422" s="28">
        <v>0</v>
      </c>
      <c r="AY422" s="28">
        <v>0</v>
      </c>
      <c r="AZ422" s="88">
        <v>0.35110000000000002</v>
      </c>
      <c r="BA422" s="28">
        <v>0</v>
      </c>
      <c r="BB422" s="28">
        <v>0</v>
      </c>
      <c r="BC422" s="28">
        <v>0</v>
      </c>
      <c r="BD422" s="28">
        <v>0</v>
      </c>
      <c r="BE422" s="28">
        <v>0</v>
      </c>
      <c r="BF422" s="28">
        <v>0</v>
      </c>
      <c r="BG422" s="28">
        <v>0</v>
      </c>
      <c r="BH422" s="28">
        <v>0</v>
      </c>
      <c r="BI422" s="28">
        <v>0</v>
      </c>
      <c r="BJ422" s="28">
        <v>0</v>
      </c>
      <c r="BK422" s="28">
        <v>0</v>
      </c>
      <c r="BL422" s="28">
        <v>0</v>
      </c>
      <c r="BM422" s="28">
        <v>0</v>
      </c>
      <c r="BN422" s="28">
        <v>0</v>
      </c>
      <c r="BO422" s="28">
        <v>0</v>
      </c>
      <c r="BP422" s="28">
        <v>0</v>
      </c>
      <c r="BQ422" s="28">
        <v>0</v>
      </c>
      <c r="BR422" s="28">
        <v>0</v>
      </c>
      <c r="BS422" s="28">
        <v>0</v>
      </c>
      <c r="BT422" s="28">
        <v>0</v>
      </c>
      <c r="BU422" s="28">
        <v>0</v>
      </c>
      <c r="BV422" s="31">
        <f t="shared" si="226"/>
        <v>0.70220000000000005</v>
      </c>
      <c r="BW422" s="31">
        <f t="shared" si="227"/>
        <v>0</v>
      </c>
      <c r="BX422" s="31">
        <f t="shared" si="228"/>
        <v>0</v>
      </c>
      <c r="BY422" s="31">
        <f t="shared" si="229"/>
        <v>0.70220000000000005</v>
      </c>
      <c r="BZ422" s="31">
        <f t="shared" si="230"/>
        <v>0</v>
      </c>
      <c r="CA422" s="31">
        <f t="shared" si="231"/>
        <v>0.35110000000000002</v>
      </c>
      <c r="CB422" s="31">
        <f t="shared" si="232"/>
        <v>0</v>
      </c>
      <c r="CC422" s="31">
        <f t="shared" si="233"/>
        <v>0</v>
      </c>
      <c r="CD422" s="31">
        <f t="shared" si="234"/>
        <v>0.35110000000000002</v>
      </c>
      <c r="CE422" s="31">
        <f t="shared" si="235"/>
        <v>0</v>
      </c>
      <c r="CF422" s="85" t="s">
        <v>1401</v>
      </c>
    </row>
    <row r="423" spans="1:84" ht="63" customHeight="1" x14ac:dyDescent="0.25">
      <c r="A423" s="25" t="s">
        <v>176</v>
      </c>
      <c r="B423" s="26" t="s">
        <v>1668</v>
      </c>
      <c r="C423" s="29" t="s">
        <v>1567</v>
      </c>
      <c r="D423" s="63">
        <v>2017</v>
      </c>
      <c r="E423" s="63">
        <v>2017</v>
      </c>
      <c r="F423" s="63" t="s">
        <v>1358</v>
      </c>
      <c r="G423" s="64">
        <v>0.82605849582172719</v>
      </c>
      <c r="H423" s="64">
        <f t="shared" si="239"/>
        <v>5.9311000000000007</v>
      </c>
      <c r="I423" s="31" t="s">
        <v>1358</v>
      </c>
      <c r="J423" s="64">
        <v>0.34887186629526468</v>
      </c>
      <c r="K423" s="31">
        <f t="shared" si="240"/>
        <v>2.5049000000000001</v>
      </c>
      <c r="L423" s="67" t="s">
        <v>1358</v>
      </c>
      <c r="M423" s="31">
        <v>0</v>
      </c>
      <c r="N423" s="31">
        <v>0</v>
      </c>
      <c r="O423" s="65">
        <v>5.6189679999999997</v>
      </c>
      <c r="P423" s="28">
        <v>6.461813199999999</v>
      </c>
      <c r="Q423" s="28">
        <v>4.1080360000000002</v>
      </c>
      <c r="R423" s="31">
        <v>4.7242413999999995</v>
      </c>
      <c r="S423" s="31">
        <f t="shared" si="237"/>
        <v>3.4262000000000001</v>
      </c>
      <c r="T423" s="31">
        <f t="shared" si="238"/>
        <v>2.5049000000000001</v>
      </c>
      <c r="U423" s="31">
        <f t="shared" si="225"/>
        <v>3.4262000000000001</v>
      </c>
      <c r="V423" s="31">
        <f t="shared" si="241"/>
        <v>0</v>
      </c>
      <c r="W423" s="31">
        <f t="shared" si="236"/>
        <v>0</v>
      </c>
      <c r="X423" s="31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0</v>
      </c>
      <c r="AH423" s="28">
        <v>0</v>
      </c>
      <c r="AI423" s="28">
        <v>0</v>
      </c>
      <c r="AJ423" s="28">
        <v>0</v>
      </c>
      <c r="AK423" s="28">
        <v>0</v>
      </c>
      <c r="AL423" s="28">
        <v>0</v>
      </c>
      <c r="AM423" s="28">
        <v>0</v>
      </c>
      <c r="AN423" s="28">
        <v>0</v>
      </c>
      <c r="AO423" s="28">
        <v>0</v>
      </c>
      <c r="AP423" s="28">
        <v>0</v>
      </c>
      <c r="AQ423" s="28">
        <v>0</v>
      </c>
      <c r="AR423" s="28">
        <v>3.4262000000000001</v>
      </c>
      <c r="AS423" s="28">
        <v>0</v>
      </c>
      <c r="AT423" s="28">
        <v>0</v>
      </c>
      <c r="AU423" s="28">
        <v>3.4262000000000001</v>
      </c>
      <c r="AV423" s="28">
        <v>0</v>
      </c>
      <c r="AW423" s="88">
        <v>2.5049000000000001</v>
      </c>
      <c r="AX423" s="28">
        <v>0</v>
      </c>
      <c r="AY423" s="28">
        <v>0</v>
      </c>
      <c r="AZ423" s="88">
        <v>2.5049000000000001</v>
      </c>
      <c r="BA423" s="28">
        <v>0</v>
      </c>
      <c r="BB423" s="28">
        <v>0</v>
      </c>
      <c r="BC423" s="28">
        <v>0</v>
      </c>
      <c r="BD423" s="28">
        <v>0</v>
      </c>
      <c r="BE423" s="28">
        <v>0</v>
      </c>
      <c r="BF423" s="28">
        <v>0</v>
      </c>
      <c r="BG423" s="28">
        <v>0</v>
      </c>
      <c r="BH423" s="28">
        <v>0</v>
      </c>
      <c r="BI423" s="28">
        <v>0</v>
      </c>
      <c r="BJ423" s="28">
        <v>0</v>
      </c>
      <c r="BK423" s="28">
        <v>0</v>
      </c>
      <c r="BL423" s="28">
        <v>0</v>
      </c>
      <c r="BM423" s="28">
        <v>0</v>
      </c>
      <c r="BN423" s="28">
        <v>0</v>
      </c>
      <c r="BO423" s="28">
        <v>0</v>
      </c>
      <c r="BP423" s="28">
        <v>0</v>
      </c>
      <c r="BQ423" s="28">
        <v>0</v>
      </c>
      <c r="BR423" s="28">
        <v>0</v>
      </c>
      <c r="BS423" s="28">
        <v>0</v>
      </c>
      <c r="BT423" s="28">
        <v>0</v>
      </c>
      <c r="BU423" s="28">
        <v>0</v>
      </c>
      <c r="BV423" s="31">
        <f t="shared" si="226"/>
        <v>5.9311000000000007</v>
      </c>
      <c r="BW423" s="31">
        <f t="shared" si="227"/>
        <v>0</v>
      </c>
      <c r="BX423" s="31">
        <f t="shared" si="228"/>
        <v>0</v>
      </c>
      <c r="BY423" s="31">
        <f t="shared" si="229"/>
        <v>5.9311000000000007</v>
      </c>
      <c r="BZ423" s="31">
        <f t="shared" si="230"/>
        <v>0</v>
      </c>
      <c r="CA423" s="31">
        <f t="shared" si="231"/>
        <v>2.5049000000000001</v>
      </c>
      <c r="CB423" s="31">
        <f t="shared" si="232"/>
        <v>0</v>
      </c>
      <c r="CC423" s="31">
        <f t="shared" si="233"/>
        <v>0</v>
      </c>
      <c r="CD423" s="31">
        <f t="shared" si="234"/>
        <v>2.5049000000000001</v>
      </c>
      <c r="CE423" s="31">
        <f t="shared" si="235"/>
        <v>0</v>
      </c>
      <c r="CF423" s="85" t="s">
        <v>1401</v>
      </c>
    </row>
    <row r="424" spans="1:84" ht="63" customHeight="1" x14ac:dyDescent="0.25">
      <c r="A424" s="25" t="s">
        <v>176</v>
      </c>
      <c r="B424" s="26" t="s">
        <v>1669</v>
      </c>
      <c r="C424" s="29" t="s">
        <v>1568</v>
      </c>
      <c r="D424" s="63">
        <v>2017</v>
      </c>
      <c r="E424" s="63">
        <v>2017</v>
      </c>
      <c r="F424" s="63" t="s">
        <v>1358</v>
      </c>
      <c r="G424" s="64">
        <v>1.1156267409470753</v>
      </c>
      <c r="H424" s="64">
        <f t="shared" si="239"/>
        <v>8.0101999999999993</v>
      </c>
      <c r="I424" s="31" t="s">
        <v>1358</v>
      </c>
      <c r="J424" s="64">
        <v>0.60637883008356541</v>
      </c>
      <c r="K424" s="31">
        <f t="shared" si="240"/>
        <v>4.3537999999999997</v>
      </c>
      <c r="L424" s="67" t="s">
        <v>1358</v>
      </c>
      <c r="M424" s="31">
        <v>0</v>
      </c>
      <c r="N424" s="31">
        <v>0</v>
      </c>
      <c r="O424" s="65">
        <v>5.9964959999999996</v>
      </c>
      <c r="P424" s="28">
        <v>6.8959703999999986</v>
      </c>
      <c r="Q424" s="28">
        <v>7.1402319999999992</v>
      </c>
      <c r="R424" s="31">
        <v>8.2112667999999989</v>
      </c>
      <c r="S424" s="31">
        <f t="shared" si="237"/>
        <v>3.6564000000000001</v>
      </c>
      <c r="T424" s="31">
        <f t="shared" si="238"/>
        <v>4.3537999999999997</v>
      </c>
      <c r="U424" s="31">
        <f t="shared" si="225"/>
        <v>3.6564000000000001</v>
      </c>
      <c r="V424" s="31">
        <f t="shared" si="241"/>
        <v>0</v>
      </c>
      <c r="W424" s="31">
        <f t="shared" si="236"/>
        <v>0</v>
      </c>
      <c r="X424" s="31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8">
        <v>0</v>
      </c>
      <c r="AK424" s="28">
        <v>0</v>
      </c>
      <c r="AL424" s="28">
        <v>0</v>
      </c>
      <c r="AM424" s="28">
        <v>0</v>
      </c>
      <c r="AN424" s="28">
        <v>0</v>
      </c>
      <c r="AO424" s="28">
        <v>0</v>
      </c>
      <c r="AP424" s="28">
        <v>0</v>
      </c>
      <c r="AQ424" s="28">
        <v>0</v>
      </c>
      <c r="AR424" s="28">
        <v>3.6564000000000001</v>
      </c>
      <c r="AS424" s="28">
        <v>0</v>
      </c>
      <c r="AT424" s="28">
        <v>0</v>
      </c>
      <c r="AU424" s="28">
        <v>3.6564000000000001</v>
      </c>
      <c r="AV424" s="28">
        <v>0</v>
      </c>
      <c r="AW424" s="88">
        <v>4.3537999999999997</v>
      </c>
      <c r="AX424" s="28">
        <v>0</v>
      </c>
      <c r="AY424" s="28">
        <v>0</v>
      </c>
      <c r="AZ424" s="88">
        <v>4.3537999999999997</v>
      </c>
      <c r="BA424" s="28">
        <v>0</v>
      </c>
      <c r="BB424" s="28">
        <v>0</v>
      </c>
      <c r="BC424" s="28">
        <v>0</v>
      </c>
      <c r="BD424" s="28">
        <v>0</v>
      </c>
      <c r="BE424" s="28">
        <v>0</v>
      </c>
      <c r="BF424" s="28">
        <v>0</v>
      </c>
      <c r="BG424" s="28">
        <v>0</v>
      </c>
      <c r="BH424" s="28">
        <v>0</v>
      </c>
      <c r="BI424" s="28">
        <v>0</v>
      </c>
      <c r="BJ424" s="28">
        <v>0</v>
      </c>
      <c r="BK424" s="28">
        <v>0</v>
      </c>
      <c r="BL424" s="28">
        <v>0</v>
      </c>
      <c r="BM424" s="28">
        <v>0</v>
      </c>
      <c r="BN424" s="28">
        <v>0</v>
      </c>
      <c r="BO424" s="28">
        <v>0</v>
      </c>
      <c r="BP424" s="28">
        <v>0</v>
      </c>
      <c r="BQ424" s="28">
        <v>0</v>
      </c>
      <c r="BR424" s="28">
        <v>0</v>
      </c>
      <c r="BS424" s="28">
        <v>0</v>
      </c>
      <c r="BT424" s="28">
        <v>0</v>
      </c>
      <c r="BU424" s="28">
        <v>0</v>
      </c>
      <c r="BV424" s="31">
        <f t="shared" si="226"/>
        <v>8.0101999999999993</v>
      </c>
      <c r="BW424" s="31">
        <f t="shared" si="227"/>
        <v>0</v>
      </c>
      <c r="BX424" s="31">
        <f t="shared" si="228"/>
        <v>0</v>
      </c>
      <c r="BY424" s="31">
        <f t="shared" si="229"/>
        <v>8.0101999999999993</v>
      </c>
      <c r="BZ424" s="31">
        <f t="shared" si="230"/>
        <v>0</v>
      </c>
      <c r="CA424" s="31">
        <f t="shared" si="231"/>
        <v>4.3537999999999997</v>
      </c>
      <c r="CB424" s="31">
        <f t="shared" si="232"/>
        <v>0</v>
      </c>
      <c r="CC424" s="31">
        <f t="shared" si="233"/>
        <v>0</v>
      </c>
      <c r="CD424" s="31">
        <f t="shared" si="234"/>
        <v>4.3537999999999997</v>
      </c>
      <c r="CE424" s="31">
        <f t="shared" si="235"/>
        <v>0</v>
      </c>
      <c r="CF424" s="85" t="s">
        <v>1401</v>
      </c>
    </row>
    <row r="425" spans="1:84" ht="63" customHeight="1" x14ac:dyDescent="0.25">
      <c r="A425" s="25" t="s">
        <v>176</v>
      </c>
      <c r="B425" s="26" t="s">
        <v>1574</v>
      </c>
      <c r="C425" s="29" t="s">
        <v>1569</v>
      </c>
      <c r="D425" s="63">
        <v>2017</v>
      </c>
      <c r="E425" s="63">
        <v>2017</v>
      </c>
      <c r="F425" s="63" t="s">
        <v>1358</v>
      </c>
      <c r="G425" s="64">
        <v>9.8412256267409473E-2</v>
      </c>
      <c r="H425" s="64">
        <f t="shared" si="239"/>
        <v>0.70660000000000001</v>
      </c>
      <c r="I425" s="31" t="s">
        <v>1358</v>
      </c>
      <c r="J425" s="64">
        <v>4.9206128133704737E-2</v>
      </c>
      <c r="K425" s="31">
        <f t="shared" si="240"/>
        <v>0.3533</v>
      </c>
      <c r="L425" s="67" t="s">
        <v>1358</v>
      </c>
      <c r="M425" s="31">
        <v>0</v>
      </c>
      <c r="N425" s="31">
        <v>0</v>
      </c>
      <c r="O425" s="65">
        <v>0.57941199999999993</v>
      </c>
      <c r="P425" s="28">
        <v>0.66632379999999991</v>
      </c>
      <c r="Q425" s="28">
        <v>0.57941199999999993</v>
      </c>
      <c r="R425" s="31">
        <v>0.66632379999999991</v>
      </c>
      <c r="S425" s="31">
        <f t="shared" si="237"/>
        <v>0.3533</v>
      </c>
      <c r="T425" s="31">
        <f t="shared" si="238"/>
        <v>0.3533</v>
      </c>
      <c r="U425" s="31">
        <f t="shared" si="225"/>
        <v>0.3533</v>
      </c>
      <c r="V425" s="31">
        <f t="shared" si="241"/>
        <v>0</v>
      </c>
      <c r="W425" s="31">
        <f t="shared" si="236"/>
        <v>0</v>
      </c>
      <c r="X425" s="31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8">
        <v>0</v>
      </c>
      <c r="AK425" s="28">
        <v>0</v>
      </c>
      <c r="AL425" s="28">
        <v>0</v>
      </c>
      <c r="AM425" s="28">
        <v>0</v>
      </c>
      <c r="AN425" s="28">
        <v>0</v>
      </c>
      <c r="AO425" s="28">
        <v>0</v>
      </c>
      <c r="AP425" s="28">
        <v>0</v>
      </c>
      <c r="AQ425" s="28">
        <v>0</v>
      </c>
      <c r="AR425" s="28">
        <v>0.3533</v>
      </c>
      <c r="AS425" s="28">
        <v>0</v>
      </c>
      <c r="AT425" s="28">
        <v>0</v>
      </c>
      <c r="AU425" s="28">
        <v>0.3533</v>
      </c>
      <c r="AV425" s="28">
        <v>0</v>
      </c>
      <c r="AW425" s="88">
        <v>0.3533</v>
      </c>
      <c r="AX425" s="28">
        <v>0</v>
      </c>
      <c r="AY425" s="28">
        <v>0</v>
      </c>
      <c r="AZ425" s="88">
        <v>0.3533</v>
      </c>
      <c r="BA425" s="28">
        <v>0</v>
      </c>
      <c r="BB425" s="28">
        <v>0</v>
      </c>
      <c r="BC425" s="28">
        <v>0</v>
      </c>
      <c r="BD425" s="28">
        <v>0</v>
      </c>
      <c r="BE425" s="28">
        <v>0</v>
      </c>
      <c r="BF425" s="28">
        <v>0</v>
      </c>
      <c r="BG425" s="28">
        <v>0</v>
      </c>
      <c r="BH425" s="28">
        <v>0</v>
      </c>
      <c r="BI425" s="28">
        <v>0</v>
      </c>
      <c r="BJ425" s="28">
        <v>0</v>
      </c>
      <c r="BK425" s="28">
        <v>0</v>
      </c>
      <c r="BL425" s="28">
        <v>0</v>
      </c>
      <c r="BM425" s="28">
        <v>0</v>
      </c>
      <c r="BN425" s="28">
        <v>0</v>
      </c>
      <c r="BO425" s="28">
        <v>0</v>
      </c>
      <c r="BP425" s="28">
        <v>0</v>
      </c>
      <c r="BQ425" s="28">
        <v>0</v>
      </c>
      <c r="BR425" s="28">
        <v>0</v>
      </c>
      <c r="BS425" s="28">
        <v>0</v>
      </c>
      <c r="BT425" s="28">
        <v>0</v>
      </c>
      <c r="BU425" s="28">
        <v>0</v>
      </c>
      <c r="BV425" s="31">
        <f t="shared" si="226"/>
        <v>0.70660000000000001</v>
      </c>
      <c r="BW425" s="31">
        <f t="shared" si="227"/>
        <v>0</v>
      </c>
      <c r="BX425" s="31">
        <f t="shared" si="228"/>
        <v>0</v>
      </c>
      <c r="BY425" s="31">
        <f t="shared" si="229"/>
        <v>0.70660000000000001</v>
      </c>
      <c r="BZ425" s="31">
        <f t="shared" si="230"/>
        <v>0</v>
      </c>
      <c r="CA425" s="31">
        <f t="shared" si="231"/>
        <v>0.3533</v>
      </c>
      <c r="CB425" s="31">
        <f t="shared" si="232"/>
        <v>0</v>
      </c>
      <c r="CC425" s="31">
        <f t="shared" si="233"/>
        <v>0</v>
      </c>
      <c r="CD425" s="31">
        <f t="shared" si="234"/>
        <v>0.3533</v>
      </c>
      <c r="CE425" s="31">
        <f t="shared" si="235"/>
        <v>0</v>
      </c>
      <c r="CF425" s="85" t="s">
        <v>1401</v>
      </c>
    </row>
    <row r="426" spans="1:84" ht="63" customHeight="1" x14ac:dyDescent="0.25">
      <c r="A426" s="25" t="s">
        <v>176</v>
      </c>
      <c r="B426" s="26" t="s">
        <v>1575</v>
      </c>
      <c r="C426" s="29" t="s">
        <v>1570</v>
      </c>
      <c r="D426" s="63">
        <v>2017</v>
      </c>
      <c r="E426" s="63">
        <v>2017</v>
      </c>
      <c r="F426" s="63" t="s">
        <v>1358</v>
      </c>
      <c r="G426" s="64">
        <v>4.9038997214484688E-2</v>
      </c>
      <c r="H426" s="64">
        <f t="shared" si="239"/>
        <v>0.35210000000000002</v>
      </c>
      <c r="I426" s="31" t="s">
        <v>1358</v>
      </c>
      <c r="J426" s="64">
        <v>4.9038997214484688E-2</v>
      </c>
      <c r="K426" s="31">
        <f t="shared" si="240"/>
        <v>0.35210000000000002</v>
      </c>
      <c r="L426" s="67" t="s">
        <v>1358</v>
      </c>
      <c r="M426" s="31">
        <v>0</v>
      </c>
      <c r="N426" s="31">
        <v>0</v>
      </c>
      <c r="O426" s="65">
        <v>0</v>
      </c>
      <c r="P426" s="28">
        <v>0</v>
      </c>
      <c r="Q426" s="28">
        <v>0.57744399999999996</v>
      </c>
      <c r="R426" s="31">
        <v>0.66406059999999989</v>
      </c>
      <c r="S426" s="31">
        <f t="shared" si="237"/>
        <v>0</v>
      </c>
      <c r="T426" s="31">
        <f t="shared" si="238"/>
        <v>0.35210000000000002</v>
      </c>
      <c r="U426" s="31">
        <f t="shared" si="225"/>
        <v>0</v>
      </c>
      <c r="V426" s="31">
        <f t="shared" si="241"/>
        <v>0</v>
      </c>
      <c r="W426" s="31">
        <f t="shared" si="236"/>
        <v>0</v>
      </c>
      <c r="X426" s="31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8">
        <v>0</v>
      </c>
      <c r="AK426" s="28">
        <v>0</v>
      </c>
      <c r="AL426" s="28">
        <v>0</v>
      </c>
      <c r="AM426" s="28">
        <v>0</v>
      </c>
      <c r="AN426" s="28">
        <v>0</v>
      </c>
      <c r="AO426" s="28">
        <v>0</v>
      </c>
      <c r="AP426" s="28">
        <v>0</v>
      </c>
      <c r="AQ426" s="28">
        <v>0</v>
      </c>
      <c r="AR426" s="28">
        <v>0</v>
      </c>
      <c r="AS426" s="28">
        <v>0</v>
      </c>
      <c r="AT426" s="28">
        <v>0</v>
      </c>
      <c r="AU426" s="28">
        <v>0</v>
      </c>
      <c r="AV426" s="28">
        <v>0</v>
      </c>
      <c r="AW426" s="88">
        <v>0.35210000000000002</v>
      </c>
      <c r="AX426" s="28">
        <v>0</v>
      </c>
      <c r="AY426" s="28">
        <v>0</v>
      </c>
      <c r="AZ426" s="88">
        <v>0.35210000000000002</v>
      </c>
      <c r="BA426" s="28">
        <v>0</v>
      </c>
      <c r="BB426" s="28">
        <v>0</v>
      </c>
      <c r="BC426" s="28">
        <v>0</v>
      </c>
      <c r="BD426" s="28">
        <v>0</v>
      </c>
      <c r="BE426" s="28">
        <v>0</v>
      </c>
      <c r="BF426" s="28">
        <v>0</v>
      </c>
      <c r="BG426" s="28">
        <v>0</v>
      </c>
      <c r="BH426" s="28">
        <v>0</v>
      </c>
      <c r="BI426" s="28">
        <v>0</v>
      </c>
      <c r="BJ426" s="28">
        <v>0</v>
      </c>
      <c r="BK426" s="28">
        <v>0</v>
      </c>
      <c r="BL426" s="28">
        <v>0</v>
      </c>
      <c r="BM426" s="28">
        <v>0</v>
      </c>
      <c r="BN426" s="28">
        <v>0</v>
      </c>
      <c r="BO426" s="28">
        <v>0</v>
      </c>
      <c r="BP426" s="28">
        <v>0</v>
      </c>
      <c r="BQ426" s="28">
        <v>0</v>
      </c>
      <c r="BR426" s="28">
        <v>0</v>
      </c>
      <c r="BS426" s="28">
        <v>0</v>
      </c>
      <c r="BT426" s="28">
        <v>0</v>
      </c>
      <c r="BU426" s="28">
        <v>0</v>
      </c>
      <c r="BV426" s="31">
        <f t="shared" si="226"/>
        <v>0.35210000000000002</v>
      </c>
      <c r="BW426" s="31">
        <f t="shared" si="227"/>
        <v>0</v>
      </c>
      <c r="BX426" s="31">
        <f t="shared" si="228"/>
        <v>0</v>
      </c>
      <c r="BY426" s="31">
        <f t="shared" si="229"/>
        <v>0.35210000000000002</v>
      </c>
      <c r="BZ426" s="31">
        <f t="shared" si="230"/>
        <v>0</v>
      </c>
      <c r="CA426" s="31">
        <f t="shared" si="231"/>
        <v>0.35210000000000002</v>
      </c>
      <c r="CB426" s="31">
        <f t="shared" si="232"/>
        <v>0</v>
      </c>
      <c r="CC426" s="31">
        <f t="shared" si="233"/>
        <v>0</v>
      </c>
      <c r="CD426" s="31">
        <f t="shared" si="234"/>
        <v>0.35210000000000002</v>
      </c>
      <c r="CE426" s="31">
        <f t="shared" si="235"/>
        <v>0</v>
      </c>
      <c r="CF426" s="85" t="s">
        <v>1401</v>
      </c>
    </row>
    <row r="427" spans="1:84" ht="63" customHeight="1" x14ac:dyDescent="0.25">
      <c r="A427" s="25" t="s">
        <v>176</v>
      </c>
      <c r="B427" s="26" t="s">
        <v>1576</v>
      </c>
      <c r="C427" s="29" t="s">
        <v>1571</v>
      </c>
      <c r="D427" s="63">
        <v>2017</v>
      </c>
      <c r="E427" s="63">
        <v>2017</v>
      </c>
      <c r="F427" s="63" t="s">
        <v>1358</v>
      </c>
      <c r="G427" s="64">
        <v>3.1476323119777158E-3</v>
      </c>
      <c r="H427" s="64">
        <f t="shared" si="239"/>
        <v>2.2599999999999999E-2</v>
      </c>
      <c r="I427" s="31" t="s">
        <v>1358</v>
      </c>
      <c r="J427" s="64">
        <v>3.1476323119777158E-3</v>
      </c>
      <c r="K427" s="31">
        <f t="shared" si="240"/>
        <v>2.2599999999999999E-2</v>
      </c>
      <c r="L427" s="67" t="s">
        <v>1358</v>
      </c>
      <c r="M427" s="31">
        <v>0</v>
      </c>
      <c r="N427" s="31">
        <v>0</v>
      </c>
      <c r="O427" s="65">
        <v>0</v>
      </c>
      <c r="P427" s="28">
        <v>0</v>
      </c>
      <c r="Q427" s="28">
        <v>3.7063999999999993E-2</v>
      </c>
      <c r="R427" s="31">
        <v>4.2623599999999991E-2</v>
      </c>
      <c r="S427" s="31">
        <f t="shared" si="237"/>
        <v>0</v>
      </c>
      <c r="T427" s="31">
        <f t="shared" si="238"/>
        <v>2.2599999999999999E-2</v>
      </c>
      <c r="U427" s="31">
        <f t="shared" si="225"/>
        <v>0</v>
      </c>
      <c r="V427" s="31">
        <f t="shared" si="241"/>
        <v>0</v>
      </c>
      <c r="W427" s="31">
        <f t="shared" si="236"/>
        <v>0</v>
      </c>
      <c r="X427" s="31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8">
        <v>0</v>
      </c>
      <c r="AK427" s="28">
        <v>0</v>
      </c>
      <c r="AL427" s="28">
        <v>0</v>
      </c>
      <c r="AM427" s="28">
        <v>0</v>
      </c>
      <c r="AN427" s="28">
        <v>0</v>
      </c>
      <c r="AO427" s="28">
        <v>0</v>
      </c>
      <c r="AP427" s="28">
        <v>0</v>
      </c>
      <c r="AQ427" s="28">
        <v>0</v>
      </c>
      <c r="AR427" s="28">
        <v>0</v>
      </c>
      <c r="AS427" s="28">
        <v>0</v>
      </c>
      <c r="AT427" s="28">
        <v>0</v>
      </c>
      <c r="AU427" s="28">
        <v>0</v>
      </c>
      <c r="AV427" s="28">
        <v>0</v>
      </c>
      <c r="AW427" s="88">
        <v>2.2599999999999999E-2</v>
      </c>
      <c r="AX427" s="28">
        <v>0</v>
      </c>
      <c r="AY427" s="28">
        <v>0</v>
      </c>
      <c r="AZ427" s="88">
        <v>2.2599999999999999E-2</v>
      </c>
      <c r="BA427" s="28">
        <v>0</v>
      </c>
      <c r="BB427" s="28">
        <v>0</v>
      </c>
      <c r="BC427" s="28">
        <v>0</v>
      </c>
      <c r="BD427" s="28">
        <v>0</v>
      </c>
      <c r="BE427" s="28">
        <v>0</v>
      </c>
      <c r="BF427" s="28">
        <v>0</v>
      </c>
      <c r="BG427" s="28">
        <v>0</v>
      </c>
      <c r="BH427" s="28">
        <v>0</v>
      </c>
      <c r="BI427" s="28">
        <v>0</v>
      </c>
      <c r="BJ427" s="28">
        <v>0</v>
      </c>
      <c r="BK427" s="28">
        <v>0</v>
      </c>
      <c r="BL427" s="28">
        <v>0</v>
      </c>
      <c r="BM427" s="28">
        <v>0</v>
      </c>
      <c r="BN427" s="28">
        <v>0</v>
      </c>
      <c r="BO427" s="28">
        <v>0</v>
      </c>
      <c r="BP427" s="28">
        <v>0</v>
      </c>
      <c r="BQ427" s="28">
        <v>0</v>
      </c>
      <c r="BR427" s="28">
        <v>0</v>
      </c>
      <c r="BS427" s="28">
        <v>0</v>
      </c>
      <c r="BT427" s="28">
        <v>0</v>
      </c>
      <c r="BU427" s="28">
        <v>0</v>
      </c>
      <c r="BV427" s="31">
        <f t="shared" si="226"/>
        <v>2.2599999999999999E-2</v>
      </c>
      <c r="BW427" s="31">
        <f t="shared" si="227"/>
        <v>0</v>
      </c>
      <c r="BX427" s="31">
        <f t="shared" si="228"/>
        <v>0</v>
      </c>
      <c r="BY427" s="31">
        <f t="shared" si="229"/>
        <v>2.2599999999999999E-2</v>
      </c>
      <c r="BZ427" s="31">
        <f t="shared" si="230"/>
        <v>0</v>
      </c>
      <c r="CA427" s="31">
        <f t="shared" si="231"/>
        <v>2.2599999999999999E-2</v>
      </c>
      <c r="CB427" s="31">
        <f t="shared" si="232"/>
        <v>0</v>
      </c>
      <c r="CC427" s="31">
        <f t="shared" si="233"/>
        <v>0</v>
      </c>
      <c r="CD427" s="31">
        <f t="shared" si="234"/>
        <v>2.2599999999999999E-2</v>
      </c>
      <c r="CE427" s="31">
        <f t="shared" si="235"/>
        <v>0</v>
      </c>
      <c r="CF427" s="85" t="s">
        <v>1401</v>
      </c>
    </row>
    <row r="428" spans="1:84" ht="63" customHeight="1" x14ac:dyDescent="0.25">
      <c r="A428" s="25" t="s">
        <v>176</v>
      </c>
      <c r="B428" s="26" t="s">
        <v>1577</v>
      </c>
      <c r="C428" s="29" t="s">
        <v>1572</v>
      </c>
      <c r="D428" s="63">
        <v>2017</v>
      </c>
      <c r="E428" s="63">
        <v>2017</v>
      </c>
      <c r="F428" s="63" t="s">
        <v>1358</v>
      </c>
      <c r="G428" s="64">
        <v>2.4164345403899719E-2</v>
      </c>
      <c r="H428" s="64">
        <f t="shared" si="239"/>
        <v>0.17349999999999999</v>
      </c>
      <c r="I428" s="31" t="s">
        <v>1358</v>
      </c>
      <c r="J428" s="64">
        <v>2.4164345403899719E-2</v>
      </c>
      <c r="K428" s="31">
        <f t="shared" si="240"/>
        <v>0.17349999999999999</v>
      </c>
      <c r="L428" s="67" t="s">
        <v>1358</v>
      </c>
      <c r="M428" s="31">
        <v>0</v>
      </c>
      <c r="N428" s="31">
        <v>0</v>
      </c>
      <c r="O428" s="65">
        <v>0</v>
      </c>
      <c r="P428" s="28">
        <v>0</v>
      </c>
      <c r="Q428" s="28">
        <v>0.28453999999999996</v>
      </c>
      <c r="R428" s="31">
        <v>0.32722099999999993</v>
      </c>
      <c r="S428" s="31">
        <f t="shared" si="237"/>
        <v>0</v>
      </c>
      <c r="T428" s="31">
        <f t="shared" si="238"/>
        <v>0.17349999999999999</v>
      </c>
      <c r="U428" s="31">
        <f t="shared" si="225"/>
        <v>0</v>
      </c>
      <c r="V428" s="31">
        <f t="shared" si="241"/>
        <v>0</v>
      </c>
      <c r="W428" s="31">
        <f t="shared" si="236"/>
        <v>0</v>
      </c>
      <c r="X428" s="31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8">
        <v>0</v>
      </c>
      <c r="AK428" s="28">
        <v>0</v>
      </c>
      <c r="AL428" s="28">
        <v>0</v>
      </c>
      <c r="AM428" s="28">
        <v>0</v>
      </c>
      <c r="AN428" s="28">
        <v>0</v>
      </c>
      <c r="AO428" s="28">
        <v>0</v>
      </c>
      <c r="AP428" s="28">
        <v>0</v>
      </c>
      <c r="AQ428" s="28">
        <v>0</v>
      </c>
      <c r="AR428" s="28">
        <v>0</v>
      </c>
      <c r="AS428" s="28">
        <v>0</v>
      </c>
      <c r="AT428" s="28">
        <v>0</v>
      </c>
      <c r="AU428" s="28">
        <v>0</v>
      </c>
      <c r="AV428" s="28">
        <v>0</v>
      </c>
      <c r="AW428" s="88">
        <v>0.17349999999999999</v>
      </c>
      <c r="AX428" s="28">
        <v>0</v>
      </c>
      <c r="AY428" s="28">
        <v>0</v>
      </c>
      <c r="AZ428" s="88">
        <v>0.17349999999999999</v>
      </c>
      <c r="BA428" s="28">
        <v>0</v>
      </c>
      <c r="BB428" s="28">
        <v>0</v>
      </c>
      <c r="BC428" s="28">
        <v>0</v>
      </c>
      <c r="BD428" s="28">
        <v>0</v>
      </c>
      <c r="BE428" s="28">
        <v>0</v>
      </c>
      <c r="BF428" s="28">
        <v>0</v>
      </c>
      <c r="BG428" s="28">
        <v>0</v>
      </c>
      <c r="BH428" s="28">
        <v>0</v>
      </c>
      <c r="BI428" s="28">
        <v>0</v>
      </c>
      <c r="BJ428" s="28">
        <v>0</v>
      </c>
      <c r="BK428" s="28">
        <v>0</v>
      </c>
      <c r="BL428" s="28">
        <v>0</v>
      </c>
      <c r="BM428" s="28">
        <v>0</v>
      </c>
      <c r="BN428" s="28">
        <v>0</v>
      </c>
      <c r="BO428" s="28">
        <v>0</v>
      </c>
      <c r="BP428" s="28">
        <v>0</v>
      </c>
      <c r="BQ428" s="28">
        <v>0</v>
      </c>
      <c r="BR428" s="28">
        <v>0</v>
      </c>
      <c r="BS428" s="28">
        <v>0</v>
      </c>
      <c r="BT428" s="28">
        <v>0</v>
      </c>
      <c r="BU428" s="28">
        <v>0</v>
      </c>
      <c r="BV428" s="31">
        <f t="shared" si="226"/>
        <v>0.17349999999999999</v>
      </c>
      <c r="BW428" s="31">
        <f t="shared" si="227"/>
        <v>0</v>
      </c>
      <c r="BX428" s="31">
        <f t="shared" si="228"/>
        <v>0</v>
      </c>
      <c r="BY428" s="31">
        <f t="shared" si="229"/>
        <v>0.17349999999999999</v>
      </c>
      <c r="BZ428" s="31">
        <f t="shared" si="230"/>
        <v>0</v>
      </c>
      <c r="CA428" s="31">
        <f t="shared" si="231"/>
        <v>0.17349999999999999</v>
      </c>
      <c r="CB428" s="31">
        <f t="shared" si="232"/>
        <v>0</v>
      </c>
      <c r="CC428" s="31">
        <f t="shared" si="233"/>
        <v>0</v>
      </c>
      <c r="CD428" s="31">
        <f t="shared" si="234"/>
        <v>0.17349999999999999</v>
      </c>
      <c r="CE428" s="31">
        <f t="shared" si="235"/>
        <v>0</v>
      </c>
      <c r="CF428" s="85" t="s">
        <v>1401</v>
      </c>
    </row>
    <row r="429" spans="1:84" ht="63" customHeight="1" x14ac:dyDescent="0.25">
      <c r="A429" s="25" t="s">
        <v>176</v>
      </c>
      <c r="B429" s="26" t="s">
        <v>1578</v>
      </c>
      <c r="C429" s="29" t="s">
        <v>1573</v>
      </c>
      <c r="D429" s="63">
        <v>2017</v>
      </c>
      <c r="E429" s="63">
        <v>2017</v>
      </c>
      <c r="F429" s="63" t="s">
        <v>1358</v>
      </c>
      <c r="G429" s="64">
        <v>5.4568245125348191E-2</v>
      </c>
      <c r="H429" s="64">
        <f t="shared" si="239"/>
        <v>0.39179999999999998</v>
      </c>
      <c r="I429" s="31" t="s">
        <v>1358</v>
      </c>
      <c r="J429" s="64">
        <v>5.4568245125348191E-2</v>
      </c>
      <c r="K429" s="31">
        <f t="shared" si="240"/>
        <v>0.39179999999999998</v>
      </c>
      <c r="L429" s="67" t="s">
        <v>1358</v>
      </c>
      <c r="M429" s="31">
        <v>0</v>
      </c>
      <c r="N429" s="31">
        <v>0</v>
      </c>
      <c r="O429" s="65">
        <v>0</v>
      </c>
      <c r="P429" s="28">
        <v>0</v>
      </c>
      <c r="Q429" s="28">
        <v>0.6425519999999999</v>
      </c>
      <c r="R429" s="31">
        <v>0.73893479999999978</v>
      </c>
      <c r="S429" s="31">
        <f t="shared" si="237"/>
        <v>0</v>
      </c>
      <c r="T429" s="31">
        <f t="shared" si="238"/>
        <v>0.39179999999999998</v>
      </c>
      <c r="U429" s="31">
        <f t="shared" si="225"/>
        <v>0</v>
      </c>
      <c r="V429" s="31">
        <f t="shared" si="241"/>
        <v>0</v>
      </c>
      <c r="W429" s="31">
        <f t="shared" si="236"/>
        <v>0</v>
      </c>
      <c r="X429" s="31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8">
        <v>0</v>
      </c>
      <c r="AK429" s="28">
        <v>0</v>
      </c>
      <c r="AL429" s="28">
        <v>0</v>
      </c>
      <c r="AM429" s="28">
        <v>0</v>
      </c>
      <c r="AN429" s="28">
        <v>0</v>
      </c>
      <c r="AO429" s="28">
        <v>0</v>
      </c>
      <c r="AP429" s="28">
        <v>0</v>
      </c>
      <c r="AQ429" s="28">
        <v>0</v>
      </c>
      <c r="AR429" s="28">
        <v>0</v>
      </c>
      <c r="AS429" s="28">
        <v>0</v>
      </c>
      <c r="AT429" s="28">
        <v>0</v>
      </c>
      <c r="AU429" s="28">
        <v>0</v>
      </c>
      <c r="AV429" s="28">
        <v>0</v>
      </c>
      <c r="AW429" s="86">
        <v>0.39179999999999998</v>
      </c>
      <c r="AX429" s="28">
        <v>0</v>
      </c>
      <c r="AY429" s="28">
        <v>0</v>
      </c>
      <c r="AZ429" s="86">
        <v>0.39179999999999998</v>
      </c>
      <c r="BA429" s="28">
        <v>0</v>
      </c>
      <c r="BB429" s="28">
        <v>0</v>
      </c>
      <c r="BC429" s="28">
        <v>0</v>
      </c>
      <c r="BD429" s="28">
        <v>0</v>
      </c>
      <c r="BE429" s="28">
        <v>0</v>
      </c>
      <c r="BF429" s="28">
        <v>0</v>
      </c>
      <c r="BG429" s="28">
        <v>0</v>
      </c>
      <c r="BH429" s="28">
        <v>0</v>
      </c>
      <c r="BI429" s="28">
        <v>0</v>
      </c>
      <c r="BJ429" s="28">
        <v>0</v>
      </c>
      <c r="BK429" s="28">
        <v>0</v>
      </c>
      <c r="BL429" s="28">
        <v>0</v>
      </c>
      <c r="BM429" s="28">
        <v>0</v>
      </c>
      <c r="BN429" s="28">
        <v>0</v>
      </c>
      <c r="BO429" s="28">
        <v>0</v>
      </c>
      <c r="BP429" s="28">
        <v>0</v>
      </c>
      <c r="BQ429" s="28">
        <v>0</v>
      </c>
      <c r="BR429" s="28">
        <v>0</v>
      </c>
      <c r="BS429" s="28">
        <v>0</v>
      </c>
      <c r="BT429" s="28">
        <v>0</v>
      </c>
      <c r="BU429" s="28">
        <v>0</v>
      </c>
      <c r="BV429" s="31">
        <f t="shared" si="226"/>
        <v>0.39179999999999998</v>
      </c>
      <c r="BW429" s="31">
        <f t="shared" si="227"/>
        <v>0</v>
      </c>
      <c r="BX429" s="31">
        <f t="shared" si="228"/>
        <v>0</v>
      </c>
      <c r="BY429" s="31">
        <f t="shared" si="229"/>
        <v>0.39179999999999998</v>
      </c>
      <c r="BZ429" s="31">
        <f t="shared" si="230"/>
        <v>0</v>
      </c>
      <c r="CA429" s="31">
        <f t="shared" si="231"/>
        <v>0.39179999999999998</v>
      </c>
      <c r="CB429" s="31">
        <f t="shared" si="232"/>
        <v>0</v>
      </c>
      <c r="CC429" s="31">
        <f t="shared" si="233"/>
        <v>0</v>
      </c>
      <c r="CD429" s="31">
        <f t="shared" si="234"/>
        <v>0.39179999999999998</v>
      </c>
      <c r="CE429" s="31">
        <f t="shared" si="235"/>
        <v>0</v>
      </c>
      <c r="CF429" s="85" t="s">
        <v>1401</v>
      </c>
    </row>
    <row r="430" spans="1:84" ht="41.25" customHeight="1" x14ac:dyDescent="0.25">
      <c r="A430" s="25" t="s">
        <v>116</v>
      </c>
      <c r="B430" s="26" t="s">
        <v>1871</v>
      </c>
      <c r="C430" s="29" t="s">
        <v>1872</v>
      </c>
      <c r="D430" s="63">
        <v>2018</v>
      </c>
      <c r="E430" s="63">
        <v>2018</v>
      </c>
      <c r="F430" s="63" t="s">
        <v>1358</v>
      </c>
      <c r="G430" s="64">
        <f t="shared" ref="G430:G435" si="242">H430/7.5</f>
        <v>1.6565681386666666E-2</v>
      </c>
      <c r="H430" s="64">
        <f t="shared" si="239"/>
        <v>0.12424261040000001</v>
      </c>
      <c r="I430" s="31" t="s">
        <v>1358</v>
      </c>
      <c r="J430" s="64">
        <f t="shared" ref="J430:J435" si="243">K430/7.5</f>
        <v>8.2830147200000006E-3</v>
      </c>
      <c r="K430" s="31">
        <f t="shared" si="240"/>
        <v>6.21226104E-2</v>
      </c>
      <c r="L430" s="67" t="s">
        <v>2660</v>
      </c>
      <c r="M430" s="31">
        <v>0</v>
      </c>
      <c r="N430" s="31">
        <v>0</v>
      </c>
      <c r="O430" s="65">
        <v>0</v>
      </c>
      <c r="P430" s="28">
        <v>0</v>
      </c>
      <c r="Q430" s="28">
        <v>0.10188053919999998</v>
      </c>
      <c r="R430" s="31">
        <v>0.11716262007999997</v>
      </c>
      <c r="S430" s="31">
        <f t="shared" si="237"/>
        <v>6.2120000000000002E-2</v>
      </c>
      <c r="T430" s="31">
        <f t="shared" si="238"/>
        <v>6.21226104E-2</v>
      </c>
      <c r="U430" s="31">
        <f t="shared" si="225"/>
        <v>6.2120000000000002E-2</v>
      </c>
      <c r="V430" s="31">
        <f t="shared" si="241"/>
        <v>0</v>
      </c>
      <c r="W430" s="31">
        <f t="shared" si="236"/>
        <v>0</v>
      </c>
      <c r="X430" s="31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8">
        <v>0</v>
      </c>
      <c r="AK430" s="28">
        <v>0</v>
      </c>
      <c r="AL430" s="28">
        <v>0</v>
      </c>
      <c r="AM430" s="28">
        <v>0</v>
      </c>
      <c r="AN430" s="28">
        <v>0</v>
      </c>
      <c r="AO430" s="28">
        <v>0</v>
      </c>
      <c r="AP430" s="28">
        <v>0</v>
      </c>
      <c r="AQ430" s="28">
        <v>0</v>
      </c>
      <c r="AR430" s="28">
        <v>0</v>
      </c>
      <c r="AS430" s="28">
        <v>0</v>
      </c>
      <c r="AT430" s="28">
        <v>0</v>
      </c>
      <c r="AU430" s="28">
        <v>0</v>
      </c>
      <c r="AV430" s="28">
        <v>0</v>
      </c>
      <c r="AW430" s="88">
        <v>0</v>
      </c>
      <c r="AX430" s="28">
        <v>0</v>
      </c>
      <c r="AY430" s="28">
        <v>0</v>
      </c>
      <c r="AZ430" s="88">
        <v>0</v>
      </c>
      <c r="BA430" s="28">
        <v>0</v>
      </c>
      <c r="BB430" s="28">
        <v>6.2120000000000002E-2</v>
      </c>
      <c r="BC430" s="28">
        <v>0</v>
      </c>
      <c r="BD430" s="28">
        <v>0</v>
      </c>
      <c r="BE430" s="28">
        <v>6.2120000000000002E-2</v>
      </c>
      <c r="BF430" s="28">
        <v>0</v>
      </c>
      <c r="BG430" s="28">
        <v>6.21226104E-2</v>
      </c>
      <c r="BH430" s="28">
        <v>0</v>
      </c>
      <c r="BI430" s="28">
        <v>0</v>
      </c>
      <c r="BJ430" s="28">
        <v>6.21226104E-2</v>
      </c>
      <c r="BK430" s="28">
        <v>0</v>
      </c>
      <c r="BL430" s="28">
        <v>0</v>
      </c>
      <c r="BM430" s="28">
        <v>0</v>
      </c>
      <c r="BN430" s="28">
        <v>0</v>
      </c>
      <c r="BO430" s="28">
        <v>0</v>
      </c>
      <c r="BP430" s="28">
        <v>0</v>
      </c>
      <c r="BQ430" s="28">
        <v>0</v>
      </c>
      <c r="BR430" s="28">
        <v>0</v>
      </c>
      <c r="BS430" s="28">
        <v>0</v>
      </c>
      <c r="BT430" s="28">
        <v>0</v>
      </c>
      <c r="BU430" s="28"/>
      <c r="BV430" s="31">
        <f t="shared" si="226"/>
        <v>0.12424261040000001</v>
      </c>
      <c r="BW430" s="31">
        <f t="shared" si="227"/>
        <v>0</v>
      </c>
      <c r="BX430" s="31">
        <f t="shared" si="228"/>
        <v>0</v>
      </c>
      <c r="BY430" s="31">
        <f t="shared" si="229"/>
        <v>0.12424261040000001</v>
      </c>
      <c r="BZ430" s="31">
        <f t="shared" si="230"/>
        <v>0</v>
      </c>
      <c r="CA430" s="31">
        <f t="shared" si="231"/>
        <v>6.21226104E-2</v>
      </c>
      <c r="CB430" s="31">
        <f t="shared" si="232"/>
        <v>0</v>
      </c>
      <c r="CC430" s="31">
        <f t="shared" si="233"/>
        <v>0</v>
      </c>
      <c r="CD430" s="31">
        <f t="shared" si="234"/>
        <v>6.21226104E-2</v>
      </c>
      <c r="CE430" s="31">
        <f t="shared" si="235"/>
        <v>0</v>
      </c>
      <c r="CF430" s="85" t="s">
        <v>1401</v>
      </c>
    </row>
    <row r="431" spans="1:84" ht="41.25" customHeight="1" x14ac:dyDescent="0.25">
      <c r="A431" s="25" t="s">
        <v>116</v>
      </c>
      <c r="B431" s="26" t="s">
        <v>2021</v>
      </c>
      <c r="C431" s="29" t="s">
        <v>2022</v>
      </c>
      <c r="D431" s="63">
        <v>2018</v>
      </c>
      <c r="E431" s="63">
        <v>2018</v>
      </c>
      <c r="F431" s="63" t="s">
        <v>1358</v>
      </c>
      <c r="G431" s="64">
        <f t="shared" si="242"/>
        <v>9.9986434666666656E-4</v>
      </c>
      <c r="H431" s="64">
        <f t="shared" si="239"/>
        <v>7.4989825999999989E-3</v>
      </c>
      <c r="I431" s="31" t="s">
        <v>1358</v>
      </c>
      <c r="J431" s="64">
        <f t="shared" si="243"/>
        <v>9.9986434666666656E-4</v>
      </c>
      <c r="K431" s="31">
        <f t="shared" si="240"/>
        <v>7.4989825999999989E-3</v>
      </c>
      <c r="L431" s="67" t="s">
        <v>2660</v>
      </c>
      <c r="M431" s="31">
        <v>0</v>
      </c>
      <c r="N431" s="31">
        <v>0</v>
      </c>
      <c r="O431" s="65">
        <v>0</v>
      </c>
      <c r="P431" s="28">
        <v>0</v>
      </c>
      <c r="Q431" s="28">
        <v>0</v>
      </c>
      <c r="R431" s="31">
        <v>0</v>
      </c>
      <c r="S431" s="31">
        <f t="shared" si="237"/>
        <v>0</v>
      </c>
      <c r="T431" s="31">
        <f t="shared" si="238"/>
        <v>7.4989825999999989E-3</v>
      </c>
      <c r="U431" s="31">
        <f t="shared" si="225"/>
        <v>0</v>
      </c>
      <c r="V431" s="31">
        <f t="shared" si="241"/>
        <v>0</v>
      </c>
      <c r="W431" s="31">
        <f t="shared" si="236"/>
        <v>0</v>
      </c>
      <c r="X431" s="31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8">
        <v>0</v>
      </c>
      <c r="AK431" s="28">
        <v>0</v>
      </c>
      <c r="AL431" s="28">
        <v>0</v>
      </c>
      <c r="AM431" s="28">
        <v>0</v>
      </c>
      <c r="AN431" s="28">
        <v>0</v>
      </c>
      <c r="AO431" s="28">
        <v>0</v>
      </c>
      <c r="AP431" s="28">
        <v>0</v>
      </c>
      <c r="AQ431" s="28">
        <v>0</v>
      </c>
      <c r="AR431" s="28">
        <v>0</v>
      </c>
      <c r="AS431" s="28">
        <v>0</v>
      </c>
      <c r="AT431" s="28">
        <v>0</v>
      </c>
      <c r="AU431" s="28">
        <v>0</v>
      </c>
      <c r="AV431" s="28">
        <v>0</v>
      </c>
      <c r="AW431" s="28">
        <v>0</v>
      </c>
      <c r="AX431" s="28">
        <v>0</v>
      </c>
      <c r="AY431" s="28">
        <v>0</v>
      </c>
      <c r="AZ431" s="28">
        <v>0</v>
      </c>
      <c r="BA431" s="28">
        <v>0</v>
      </c>
      <c r="BB431" s="28">
        <v>0</v>
      </c>
      <c r="BC431" s="28">
        <v>0</v>
      </c>
      <c r="BD431" s="28">
        <v>0</v>
      </c>
      <c r="BE431" s="28">
        <v>0</v>
      </c>
      <c r="BF431" s="28">
        <v>0</v>
      </c>
      <c r="BG431" s="28">
        <v>7.4989825999999989E-3</v>
      </c>
      <c r="BH431" s="28">
        <v>0</v>
      </c>
      <c r="BI431" s="28">
        <v>0</v>
      </c>
      <c r="BJ431" s="28">
        <v>7.4989825999999989E-3</v>
      </c>
      <c r="BK431" s="28">
        <v>0</v>
      </c>
      <c r="BL431" s="28">
        <v>0</v>
      </c>
      <c r="BM431" s="28">
        <v>0</v>
      </c>
      <c r="BN431" s="28">
        <v>0</v>
      </c>
      <c r="BO431" s="28">
        <v>0</v>
      </c>
      <c r="BP431" s="28">
        <v>0</v>
      </c>
      <c r="BQ431" s="28">
        <v>0</v>
      </c>
      <c r="BR431" s="28">
        <v>0</v>
      </c>
      <c r="BS431" s="28">
        <v>0</v>
      </c>
      <c r="BT431" s="28">
        <v>0</v>
      </c>
      <c r="BU431" s="28">
        <v>0</v>
      </c>
      <c r="BV431" s="31">
        <f t="shared" si="226"/>
        <v>7.4989825999999989E-3</v>
      </c>
      <c r="BW431" s="31">
        <f t="shared" si="227"/>
        <v>0</v>
      </c>
      <c r="BX431" s="31">
        <f t="shared" si="228"/>
        <v>0</v>
      </c>
      <c r="BY431" s="31">
        <f t="shared" si="229"/>
        <v>7.4989825999999989E-3</v>
      </c>
      <c r="BZ431" s="31">
        <f t="shared" si="230"/>
        <v>0</v>
      </c>
      <c r="CA431" s="31">
        <f t="shared" si="231"/>
        <v>7.4989825999999989E-3</v>
      </c>
      <c r="CB431" s="31">
        <f t="shared" si="232"/>
        <v>0</v>
      </c>
      <c r="CC431" s="31">
        <f t="shared" si="233"/>
        <v>0</v>
      </c>
      <c r="CD431" s="31">
        <f t="shared" si="234"/>
        <v>7.4989825999999989E-3</v>
      </c>
      <c r="CE431" s="31">
        <f t="shared" si="235"/>
        <v>0</v>
      </c>
      <c r="CF431" s="85" t="s">
        <v>1401</v>
      </c>
    </row>
    <row r="432" spans="1:84" ht="41.25" customHeight="1" x14ac:dyDescent="0.25">
      <c r="A432" s="25" t="s">
        <v>116</v>
      </c>
      <c r="B432" s="26" t="s">
        <v>2023</v>
      </c>
      <c r="C432" s="29" t="s">
        <v>2024</v>
      </c>
      <c r="D432" s="63">
        <v>2018</v>
      </c>
      <c r="E432" s="63">
        <v>2018</v>
      </c>
      <c r="F432" s="63" t="s">
        <v>1358</v>
      </c>
      <c r="G432" s="64">
        <f t="shared" si="242"/>
        <v>5.2421002826666667E-2</v>
      </c>
      <c r="H432" s="64">
        <f t="shared" si="239"/>
        <v>0.39315752120000003</v>
      </c>
      <c r="I432" s="31" t="s">
        <v>1358</v>
      </c>
      <c r="J432" s="64">
        <f t="shared" si="243"/>
        <v>5.2421002826666667E-2</v>
      </c>
      <c r="K432" s="31">
        <f t="shared" si="240"/>
        <v>0.39315752120000003</v>
      </c>
      <c r="L432" s="67" t="s">
        <v>2660</v>
      </c>
      <c r="M432" s="31">
        <v>0</v>
      </c>
      <c r="N432" s="31">
        <v>0</v>
      </c>
      <c r="O432" s="65">
        <v>0</v>
      </c>
      <c r="P432" s="28">
        <v>0</v>
      </c>
      <c r="Q432" s="28">
        <v>0</v>
      </c>
      <c r="R432" s="31">
        <v>0</v>
      </c>
      <c r="S432" s="31">
        <f t="shared" si="237"/>
        <v>0</v>
      </c>
      <c r="T432" s="31">
        <f t="shared" si="238"/>
        <v>0.39315752120000003</v>
      </c>
      <c r="U432" s="31">
        <f t="shared" si="225"/>
        <v>0</v>
      </c>
      <c r="V432" s="31">
        <f t="shared" si="241"/>
        <v>0</v>
      </c>
      <c r="W432" s="31">
        <f t="shared" si="236"/>
        <v>0</v>
      </c>
      <c r="X432" s="31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8">
        <v>0</v>
      </c>
      <c r="AK432" s="28">
        <v>0</v>
      </c>
      <c r="AL432" s="28">
        <v>0</v>
      </c>
      <c r="AM432" s="28">
        <v>0</v>
      </c>
      <c r="AN432" s="28">
        <v>0</v>
      </c>
      <c r="AO432" s="28">
        <v>0</v>
      </c>
      <c r="AP432" s="28">
        <v>0</v>
      </c>
      <c r="AQ432" s="28">
        <v>0</v>
      </c>
      <c r="AR432" s="28">
        <v>0</v>
      </c>
      <c r="AS432" s="28">
        <v>0</v>
      </c>
      <c r="AT432" s="28">
        <v>0</v>
      </c>
      <c r="AU432" s="28">
        <v>0</v>
      </c>
      <c r="AV432" s="28">
        <v>0</v>
      </c>
      <c r="AW432" s="88">
        <v>0</v>
      </c>
      <c r="AX432" s="28">
        <v>0</v>
      </c>
      <c r="AY432" s="28">
        <v>0</v>
      </c>
      <c r="AZ432" s="88">
        <v>0</v>
      </c>
      <c r="BA432" s="28">
        <v>0</v>
      </c>
      <c r="BB432" s="28">
        <v>0</v>
      </c>
      <c r="BC432" s="28">
        <v>0</v>
      </c>
      <c r="BD432" s="28">
        <v>0</v>
      </c>
      <c r="BE432" s="28">
        <v>0</v>
      </c>
      <c r="BF432" s="28">
        <v>0</v>
      </c>
      <c r="BG432" s="28">
        <v>0.39315752120000003</v>
      </c>
      <c r="BH432" s="28">
        <v>0</v>
      </c>
      <c r="BI432" s="28">
        <v>0</v>
      </c>
      <c r="BJ432" s="28">
        <v>0.39315752120000003</v>
      </c>
      <c r="BK432" s="28">
        <v>0</v>
      </c>
      <c r="BL432" s="28">
        <v>0</v>
      </c>
      <c r="BM432" s="28">
        <v>0</v>
      </c>
      <c r="BN432" s="28">
        <v>0</v>
      </c>
      <c r="BO432" s="28">
        <v>0</v>
      </c>
      <c r="BP432" s="28">
        <v>0</v>
      </c>
      <c r="BQ432" s="28">
        <v>0</v>
      </c>
      <c r="BR432" s="28">
        <v>0</v>
      </c>
      <c r="BS432" s="28">
        <v>0</v>
      </c>
      <c r="BT432" s="28">
        <v>0</v>
      </c>
      <c r="BU432" s="28">
        <v>0</v>
      </c>
      <c r="BV432" s="31">
        <f t="shared" si="226"/>
        <v>0.39315752120000003</v>
      </c>
      <c r="BW432" s="31">
        <f t="shared" si="227"/>
        <v>0</v>
      </c>
      <c r="BX432" s="31">
        <f t="shared" si="228"/>
        <v>0</v>
      </c>
      <c r="BY432" s="31">
        <f t="shared" si="229"/>
        <v>0.39315752120000003</v>
      </c>
      <c r="BZ432" s="31">
        <f t="shared" si="230"/>
        <v>0</v>
      </c>
      <c r="CA432" s="31">
        <f t="shared" si="231"/>
        <v>0.39315752120000003</v>
      </c>
      <c r="CB432" s="31">
        <f t="shared" si="232"/>
        <v>0</v>
      </c>
      <c r="CC432" s="31">
        <f t="shared" si="233"/>
        <v>0</v>
      </c>
      <c r="CD432" s="31">
        <f t="shared" si="234"/>
        <v>0.39315752120000003</v>
      </c>
      <c r="CE432" s="31">
        <f t="shared" si="235"/>
        <v>0</v>
      </c>
      <c r="CF432" s="85" t="s">
        <v>1401</v>
      </c>
    </row>
    <row r="433" spans="1:84" ht="41.25" customHeight="1" x14ac:dyDescent="0.25">
      <c r="A433" s="25" t="s">
        <v>116</v>
      </c>
      <c r="B433" s="26" t="s">
        <v>2025</v>
      </c>
      <c r="C433" s="29" t="s">
        <v>2026</v>
      </c>
      <c r="D433" s="63">
        <v>2018</v>
      </c>
      <c r="E433" s="63">
        <v>2018</v>
      </c>
      <c r="F433" s="63" t="s">
        <v>1358</v>
      </c>
      <c r="G433" s="64">
        <f t="shared" si="242"/>
        <v>5.4073783199999996E-3</v>
      </c>
      <c r="H433" s="64">
        <f t="shared" si="239"/>
        <v>4.0555337399999995E-2</v>
      </c>
      <c r="I433" s="31" t="s">
        <v>1358</v>
      </c>
      <c r="J433" s="64">
        <f t="shared" si="243"/>
        <v>5.4073783199999996E-3</v>
      </c>
      <c r="K433" s="31">
        <f t="shared" si="240"/>
        <v>4.0555337399999995E-2</v>
      </c>
      <c r="L433" s="67" t="s">
        <v>2660</v>
      </c>
      <c r="M433" s="31">
        <v>0</v>
      </c>
      <c r="N433" s="31">
        <v>0</v>
      </c>
      <c r="O433" s="65">
        <v>0</v>
      </c>
      <c r="P433" s="28">
        <v>0</v>
      </c>
      <c r="Q433" s="28">
        <v>0</v>
      </c>
      <c r="R433" s="31">
        <v>0</v>
      </c>
      <c r="S433" s="31">
        <f t="shared" si="237"/>
        <v>0</v>
      </c>
      <c r="T433" s="31">
        <f t="shared" si="238"/>
        <v>4.0555337399999995E-2</v>
      </c>
      <c r="U433" s="31">
        <f t="shared" si="225"/>
        <v>0</v>
      </c>
      <c r="V433" s="31">
        <f t="shared" si="241"/>
        <v>0</v>
      </c>
      <c r="W433" s="31">
        <f t="shared" si="236"/>
        <v>0</v>
      </c>
      <c r="X433" s="31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8">
        <v>0</v>
      </c>
      <c r="AK433" s="28">
        <v>0</v>
      </c>
      <c r="AL433" s="28">
        <v>0</v>
      </c>
      <c r="AM433" s="28">
        <v>0</v>
      </c>
      <c r="AN433" s="28">
        <v>0</v>
      </c>
      <c r="AO433" s="28">
        <v>0</v>
      </c>
      <c r="AP433" s="28">
        <v>0</v>
      </c>
      <c r="AQ433" s="28">
        <v>0</v>
      </c>
      <c r="AR433" s="28">
        <v>0</v>
      </c>
      <c r="AS433" s="28">
        <v>0</v>
      </c>
      <c r="AT433" s="28">
        <v>0</v>
      </c>
      <c r="AU433" s="28">
        <v>0</v>
      </c>
      <c r="AV433" s="28">
        <v>0</v>
      </c>
      <c r="AW433" s="88">
        <v>0</v>
      </c>
      <c r="AX433" s="28">
        <v>0</v>
      </c>
      <c r="AY433" s="28">
        <v>0</v>
      </c>
      <c r="AZ433" s="88">
        <v>0</v>
      </c>
      <c r="BA433" s="28">
        <v>0</v>
      </c>
      <c r="BB433" s="28">
        <v>0</v>
      </c>
      <c r="BC433" s="28">
        <v>0</v>
      </c>
      <c r="BD433" s="28">
        <v>0</v>
      </c>
      <c r="BE433" s="28">
        <v>0</v>
      </c>
      <c r="BF433" s="28">
        <v>0</v>
      </c>
      <c r="BG433" s="28">
        <v>4.0555337399999995E-2</v>
      </c>
      <c r="BH433" s="28">
        <v>0</v>
      </c>
      <c r="BI433" s="28">
        <v>0</v>
      </c>
      <c r="BJ433" s="28">
        <v>4.0555337399999995E-2</v>
      </c>
      <c r="BK433" s="28">
        <v>0</v>
      </c>
      <c r="BL433" s="28">
        <v>0</v>
      </c>
      <c r="BM433" s="28">
        <v>0</v>
      </c>
      <c r="BN433" s="28">
        <v>0</v>
      </c>
      <c r="BO433" s="28">
        <v>0</v>
      </c>
      <c r="BP433" s="28">
        <v>0</v>
      </c>
      <c r="BQ433" s="28">
        <v>0</v>
      </c>
      <c r="BR433" s="28">
        <v>0</v>
      </c>
      <c r="BS433" s="28">
        <v>0</v>
      </c>
      <c r="BT433" s="28">
        <v>0</v>
      </c>
      <c r="BU433" s="28">
        <v>0</v>
      </c>
      <c r="BV433" s="31">
        <f t="shared" si="226"/>
        <v>4.0555337399999995E-2</v>
      </c>
      <c r="BW433" s="31">
        <f t="shared" si="227"/>
        <v>0</v>
      </c>
      <c r="BX433" s="31">
        <f t="shared" si="228"/>
        <v>0</v>
      </c>
      <c r="BY433" s="31">
        <f t="shared" si="229"/>
        <v>4.0555337399999995E-2</v>
      </c>
      <c r="BZ433" s="31">
        <f t="shared" si="230"/>
        <v>0</v>
      </c>
      <c r="CA433" s="31">
        <f t="shared" si="231"/>
        <v>4.0555337399999995E-2</v>
      </c>
      <c r="CB433" s="31">
        <f t="shared" si="232"/>
        <v>0</v>
      </c>
      <c r="CC433" s="31">
        <f t="shared" si="233"/>
        <v>0</v>
      </c>
      <c r="CD433" s="31">
        <f t="shared" si="234"/>
        <v>4.0555337399999995E-2</v>
      </c>
      <c r="CE433" s="31">
        <f t="shared" si="235"/>
        <v>0</v>
      </c>
      <c r="CF433" s="85" t="s">
        <v>1401</v>
      </c>
    </row>
    <row r="434" spans="1:84" ht="41.25" customHeight="1" x14ac:dyDescent="0.25">
      <c r="A434" s="25" t="s">
        <v>116</v>
      </c>
      <c r="B434" s="26" t="s">
        <v>2027</v>
      </c>
      <c r="C434" s="29" t="s">
        <v>2028</v>
      </c>
      <c r="D434" s="63">
        <v>2018</v>
      </c>
      <c r="E434" s="63">
        <v>2018</v>
      </c>
      <c r="F434" s="63" t="s">
        <v>1358</v>
      </c>
      <c r="G434" s="64">
        <f t="shared" si="242"/>
        <v>3.6515398933333332E-3</v>
      </c>
      <c r="H434" s="64">
        <f t="shared" si="239"/>
        <v>2.7386549199999999E-2</v>
      </c>
      <c r="I434" s="31" t="s">
        <v>1358</v>
      </c>
      <c r="J434" s="64">
        <f t="shared" si="243"/>
        <v>3.6515398933333332E-3</v>
      </c>
      <c r="K434" s="31">
        <f t="shared" si="240"/>
        <v>2.7386549199999999E-2</v>
      </c>
      <c r="L434" s="67" t="s">
        <v>2660</v>
      </c>
      <c r="M434" s="31">
        <v>0</v>
      </c>
      <c r="N434" s="31">
        <v>0</v>
      </c>
      <c r="O434" s="65">
        <v>0</v>
      </c>
      <c r="P434" s="28">
        <v>0</v>
      </c>
      <c r="Q434" s="28">
        <v>0</v>
      </c>
      <c r="R434" s="31">
        <v>0</v>
      </c>
      <c r="S434" s="31">
        <f t="shared" si="237"/>
        <v>0</v>
      </c>
      <c r="T434" s="31">
        <f t="shared" si="238"/>
        <v>2.7386549199999999E-2</v>
      </c>
      <c r="U434" s="31">
        <f t="shared" si="225"/>
        <v>0</v>
      </c>
      <c r="V434" s="31">
        <f t="shared" si="241"/>
        <v>0</v>
      </c>
      <c r="W434" s="31">
        <f t="shared" si="236"/>
        <v>0</v>
      </c>
      <c r="X434" s="31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0</v>
      </c>
      <c r="AE434" s="28">
        <v>0</v>
      </c>
      <c r="AF434" s="28">
        <v>0</v>
      </c>
      <c r="AG434" s="28">
        <v>0</v>
      </c>
      <c r="AH434" s="28">
        <v>0</v>
      </c>
      <c r="AI434" s="28">
        <v>0</v>
      </c>
      <c r="AJ434" s="28">
        <v>0</v>
      </c>
      <c r="AK434" s="28">
        <v>0</v>
      </c>
      <c r="AL434" s="28">
        <v>0</v>
      </c>
      <c r="AM434" s="28">
        <v>0</v>
      </c>
      <c r="AN434" s="28">
        <v>0</v>
      </c>
      <c r="AO434" s="28">
        <v>0</v>
      </c>
      <c r="AP434" s="28">
        <v>0</v>
      </c>
      <c r="AQ434" s="28">
        <v>0</v>
      </c>
      <c r="AR434" s="28">
        <v>0</v>
      </c>
      <c r="AS434" s="28">
        <v>0</v>
      </c>
      <c r="AT434" s="28">
        <v>0</v>
      </c>
      <c r="AU434" s="28">
        <v>0</v>
      </c>
      <c r="AV434" s="28">
        <v>0</v>
      </c>
      <c r="AW434" s="88">
        <v>0</v>
      </c>
      <c r="AX434" s="28">
        <v>0</v>
      </c>
      <c r="AY434" s="28">
        <v>0</v>
      </c>
      <c r="AZ434" s="88">
        <v>0</v>
      </c>
      <c r="BA434" s="28">
        <v>0</v>
      </c>
      <c r="BB434" s="28">
        <v>0</v>
      </c>
      <c r="BC434" s="28">
        <v>0</v>
      </c>
      <c r="BD434" s="28">
        <v>0</v>
      </c>
      <c r="BE434" s="28">
        <v>0</v>
      </c>
      <c r="BF434" s="28">
        <v>0</v>
      </c>
      <c r="BG434" s="28">
        <v>2.7386549199999999E-2</v>
      </c>
      <c r="BH434" s="28">
        <v>0</v>
      </c>
      <c r="BI434" s="28">
        <v>0</v>
      </c>
      <c r="BJ434" s="28">
        <v>2.7386549199999999E-2</v>
      </c>
      <c r="BK434" s="28">
        <v>0</v>
      </c>
      <c r="BL434" s="28">
        <v>0</v>
      </c>
      <c r="BM434" s="28">
        <v>0</v>
      </c>
      <c r="BN434" s="28">
        <v>0</v>
      </c>
      <c r="BO434" s="28">
        <v>0</v>
      </c>
      <c r="BP434" s="28">
        <v>0</v>
      </c>
      <c r="BQ434" s="28">
        <v>0</v>
      </c>
      <c r="BR434" s="28">
        <v>0</v>
      </c>
      <c r="BS434" s="28">
        <v>0</v>
      </c>
      <c r="BT434" s="28">
        <v>0</v>
      </c>
      <c r="BU434" s="28">
        <v>0</v>
      </c>
      <c r="BV434" s="31">
        <f t="shared" si="226"/>
        <v>2.7386549199999999E-2</v>
      </c>
      <c r="BW434" s="31">
        <f t="shared" si="227"/>
        <v>0</v>
      </c>
      <c r="BX434" s="31">
        <f t="shared" si="228"/>
        <v>0</v>
      </c>
      <c r="BY434" s="31">
        <f t="shared" si="229"/>
        <v>2.7386549199999999E-2</v>
      </c>
      <c r="BZ434" s="31">
        <f t="shared" si="230"/>
        <v>0</v>
      </c>
      <c r="CA434" s="31">
        <f t="shared" si="231"/>
        <v>2.7386549199999999E-2</v>
      </c>
      <c r="CB434" s="31">
        <f t="shared" si="232"/>
        <v>0</v>
      </c>
      <c r="CC434" s="31">
        <f t="shared" si="233"/>
        <v>0</v>
      </c>
      <c r="CD434" s="31">
        <f t="shared" si="234"/>
        <v>2.7386549199999999E-2</v>
      </c>
      <c r="CE434" s="31">
        <f t="shared" si="235"/>
        <v>0</v>
      </c>
      <c r="CF434" s="85" t="s">
        <v>1401</v>
      </c>
    </row>
    <row r="435" spans="1:84" ht="41.25" customHeight="1" x14ac:dyDescent="0.25">
      <c r="A435" s="25" t="s">
        <v>116</v>
      </c>
      <c r="B435" s="26" t="s">
        <v>2029</v>
      </c>
      <c r="C435" s="29" t="s">
        <v>2030</v>
      </c>
      <c r="D435" s="63">
        <v>2018</v>
      </c>
      <c r="E435" s="63">
        <v>2018</v>
      </c>
      <c r="F435" s="63" t="s">
        <v>1358</v>
      </c>
      <c r="G435" s="64">
        <f t="shared" si="242"/>
        <v>4.6878253333333337E-3</v>
      </c>
      <c r="H435" s="64">
        <f t="shared" si="239"/>
        <v>3.5158689999999999E-2</v>
      </c>
      <c r="I435" s="31" t="s">
        <v>1358</v>
      </c>
      <c r="J435" s="64">
        <f t="shared" si="243"/>
        <v>4.6878253333333337E-3</v>
      </c>
      <c r="K435" s="31">
        <f t="shared" si="240"/>
        <v>3.5158689999999999E-2</v>
      </c>
      <c r="L435" s="67" t="s">
        <v>2660</v>
      </c>
      <c r="M435" s="31">
        <v>0</v>
      </c>
      <c r="N435" s="31">
        <v>0</v>
      </c>
      <c r="O435" s="65">
        <v>0</v>
      </c>
      <c r="P435" s="28">
        <v>0</v>
      </c>
      <c r="Q435" s="28">
        <v>0</v>
      </c>
      <c r="R435" s="31">
        <v>0</v>
      </c>
      <c r="S435" s="31">
        <f t="shared" si="237"/>
        <v>0</v>
      </c>
      <c r="T435" s="31">
        <f t="shared" si="238"/>
        <v>3.5158689999999999E-2</v>
      </c>
      <c r="U435" s="31">
        <f t="shared" si="225"/>
        <v>0</v>
      </c>
      <c r="V435" s="31">
        <f t="shared" si="241"/>
        <v>0</v>
      </c>
      <c r="W435" s="31">
        <f t="shared" si="236"/>
        <v>0</v>
      </c>
      <c r="X435" s="31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8">
        <v>0</v>
      </c>
      <c r="AK435" s="28">
        <v>0</v>
      </c>
      <c r="AL435" s="28">
        <v>0</v>
      </c>
      <c r="AM435" s="28">
        <v>0</v>
      </c>
      <c r="AN435" s="28">
        <v>0</v>
      </c>
      <c r="AO435" s="28">
        <v>0</v>
      </c>
      <c r="AP435" s="28">
        <v>0</v>
      </c>
      <c r="AQ435" s="28">
        <v>0</v>
      </c>
      <c r="AR435" s="28">
        <v>0</v>
      </c>
      <c r="AS435" s="28">
        <v>0</v>
      </c>
      <c r="AT435" s="28">
        <v>0</v>
      </c>
      <c r="AU435" s="28">
        <v>0</v>
      </c>
      <c r="AV435" s="28">
        <v>0</v>
      </c>
      <c r="AW435" s="88">
        <v>0</v>
      </c>
      <c r="AX435" s="28">
        <v>0</v>
      </c>
      <c r="AY435" s="28">
        <v>0</v>
      </c>
      <c r="AZ435" s="88">
        <v>0</v>
      </c>
      <c r="BA435" s="28">
        <v>0</v>
      </c>
      <c r="BB435" s="28">
        <v>0</v>
      </c>
      <c r="BC435" s="28">
        <v>0</v>
      </c>
      <c r="BD435" s="28">
        <v>0</v>
      </c>
      <c r="BE435" s="28">
        <v>0</v>
      </c>
      <c r="BF435" s="28">
        <v>0</v>
      </c>
      <c r="BG435" s="28">
        <v>3.5158689999999999E-2</v>
      </c>
      <c r="BH435" s="28">
        <v>0</v>
      </c>
      <c r="BI435" s="28">
        <v>0</v>
      </c>
      <c r="BJ435" s="28">
        <v>3.5158689999999999E-2</v>
      </c>
      <c r="BK435" s="28">
        <v>0</v>
      </c>
      <c r="BL435" s="28">
        <v>0</v>
      </c>
      <c r="BM435" s="28">
        <v>0</v>
      </c>
      <c r="BN435" s="28">
        <v>0</v>
      </c>
      <c r="BO435" s="28">
        <v>0</v>
      </c>
      <c r="BP435" s="28">
        <v>0</v>
      </c>
      <c r="BQ435" s="28">
        <v>0</v>
      </c>
      <c r="BR435" s="28">
        <v>0</v>
      </c>
      <c r="BS435" s="28">
        <v>0</v>
      </c>
      <c r="BT435" s="28">
        <v>0</v>
      </c>
      <c r="BU435" s="28">
        <v>0</v>
      </c>
      <c r="BV435" s="31">
        <f t="shared" si="226"/>
        <v>3.5158689999999999E-2</v>
      </c>
      <c r="BW435" s="31">
        <f t="shared" si="227"/>
        <v>0</v>
      </c>
      <c r="BX435" s="31">
        <f t="shared" si="228"/>
        <v>0</v>
      </c>
      <c r="BY435" s="31">
        <f t="shared" si="229"/>
        <v>3.5158689999999999E-2</v>
      </c>
      <c r="BZ435" s="31">
        <f t="shared" si="230"/>
        <v>0</v>
      </c>
      <c r="CA435" s="31">
        <f t="shared" si="231"/>
        <v>3.5158689999999999E-2</v>
      </c>
      <c r="CB435" s="31">
        <f t="shared" si="232"/>
        <v>0</v>
      </c>
      <c r="CC435" s="31">
        <f t="shared" si="233"/>
        <v>0</v>
      </c>
      <c r="CD435" s="31">
        <f t="shared" si="234"/>
        <v>3.5158689999999999E-2</v>
      </c>
      <c r="CE435" s="31">
        <f t="shared" si="235"/>
        <v>0</v>
      </c>
      <c r="CF435" s="85" t="s">
        <v>1401</v>
      </c>
    </row>
    <row r="436" spans="1:84" ht="41.25" customHeight="1" x14ac:dyDescent="0.25">
      <c r="A436" s="25" t="s">
        <v>116</v>
      </c>
      <c r="B436" s="26" t="s">
        <v>2031</v>
      </c>
      <c r="C436" s="29" t="s">
        <v>2032</v>
      </c>
      <c r="D436" s="63">
        <v>2018</v>
      </c>
      <c r="E436" s="63">
        <v>2018</v>
      </c>
      <c r="F436" s="63" t="s">
        <v>1358</v>
      </c>
      <c r="G436" s="64">
        <f>H436/7.71</f>
        <v>6.3480311543450069E-3</v>
      </c>
      <c r="H436" s="64">
        <f t="shared" si="239"/>
        <v>4.8943320200000001E-2</v>
      </c>
      <c r="I436" s="31" t="s">
        <v>1358</v>
      </c>
      <c r="J436" s="64">
        <f t="shared" ref="J436:J443" si="244">K436/7.71</f>
        <v>6.3480311543450069E-3</v>
      </c>
      <c r="K436" s="31">
        <f t="shared" si="240"/>
        <v>4.8943320200000001E-2</v>
      </c>
      <c r="L436" s="67" t="s">
        <v>2659</v>
      </c>
      <c r="M436" s="31">
        <v>0</v>
      </c>
      <c r="N436" s="31">
        <v>0</v>
      </c>
      <c r="O436" s="65">
        <v>0</v>
      </c>
      <c r="P436" s="28">
        <v>0</v>
      </c>
      <c r="Q436" s="28">
        <v>0</v>
      </c>
      <c r="R436" s="31">
        <v>0</v>
      </c>
      <c r="S436" s="31">
        <f t="shared" si="237"/>
        <v>0</v>
      </c>
      <c r="T436" s="31">
        <f t="shared" si="238"/>
        <v>4.8943320200000001E-2</v>
      </c>
      <c r="U436" s="31">
        <f t="shared" si="225"/>
        <v>0</v>
      </c>
      <c r="V436" s="31">
        <f t="shared" si="241"/>
        <v>0</v>
      </c>
      <c r="W436" s="31">
        <f t="shared" si="236"/>
        <v>0</v>
      </c>
      <c r="X436" s="31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0</v>
      </c>
      <c r="AE436" s="28">
        <v>0</v>
      </c>
      <c r="AF436" s="28">
        <v>0</v>
      </c>
      <c r="AG436" s="28">
        <v>0</v>
      </c>
      <c r="AH436" s="28">
        <v>0</v>
      </c>
      <c r="AI436" s="28">
        <v>0</v>
      </c>
      <c r="AJ436" s="28">
        <v>0</v>
      </c>
      <c r="AK436" s="28">
        <v>0</v>
      </c>
      <c r="AL436" s="28">
        <v>0</v>
      </c>
      <c r="AM436" s="28">
        <v>0</v>
      </c>
      <c r="AN436" s="28">
        <v>0</v>
      </c>
      <c r="AO436" s="28">
        <v>0</v>
      </c>
      <c r="AP436" s="28">
        <v>0</v>
      </c>
      <c r="AQ436" s="28">
        <v>0</v>
      </c>
      <c r="AR436" s="28">
        <v>0</v>
      </c>
      <c r="AS436" s="28">
        <v>0</v>
      </c>
      <c r="AT436" s="28">
        <v>0</v>
      </c>
      <c r="AU436" s="28">
        <v>0</v>
      </c>
      <c r="AV436" s="28">
        <v>0</v>
      </c>
      <c r="AW436" s="88">
        <v>0</v>
      </c>
      <c r="AX436" s="28">
        <v>0</v>
      </c>
      <c r="AY436" s="28">
        <v>0</v>
      </c>
      <c r="AZ436" s="88">
        <v>0</v>
      </c>
      <c r="BA436" s="28">
        <v>0</v>
      </c>
      <c r="BB436" s="28">
        <v>0</v>
      </c>
      <c r="BC436" s="28">
        <v>0</v>
      </c>
      <c r="BD436" s="28">
        <v>0</v>
      </c>
      <c r="BE436" s="28">
        <v>0</v>
      </c>
      <c r="BF436" s="28">
        <v>0</v>
      </c>
      <c r="BG436" s="28">
        <v>4.8943320200000001E-2</v>
      </c>
      <c r="BH436" s="28">
        <v>0</v>
      </c>
      <c r="BI436" s="28">
        <v>0</v>
      </c>
      <c r="BJ436" s="28">
        <v>4.8943320200000001E-2</v>
      </c>
      <c r="BK436" s="28">
        <v>0</v>
      </c>
      <c r="BL436" s="28">
        <v>0</v>
      </c>
      <c r="BM436" s="28">
        <v>0</v>
      </c>
      <c r="BN436" s="28">
        <v>0</v>
      </c>
      <c r="BO436" s="28">
        <v>0</v>
      </c>
      <c r="BP436" s="28">
        <v>0</v>
      </c>
      <c r="BQ436" s="28">
        <v>0</v>
      </c>
      <c r="BR436" s="28">
        <v>0</v>
      </c>
      <c r="BS436" s="28">
        <v>0</v>
      </c>
      <c r="BT436" s="28">
        <v>0</v>
      </c>
      <c r="BU436" s="28">
        <v>0</v>
      </c>
      <c r="BV436" s="31">
        <f t="shared" si="226"/>
        <v>4.8943320200000001E-2</v>
      </c>
      <c r="BW436" s="31">
        <f t="shared" si="227"/>
        <v>0</v>
      </c>
      <c r="BX436" s="31">
        <f t="shared" si="228"/>
        <v>0</v>
      </c>
      <c r="BY436" s="31">
        <f t="shared" si="229"/>
        <v>4.8943320200000001E-2</v>
      </c>
      <c r="BZ436" s="31">
        <f t="shared" si="230"/>
        <v>0</v>
      </c>
      <c r="CA436" s="31">
        <f t="shared" si="231"/>
        <v>4.8943320200000001E-2</v>
      </c>
      <c r="CB436" s="31">
        <f t="shared" si="232"/>
        <v>0</v>
      </c>
      <c r="CC436" s="31">
        <f t="shared" si="233"/>
        <v>0</v>
      </c>
      <c r="CD436" s="31">
        <f t="shared" si="234"/>
        <v>4.8943320200000001E-2</v>
      </c>
      <c r="CE436" s="31">
        <f t="shared" si="235"/>
        <v>0</v>
      </c>
      <c r="CF436" s="85" t="s">
        <v>1401</v>
      </c>
    </row>
    <row r="437" spans="1:84" ht="41.25" customHeight="1" x14ac:dyDescent="0.25">
      <c r="A437" s="25" t="s">
        <v>116</v>
      </c>
      <c r="B437" s="26" t="s">
        <v>2033</v>
      </c>
      <c r="C437" s="29" t="s">
        <v>2034</v>
      </c>
      <c r="D437" s="63">
        <v>2018</v>
      </c>
      <c r="E437" s="63">
        <v>2018</v>
      </c>
      <c r="F437" s="63" t="s">
        <v>1358</v>
      </c>
      <c r="G437" s="64">
        <f>H437/7.71</f>
        <v>5.1019832944228282E-3</v>
      </c>
      <c r="H437" s="64">
        <f t="shared" si="239"/>
        <v>3.9336291200000005E-2</v>
      </c>
      <c r="I437" s="31" t="s">
        <v>1358</v>
      </c>
      <c r="J437" s="64">
        <f t="shared" si="244"/>
        <v>5.1019832944228282E-3</v>
      </c>
      <c r="K437" s="31">
        <f t="shared" si="240"/>
        <v>3.9336291200000005E-2</v>
      </c>
      <c r="L437" s="67" t="s">
        <v>2659</v>
      </c>
      <c r="M437" s="31">
        <v>0</v>
      </c>
      <c r="N437" s="31">
        <v>0</v>
      </c>
      <c r="O437" s="65">
        <v>0</v>
      </c>
      <c r="P437" s="28">
        <v>0</v>
      </c>
      <c r="Q437" s="28">
        <v>0</v>
      </c>
      <c r="R437" s="31">
        <v>0</v>
      </c>
      <c r="S437" s="31">
        <f t="shared" si="237"/>
        <v>0</v>
      </c>
      <c r="T437" s="31">
        <f t="shared" si="238"/>
        <v>3.9336291200000005E-2</v>
      </c>
      <c r="U437" s="31">
        <f t="shared" si="225"/>
        <v>0</v>
      </c>
      <c r="V437" s="31">
        <f t="shared" si="241"/>
        <v>0</v>
      </c>
      <c r="W437" s="31">
        <f t="shared" si="236"/>
        <v>0</v>
      </c>
      <c r="X437" s="31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8">
        <v>0</v>
      </c>
      <c r="AK437" s="28">
        <v>0</v>
      </c>
      <c r="AL437" s="28">
        <v>0</v>
      </c>
      <c r="AM437" s="28">
        <v>0</v>
      </c>
      <c r="AN437" s="28">
        <v>0</v>
      </c>
      <c r="AO437" s="28">
        <v>0</v>
      </c>
      <c r="AP437" s="28">
        <v>0</v>
      </c>
      <c r="AQ437" s="28">
        <v>0</v>
      </c>
      <c r="AR437" s="28">
        <v>0</v>
      </c>
      <c r="AS437" s="28">
        <v>0</v>
      </c>
      <c r="AT437" s="28">
        <v>0</v>
      </c>
      <c r="AU437" s="28">
        <v>0</v>
      </c>
      <c r="AV437" s="28">
        <v>0</v>
      </c>
      <c r="AW437" s="88">
        <v>0</v>
      </c>
      <c r="AX437" s="28">
        <v>0</v>
      </c>
      <c r="AY437" s="28">
        <v>0</v>
      </c>
      <c r="AZ437" s="88">
        <v>0</v>
      </c>
      <c r="BA437" s="28">
        <v>0</v>
      </c>
      <c r="BB437" s="28">
        <v>0</v>
      </c>
      <c r="BC437" s="28">
        <v>0</v>
      </c>
      <c r="BD437" s="28">
        <v>0</v>
      </c>
      <c r="BE437" s="28">
        <v>0</v>
      </c>
      <c r="BF437" s="28">
        <v>0</v>
      </c>
      <c r="BG437" s="28">
        <v>3.9336291200000005E-2</v>
      </c>
      <c r="BH437" s="28">
        <v>0</v>
      </c>
      <c r="BI437" s="28">
        <v>0</v>
      </c>
      <c r="BJ437" s="28">
        <v>3.9336291200000005E-2</v>
      </c>
      <c r="BK437" s="28">
        <v>0</v>
      </c>
      <c r="BL437" s="28">
        <v>0</v>
      </c>
      <c r="BM437" s="28">
        <v>0</v>
      </c>
      <c r="BN437" s="28">
        <v>0</v>
      </c>
      <c r="BO437" s="28">
        <v>0</v>
      </c>
      <c r="BP437" s="28">
        <v>0</v>
      </c>
      <c r="BQ437" s="28">
        <v>0</v>
      </c>
      <c r="BR437" s="28">
        <v>0</v>
      </c>
      <c r="BS437" s="28">
        <v>0</v>
      </c>
      <c r="BT437" s="28">
        <v>0</v>
      </c>
      <c r="BU437" s="28">
        <v>0</v>
      </c>
      <c r="BV437" s="31">
        <f t="shared" si="226"/>
        <v>3.9336291200000005E-2</v>
      </c>
      <c r="BW437" s="31">
        <f t="shared" si="227"/>
        <v>0</v>
      </c>
      <c r="BX437" s="31">
        <f t="shared" si="228"/>
        <v>0</v>
      </c>
      <c r="BY437" s="31">
        <f t="shared" si="229"/>
        <v>3.9336291200000005E-2</v>
      </c>
      <c r="BZ437" s="31">
        <f t="shared" si="230"/>
        <v>0</v>
      </c>
      <c r="CA437" s="31">
        <f t="shared" si="231"/>
        <v>3.9336291200000005E-2</v>
      </c>
      <c r="CB437" s="31">
        <f t="shared" si="232"/>
        <v>0</v>
      </c>
      <c r="CC437" s="31">
        <f t="shared" si="233"/>
        <v>0</v>
      </c>
      <c r="CD437" s="31">
        <f t="shared" si="234"/>
        <v>3.9336291200000005E-2</v>
      </c>
      <c r="CE437" s="31">
        <f t="shared" si="235"/>
        <v>0</v>
      </c>
      <c r="CF437" s="85" t="s">
        <v>1401</v>
      </c>
    </row>
    <row r="438" spans="1:84" ht="41.25" customHeight="1" x14ac:dyDescent="0.25">
      <c r="A438" s="25" t="s">
        <v>116</v>
      </c>
      <c r="B438" s="26" t="s">
        <v>2035</v>
      </c>
      <c r="C438" s="29" t="s">
        <v>2036</v>
      </c>
      <c r="D438" s="63">
        <v>2018</v>
      </c>
      <c r="E438" s="63">
        <v>2018</v>
      </c>
      <c r="F438" s="63" t="s">
        <v>1358</v>
      </c>
      <c r="G438" s="64">
        <v>1.0376134E-2</v>
      </c>
      <c r="H438" s="64">
        <f t="shared" si="239"/>
        <v>8.3431593199999987E-2</v>
      </c>
      <c r="I438" s="31" t="s">
        <v>1358</v>
      </c>
      <c r="J438" s="64">
        <f t="shared" si="244"/>
        <v>1.0821218313878079E-2</v>
      </c>
      <c r="K438" s="31">
        <f t="shared" si="240"/>
        <v>8.3431593199999987E-2</v>
      </c>
      <c r="L438" s="67" t="s">
        <v>2659</v>
      </c>
      <c r="M438" s="31">
        <v>0</v>
      </c>
      <c r="N438" s="31">
        <v>0</v>
      </c>
      <c r="O438" s="65">
        <v>0</v>
      </c>
      <c r="P438" s="28">
        <v>0</v>
      </c>
      <c r="Q438" s="28">
        <v>0</v>
      </c>
      <c r="R438" s="31">
        <v>0</v>
      </c>
      <c r="S438" s="31">
        <f t="shared" si="237"/>
        <v>0</v>
      </c>
      <c r="T438" s="31">
        <f t="shared" si="238"/>
        <v>8.3431593199999987E-2</v>
      </c>
      <c r="U438" s="31">
        <f t="shared" si="225"/>
        <v>0</v>
      </c>
      <c r="V438" s="31">
        <f t="shared" si="241"/>
        <v>0</v>
      </c>
      <c r="W438" s="31">
        <f t="shared" si="236"/>
        <v>0</v>
      </c>
      <c r="X438" s="31">
        <v>0</v>
      </c>
      <c r="Y438" s="28">
        <v>0</v>
      </c>
      <c r="Z438" s="28">
        <v>0</v>
      </c>
      <c r="AA438" s="28">
        <v>0</v>
      </c>
      <c r="AB438" s="28">
        <v>0</v>
      </c>
      <c r="AC438" s="28">
        <v>0</v>
      </c>
      <c r="AD438" s="28">
        <v>0</v>
      </c>
      <c r="AE438" s="28">
        <v>0</v>
      </c>
      <c r="AF438" s="28">
        <v>0</v>
      </c>
      <c r="AG438" s="28">
        <v>0</v>
      </c>
      <c r="AH438" s="28">
        <v>0</v>
      </c>
      <c r="AI438" s="28">
        <v>0</v>
      </c>
      <c r="AJ438" s="28">
        <v>0</v>
      </c>
      <c r="AK438" s="28">
        <v>0</v>
      </c>
      <c r="AL438" s="28">
        <v>0</v>
      </c>
      <c r="AM438" s="28">
        <v>0</v>
      </c>
      <c r="AN438" s="28">
        <v>0</v>
      </c>
      <c r="AO438" s="28">
        <v>0</v>
      </c>
      <c r="AP438" s="28">
        <v>0</v>
      </c>
      <c r="AQ438" s="28">
        <v>0</v>
      </c>
      <c r="AR438" s="28">
        <v>0</v>
      </c>
      <c r="AS438" s="28">
        <v>0</v>
      </c>
      <c r="AT438" s="28">
        <v>0</v>
      </c>
      <c r="AU438" s="28">
        <v>0</v>
      </c>
      <c r="AV438" s="28">
        <v>0</v>
      </c>
      <c r="AW438" s="88">
        <v>0</v>
      </c>
      <c r="AX438" s="28">
        <v>0</v>
      </c>
      <c r="AY438" s="28">
        <v>0</v>
      </c>
      <c r="AZ438" s="88">
        <v>0</v>
      </c>
      <c r="BA438" s="28">
        <v>0</v>
      </c>
      <c r="BB438" s="28">
        <v>0</v>
      </c>
      <c r="BC438" s="28">
        <v>0</v>
      </c>
      <c r="BD438" s="28">
        <v>0</v>
      </c>
      <c r="BE438" s="28">
        <v>0</v>
      </c>
      <c r="BF438" s="28">
        <v>0</v>
      </c>
      <c r="BG438" s="28">
        <v>8.3431593199999987E-2</v>
      </c>
      <c r="BH438" s="28">
        <v>0</v>
      </c>
      <c r="BI438" s="28">
        <v>0</v>
      </c>
      <c r="BJ438" s="28">
        <v>8.3431593199999987E-2</v>
      </c>
      <c r="BK438" s="28">
        <v>0</v>
      </c>
      <c r="BL438" s="28">
        <v>0</v>
      </c>
      <c r="BM438" s="28">
        <v>0</v>
      </c>
      <c r="BN438" s="28">
        <v>0</v>
      </c>
      <c r="BO438" s="28">
        <v>0</v>
      </c>
      <c r="BP438" s="28">
        <v>0</v>
      </c>
      <c r="BQ438" s="28">
        <v>0</v>
      </c>
      <c r="BR438" s="28">
        <v>0</v>
      </c>
      <c r="BS438" s="28">
        <v>0</v>
      </c>
      <c r="BT438" s="28">
        <v>0</v>
      </c>
      <c r="BU438" s="28">
        <v>0</v>
      </c>
      <c r="BV438" s="31">
        <f t="shared" si="226"/>
        <v>8.3431593199999987E-2</v>
      </c>
      <c r="BW438" s="31">
        <f t="shared" si="227"/>
        <v>0</v>
      </c>
      <c r="BX438" s="31">
        <f t="shared" si="228"/>
        <v>0</v>
      </c>
      <c r="BY438" s="31">
        <f t="shared" si="229"/>
        <v>8.3431593199999987E-2</v>
      </c>
      <c r="BZ438" s="31">
        <f t="shared" si="230"/>
        <v>0</v>
      </c>
      <c r="CA438" s="31">
        <f t="shared" si="231"/>
        <v>8.3431593199999987E-2</v>
      </c>
      <c r="CB438" s="31">
        <f t="shared" si="232"/>
        <v>0</v>
      </c>
      <c r="CC438" s="31">
        <f t="shared" si="233"/>
        <v>0</v>
      </c>
      <c r="CD438" s="31">
        <f t="shared" si="234"/>
        <v>8.3431593199999987E-2</v>
      </c>
      <c r="CE438" s="31">
        <f t="shared" si="235"/>
        <v>0</v>
      </c>
      <c r="CF438" s="85" t="s">
        <v>1401</v>
      </c>
    </row>
    <row r="439" spans="1:84" ht="41.25" customHeight="1" x14ac:dyDescent="0.25">
      <c r="A439" s="25" t="s">
        <v>116</v>
      </c>
      <c r="B439" s="26" t="s">
        <v>2037</v>
      </c>
      <c r="C439" s="29" t="s">
        <v>2038</v>
      </c>
      <c r="D439" s="63">
        <v>2018</v>
      </c>
      <c r="E439" s="63">
        <v>2018</v>
      </c>
      <c r="F439" s="63" t="s">
        <v>1358</v>
      </c>
      <c r="G439" s="64">
        <v>0</v>
      </c>
      <c r="H439" s="64">
        <f t="shared" si="239"/>
        <v>2.1383074999999998E-2</v>
      </c>
      <c r="I439" s="31" t="s">
        <v>1358</v>
      </c>
      <c r="J439" s="64">
        <f t="shared" si="244"/>
        <v>2.7734208819714654E-3</v>
      </c>
      <c r="K439" s="31">
        <f t="shared" si="240"/>
        <v>2.1383074999999998E-2</v>
      </c>
      <c r="L439" s="67" t="s">
        <v>2659</v>
      </c>
      <c r="M439" s="31">
        <v>0</v>
      </c>
      <c r="N439" s="31">
        <v>0</v>
      </c>
      <c r="O439" s="65">
        <v>0</v>
      </c>
      <c r="P439" s="28">
        <v>0</v>
      </c>
      <c r="Q439" s="28">
        <v>0</v>
      </c>
      <c r="R439" s="31">
        <v>0</v>
      </c>
      <c r="S439" s="31">
        <f t="shared" si="237"/>
        <v>0</v>
      </c>
      <c r="T439" s="31">
        <f t="shared" si="238"/>
        <v>2.1383074999999998E-2</v>
      </c>
      <c r="U439" s="31">
        <f t="shared" si="225"/>
        <v>0</v>
      </c>
      <c r="V439" s="31">
        <f t="shared" si="241"/>
        <v>0</v>
      </c>
      <c r="W439" s="31">
        <f t="shared" si="236"/>
        <v>0</v>
      </c>
      <c r="X439" s="31">
        <v>0</v>
      </c>
      <c r="Y439" s="28">
        <v>0</v>
      </c>
      <c r="Z439" s="28">
        <v>0</v>
      </c>
      <c r="AA439" s="28">
        <v>0</v>
      </c>
      <c r="AB439" s="28">
        <v>0</v>
      </c>
      <c r="AC439" s="28">
        <v>0</v>
      </c>
      <c r="AD439" s="28">
        <v>0</v>
      </c>
      <c r="AE439" s="28">
        <v>0</v>
      </c>
      <c r="AF439" s="28">
        <v>0</v>
      </c>
      <c r="AG439" s="28">
        <v>0</v>
      </c>
      <c r="AH439" s="28">
        <v>0</v>
      </c>
      <c r="AI439" s="28">
        <v>0</v>
      </c>
      <c r="AJ439" s="28">
        <v>0</v>
      </c>
      <c r="AK439" s="28">
        <v>0</v>
      </c>
      <c r="AL439" s="28">
        <v>0</v>
      </c>
      <c r="AM439" s="28">
        <v>0</v>
      </c>
      <c r="AN439" s="28">
        <v>0</v>
      </c>
      <c r="AO439" s="28">
        <v>0</v>
      </c>
      <c r="AP439" s="28">
        <v>0</v>
      </c>
      <c r="AQ439" s="28">
        <v>0</v>
      </c>
      <c r="AR439" s="28">
        <v>0</v>
      </c>
      <c r="AS439" s="28">
        <v>0</v>
      </c>
      <c r="AT439" s="28">
        <v>0</v>
      </c>
      <c r="AU439" s="28">
        <v>0</v>
      </c>
      <c r="AV439" s="28">
        <v>0</v>
      </c>
      <c r="AW439" s="88">
        <v>0</v>
      </c>
      <c r="AX439" s="28">
        <v>0</v>
      </c>
      <c r="AY439" s="28">
        <v>0</v>
      </c>
      <c r="AZ439" s="88">
        <v>0</v>
      </c>
      <c r="BA439" s="28">
        <v>0</v>
      </c>
      <c r="BB439" s="28">
        <v>0</v>
      </c>
      <c r="BC439" s="28">
        <v>0</v>
      </c>
      <c r="BD439" s="28">
        <v>0</v>
      </c>
      <c r="BE439" s="28">
        <v>0</v>
      </c>
      <c r="BF439" s="28">
        <v>0</v>
      </c>
      <c r="BG439" s="28">
        <v>2.1383074999999998E-2</v>
      </c>
      <c r="BH439" s="28">
        <v>0</v>
      </c>
      <c r="BI439" s="28">
        <v>0</v>
      </c>
      <c r="BJ439" s="28">
        <v>2.1383074999999998E-2</v>
      </c>
      <c r="BK439" s="28">
        <v>0</v>
      </c>
      <c r="BL439" s="28">
        <v>0</v>
      </c>
      <c r="BM439" s="28">
        <v>0</v>
      </c>
      <c r="BN439" s="28">
        <v>0</v>
      </c>
      <c r="BO439" s="28">
        <v>0</v>
      </c>
      <c r="BP439" s="28">
        <v>0</v>
      </c>
      <c r="BQ439" s="28">
        <v>0</v>
      </c>
      <c r="BR439" s="28">
        <v>0</v>
      </c>
      <c r="BS439" s="28">
        <v>0</v>
      </c>
      <c r="BT439" s="28">
        <v>0</v>
      </c>
      <c r="BU439" s="28">
        <v>0</v>
      </c>
      <c r="BV439" s="31">
        <f t="shared" si="226"/>
        <v>2.1383074999999998E-2</v>
      </c>
      <c r="BW439" s="31">
        <f t="shared" si="227"/>
        <v>0</v>
      </c>
      <c r="BX439" s="31">
        <f t="shared" si="228"/>
        <v>0</v>
      </c>
      <c r="BY439" s="31">
        <f t="shared" si="229"/>
        <v>2.1383074999999998E-2</v>
      </c>
      <c r="BZ439" s="31">
        <f t="shared" si="230"/>
        <v>0</v>
      </c>
      <c r="CA439" s="31">
        <f t="shared" si="231"/>
        <v>2.1383074999999998E-2</v>
      </c>
      <c r="CB439" s="31">
        <f t="shared" si="232"/>
        <v>0</v>
      </c>
      <c r="CC439" s="31">
        <f t="shared" si="233"/>
        <v>0</v>
      </c>
      <c r="CD439" s="31">
        <f t="shared" si="234"/>
        <v>2.1383074999999998E-2</v>
      </c>
      <c r="CE439" s="31">
        <f t="shared" si="235"/>
        <v>0</v>
      </c>
      <c r="CF439" s="85" t="s">
        <v>1401</v>
      </c>
    </row>
    <row r="440" spans="1:84" ht="41.25" customHeight="1" x14ac:dyDescent="0.25">
      <c r="A440" s="25" t="s">
        <v>116</v>
      </c>
      <c r="B440" s="26" t="s">
        <v>2039</v>
      </c>
      <c r="C440" s="29" t="s">
        <v>2040</v>
      </c>
      <c r="D440" s="63">
        <v>2018</v>
      </c>
      <c r="E440" s="63">
        <v>2018</v>
      </c>
      <c r="F440" s="63" t="s">
        <v>1358</v>
      </c>
      <c r="G440" s="64">
        <v>0</v>
      </c>
      <c r="H440" s="64">
        <f t="shared" si="239"/>
        <v>3.6493777400000003E-2</v>
      </c>
      <c r="I440" s="31" t="s">
        <v>1358</v>
      </c>
      <c r="J440" s="64">
        <f t="shared" si="244"/>
        <v>4.7333044617380027E-3</v>
      </c>
      <c r="K440" s="31">
        <f t="shared" si="240"/>
        <v>3.6493777400000003E-2</v>
      </c>
      <c r="L440" s="67" t="s">
        <v>2659</v>
      </c>
      <c r="M440" s="31">
        <v>0</v>
      </c>
      <c r="N440" s="31">
        <v>0</v>
      </c>
      <c r="O440" s="65">
        <v>0</v>
      </c>
      <c r="P440" s="28">
        <v>0</v>
      </c>
      <c r="Q440" s="28">
        <v>0</v>
      </c>
      <c r="R440" s="31">
        <v>0</v>
      </c>
      <c r="S440" s="31">
        <f t="shared" si="237"/>
        <v>0</v>
      </c>
      <c r="T440" s="31">
        <f t="shared" si="238"/>
        <v>3.6493777400000003E-2</v>
      </c>
      <c r="U440" s="31">
        <f t="shared" si="225"/>
        <v>0</v>
      </c>
      <c r="V440" s="31">
        <f t="shared" si="241"/>
        <v>0</v>
      </c>
      <c r="W440" s="31">
        <f t="shared" si="236"/>
        <v>0</v>
      </c>
      <c r="X440" s="31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8">
        <v>0</v>
      </c>
      <c r="AK440" s="28">
        <v>0</v>
      </c>
      <c r="AL440" s="28">
        <v>0</v>
      </c>
      <c r="AM440" s="28">
        <v>0</v>
      </c>
      <c r="AN440" s="28">
        <v>0</v>
      </c>
      <c r="AO440" s="28">
        <v>0</v>
      </c>
      <c r="AP440" s="28">
        <v>0</v>
      </c>
      <c r="AQ440" s="28">
        <v>0</v>
      </c>
      <c r="AR440" s="28">
        <v>0</v>
      </c>
      <c r="AS440" s="28">
        <v>0</v>
      </c>
      <c r="AT440" s="28">
        <v>0</v>
      </c>
      <c r="AU440" s="28">
        <v>0</v>
      </c>
      <c r="AV440" s="28">
        <v>0</v>
      </c>
      <c r="AW440" s="88">
        <v>0</v>
      </c>
      <c r="AX440" s="28">
        <v>0</v>
      </c>
      <c r="AY440" s="28">
        <v>0</v>
      </c>
      <c r="AZ440" s="88">
        <v>0</v>
      </c>
      <c r="BA440" s="28">
        <v>0</v>
      </c>
      <c r="BB440" s="28">
        <v>0</v>
      </c>
      <c r="BC440" s="28">
        <v>0</v>
      </c>
      <c r="BD440" s="28">
        <v>0</v>
      </c>
      <c r="BE440" s="28">
        <v>0</v>
      </c>
      <c r="BF440" s="28">
        <v>0</v>
      </c>
      <c r="BG440" s="28">
        <v>3.6493777400000003E-2</v>
      </c>
      <c r="BH440" s="28">
        <v>0</v>
      </c>
      <c r="BI440" s="28">
        <v>0</v>
      </c>
      <c r="BJ440" s="28">
        <v>3.6493777400000003E-2</v>
      </c>
      <c r="BK440" s="28">
        <v>0</v>
      </c>
      <c r="BL440" s="28">
        <v>0</v>
      </c>
      <c r="BM440" s="28">
        <v>0</v>
      </c>
      <c r="BN440" s="28">
        <v>0</v>
      </c>
      <c r="BO440" s="28">
        <v>0</v>
      </c>
      <c r="BP440" s="28">
        <v>0</v>
      </c>
      <c r="BQ440" s="28">
        <v>0</v>
      </c>
      <c r="BR440" s="28">
        <v>0</v>
      </c>
      <c r="BS440" s="28">
        <v>0</v>
      </c>
      <c r="BT440" s="28">
        <v>0</v>
      </c>
      <c r="BU440" s="28">
        <v>0</v>
      </c>
      <c r="BV440" s="31">
        <f t="shared" si="226"/>
        <v>3.6493777400000003E-2</v>
      </c>
      <c r="BW440" s="31">
        <f t="shared" si="227"/>
        <v>0</v>
      </c>
      <c r="BX440" s="31">
        <f t="shared" si="228"/>
        <v>0</v>
      </c>
      <c r="BY440" s="31">
        <f t="shared" si="229"/>
        <v>3.6493777400000003E-2</v>
      </c>
      <c r="BZ440" s="31">
        <f t="shared" si="230"/>
        <v>0</v>
      </c>
      <c r="CA440" s="31">
        <f t="shared" si="231"/>
        <v>3.6493777400000003E-2</v>
      </c>
      <c r="CB440" s="31">
        <f t="shared" si="232"/>
        <v>0</v>
      </c>
      <c r="CC440" s="31">
        <f t="shared" si="233"/>
        <v>0</v>
      </c>
      <c r="CD440" s="31">
        <f t="shared" si="234"/>
        <v>3.6493777400000003E-2</v>
      </c>
      <c r="CE440" s="31">
        <f t="shared" si="235"/>
        <v>0</v>
      </c>
      <c r="CF440" s="85" t="s">
        <v>1401</v>
      </c>
    </row>
    <row r="441" spans="1:84" ht="41.25" customHeight="1" x14ac:dyDescent="0.25">
      <c r="A441" s="25" t="s">
        <v>116</v>
      </c>
      <c r="B441" s="26" t="s">
        <v>2041</v>
      </c>
      <c r="C441" s="29" t="s">
        <v>2042</v>
      </c>
      <c r="D441" s="63">
        <v>2018</v>
      </c>
      <c r="E441" s="63">
        <v>2018</v>
      </c>
      <c r="F441" s="63" t="s">
        <v>1358</v>
      </c>
      <c r="G441" s="64">
        <v>0</v>
      </c>
      <c r="H441" s="64">
        <f t="shared" si="239"/>
        <v>3.3191334999999995E-2</v>
      </c>
      <c r="I441" s="31" t="s">
        <v>1358</v>
      </c>
      <c r="J441" s="64">
        <f t="shared" si="244"/>
        <v>4.3049721141374831E-3</v>
      </c>
      <c r="K441" s="31">
        <f t="shared" si="240"/>
        <v>3.3191334999999995E-2</v>
      </c>
      <c r="L441" s="67" t="s">
        <v>2659</v>
      </c>
      <c r="M441" s="31">
        <v>0</v>
      </c>
      <c r="N441" s="31">
        <v>0</v>
      </c>
      <c r="O441" s="65">
        <v>0</v>
      </c>
      <c r="P441" s="28">
        <v>0</v>
      </c>
      <c r="Q441" s="28">
        <v>0</v>
      </c>
      <c r="R441" s="31">
        <v>0</v>
      </c>
      <c r="S441" s="31">
        <f t="shared" si="237"/>
        <v>0</v>
      </c>
      <c r="T441" s="31">
        <f t="shared" si="238"/>
        <v>3.3191334999999995E-2</v>
      </c>
      <c r="U441" s="31">
        <f t="shared" si="225"/>
        <v>0</v>
      </c>
      <c r="V441" s="31">
        <f t="shared" si="241"/>
        <v>0</v>
      </c>
      <c r="W441" s="31">
        <f t="shared" si="236"/>
        <v>0</v>
      </c>
      <c r="X441" s="31">
        <v>0</v>
      </c>
      <c r="Y441" s="28">
        <v>0</v>
      </c>
      <c r="Z441" s="28">
        <v>0</v>
      </c>
      <c r="AA441" s="28">
        <v>0</v>
      </c>
      <c r="AB441" s="28">
        <v>0</v>
      </c>
      <c r="AC441" s="28">
        <v>0</v>
      </c>
      <c r="AD441" s="28">
        <v>0</v>
      </c>
      <c r="AE441" s="28">
        <v>0</v>
      </c>
      <c r="AF441" s="28">
        <v>0</v>
      </c>
      <c r="AG441" s="28">
        <v>0</v>
      </c>
      <c r="AH441" s="28">
        <v>0</v>
      </c>
      <c r="AI441" s="28">
        <v>0</v>
      </c>
      <c r="AJ441" s="28">
        <v>0</v>
      </c>
      <c r="AK441" s="28">
        <v>0</v>
      </c>
      <c r="AL441" s="28">
        <v>0</v>
      </c>
      <c r="AM441" s="28">
        <v>0</v>
      </c>
      <c r="AN441" s="28">
        <v>0</v>
      </c>
      <c r="AO441" s="28">
        <v>0</v>
      </c>
      <c r="AP441" s="28">
        <v>0</v>
      </c>
      <c r="AQ441" s="28">
        <v>0</v>
      </c>
      <c r="AR441" s="28">
        <v>0</v>
      </c>
      <c r="AS441" s="28">
        <v>0</v>
      </c>
      <c r="AT441" s="28">
        <v>0</v>
      </c>
      <c r="AU441" s="28">
        <v>0</v>
      </c>
      <c r="AV441" s="28">
        <v>0</v>
      </c>
      <c r="AW441" s="88">
        <v>0</v>
      </c>
      <c r="AX441" s="28">
        <v>0</v>
      </c>
      <c r="AY441" s="28">
        <v>0</v>
      </c>
      <c r="AZ441" s="88">
        <v>0</v>
      </c>
      <c r="BA441" s="28">
        <v>0</v>
      </c>
      <c r="BB441" s="28">
        <v>0</v>
      </c>
      <c r="BC441" s="28">
        <v>0</v>
      </c>
      <c r="BD441" s="28">
        <v>0</v>
      </c>
      <c r="BE441" s="28">
        <v>0</v>
      </c>
      <c r="BF441" s="28">
        <v>0</v>
      </c>
      <c r="BG441" s="28">
        <v>3.3191334999999995E-2</v>
      </c>
      <c r="BH441" s="28">
        <v>0</v>
      </c>
      <c r="BI441" s="28">
        <v>0</v>
      </c>
      <c r="BJ441" s="28">
        <v>3.3191334999999995E-2</v>
      </c>
      <c r="BK441" s="28">
        <v>0</v>
      </c>
      <c r="BL441" s="28">
        <v>0</v>
      </c>
      <c r="BM441" s="28">
        <v>0</v>
      </c>
      <c r="BN441" s="28">
        <v>0</v>
      </c>
      <c r="BO441" s="28">
        <v>0</v>
      </c>
      <c r="BP441" s="28">
        <v>0</v>
      </c>
      <c r="BQ441" s="28">
        <v>0</v>
      </c>
      <c r="BR441" s="28">
        <v>0</v>
      </c>
      <c r="BS441" s="28">
        <v>0</v>
      </c>
      <c r="BT441" s="28">
        <v>0</v>
      </c>
      <c r="BU441" s="28">
        <v>0</v>
      </c>
      <c r="BV441" s="31">
        <f t="shared" si="226"/>
        <v>3.3191334999999995E-2</v>
      </c>
      <c r="BW441" s="31">
        <f t="shared" si="227"/>
        <v>0</v>
      </c>
      <c r="BX441" s="31">
        <f t="shared" si="228"/>
        <v>0</v>
      </c>
      <c r="BY441" s="31">
        <f t="shared" si="229"/>
        <v>3.3191334999999995E-2</v>
      </c>
      <c r="BZ441" s="31">
        <f t="shared" si="230"/>
        <v>0</v>
      </c>
      <c r="CA441" s="31">
        <f t="shared" si="231"/>
        <v>3.3191334999999995E-2</v>
      </c>
      <c r="CB441" s="31">
        <f t="shared" si="232"/>
        <v>0</v>
      </c>
      <c r="CC441" s="31">
        <f t="shared" si="233"/>
        <v>0</v>
      </c>
      <c r="CD441" s="31">
        <f t="shared" si="234"/>
        <v>3.3191334999999995E-2</v>
      </c>
      <c r="CE441" s="31">
        <f t="shared" si="235"/>
        <v>0</v>
      </c>
      <c r="CF441" s="85" t="s">
        <v>1401</v>
      </c>
    </row>
    <row r="442" spans="1:84" ht="41.25" customHeight="1" x14ac:dyDescent="0.25">
      <c r="A442" s="25" t="s">
        <v>116</v>
      </c>
      <c r="B442" s="26" t="s">
        <v>2043</v>
      </c>
      <c r="C442" s="29" t="s">
        <v>2044</v>
      </c>
      <c r="D442" s="63">
        <v>2018</v>
      </c>
      <c r="E442" s="63">
        <v>2018</v>
      </c>
      <c r="F442" s="63" t="s">
        <v>1358</v>
      </c>
      <c r="G442" s="64">
        <v>0</v>
      </c>
      <c r="H442" s="64">
        <f t="shared" si="239"/>
        <v>5.8503998799999991E-2</v>
      </c>
      <c r="I442" s="31" t="s">
        <v>1358</v>
      </c>
      <c r="J442" s="64">
        <f t="shared" si="244"/>
        <v>7.588067289234759E-3</v>
      </c>
      <c r="K442" s="31">
        <f t="shared" si="240"/>
        <v>5.8503998799999991E-2</v>
      </c>
      <c r="L442" s="67" t="s">
        <v>2659</v>
      </c>
      <c r="M442" s="31">
        <v>0</v>
      </c>
      <c r="N442" s="31">
        <v>0</v>
      </c>
      <c r="O442" s="65">
        <v>0</v>
      </c>
      <c r="P442" s="28">
        <v>0</v>
      </c>
      <c r="Q442" s="28">
        <v>0</v>
      </c>
      <c r="R442" s="31">
        <v>0</v>
      </c>
      <c r="S442" s="31">
        <f t="shared" si="237"/>
        <v>0</v>
      </c>
      <c r="T442" s="31">
        <f t="shared" si="238"/>
        <v>5.8503998799999991E-2</v>
      </c>
      <c r="U442" s="31">
        <f t="shared" ref="U442:U505" si="245">X442+AH442+AR442+BB442+BL442</f>
        <v>0</v>
      </c>
      <c r="V442" s="31">
        <f t="shared" si="241"/>
        <v>0</v>
      </c>
      <c r="W442" s="31">
        <f t="shared" si="236"/>
        <v>0</v>
      </c>
      <c r="X442" s="31">
        <v>0</v>
      </c>
      <c r="Y442" s="28">
        <v>0</v>
      </c>
      <c r="Z442" s="28">
        <v>0</v>
      </c>
      <c r="AA442" s="28">
        <v>0</v>
      </c>
      <c r="AB442" s="28">
        <v>0</v>
      </c>
      <c r="AC442" s="28">
        <v>0</v>
      </c>
      <c r="AD442" s="28">
        <v>0</v>
      </c>
      <c r="AE442" s="28">
        <v>0</v>
      </c>
      <c r="AF442" s="28">
        <v>0</v>
      </c>
      <c r="AG442" s="28">
        <v>0</v>
      </c>
      <c r="AH442" s="28">
        <v>0</v>
      </c>
      <c r="AI442" s="28">
        <v>0</v>
      </c>
      <c r="AJ442" s="28">
        <v>0</v>
      </c>
      <c r="AK442" s="28">
        <v>0</v>
      </c>
      <c r="AL442" s="28">
        <v>0</v>
      </c>
      <c r="AM442" s="28">
        <v>0</v>
      </c>
      <c r="AN442" s="28">
        <v>0</v>
      </c>
      <c r="AO442" s="28">
        <v>0</v>
      </c>
      <c r="AP442" s="28">
        <v>0</v>
      </c>
      <c r="AQ442" s="28">
        <v>0</v>
      </c>
      <c r="AR442" s="28">
        <v>0</v>
      </c>
      <c r="AS442" s="28">
        <v>0</v>
      </c>
      <c r="AT442" s="28">
        <v>0</v>
      </c>
      <c r="AU442" s="28">
        <v>0</v>
      </c>
      <c r="AV442" s="28">
        <v>0</v>
      </c>
      <c r="AW442" s="88">
        <v>0</v>
      </c>
      <c r="AX442" s="28">
        <v>0</v>
      </c>
      <c r="AY442" s="28">
        <v>0</v>
      </c>
      <c r="AZ442" s="88">
        <v>0</v>
      </c>
      <c r="BA442" s="28">
        <v>0</v>
      </c>
      <c r="BB442" s="28">
        <v>0</v>
      </c>
      <c r="BC442" s="28">
        <v>0</v>
      </c>
      <c r="BD442" s="28">
        <v>0</v>
      </c>
      <c r="BE442" s="28">
        <v>0</v>
      </c>
      <c r="BF442" s="28">
        <v>0</v>
      </c>
      <c r="BG442" s="28">
        <v>5.8503998799999991E-2</v>
      </c>
      <c r="BH442" s="28">
        <v>0</v>
      </c>
      <c r="BI442" s="28">
        <v>0</v>
      </c>
      <c r="BJ442" s="28">
        <v>5.8503998799999991E-2</v>
      </c>
      <c r="BK442" s="28">
        <v>0</v>
      </c>
      <c r="BL442" s="28">
        <v>0</v>
      </c>
      <c r="BM442" s="28">
        <v>0</v>
      </c>
      <c r="BN442" s="28">
        <v>0</v>
      </c>
      <c r="BO442" s="28">
        <v>0</v>
      </c>
      <c r="BP442" s="28">
        <v>0</v>
      </c>
      <c r="BQ442" s="28">
        <v>0</v>
      </c>
      <c r="BR442" s="28">
        <v>0</v>
      </c>
      <c r="BS442" s="28">
        <v>0</v>
      </c>
      <c r="BT442" s="28">
        <v>0</v>
      </c>
      <c r="BU442" s="28">
        <v>0</v>
      </c>
      <c r="BV442" s="31">
        <f t="shared" ref="BV442:BV505" si="246">AH442+AM442+AR442+AW442+BB442+BG442+BL442</f>
        <v>5.8503998799999991E-2</v>
      </c>
      <c r="BW442" s="31">
        <f t="shared" ref="BW442:BW505" si="247">AI442+AN442+AS442+AX442+BC442+BH442+BM442</f>
        <v>0</v>
      </c>
      <c r="BX442" s="31">
        <f t="shared" ref="BX442:BX505" si="248">AJ442+AO442+AT442+AY442+BD442+BI442+BN442</f>
        <v>0</v>
      </c>
      <c r="BY442" s="31">
        <f t="shared" ref="BY442:BY505" si="249">AK442+AP442+AU442+AZ442+BE442+BJ442+BO442</f>
        <v>5.8503998799999991E-2</v>
      </c>
      <c r="BZ442" s="31">
        <f t="shared" ref="BZ442:BZ505" si="250">AL442+AQ442+AV442+BA442+BF442+BK442+BP442</f>
        <v>0</v>
      </c>
      <c r="CA442" s="31">
        <f t="shared" ref="CA442:CA505" si="251">AM442+AW442+BG442+BQ442</f>
        <v>5.8503998799999991E-2</v>
      </c>
      <c r="CB442" s="31">
        <f t="shared" ref="CB442:CB505" si="252">AN442+AX442+BH442+BR442</f>
        <v>0</v>
      </c>
      <c r="CC442" s="31">
        <f t="shared" ref="CC442:CC505" si="253">AO442+AY442+BI442+BS442</f>
        <v>0</v>
      </c>
      <c r="CD442" s="31">
        <f t="shared" ref="CD442:CD505" si="254">AP442+AZ442+BJ442+BT442</f>
        <v>5.8503998799999991E-2</v>
      </c>
      <c r="CE442" s="31">
        <f t="shared" ref="CE442:CE505" si="255">AQ442+BA442+BK442+BU442</f>
        <v>0</v>
      </c>
      <c r="CF442" s="85" t="s">
        <v>1401</v>
      </c>
    </row>
    <row r="443" spans="1:84" ht="41.25" customHeight="1" x14ac:dyDescent="0.25">
      <c r="A443" s="25" t="s">
        <v>116</v>
      </c>
      <c r="B443" s="26" t="s">
        <v>2045</v>
      </c>
      <c r="C443" s="29" t="s">
        <v>2046</v>
      </c>
      <c r="D443" s="63">
        <v>2018</v>
      </c>
      <c r="E443" s="63">
        <v>2018</v>
      </c>
      <c r="F443" s="63" t="s">
        <v>1358</v>
      </c>
      <c r="G443" s="64">
        <v>0</v>
      </c>
      <c r="H443" s="64">
        <f t="shared" si="239"/>
        <v>5.2985067999999996E-2</v>
      </c>
      <c r="I443" s="31" t="s">
        <v>1358</v>
      </c>
      <c r="J443" s="64">
        <f t="shared" si="244"/>
        <v>6.8722526588845647E-3</v>
      </c>
      <c r="K443" s="31">
        <f t="shared" si="240"/>
        <v>5.2985067999999996E-2</v>
      </c>
      <c r="L443" s="67" t="s">
        <v>2659</v>
      </c>
      <c r="M443" s="31">
        <v>0</v>
      </c>
      <c r="N443" s="31">
        <v>0</v>
      </c>
      <c r="O443" s="65">
        <v>0</v>
      </c>
      <c r="P443" s="28">
        <v>0</v>
      </c>
      <c r="Q443" s="28">
        <v>0</v>
      </c>
      <c r="R443" s="31">
        <v>0</v>
      </c>
      <c r="S443" s="31">
        <f t="shared" si="237"/>
        <v>0</v>
      </c>
      <c r="T443" s="31">
        <f t="shared" si="238"/>
        <v>5.2985067999999996E-2</v>
      </c>
      <c r="U443" s="31">
        <f t="shared" si="245"/>
        <v>0</v>
      </c>
      <c r="V443" s="31">
        <f t="shared" si="241"/>
        <v>0</v>
      </c>
      <c r="W443" s="31">
        <f t="shared" si="236"/>
        <v>0</v>
      </c>
      <c r="X443" s="31">
        <v>0</v>
      </c>
      <c r="Y443" s="28">
        <v>0</v>
      </c>
      <c r="Z443" s="28">
        <v>0</v>
      </c>
      <c r="AA443" s="28">
        <v>0</v>
      </c>
      <c r="AB443" s="28">
        <v>0</v>
      </c>
      <c r="AC443" s="28">
        <v>0</v>
      </c>
      <c r="AD443" s="28">
        <v>0</v>
      </c>
      <c r="AE443" s="28">
        <v>0</v>
      </c>
      <c r="AF443" s="28">
        <v>0</v>
      </c>
      <c r="AG443" s="28">
        <v>0</v>
      </c>
      <c r="AH443" s="28">
        <v>0</v>
      </c>
      <c r="AI443" s="28">
        <v>0</v>
      </c>
      <c r="AJ443" s="28">
        <v>0</v>
      </c>
      <c r="AK443" s="28">
        <v>0</v>
      </c>
      <c r="AL443" s="28">
        <v>0</v>
      </c>
      <c r="AM443" s="28">
        <v>0</v>
      </c>
      <c r="AN443" s="28">
        <v>0</v>
      </c>
      <c r="AO443" s="28">
        <v>0</v>
      </c>
      <c r="AP443" s="28">
        <v>0</v>
      </c>
      <c r="AQ443" s="28">
        <v>0</v>
      </c>
      <c r="AR443" s="28">
        <v>0</v>
      </c>
      <c r="AS443" s="28">
        <v>0</v>
      </c>
      <c r="AT443" s="28">
        <v>0</v>
      </c>
      <c r="AU443" s="28">
        <v>0</v>
      </c>
      <c r="AV443" s="28">
        <v>0</v>
      </c>
      <c r="AW443" s="88">
        <v>0</v>
      </c>
      <c r="AX443" s="28">
        <v>0</v>
      </c>
      <c r="AY443" s="28">
        <v>0</v>
      </c>
      <c r="AZ443" s="88">
        <v>0</v>
      </c>
      <c r="BA443" s="28">
        <v>0</v>
      </c>
      <c r="BB443" s="28">
        <v>0</v>
      </c>
      <c r="BC443" s="28">
        <v>0</v>
      </c>
      <c r="BD443" s="28">
        <v>0</v>
      </c>
      <c r="BE443" s="28">
        <v>0</v>
      </c>
      <c r="BF443" s="28">
        <v>0</v>
      </c>
      <c r="BG443" s="28">
        <v>5.2985067999999996E-2</v>
      </c>
      <c r="BH443" s="28">
        <v>0</v>
      </c>
      <c r="BI443" s="28">
        <v>0</v>
      </c>
      <c r="BJ443" s="28">
        <v>5.2985067999999996E-2</v>
      </c>
      <c r="BK443" s="28">
        <v>0</v>
      </c>
      <c r="BL443" s="28">
        <v>0</v>
      </c>
      <c r="BM443" s="28">
        <v>0</v>
      </c>
      <c r="BN443" s="28">
        <v>0</v>
      </c>
      <c r="BO443" s="28">
        <v>0</v>
      </c>
      <c r="BP443" s="28">
        <v>0</v>
      </c>
      <c r="BQ443" s="28">
        <v>0</v>
      </c>
      <c r="BR443" s="28">
        <v>0</v>
      </c>
      <c r="BS443" s="28">
        <v>0</v>
      </c>
      <c r="BT443" s="28">
        <v>0</v>
      </c>
      <c r="BU443" s="28">
        <v>0</v>
      </c>
      <c r="BV443" s="31">
        <f t="shared" si="246"/>
        <v>5.2985067999999996E-2</v>
      </c>
      <c r="BW443" s="31">
        <f t="shared" si="247"/>
        <v>0</v>
      </c>
      <c r="BX443" s="31">
        <f t="shared" si="248"/>
        <v>0</v>
      </c>
      <c r="BY443" s="31">
        <f t="shared" si="249"/>
        <v>5.2985067999999996E-2</v>
      </c>
      <c r="BZ443" s="31">
        <f t="shared" si="250"/>
        <v>0</v>
      </c>
      <c r="CA443" s="31">
        <f t="shared" si="251"/>
        <v>5.2985067999999996E-2</v>
      </c>
      <c r="CB443" s="31">
        <f t="shared" si="252"/>
        <v>0</v>
      </c>
      <c r="CC443" s="31">
        <f t="shared" si="253"/>
        <v>0</v>
      </c>
      <c r="CD443" s="31">
        <f t="shared" si="254"/>
        <v>5.2985067999999996E-2</v>
      </c>
      <c r="CE443" s="31">
        <f t="shared" si="255"/>
        <v>0</v>
      </c>
      <c r="CF443" s="85" t="s">
        <v>1401</v>
      </c>
    </row>
    <row r="444" spans="1:84" ht="41.25" customHeight="1" x14ac:dyDescent="0.25">
      <c r="A444" s="25" t="s">
        <v>116</v>
      </c>
      <c r="B444" s="26" t="s">
        <v>2047</v>
      </c>
      <c r="C444" s="29" t="s">
        <v>2048</v>
      </c>
      <c r="D444" s="63">
        <v>2018</v>
      </c>
      <c r="E444" s="63">
        <v>2018</v>
      </c>
      <c r="F444" s="63" t="s">
        <v>1358</v>
      </c>
      <c r="G444" s="64">
        <v>0</v>
      </c>
      <c r="H444" s="64">
        <f t="shared" si="239"/>
        <v>0.29274486659999999</v>
      </c>
      <c r="I444" s="31" t="s">
        <v>1358</v>
      </c>
      <c r="J444" s="64">
        <f>K444/7.78</f>
        <v>3.7627874884318763E-2</v>
      </c>
      <c r="K444" s="31">
        <f t="shared" si="240"/>
        <v>0.29274486659999999</v>
      </c>
      <c r="L444" s="67" t="s">
        <v>2622</v>
      </c>
      <c r="M444" s="31">
        <v>0</v>
      </c>
      <c r="N444" s="31">
        <v>0</v>
      </c>
      <c r="O444" s="65">
        <v>0</v>
      </c>
      <c r="P444" s="28">
        <v>0</v>
      </c>
      <c r="Q444" s="28">
        <v>0</v>
      </c>
      <c r="R444" s="31">
        <v>0</v>
      </c>
      <c r="S444" s="31">
        <f t="shared" si="237"/>
        <v>0</v>
      </c>
      <c r="T444" s="31">
        <f t="shared" si="238"/>
        <v>0.29274486659999999</v>
      </c>
      <c r="U444" s="31">
        <f t="shared" si="245"/>
        <v>0</v>
      </c>
      <c r="V444" s="31">
        <f t="shared" si="241"/>
        <v>0</v>
      </c>
      <c r="W444" s="31">
        <f t="shared" si="236"/>
        <v>0</v>
      </c>
      <c r="X444" s="31">
        <v>0</v>
      </c>
      <c r="Y444" s="28">
        <v>0</v>
      </c>
      <c r="Z444" s="28">
        <v>0</v>
      </c>
      <c r="AA444" s="28">
        <v>0</v>
      </c>
      <c r="AB444" s="28">
        <v>0</v>
      </c>
      <c r="AC444" s="28">
        <v>0</v>
      </c>
      <c r="AD444" s="28">
        <v>0</v>
      </c>
      <c r="AE444" s="28">
        <v>0</v>
      </c>
      <c r="AF444" s="28">
        <v>0</v>
      </c>
      <c r="AG444" s="28">
        <v>0</v>
      </c>
      <c r="AH444" s="28">
        <v>0</v>
      </c>
      <c r="AI444" s="28">
        <v>0</v>
      </c>
      <c r="AJ444" s="28">
        <v>0</v>
      </c>
      <c r="AK444" s="28">
        <v>0</v>
      </c>
      <c r="AL444" s="28">
        <v>0</v>
      </c>
      <c r="AM444" s="28">
        <v>0</v>
      </c>
      <c r="AN444" s="28">
        <v>0</v>
      </c>
      <c r="AO444" s="28">
        <v>0</v>
      </c>
      <c r="AP444" s="28">
        <v>0</v>
      </c>
      <c r="AQ444" s="28">
        <v>0</v>
      </c>
      <c r="AR444" s="28">
        <v>0</v>
      </c>
      <c r="AS444" s="28">
        <v>0</v>
      </c>
      <c r="AT444" s="28">
        <v>0</v>
      </c>
      <c r="AU444" s="28">
        <v>0</v>
      </c>
      <c r="AV444" s="28">
        <v>0</v>
      </c>
      <c r="AW444" s="88">
        <v>0</v>
      </c>
      <c r="AX444" s="28">
        <v>0</v>
      </c>
      <c r="AY444" s="28">
        <v>0</v>
      </c>
      <c r="AZ444" s="88">
        <v>0</v>
      </c>
      <c r="BA444" s="28">
        <v>0</v>
      </c>
      <c r="BB444" s="28">
        <v>0</v>
      </c>
      <c r="BC444" s="28">
        <v>0</v>
      </c>
      <c r="BD444" s="28">
        <v>0</v>
      </c>
      <c r="BE444" s="28">
        <v>0</v>
      </c>
      <c r="BF444" s="28">
        <v>0</v>
      </c>
      <c r="BG444" s="28">
        <v>0.29274486659999999</v>
      </c>
      <c r="BH444" s="28">
        <v>0</v>
      </c>
      <c r="BI444" s="28">
        <v>0</v>
      </c>
      <c r="BJ444" s="28">
        <v>0.29274486659999999</v>
      </c>
      <c r="BK444" s="28">
        <v>0</v>
      </c>
      <c r="BL444" s="28">
        <v>0</v>
      </c>
      <c r="BM444" s="28">
        <v>0</v>
      </c>
      <c r="BN444" s="28">
        <v>0</v>
      </c>
      <c r="BO444" s="28">
        <v>0</v>
      </c>
      <c r="BP444" s="28">
        <v>0</v>
      </c>
      <c r="BQ444" s="28">
        <v>0</v>
      </c>
      <c r="BR444" s="28">
        <v>0</v>
      </c>
      <c r="BS444" s="28">
        <v>0</v>
      </c>
      <c r="BT444" s="28">
        <v>0</v>
      </c>
      <c r="BU444" s="28">
        <v>0</v>
      </c>
      <c r="BV444" s="31">
        <f t="shared" si="246"/>
        <v>0.29274486659999999</v>
      </c>
      <c r="BW444" s="31">
        <f t="shared" si="247"/>
        <v>0</v>
      </c>
      <c r="BX444" s="31">
        <f t="shared" si="248"/>
        <v>0</v>
      </c>
      <c r="BY444" s="31">
        <f t="shared" si="249"/>
        <v>0.29274486659999999</v>
      </c>
      <c r="BZ444" s="31">
        <f t="shared" si="250"/>
        <v>0</v>
      </c>
      <c r="CA444" s="31">
        <f t="shared" si="251"/>
        <v>0.29274486659999999</v>
      </c>
      <c r="CB444" s="31">
        <f t="shared" si="252"/>
        <v>0</v>
      </c>
      <c r="CC444" s="31">
        <f t="shared" si="253"/>
        <v>0</v>
      </c>
      <c r="CD444" s="31">
        <f t="shared" si="254"/>
        <v>0.29274486659999999</v>
      </c>
      <c r="CE444" s="31">
        <f t="shared" si="255"/>
        <v>0</v>
      </c>
      <c r="CF444" s="85" t="s">
        <v>1401</v>
      </c>
    </row>
    <row r="445" spans="1:84" ht="41.25" customHeight="1" x14ac:dyDescent="0.25">
      <c r="A445" s="25" t="s">
        <v>116</v>
      </c>
      <c r="B445" s="26" t="s">
        <v>2049</v>
      </c>
      <c r="C445" s="29" t="s">
        <v>2050</v>
      </c>
      <c r="D445" s="63">
        <v>2018</v>
      </c>
      <c r="E445" s="63">
        <v>2018</v>
      </c>
      <c r="F445" s="63" t="s">
        <v>1358</v>
      </c>
      <c r="G445" s="64">
        <v>0</v>
      </c>
      <c r="H445" s="64">
        <f>BV445</f>
        <v>0.11181795639999999</v>
      </c>
      <c r="I445" s="31" t="s">
        <v>1358</v>
      </c>
      <c r="J445" s="64">
        <f>K445/7.78</f>
        <v>1.4372487969151668E-2</v>
      </c>
      <c r="K445" s="31">
        <f t="shared" si="240"/>
        <v>0.11181795639999999</v>
      </c>
      <c r="L445" s="67" t="s">
        <v>2622</v>
      </c>
      <c r="M445" s="31">
        <v>0</v>
      </c>
      <c r="N445" s="31">
        <v>0</v>
      </c>
      <c r="O445" s="65">
        <v>0</v>
      </c>
      <c r="P445" s="28">
        <v>0</v>
      </c>
      <c r="Q445" s="28">
        <v>0</v>
      </c>
      <c r="R445" s="31">
        <v>0</v>
      </c>
      <c r="S445" s="31">
        <f t="shared" si="237"/>
        <v>0</v>
      </c>
      <c r="T445" s="31">
        <f t="shared" si="238"/>
        <v>0.11181795639999999</v>
      </c>
      <c r="U445" s="31">
        <f t="shared" si="245"/>
        <v>0</v>
      </c>
      <c r="V445" s="31">
        <f t="shared" si="241"/>
        <v>0</v>
      </c>
      <c r="W445" s="31">
        <f t="shared" si="236"/>
        <v>0</v>
      </c>
      <c r="X445" s="31">
        <v>0</v>
      </c>
      <c r="Y445" s="28">
        <v>0</v>
      </c>
      <c r="Z445" s="28">
        <v>0</v>
      </c>
      <c r="AA445" s="28">
        <v>0</v>
      </c>
      <c r="AB445" s="28">
        <v>0</v>
      </c>
      <c r="AC445" s="28">
        <v>0</v>
      </c>
      <c r="AD445" s="28">
        <v>0</v>
      </c>
      <c r="AE445" s="28">
        <v>0</v>
      </c>
      <c r="AF445" s="28">
        <v>0</v>
      </c>
      <c r="AG445" s="28">
        <v>0</v>
      </c>
      <c r="AH445" s="28">
        <v>0</v>
      </c>
      <c r="AI445" s="28">
        <v>0</v>
      </c>
      <c r="AJ445" s="28">
        <v>0</v>
      </c>
      <c r="AK445" s="28">
        <v>0</v>
      </c>
      <c r="AL445" s="28">
        <v>0</v>
      </c>
      <c r="AM445" s="28">
        <v>0</v>
      </c>
      <c r="AN445" s="28">
        <v>0</v>
      </c>
      <c r="AO445" s="28">
        <v>0</v>
      </c>
      <c r="AP445" s="28">
        <v>0</v>
      </c>
      <c r="AQ445" s="28">
        <v>0</v>
      </c>
      <c r="AR445" s="28">
        <v>0</v>
      </c>
      <c r="AS445" s="28">
        <v>0</v>
      </c>
      <c r="AT445" s="28">
        <v>0</v>
      </c>
      <c r="AU445" s="28">
        <v>0</v>
      </c>
      <c r="AV445" s="28">
        <v>0</v>
      </c>
      <c r="AW445" s="88">
        <v>0</v>
      </c>
      <c r="AX445" s="28">
        <v>0</v>
      </c>
      <c r="AY445" s="28">
        <v>0</v>
      </c>
      <c r="AZ445" s="88">
        <v>0</v>
      </c>
      <c r="BA445" s="28">
        <v>0</v>
      </c>
      <c r="BB445" s="28">
        <v>0</v>
      </c>
      <c r="BC445" s="28">
        <v>0</v>
      </c>
      <c r="BD445" s="28">
        <v>0</v>
      </c>
      <c r="BE445" s="28">
        <v>0</v>
      </c>
      <c r="BF445" s="28">
        <v>0</v>
      </c>
      <c r="BG445" s="28">
        <v>0.11181795639999999</v>
      </c>
      <c r="BH445" s="28">
        <v>0</v>
      </c>
      <c r="BI445" s="28">
        <v>0</v>
      </c>
      <c r="BJ445" s="28">
        <v>0.11181795639999999</v>
      </c>
      <c r="BK445" s="28">
        <v>0</v>
      </c>
      <c r="BL445" s="28">
        <v>0</v>
      </c>
      <c r="BM445" s="28">
        <v>0</v>
      </c>
      <c r="BN445" s="28">
        <v>0</v>
      </c>
      <c r="BO445" s="28">
        <v>0</v>
      </c>
      <c r="BP445" s="28">
        <v>0</v>
      </c>
      <c r="BQ445" s="28">
        <v>0</v>
      </c>
      <c r="BR445" s="28">
        <v>0</v>
      </c>
      <c r="BS445" s="28">
        <v>0</v>
      </c>
      <c r="BT445" s="28">
        <v>0</v>
      </c>
      <c r="BU445" s="28">
        <v>0</v>
      </c>
      <c r="BV445" s="31">
        <f t="shared" si="246"/>
        <v>0.11181795639999999</v>
      </c>
      <c r="BW445" s="31">
        <f t="shared" si="247"/>
        <v>0</v>
      </c>
      <c r="BX445" s="31">
        <f t="shared" si="248"/>
        <v>0</v>
      </c>
      <c r="BY445" s="31">
        <f t="shared" si="249"/>
        <v>0.11181795639999999</v>
      </c>
      <c r="BZ445" s="31">
        <f t="shared" si="250"/>
        <v>0</v>
      </c>
      <c r="CA445" s="31">
        <f t="shared" si="251"/>
        <v>0.11181795639999999</v>
      </c>
      <c r="CB445" s="31">
        <f t="shared" si="252"/>
        <v>0</v>
      </c>
      <c r="CC445" s="31">
        <f t="shared" si="253"/>
        <v>0</v>
      </c>
      <c r="CD445" s="31">
        <f t="shared" si="254"/>
        <v>0.11181795639999999</v>
      </c>
      <c r="CE445" s="31">
        <f t="shared" si="255"/>
        <v>0</v>
      </c>
      <c r="CF445" s="85" t="s">
        <v>1401</v>
      </c>
    </row>
    <row r="446" spans="1:84" ht="41.25" customHeight="1" x14ac:dyDescent="0.25">
      <c r="A446" s="25" t="s">
        <v>116</v>
      </c>
      <c r="B446" s="26" t="s">
        <v>2051</v>
      </c>
      <c r="C446" s="29" t="s">
        <v>2052</v>
      </c>
      <c r="D446" s="63">
        <v>2018</v>
      </c>
      <c r="E446" s="63">
        <v>2018</v>
      </c>
      <c r="F446" s="63" t="s">
        <v>1358</v>
      </c>
      <c r="G446" s="64">
        <v>0</v>
      </c>
      <c r="H446" s="64">
        <f t="shared" si="239"/>
        <v>0</v>
      </c>
      <c r="I446" s="31" t="s">
        <v>1358</v>
      </c>
      <c r="J446" s="64">
        <v>0</v>
      </c>
      <c r="K446" s="31">
        <f t="shared" si="240"/>
        <v>0</v>
      </c>
      <c r="L446" s="67" t="s">
        <v>1358</v>
      </c>
      <c r="M446" s="31">
        <v>0</v>
      </c>
      <c r="N446" s="31">
        <v>0</v>
      </c>
      <c r="O446" s="65">
        <v>0</v>
      </c>
      <c r="P446" s="28">
        <v>0</v>
      </c>
      <c r="Q446" s="28">
        <v>0</v>
      </c>
      <c r="R446" s="31">
        <v>0</v>
      </c>
      <c r="S446" s="31">
        <f t="shared" si="237"/>
        <v>0</v>
      </c>
      <c r="T446" s="31">
        <f t="shared" si="238"/>
        <v>0</v>
      </c>
      <c r="U446" s="31">
        <f t="shared" si="245"/>
        <v>0</v>
      </c>
      <c r="V446" s="31">
        <f t="shared" si="241"/>
        <v>0</v>
      </c>
      <c r="W446" s="31">
        <f t="shared" si="236"/>
        <v>0</v>
      </c>
      <c r="X446" s="31">
        <v>0</v>
      </c>
      <c r="Y446" s="28">
        <v>0</v>
      </c>
      <c r="Z446" s="28">
        <v>0</v>
      </c>
      <c r="AA446" s="28">
        <v>0</v>
      </c>
      <c r="AB446" s="28">
        <v>0</v>
      </c>
      <c r="AC446" s="28">
        <v>0</v>
      </c>
      <c r="AD446" s="28">
        <v>0</v>
      </c>
      <c r="AE446" s="28">
        <v>0</v>
      </c>
      <c r="AF446" s="28">
        <v>0</v>
      </c>
      <c r="AG446" s="28">
        <v>0</v>
      </c>
      <c r="AH446" s="28">
        <v>0</v>
      </c>
      <c r="AI446" s="28">
        <v>0</v>
      </c>
      <c r="AJ446" s="28">
        <v>0</v>
      </c>
      <c r="AK446" s="28">
        <v>0</v>
      </c>
      <c r="AL446" s="28">
        <v>0</v>
      </c>
      <c r="AM446" s="28">
        <v>0</v>
      </c>
      <c r="AN446" s="28">
        <v>0</v>
      </c>
      <c r="AO446" s="28">
        <v>0</v>
      </c>
      <c r="AP446" s="28">
        <v>0</v>
      </c>
      <c r="AQ446" s="28">
        <v>0</v>
      </c>
      <c r="AR446" s="28">
        <v>0</v>
      </c>
      <c r="AS446" s="28">
        <v>0</v>
      </c>
      <c r="AT446" s="28">
        <v>0</v>
      </c>
      <c r="AU446" s="28">
        <v>0</v>
      </c>
      <c r="AV446" s="28">
        <v>0</v>
      </c>
      <c r="AW446" s="88">
        <v>0</v>
      </c>
      <c r="AX446" s="28">
        <v>0</v>
      </c>
      <c r="AY446" s="28">
        <v>0</v>
      </c>
      <c r="AZ446" s="88">
        <v>0</v>
      </c>
      <c r="BA446" s="28">
        <v>0</v>
      </c>
      <c r="BB446" s="28">
        <v>0</v>
      </c>
      <c r="BC446" s="28">
        <v>0</v>
      </c>
      <c r="BD446" s="28">
        <v>0</v>
      </c>
      <c r="BE446" s="28">
        <v>0</v>
      </c>
      <c r="BF446" s="28">
        <v>0</v>
      </c>
      <c r="BG446" s="28">
        <v>0</v>
      </c>
      <c r="BH446" s="28">
        <v>0</v>
      </c>
      <c r="BI446" s="28">
        <v>0</v>
      </c>
      <c r="BJ446" s="28">
        <v>0</v>
      </c>
      <c r="BK446" s="28">
        <v>0</v>
      </c>
      <c r="BL446" s="28">
        <v>0</v>
      </c>
      <c r="BM446" s="28">
        <v>0</v>
      </c>
      <c r="BN446" s="28">
        <v>0</v>
      </c>
      <c r="BO446" s="28">
        <v>0</v>
      </c>
      <c r="BP446" s="28">
        <v>0</v>
      </c>
      <c r="BQ446" s="28">
        <v>0</v>
      </c>
      <c r="BR446" s="28">
        <v>0</v>
      </c>
      <c r="BS446" s="28">
        <v>0</v>
      </c>
      <c r="BT446" s="28">
        <v>0</v>
      </c>
      <c r="BU446" s="28">
        <v>0</v>
      </c>
      <c r="BV446" s="31">
        <f t="shared" si="246"/>
        <v>0</v>
      </c>
      <c r="BW446" s="31">
        <f t="shared" si="247"/>
        <v>0</v>
      </c>
      <c r="BX446" s="31">
        <f t="shared" si="248"/>
        <v>0</v>
      </c>
      <c r="BY446" s="31">
        <f t="shared" si="249"/>
        <v>0</v>
      </c>
      <c r="BZ446" s="31">
        <f t="shared" si="250"/>
        <v>0</v>
      </c>
      <c r="CA446" s="31">
        <f t="shared" si="251"/>
        <v>0</v>
      </c>
      <c r="CB446" s="31">
        <f t="shared" si="252"/>
        <v>0</v>
      </c>
      <c r="CC446" s="31">
        <f t="shared" si="253"/>
        <v>0</v>
      </c>
      <c r="CD446" s="31">
        <f t="shared" si="254"/>
        <v>0</v>
      </c>
      <c r="CE446" s="31">
        <f t="shared" si="255"/>
        <v>0</v>
      </c>
      <c r="CF446" s="85" t="s">
        <v>1401</v>
      </c>
    </row>
    <row r="447" spans="1:84" ht="41.25" customHeight="1" x14ac:dyDescent="0.25">
      <c r="A447" s="25" t="s">
        <v>116</v>
      </c>
      <c r="B447" s="26" t="s">
        <v>2053</v>
      </c>
      <c r="C447" s="29" t="s">
        <v>2054</v>
      </c>
      <c r="D447" s="63">
        <v>2018</v>
      </c>
      <c r="E447" s="63">
        <v>2018</v>
      </c>
      <c r="F447" s="63" t="s">
        <v>1358</v>
      </c>
      <c r="G447" s="64">
        <v>0</v>
      </c>
      <c r="H447" s="64">
        <f t="shared" si="239"/>
        <v>0</v>
      </c>
      <c r="I447" s="31" t="s">
        <v>1358</v>
      </c>
      <c r="J447" s="64">
        <v>0</v>
      </c>
      <c r="K447" s="31">
        <f t="shared" si="240"/>
        <v>0</v>
      </c>
      <c r="L447" s="67" t="s">
        <v>1358</v>
      </c>
      <c r="M447" s="31">
        <v>0</v>
      </c>
      <c r="N447" s="31">
        <v>0</v>
      </c>
      <c r="O447" s="65">
        <v>0</v>
      </c>
      <c r="P447" s="28">
        <v>0</v>
      </c>
      <c r="Q447" s="28">
        <v>0</v>
      </c>
      <c r="R447" s="31">
        <v>0</v>
      </c>
      <c r="S447" s="31">
        <f t="shared" si="237"/>
        <v>0</v>
      </c>
      <c r="T447" s="31">
        <f t="shared" si="238"/>
        <v>0</v>
      </c>
      <c r="U447" s="31">
        <f t="shared" si="245"/>
        <v>0</v>
      </c>
      <c r="V447" s="31">
        <f t="shared" si="241"/>
        <v>0</v>
      </c>
      <c r="W447" s="31">
        <f t="shared" si="236"/>
        <v>0</v>
      </c>
      <c r="X447" s="31">
        <v>0</v>
      </c>
      <c r="Y447" s="28">
        <v>0</v>
      </c>
      <c r="Z447" s="28">
        <v>0</v>
      </c>
      <c r="AA447" s="28">
        <v>0</v>
      </c>
      <c r="AB447" s="28">
        <v>0</v>
      </c>
      <c r="AC447" s="28">
        <v>0</v>
      </c>
      <c r="AD447" s="28">
        <v>0</v>
      </c>
      <c r="AE447" s="28">
        <v>0</v>
      </c>
      <c r="AF447" s="28">
        <v>0</v>
      </c>
      <c r="AG447" s="28">
        <v>0</v>
      </c>
      <c r="AH447" s="28">
        <v>0</v>
      </c>
      <c r="AI447" s="28">
        <v>0</v>
      </c>
      <c r="AJ447" s="28">
        <v>0</v>
      </c>
      <c r="AK447" s="28">
        <v>0</v>
      </c>
      <c r="AL447" s="28">
        <v>0</v>
      </c>
      <c r="AM447" s="28">
        <v>0</v>
      </c>
      <c r="AN447" s="28">
        <v>0</v>
      </c>
      <c r="AO447" s="28">
        <v>0</v>
      </c>
      <c r="AP447" s="28">
        <v>0</v>
      </c>
      <c r="AQ447" s="28">
        <v>0</v>
      </c>
      <c r="AR447" s="28">
        <v>0</v>
      </c>
      <c r="AS447" s="28">
        <v>0</v>
      </c>
      <c r="AT447" s="28">
        <v>0</v>
      </c>
      <c r="AU447" s="28">
        <v>0</v>
      </c>
      <c r="AV447" s="28">
        <v>0</v>
      </c>
      <c r="AW447" s="88">
        <v>0</v>
      </c>
      <c r="AX447" s="28">
        <v>0</v>
      </c>
      <c r="AY447" s="28">
        <v>0</v>
      </c>
      <c r="AZ447" s="88">
        <v>0</v>
      </c>
      <c r="BA447" s="28">
        <v>0</v>
      </c>
      <c r="BB447" s="28">
        <v>0</v>
      </c>
      <c r="BC447" s="28">
        <v>0</v>
      </c>
      <c r="BD447" s="28">
        <v>0</v>
      </c>
      <c r="BE447" s="28">
        <v>0</v>
      </c>
      <c r="BF447" s="28">
        <v>0</v>
      </c>
      <c r="BG447" s="28">
        <v>0</v>
      </c>
      <c r="BH447" s="28">
        <v>0</v>
      </c>
      <c r="BI447" s="28">
        <v>0</v>
      </c>
      <c r="BJ447" s="28">
        <v>0</v>
      </c>
      <c r="BK447" s="28">
        <v>0</v>
      </c>
      <c r="BL447" s="28">
        <v>0</v>
      </c>
      <c r="BM447" s="28">
        <v>0</v>
      </c>
      <c r="BN447" s="28">
        <v>0</v>
      </c>
      <c r="BO447" s="28">
        <v>0</v>
      </c>
      <c r="BP447" s="28">
        <v>0</v>
      </c>
      <c r="BQ447" s="28">
        <v>0</v>
      </c>
      <c r="BR447" s="28">
        <v>0</v>
      </c>
      <c r="BS447" s="28">
        <v>0</v>
      </c>
      <c r="BT447" s="28">
        <v>0</v>
      </c>
      <c r="BU447" s="28">
        <v>0</v>
      </c>
      <c r="BV447" s="31">
        <f t="shared" si="246"/>
        <v>0</v>
      </c>
      <c r="BW447" s="31">
        <f t="shared" si="247"/>
        <v>0</v>
      </c>
      <c r="BX447" s="31">
        <f t="shared" si="248"/>
        <v>0</v>
      </c>
      <c r="BY447" s="31">
        <f t="shared" si="249"/>
        <v>0</v>
      </c>
      <c r="BZ447" s="31">
        <f t="shared" si="250"/>
        <v>0</v>
      </c>
      <c r="CA447" s="31">
        <f t="shared" si="251"/>
        <v>0</v>
      </c>
      <c r="CB447" s="31">
        <f t="shared" si="252"/>
        <v>0</v>
      </c>
      <c r="CC447" s="31">
        <f t="shared" si="253"/>
        <v>0</v>
      </c>
      <c r="CD447" s="31">
        <f t="shared" si="254"/>
        <v>0</v>
      </c>
      <c r="CE447" s="31">
        <f t="shared" si="255"/>
        <v>0</v>
      </c>
      <c r="CF447" s="85" t="s">
        <v>1401</v>
      </c>
    </row>
    <row r="448" spans="1:84" ht="41.25" customHeight="1" x14ac:dyDescent="0.25">
      <c r="A448" s="25" t="s">
        <v>116</v>
      </c>
      <c r="B448" s="26" t="s">
        <v>2055</v>
      </c>
      <c r="C448" s="29" t="s">
        <v>2056</v>
      </c>
      <c r="D448" s="63">
        <v>2018</v>
      </c>
      <c r="E448" s="63">
        <v>2018</v>
      </c>
      <c r="F448" s="63" t="s">
        <v>1358</v>
      </c>
      <c r="G448" s="64">
        <v>0</v>
      </c>
      <c r="H448" s="64">
        <f t="shared" si="239"/>
        <v>0</v>
      </c>
      <c r="I448" s="31" t="s">
        <v>1358</v>
      </c>
      <c r="J448" s="64">
        <v>0</v>
      </c>
      <c r="K448" s="31">
        <f t="shared" si="240"/>
        <v>0</v>
      </c>
      <c r="L448" s="67" t="s">
        <v>1358</v>
      </c>
      <c r="M448" s="31">
        <v>0</v>
      </c>
      <c r="N448" s="31">
        <v>0</v>
      </c>
      <c r="O448" s="65">
        <v>0</v>
      </c>
      <c r="P448" s="28">
        <v>0</v>
      </c>
      <c r="Q448" s="28">
        <v>0</v>
      </c>
      <c r="R448" s="31">
        <v>0</v>
      </c>
      <c r="S448" s="31">
        <f t="shared" si="237"/>
        <v>0</v>
      </c>
      <c r="T448" s="31">
        <f t="shared" si="238"/>
        <v>0</v>
      </c>
      <c r="U448" s="31">
        <f t="shared" si="245"/>
        <v>0</v>
      </c>
      <c r="V448" s="31">
        <f t="shared" si="241"/>
        <v>0</v>
      </c>
      <c r="W448" s="31">
        <f t="shared" si="236"/>
        <v>0</v>
      </c>
      <c r="X448" s="31">
        <v>0</v>
      </c>
      <c r="Y448" s="28">
        <v>0</v>
      </c>
      <c r="Z448" s="28">
        <v>0</v>
      </c>
      <c r="AA448" s="28">
        <v>0</v>
      </c>
      <c r="AB448" s="28">
        <v>0</v>
      </c>
      <c r="AC448" s="28">
        <v>0</v>
      </c>
      <c r="AD448" s="28">
        <v>0</v>
      </c>
      <c r="AE448" s="28">
        <v>0</v>
      </c>
      <c r="AF448" s="28">
        <v>0</v>
      </c>
      <c r="AG448" s="28">
        <v>0</v>
      </c>
      <c r="AH448" s="28">
        <v>0</v>
      </c>
      <c r="AI448" s="28">
        <v>0</v>
      </c>
      <c r="AJ448" s="28">
        <v>0</v>
      </c>
      <c r="AK448" s="28">
        <v>0</v>
      </c>
      <c r="AL448" s="28">
        <v>0</v>
      </c>
      <c r="AM448" s="28">
        <v>0</v>
      </c>
      <c r="AN448" s="28">
        <v>0</v>
      </c>
      <c r="AO448" s="28">
        <v>0</v>
      </c>
      <c r="AP448" s="28">
        <v>0</v>
      </c>
      <c r="AQ448" s="28">
        <v>0</v>
      </c>
      <c r="AR448" s="28">
        <v>0</v>
      </c>
      <c r="AS448" s="28">
        <v>0</v>
      </c>
      <c r="AT448" s="28">
        <v>0</v>
      </c>
      <c r="AU448" s="28">
        <v>0</v>
      </c>
      <c r="AV448" s="28">
        <v>0</v>
      </c>
      <c r="AW448" s="88">
        <v>0</v>
      </c>
      <c r="AX448" s="28">
        <v>0</v>
      </c>
      <c r="AY448" s="28">
        <v>0</v>
      </c>
      <c r="AZ448" s="88">
        <v>0</v>
      </c>
      <c r="BA448" s="28">
        <v>0</v>
      </c>
      <c r="BB448" s="28">
        <v>0</v>
      </c>
      <c r="BC448" s="28">
        <v>0</v>
      </c>
      <c r="BD448" s="28">
        <v>0</v>
      </c>
      <c r="BE448" s="28">
        <v>0</v>
      </c>
      <c r="BF448" s="28">
        <v>0</v>
      </c>
      <c r="BG448" s="28">
        <v>0</v>
      </c>
      <c r="BH448" s="28">
        <v>0</v>
      </c>
      <c r="BI448" s="28">
        <v>0</v>
      </c>
      <c r="BJ448" s="28">
        <v>0</v>
      </c>
      <c r="BK448" s="28">
        <v>0</v>
      </c>
      <c r="BL448" s="28">
        <v>0</v>
      </c>
      <c r="BM448" s="28">
        <v>0</v>
      </c>
      <c r="BN448" s="28">
        <v>0</v>
      </c>
      <c r="BO448" s="28">
        <v>0</v>
      </c>
      <c r="BP448" s="28">
        <v>0</v>
      </c>
      <c r="BQ448" s="28">
        <v>0</v>
      </c>
      <c r="BR448" s="28">
        <v>0</v>
      </c>
      <c r="BS448" s="28">
        <v>0</v>
      </c>
      <c r="BT448" s="28">
        <v>0</v>
      </c>
      <c r="BU448" s="28">
        <v>0</v>
      </c>
      <c r="BV448" s="31">
        <f t="shared" si="246"/>
        <v>0</v>
      </c>
      <c r="BW448" s="31">
        <f t="shared" si="247"/>
        <v>0</v>
      </c>
      <c r="BX448" s="31">
        <f t="shared" si="248"/>
        <v>0</v>
      </c>
      <c r="BY448" s="31">
        <f t="shared" si="249"/>
        <v>0</v>
      </c>
      <c r="BZ448" s="31">
        <f t="shared" si="250"/>
        <v>0</v>
      </c>
      <c r="CA448" s="31">
        <f t="shared" si="251"/>
        <v>0</v>
      </c>
      <c r="CB448" s="31">
        <f t="shared" si="252"/>
        <v>0</v>
      </c>
      <c r="CC448" s="31">
        <f t="shared" si="253"/>
        <v>0</v>
      </c>
      <c r="CD448" s="31">
        <f t="shared" si="254"/>
        <v>0</v>
      </c>
      <c r="CE448" s="31">
        <f t="shared" si="255"/>
        <v>0</v>
      </c>
      <c r="CF448" s="85" t="s">
        <v>1401</v>
      </c>
    </row>
    <row r="449" spans="1:84" ht="41.25" customHeight="1" x14ac:dyDescent="0.25">
      <c r="A449" s="25" t="s">
        <v>116</v>
      </c>
      <c r="B449" s="26" t="s">
        <v>2057</v>
      </c>
      <c r="C449" s="29" t="s">
        <v>2058</v>
      </c>
      <c r="D449" s="63">
        <v>2018</v>
      </c>
      <c r="E449" s="63">
        <v>2018</v>
      </c>
      <c r="F449" s="63" t="s">
        <v>1358</v>
      </c>
      <c r="G449" s="64">
        <v>0</v>
      </c>
      <c r="H449" s="64">
        <f t="shared" si="239"/>
        <v>0</v>
      </c>
      <c r="I449" s="31" t="s">
        <v>1358</v>
      </c>
      <c r="J449" s="64">
        <v>0</v>
      </c>
      <c r="K449" s="31">
        <f t="shared" si="240"/>
        <v>0</v>
      </c>
      <c r="L449" s="67" t="s">
        <v>1358</v>
      </c>
      <c r="M449" s="31">
        <v>0</v>
      </c>
      <c r="N449" s="31">
        <v>0</v>
      </c>
      <c r="O449" s="65">
        <v>0</v>
      </c>
      <c r="P449" s="28">
        <v>0</v>
      </c>
      <c r="Q449" s="28">
        <v>0</v>
      </c>
      <c r="R449" s="31">
        <v>0</v>
      </c>
      <c r="S449" s="31">
        <f t="shared" si="237"/>
        <v>0</v>
      </c>
      <c r="T449" s="31">
        <f t="shared" si="238"/>
        <v>0</v>
      </c>
      <c r="U449" s="31">
        <f t="shared" si="245"/>
        <v>0</v>
      </c>
      <c r="V449" s="31">
        <f t="shared" si="241"/>
        <v>0</v>
      </c>
      <c r="W449" s="31">
        <f t="shared" si="236"/>
        <v>0</v>
      </c>
      <c r="X449" s="31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0</v>
      </c>
      <c r="AE449" s="28">
        <v>0</v>
      </c>
      <c r="AF449" s="28">
        <v>0</v>
      </c>
      <c r="AG449" s="28">
        <v>0</v>
      </c>
      <c r="AH449" s="28">
        <v>0</v>
      </c>
      <c r="AI449" s="28">
        <v>0</v>
      </c>
      <c r="AJ449" s="28">
        <v>0</v>
      </c>
      <c r="AK449" s="28">
        <v>0</v>
      </c>
      <c r="AL449" s="28">
        <v>0</v>
      </c>
      <c r="AM449" s="28">
        <v>0</v>
      </c>
      <c r="AN449" s="28">
        <v>0</v>
      </c>
      <c r="AO449" s="28">
        <v>0</v>
      </c>
      <c r="AP449" s="28">
        <v>0</v>
      </c>
      <c r="AQ449" s="28">
        <v>0</v>
      </c>
      <c r="AR449" s="28">
        <v>0</v>
      </c>
      <c r="AS449" s="28">
        <v>0</v>
      </c>
      <c r="AT449" s="28">
        <v>0</v>
      </c>
      <c r="AU449" s="28">
        <v>0</v>
      </c>
      <c r="AV449" s="28">
        <v>0</v>
      </c>
      <c r="AW449" s="88">
        <v>0</v>
      </c>
      <c r="AX449" s="28">
        <v>0</v>
      </c>
      <c r="AY449" s="28">
        <v>0</v>
      </c>
      <c r="AZ449" s="88">
        <v>0</v>
      </c>
      <c r="BA449" s="28">
        <v>0</v>
      </c>
      <c r="BB449" s="28">
        <v>0</v>
      </c>
      <c r="BC449" s="28">
        <v>0</v>
      </c>
      <c r="BD449" s="28">
        <v>0</v>
      </c>
      <c r="BE449" s="28">
        <v>0</v>
      </c>
      <c r="BF449" s="28">
        <v>0</v>
      </c>
      <c r="BG449" s="28">
        <v>0</v>
      </c>
      <c r="BH449" s="28">
        <v>0</v>
      </c>
      <c r="BI449" s="28">
        <v>0</v>
      </c>
      <c r="BJ449" s="28">
        <v>0</v>
      </c>
      <c r="BK449" s="28">
        <v>0</v>
      </c>
      <c r="BL449" s="28">
        <v>0</v>
      </c>
      <c r="BM449" s="28">
        <v>0</v>
      </c>
      <c r="BN449" s="28">
        <v>0</v>
      </c>
      <c r="BO449" s="28">
        <v>0</v>
      </c>
      <c r="BP449" s="28">
        <v>0</v>
      </c>
      <c r="BQ449" s="28">
        <v>0</v>
      </c>
      <c r="BR449" s="28">
        <v>0</v>
      </c>
      <c r="BS449" s="28">
        <v>0</v>
      </c>
      <c r="BT449" s="28">
        <v>0</v>
      </c>
      <c r="BU449" s="28">
        <v>0</v>
      </c>
      <c r="BV449" s="31">
        <f t="shared" si="246"/>
        <v>0</v>
      </c>
      <c r="BW449" s="31">
        <f t="shared" si="247"/>
        <v>0</v>
      </c>
      <c r="BX449" s="31">
        <f t="shared" si="248"/>
        <v>0</v>
      </c>
      <c r="BY449" s="31">
        <f t="shared" si="249"/>
        <v>0</v>
      </c>
      <c r="BZ449" s="31">
        <f t="shared" si="250"/>
        <v>0</v>
      </c>
      <c r="CA449" s="31">
        <f t="shared" si="251"/>
        <v>0</v>
      </c>
      <c r="CB449" s="31">
        <f t="shared" si="252"/>
        <v>0</v>
      </c>
      <c r="CC449" s="31">
        <f t="shared" si="253"/>
        <v>0</v>
      </c>
      <c r="CD449" s="31">
        <f t="shared" si="254"/>
        <v>0</v>
      </c>
      <c r="CE449" s="31">
        <f t="shared" si="255"/>
        <v>0</v>
      </c>
      <c r="CF449" s="85" t="s">
        <v>1401</v>
      </c>
    </row>
    <row r="450" spans="1:84" ht="41.25" customHeight="1" x14ac:dyDescent="0.25">
      <c r="A450" s="25" t="s">
        <v>116</v>
      </c>
      <c r="B450" s="26" t="s">
        <v>2059</v>
      </c>
      <c r="C450" s="29" t="s">
        <v>2060</v>
      </c>
      <c r="D450" s="63">
        <v>2018</v>
      </c>
      <c r="E450" s="63">
        <v>2018</v>
      </c>
      <c r="F450" s="63" t="s">
        <v>1358</v>
      </c>
      <c r="G450" s="64">
        <v>0</v>
      </c>
      <c r="H450" s="64">
        <f t="shared" si="239"/>
        <v>6.8936461399999996E-2</v>
      </c>
      <c r="I450" s="31" t="s">
        <v>1358</v>
      </c>
      <c r="J450" s="64">
        <f>K450/7.78</f>
        <v>8.86072768637532E-3</v>
      </c>
      <c r="K450" s="31">
        <f t="shared" si="240"/>
        <v>6.8936461399999996E-2</v>
      </c>
      <c r="L450" s="67" t="s">
        <v>2622</v>
      </c>
      <c r="M450" s="31">
        <v>0</v>
      </c>
      <c r="N450" s="31">
        <v>0</v>
      </c>
      <c r="O450" s="65">
        <v>0</v>
      </c>
      <c r="P450" s="28">
        <v>0</v>
      </c>
      <c r="Q450" s="28">
        <v>0</v>
      </c>
      <c r="R450" s="31">
        <v>0</v>
      </c>
      <c r="S450" s="31">
        <f t="shared" si="237"/>
        <v>0</v>
      </c>
      <c r="T450" s="31">
        <f t="shared" si="238"/>
        <v>6.8936461399999996E-2</v>
      </c>
      <c r="U450" s="31">
        <f t="shared" si="245"/>
        <v>0</v>
      </c>
      <c r="V450" s="31">
        <f t="shared" si="241"/>
        <v>0</v>
      </c>
      <c r="W450" s="31">
        <f t="shared" si="236"/>
        <v>0</v>
      </c>
      <c r="X450" s="31">
        <v>0</v>
      </c>
      <c r="Y450" s="28">
        <v>0</v>
      </c>
      <c r="Z450" s="28">
        <v>0</v>
      </c>
      <c r="AA450" s="28">
        <v>0</v>
      </c>
      <c r="AB450" s="28">
        <v>0</v>
      </c>
      <c r="AC450" s="28">
        <v>0</v>
      </c>
      <c r="AD450" s="28">
        <v>0</v>
      </c>
      <c r="AE450" s="28">
        <v>0</v>
      </c>
      <c r="AF450" s="28">
        <v>0</v>
      </c>
      <c r="AG450" s="28">
        <v>0</v>
      </c>
      <c r="AH450" s="28">
        <v>0</v>
      </c>
      <c r="AI450" s="28">
        <v>0</v>
      </c>
      <c r="AJ450" s="28">
        <v>0</v>
      </c>
      <c r="AK450" s="28">
        <v>0</v>
      </c>
      <c r="AL450" s="28">
        <v>0</v>
      </c>
      <c r="AM450" s="28">
        <v>0</v>
      </c>
      <c r="AN450" s="28">
        <v>0</v>
      </c>
      <c r="AO450" s="28">
        <v>0</v>
      </c>
      <c r="AP450" s="28">
        <v>0</v>
      </c>
      <c r="AQ450" s="28">
        <v>0</v>
      </c>
      <c r="AR450" s="28">
        <v>0</v>
      </c>
      <c r="AS450" s="28">
        <v>0</v>
      </c>
      <c r="AT450" s="28">
        <v>0</v>
      </c>
      <c r="AU450" s="28">
        <v>0</v>
      </c>
      <c r="AV450" s="28">
        <v>0</v>
      </c>
      <c r="AW450" s="88">
        <v>0</v>
      </c>
      <c r="AX450" s="28">
        <v>0</v>
      </c>
      <c r="AY450" s="28">
        <v>0</v>
      </c>
      <c r="AZ450" s="88">
        <v>0</v>
      </c>
      <c r="BA450" s="28">
        <v>0</v>
      </c>
      <c r="BB450" s="28">
        <v>0</v>
      </c>
      <c r="BC450" s="28">
        <v>0</v>
      </c>
      <c r="BD450" s="28">
        <v>0</v>
      </c>
      <c r="BE450" s="28">
        <v>0</v>
      </c>
      <c r="BF450" s="28">
        <v>0</v>
      </c>
      <c r="BG450" s="28">
        <v>6.8936461399999996E-2</v>
      </c>
      <c r="BH450" s="28">
        <v>0</v>
      </c>
      <c r="BI450" s="28">
        <v>0</v>
      </c>
      <c r="BJ450" s="28">
        <v>6.8936461399999996E-2</v>
      </c>
      <c r="BK450" s="28">
        <v>0</v>
      </c>
      <c r="BL450" s="28">
        <v>0</v>
      </c>
      <c r="BM450" s="28">
        <v>0</v>
      </c>
      <c r="BN450" s="28">
        <v>0</v>
      </c>
      <c r="BO450" s="28">
        <v>0</v>
      </c>
      <c r="BP450" s="28">
        <v>0</v>
      </c>
      <c r="BQ450" s="28">
        <v>0</v>
      </c>
      <c r="BR450" s="28">
        <v>0</v>
      </c>
      <c r="BS450" s="28">
        <v>0</v>
      </c>
      <c r="BT450" s="28">
        <v>0</v>
      </c>
      <c r="BU450" s="28">
        <v>0</v>
      </c>
      <c r="BV450" s="31">
        <f t="shared" si="246"/>
        <v>6.8936461399999996E-2</v>
      </c>
      <c r="BW450" s="31">
        <f t="shared" si="247"/>
        <v>0</v>
      </c>
      <c r="BX450" s="31">
        <f t="shared" si="248"/>
        <v>0</v>
      </c>
      <c r="BY450" s="31">
        <f t="shared" si="249"/>
        <v>6.8936461399999996E-2</v>
      </c>
      <c r="BZ450" s="31">
        <f t="shared" si="250"/>
        <v>0</v>
      </c>
      <c r="CA450" s="31">
        <f t="shared" si="251"/>
        <v>6.8936461399999996E-2</v>
      </c>
      <c r="CB450" s="31">
        <f t="shared" si="252"/>
        <v>0</v>
      </c>
      <c r="CC450" s="31">
        <f t="shared" si="253"/>
        <v>0</v>
      </c>
      <c r="CD450" s="31">
        <f t="shared" si="254"/>
        <v>6.8936461399999996E-2</v>
      </c>
      <c r="CE450" s="31">
        <f t="shared" si="255"/>
        <v>0</v>
      </c>
      <c r="CF450" s="85" t="s">
        <v>1401</v>
      </c>
    </row>
    <row r="451" spans="1:84" ht="41.25" customHeight="1" x14ac:dyDescent="0.25">
      <c r="A451" s="25" t="s">
        <v>116</v>
      </c>
      <c r="B451" s="26" t="s">
        <v>2061</v>
      </c>
      <c r="C451" s="29" t="s">
        <v>2062</v>
      </c>
      <c r="D451" s="63">
        <v>2018</v>
      </c>
      <c r="E451" s="63">
        <v>2018</v>
      </c>
      <c r="F451" s="63" t="s">
        <v>1358</v>
      </c>
      <c r="G451" s="64">
        <v>0</v>
      </c>
      <c r="H451" s="64">
        <f t="shared" si="239"/>
        <v>4.4482294799999995E-2</v>
      </c>
      <c r="I451" s="31" t="s">
        <v>1358</v>
      </c>
      <c r="J451" s="64">
        <f>K451/7.78</f>
        <v>5.7175186118251916E-3</v>
      </c>
      <c r="K451" s="31">
        <f t="shared" si="240"/>
        <v>4.4482294799999995E-2</v>
      </c>
      <c r="L451" s="67" t="s">
        <v>2622</v>
      </c>
      <c r="M451" s="31">
        <v>0</v>
      </c>
      <c r="N451" s="31">
        <v>0</v>
      </c>
      <c r="O451" s="65">
        <v>0</v>
      </c>
      <c r="P451" s="28">
        <v>0</v>
      </c>
      <c r="Q451" s="28">
        <v>0</v>
      </c>
      <c r="R451" s="31">
        <v>0</v>
      </c>
      <c r="S451" s="31">
        <f t="shared" si="237"/>
        <v>0</v>
      </c>
      <c r="T451" s="31">
        <f t="shared" si="238"/>
        <v>4.4482294799999995E-2</v>
      </c>
      <c r="U451" s="31">
        <f t="shared" si="245"/>
        <v>0</v>
      </c>
      <c r="V451" s="31">
        <f t="shared" si="241"/>
        <v>0</v>
      </c>
      <c r="W451" s="31">
        <f t="shared" si="236"/>
        <v>0</v>
      </c>
      <c r="X451" s="31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0</v>
      </c>
      <c r="AE451" s="28">
        <v>0</v>
      </c>
      <c r="AF451" s="28">
        <v>0</v>
      </c>
      <c r="AG451" s="28">
        <v>0</v>
      </c>
      <c r="AH451" s="28">
        <v>0</v>
      </c>
      <c r="AI451" s="28">
        <v>0</v>
      </c>
      <c r="AJ451" s="28">
        <v>0</v>
      </c>
      <c r="AK451" s="28">
        <v>0</v>
      </c>
      <c r="AL451" s="28">
        <v>0</v>
      </c>
      <c r="AM451" s="28">
        <v>0</v>
      </c>
      <c r="AN451" s="28">
        <v>0</v>
      </c>
      <c r="AO451" s="28">
        <v>0</v>
      </c>
      <c r="AP451" s="28">
        <v>0</v>
      </c>
      <c r="AQ451" s="28">
        <v>0</v>
      </c>
      <c r="AR451" s="28">
        <v>0</v>
      </c>
      <c r="AS451" s="28">
        <v>0</v>
      </c>
      <c r="AT451" s="28">
        <v>0</v>
      </c>
      <c r="AU451" s="28">
        <v>0</v>
      </c>
      <c r="AV451" s="28">
        <v>0</v>
      </c>
      <c r="AW451" s="88">
        <v>0</v>
      </c>
      <c r="AX451" s="28">
        <v>0</v>
      </c>
      <c r="AY451" s="28">
        <v>0</v>
      </c>
      <c r="AZ451" s="88">
        <v>0</v>
      </c>
      <c r="BA451" s="28">
        <v>0</v>
      </c>
      <c r="BB451" s="28">
        <v>0</v>
      </c>
      <c r="BC451" s="28">
        <v>0</v>
      </c>
      <c r="BD451" s="28">
        <v>0</v>
      </c>
      <c r="BE451" s="28">
        <v>0</v>
      </c>
      <c r="BF451" s="28">
        <v>0</v>
      </c>
      <c r="BG451" s="28">
        <v>4.4482294799999995E-2</v>
      </c>
      <c r="BH451" s="28">
        <v>0</v>
      </c>
      <c r="BI451" s="28">
        <v>0</v>
      </c>
      <c r="BJ451" s="28">
        <v>4.4482294799999995E-2</v>
      </c>
      <c r="BK451" s="28">
        <v>0</v>
      </c>
      <c r="BL451" s="28">
        <v>0</v>
      </c>
      <c r="BM451" s="28">
        <v>0</v>
      </c>
      <c r="BN451" s="28">
        <v>0</v>
      </c>
      <c r="BO451" s="28">
        <v>0</v>
      </c>
      <c r="BP451" s="28">
        <v>0</v>
      </c>
      <c r="BQ451" s="28">
        <v>0</v>
      </c>
      <c r="BR451" s="28">
        <v>0</v>
      </c>
      <c r="BS451" s="28">
        <v>0</v>
      </c>
      <c r="BT451" s="28">
        <v>0</v>
      </c>
      <c r="BU451" s="28">
        <v>0</v>
      </c>
      <c r="BV451" s="31">
        <f t="shared" si="246"/>
        <v>4.4482294799999995E-2</v>
      </c>
      <c r="BW451" s="31">
        <f t="shared" si="247"/>
        <v>0</v>
      </c>
      <c r="BX451" s="31">
        <f t="shared" si="248"/>
        <v>0</v>
      </c>
      <c r="BY451" s="31">
        <f t="shared" si="249"/>
        <v>4.4482294799999995E-2</v>
      </c>
      <c r="BZ451" s="31">
        <f t="shared" si="250"/>
        <v>0</v>
      </c>
      <c r="CA451" s="31">
        <f t="shared" si="251"/>
        <v>4.4482294799999995E-2</v>
      </c>
      <c r="CB451" s="31">
        <f t="shared" si="252"/>
        <v>0</v>
      </c>
      <c r="CC451" s="31">
        <f t="shared" si="253"/>
        <v>0</v>
      </c>
      <c r="CD451" s="31">
        <f t="shared" si="254"/>
        <v>4.4482294799999995E-2</v>
      </c>
      <c r="CE451" s="31">
        <f t="shared" si="255"/>
        <v>0</v>
      </c>
      <c r="CF451" s="85" t="s">
        <v>1401</v>
      </c>
    </row>
    <row r="452" spans="1:84" ht="41.25" customHeight="1" x14ac:dyDescent="0.25">
      <c r="A452" s="25" t="s">
        <v>116</v>
      </c>
      <c r="B452" s="26" t="s">
        <v>2063</v>
      </c>
      <c r="C452" s="29" t="s">
        <v>2064</v>
      </c>
      <c r="D452" s="63">
        <v>2018</v>
      </c>
      <c r="E452" s="63">
        <v>2018</v>
      </c>
      <c r="F452" s="63" t="s">
        <v>1358</v>
      </c>
      <c r="G452" s="64">
        <v>0</v>
      </c>
      <c r="H452" s="64">
        <f t="shared" si="239"/>
        <v>0.89624905799999988</v>
      </c>
      <c r="I452" s="31" t="s">
        <v>1358</v>
      </c>
      <c r="J452" s="64">
        <f>K452/7.78</f>
        <v>0.11519910771208225</v>
      </c>
      <c r="K452" s="31">
        <f t="shared" si="240"/>
        <v>0.89624905799999988</v>
      </c>
      <c r="L452" s="67" t="s">
        <v>2622</v>
      </c>
      <c r="M452" s="31">
        <v>0</v>
      </c>
      <c r="N452" s="31">
        <v>0</v>
      </c>
      <c r="O452" s="65">
        <v>0</v>
      </c>
      <c r="P452" s="28">
        <v>0</v>
      </c>
      <c r="Q452" s="28">
        <v>0</v>
      </c>
      <c r="R452" s="31">
        <v>0</v>
      </c>
      <c r="S452" s="31">
        <f t="shared" si="237"/>
        <v>0</v>
      </c>
      <c r="T452" s="31">
        <f t="shared" si="238"/>
        <v>0.89624905799999988</v>
      </c>
      <c r="U452" s="31">
        <f t="shared" si="245"/>
        <v>0</v>
      </c>
      <c r="V452" s="31">
        <f t="shared" si="241"/>
        <v>0</v>
      </c>
      <c r="W452" s="31">
        <f t="shared" ref="W452:W515" si="256">AC452+BQ452</f>
        <v>0</v>
      </c>
      <c r="X452" s="31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  <c r="AH452" s="28">
        <v>0</v>
      </c>
      <c r="AI452" s="28">
        <v>0</v>
      </c>
      <c r="AJ452" s="28">
        <v>0</v>
      </c>
      <c r="AK452" s="28">
        <v>0</v>
      </c>
      <c r="AL452" s="28">
        <v>0</v>
      </c>
      <c r="AM452" s="28">
        <v>0</v>
      </c>
      <c r="AN452" s="28">
        <v>0</v>
      </c>
      <c r="AO452" s="28">
        <v>0</v>
      </c>
      <c r="AP452" s="28">
        <v>0</v>
      </c>
      <c r="AQ452" s="28">
        <v>0</v>
      </c>
      <c r="AR452" s="28">
        <v>0</v>
      </c>
      <c r="AS452" s="28">
        <v>0</v>
      </c>
      <c r="AT452" s="28">
        <v>0</v>
      </c>
      <c r="AU452" s="28">
        <v>0</v>
      </c>
      <c r="AV452" s="28">
        <v>0</v>
      </c>
      <c r="AW452" s="88">
        <v>0</v>
      </c>
      <c r="AX452" s="28">
        <v>0</v>
      </c>
      <c r="AY452" s="28">
        <v>0</v>
      </c>
      <c r="AZ452" s="88">
        <v>0</v>
      </c>
      <c r="BA452" s="28">
        <v>0</v>
      </c>
      <c r="BB452" s="28">
        <v>0</v>
      </c>
      <c r="BC452" s="28">
        <v>0</v>
      </c>
      <c r="BD452" s="28">
        <v>0</v>
      </c>
      <c r="BE452" s="28">
        <v>0</v>
      </c>
      <c r="BF452" s="28">
        <v>0</v>
      </c>
      <c r="BG452" s="28">
        <v>0.89624905799999988</v>
      </c>
      <c r="BH452" s="28">
        <v>0</v>
      </c>
      <c r="BI452" s="28">
        <v>0</v>
      </c>
      <c r="BJ452" s="28">
        <v>0.89624905799999988</v>
      </c>
      <c r="BK452" s="28">
        <v>0</v>
      </c>
      <c r="BL452" s="28">
        <v>0</v>
      </c>
      <c r="BM452" s="28">
        <v>0</v>
      </c>
      <c r="BN452" s="28">
        <v>0</v>
      </c>
      <c r="BO452" s="28">
        <v>0</v>
      </c>
      <c r="BP452" s="28">
        <v>0</v>
      </c>
      <c r="BQ452" s="28">
        <v>0</v>
      </c>
      <c r="BR452" s="28">
        <v>0</v>
      </c>
      <c r="BS452" s="28">
        <v>0</v>
      </c>
      <c r="BT452" s="28">
        <v>0</v>
      </c>
      <c r="BU452" s="28">
        <v>0</v>
      </c>
      <c r="BV452" s="31">
        <f t="shared" si="246"/>
        <v>0.89624905799999988</v>
      </c>
      <c r="BW452" s="31">
        <f t="shared" si="247"/>
        <v>0</v>
      </c>
      <c r="BX452" s="31">
        <f t="shared" si="248"/>
        <v>0</v>
      </c>
      <c r="BY452" s="31">
        <f t="shared" si="249"/>
        <v>0.89624905799999988</v>
      </c>
      <c r="BZ452" s="31">
        <f t="shared" si="250"/>
        <v>0</v>
      </c>
      <c r="CA452" s="31">
        <f t="shared" si="251"/>
        <v>0.89624905799999988</v>
      </c>
      <c r="CB452" s="31">
        <f t="shared" si="252"/>
        <v>0</v>
      </c>
      <c r="CC452" s="31">
        <f t="shared" si="253"/>
        <v>0</v>
      </c>
      <c r="CD452" s="31">
        <f t="shared" si="254"/>
        <v>0.89624905799999988</v>
      </c>
      <c r="CE452" s="31">
        <f t="shared" si="255"/>
        <v>0</v>
      </c>
      <c r="CF452" s="85" t="s">
        <v>1401</v>
      </c>
    </row>
    <row r="453" spans="1:84" ht="41.25" customHeight="1" x14ac:dyDescent="0.25">
      <c r="A453" s="25" t="s">
        <v>116</v>
      </c>
      <c r="B453" s="26" t="s">
        <v>2065</v>
      </c>
      <c r="C453" s="29" t="s">
        <v>2066</v>
      </c>
      <c r="D453" s="63">
        <v>2018</v>
      </c>
      <c r="E453" s="63">
        <v>2018</v>
      </c>
      <c r="F453" s="63" t="s">
        <v>1358</v>
      </c>
      <c r="G453" s="64">
        <v>0</v>
      </c>
      <c r="H453" s="64">
        <f t="shared" si="239"/>
        <v>3.1788314999999998E-2</v>
      </c>
      <c r="I453" s="31" t="s">
        <v>1358</v>
      </c>
      <c r="J453" s="64">
        <f>K453/7.78</f>
        <v>4.085901670951156E-3</v>
      </c>
      <c r="K453" s="31">
        <f t="shared" si="240"/>
        <v>3.1788314999999998E-2</v>
      </c>
      <c r="L453" s="67" t="s">
        <v>2622</v>
      </c>
      <c r="M453" s="31">
        <v>0</v>
      </c>
      <c r="N453" s="31">
        <v>0</v>
      </c>
      <c r="O453" s="65">
        <v>0</v>
      </c>
      <c r="P453" s="28">
        <v>0</v>
      </c>
      <c r="Q453" s="28">
        <v>0</v>
      </c>
      <c r="R453" s="31">
        <v>0</v>
      </c>
      <c r="S453" s="31">
        <f t="shared" si="237"/>
        <v>0</v>
      </c>
      <c r="T453" s="31">
        <f t="shared" si="238"/>
        <v>3.1788314999999998E-2</v>
      </c>
      <c r="U453" s="31">
        <f t="shared" si="245"/>
        <v>0</v>
      </c>
      <c r="V453" s="31">
        <f t="shared" si="241"/>
        <v>0</v>
      </c>
      <c r="W453" s="31">
        <f t="shared" si="256"/>
        <v>0</v>
      </c>
      <c r="X453" s="31">
        <v>0</v>
      </c>
      <c r="Y453" s="28">
        <v>0</v>
      </c>
      <c r="Z453" s="28">
        <v>0</v>
      </c>
      <c r="AA453" s="28">
        <v>0</v>
      </c>
      <c r="AB453" s="28">
        <v>0</v>
      </c>
      <c r="AC453" s="28">
        <v>0</v>
      </c>
      <c r="AD453" s="28">
        <v>0</v>
      </c>
      <c r="AE453" s="28">
        <v>0</v>
      </c>
      <c r="AF453" s="28">
        <v>0</v>
      </c>
      <c r="AG453" s="28">
        <v>0</v>
      </c>
      <c r="AH453" s="28">
        <v>0</v>
      </c>
      <c r="AI453" s="28">
        <v>0</v>
      </c>
      <c r="AJ453" s="28">
        <v>0</v>
      </c>
      <c r="AK453" s="28">
        <v>0</v>
      </c>
      <c r="AL453" s="28">
        <v>0</v>
      </c>
      <c r="AM453" s="28">
        <v>0</v>
      </c>
      <c r="AN453" s="28">
        <v>0</v>
      </c>
      <c r="AO453" s="28">
        <v>0</v>
      </c>
      <c r="AP453" s="28">
        <v>0</v>
      </c>
      <c r="AQ453" s="28">
        <v>0</v>
      </c>
      <c r="AR453" s="28">
        <v>0</v>
      </c>
      <c r="AS453" s="28">
        <v>0</v>
      </c>
      <c r="AT453" s="28">
        <v>0</v>
      </c>
      <c r="AU453" s="28">
        <v>0</v>
      </c>
      <c r="AV453" s="28">
        <v>0</v>
      </c>
      <c r="AW453" s="88">
        <v>0</v>
      </c>
      <c r="AX453" s="28">
        <v>0</v>
      </c>
      <c r="AY453" s="28">
        <v>0</v>
      </c>
      <c r="AZ453" s="88">
        <v>0</v>
      </c>
      <c r="BA453" s="28">
        <v>0</v>
      </c>
      <c r="BB453" s="28">
        <v>0</v>
      </c>
      <c r="BC453" s="28">
        <v>0</v>
      </c>
      <c r="BD453" s="28">
        <v>0</v>
      </c>
      <c r="BE453" s="28">
        <v>0</v>
      </c>
      <c r="BF453" s="28">
        <v>0</v>
      </c>
      <c r="BG453" s="28">
        <v>3.1788314999999998E-2</v>
      </c>
      <c r="BH453" s="28">
        <v>0</v>
      </c>
      <c r="BI453" s="28">
        <v>0</v>
      </c>
      <c r="BJ453" s="28">
        <v>3.1788314999999998E-2</v>
      </c>
      <c r="BK453" s="28">
        <v>0</v>
      </c>
      <c r="BL453" s="28">
        <v>0</v>
      </c>
      <c r="BM453" s="28">
        <v>0</v>
      </c>
      <c r="BN453" s="28">
        <v>0</v>
      </c>
      <c r="BO453" s="28">
        <v>0</v>
      </c>
      <c r="BP453" s="28">
        <v>0</v>
      </c>
      <c r="BQ453" s="28">
        <v>0</v>
      </c>
      <c r="BR453" s="28">
        <v>0</v>
      </c>
      <c r="BS453" s="28">
        <v>0</v>
      </c>
      <c r="BT453" s="28">
        <v>0</v>
      </c>
      <c r="BU453" s="28">
        <v>0</v>
      </c>
      <c r="BV453" s="31">
        <f t="shared" si="246"/>
        <v>3.1788314999999998E-2</v>
      </c>
      <c r="BW453" s="31">
        <f t="shared" si="247"/>
        <v>0</v>
      </c>
      <c r="BX453" s="31">
        <f t="shared" si="248"/>
        <v>0</v>
      </c>
      <c r="BY453" s="31">
        <f t="shared" si="249"/>
        <v>3.1788314999999998E-2</v>
      </c>
      <c r="BZ453" s="31">
        <f t="shared" si="250"/>
        <v>0</v>
      </c>
      <c r="CA453" s="31">
        <f t="shared" si="251"/>
        <v>3.1788314999999998E-2</v>
      </c>
      <c r="CB453" s="31">
        <f t="shared" si="252"/>
        <v>0</v>
      </c>
      <c r="CC453" s="31">
        <f t="shared" si="253"/>
        <v>0</v>
      </c>
      <c r="CD453" s="31">
        <f t="shared" si="254"/>
        <v>3.1788314999999998E-2</v>
      </c>
      <c r="CE453" s="31">
        <f t="shared" si="255"/>
        <v>0</v>
      </c>
      <c r="CF453" s="85" t="s">
        <v>1401</v>
      </c>
    </row>
    <row r="454" spans="1:84" ht="41.25" customHeight="1" x14ac:dyDescent="0.25">
      <c r="A454" s="25" t="s">
        <v>116</v>
      </c>
      <c r="B454" s="26" t="s">
        <v>2067</v>
      </c>
      <c r="C454" s="29" t="s">
        <v>2068</v>
      </c>
      <c r="D454" s="63">
        <v>2018</v>
      </c>
      <c r="E454" s="63">
        <v>2018</v>
      </c>
      <c r="F454" s="63" t="s">
        <v>1358</v>
      </c>
      <c r="G454" s="64">
        <v>0</v>
      </c>
      <c r="H454" s="64">
        <f t="shared" si="239"/>
        <v>3.2250910399999999E-2</v>
      </c>
      <c r="I454" s="31" t="s">
        <v>1358</v>
      </c>
      <c r="J454" s="64">
        <f>K454/7.78</f>
        <v>4.1453612339331621E-3</v>
      </c>
      <c r="K454" s="31">
        <f t="shared" si="240"/>
        <v>3.2250910399999999E-2</v>
      </c>
      <c r="L454" s="67" t="s">
        <v>2622</v>
      </c>
      <c r="M454" s="31">
        <v>0</v>
      </c>
      <c r="N454" s="31">
        <v>0</v>
      </c>
      <c r="O454" s="65">
        <v>0</v>
      </c>
      <c r="P454" s="28">
        <v>0</v>
      </c>
      <c r="Q454" s="28">
        <v>0</v>
      </c>
      <c r="R454" s="31">
        <v>0</v>
      </c>
      <c r="S454" s="31">
        <f t="shared" si="237"/>
        <v>0</v>
      </c>
      <c r="T454" s="31">
        <f t="shared" si="238"/>
        <v>3.2250910399999999E-2</v>
      </c>
      <c r="U454" s="31">
        <f t="shared" si="245"/>
        <v>0</v>
      </c>
      <c r="V454" s="31">
        <f t="shared" si="241"/>
        <v>0</v>
      </c>
      <c r="W454" s="31">
        <f t="shared" si="256"/>
        <v>0</v>
      </c>
      <c r="X454" s="31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0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8">
        <v>0</v>
      </c>
      <c r="AK454" s="28">
        <v>0</v>
      </c>
      <c r="AL454" s="28">
        <v>0</v>
      </c>
      <c r="AM454" s="28">
        <v>0</v>
      </c>
      <c r="AN454" s="28">
        <v>0</v>
      </c>
      <c r="AO454" s="28">
        <v>0</v>
      </c>
      <c r="AP454" s="28">
        <v>0</v>
      </c>
      <c r="AQ454" s="28">
        <v>0</v>
      </c>
      <c r="AR454" s="28">
        <v>0</v>
      </c>
      <c r="AS454" s="28">
        <v>0</v>
      </c>
      <c r="AT454" s="28">
        <v>0</v>
      </c>
      <c r="AU454" s="28">
        <v>0</v>
      </c>
      <c r="AV454" s="28">
        <v>0</v>
      </c>
      <c r="AW454" s="88">
        <v>0</v>
      </c>
      <c r="AX454" s="28">
        <v>0</v>
      </c>
      <c r="AY454" s="28">
        <v>0</v>
      </c>
      <c r="AZ454" s="88">
        <v>0</v>
      </c>
      <c r="BA454" s="28">
        <v>0</v>
      </c>
      <c r="BB454" s="28">
        <v>0</v>
      </c>
      <c r="BC454" s="28">
        <v>0</v>
      </c>
      <c r="BD454" s="28">
        <v>0</v>
      </c>
      <c r="BE454" s="28">
        <v>0</v>
      </c>
      <c r="BF454" s="28">
        <v>0</v>
      </c>
      <c r="BG454" s="28">
        <v>3.2250910399999999E-2</v>
      </c>
      <c r="BH454" s="28">
        <v>0</v>
      </c>
      <c r="BI454" s="28">
        <v>0</v>
      </c>
      <c r="BJ454" s="28">
        <v>3.2250910399999999E-2</v>
      </c>
      <c r="BK454" s="28">
        <v>0</v>
      </c>
      <c r="BL454" s="28">
        <v>0</v>
      </c>
      <c r="BM454" s="28">
        <v>0</v>
      </c>
      <c r="BN454" s="28">
        <v>0</v>
      </c>
      <c r="BO454" s="28">
        <v>0</v>
      </c>
      <c r="BP454" s="28">
        <v>0</v>
      </c>
      <c r="BQ454" s="28">
        <v>0</v>
      </c>
      <c r="BR454" s="28">
        <v>0</v>
      </c>
      <c r="BS454" s="28">
        <v>0</v>
      </c>
      <c r="BT454" s="28">
        <v>0</v>
      </c>
      <c r="BU454" s="28">
        <v>0</v>
      </c>
      <c r="BV454" s="31">
        <f t="shared" si="246"/>
        <v>3.2250910399999999E-2</v>
      </c>
      <c r="BW454" s="31">
        <f t="shared" si="247"/>
        <v>0</v>
      </c>
      <c r="BX454" s="31">
        <f t="shared" si="248"/>
        <v>0</v>
      </c>
      <c r="BY454" s="31">
        <f t="shared" si="249"/>
        <v>3.2250910399999999E-2</v>
      </c>
      <c r="BZ454" s="31">
        <f t="shared" si="250"/>
        <v>0</v>
      </c>
      <c r="CA454" s="31">
        <f t="shared" si="251"/>
        <v>3.2250910399999999E-2</v>
      </c>
      <c r="CB454" s="31">
        <f t="shared" si="252"/>
        <v>0</v>
      </c>
      <c r="CC454" s="31">
        <f t="shared" si="253"/>
        <v>0</v>
      </c>
      <c r="CD454" s="31">
        <f t="shared" si="254"/>
        <v>3.2250910399999999E-2</v>
      </c>
      <c r="CE454" s="31">
        <f t="shared" si="255"/>
        <v>0</v>
      </c>
      <c r="CF454" s="85" t="s">
        <v>1401</v>
      </c>
    </row>
    <row r="455" spans="1:84" ht="41.25" customHeight="1" x14ac:dyDescent="0.25">
      <c r="A455" s="25" t="s">
        <v>116</v>
      </c>
      <c r="B455" s="26" t="s">
        <v>2069</v>
      </c>
      <c r="C455" s="29" t="s">
        <v>1992</v>
      </c>
      <c r="D455" s="63">
        <v>2018</v>
      </c>
      <c r="E455" s="63">
        <v>2018</v>
      </c>
      <c r="F455" s="63" t="s">
        <v>1358</v>
      </c>
      <c r="G455" s="64">
        <v>0</v>
      </c>
      <c r="H455" s="64">
        <f t="shared" si="239"/>
        <v>3.7747492000000001E-3</v>
      </c>
      <c r="I455" s="31" t="s">
        <v>1358</v>
      </c>
      <c r="J455" s="64">
        <v>0</v>
      </c>
      <c r="K455" s="31">
        <f t="shared" si="240"/>
        <v>3.7747492000000001E-3</v>
      </c>
      <c r="L455" s="67" t="s">
        <v>1358</v>
      </c>
      <c r="M455" s="31">
        <v>0</v>
      </c>
      <c r="N455" s="31">
        <v>0</v>
      </c>
      <c r="O455" s="65">
        <v>0</v>
      </c>
      <c r="P455" s="28">
        <v>0</v>
      </c>
      <c r="Q455" s="28">
        <v>0</v>
      </c>
      <c r="R455" s="31">
        <v>0</v>
      </c>
      <c r="S455" s="31">
        <f t="shared" si="237"/>
        <v>0</v>
      </c>
      <c r="T455" s="31">
        <f t="shared" si="238"/>
        <v>3.7747492000000001E-3</v>
      </c>
      <c r="U455" s="31">
        <f t="shared" si="245"/>
        <v>0</v>
      </c>
      <c r="V455" s="31">
        <f t="shared" si="241"/>
        <v>0</v>
      </c>
      <c r="W455" s="31">
        <f t="shared" si="256"/>
        <v>0</v>
      </c>
      <c r="X455" s="31">
        <v>0</v>
      </c>
      <c r="Y455" s="28">
        <v>0</v>
      </c>
      <c r="Z455" s="28">
        <v>0</v>
      </c>
      <c r="AA455" s="28">
        <v>0</v>
      </c>
      <c r="AB455" s="28">
        <v>0</v>
      </c>
      <c r="AC455" s="28">
        <v>0</v>
      </c>
      <c r="AD455" s="28">
        <v>0</v>
      </c>
      <c r="AE455" s="28">
        <v>0</v>
      </c>
      <c r="AF455" s="28">
        <v>0</v>
      </c>
      <c r="AG455" s="28">
        <v>0</v>
      </c>
      <c r="AH455" s="28">
        <v>0</v>
      </c>
      <c r="AI455" s="28">
        <v>0</v>
      </c>
      <c r="AJ455" s="28">
        <v>0</v>
      </c>
      <c r="AK455" s="28">
        <v>0</v>
      </c>
      <c r="AL455" s="28">
        <v>0</v>
      </c>
      <c r="AM455" s="28">
        <v>0</v>
      </c>
      <c r="AN455" s="28">
        <v>0</v>
      </c>
      <c r="AO455" s="28">
        <v>0</v>
      </c>
      <c r="AP455" s="28">
        <v>0</v>
      </c>
      <c r="AQ455" s="28">
        <v>0</v>
      </c>
      <c r="AR455" s="28">
        <v>0</v>
      </c>
      <c r="AS455" s="28">
        <v>0</v>
      </c>
      <c r="AT455" s="28">
        <v>0</v>
      </c>
      <c r="AU455" s="28">
        <v>0</v>
      </c>
      <c r="AV455" s="28">
        <v>0</v>
      </c>
      <c r="AW455" s="88">
        <v>0</v>
      </c>
      <c r="AX455" s="28">
        <v>0</v>
      </c>
      <c r="AY455" s="28">
        <v>0</v>
      </c>
      <c r="AZ455" s="88">
        <v>0</v>
      </c>
      <c r="BA455" s="28">
        <v>0</v>
      </c>
      <c r="BB455" s="28">
        <v>0</v>
      </c>
      <c r="BC455" s="28">
        <v>0</v>
      </c>
      <c r="BD455" s="28">
        <v>0</v>
      </c>
      <c r="BE455" s="28">
        <v>0</v>
      </c>
      <c r="BF455" s="28">
        <v>0</v>
      </c>
      <c r="BG455" s="28">
        <v>3.7747492000000001E-3</v>
      </c>
      <c r="BH455" s="28">
        <v>0</v>
      </c>
      <c r="BI455" s="28">
        <v>0</v>
      </c>
      <c r="BJ455" s="28">
        <v>3.7747492000000001E-3</v>
      </c>
      <c r="BK455" s="28">
        <v>0</v>
      </c>
      <c r="BL455" s="28">
        <v>0</v>
      </c>
      <c r="BM455" s="28">
        <v>0</v>
      </c>
      <c r="BN455" s="28">
        <v>0</v>
      </c>
      <c r="BO455" s="28">
        <v>0</v>
      </c>
      <c r="BP455" s="28">
        <v>0</v>
      </c>
      <c r="BQ455" s="28">
        <v>0</v>
      </c>
      <c r="BR455" s="28">
        <v>0</v>
      </c>
      <c r="BS455" s="28">
        <v>0</v>
      </c>
      <c r="BT455" s="28">
        <v>0</v>
      </c>
      <c r="BU455" s="28">
        <v>0</v>
      </c>
      <c r="BV455" s="31">
        <f t="shared" si="246"/>
        <v>3.7747492000000001E-3</v>
      </c>
      <c r="BW455" s="31">
        <f t="shared" si="247"/>
        <v>0</v>
      </c>
      <c r="BX455" s="31">
        <f t="shared" si="248"/>
        <v>0</v>
      </c>
      <c r="BY455" s="31">
        <f t="shared" si="249"/>
        <v>3.7747492000000001E-3</v>
      </c>
      <c r="BZ455" s="31">
        <f t="shared" si="250"/>
        <v>0</v>
      </c>
      <c r="CA455" s="31">
        <f t="shared" si="251"/>
        <v>3.7747492000000001E-3</v>
      </c>
      <c r="CB455" s="31">
        <f t="shared" si="252"/>
        <v>0</v>
      </c>
      <c r="CC455" s="31">
        <f t="shared" si="253"/>
        <v>0</v>
      </c>
      <c r="CD455" s="31">
        <f t="shared" si="254"/>
        <v>3.7747492000000001E-3</v>
      </c>
      <c r="CE455" s="31">
        <f t="shared" si="255"/>
        <v>0</v>
      </c>
      <c r="CF455" s="85" t="s">
        <v>1401</v>
      </c>
    </row>
    <row r="456" spans="1:84" ht="41.25" customHeight="1" x14ac:dyDescent="0.25">
      <c r="A456" s="25" t="s">
        <v>116</v>
      </c>
      <c r="B456" s="26" t="s">
        <v>2070</v>
      </c>
      <c r="C456" s="29" t="s">
        <v>2071</v>
      </c>
      <c r="D456" s="63">
        <v>2018</v>
      </c>
      <c r="E456" s="63">
        <v>2018</v>
      </c>
      <c r="F456" s="63" t="s">
        <v>1358</v>
      </c>
      <c r="G456" s="64">
        <f>H456/7.5</f>
        <v>7.0704970666666644E-4</v>
      </c>
      <c r="H456" s="64">
        <f t="shared" si="239"/>
        <v>5.3028727999999987E-3</v>
      </c>
      <c r="I456" s="31" t="s">
        <v>2627</v>
      </c>
      <c r="J456" s="64">
        <f>K456/7.5</f>
        <v>7.0704970666666644E-4</v>
      </c>
      <c r="K456" s="31">
        <f t="shared" si="240"/>
        <v>5.3028727999999987E-3</v>
      </c>
      <c r="L456" s="67" t="s">
        <v>2627</v>
      </c>
      <c r="M456" s="31">
        <v>0</v>
      </c>
      <c r="N456" s="31">
        <v>0</v>
      </c>
      <c r="O456" s="65">
        <v>0</v>
      </c>
      <c r="P456" s="28">
        <v>0</v>
      </c>
      <c r="Q456" s="28">
        <v>0</v>
      </c>
      <c r="R456" s="31">
        <v>0</v>
      </c>
      <c r="S456" s="31">
        <f t="shared" si="237"/>
        <v>0</v>
      </c>
      <c r="T456" s="31">
        <f t="shared" si="238"/>
        <v>5.3028727999999987E-3</v>
      </c>
      <c r="U456" s="31">
        <f t="shared" si="245"/>
        <v>0</v>
      </c>
      <c r="V456" s="31">
        <f t="shared" si="241"/>
        <v>0</v>
      </c>
      <c r="W456" s="31">
        <f t="shared" si="256"/>
        <v>0</v>
      </c>
      <c r="X456" s="31">
        <v>0</v>
      </c>
      <c r="Y456" s="28">
        <v>0</v>
      </c>
      <c r="Z456" s="28">
        <v>0</v>
      </c>
      <c r="AA456" s="28">
        <v>0</v>
      </c>
      <c r="AB456" s="28">
        <v>0</v>
      </c>
      <c r="AC456" s="28">
        <v>0</v>
      </c>
      <c r="AD456" s="28">
        <v>0</v>
      </c>
      <c r="AE456" s="28">
        <v>0</v>
      </c>
      <c r="AF456" s="28">
        <v>0</v>
      </c>
      <c r="AG456" s="28">
        <v>0</v>
      </c>
      <c r="AH456" s="28">
        <v>0</v>
      </c>
      <c r="AI456" s="28">
        <v>0</v>
      </c>
      <c r="AJ456" s="28">
        <v>0</v>
      </c>
      <c r="AK456" s="28">
        <v>0</v>
      </c>
      <c r="AL456" s="28">
        <v>0</v>
      </c>
      <c r="AM456" s="28">
        <v>0</v>
      </c>
      <c r="AN456" s="28">
        <v>0</v>
      </c>
      <c r="AO456" s="28">
        <v>0</v>
      </c>
      <c r="AP456" s="28">
        <v>0</v>
      </c>
      <c r="AQ456" s="28">
        <v>0</v>
      </c>
      <c r="AR456" s="28">
        <v>0</v>
      </c>
      <c r="AS456" s="28">
        <v>0</v>
      </c>
      <c r="AT456" s="28">
        <v>0</v>
      </c>
      <c r="AU456" s="28">
        <v>0</v>
      </c>
      <c r="AV456" s="28">
        <v>0</v>
      </c>
      <c r="AW456" s="88">
        <v>0</v>
      </c>
      <c r="AX456" s="28">
        <v>0</v>
      </c>
      <c r="AY456" s="28">
        <v>0</v>
      </c>
      <c r="AZ456" s="88">
        <v>0</v>
      </c>
      <c r="BA456" s="28">
        <v>0</v>
      </c>
      <c r="BB456" s="28">
        <v>0</v>
      </c>
      <c r="BC456" s="28">
        <v>0</v>
      </c>
      <c r="BD456" s="28">
        <v>0</v>
      </c>
      <c r="BE456" s="28">
        <v>0</v>
      </c>
      <c r="BF456" s="28">
        <v>0</v>
      </c>
      <c r="BG456" s="28">
        <v>5.3028727999999987E-3</v>
      </c>
      <c r="BH456" s="28">
        <v>0</v>
      </c>
      <c r="BI456" s="28">
        <v>0</v>
      </c>
      <c r="BJ456" s="28">
        <v>5.3028727999999987E-3</v>
      </c>
      <c r="BK456" s="28">
        <v>0</v>
      </c>
      <c r="BL456" s="28">
        <v>0</v>
      </c>
      <c r="BM456" s="28">
        <v>0</v>
      </c>
      <c r="BN456" s="28">
        <v>0</v>
      </c>
      <c r="BO456" s="28">
        <v>0</v>
      </c>
      <c r="BP456" s="28">
        <v>0</v>
      </c>
      <c r="BQ456" s="28">
        <v>0</v>
      </c>
      <c r="BR456" s="28">
        <v>0</v>
      </c>
      <c r="BS456" s="28">
        <v>0</v>
      </c>
      <c r="BT456" s="28">
        <v>0</v>
      </c>
      <c r="BU456" s="28">
        <v>0</v>
      </c>
      <c r="BV456" s="31">
        <f t="shared" si="246"/>
        <v>5.3028727999999987E-3</v>
      </c>
      <c r="BW456" s="31">
        <f t="shared" si="247"/>
        <v>0</v>
      </c>
      <c r="BX456" s="31">
        <f t="shared" si="248"/>
        <v>0</v>
      </c>
      <c r="BY456" s="31">
        <f t="shared" si="249"/>
        <v>5.3028727999999987E-3</v>
      </c>
      <c r="BZ456" s="31">
        <f t="shared" si="250"/>
        <v>0</v>
      </c>
      <c r="CA456" s="31">
        <f t="shared" si="251"/>
        <v>5.3028727999999987E-3</v>
      </c>
      <c r="CB456" s="31">
        <f t="shared" si="252"/>
        <v>0</v>
      </c>
      <c r="CC456" s="31">
        <f t="shared" si="253"/>
        <v>0</v>
      </c>
      <c r="CD456" s="31">
        <f t="shared" si="254"/>
        <v>5.3028727999999987E-3</v>
      </c>
      <c r="CE456" s="31">
        <f t="shared" si="255"/>
        <v>0</v>
      </c>
      <c r="CF456" s="85" t="s">
        <v>1401</v>
      </c>
    </row>
    <row r="457" spans="1:84" ht="41.25" customHeight="1" x14ac:dyDescent="0.25">
      <c r="A457" s="25" t="s">
        <v>116</v>
      </c>
      <c r="B457" s="26" t="s">
        <v>2072</v>
      </c>
      <c r="C457" s="29" t="s">
        <v>2073</v>
      </c>
      <c r="D457" s="63">
        <v>2018</v>
      </c>
      <c r="E457" s="63">
        <v>2018</v>
      </c>
      <c r="F457" s="63" t="s">
        <v>1358</v>
      </c>
      <c r="G457" s="64">
        <f>H457/7.5</f>
        <v>9.9454490666666664E-4</v>
      </c>
      <c r="H457" s="64">
        <f t="shared" si="239"/>
        <v>7.4590868000000005E-3</v>
      </c>
      <c r="I457" s="31" t="s">
        <v>2627</v>
      </c>
      <c r="J457" s="64">
        <f>K457/7.5</f>
        <v>9.9454490666666664E-4</v>
      </c>
      <c r="K457" s="31">
        <f t="shared" si="240"/>
        <v>7.4590868000000005E-3</v>
      </c>
      <c r="L457" s="67" t="s">
        <v>2627</v>
      </c>
      <c r="M457" s="31">
        <v>0</v>
      </c>
      <c r="N457" s="31">
        <v>0</v>
      </c>
      <c r="O457" s="65">
        <v>0</v>
      </c>
      <c r="P457" s="28">
        <v>0</v>
      </c>
      <c r="Q457" s="28">
        <v>0</v>
      </c>
      <c r="R457" s="31">
        <v>0</v>
      </c>
      <c r="S457" s="31">
        <f t="shared" si="237"/>
        <v>0</v>
      </c>
      <c r="T457" s="31">
        <f t="shared" si="238"/>
        <v>7.4590868000000005E-3</v>
      </c>
      <c r="U457" s="31">
        <f t="shared" si="245"/>
        <v>0</v>
      </c>
      <c r="V457" s="31">
        <f t="shared" si="241"/>
        <v>0</v>
      </c>
      <c r="W457" s="31">
        <f t="shared" si="256"/>
        <v>0</v>
      </c>
      <c r="X457" s="31">
        <v>0</v>
      </c>
      <c r="Y457" s="28">
        <v>0</v>
      </c>
      <c r="Z457" s="28">
        <v>0</v>
      </c>
      <c r="AA457" s="28">
        <v>0</v>
      </c>
      <c r="AB457" s="28">
        <v>0</v>
      </c>
      <c r="AC457" s="28">
        <v>0</v>
      </c>
      <c r="AD457" s="28">
        <v>0</v>
      </c>
      <c r="AE457" s="28">
        <v>0</v>
      </c>
      <c r="AF457" s="28">
        <v>0</v>
      </c>
      <c r="AG457" s="28">
        <v>0</v>
      </c>
      <c r="AH457" s="28">
        <v>0</v>
      </c>
      <c r="AI457" s="28">
        <v>0</v>
      </c>
      <c r="AJ457" s="28">
        <v>0</v>
      </c>
      <c r="AK457" s="28">
        <v>0</v>
      </c>
      <c r="AL457" s="28">
        <v>0</v>
      </c>
      <c r="AM457" s="28">
        <v>0</v>
      </c>
      <c r="AN457" s="28">
        <v>0</v>
      </c>
      <c r="AO457" s="28">
        <v>0</v>
      </c>
      <c r="AP457" s="28">
        <v>0</v>
      </c>
      <c r="AQ457" s="28">
        <v>0</v>
      </c>
      <c r="AR457" s="28">
        <v>0</v>
      </c>
      <c r="AS457" s="28">
        <v>0</v>
      </c>
      <c r="AT457" s="28">
        <v>0</v>
      </c>
      <c r="AU457" s="28">
        <v>0</v>
      </c>
      <c r="AV457" s="28">
        <v>0</v>
      </c>
      <c r="AW457" s="88">
        <v>0</v>
      </c>
      <c r="AX457" s="28">
        <v>0</v>
      </c>
      <c r="AY457" s="28">
        <v>0</v>
      </c>
      <c r="AZ457" s="88">
        <v>0</v>
      </c>
      <c r="BA457" s="28">
        <v>0</v>
      </c>
      <c r="BB457" s="28">
        <v>0</v>
      </c>
      <c r="BC457" s="28">
        <v>0</v>
      </c>
      <c r="BD457" s="28">
        <v>0</v>
      </c>
      <c r="BE457" s="28">
        <v>0</v>
      </c>
      <c r="BF457" s="28">
        <v>0</v>
      </c>
      <c r="BG457" s="28">
        <v>7.4590868000000005E-3</v>
      </c>
      <c r="BH457" s="28">
        <v>0</v>
      </c>
      <c r="BI457" s="28">
        <v>0</v>
      </c>
      <c r="BJ457" s="28">
        <v>7.4590868000000005E-3</v>
      </c>
      <c r="BK457" s="28">
        <v>0</v>
      </c>
      <c r="BL457" s="28">
        <v>0</v>
      </c>
      <c r="BM457" s="28">
        <v>0</v>
      </c>
      <c r="BN457" s="28">
        <v>0</v>
      </c>
      <c r="BO457" s="28">
        <v>0</v>
      </c>
      <c r="BP457" s="28">
        <v>0</v>
      </c>
      <c r="BQ457" s="28">
        <v>0</v>
      </c>
      <c r="BR457" s="28">
        <v>0</v>
      </c>
      <c r="BS457" s="28">
        <v>0</v>
      </c>
      <c r="BT457" s="28">
        <v>0</v>
      </c>
      <c r="BU457" s="28">
        <v>0</v>
      </c>
      <c r="BV457" s="31">
        <f t="shared" si="246"/>
        <v>7.4590868000000005E-3</v>
      </c>
      <c r="BW457" s="31">
        <f t="shared" si="247"/>
        <v>0</v>
      </c>
      <c r="BX457" s="31">
        <f t="shared" si="248"/>
        <v>0</v>
      </c>
      <c r="BY457" s="31">
        <f t="shared" si="249"/>
        <v>7.4590868000000005E-3</v>
      </c>
      <c r="BZ457" s="31">
        <f t="shared" si="250"/>
        <v>0</v>
      </c>
      <c r="CA457" s="31">
        <f t="shared" si="251"/>
        <v>7.4590868000000005E-3</v>
      </c>
      <c r="CB457" s="31">
        <f t="shared" si="252"/>
        <v>0</v>
      </c>
      <c r="CC457" s="31">
        <f t="shared" si="253"/>
        <v>0</v>
      </c>
      <c r="CD457" s="31">
        <f t="shared" si="254"/>
        <v>7.4590868000000005E-3</v>
      </c>
      <c r="CE457" s="31">
        <f t="shared" si="255"/>
        <v>0</v>
      </c>
      <c r="CF457" s="85" t="s">
        <v>1401</v>
      </c>
    </row>
    <row r="458" spans="1:84" ht="41.25" customHeight="1" x14ac:dyDescent="0.25">
      <c r="A458" s="25" t="s">
        <v>116</v>
      </c>
      <c r="B458" s="26" t="s">
        <v>2074</v>
      </c>
      <c r="C458" s="29" t="s">
        <v>2075</v>
      </c>
      <c r="D458" s="63">
        <v>2018</v>
      </c>
      <c r="E458" s="63">
        <v>2018</v>
      </c>
      <c r="F458" s="63" t="s">
        <v>1358</v>
      </c>
      <c r="G458" s="64">
        <f>H458/7.5</f>
        <v>6.6899706666666671E-4</v>
      </c>
      <c r="H458" s="64">
        <f t="shared" si="239"/>
        <v>5.0174780000000006E-3</v>
      </c>
      <c r="I458" s="31" t="s">
        <v>2627</v>
      </c>
      <c r="J458" s="64">
        <f>K458/7.5</f>
        <v>6.6899706666666671E-4</v>
      </c>
      <c r="K458" s="31">
        <f t="shared" si="240"/>
        <v>5.0174780000000006E-3</v>
      </c>
      <c r="L458" s="67" t="s">
        <v>2627</v>
      </c>
      <c r="M458" s="31">
        <v>0</v>
      </c>
      <c r="N458" s="31">
        <v>0</v>
      </c>
      <c r="O458" s="65">
        <v>0</v>
      </c>
      <c r="P458" s="28">
        <v>0</v>
      </c>
      <c r="Q458" s="28">
        <v>0</v>
      </c>
      <c r="R458" s="31">
        <v>0</v>
      </c>
      <c r="S458" s="31">
        <f t="shared" si="237"/>
        <v>0</v>
      </c>
      <c r="T458" s="31">
        <f t="shared" si="238"/>
        <v>5.0174780000000006E-3</v>
      </c>
      <c r="U458" s="31">
        <f t="shared" si="245"/>
        <v>0</v>
      </c>
      <c r="V458" s="31">
        <f t="shared" si="241"/>
        <v>0</v>
      </c>
      <c r="W458" s="31">
        <f t="shared" si="256"/>
        <v>0</v>
      </c>
      <c r="X458" s="31">
        <v>0</v>
      </c>
      <c r="Y458" s="28">
        <v>0</v>
      </c>
      <c r="Z458" s="28">
        <v>0</v>
      </c>
      <c r="AA458" s="28">
        <v>0</v>
      </c>
      <c r="AB458" s="28">
        <v>0</v>
      </c>
      <c r="AC458" s="28">
        <v>0</v>
      </c>
      <c r="AD458" s="28">
        <v>0</v>
      </c>
      <c r="AE458" s="28">
        <v>0</v>
      </c>
      <c r="AF458" s="28">
        <v>0</v>
      </c>
      <c r="AG458" s="28">
        <v>0</v>
      </c>
      <c r="AH458" s="28">
        <v>0</v>
      </c>
      <c r="AI458" s="28">
        <v>0</v>
      </c>
      <c r="AJ458" s="28">
        <v>0</v>
      </c>
      <c r="AK458" s="28">
        <v>0</v>
      </c>
      <c r="AL458" s="28">
        <v>0</v>
      </c>
      <c r="AM458" s="28">
        <v>0</v>
      </c>
      <c r="AN458" s="28">
        <v>0</v>
      </c>
      <c r="AO458" s="28">
        <v>0</v>
      </c>
      <c r="AP458" s="28">
        <v>0</v>
      </c>
      <c r="AQ458" s="28">
        <v>0</v>
      </c>
      <c r="AR458" s="28">
        <v>0</v>
      </c>
      <c r="AS458" s="28">
        <v>0</v>
      </c>
      <c r="AT458" s="28">
        <v>0</v>
      </c>
      <c r="AU458" s="28">
        <v>0</v>
      </c>
      <c r="AV458" s="28">
        <v>0</v>
      </c>
      <c r="AW458" s="88">
        <v>0</v>
      </c>
      <c r="AX458" s="28">
        <v>0</v>
      </c>
      <c r="AY458" s="28">
        <v>0</v>
      </c>
      <c r="AZ458" s="88">
        <v>0</v>
      </c>
      <c r="BA458" s="28">
        <v>0</v>
      </c>
      <c r="BB458" s="28">
        <v>0</v>
      </c>
      <c r="BC458" s="28">
        <v>0</v>
      </c>
      <c r="BD458" s="28">
        <v>0</v>
      </c>
      <c r="BE458" s="28">
        <v>0</v>
      </c>
      <c r="BF458" s="28">
        <v>0</v>
      </c>
      <c r="BG458" s="28">
        <v>5.0174780000000006E-3</v>
      </c>
      <c r="BH458" s="28">
        <v>0</v>
      </c>
      <c r="BI458" s="28">
        <v>0</v>
      </c>
      <c r="BJ458" s="28">
        <v>5.0174780000000006E-3</v>
      </c>
      <c r="BK458" s="28">
        <v>0</v>
      </c>
      <c r="BL458" s="28">
        <v>0</v>
      </c>
      <c r="BM458" s="28">
        <v>0</v>
      </c>
      <c r="BN458" s="28">
        <v>0</v>
      </c>
      <c r="BO458" s="28">
        <v>0</v>
      </c>
      <c r="BP458" s="28">
        <v>0</v>
      </c>
      <c r="BQ458" s="28">
        <v>0</v>
      </c>
      <c r="BR458" s="28">
        <v>0</v>
      </c>
      <c r="BS458" s="28">
        <v>0</v>
      </c>
      <c r="BT458" s="28">
        <v>0</v>
      </c>
      <c r="BU458" s="28">
        <v>0</v>
      </c>
      <c r="BV458" s="31">
        <f t="shared" si="246"/>
        <v>5.0174780000000006E-3</v>
      </c>
      <c r="BW458" s="31">
        <f t="shared" si="247"/>
        <v>0</v>
      </c>
      <c r="BX458" s="31">
        <f t="shared" si="248"/>
        <v>0</v>
      </c>
      <c r="BY458" s="31">
        <f t="shared" si="249"/>
        <v>5.0174780000000006E-3</v>
      </c>
      <c r="BZ458" s="31">
        <f t="shared" si="250"/>
        <v>0</v>
      </c>
      <c r="CA458" s="31">
        <f t="shared" si="251"/>
        <v>5.0174780000000006E-3</v>
      </c>
      <c r="CB458" s="31">
        <f t="shared" si="252"/>
        <v>0</v>
      </c>
      <c r="CC458" s="31">
        <f t="shared" si="253"/>
        <v>0</v>
      </c>
      <c r="CD458" s="31">
        <f t="shared" si="254"/>
        <v>5.0174780000000006E-3</v>
      </c>
      <c r="CE458" s="31">
        <f t="shared" si="255"/>
        <v>0</v>
      </c>
      <c r="CF458" s="85" t="s">
        <v>1401</v>
      </c>
    </row>
    <row r="459" spans="1:84" ht="41.25" customHeight="1" x14ac:dyDescent="0.25">
      <c r="A459" s="25" t="s">
        <v>116</v>
      </c>
      <c r="B459" s="26" t="s">
        <v>2076</v>
      </c>
      <c r="C459" s="29" t="s">
        <v>2077</v>
      </c>
      <c r="D459" s="63">
        <v>2018</v>
      </c>
      <c r="E459" s="63">
        <v>2018</v>
      </c>
      <c r="F459" s="63" t="s">
        <v>1358</v>
      </c>
      <c r="G459" s="64">
        <f>H459/7.5</f>
        <v>8.7088405333333324E-4</v>
      </c>
      <c r="H459" s="64">
        <f t="shared" si="239"/>
        <v>6.5316303999999993E-3</v>
      </c>
      <c r="I459" s="31" t="s">
        <v>2627</v>
      </c>
      <c r="J459" s="64">
        <f>K459/7.5</f>
        <v>8.7088405333333324E-4</v>
      </c>
      <c r="K459" s="31">
        <f t="shared" si="240"/>
        <v>6.5316303999999993E-3</v>
      </c>
      <c r="L459" s="67" t="s">
        <v>2627</v>
      </c>
      <c r="M459" s="31">
        <v>0</v>
      </c>
      <c r="N459" s="31">
        <v>0</v>
      </c>
      <c r="O459" s="65">
        <v>0</v>
      </c>
      <c r="P459" s="28">
        <v>0</v>
      </c>
      <c r="Q459" s="28">
        <v>0</v>
      </c>
      <c r="R459" s="31">
        <v>0</v>
      </c>
      <c r="S459" s="31">
        <f t="shared" si="237"/>
        <v>0</v>
      </c>
      <c r="T459" s="31">
        <f t="shared" si="238"/>
        <v>6.5316303999999993E-3</v>
      </c>
      <c r="U459" s="31">
        <f t="shared" si="245"/>
        <v>0</v>
      </c>
      <c r="V459" s="31">
        <f t="shared" si="241"/>
        <v>0</v>
      </c>
      <c r="W459" s="31">
        <f t="shared" si="256"/>
        <v>0</v>
      </c>
      <c r="X459" s="31">
        <v>0</v>
      </c>
      <c r="Y459" s="28">
        <v>0</v>
      </c>
      <c r="Z459" s="28">
        <v>0</v>
      </c>
      <c r="AA459" s="28">
        <v>0</v>
      </c>
      <c r="AB459" s="28">
        <v>0</v>
      </c>
      <c r="AC459" s="28">
        <v>0</v>
      </c>
      <c r="AD459" s="28">
        <v>0</v>
      </c>
      <c r="AE459" s="28">
        <v>0</v>
      </c>
      <c r="AF459" s="28">
        <v>0</v>
      </c>
      <c r="AG459" s="28">
        <v>0</v>
      </c>
      <c r="AH459" s="28">
        <v>0</v>
      </c>
      <c r="AI459" s="28">
        <v>0</v>
      </c>
      <c r="AJ459" s="28">
        <v>0</v>
      </c>
      <c r="AK459" s="28">
        <v>0</v>
      </c>
      <c r="AL459" s="28">
        <v>0</v>
      </c>
      <c r="AM459" s="28">
        <v>0</v>
      </c>
      <c r="AN459" s="28">
        <v>0</v>
      </c>
      <c r="AO459" s="28">
        <v>0</v>
      </c>
      <c r="AP459" s="28">
        <v>0</v>
      </c>
      <c r="AQ459" s="28">
        <v>0</v>
      </c>
      <c r="AR459" s="28">
        <v>0</v>
      </c>
      <c r="AS459" s="28">
        <v>0</v>
      </c>
      <c r="AT459" s="28">
        <v>0</v>
      </c>
      <c r="AU459" s="28">
        <v>0</v>
      </c>
      <c r="AV459" s="28">
        <v>0</v>
      </c>
      <c r="AW459" s="88">
        <v>0</v>
      </c>
      <c r="AX459" s="28">
        <v>0</v>
      </c>
      <c r="AY459" s="28">
        <v>0</v>
      </c>
      <c r="AZ459" s="88">
        <v>0</v>
      </c>
      <c r="BA459" s="28">
        <v>0</v>
      </c>
      <c r="BB459" s="28">
        <v>0</v>
      </c>
      <c r="BC459" s="28">
        <v>0</v>
      </c>
      <c r="BD459" s="28">
        <v>0</v>
      </c>
      <c r="BE459" s="28">
        <v>0</v>
      </c>
      <c r="BF459" s="28">
        <v>0</v>
      </c>
      <c r="BG459" s="28">
        <v>6.5316303999999993E-3</v>
      </c>
      <c r="BH459" s="28">
        <v>0</v>
      </c>
      <c r="BI459" s="28">
        <v>0</v>
      </c>
      <c r="BJ459" s="28">
        <v>6.5316303999999993E-3</v>
      </c>
      <c r="BK459" s="28">
        <v>0</v>
      </c>
      <c r="BL459" s="28">
        <v>0</v>
      </c>
      <c r="BM459" s="28">
        <v>0</v>
      </c>
      <c r="BN459" s="28">
        <v>0</v>
      </c>
      <c r="BO459" s="28">
        <v>0</v>
      </c>
      <c r="BP459" s="28">
        <v>0</v>
      </c>
      <c r="BQ459" s="28">
        <v>0</v>
      </c>
      <c r="BR459" s="28">
        <v>0</v>
      </c>
      <c r="BS459" s="28">
        <v>0</v>
      </c>
      <c r="BT459" s="28">
        <v>0</v>
      </c>
      <c r="BU459" s="28">
        <v>0</v>
      </c>
      <c r="BV459" s="31">
        <f t="shared" si="246"/>
        <v>6.5316303999999993E-3</v>
      </c>
      <c r="BW459" s="31">
        <f t="shared" si="247"/>
        <v>0</v>
      </c>
      <c r="BX459" s="31">
        <f t="shared" si="248"/>
        <v>0</v>
      </c>
      <c r="BY459" s="31">
        <f t="shared" si="249"/>
        <v>6.5316303999999993E-3</v>
      </c>
      <c r="BZ459" s="31">
        <f t="shared" si="250"/>
        <v>0</v>
      </c>
      <c r="CA459" s="31">
        <f t="shared" si="251"/>
        <v>6.5316303999999993E-3</v>
      </c>
      <c r="CB459" s="31">
        <f t="shared" si="252"/>
        <v>0</v>
      </c>
      <c r="CC459" s="31">
        <f t="shared" si="253"/>
        <v>0</v>
      </c>
      <c r="CD459" s="31">
        <f t="shared" si="254"/>
        <v>6.5316303999999993E-3</v>
      </c>
      <c r="CE459" s="31">
        <f t="shared" si="255"/>
        <v>0</v>
      </c>
      <c r="CF459" s="85" t="s">
        <v>1401</v>
      </c>
    </row>
    <row r="460" spans="1:84" ht="41.25" customHeight="1" x14ac:dyDescent="0.25">
      <c r="A460" s="25" t="s">
        <v>116</v>
      </c>
      <c r="B460" s="26" t="s">
        <v>2078</v>
      </c>
      <c r="C460" s="29" t="s">
        <v>2079</v>
      </c>
      <c r="D460" s="63">
        <v>2018</v>
      </c>
      <c r="E460" s="63">
        <v>2018</v>
      </c>
      <c r="F460" s="63" t="s">
        <v>1358</v>
      </c>
      <c r="G460" s="64">
        <v>0</v>
      </c>
      <c r="H460" s="64">
        <f t="shared" si="239"/>
        <v>4.5258781999999997E-3</v>
      </c>
      <c r="I460" s="31" t="s">
        <v>1358</v>
      </c>
      <c r="J460" s="64">
        <v>0</v>
      </c>
      <c r="K460" s="31">
        <f t="shared" si="240"/>
        <v>4.5258781999999997E-3</v>
      </c>
      <c r="L460" s="67" t="s">
        <v>1358</v>
      </c>
      <c r="M460" s="31">
        <v>0</v>
      </c>
      <c r="N460" s="31">
        <v>0</v>
      </c>
      <c r="O460" s="65">
        <v>0</v>
      </c>
      <c r="P460" s="28">
        <v>0</v>
      </c>
      <c r="Q460" s="28">
        <v>0</v>
      </c>
      <c r="R460" s="31">
        <v>0</v>
      </c>
      <c r="S460" s="31">
        <f t="shared" si="237"/>
        <v>0</v>
      </c>
      <c r="T460" s="31">
        <f t="shared" si="238"/>
        <v>4.5258781999999997E-3</v>
      </c>
      <c r="U460" s="31">
        <f t="shared" si="245"/>
        <v>0</v>
      </c>
      <c r="V460" s="31">
        <f t="shared" si="241"/>
        <v>0</v>
      </c>
      <c r="W460" s="31">
        <f t="shared" si="256"/>
        <v>0</v>
      </c>
      <c r="X460" s="31">
        <v>0</v>
      </c>
      <c r="Y460" s="28">
        <v>0</v>
      </c>
      <c r="Z460" s="28">
        <v>0</v>
      </c>
      <c r="AA460" s="28">
        <v>0</v>
      </c>
      <c r="AB460" s="28">
        <v>0</v>
      </c>
      <c r="AC460" s="28">
        <v>0</v>
      </c>
      <c r="AD460" s="28">
        <v>0</v>
      </c>
      <c r="AE460" s="28">
        <v>0</v>
      </c>
      <c r="AF460" s="28">
        <v>0</v>
      </c>
      <c r="AG460" s="28">
        <v>0</v>
      </c>
      <c r="AH460" s="28">
        <v>0</v>
      </c>
      <c r="AI460" s="28">
        <v>0</v>
      </c>
      <c r="AJ460" s="28">
        <v>0</v>
      </c>
      <c r="AK460" s="28">
        <v>0</v>
      </c>
      <c r="AL460" s="28">
        <v>0</v>
      </c>
      <c r="AM460" s="28">
        <v>0</v>
      </c>
      <c r="AN460" s="28">
        <v>0</v>
      </c>
      <c r="AO460" s="28">
        <v>0</v>
      </c>
      <c r="AP460" s="28">
        <v>0</v>
      </c>
      <c r="AQ460" s="28">
        <v>0</v>
      </c>
      <c r="AR460" s="28">
        <v>0</v>
      </c>
      <c r="AS460" s="28">
        <v>0</v>
      </c>
      <c r="AT460" s="28">
        <v>0</v>
      </c>
      <c r="AU460" s="28">
        <v>0</v>
      </c>
      <c r="AV460" s="28">
        <v>0</v>
      </c>
      <c r="AW460" s="88">
        <v>0</v>
      </c>
      <c r="AX460" s="28">
        <v>0</v>
      </c>
      <c r="AY460" s="28">
        <v>0</v>
      </c>
      <c r="AZ460" s="88">
        <v>0</v>
      </c>
      <c r="BA460" s="28">
        <v>0</v>
      </c>
      <c r="BB460" s="28">
        <v>0</v>
      </c>
      <c r="BC460" s="28">
        <v>0</v>
      </c>
      <c r="BD460" s="28">
        <v>0</v>
      </c>
      <c r="BE460" s="28">
        <v>0</v>
      </c>
      <c r="BF460" s="28">
        <v>0</v>
      </c>
      <c r="BG460" s="28">
        <v>4.5258781999999997E-3</v>
      </c>
      <c r="BH460" s="28">
        <v>0</v>
      </c>
      <c r="BI460" s="28">
        <v>0</v>
      </c>
      <c r="BJ460" s="28">
        <v>4.5258781999999997E-3</v>
      </c>
      <c r="BK460" s="28">
        <v>0</v>
      </c>
      <c r="BL460" s="28">
        <v>0</v>
      </c>
      <c r="BM460" s="28">
        <v>0</v>
      </c>
      <c r="BN460" s="28">
        <v>0</v>
      </c>
      <c r="BO460" s="28">
        <v>0</v>
      </c>
      <c r="BP460" s="28">
        <v>0</v>
      </c>
      <c r="BQ460" s="28">
        <v>0</v>
      </c>
      <c r="BR460" s="28">
        <v>0</v>
      </c>
      <c r="BS460" s="28">
        <v>0</v>
      </c>
      <c r="BT460" s="28">
        <v>0</v>
      </c>
      <c r="BU460" s="28">
        <v>0</v>
      </c>
      <c r="BV460" s="31">
        <f t="shared" si="246"/>
        <v>4.5258781999999997E-3</v>
      </c>
      <c r="BW460" s="31">
        <f t="shared" si="247"/>
        <v>0</v>
      </c>
      <c r="BX460" s="31">
        <f t="shared" si="248"/>
        <v>0</v>
      </c>
      <c r="BY460" s="31">
        <f t="shared" si="249"/>
        <v>4.5258781999999997E-3</v>
      </c>
      <c r="BZ460" s="31">
        <f t="shared" si="250"/>
        <v>0</v>
      </c>
      <c r="CA460" s="31">
        <f t="shared" si="251"/>
        <v>4.5258781999999997E-3</v>
      </c>
      <c r="CB460" s="31">
        <f t="shared" si="252"/>
        <v>0</v>
      </c>
      <c r="CC460" s="31">
        <f t="shared" si="253"/>
        <v>0</v>
      </c>
      <c r="CD460" s="31">
        <f t="shared" si="254"/>
        <v>4.5258781999999997E-3</v>
      </c>
      <c r="CE460" s="31">
        <f t="shared" si="255"/>
        <v>0</v>
      </c>
      <c r="CF460" s="85" t="s">
        <v>1401</v>
      </c>
    </row>
    <row r="461" spans="1:84" ht="41.25" customHeight="1" x14ac:dyDescent="0.25">
      <c r="A461" s="25" t="s">
        <v>116</v>
      </c>
      <c r="B461" s="26" t="s">
        <v>2080</v>
      </c>
      <c r="C461" s="29" t="s">
        <v>2081</v>
      </c>
      <c r="D461" s="63">
        <v>2018</v>
      </c>
      <c r="E461" s="63">
        <v>2018</v>
      </c>
      <c r="F461" s="63" t="s">
        <v>1358</v>
      </c>
      <c r="G461" s="64">
        <f>H461/7.5</f>
        <v>1.6398774666666666E-3</v>
      </c>
      <c r="H461" s="64">
        <f t="shared" si="239"/>
        <v>1.2299081E-2</v>
      </c>
      <c r="I461" s="31" t="s">
        <v>2627</v>
      </c>
      <c r="J461" s="64">
        <f>K461/7.5</f>
        <v>1.6398774666666666E-3</v>
      </c>
      <c r="K461" s="31">
        <f t="shared" si="240"/>
        <v>1.2299081E-2</v>
      </c>
      <c r="L461" s="67" t="s">
        <v>2660</v>
      </c>
      <c r="M461" s="31">
        <v>0</v>
      </c>
      <c r="N461" s="31">
        <v>0</v>
      </c>
      <c r="O461" s="65">
        <v>0</v>
      </c>
      <c r="P461" s="28">
        <v>0</v>
      </c>
      <c r="Q461" s="28">
        <v>0</v>
      </c>
      <c r="R461" s="31">
        <v>0</v>
      </c>
      <c r="S461" s="31">
        <f t="shared" si="237"/>
        <v>0</v>
      </c>
      <c r="T461" s="31">
        <f t="shared" si="238"/>
        <v>1.2299081E-2</v>
      </c>
      <c r="U461" s="31">
        <f t="shared" si="245"/>
        <v>0</v>
      </c>
      <c r="V461" s="31">
        <f t="shared" si="241"/>
        <v>0</v>
      </c>
      <c r="W461" s="31">
        <f t="shared" si="256"/>
        <v>0</v>
      </c>
      <c r="X461" s="31">
        <v>0</v>
      </c>
      <c r="Y461" s="28">
        <v>0</v>
      </c>
      <c r="Z461" s="28">
        <v>0</v>
      </c>
      <c r="AA461" s="28">
        <v>0</v>
      </c>
      <c r="AB461" s="28">
        <v>0</v>
      </c>
      <c r="AC461" s="28">
        <v>0</v>
      </c>
      <c r="AD461" s="28">
        <v>0</v>
      </c>
      <c r="AE461" s="28">
        <v>0</v>
      </c>
      <c r="AF461" s="28">
        <v>0</v>
      </c>
      <c r="AG461" s="28">
        <v>0</v>
      </c>
      <c r="AH461" s="28">
        <v>0</v>
      </c>
      <c r="AI461" s="28">
        <v>0</v>
      </c>
      <c r="AJ461" s="28">
        <v>0</v>
      </c>
      <c r="AK461" s="28">
        <v>0</v>
      </c>
      <c r="AL461" s="28">
        <v>0</v>
      </c>
      <c r="AM461" s="28">
        <v>0</v>
      </c>
      <c r="AN461" s="28">
        <v>0</v>
      </c>
      <c r="AO461" s="28">
        <v>0</v>
      </c>
      <c r="AP461" s="28">
        <v>0</v>
      </c>
      <c r="AQ461" s="28">
        <v>0</v>
      </c>
      <c r="AR461" s="28">
        <v>0</v>
      </c>
      <c r="AS461" s="28">
        <v>0</v>
      </c>
      <c r="AT461" s="28">
        <v>0</v>
      </c>
      <c r="AU461" s="28">
        <v>0</v>
      </c>
      <c r="AV461" s="28">
        <v>0</v>
      </c>
      <c r="AW461" s="88">
        <v>0</v>
      </c>
      <c r="AX461" s="28">
        <v>0</v>
      </c>
      <c r="AY461" s="28">
        <v>0</v>
      </c>
      <c r="AZ461" s="88">
        <v>0</v>
      </c>
      <c r="BA461" s="28">
        <v>0</v>
      </c>
      <c r="BB461" s="28">
        <v>0</v>
      </c>
      <c r="BC461" s="28">
        <v>0</v>
      </c>
      <c r="BD461" s="28">
        <v>0</v>
      </c>
      <c r="BE461" s="28">
        <v>0</v>
      </c>
      <c r="BF461" s="28">
        <v>0</v>
      </c>
      <c r="BG461" s="28">
        <v>1.2299081E-2</v>
      </c>
      <c r="BH461" s="28">
        <v>0</v>
      </c>
      <c r="BI461" s="28">
        <v>0</v>
      </c>
      <c r="BJ461" s="28">
        <v>1.2299081E-2</v>
      </c>
      <c r="BK461" s="28">
        <v>0</v>
      </c>
      <c r="BL461" s="28">
        <v>0</v>
      </c>
      <c r="BM461" s="28">
        <v>0</v>
      </c>
      <c r="BN461" s="28">
        <v>0</v>
      </c>
      <c r="BO461" s="28">
        <v>0</v>
      </c>
      <c r="BP461" s="28">
        <v>0</v>
      </c>
      <c r="BQ461" s="28">
        <v>0</v>
      </c>
      <c r="BR461" s="28">
        <v>0</v>
      </c>
      <c r="BS461" s="28">
        <v>0</v>
      </c>
      <c r="BT461" s="28">
        <v>0</v>
      </c>
      <c r="BU461" s="28">
        <v>0</v>
      </c>
      <c r="BV461" s="31">
        <f t="shared" si="246"/>
        <v>1.2299081E-2</v>
      </c>
      <c r="BW461" s="31">
        <f t="shared" si="247"/>
        <v>0</v>
      </c>
      <c r="BX461" s="31">
        <f t="shared" si="248"/>
        <v>0</v>
      </c>
      <c r="BY461" s="31">
        <f t="shared" si="249"/>
        <v>1.2299081E-2</v>
      </c>
      <c r="BZ461" s="31">
        <f t="shared" si="250"/>
        <v>0</v>
      </c>
      <c r="CA461" s="31">
        <f t="shared" si="251"/>
        <v>1.2299081E-2</v>
      </c>
      <c r="CB461" s="31">
        <f t="shared" si="252"/>
        <v>0</v>
      </c>
      <c r="CC461" s="31">
        <f t="shared" si="253"/>
        <v>0</v>
      </c>
      <c r="CD461" s="31">
        <f t="shared" si="254"/>
        <v>1.2299081E-2</v>
      </c>
      <c r="CE461" s="31">
        <f t="shared" si="255"/>
        <v>0</v>
      </c>
      <c r="CF461" s="85" t="s">
        <v>1401</v>
      </c>
    </row>
    <row r="462" spans="1:84" ht="41.25" customHeight="1" x14ac:dyDescent="0.25">
      <c r="A462" s="25" t="s">
        <v>116</v>
      </c>
      <c r="B462" s="26" t="s">
        <v>2082</v>
      </c>
      <c r="C462" s="29" t="s">
        <v>2083</v>
      </c>
      <c r="D462" s="63">
        <v>2018</v>
      </c>
      <c r="E462" s="63">
        <v>2018</v>
      </c>
      <c r="F462" s="63" t="s">
        <v>1358</v>
      </c>
      <c r="G462" s="64">
        <v>0</v>
      </c>
      <c r="H462" s="64">
        <f t="shared" si="239"/>
        <v>4.4995642000000002E-3</v>
      </c>
      <c r="I462" s="31" t="s">
        <v>1358</v>
      </c>
      <c r="J462" s="64">
        <v>0</v>
      </c>
      <c r="K462" s="31">
        <f t="shared" si="240"/>
        <v>4.4995642000000002E-3</v>
      </c>
      <c r="L462" s="67" t="s">
        <v>1358</v>
      </c>
      <c r="M462" s="31">
        <v>0</v>
      </c>
      <c r="N462" s="31">
        <v>0</v>
      </c>
      <c r="O462" s="65">
        <v>0</v>
      </c>
      <c r="P462" s="28">
        <v>0</v>
      </c>
      <c r="Q462" s="28">
        <v>0</v>
      </c>
      <c r="R462" s="31">
        <v>0</v>
      </c>
      <c r="S462" s="31">
        <f t="shared" si="237"/>
        <v>0</v>
      </c>
      <c r="T462" s="31">
        <f t="shared" si="238"/>
        <v>4.4995642000000002E-3</v>
      </c>
      <c r="U462" s="31">
        <f t="shared" si="245"/>
        <v>0</v>
      </c>
      <c r="V462" s="31">
        <f t="shared" si="241"/>
        <v>0</v>
      </c>
      <c r="W462" s="31">
        <f t="shared" si="256"/>
        <v>0</v>
      </c>
      <c r="X462" s="31">
        <v>0</v>
      </c>
      <c r="Y462" s="28">
        <v>0</v>
      </c>
      <c r="Z462" s="28">
        <v>0</v>
      </c>
      <c r="AA462" s="28">
        <v>0</v>
      </c>
      <c r="AB462" s="28">
        <v>0</v>
      </c>
      <c r="AC462" s="28">
        <v>0</v>
      </c>
      <c r="AD462" s="28">
        <v>0</v>
      </c>
      <c r="AE462" s="28">
        <v>0</v>
      </c>
      <c r="AF462" s="28">
        <v>0</v>
      </c>
      <c r="AG462" s="28">
        <v>0</v>
      </c>
      <c r="AH462" s="28">
        <v>0</v>
      </c>
      <c r="AI462" s="28">
        <v>0</v>
      </c>
      <c r="AJ462" s="28">
        <v>0</v>
      </c>
      <c r="AK462" s="28">
        <v>0</v>
      </c>
      <c r="AL462" s="28">
        <v>0</v>
      </c>
      <c r="AM462" s="28">
        <v>0</v>
      </c>
      <c r="AN462" s="28">
        <v>0</v>
      </c>
      <c r="AO462" s="28">
        <v>0</v>
      </c>
      <c r="AP462" s="28">
        <v>0</v>
      </c>
      <c r="AQ462" s="28">
        <v>0</v>
      </c>
      <c r="AR462" s="28">
        <v>0</v>
      </c>
      <c r="AS462" s="28">
        <v>0</v>
      </c>
      <c r="AT462" s="28">
        <v>0</v>
      </c>
      <c r="AU462" s="28">
        <v>0</v>
      </c>
      <c r="AV462" s="28">
        <v>0</v>
      </c>
      <c r="AW462" s="88">
        <v>0</v>
      </c>
      <c r="AX462" s="28">
        <v>0</v>
      </c>
      <c r="AY462" s="28">
        <v>0</v>
      </c>
      <c r="AZ462" s="88">
        <v>0</v>
      </c>
      <c r="BA462" s="28">
        <v>0</v>
      </c>
      <c r="BB462" s="28">
        <v>0</v>
      </c>
      <c r="BC462" s="28">
        <v>0</v>
      </c>
      <c r="BD462" s="28">
        <v>0</v>
      </c>
      <c r="BE462" s="28">
        <v>0</v>
      </c>
      <c r="BF462" s="28">
        <v>0</v>
      </c>
      <c r="BG462" s="28">
        <v>4.4995642000000002E-3</v>
      </c>
      <c r="BH462" s="28">
        <v>0</v>
      </c>
      <c r="BI462" s="28">
        <v>0</v>
      </c>
      <c r="BJ462" s="28">
        <v>4.4995642000000002E-3</v>
      </c>
      <c r="BK462" s="28">
        <v>0</v>
      </c>
      <c r="BL462" s="28">
        <v>0</v>
      </c>
      <c r="BM462" s="28">
        <v>0</v>
      </c>
      <c r="BN462" s="28">
        <v>0</v>
      </c>
      <c r="BO462" s="28">
        <v>0</v>
      </c>
      <c r="BP462" s="28">
        <v>0</v>
      </c>
      <c r="BQ462" s="28">
        <v>0</v>
      </c>
      <c r="BR462" s="28">
        <v>0</v>
      </c>
      <c r="BS462" s="28">
        <v>0</v>
      </c>
      <c r="BT462" s="28">
        <v>0</v>
      </c>
      <c r="BU462" s="28">
        <v>0</v>
      </c>
      <c r="BV462" s="31">
        <f t="shared" si="246"/>
        <v>4.4995642000000002E-3</v>
      </c>
      <c r="BW462" s="31">
        <f t="shared" si="247"/>
        <v>0</v>
      </c>
      <c r="BX462" s="31">
        <f t="shared" si="248"/>
        <v>0</v>
      </c>
      <c r="BY462" s="31">
        <f t="shared" si="249"/>
        <v>4.4995642000000002E-3</v>
      </c>
      <c r="BZ462" s="31">
        <f t="shared" si="250"/>
        <v>0</v>
      </c>
      <c r="CA462" s="31">
        <f t="shared" si="251"/>
        <v>4.4995642000000002E-3</v>
      </c>
      <c r="CB462" s="31">
        <f t="shared" si="252"/>
        <v>0</v>
      </c>
      <c r="CC462" s="31">
        <f t="shared" si="253"/>
        <v>0</v>
      </c>
      <c r="CD462" s="31">
        <f t="shared" si="254"/>
        <v>4.4995642000000002E-3</v>
      </c>
      <c r="CE462" s="31">
        <f t="shared" si="255"/>
        <v>0</v>
      </c>
      <c r="CF462" s="85" t="s">
        <v>1401</v>
      </c>
    </row>
    <row r="463" spans="1:84" ht="41.25" customHeight="1" x14ac:dyDescent="0.25">
      <c r="A463" s="25" t="s">
        <v>116</v>
      </c>
      <c r="B463" s="26" t="s">
        <v>2084</v>
      </c>
      <c r="C463" s="29" t="s">
        <v>2085</v>
      </c>
      <c r="D463" s="63">
        <v>2018</v>
      </c>
      <c r="E463" s="63">
        <v>2018</v>
      </c>
      <c r="F463" s="63" t="s">
        <v>1358</v>
      </c>
      <c r="G463" s="64">
        <f>H463/7.5</f>
        <v>9.8156805333333313E-4</v>
      </c>
      <c r="H463" s="64">
        <f t="shared" si="239"/>
        <v>7.3617603999999986E-3</v>
      </c>
      <c r="I463" s="31" t="s">
        <v>1358</v>
      </c>
      <c r="J463" s="64">
        <f>K463/7.5</f>
        <v>9.8156805333333313E-4</v>
      </c>
      <c r="K463" s="31">
        <f t="shared" si="240"/>
        <v>7.3617603999999986E-3</v>
      </c>
      <c r="L463" s="67" t="s">
        <v>2627</v>
      </c>
      <c r="M463" s="31">
        <v>0</v>
      </c>
      <c r="N463" s="31">
        <v>0</v>
      </c>
      <c r="O463" s="65">
        <v>0</v>
      </c>
      <c r="P463" s="28">
        <v>0</v>
      </c>
      <c r="Q463" s="28">
        <v>0</v>
      </c>
      <c r="R463" s="31">
        <v>0</v>
      </c>
      <c r="S463" s="31">
        <f t="shared" si="237"/>
        <v>0</v>
      </c>
      <c r="T463" s="31">
        <f t="shared" si="238"/>
        <v>7.3617603999999986E-3</v>
      </c>
      <c r="U463" s="31">
        <f t="shared" si="245"/>
        <v>0</v>
      </c>
      <c r="V463" s="31">
        <f t="shared" si="241"/>
        <v>0</v>
      </c>
      <c r="W463" s="31">
        <f t="shared" si="256"/>
        <v>0</v>
      </c>
      <c r="X463" s="31">
        <v>0</v>
      </c>
      <c r="Y463" s="28">
        <v>0</v>
      </c>
      <c r="Z463" s="28">
        <v>0</v>
      </c>
      <c r="AA463" s="28">
        <v>0</v>
      </c>
      <c r="AB463" s="28">
        <v>0</v>
      </c>
      <c r="AC463" s="28">
        <v>0</v>
      </c>
      <c r="AD463" s="28">
        <v>0</v>
      </c>
      <c r="AE463" s="28">
        <v>0</v>
      </c>
      <c r="AF463" s="28">
        <v>0</v>
      </c>
      <c r="AG463" s="28">
        <v>0</v>
      </c>
      <c r="AH463" s="28">
        <v>0</v>
      </c>
      <c r="AI463" s="28">
        <v>0</v>
      </c>
      <c r="AJ463" s="28">
        <v>0</v>
      </c>
      <c r="AK463" s="28">
        <v>0</v>
      </c>
      <c r="AL463" s="28">
        <v>0</v>
      </c>
      <c r="AM463" s="28">
        <v>0</v>
      </c>
      <c r="AN463" s="28">
        <v>0</v>
      </c>
      <c r="AO463" s="28">
        <v>0</v>
      </c>
      <c r="AP463" s="28">
        <v>0</v>
      </c>
      <c r="AQ463" s="28">
        <v>0</v>
      </c>
      <c r="AR463" s="28">
        <v>0</v>
      </c>
      <c r="AS463" s="28">
        <v>0</v>
      </c>
      <c r="AT463" s="28">
        <v>0</v>
      </c>
      <c r="AU463" s="28">
        <v>0</v>
      </c>
      <c r="AV463" s="28">
        <v>0</v>
      </c>
      <c r="AW463" s="88">
        <v>0</v>
      </c>
      <c r="AX463" s="28">
        <v>0</v>
      </c>
      <c r="AY463" s="28">
        <v>0</v>
      </c>
      <c r="AZ463" s="88">
        <v>0</v>
      </c>
      <c r="BA463" s="28">
        <v>0</v>
      </c>
      <c r="BB463" s="28">
        <v>0</v>
      </c>
      <c r="BC463" s="28">
        <v>0</v>
      </c>
      <c r="BD463" s="28">
        <v>0</v>
      </c>
      <c r="BE463" s="28">
        <v>0</v>
      </c>
      <c r="BF463" s="28">
        <v>0</v>
      </c>
      <c r="BG463" s="28">
        <v>7.3617603999999986E-3</v>
      </c>
      <c r="BH463" s="28">
        <v>0</v>
      </c>
      <c r="BI463" s="28">
        <v>0</v>
      </c>
      <c r="BJ463" s="28">
        <v>7.3617603999999986E-3</v>
      </c>
      <c r="BK463" s="28">
        <v>0</v>
      </c>
      <c r="BL463" s="28">
        <v>0</v>
      </c>
      <c r="BM463" s="28">
        <v>0</v>
      </c>
      <c r="BN463" s="28">
        <v>0</v>
      </c>
      <c r="BO463" s="28">
        <v>0</v>
      </c>
      <c r="BP463" s="28">
        <v>0</v>
      </c>
      <c r="BQ463" s="28">
        <v>0</v>
      </c>
      <c r="BR463" s="28">
        <v>0</v>
      </c>
      <c r="BS463" s="28">
        <v>0</v>
      </c>
      <c r="BT463" s="28">
        <v>0</v>
      </c>
      <c r="BU463" s="28">
        <v>0</v>
      </c>
      <c r="BV463" s="31">
        <f t="shared" si="246"/>
        <v>7.3617603999999986E-3</v>
      </c>
      <c r="BW463" s="31">
        <f t="shared" si="247"/>
        <v>0</v>
      </c>
      <c r="BX463" s="31">
        <f t="shared" si="248"/>
        <v>0</v>
      </c>
      <c r="BY463" s="31">
        <f t="shared" si="249"/>
        <v>7.3617603999999986E-3</v>
      </c>
      <c r="BZ463" s="31">
        <f t="shared" si="250"/>
        <v>0</v>
      </c>
      <c r="CA463" s="31">
        <f t="shared" si="251"/>
        <v>7.3617603999999986E-3</v>
      </c>
      <c r="CB463" s="31">
        <f t="shared" si="252"/>
        <v>0</v>
      </c>
      <c r="CC463" s="31">
        <f t="shared" si="253"/>
        <v>0</v>
      </c>
      <c r="CD463" s="31">
        <f t="shared" si="254"/>
        <v>7.3617603999999986E-3</v>
      </c>
      <c r="CE463" s="31">
        <f t="shared" si="255"/>
        <v>0</v>
      </c>
      <c r="CF463" s="85" t="s">
        <v>1401</v>
      </c>
    </row>
    <row r="464" spans="1:84" ht="41.25" customHeight="1" x14ac:dyDescent="0.25">
      <c r="A464" s="25" t="s">
        <v>116</v>
      </c>
      <c r="B464" s="26" t="s">
        <v>2086</v>
      </c>
      <c r="C464" s="29" t="s">
        <v>2087</v>
      </c>
      <c r="D464" s="63">
        <v>2018</v>
      </c>
      <c r="E464" s="63">
        <v>2018</v>
      </c>
      <c r="F464" s="63" t="s">
        <v>1358</v>
      </c>
      <c r="G464" s="64">
        <f>H464/7.53</f>
        <v>8.4087975298804771E-3</v>
      </c>
      <c r="H464" s="64">
        <f t="shared" si="239"/>
        <v>6.3318245400000001E-2</v>
      </c>
      <c r="I464" s="31" t="s">
        <v>1358</v>
      </c>
      <c r="J464" s="64">
        <f>K464/7.53</f>
        <v>8.4087975298804771E-3</v>
      </c>
      <c r="K464" s="31">
        <f t="shared" si="240"/>
        <v>6.3318245400000001E-2</v>
      </c>
      <c r="L464" s="67" t="s">
        <v>2661</v>
      </c>
      <c r="M464" s="31">
        <v>0</v>
      </c>
      <c r="N464" s="31">
        <v>0</v>
      </c>
      <c r="O464" s="65">
        <v>0</v>
      </c>
      <c r="P464" s="28">
        <v>0</v>
      </c>
      <c r="Q464" s="28">
        <v>0</v>
      </c>
      <c r="R464" s="31">
        <v>0</v>
      </c>
      <c r="S464" s="31">
        <f t="shared" si="237"/>
        <v>0</v>
      </c>
      <c r="T464" s="31">
        <f t="shared" si="238"/>
        <v>6.3318245400000001E-2</v>
      </c>
      <c r="U464" s="31">
        <f t="shared" si="245"/>
        <v>0</v>
      </c>
      <c r="V464" s="31">
        <f t="shared" si="241"/>
        <v>0</v>
      </c>
      <c r="W464" s="31">
        <f t="shared" si="256"/>
        <v>0</v>
      </c>
      <c r="X464" s="31">
        <v>0</v>
      </c>
      <c r="Y464" s="28">
        <v>0</v>
      </c>
      <c r="Z464" s="28">
        <v>0</v>
      </c>
      <c r="AA464" s="28">
        <v>0</v>
      </c>
      <c r="AB464" s="28">
        <v>0</v>
      </c>
      <c r="AC464" s="28">
        <v>0</v>
      </c>
      <c r="AD464" s="28">
        <v>0</v>
      </c>
      <c r="AE464" s="28">
        <v>0</v>
      </c>
      <c r="AF464" s="28">
        <v>0</v>
      </c>
      <c r="AG464" s="28">
        <v>0</v>
      </c>
      <c r="AH464" s="28">
        <v>0</v>
      </c>
      <c r="AI464" s="28">
        <v>0</v>
      </c>
      <c r="AJ464" s="28">
        <v>0</v>
      </c>
      <c r="AK464" s="28">
        <v>0</v>
      </c>
      <c r="AL464" s="28">
        <v>0</v>
      </c>
      <c r="AM464" s="28">
        <v>0</v>
      </c>
      <c r="AN464" s="28">
        <v>0</v>
      </c>
      <c r="AO464" s="28">
        <v>0</v>
      </c>
      <c r="AP464" s="28">
        <v>0</v>
      </c>
      <c r="AQ464" s="28">
        <v>0</v>
      </c>
      <c r="AR464" s="28">
        <v>0</v>
      </c>
      <c r="AS464" s="28">
        <v>0</v>
      </c>
      <c r="AT464" s="28">
        <v>0</v>
      </c>
      <c r="AU464" s="28">
        <v>0</v>
      </c>
      <c r="AV464" s="28">
        <v>0</v>
      </c>
      <c r="AW464" s="88">
        <v>0</v>
      </c>
      <c r="AX464" s="28">
        <v>0</v>
      </c>
      <c r="AY464" s="28">
        <v>0</v>
      </c>
      <c r="AZ464" s="88">
        <v>0</v>
      </c>
      <c r="BA464" s="28">
        <v>0</v>
      </c>
      <c r="BB464" s="28">
        <v>0</v>
      </c>
      <c r="BC464" s="28">
        <v>0</v>
      </c>
      <c r="BD464" s="28">
        <v>0</v>
      </c>
      <c r="BE464" s="28">
        <v>0</v>
      </c>
      <c r="BF464" s="28">
        <v>0</v>
      </c>
      <c r="BG464" s="28">
        <v>6.3318245400000001E-2</v>
      </c>
      <c r="BH464" s="28">
        <v>0</v>
      </c>
      <c r="BI464" s="28">
        <v>0</v>
      </c>
      <c r="BJ464" s="28">
        <v>6.3318245400000001E-2</v>
      </c>
      <c r="BK464" s="28">
        <v>0</v>
      </c>
      <c r="BL464" s="28">
        <v>0</v>
      </c>
      <c r="BM464" s="28">
        <v>0</v>
      </c>
      <c r="BN464" s="28">
        <v>0</v>
      </c>
      <c r="BO464" s="28">
        <v>0</v>
      </c>
      <c r="BP464" s="28">
        <v>0</v>
      </c>
      <c r="BQ464" s="28">
        <v>0</v>
      </c>
      <c r="BR464" s="28">
        <v>0</v>
      </c>
      <c r="BS464" s="28">
        <v>0</v>
      </c>
      <c r="BT464" s="28">
        <v>0</v>
      </c>
      <c r="BU464" s="28">
        <v>0</v>
      </c>
      <c r="BV464" s="31">
        <f t="shared" si="246"/>
        <v>6.3318245400000001E-2</v>
      </c>
      <c r="BW464" s="31">
        <f t="shared" si="247"/>
        <v>0</v>
      </c>
      <c r="BX464" s="31">
        <f t="shared" si="248"/>
        <v>0</v>
      </c>
      <c r="BY464" s="31">
        <f t="shared" si="249"/>
        <v>6.3318245400000001E-2</v>
      </c>
      <c r="BZ464" s="31">
        <f t="shared" si="250"/>
        <v>0</v>
      </c>
      <c r="CA464" s="31">
        <f t="shared" si="251"/>
        <v>6.3318245400000001E-2</v>
      </c>
      <c r="CB464" s="31">
        <f t="shared" si="252"/>
        <v>0</v>
      </c>
      <c r="CC464" s="31">
        <f t="shared" si="253"/>
        <v>0</v>
      </c>
      <c r="CD464" s="31">
        <f t="shared" si="254"/>
        <v>6.3318245400000001E-2</v>
      </c>
      <c r="CE464" s="31">
        <f t="shared" si="255"/>
        <v>0</v>
      </c>
      <c r="CF464" s="85" t="s">
        <v>1401</v>
      </c>
    </row>
    <row r="465" spans="1:84" ht="41.25" customHeight="1" x14ac:dyDescent="0.25">
      <c r="A465" s="25" t="s">
        <v>116</v>
      </c>
      <c r="B465" s="26" t="s">
        <v>2088</v>
      </c>
      <c r="C465" s="29" t="s">
        <v>2089</v>
      </c>
      <c r="D465" s="63">
        <v>2018</v>
      </c>
      <c r="E465" s="63">
        <v>2018</v>
      </c>
      <c r="F465" s="63" t="s">
        <v>1358</v>
      </c>
      <c r="G465" s="64">
        <f>H465/7.78</f>
        <v>7.1972719794344471E-4</v>
      </c>
      <c r="H465" s="64">
        <f t="shared" si="239"/>
        <v>5.5994775999999996E-3</v>
      </c>
      <c r="I465" s="31" t="s">
        <v>1358</v>
      </c>
      <c r="J465" s="64">
        <f>K465/7.78</f>
        <v>7.1972719794344471E-4</v>
      </c>
      <c r="K465" s="31">
        <f t="shared" si="240"/>
        <v>5.5994775999999996E-3</v>
      </c>
      <c r="L465" s="67" t="s">
        <v>2622</v>
      </c>
      <c r="M465" s="31">
        <v>0</v>
      </c>
      <c r="N465" s="31">
        <v>0</v>
      </c>
      <c r="O465" s="65">
        <v>0</v>
      </c>
      <c r="P465" s="28">
        <v>0</v>
      </c>
      <c r="Q465" s="28">
        <v>0</v>
      </c>
      <c r="R465" s="31">
        <v>0</v>
      </c>
      <c r="S465" s="31">
        <f t="shared" si="237"/>
        <v>0</v>
      </c>
      <c r="T465" s="31">
        <f t="shared" si="238"/>
        <v>5.5994775999999996E-3</v>
      </c>
      <c r="U465" s="31">
        <f t="shared" si="245"/>
        <v>0</v>
      </c>
      <c r="V465" s="31">
        <f t="shared" si="241"/>
        <v>0</v>
      </c>
      <c r="W465" s="31">
        <f t="shared" si="256"/>
        <v>0</v>
      </c>
      <c r="X465" s="31">
        <v>0</v>
      </c>
      <c r="Y465" s="28">
        <v>0</v>
      </c>
      <c r="Z465" s="28">
        <v>0</v>
      </c>
      <c r="AA465" s="28">
        <v>0</v>
      </c>
      <c r="AB465" s="28">
        <v>0</v>
      </c>
      <c r="AC465" s="28">
        <v>0</v>
      </c>
      <c r="AD465" s="28">
        <v>0</v>
      </c>
      <c r="AE465" s="28">
        <v>0</v>
      </c>
      <c r="AF465" s="28">
        <v>0</v>
      </c>
      <c r="AG465" s="28">
        <v>0</v>
      </c>
      <c r="AH465" s="28">
        <v>0</v>
      </c>
      <c r="AI465" s="28">
        <v>0</v>
      </c>
      <c r="AJ465" s="28">
        <v>0</v>
      </c>
      <c r="AK465" s="28">
        <v>0</v>
      </c>
      <c r="AL465" s="28">
        <v>0</v>
      </c>
      <c r="AM465" s="28">
        <v>0</v>
      </c>
      <c r="AN465" s="28">
        <v>0</v>
      </c>
      <c r="AO465" s="28">
        <v>0</v>
      </c>
      <c r="AP465" s="28">
        <v>0</v>
      </c>
      <c r="AQ465" s="28">
        <v>0</v>
      </c>
      <c r="AR465" s="28">
        <v>0</v>
      </c>
      <c r="AS465" s="28">
        <v>0</v>
      </c>
      <c r="AT465" s="28">
        <v>0</v>
      </c>
      <c r="AU465" s="28">
        <v>0</v>
      </c>
      <c r="AV465" s="28">
        <v>0</v>
      </c>
      <c r="AW465" s="88">
        <v>0</v>
      </c>
      <c r="AX465" s="28">
        <v>0</v>
      </c>
      <c r="AY465" s="28">
        <v>0</v>
      </c>
      <c r="AZ465" s="88">
        <v>0</v>
      </c>
      <c r="BA465" s="28">
        <v>0</v>
      </c>
      <c r="BB465" s="28">
        <v>0</v>
      </c>
      <c r="BC465" s="28">
        <v>0</v>
      </c>
      <c r="BD465" s="28">
        <v>0</v>
      </c>
      <c r="BE465" s="28">
        <v>0</v>
      </c>
      <c r="BF465" s="28">
        <v>0</v>
      </c>
      <c r="BG465" s="28">
        <v>5.5994775999999996E-3</v>
      </c>
      <c r="BH465" s="28">
        <v>0</v>
      </c>
      <c r="BI465" s="28">
        <v>0</v>
      </c>
      <c r="BJ465" s="28">
        <v>5.5994775999999996E-3</v>
      </c>
      <c r="BK465" s="28">
        <v>0</v>
      </c>
      <c r="BL465" s="28">
        <v>0</v>
      </c>
      <c r="BM465" s="28">
        <v>0</v>
      </c>
      <c r="BN465" s="28">
        <v>0</v>
      </c>
      <c r="BO465" s="28">
        <v>0</v>
      </c>
      <c r="BP465" s="28">
        <v>0</v>
      </c>
      <c r="BQ465" s="28">
        <v>0</v>
      </c>
      <c r="BR465" s="28">
        <v>0</v>
      </c>
      <c r="BS465" s="28">
        <v>0</v>
      </c>
      <c r="BT465" s="28">
        <v>0</v>
      </c>
      <c r="BU465" s="28">
        <v>0</v>
      </c>
      <c r="BV465" s="31">
        <f t="shared" si="246"/>
        <v>5.5994775999999996E-3</v>
      </c>
      <c r="BW465" s="31">
        <f t="shared" si="247"/>
        <v>0</v>
      </c>
      <c r="BX465" s="31">
        <f t="shared" si="248"/>
        <v>0</v>
      </c>
      <c r="BY465" s="31">
        <f t="shared" si="249"/>
        <v>5.5994775999999996E-3</v>
      </c>
      <c r="BZ465" s="31">
        <f t="shared" si="250"/>
        <v>0</v>
      </c>
      <c r="CA465" s="31">
        <f t="shared" si="251"/>
        <v>5.5994775999999996E-3</v>
      </c>
      <c r="CB465" s="31">
        <f t="shared" si="252"/>
        <v>0</v>
      </c>
      <c r="CC465" s="31">
        <f t="shared" si="253"/>
        <v>0</v>
      </c>
      <c r="CD465" s="31">
        <f t="shared" si="254"/>
        <v>5.5994775999999996E-3</v>
      </c>
      <c r="CE465" s="31">
        <f t="shared" si="255"/>
        <v>0</v>
      </c>
      <c r="CF465" s="85" t="s">
        <v>1401</v>
      </c>
    </row>
    <row r="466" spans="1:84" ht="41.25" customHeight="1" x14ac:dyDescent="0.25">
      <c r="A466" s="25" t="s">
        <v>116</v>
      </c>
      <c r="B466" s="26" t="s">
        <v>2090</v>
      </c>
      <c r="C466" s="29" t="s">
        <v>2091</v>
      </c>
      <c r="D466" s="63">
        <v>2018</v>
      </c>
      <c r="E466" s="63">
        <v>2018</v>
      </c>
      <c r="F466" s="63" t="s">
        <v>1358</v>
      </c>
      <c r="G466" s="64">
        <f>H466/7.53</f>
        <v>1.4896990703851258E-3</v>
      </c>
      <c r="H466" s="64">
        <f t="shared" si="239"/>
        <v>1.1217433999999998E-2</v>
      </c>
      <c r="I466" s="31" t="s">
        <v>1358</v>
      </c>
      <c r="J466" s="64">
        <f>K466/7.53</f>
        <v>1.4896990703851258E-3</v>
      </c>
      <c r="K466" s="31">
        <f>CA466</f>
        <v>1.1217433999999998E-2</v>
      </c>
      <c r="L466" s="67" t="s">
        <v>2661</v>
      </c>
      <c r="M466" s="31">
        <v>0</v>
      </c>
      <c r="N466" s="31">
        <v>0</v>
      </c>
      <c r="O466" s="65">
        <v>0</v>
      </c>
      <c r="P466" s="28">
        <v>0</v>
      </c>
      <c r="Q466" s="28">
        <v>0</v>
      </c>
      <c r="R466" s="31">
        <v>0</v>
      </c>
      <c r="S466" s="31">
        <f t="shared" si="237"/>
        <v>0</v>
      </c>
      <c r="T466" s="31">
        <f t="shared" si="238"/>
        <v>1.1217433999999998E-2</v>
      </c>
      <c r="U466" s="31">
        <f t="shared" si="245"/>
        <v>0</v>
      </c>
      <c r="V466" s="31">
        <f t="shared" si="241"/>
        <v>0</v>
      </c>
      <c r="W466" s="31">
        <f t="shared" si="256"/>
        <v>0</v>
      </c>
      <c r="X466" s="31">
        <v>0</v>
      </c>
      <c r="Y466" s="28">
        <v>0</v>
      </c>
      <c r="Z466" s="28">
        <v>0</v>
      </c>
      <c r="AA466" s="28">
        <v>0</v>
      </c>
      <c r="AB466" s="28">
        <v>0</v>
      </c>
      <c r="AC466" s="28">
        <v>0</v>
      </c>
      <c r="AD466" s="28">
        <v>0</v>
      </c>
      <c r="AE466" s="28">
        <v>0</v>
      </c>
      <c r="AF466" s="28">
        <v>0</v>
      </c>
      <c r="AG466" s="28">
        <v>0</v>
      </c>
      <c r="AH466" s="28">
        <v>0</v>
      </c>
      <c r="AI466" s="28">
        <v>0</v>
      </c>
      <c r="AJ466" s="28">
        <v>0</v>
      </c>
      <c r="AK466" s="28">
        <v>0</v>
      </c>
      <c r="AL466" s="28">
        <v>0</v>
      </c>
      <c r="AM466" s="28">
        <v>0</v>
      </c>
      <c r="AN466" s="28">
        <v>0</v>
      </c>
      <c r="AO466" s="28">
        <v>0</v>
      </c>
      <c r="AP466" s="28">
        <v>0</v>
      </c>
      <c r="AQ466" s="28">
        <v>0</v>
      </c>
      <c r="AR466" s="28">
        <v>0</v>
      </c>
      <c r="AS466" s="28">
        <v>0</v>
      </c>
      <c r="AT466" s="28">
        <v>0</v>
      </c>
      <c r="AU466" s="28">
        <v>0</v>
      </c>
      <c r="AV466" s="28">
        <v>0</v>
      </c>
      <c r="AW466" s="88">
        <v>0</v>
      </c>
      <c r="AX466" s="28">
        <v>0</v>
      </c>
      <c r="AY466" s="28">
        <v>0</v>
      </c>
      <c r="AZ466" s="88">
        <v>0</v>
      </c>
      <c r="BA466" s="28">
        <v>0</v>
      </c>
      <c r="BB466" s="28">
        <v>0</v>
      </c>
      <c r="BC466" s="28">
        <v>0</v>
      </c>
      <c r="BD466" s="28">
        <v>0</v>
      </c>
      <c r="BE466" s="28">
        <v>0</v>
      </c>
      <c r="BF466" s="28">
        <v>0</v>
      </c>
      <c r="BG466" s="28">
        <v>1.1217433999999998E-2</v>
      </c>
      <c r="BH466" s="28">
        <v>0</v>
      </c>
      <c r="BI466" s="28">
        <v>0</v>
      </c>
      <c r="BJ466" s="28">
        <v>1.1217433999999998E-2</v>
      </c>
      <c r="BK466" s="28">
        <v>0</v>
      </c>
      <c r="BL466" s="28">
        <v>0</v>
      </c>
      <c r="BM466" s="28">
        <v>0</v>
      </c>
      <c r="BN466" s="28">
        <v>0</v>
      </c>
      <c r="BO466" s="28">
        <v>0</v>
      </c>
      <c r="BP466" s="28">
        <v>0</v>
      </c>
      <c r="BQ466" s="28">
        <v>0</v>
      </c>
      <c r="BR466" s="28">
        <v>0</v>
      </c>
      <c r="BS466" s="28">
        <v>0</v>
      </c>
      <c r="BT466" s="28">
        <v>0</v>
      </c>
      <c r="BU466" s="28">
        <v>0</v>
      </c>
      <c r="BV466" s="31">
        <f t="shared" si="246"/>
        <v>1.1217433999999998E-2</v>
      </c>
      <c r="BW466" s="31">
        <f t="shared" si="247"/>
        <v>0</v>
      </c>
      <c r="BX466" s="31">
        <f t="shared" si="248"/>
        <v>0</v>
      </c>
      <c r="BY466" s="31">
        <f t="shared" si="249"/>
        <v>1.1217433999999998E-2</v>
      </c>
      <c r="BZ466" s="31">
        <f t="shared" si="250"/>
        <v>0</v>
      </c>
      <c r="CA466" s="31">
        <f t="shared" si="251"/>
        <v>1.1217433999999998E-2</v>
      </c>
      <c r="CB466" s="31">
        <f t="shared" si="252"/>
        <v>0</v>
      </c>
      <c r="CC466" s="31">
        <f t="shared" si="253"/>
        <v>0</v>
      </c>
      <c r="CD466" s="31">
        <f t="shared" si="254"/>
        <v>1.1217433999999998E-2</v>
      </c>
      <c r="CE466" s="31">
        <f t="shared" si="255"/>
        <v>0</v>
      </c>
      <c r="CF466" s="85" t="s">
        <v>1401</v>
      </c>
    </row>
    <row r="467" spans="1:84" ht="41.25" customHeight="1" x14ac:dyDescent="0.25">
      <c r="A467" s="25" t="s">
        <v>116</v>
      </c>
      <c r="B467" s="26" t="s">
        <v>2092</v>
      </c>
      <c r="C467" s="29" t="s">
        <v>2093</v>
      </c>
      <c r="D467" s="63">
        <v>2018</v>
      </c>
      <c r="E467" s="63">
        <v>2018</v>
      </c>
      <c r="F467" s="63" t="s">
        <v>1358</v>
      </c>
      <c r="G467" s="64">
        <f>H467/7.78</f>
        <v>1.8042776349614395E-3</v>
      </c>
      <c r="H467" s="64">
        <f t="shared" si="239"/>
        <v>1.4037279999999999E-2</v>
      </c>
      <c r="I467" s="31" t="s">
        <v>1358</v>
      </c>
      <c r="J467" s="64">
        <f>K467/7.78</f>
        <v>1.8042776349614395E-3</v>
      </c>
      <c r="K467" s="31">
        <f t="shared" si="240"/>
        <v>1.4037279999999999E-2</v>
      </c>
      <c r="L467" s="67" t="s">
        <v>2622</v>
      </c>
      <c r="M467" s="31">
        <v>0</v>
      </c>
      <c r="N467" s="31">
        <v>0</v>
      </c>
      <c r="O467" s="65">
        <v>0</v>
      </c>
      <c r="P467" s="28">
        <v>0</v>
      </c>
      <c r="Q467" s="28">
        <v>0</v>
      </c>
      <c r="R467" s="31">
        <v>0</v>
      </c>
      <c r="S467" s="31">
        <f t="shared" si="237"/>
        <v>0</v>
      </c>
      <c r="T467" s="31">
        <f t="shared" si="238"/>
        <v>1.4037279999999999E-2</v>
      </c>
      <c r="U467" s="31">
        <f t="shared" si="245"/>
        <v>0</v>
      </c>
      <c r="V467" s="31">
        <f t="shared" si="241"/>
        <v>0</v>
      </c>
      <c r="W467" s="31">
        <f t="shared" si="256"/>
        <v>0</v>
      </c>
      <c r="X467" s="31">
        <v>0</v>
      </c>
      <c r="Y467" s="28">
        <v>0</v>
      </c>
      <c r="Z467" s="28">
        <v>0</v>
      </c>
      <c r="AA467" s="28">
        <v>0</v>
      </c>
      <c r="AB467" s="28">
        <v>0</v>
      </c>
      <c r="AC467" s="28">
        <v>0</v>
      </c>
      <c r="AD467" s="28">
        <v>0</v>
      </c>
      <c r="AE467" s="28">
        <v>0</v>
      </c>
      <c r="AF467" s="28">
        <v>0</v>
      </c>
      <c r="AG467" s="28">
        <v>0</v>
      </c>
      <c r="AH467" s="28">
        <v>0</v>
      </c>
      <c r="AI467" s="28">
        <v>0</v>
      </c>
      <c r="AJ467" s="28">
        <v>0</v>
      </c>
      <c r="AK467" s="28">
        <v>0</v>
      </c>
      <c r="AL467" s="28">
        <v>0</v>
      </c>
      <c r="AM467" s="28">
        <v>0</v>
      </c>
      <c r="AN467" s="28">
        <v>0</v>
      </c>
      <c r="AO467" s="28">
        <v>0</v>
      </c>
      <c r="AP467" s="28">
        <v>0</v>
      </c>
      <c r="AQ467" s="28">
        <v>0</v>
      </c>
      <c r="AR467" s="28">
        <v>0</v>
      </c>
      <c r="AS467" s="28">
        <v>0</v>
      </c>
      <c r="AT467" s="28">
        <v>0</v>
      </c>
      <c r="AU467" s="28">
        <v>0</v>
      </c>
      <c r="AV467" s="28">
        <v>0</v>
      </c>
      <c r="AW467" s="88">
        <v>0</v>
      </c>
      <c r="AX467" s="28">
        <v>0</v>
      </c>
      <c r="AY467" s="28">
        <v>0</v>
      </c>
      <c r="AZ467" s="88">
        <v>0</v>
      </c>
      <c r="BA467" s="28">
        <v>0</v>
      </c>
      <c r="BB467" s="28">
        <v>0</v>
      </c>
      <c r="BC467" s="28">
        <v>0</v>
      </c>
      <c r="BD467" s="28">
        <v>0</v>
      </c>
      <c r="BE467" s="28">
        <v>0</v>
      </c>
      <c r="BF467" s="28">
        <v>0</v>
      </c>
      <c r="BG467" s="28">
        <v>1.4037279999999999E-2</v>
      </c>
      <c r="BH467" s="28">
        <v>0</v>
      </c>
      <c r="BI467" s="28">
        <v>0</v>
      </c>
      <c r="BJ467" s="28">
        <v>1.4037279999999999E-2</v>
      </c>
      <c r="BK467" s="28">
        <v>0</v>
      </c>
      <c r="BL467" s="28">
        <v>0</v>
      </c>
      <c r="BM467" s="28">
        <v>0</v>
      </c>
      <c r="BN467" s="28">
        <v>0</v>
      </c>
      <c r="BO467" s="28">
        <v>0</v>
      </c>
      <c r="BP467" s="28">
        <v>0</v>
      </c>
      <c r="BQ467" s="28">
        <v>0</v>
      </c>
      <c r="BR467" s="28">
        <v>0</v>
      </c>
      <c r="BS467" s="28">
        <v>0</v>
      </c>
      <c r="BT467" s="28">
        <v>0</v>
      </c>
      <c r="BU467" s="28">
        <v>0</v>
      </c>
      <c r="BV467" s="31">
        <f t="shared" si="246"/>
        <v>1.4037279999999999E-2</v>
      </c>
      <c r="BW467" s="31">
        <f t="shared" si="247"/>
        <v>0</v>
      </c>
      <c r="BX467" s="31">
        <f t="shared" si="248"/>
        <v>0</v>
      </c>
      <c r="BY467" s="31">
        <f t="shared" si="249"/>
        <v>1.4037279999999999E-2</v>
      </c>
      <c r="BZ467" s="31">
        <f t="shared" si="250"/>
        <v>0</v>
      </c>
      <c r="CA467" s="31">
        <f t="shared" si="251"/>
        <v>1.4037279999999999E-2</v>
      </c>
      <c r="CB467" s="31">
        <f t="shared" si="252"/>
        <v>0</v>
      </c>
      <c r="CC467" s="31">
        <f t="shared" si="253"/>
        <v>0</v>
      </c>
      <c r="CD467" s="31">
        <f t="shared" si="254"/>
        <v>1.4037279999999999E-2</v>
      </c>
      <c r="CE467" s="31">
        <f t="shared" si="255"/>
        <v>0</v>
      </c>
      <c r="CF467" s="85" t="s">
        <v>1401</v>
      </c>
    </row>
    <row r="468" spans="1:84" ht="41.25" customHeight="1" x14ac:dyDescent="0.25">
      <c r="A468" s="25" t="s">
        <v>116</v>
      </c>
      <c r="B468" s="26" t="s">
        <v>2094</v>
      </c>
      <c r="C468" s="29" t="s">
        <v>2095</v>
      </c>
      <c r="D468" s="63">
        <v>2018</v>
      </c>
      <c r="E468" s="63">
        <v>2018</v>
      </c>
      <c r="F468" s="63" t="s">
        <v>1358</v>
      </c>
      <c r="G468" s="64">
        <f>H468/7.53</f>
        <v>3.4738305205843291E-2</v>
      </c>
      <c r="H468" s="64">
        <f t="shared" si="239"/>
        <v>0.26157943820000001</v>
      </c>
      <c r="I468" s="31" t="s">
        <v>1358</v>
      </c>
      <c r="J468" s="64">
        <f>K468/7.53</f>
        <v>3.4738305205843291E-2</v>
      </c>
      <c r="K468" s="31">
        <f t="shared" si="240"/>
        <v>0.26157943820000001</v>
      </c>
      <c r="L468" s="67" t="s">
        <v>2661</v>
      </c>
      <c r="M468" s="31">
        <v>0</v>
      </c>
      <c r="N468" s="31">
        <v>0</v>
      </c>
      <c r="O468" s="65">
        <v>0</v>
      </c>
      <c r="P468" s="28">
        <v>0</v>
      </c>
      <c r="Q468" s="28">
        <v>0</v>
      </c>
      <c r="R468" s="31">
        <v>0</v>
      </c>
      <c r="S468" s="31">
        <f t="shared" si="237"/>
        <v>0</v>
      </c>
      <c r="T468" s="31">
        <f t="shared" si="238"/>
        <v>0.26157943820000001</v>
      </c>
      <c r="U468" s="31">
        <f t="shared" si="245"/>
        <v>0</v>
      </c>
      <c r="V468" s="31">
        <f t="shared" si="241"/>
        <v>0</v>
      </c>
      <c r="W468" s="31">
        <f t="shared" si="256"/>
        <v>0</v>
      </c>
      <c r="X468" s="31">
        <v>0</v>
      </c>
      <c r="Y468" s="28">
        <v>0</v>
      </c>
      <c r="Z468" s="28">
        <v>0</v>
      </c>
      <c r="AA468" s="28">
        <v>0</v>
      </c>
      <c r="AB468" s="28">
        <v>0</v>
      </c>
      <c r="AC468" s="28">
        <v>0</v>
      </c>
      <c r="AD468" s="28">
        <v>0</v>
      </c>
      <c r="AE468" s="28">
        <v>0</v>
      </c>
      <c r="AF468" s="28">
        <v>0</v>
      </c>
      <c r="AG468" s="28">
        <v>0</v>
      </c>
      <c r="AH468" s="28">
        <v>0</v>
      </c>
      <c r="AI468" s="28">
        <v>0</v>
      </c>
      <c r="AJ468" s="28">
        <v>0</v>
      </c>
      <c r="AK468" s="28">
        <v>0</v>
      </c>
      <c r="AL468" s="28">
        <v>0</v>
      </c>
      <c r="AM468" s="28">
        <v>0</v>
      </c>
      <c r="AN468" s="28">
        <v>0</v>
      </c>
      <c r="AO468" s="28">
        <v>0</v>
      </c>
      <c r="AP468" s="28">
        <v>0</v>
      </c>
      <c r="AQ468" s="28">
        <v>0</v>
      </c>
      <c r="AR468" s="28">
        <v>0</v>
      </c>
      <c r="AS468" s="28">
        <v>0</v>
      </c>
      <c r="AT468" s="28">
        <v>0</v>
      </c>
      <c r="AU468" s="28">
        <v>0</v>
      </c>
      <c r="AV468" s="28">
        <v>0</v>
      </c>
      <c r="AW468" s="88">
        <v>0</v>
      </c>
      <c r="AX468" s="28">
        <v>0</v>
      </c>
      <c r="AY468" s="28">
        <v>0</v>
      </c>
      <c r="AZ468" s="88">
        <v>0</v>
      </c>
      <c r="BA468" s="28">
        <v>0</v>
      </c>
      <c r="BB468" s="28">
        <v>0</v>
      </c>
      <c r="BC468" s="28">
        <v>0</v>
      </c>
      <c r="BD468" s="28">
        <v>0</v>
      </c>
      <c r="BE468" s="28">
        <v>0</v>
      </c>
      <c r="BF468" s="28">
        <v>0</v>
      </c>
      <c r="BG468" s="28">
        <v>0.26157943820000001</v>
      </c>
      <c r="BH468" s="28">
        <v>0</v>
      </c>
      <c r="BI468" s="28">
        <v>0</v>
      </c>
      <c r="BJ468" s="28">
        <v>0.26157943820000001</v>
      </c>
      <c r="BK468" s="28">
        <v>0</v>
      </c>
      <c r="BL468" s="28">
        <v>0</v>
      </c>
      <c r="BM468" s="28">
        <v>0</v>
      </c>
      <c r="BN468" s="28">
        <v>0</v>
      </c>
      <c r="BO468" s="28">
        <v>0</v>
      </c>
      <c r="BP468" s="28">
        <v>0</v>
      </c>
      <c r="BQ468" s="28">
        <v>0</v>
      </c>
      <c r="BR468" s="28">
        <v>0</v>
      </c>
      <c r="BS468" s="28">
        <v>0</v>
      </c>
      <c r="BT468" s="28">
        <v>0</v>
      </c>
      <c r="BU468" s="28">
        <v>0</v>
      </c>
      <c r="BV468" s="31">
        <f t="shared" si="246"/>
        <v>0.26157943820000001</v>
      </c>
      <c r="BW468" s="31">
        <f t="shared" si="247"/>
        <v>0</v>
      </c>
      <c r="BX468" s="31">
        <f t="shared" si="248"/>
        <v>0</v>
      </c>
      <c r="BY468" s="31">
        <f t="shared" si="249"/>
        <v>0.26157943820000001</v>
      </c>
      <c r="BZ468" s="31">
        <f t="shared" si="250"/>
        <v>0</v>
      </c>
      <c r="CA468" s="31">
        <f t="shared" si="251"/>
        <v>0.26157943820000001</v>
      </c>
      <c r="CB468" s="31">
        <f t="shared" si="252"/>
        <v>0</v>
      </c>
      <c r="CC468" s="31">
        <f t="shared" si="253"/>
        <v>0</v>
      </c>
      <c r="CD468" s="31">
        <f t="shared" si="254"/>
        <v>0.26157943820000001</v>
      </c>
      <c r="CE468" s="31">
        <f t="shared" si="255"/>
        <v>0</v>
      </c>
      <c r="CF468" s="85" t="s">
        <v>1401</v>
      </c>
    </row>
    <row r="469" spans="1:84" ht="41.25" customHeight="1" x14ac:dyDescent="0.25">
      <c r="A469" s="25" t="s">
        <v>116</v>
      </c>
      <c r="B469" s="26" t="s">
        <v>2096</v>
      </c>
      <c r="C469" s="29" t="s">
        <v>2097</v>
      </c>
      <c r="D469" s="63">
        <v>2018</v>
      </c>
      <c r="E469" s="63">
        <v>2018</v>
      </c>
      <c r="F469" s="63" t="s">
        <v>1358</v>
      </c>
      <c r="G469" s="64">
        <f>H469/7.53</f>
        <v>8.7409980876494014E-3</v>
      </c>
      <c r="H469" s="64">
        <f t="shared" si="239"/>
        <v>6.5819715599999995E-2</v>
      </c>
      <c r="I469" s="31" t="s">
        <v>1358</v>
      </c>
      <c r="J469" s="64">
        <f>K469/7.53</f>
        <v>8.7409980876494014E-3</v>
      </c>
      <c r="K469" s="31">
        <f t="shared" si="240"/>
        <v>6.5819715599999995E-2</v>
      </c>
      <c r="L469" s="67" t="s">
        <v>2661</v>
      </c>
      <c r="M469" s="31">
        <v>0</v>
      </c>
      <c r="N469" s="31">
        <v>0</v>
      </c>
      <c r="O469" s="65">
        <v>0</v>
      </c>
      <c r="P469" s="28">
        <v>0</v>
      </c>
      <c r="Q469" s="28">
        <v>0</v>
      </c>
      <c r="R469" s="31">
        <v>0</v>
      </c>
      <c r="S469" s="31">
        <f t="shared" si="237"/>
        <v>0</v>
      </c>
      <c r="T469" s="31">
        <f t="shared" si="238"/>
        <v>6.5819715599999995E-2</v>
      </c>
      <c r="U469" s="31">
        <f t="shared" si="245"/>
        <v>0</v>
      </c>
      <c r="V469" s="31">
        <f t="shared" si="241"/>
        <v>0</v>
      </c>
      <c r="W469" s="31">
        <f t="shared" si="256"/>
        <v>0</v>
      </c>
      <c r="X469" s="31">
        <v>0</v>
      </c>
      <c r="Y469" s="28">
        <v>0</v>
      </c>
      <c r="Z469" s="28">
        <v>0</v>
      </c>
      <c r="AA469" s="28">
        <v>0</v>
      </c>
      <c r="AB469" s="28">
        <v>0</v>
      </c>
      <c r="AC469" s="28">
        <v>0</v>
      </c>
      <c r="AD469" s="28">
        <v>0</v>
      </c>
      <c r="AE469" s="28">
        <v>0</v>
      </c>
      <c r="AF469" s="28">
        <v>0</v>
      </c>
      <c r="AG469" s="28">
        <v>0</v>
      </c>
      <c r="AH469" s="28">
        <v>0</v>
      </c>
      <c r="AI469" s="28">
        <v>0</v>
      </c>
      <c r="AJ469" s="28">
        <v>0</v>
      </c>
      <c r="AK469" s="28">
        <v>0</v>
      </c>
      <c r="AL469" s="28">
        <v>0</v>
      </c>
      <c r="AM469" s="28">
        <v>0</v>
      </c>
      <c r="AN469" s="28">
        <v>0</v>
      </c>
      <c r="AO469" s="28">
        <v>0</v>
      </c>
      <c r="AP469" s="28">
        <v>0</v>
      </c>
      <c r="AQ469" s="28">
        <v>0</v>
      </c>
      <c r="AR469" s="28">
        <v>0</v>
      </c>
      <c r="AS469" s="28">
        <v>0</v>
      </c>
      <c r="AT469" s="28">
        <v>0</v>
      </c>
      <c r="AU469" s="28">
        <v>0</v>
      </c>
      <c r="AV469" s="28">
        <v>0</v>
      </c>
      <c r="AW469" s="88">
        <v>0</v>
      </c>
      <c r="AX469" s="28">
        <v>0</v>
      </c>
      <c r="AY469" s="28">
        <v>0</v>
      </c>
      <c r="AZ469" s="88">
        <v>0</v>
      </c>
      <c r="BA469" s="28">
        <v>0</v>
      </c>
      <c r="BB469" s="28">
        <v>0</v>
      </c>
      <c r="BC469" s="28">
        <v>0</v>
      </c>
      <c r="BD469" s="28">
        <v>0</v>
      </c>
      <c r="BE469" s="28">
        <v>0</v>
      </c>
      <c r="BF469" s="28">
        <v>0</v>
      </c>
      <c r="BG469" s="28">
        <v>6.5819715599999995E-2</v>
      </c>
      <c r="BH469" s="28">
        <v>0</v>
      </c>
      <c r="BI469" s="28">
        <v>0</v>
      </c>
      <c r="BJ469" s="28">
        <v>6.5819715599999995E-2</v>
      </c>
      <c r="BK469" s="28">
        <v>0</v>
      </c>
      <c r="BL469" s="28">
        <v>0</v>
      </c>
      <c r="BM469" s="28">
        <v>0</v>
      </c>
      <c r="BN469" s="28">
        <v>0</v>
      </c>
      <c r="BO469" s="28">
        <v>0</v>
      </c>
      <c r="BP469" s="28">
        <v>0</v>
      </c>
      <c r="BQ469" s="28">
        <v>0</v>
      </c>
      <c r="BR469" s="28">
        <v>0</v>
      </c>
      <c r="BS469" s="28">
        <v>0</v>
      </c>
      <c r="BT469" s="28">
        <v>0</v>
      </c>
      <c r="BU469" s="28">
        <v>0</v>
      </c>
      <c r="BV469" s="31">
        <f t="shared" si="246"/>
        <v>6.5819715599999995E-2</v>
      </c>
      <c r="BW469" s="31">
        <f t="shared" si="247"/>
        <v>0</v>
      </c>
      <c r="BX469" s="31">
        <f t="shared" si="248"/>
        <v>0</v>
      </c>
      <c r="BY469" s="31">
        <f t="shared" si="249"/>
        <v>6.5819715599999995E-2</v>
      </c>
      <c r="BZ469" s="31">
        <f t="shared" si="250"/>
        <v>0</v>
      </c>
      <c r="CA469" s="31">
        <f t="shared" si="251"/>
        <v>6.5819715599999995E-2</v>
      </c>
      <c r="CB469" s="31">
        <f t="shared" si="252"/>
        <v>0</v>
      </c>
      <c r="CC469" s="31">
        <f t="shared" si="253"/>
        <v>0</v>
      </c>
      <c r="CD469" s="31">
        <f t="shared" si="254"/>
        <v>6.5819715599999995E-2</v>
      </c>
      <c r="CE469" s="31">
        <f t="shared" si="255"/>
        <v>0</v>
      </c>
      <c r="CF469" s="85" t="s">
        <v>1401</v>
      </c>
    </row>
    <row r="470" spans="1:84" ht="41.25" customHeight="1" x14ac:dyDescent="0.25">
      <c r="A470" s="25" t="s">
        <v>116</v>
      </c>
      <c r="B470" s="26" t="s">
        <v>2098</v>
      </c>
      <c r="C470" s="29" t="s">
        <v>2099</v>
      </c>
      <c r="D470" s="63">
        <v>2018</v>
      </c>
      <c r="E470" s="63">
        <v>2018</v>
      </c>
      <c r="F470" s="63" t="s">
        <v>1358</v>
      </c>
      <c r="G470" s="64">
        <f>H470/7.53</f>
        <v>1.5978184116865867E-2</v>
      </c>
      <c r="H470" s="64">
        <f t="shared" si="239"/>
        <v>0.12031572639999999</v>
      </c>
      <c r="I470" s="31" t="s">
        <v>1358</v>
      </c>
      <c r="J470" s="64">
        <f>K470/7.53</f>
        <v>1.5978184116865867E-2</v>
      </c>
      <c r="K470" s="31">
        <f t="shared" si="240"/>
        <v>0.12031572639999999</v>
      </c>
      <c r="L470" s="67" t="s">
        <v>2661</v>
      </c>
      <c r="M470" s="31">
        <v>0</v>
      </c>
      <c r="N470" s="31">
        <v>0</v>
      </c>
      <c r="O470" s="65">
        <v>0</v>
      </c>
      <c r="P470" s="28">
        <v>0</v>
      </c>
      <c r="Q470" s="28">
        <v>0</v>
      </c>
      <c r="R470" s="31">
        <v>0</v>
      </c>
      <c r="S470" s="31">
        <f t="shared" si="237"/>
        <v>0</v>
      </c>
      <c r="T470" s="31">
        <f t="shared" si="238"/>
        <v>0.12031572639999999</v>
      </c>
      <c r="U470" s="31">
        <f t="shared" si="245"/>
        <v>0</v>
      </c>
      <c r="V470" s="31">
        <f t="shared" si="241"/>
        <v>0</v>
      </c>
      <c r="W470" s="31">
        <f t="shared" si="256"/>
        <v>0</v>
      </c>
      <c r="X470" s="31">
        <v>0</v>
      </c>
      <c r="Y470" s="28">
        <v>0</v>
      </c>
      <c r="Z470" s="28">
        <v>0</v>
      </c>
      <c r="AA470" s="28">
        <v>0</v>
      </c>
      <c r="AB470" s="28">
        <v>0</v>
      </c>
      <c r="AC470" s="28">
        <v>0</v>
      </c>
      <c r="AD470" s="28">
        <v>0</v>
      </c>
      <c r="AE470" s="28">
        <v>0</v>
      </c>
      <c r="AF470" s="28">
        <v>0</v>
      </c>
      <c r="AG470" s="28">
        <v>0</v>
      </c>
      <c r="AH470" s="28">
        <v>0</v>
      </c>
      <c r="AI470" s="28">
        <v>0</v>
      </c>
      <c r="AJ470" s="28">
        <v>0</v>
      </c>
      <c r="AK470" s="28">
        <v>0</v>
      </c>
      <c r="AL470" s="28">
        <v>0</v>
      </c>
      <c r="AM470" s="28">
        <v>0</v>
      </c>
      <c r="AN470" s="28">
        <v>0</v>
      </c>
      <c r="AO470" s="28">
        <v>0</v>
      </c>
      <c r="AP470" s="28">
        <v>0</v>
      </c>
      <c r="AQ470" s="28">
        <v>0</v>
      </c>
      <c r="AR470" s="28">
        <v>0</v>
      </c>
      <c r="AS470" s="28">
        <v>0</v>
      </c>
      <c r="AT470" s="28">
        <v>0</v>
      </c>
      <c r="AU470" s="28">
        <v>0</v>
      </c>
      <c r="AV470" s="28">
        <v>0</v>
      </c>
      <c r="AW470" s="88">
        <v>0</v>
      </c>
      <c r="AX470" s="28">
        <v>0</v>
      </c>
      <c r="AY470" s="28">
        <v>0</v>
      </c>
      <c r="AZ470" s="88">
        <v>0</v>
      </c>
      <c r="BA470" s="28">
        <v>0</v>
      </c>
      <c r="BB470" s="28">
        <v>0</v>
      </c>
      <c r="BC470" s="28">
        <v>0</v>
      </c>
      <c r="BD470" s="28">
        <v>0</v>
      </c>
      <c r="BE470" s="28">
        <v>0</v>
      </c>
      <c r="BF470" s="28">
        <v>0</v>
      </c>
      <c r="BG470" s="28">
        <v>0.12031572639999999</v>
      </c>
      <c r="BH470" s="28">
        <v>0</v>
      </c>
      <c r="BI470" s="28">
        <v>0</v>
      </c>
      <c r="BJ470" s="28">
        <v>0.12031572639999999</v>
      </c>
      <c r="BK470" s="28">
        <v>0</v>
      </c>
      <c r="BL470" s="28">
        <v>0</v>
      </c>
      <c r="BM470" s="28">
        <v>0</v>
      </c>
      <c r="BN470" s="28">
        <v>0</v>
      </c>
      <c r="BO470" s="28">
        <v>0</v>
      </c>
      <c r="BP470" s="28">
        <v>0</v>
      </c>
      <c r="BQ470" s="28">
        <v>0</v>
      </c>
      <c r="BR470" s="28">
        <v>0</v>
      </c>
      <c r="BS470" s="28">
        <v>0</v>
      </c>
      <c r="BT470" s="28">
        <v>0</v>
      </c>
      <c r="BU470" s="28">
        <v>0</v>
      </c>
      <c r="BV470" s="31">
        <f t="shared" si="246"/>
        <v>0.12031572639999999</v>
      </c>
      <c r="BW470" s="31">
        <f t="shared" si="247"/>
        <v>0</v>
      </c>
      <c r="BX470" s="31">
        <f t="shared" si="248"/>
        <v>0</v>
      </c>
      <c r="BY470" s="31">
        <f t="shared" si="249"/>
        <v>0.12031572639999999</v>
      </c>
      <c r="BZ470" s="31">
        <f t="shared" si="250"/>
        <v>0</v>
      </c>
      <c r="CA470" s="31">
        <f t="shared" si="251"/>
        <v>0.12031572639999999</v>
      </c>
      <c r="CB470" s="31">
        <f t="shared" si="252"/>
        <v>0</v>
      </c>
      <c r="CC470" s="31">
        <f t="shared" si="253"/>
        <v>0</v>
      </c>
      <c r="CD470" s="31">
        <f t="shared" si="254"/>
        <v>0.12031572639999999</v>
      </c>
      <c r="CE470" s="31">
        <f t="shared" si="255"/>
        <v>0</v>
      </c>
      <c r="CF470" s="85" t="s">
        <v>1401</v>
      </c>
    </row>
    <row r="471" spans="1:84" ht="41.25" customHeight="1" x14ac:dyDescent="0.25">
      <c r="A471" s="25" t="s">
        <v>116</v>
      </c>
      <c r="B471" s="26" t="s">
        <v>2100</v>
      </c>
      <c r="C471" s="29" t="s">
        <v>2101</v>
      </c>
      <c r="D471" s="63">
        <v>2018</v>
      </c>
      <c r="E471" s="63">
        <v>2018</v>
      </c>
      <c r="F471" s="63" t="s">
        <v>1358</v>
      </c>
      <c r="G471" s="64">
        <f t="shared" ref="G471:G477" si="257">H471/7.71</f>
        <v>7.3408274448767833E-3</v>
      </c>
      <c r="H471" s="64">
        <f t="shared" si="239"/>
        <v>5.6597779600000002E-2</v>
      </c>
      <c r="I471" s="31" t="s">
        <v>1358</v>
      </c>
      <c r="J471" s="64">
        <f>K471/7.71</f>
        <v>7.3408274448767833E-3</v>
      </c>
      <c r="K471" s="31">
        <f t="shared" si="240"/>
        <v>5.6597779600000002E-2</v>
      </c>
      <c r="L471" s="67" t="s">
        <v>2625</v>
      </c>
      <c r="M471" s="31">
        <v>0</v>
      </c>
      <c r="N471" s="31">
        <v>0</v>
      </c>
      <c r="O471" s="65">
        <v>0</v>
      </c>
      <c r="P471" s="28">
        <v>0</v>
      </c>
      <c r="Q471" s="28">
        <v>0</v>
      </c>
      <c r="R471" s="31">
        <v>0</v>
      </c>
      <c r="S471" s="31">
        <f t="shared" si="237"/>
        <v>0</v>
      </c>
      <c r="T471" s="31">
        <f t="shared" si="238"/>
        <v>5.6597779600000002E-2</v>
      </c>
      <c r="U471" s="31">
        <f t="shared" si="245"/>
        <v>0</v>
      </c>
      <c r="V471" s="31">
        <f t="shared" si="241"/>
        <v>0</v>
      </c>
      <c r="W471" s="31">
        <f t="shared" si="256"/>
        <v>0</v>
      </c>
      <c r="X471" s="31">
        <v>0</v>
      </c>
      <c r="Y471" s="28">
        <v>0</v>
      </c>
      <c r="Z471" s="28">
        <v>0</v>
      </c>
      <c r="AA471" s="28">
        <v>0</v>
      </c>
      <c r="AB471" s="28">
        <v>0</v>
      </c>
      <c r="AC471" s="28">
        <v>0</v>
      </c>
      <c r="AD471" s="28">
        <v>0</v>
      </c>
      <c r="AE471" s="28">
        <v>0</v>
      </c>
      <c r="AF471" s="28">
        <v>0</v>
      </c>
      <c r="AG471" s="28">
        <v>0</v>
      </c>
      <c r="AH471" s="28">
        <v>0</v>
      </c>
      <c r="AI471" s="28">
        <v>0</v>
      </c>
      <c r="AJ471" s="28">
        <v>0</v>
      </c>
      <c r="AK471" s="28">
        <v>0</v>
      </c>
      <c r="AL471" s="28">
        <v>0</v>
      </c>
      <c r="AM471" s="28">
        <v>0</v>
      </c>
      <c r="AN471" s="28">
        <v>0</v>
      </c>
      <c r="AO471" s="28">
        <v>0</v>
      </c>
      <c r="AP471" s="28">
        <v>0</v>
      </c>
      <c r="AQ471" s="28">
        <v>0</v>
      </c>
      <c r="AR471" s="28">
        <v>0</v>
      </c>
      <c r="AS471" s="28">
        <v>0</v>
      </c>
      <c r="AT471" s="28">
        <v>0</v>
      </c>
      <c r="AU471" s="28">
        <v>0</v>
      </c>
      <c r="AV471" s="28">
        <v>0</v>
      </c>
      <c r="AW471" s="88">
        <v>0</v>
      </c>
      <c r="AX471" s="28">
        <v>0</v>
      </c>
      <c r="AY471" s="28">
        <v>0</v>
      </c>
      <c r="AZ471" s="88">
        <v>0</v>
      </c>
      <c r="BA471" s="28">
        <v>0</v>
      </c>
      <c r="BB471" s="28">
        <v>0</v>
      </c>
      <c r="BC471" s="28">
        <v>0</v>
      </c>
      <c r="BD471" s="28">
        <v>0</v>
      </c>
      <c r="BE471" s="28">
        <v>0</v>
      </c>
      <c r="BF471" s="28">
        <v>0</v>
      </c>
      <c r="BG471" s="28">
        <v>5.6597779600000002E-2</v>
      </c>
      <c r="BH471" s="28">
        <v>0</v>
      </c>
      <c r="BI471" s="28">
        <v>0</v>
      </c>
      <c r="BJ471" s="28">
        <v>5.6597779600000002E-2</v>
      </c>
      <c r="BK471" s="28">
        <v>0</v>
      </c>
      <c r="BL471" s="28">
        <v>0</v>
      </c>
      <c r="BM471" s="28">
        <v>0</v>
      </c>
      <c r="BN471" s="28">
        <v>0</v>
      </c>
      <c r="BO471" s="28">
        <v>0</v>
      </c>
      <c r="BP471" s="28">
        <v>0</v>
      </c>
      <c r="BQ471" s="28">
        <v>0</v>
      </c>
      <c r="BR471" s="28">
        <v>0</v>
      </c>
      <c r="BS471" s="28">
        <v>0</v>
      </c>
      <c r="BT471" s="28">
        <v>0</v>
      </c>
      <c r="BU471" s="28">
        <v>0</v>
      </c>
      <c r="BV471" s="31">
        <f t="shared" si="246"/>
        <v>5.6597779600000002E-2</v>
      </c>
      <c r="BW471" s="31">
        <f t="shared" si="247"/>
        <v>0</v>
      </c>
      <c r="BX471" s="31">
        <f t="shared" si="248"/>
        <v>0</v>
      </c>
      <c r="BY471" s="31">
        <f t="shared" si="249"/>
        <v>5.6597779600000002E-2</v>
      </c>
      <c r="BZ471" s="31">
        <f t="shared" si="250"/>
        <v>0</v>
      </c>
      <c r="CA471" s="31">
        <f t="shared" si="251"/>
        <v>5.6597779600000002E-2</v>
      </c>
      <c r="CB471" s="31">
        <f t="shared" si="252"/>
        <v>0</v>
      </c>
      <c r="CC471" s="31">
        <f t="shared" si="253"/>
        <v>0</v>
      </c>
      <c r="CD471" s="31">
        <f t="shared" si="254"/>
        <v>5.6597779600000002E-2</v>
      </c>
      <c r="CE471" s="31">
        <f t="shared" si="255"/>
        <v>0</v>
      </c>
      <c r="CF471" s="85" t="s">
        <v>1401</v>
      </c>
    </row>
    <row r="472" spans="1:84" ht="41.25" customHeight="1" x14ac:dyDescent="0.25">
      <c r="A472" s="25" t="s">
        <v>116</v>
      </c>
      <c r="B472" s="26" t="s">
        <v>2102</v>
      </c>
      <c r="C472" s="29" t="s">
        <v>2103</v>
      </c>
      <c r="D472" s="63">
        <v>2018</v>
      </c>
      <c r="E472" s="63">
        <v>2018</v>
      </c>
      <c r="F472" s="63" t="s">
        <v>1358</v>
      </c>
      <c r="G472" s="64">
        <f t="shared" si="257"/>
        <v>7.4283219195849534E-4</v>
      </c>
      <c r="H472" s="64">
        <f t="shared" si="239"/>
        <v>5.7272361999999993E-3</v>
      </c>
      <c r="I472" s="31" t="s">
        <v>1358</v>
      </c>
      <c r="J472" s="64">
        <f>K472/7.71</f>
        <v>7.4283219195849534E-4</v>
      </c>
      <c r="K472" s="31">
        <f t="shared" si="240"/>
        <v>5.7272361999999993E-3</v>
      </c>
      <c r="L472" s="67" t="s">
        <v>2625</v>
      </c>
      <c r="M472" s="31">
        <v>0</v>
      </c>
      <c r="N472" s="31">
        <v>0</v>
      </c>
      <c r="O472" s="65">
        <v>0</v>
      </c>
      <c r="P472" s="28">
        <v>0</v>
      </c>
      <c r="Q472" s="28">
        <v>0</v>
      </c>
      <c r="R472" s="31">
        <v>0</v>
      </c>
      <c r="S472" s="31">
        <f t="shared" si="237"/>
        <v>0</v>
      </c>
      <c r="T472" s="31">
        <f t="shared" si="238"/>
        <v>5.7272361999999993E-3</v>
      </c>
      <c r="U472" s="31">
        <f t="shared" si="245"/>
        <v>0</v>
      </c>
      <c r="V472" s="31">
        <f t="shared" si="241"/>
        <v>0</v>
      </c>
      <c r="W472" s="31">
        <f t="shared" si="256"/>
        <v>0</v>
      </c>
      <c r="X472" s="31">
        <v>0</v>
      </c>
      <c r="Y472" s="28">
        <v>0</v>
      </c>
      <c r="Z472" s="28">
        <v>0</v>
      </c>
      <c r="AA472" s="28">
        <v>0</v>
      </c>
      <c r="AB472" s="28">
        <v>0</v>
      </c>
      <c r="AC472" s="28">
        <v>0</v>
      </c>
      <c r="AD472" s="28">
        <v>0</v>
      </c>
      <c r="AE472" s="28">
        <v>0</v>
      </c>
      <c r="AF472" s="28">
        <v>0</v>
      </c>
      <c r="AG472" s="28">
        <v>0</v>
      </c>
      <c r="AH472" s="28">
        <v>0</v>
      </c>
      <c r="AI472" s="28">
        <v>0</v>
      </c>
      <c r="AJ472" s="28">
        <v>0</v>
      </c>
      <c r="AK472" s="28">
        <v>0</v>
      </c>
      <c r="AL472" s="28">
        <v>0</v>
      </c>
      <c r="AM472" s="28">
        <v>0</v>
      </c>
      <c r="AN472" s="28">
        <v>0</v>
      </c>
      <c r="AO472" s="28">
        <v>0</v>
      </c>
      <c r="AP472" s="28">
        <v>0</v>
      </c>
      <c r="AQ472" s="28">
        <v>0</v>
      </c>
      <c r="AR472" s="28">
        <v>0</v>
      </c>
      <c r="AS472" s="28">
        <v>0</v>
      </c>
      <c r="AT472" s="28">
        <v>0</v>
      </c>
      <c r="AU472" s="28">
        <v>0</v>
      </c>
      <c r="AV472" s="28">
        <v>0</v>
      </c>
      <c r="AW472" s="88">
        <v>0</v>
      </c>
      <c r="AX472" s="28">
        <v>0</v>
      </c>
      <c r="AY472" s="28">
        <v>0</v>
      </c>
      <c r="AZ472" s="88">
        <v>0</v>
      </c>
      <c r="BA472" s="28">
        <v>0</v>
      </c>
      <c r="BB472" s="28">
        <v>0</v>
      </c>
      <c r="BC472" s="28">
        <v>0</v>
      </c>
      <c r="BD472" s="28">
        <v>0</v>
      </c>
      <c r="BE472" s="28">
        <v>0</v>
      </c>
      <c r="BF472" s="28">
        <v>0</v>
      </c>
      <c r="BG472" s="28">
        <v>5.7272361999999993E-3</v>
      </c>
      <c r="BH472" s="28">
        <v>0</v>
      </c>
      <c r="BI472" s="28">
        <v>0</v>
      </c>
      <c r="BJ472" s="28">
        <v>5.7272361999999993E-3</v>
      </c>
      <c r="BK472" s="28">
        <v>0</v>
      </c>
      <c r="BL472" s="28">
        <v>0</v>
      </c>
      <c r="BM472" s="28">
        <v>0</v>
      </c>
      <c r="BN472" s="28">
        <v>0</v>
      </c>
      <c r="BO472" s="28">
        <v>0</v>
      </c>
      <c r="BP472" s="28">
        <v>0</v>
      </c>
      <c r="BQ472" s="28">
        <v>0</v>
      </c>
      <c r="BR472" s="28">
        <v>0</v>
      </c>
      <c r="BS472" s="28">
        <v>0</v>
      </c>
      <c r="BT472" s="28">
        <v>0</v>
      </c>
      <c r="BU472" s="28">
        <v>0</v>
      </c>
      <c r="BV472" s="31">
        <f t="shared" si="246"/>
        <v>5.7272361999999993E-3</v>
      </c>
      <c r="BW472" s="31">
        <f t="shared" si="247"/>
        <v>0</v>
      </c>
      <c r="BX472" s="31">
        <f t="shared" si="248"/>
        <v>0</v>
      </c>
      <c r="BY472" s="31">
        <f t="shared" si="249"/>
        <v>5.7272361999999993E-3</v>
      </c>
      <c r="BZ472" s="31">
        <f t="shared" si="250"/>
        <v>0</v>
      </c>
      <c r="CA472" s="31">
        <f t="shared" si="251"/>
        <v>5.7272361999999993E-3</v>
      </c>
      <c r="CB472" s="31">
        <f t="shared" si="252"/>
        <v>0</v>
      </c>
      <c r="CC472" s="31">
        <f t="shared" si="253"/>
        <v>0</v>
      </c>
      <c r="CD472" s="31">
        <f t="shared" si="254"/>
        <v>5.7272361999999993E-3</v>
      </c>
      <c r="CE472" s="31">
        <f t="shared" si="255"/>
        <v>0</v>
      </c>
      <c r="CF472" s="85" t="s">
        <v>1401</v>
      </c>
    </row>
    <row r="473" spans="1:84" ht="41.25" customHeight="1" x14ac:dyDescent="0.25">
      <c r="A473" s="25" t="s">
        <v>116</v>
      </c>
      <c r="B473" s="26" t="s">
        <v>2104</v>
      </c>
      <c r="C473" s="29" t="s">
        <v>2105</v>
      </c>
      <c r="D473" s="63">
        <v>2018</v>
      </c>
      <c r="E473" s="63">
        <v>2018</v>
      </c>
      <c r="F473" s="63" t="s">
        <v>1358</v>
      </c>
      <c r="G473" s="64">
        <f t="shared" si="257"/>
        <v>6.09430972762646E-3</v>
      </c>
      <c r="H473" s="64">
        <f t="shared" si="239"/>
        <v>4.6987128000000003E-2</v>
      </c>
      <c r="I473" s="31" t="s">
        <v>1358</v>
      </c>
      <c r="J473" s="64">
        <f>K473/7.71</f>
        <v>6.09430972762646E-3</v>
      </c>
      <c r="K473" s="31">
        <f t="shared" si="240"/>
        <v>4.6987128000000003E-2</v>
      </c>
      <c r="L473" s="67" t="s">
        <v>2625</v>
      </c>
      <c r="M473" s="31">
        <v>0</v>
      </c>
      <c r="N473" s="31">
        <v>0</v>
      </c>
      <c r="O473" s="65">
        <v>0</v>
      </c>
      <c r="P473" s="28">
        <v>0</v>
      </c>
      <c r="Q473" s="28">
        <v>0</v>
      </c>
      <c r="R473" s="31">
        <v>0</v>
      </c>
      <c r="S473" s="31">
        <f t="shared" si="237"/>
        <v>0</v>
      </c>
      <c r="T473" s="31">
        <f t="shared" si="238"/>
        <v>4.6987128000000003E-2</v>
      </c>
      <c r="U473" s="31">
        <f t="shared" si="245"/>
        <v>0</v>
      </c>
      <c r="V473" s="31">
        <f t="shared" si="241"/>
        <v>0</v>
      </c>
      <c r="W473" s="31">
        <f t="shared" si="256"/>
        <v>0</v>
      </c>
      <c r="X473" s="31">
        <v>0</v>
      </c>
      <c r="Y473" s="28">
        <v>0</v>
      </c>
      <c r="Z473" s="28">
        <v>0</v>
      </c>
      <c r="AA473" s="28">
        <v>0</v>
      </c>
      <c r="AB473" s="28">
        <v>0</v>
      </c>
      <c r="AC473" s="28">
        <v>0</v>
      </c>
      <c r="AD473" s="28">
        <v>0</v>
      </c>
      <c r="AE473" s="28">
        <v>0</v>
      </c>
      <c r="AF473" s="28">
        <v>0</v>
      </c>
      <c r="AG473" s="28">
        <v>0</v>
      </c>
      <c r="AH473" s="28">
        <v>0</v>
      </c>
      <c r="AI473" s="28">
        <v>0</v>
      </c>
      <c r="AJ473" s="28">
        <v>0</v>
      </c>
      <c r="AK473" s="28">
        <v>0</v>
      </c>
      <c r="AL473" s="28">
        <v>0</v>
      </c>
      <c r="AM473" s="28">
        <v>0</v>
      </c>
      <c r="AN473" s="28">
        <v>0</v>
      </c>
      <c r="AO473" s="28">
        <v>0</v>
      </c>
      <c r="AP473" s="28">
        <v>0</v>
      </c>
      <c r="AQ473" s="28">
        <v>0</v>
      </c>
      <c r="AR473" s="28">
        <v>0</v>
      </c>
      <c r="AS473" s="28">
        <v>0</v>
      </c>
      <c r="AT473" s="28">
        <v>0</v>
      </c>
      <c r="AU473" s="28">
        <v>0</v>
      </c>
      <c r="AV473" s="28">
        <v>0</v>
      </c>
      <c r="AW473" s="88">
        <v>0</v>
      </c>
      <c r="AX473" s="28">
        <v>0</v>
      </c>
      <c r="AY473" s="28">
        <v>0</v>
      </c>
      <c r="AZ473" s="88">
        <v>0</v>
      </c>
      <c r="BA473" s="28">
        <v>0</v>
      </c>
      <c r="BB473" s="28">
        <v>0</v>
      </c>
      <c r="BC473" s="28">
        <v>0</v>
      </c>
      <c r="BD473" s="28">
        <v>0</v>
      </c>
      <c r="BE473" s="28">
        <v>0</v>
      </c>
      <c r="BF473" s="28">
        <v>0</v>
      </c>
      <c r="BG473" s="28">
        <v>4.6987128000000003E-2</v>
      </c>
      <c r="BH473" s="28">
        <v>0</v>
      </c>
      <c r="BI473" s="28">
        <v>0</v>
      </c>
      <c r="BJ473" s="28">
        <v>4.6987128000000003E-2</v>
      </c>
      <c r="BK473" s="28">
        <v>0</v>
      </c>
      <c r="BL473" s="28">
        <v>0</v>
      </c>
      <c r="BM473" s="28">
        <v>0</v>
      </c>
      <c r="BN473" s="28">
        <v>0</v>
      </c>
      <c r="BO473" s="28">
        <v>0</v>
      </c>
      <c r="BP473" s="28">
        <v>0</v>
      </c>
      <c r="BQ473" s="28">
        <v>0</v>
      </c>
      <c r="BR473" s="28">
        <v>0</v>
      </c>
      <c r="BS473" s="28">
        <v>0</v>
      </c>
      <c r="BT473" s="28">
        <v>0</v>
      </c>
      <c r="BU473" s="28">
        <v>0</v>
      </c>
      <c r="BV473" s="31">
        <f t="shared" si="246"/>
        <v>4.6987128000000003E-2</v>
      </c>
      <c r="BW473" s="31">
        <f t="shared" si="247"/>
        <v>0</v>
      </c>
      <c r="BX473" s="31">
        <f t="shared" si="248"/>
        <v>0</v>
      </c>
      <c r="BY473" s="31">
        <f t="shared" si="249"/>
        <v>4.6987128000000003E-2</v>
      </c>
      <c r="BZ473" s="31">
        <f t="shared" si="250"/>
        <v>0</v>
      </c>
      <c r="CA473" s="31">
        <f t="shared" si="251"/>
        <v>4.6987128000000003E-2</v>
      </c>
      <c r="CB473" s="31">
        <f t="shared" si="252"/>
        <v>0</v>
      </c>
      <c r="CC473" s="31">
        <f t="shared" si="253"/>
        <v>0</v>
      </c>
      <c r="CD473" s="31">
        <f t="shared" si="254"/>
        <v>4.6987128000000003E-2</v>
      </c>
      <c r="CE473" s="31">
        <f t="shared" si="255"/>
        <v>0</v>
      </c>
      <c r="CF473" s="85" t="s">
        <v>1401</v>
      </c>
    </row>
    <row r="474" spans="1:84" ht="41.25" customHeight="1" x14ac:dyDescent="0.25">
      <c r="A474" s="25" t="s">
        <v>116</v>
      </c>
      <c r="B474" s="26" t="s">
        <v>2106</v>
      </c>
      <c r="C474" s="29" t="s">
        <v>2107</v>
      </c>
      <c r="D474" s="63">
        <v>2018</v>
      </c>
      <c r="E474" s="63">
        <v>2018</v>
      </c>
      <c r="F474" s="63" t="s">
        <v>1358</v>
      </c>
      <c r="G474" s="64">
        <f t="shared" si="257"/>
        <v>5.5698693644617384E-3</v>
      </c>
      <c r="H474" s="64">
        <f t="shared" si="239"/>
        <v>4.2943692800000002E-2</v>
      </c>
      <c r="I474" s="31" t="s">
        <v>1358</v>
      </c>
      <c r="J474" s="64">
        <f>K474/7.78</f>
        <v>5.5197548586118257E-3</v>
      </c>
      <c r="K474" s="31">
        <f t="shared" si="240"/>
        <v>4.2943692800000002E-2</v>
      </c>
      <c r="L474" s="67" t="s">
        <v>2622</v>
      </c>
      <c r="M474" s="31">
        <v>0</v>
      </c>
      <c r="N474" s="31">
        <v>0</v>
      </c>
      <c r="O474" s="65">
        <v>0</v>
      </c>
      <c r="P474" s="28">
        <v>0</v>
      </c>
      <c r="Q474" s="28">
        <v>0</v>
      </c>
      <c r="R474" s="31">
        <v>0</v>
      </c>
      <c r="S474" s="31">
        <f t="shared" ref="S474:S537" si="258">N474+U474</f>
        <v>0</v>
      </c>
      <c r="T474" s="31">
        <f t="shared" ref="T474:T537" si="259">N474+W474+AC474+AM474+AW474+BG474</f>
        <v>4.2943692800000002E-2</v>
      </c>
      <c r="U474" s="31">
        <f t="shared" si="245"/>
        <v>0</v>
      </c>
      <c r="V474" s="31">
        <f t="shared" si="241"/>
        <v>0</v>
      </c>
      <c r="W474" s="31">
        <f t="shared" si="256"/>
        <v>0</v>
      </c>
      <c r="X474" s="31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8">
        <v>0</v>
      </c>
      <c r="AG474" s="28">
        <v>0</v>
      </c>
      <c r="AH474" s="28">
        <v>0</v>
      </c>
      <c r="AI474" s="28">
        <v>0</v>
      </c>
      <c r="AJ474" s="28">
        <v>0</v>
      </c>
      <c r="AK474" s="28">
        <v>0</v>
      </c>
      <c r="AL474" s="28">
        <v>0</v>
      </c>
      <c r="AM474" s="28">
        <v>0</v>
      </c>
      <c r="AN474" s="28">
        <v>0</v>
      </c>
      <c r="AO474" s="28">
        <v>0</v>
      </c>
      <c r="AP474" s="28">
        <v>0</v>
      </c>
      <c r="AQ474" s="28">
        <v>0</v>
      </c>
      <c r="AR474" s="28">
        <v>0</v>
      </c>
      <c r="AS474" s="28">
        <v>0</v>
      </c>
      <c r="AT474" s="28">
        <v>0</v>
      </c>
      <c r="AU474" s="28">
        <v>0</v>
      </c>
      <c r="AV474" s="28">
        <v>0</v>
      </c>
      <c r="AW474" s="88">
        <v>0</v>
      </c>
      <c r="AX474" s="28">
        <v>0</v>
      </c>
      <c r="AY474" s="28">
        <v>0</v>
      </c>
      <c r="AZ474" s="88">
        <v>0</v>
      </c>
      <c r="BA474" s="28">
        <v>0</v>
      </c>
      <c r="BB474" s="28">
        <v>0</v>
      </c>
      <c r="BC474" s="28">
        <v>0</v>
      </c>
      <c r="BD474" s="28">
        <v>0</v>
      </c>
      <c r="BE474" s="28">
        <v>0</v>
      </c>
      <c r="BF474" s="28">
        <v>0</v>
      </c>
      <c r="BG474" s="28">
        <v>4.2943692800000002E-2</v>
      </c>
      <c r="BH474" s="28">
        <v>0</v>
      </c>
      <c r="BI474" s="28">
        <v>0</v>
      </c>
      <c r="BJ474" s="28">
        <v>4.2943692800000002E-2</v>
      </c>
      <c r="BK474" s="28">
        <v>0</v>
      </c>
      <c r="BL474" s="28">
        <v>0</v>
      </c>
      <c r="BM474" s="28">
        <v>0</v>
      </c>
      <c r="BN474" s="28">
        <v>0</v>
      </c>
      <c r="BO474" s="28">
        <v>0</v>
      </c>
      <c r="BP474" s="28">
        <v>0</v>
      </c>
      <c r="BQ474" s="28">
        <v>0</v>
      </c>
      <c r="BR474" s="28">
        <v>0</v>
      </c>
      <c r="BS474" s="28">
        <v>0</v>
      </c>
      <c r="BT474" s="28">
        <v>0</v>
      </c>
      <c r="BU474" s="28">
        <v>0</v>
      </c>
      <c r="BV474" s="31">
        <f t="shared" si="246"/>
        <v>4.2943692800000002E-2</v>
      </c>
      <c r="BW474" s="31">
        <f t="shared" si="247"/>
        <v>0</v>
      </c>
      <c r="BX474" s="31">
        <f t="shared" si="248"/>
        <v>0</v>
      </c>
      <c r="BY474" s="31">
        <f t="shared" si="249"/>
        <v>4.2943692800000002E-2</v>
      </c>
      <c r="BZ474" s="31">
        <f t="shared" si="250"/>
        <v>0</v>
      </c>
      <c r="CA474" s="31">
        <f t="shared" si="251"/>
        <v>4.2943692800000002E-2</v>
      </c>
      <c r="CB474" s="31">
        <f t="shared" si="252"/>
        <v>0</v>
      </c>
      <c r="CC474" s="31">
        <f t="shared" si="253"/>
        <v>0</v>
      </c>
      <c r="CD474" s="31">
        <f t="shared" si="254"/>
        <v>4.2943692800000002E-2</v>
      </c>
      <c r="CE474" s="31">
        <f t="shared" si="255"/>
        <v>0</v>
      </c>
      <c r="CF474" s="85" t="s">
        <v>1401</v>
      </c>
    </row>
    <row r="475" spans="1:84" ht="41.25" customHeight="1" x14ac:dyDescent="0.25">
      <c r="A475" s="25" t="s">
        <v>116</v>
      </c>
      <c r="B475" s="26" t="s">
        <v>2108</v>
      </c>
      <c r="C475" s="29" t="s">
        <v>2109</v>
      </c>
      <c r="D475" s="63">
        <v>2018</v>
      </c>
      <c r="E475" s="63">
        <v>2018</v>
      </c>
      <c r="F475" s="63" t="s">
        <v>1358</v>
      </c>
      <c r="G475" s="64">
        <f t="shared" si="257"/>
        <v>1.3915729286640725E-2</v>
      </c>
      <c r="H475" s="64">
        <f t="shared" si="239"/>
        <v>0.10729027279999999</v>
      </c>
      <c r="I475" s="31" t="s">
        <v>1358</v>
      </c>
      <c r="J475" s="64">
        <f>K475/7.71</f>
        <v>1.3915729286640725E-2</v>
      </c>
      <c r="K475" s="31">
        <f t="shared" si="240"/>
        <v>0.10729027279999999</v>
      </c>
      <c r="L475" s="67" t="s">
        <v>2625</v>
      </c>
      <c r="M475" s="31">
        <v>0</v>
      </c>
      <c r="N475" s="31">
        <v>0</v>
      </c>
      <c r="O475" s="65">
        <v>0</v>
      </c>
      <c r="P475" s="28">
        <v>0</v>
      </c>
      <c r="Q475" s="28">
        <v>0</v>
      </c>
      <c r="R475" s="31">
        <v>0</v>
      </c>
      <c r="S475" s="31">
        <f t="shared" si="258"/>
        <v>0</v>
      </c>
      <c r="T475" s="31">
        <f t="shared" si="259"/>
        <v>0.10729027279999999</v>
      </c>
      <c r="U475" s="31">
        <f t="shared" si="245"/>
        <v>0</v>
      </c>
      <c r="V475" s="31">
        <f t="shared" si="241"/>
        <v>0</v>
      </c>
      <c r="W475" s="31">
        <f t="shared" si="256"/>
        <v>0</v>
      </c>
      <c r="X475" s="31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8">
        <v>0</v>
      </c>
      <c r="AG475" s="28">
        <v>0</v>
      </c>
      <c r="AH475" s="28">
        <v>0</v>
      </c>
      <c r="AI475" s="28">
        <v>0</v>
      </c>
      <c r="AJ475" s="28">
        <v>0</v>
      </c>
      <c r="AK475" s="28">
        <v>0</v>
      </c>
      <c r="AL475" s="28">
        <v>0</v>
      </c>
      <c r="AM475" s="28">
        <v>0</v>
      </c>
      <c r="AN475" s="28">
        <v>0</v>
      </c>
      <c r="AO475" s="28">
        <v>0</v>
      </c>
      <c r="AP475" s="28">
        <v>0</v>
      </c>
      <c r="AQ475" s="28">
        <v>0</v>
      </c>
      <c r="AR475" s="28">
        <v>0</v>
      </c>
      <c r="AS475" s="28">
        <v>0</v>
      </c>
      <c r="AT475" s="28">
        <v>0</v>
      </c>
      <c r="AU475" s="28">
        <v>0</v>
      </c>
      <c r="AV475" s="28">
        <v>0</v>
      </c>
      <c r="AW475" s="88">
        <v>0</v>
      </c>
      <c r="AX475" s="28">
        <v>0</v>
      </c>
      <c r="AY475" s="28">
        <v>0</v>
      </c>
      <c r="AZ475" s="88">
        <v>0</v>
      </c>
      <c r="BA475" s="28">
        <v>0</v>
      </c>
      <c r="BB475" s="28">
        <v>0</v>
      </c>
      <c r="BC475" s="28">
        <v>0</v>
      </c>
      <c r="BD475" s="28">
        <v>0</v>
      </c>
      <c r="BE475" s="28">
        <v>0</v>
      </c>
      <c r="BF475" s="28">
        <v>0</v>
      </c>
      <c r="BG475" s="28">
        <v>0.10729027279999999</v>
      </c>
      <c r="BH475" s="28">
        <v>0</v>
      </c>
      <c r="BI475" s="28">
        <v>0</v>
      </c>
      <c r="BJ475" s="28">
        <v>0.10729027279999999</v>
      </c>
      <c r="BK475" s="28">
        <v>0</v>
      </c>
      <c r="BL475" s="28">
        <v>0</v>
      </c>
      <c r="BM475" s="28">
        <v>0</v>
      </c>
      <c r="BN475" s="28">
        <v>0</v>
      </c>
      <c r="BO475" s="28">
        <v>0</v>
      </c>
      <c r="BP475" s="28">
        <v>0</v>
      </c>
      <c r="BQ475" s="28">
        <v>0</v>
      </c>
      <c r="BR475" s="28">
        <v>0</v>
      </c>
      <c r="BS475" s="28">
        <v>0</v>
      </c>
      <c r="BT475" s="28">
        <v>0</v>
      </c>
      <c r="BU475" s="28">
        <v>0</v>
      </c>
      <c r="BV475" s="31">
        <f t="shared" si="246"/>
        <v>0.10729027279999999</v>
      </c>
      <c r="BW475" s="31">
        <f t="shared" si="247"/>
        <v>0</v>
      </c>
      <c r="BX475" s="31">
        <f t="shared" si="248"/>
        <v>0</v>
      </c>
      <c r="BY475" s="31">
        <f t="shared" si="249"/>
        <v>0.10729027279999999</v>
      </c>
      <c r="BZ475" s="31">
        <f t="shared" si="250"/>
        <v>0</v>
      </c>
      <c r="CA475" s="31">
        <f t="shared" si="251"/>
        <v>0.10729027279999999</v>
      </c>
      <c r="CB475" s="31">
        <f t="shared" si="252"/>
        <v>0</v>
      </c>
      <c r="CC475" s="31">
        <f t="shared" si="253"/>
        <v>0</v>
      </c>
      <c r="CD475" s="31">
        <f t="shared" si="254"/>
        <v>0.10729027279999999</v>
      </c>
      <c r="CE475" s="31">
        <f t="shared" si="255"/>
        <v>0</v>
      </c>
      <c r="CF475" s="85" t="s">
        <v>1401</v>
      </c>
    </row>
    <row r="476" spans="1:84" ht="41.25" customHeight="1" x14ac:dyDescent="0.25">
      <c r="A476" s="25" t="s">
        <v>116</v>
      </c>
      <c r="B476" s="26" t="s">
        <v>2110</v>
      </c>
      <c r="C476" s="29" t="s">
        <v>2111</v>
      </c>
      <c r="D476" s="63">
        <v>2018</v>
      </c>
      <c r="E476" s="63">
        <v>2018</v>
      </c>
      <c r="F476" s="63" t="s">
        <v>1358</v>
      </c>
      <c r="G476" s="64">
        <f t="shared" si="257"/>
        <v>1.4350116212710764E-3</v>
      </c>
      <c r="H476" s="64">
        <f t="shared" si="239"/>
        <v>1.1063939599999999E-2</v>
      </c>
      <c r="I476" s="31" t="s">
        <v>1358</v>
      </c>
      <c r="J476" s="64">
        <f>K476/7.71</f>
        <v>1.4350116212710764E-3</v>
      </c>
      <c r="K476" s="31">
        <f t="shared" si="240"/>
        <v>1.1063939599999999E-2</v>
      </c>
      <c r="L476" s="67" t="s">
        <v>2625</v>
      </c>
      <c r="M476" s="31">
        <v>0</v>
      </c>
      <c r="N476" s="31">
        <v>0</v>
      </c>
      <c r="O476" s="65">
        <v>0</v>
      </c>
      <c r="P476" s="28">
        <v>0</v>
      </c>
      <c r="Q476" s="28">
        <v>0</v>
      </c>
      <c r="R476" s="31">
        <v>0</v>
      </c>
      <c r="S476" s="31">
        <f t="shared" si="258"/>
        <v>0</v>
      </c>
      <c r="T476" s="31">
        <f t="shared" si="259"/>
        <v>1.1063939599999999E-2</v>
      </c>
      <c r="U476" s="31">
        <f t="shared" si="245"/>
        <v>0</v>
      </c>
      <c r="V476" s="31">
        <f t="shared" si="241"/>
        <v>0</v>
      </c>
      <c r="W476" s="31">
        <f t="shared" si="256"/>
        <v>0</v>
      </c>
      <c r="X476" s="31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0</v>
      </c>
      <c r="AH476" s="28">
        <v>0</v>
      </c>
      <c r="AI476" s="28">
        <v>0</v>
      </c>
      <c r="AJ476" s="28">
        <v>0</v>
      </c>
      <c r="AK476" s="28">
        <v>0</v>
      </c>
      <c r="AL476" s="28">
        <v>0</v>
      </c>
      <c r="AM476" s="28">
        <v>0</v>
      </c>
      <c r="AN476" s="28">
        <v>0</v>
      </c>
      <c r="AO476" s="28">
        <v>0</v>
      </c>
      <c r="AP476" s="28">
        <v>0</v>
      </c>
      <c r="AQ476" s="28">
        <v>0</v>
      </c>
      <c r="AR476" s="28">
        <v>0</v>
      </c>
      <c r="AS476" s="28">
        <v>0</v>
      </c>
      <c r="AT476" s="28">
        <v>0</v>
      </c>
      <c r="AU476" s="28">
        <v>0</v>
      </c>
      <c r="AV476" s="28">
        <v>0</v>
      </c>
      <c r="AW476" s="88">
        <v>0</v>
      </c>
      <c r="AX476" s="28">
        <v>0</v>
      </c>
      <c r="AY476" s="28">
        <v>0</v>
      </c>
      <c r="AZ476" s="88">
        <v>0</v>
      </c>
      <c r="BA476" s="28">
        <v>0</v>
      </c>
      <c r="BB476" s="28">
        <v>0</v>
      </c>
      <c r="BC476" s="28">
        <v>0</v>
      </c>
      <c r="BD476" s="28">
        <v>0</v>
      </c>
      <c r="BE476" s="28">
        <v>0</v>
      </c>
      <c r="BF476" s="28">
        <v>0</v>
      </c>
      <c r="BG476" s="28">
        <v>1.1063939599999999E-2</v>
      </c>
      <c r="BH476" s="28">
        <v>0</v>
      </c>
      <c r="BI476" s="28">
        <v>0</v>
      </c>
      <c r="BJ476" s="28">
        <v>1.1063939599999999E-2</v>
      </c>
      <c r="BK476" s="28">
        <v>0</v>
      </c>
      <c r="BL476" s="28">
        <v>0</v>
      </c>
      <c r="BM476" s="28">
        <v>0</v>
      </c>
      <c r="BN476" s="28">
        <v>0</v>
      </c>
      <c r="BO476" s="28">
        <v>0</v>
      </c>
      <c r="BP476" s="28">
        <v>0</v>
      </c>
      <c r="BQ476" s="28">
        <v>0</v>
      </c>
      <c r="BR476" s="28">
        <v>0</v>
      </c>
      <c r="BS476" s="28">
        <v>0</v>
      </c>
      <c r="BT476" s="28">
        <v>0</v>
      </c>
      <c r="BU476" s="28">
        <v>0</v>
      </c>
      <c r="BV476" s="31">
        <f t="shared" si="246"/>
        <v>1.1063939599999999E-2</v>
      </c>
      <c r="BW476" s="31">
        <f t="shared" si="247"/>
        <v>0</v>
      </c>
      <c r="BX476" s="31">
        <f t="shared" si="248"/>
        <v>0</v>
      </c>
      <c r="BY476" s="31">
        <f t="shared" si="249"/>
        <v>1.1063939599999999E-2</v>
      </c>
      <c r="BZ476" s="31">
        <f t="shared" si="250"/>
        <v>0</v>
      </c>
      <c r="CA476" s="31">
        <f t="shared" si="251"/>
        <v>1.1063939599999999E-2</v>
      </c>
      <c r="CB476" s="31">
        <f t="shared" si="252"/>
        <v>0</v>
      </c>
      <c r="CC476" s="31">
        <f t="shared" si="253"/>
        <v>0</v>
      </c>
      <c r="CD476" s="31">
        <f t="shared" si="254"/>
        <v>1.1063939599999999E-2</v>
      </c>
      <c r="CE476" s="31">
        <f t="shared" si="255"/>
        <v>0</v>
      </c>
      <c r="CF476" s="85" t="s">
        <v>1401</v>
      </c>
    </row>
    <row r="477" spans="1:84" ht="41.25" customHeight="1" x14ac:dyDescent="0.25">
      <c r="A477" s="25" t="s">
        <v>116</v>
      </c>
      <c r="B477" s="26" t="s">
        <v>2112</v>
      </c>
      <c r="C477" s="29" t="s">
        <v>2113</v>
      </c>
      <c r="D477" s="63">
        <v>2018</v>
      </c>
      <c r="E477" s="63">
        <v>2018</v>
      </c>
      <c r="F477" s="63" t="s">
        <v>1358</v>
      </c>
      <c r="G477" s="64">
        <f t="shared" si="257"/>
        <v>5.0923519844357978E-3</v>
      </c>
      <c r="H477" s="64">
        <f t="shared" si="239"/>
        <v>3.9262033799999999E-2</v>
      </c>
      <c r="I477" s="31" t="s">
        <v>1358</v>
      </c>
      <c r="J477" s="64">
        <f>K477/7.71</f>
        <v>5.0923519844357978E-3</v>
      </c>
      <c r="K477" s="31">
        <f t="shared" si="240"/>
        <v>3.9262033799999999E-2</v>
      </c>
      <c r="L477" s="67" t="s">
        <v>2625</v>
      </c>
      <c r="M477" s="31">
        <v>0</v>
      </c>
      <c r="N477" s="31">
        <v>0</v>
      </c>
      <c r="O477" s="65">
        <v>0</v>
      </c>
      <c r="P477" s="28">
        <v>0</v>
      </c>
      <c r="Q477" s="28">
        <v>0</v>
      </c>
      <c r="R477" s="31">
        <v>0</v>
      </c>
      <c r="S477" s="31">
        <f t="shared" si="258"/>
        <v>0</v>
      </c>
      <c r="T477" s="31">
        <f t="shared" si="259"/>
        <v>3.9262033799999999E-2</v>
      </c>
      <c r="U477" s="31">
        <f t="shared" si="245"/>
        <v>0</v>
      </c>
      <c r="V477" s="31">
        <f t="shared" si="241"/>
        <v>0</v>
      </c>
      <c r="W477" s="31">
        <f t="shared" si="256"/>
        <v>0</v>
      </c>
      <c r="X477" s="31">
        <v>0</v>
      </c>
      <c r="Y477" s="28">
        <v>0</v>
      </c>
      <c r="Z477" s="28">
        <v>0</v>
      </c>
      <c r="AA477" s="28">
        <v>0</v>
      </c>
      <c r="AB477" s="28">
        <v>0</v>
      </c>
      <c r="AC477" s="28">
        <v>0</v>
      </c>
      <c r="AD477" s="28">
        <v>0</v>
      </c>
      <c r="AE477" s="28">
        <v>0</v>
      </c>
      <c r="AF477" s="28">
        <v>0</v>
      </c>
      <c r="AG477" s="28">
        <v>0</v>
      </c>
      <c r="AH477" s="28">
        <v>0</v>
      </c>
      <c r="AI477" s="28">
        <v>0</v>
      </c>
      <c r="AJ477" s="28">
        <v>0</v>
      </c>
      <c r="AK477" s="28">
        <v>0</v>
      </c>
      <c r="AL477" s="28">
        <v>0</v>
      </c>
      <c r="AM477" s="28">
        <v>0</v>
      </c>
      <c r="AN477" s="28">
        <v>0</v>
      </c>
      <c r="AO477" s="28">
        <v>0</v>
      </c>
      <c r="AP477" s="28">
        <v>0</v>
      </c>
      <c r="AQ477" s="28">
        <v>0</v>
      </c>
      <c r="AR477" s="28">
        <v>0</v>
      </c>
      <c r="AS477" s="28">
        <v>0</v>
      </c>
      <c r="AT477" s="28">
        <v>0</v>
      </c>
      <c r="AU477" s="28">
        <v>0</v>
      </c>
      <c r="AV477" s="28">
        <v>0</v>
      </c>
      <c r="AW477" s="88">
        <v>0</v>
      </c>
      <c r="AX477" s="28">
        <v>0</v>
      </c>
      <c r="AY477" s="28">
        <v>0</v>
      </c>
      <c r="AZ477" s="88">
        <v>0</v>
      </c>
      <c r="BA477" s="28">
        <v>0</v>
      </c>
      <c r="BB477" s="28">
        <v>0</v>
      </c>
      <c r="BC477" s="28">
        <v>0</v>
      </c>
      <c r="BD477" s="28">
        <v>0</v>
      </c>
      <c r="BE477" s="28">
        <v>0</v>
      </c>
      <c r="BF477" s="28">
        <v>0</v>
      </c>
      <c r="BG477" s="28">
        <v>3.9262033799999999E-2</v>
      </c>
      <c r="BH477" s="28">
        <v>0</v>
      </c>
      <c r="BI477" s="28">
        <v>0</v>
      </c>
      <c r="BJ477" s="28">
        <v>3.9262033799999999E-2</v>
      </c>
      <c r="BK477" s="28">
        <v>0</v>
      </c>
      <c r="BL477" s="28">
        <v>0</v>
      </c>
      <c r="BM477" s="28">
        <v>0</v>
      </c>
      <c r="BN477" s="28">
        <v>0</v>
      </c>
      <c r="BO477" s="28">
        <v>0</v>
      </c>
      <c r="BP477" s="28">
        <v>0</v>
      </c>
      <c r="BQ477" s="28">
        <v>0</v>
      </c>
      <c r="BR477" s="28">
        <v>0</v>
      </c>
      <c r="BS477" s="28">
        <v>0</v>
      </c>
      <c r="BT477" s="28">
        <v>0</v>
      </c>
      <c r="BU477" s="28">
        <v>0</v>
      </c>
      <c r="BV477" s="31">
        <f t="shared" si="246"/>
        <v>3.9262033799999999E-2</v>
      </c>
      <c r="BW477" s="31">
        <f t="shared" si="247"/>
        <v>0</v>
      </c>
      <c r="BX477" s="31">
        <f t="shared" si="248"/>
        <v>0</v>
      </c>
      <c r="BY477" s="31">
        <f t="shared" si="249"/>
        <v>3.9262033799999999E-2</v>
      </c>
      <c r="BZ477" s="31">
        <f t="shared" si="250"/>
        <v>0</v>
      </c>
      <c r="CA477" s="31">
        <f t="shared" si="251"/>
        <v>3.9262033799999999E-2</v>
      </c>
      <c r="CB477" s="31">
        <f t="shared" si="252"/>
        <v>0</v>
      </c>
      <c r="CC477" s="31">
        <f t="shared" si="253"/>
        <v>0</v>
      </c>
      <c r="CD477" s="31">
        <f t="shared" si="254"/>
        <v>3.9262033799999999E-2</v>
      </c>
      <c r="CE477" s="31">
        <f t="shared" si="255"/>
        <v>0</v>
      </c>
      <c r="CF477" s="85" t="s">
        <v>1401</v>
      </c>
    </row>
    <row r="478" spans="1:84" ht="41.25" customHeight="1" x14ac:dyDescent="0.25">
      <c r="A478" s="25" t="s">
        <v>116</v>
      </c>
      <c r="B478" s="26" t="s">
        <v>2114</v>
      </c>
      <c r="C478" s="29" t="s">
        <v>2115</v>
      </c>
      <c r="D478" s="63">
        <v>2018</v>
      </c>
      <c r="E478" s="63">
        <v>2018</v>
      </c>
      <c r="F478" s="63" t="s">
        <v>1358</v>
      </c>
      <c r="G478" s="64">
        <f t="shared" ref="G478:G493" si="260">H478/7.78</f>
        <v>1.1197320308483291E-3</v>
      </c>
      <c r="H478" s="64">
        <f t="shared" si="239"/>
        <v>8.7115152000000005E-3</v>
      </c>
      <c r="I478" s="31" t="s">
        <v>1358</v>
      </c>
      <c r="J478" s="64">
        <f t="shared" ref="J478:J493" si="261">K478/7.78</f>
        <v>1.1197320308483291E-3</v>
      </c>
      <c r="K478" s="31">
        <f t="shared" si="240"/>
        <v>8.7115152000000005E-3</v>
      </c>
      <c r="L478" s="67" t="s">
        <v>2624</v>
      </c>
      <c r="M478" s="31">
        <v>0</v>
      </c>
      <c r="N478" s="31">
        <v>0</v>
      </c>
      <c r="O478" s="65">
        <v>0</v>
      </c>
      <c r="P478" s="28">
        <v>0</v>
      </c>
      <c r="Q478" s="28">
        <v>0</v>
      </c>
      <c r="R478" s="31">
        <v>0</v>
      </c>
      <c r="S478" s="31">
        <f t="shared" si="258"/>
        <v>0</v>
      </c>
      <c r="T478" s="31">
        <f t="shared" si="259"/>
        <v>8.7115152000000005E-3</v>
      </c>
      <c r="U478" s="31">
        <f t="shared" si="245"/>
        <v>0</v>
      </c>
      <c r="V478" s="31">
        <f t="shared" si="241"/>
        <v>0</v>
      </c>
      <c r="W478" s="31">
        <f t="shared" si="256"/>
        <v>0</v>
      </c>
      <c r="X478" s="31">
        <v>0</v>
      </c>
      <c r="Y478" s="28">
        <v>0</v>
      </c>
      <c r="Z478" s="28">
        <v>0</v>
      </c>
      <c r="AA478" s="28">
        <v>0</v>
      </c>
      <c r="AB478" s="28">
        <v>0</v>
      </c>
      <c r="AC478" s="28">
        <v>0</v>
      </c>
      <c r="AD478" s="28">
        <v>0</v>
      </c>
      <c r="AE478" s="28">
        <v>0</v>
      </c>
      <c r="AF478" s="28">
        <v>0</v>
      </c>
      <c r="AG478" s="28">
        <v>0</v>
      </c>
      <c r="AH478" s="28">
        <v>0</v>
      </c>
      <c r="AI478" s="28">
        <v>0</v>
      </c>
      <c r="AJ478" s="28">
        <v>0</v>
      </c>
      <c r="AK478" s="28">
        <v>0</v>
      </c>
      <c r="AL478" s="28">
        <v>0</v>
      </c>
      <c r="AM478" s="28">
        <v>0</v>
      </c>
      <c r="AN478" s="28">
        <v>0</v>
      </c>
      <c r="AO478" s="28">
        <v>0</v>
      </c>
      <c r="AP478" s="28">
        <v>0</v>
      </c>
      <c r="AQ478" s="28">
        <v>0</v>
      </c>
      <c r="AR478" s="28">
        <v>0</v>
      </c>
      <c r="AS478" s="28">
        <v>0</v>
      </c>
      <c r="AT478" s="28">
        <v>0</v>
      </c>
      <c r="AU478" s="28">
        <v>0</v>
      </c>
      <c r="AV478" s="28">
        <v>0</v>
      </c>
      <c r="AW478" s="88">
        <v>0</v>
      </c>
      <c r="AX478" s="28">
        <v>0</v>
      </c>
      <c r="AY478" s="28">
        <v>0</v>
      </c>
      <c r="AZ478" s="88">
        <v>0</v>
      </c>
      <c r="BA478" s="28">
        <v>0</v>
      </c>
      <c r="BB478" s="28">
        <v>0</v>
      </c>
      <c r="BC478" s="28">
        <v>0</v>
      </c>
      <c r="BD478" s="28">
        <v>0</v>
      </c>
      <c r="BE478" s="28">
        <v>0</v>
      </c>
      <c r="BF478" s="28">
        <v>0</v>
      </c>
      <c r="BG478" s="28">
        <v>8.7115152000000005E-3</v>
      </c>
      <c r="BH478" s="28">
        <v>0</v>
      </c>
      <c r="BI478" s="28">
        <v>0</v>
      </c>
      <c r="BJ478" s="28">
        <v>8.7115152000000005E-3</v>
      </c>
      <c r="BK478" s="28">
        <v>0</v>
      </c>
      <c r="BL478" s="28">
        <v>0</v>
      </c>
      <c r="BM478" s="28">
        <v>0</v>
      </c>
      <c r="BN478" s="28">
        <v>0</v>
      </c>
      <c r="BO478" s="28">
        <v>0</v>
      </c>
      <c r="BP478" s="28">
        <v>0</v>
      </c>
      <c r="BQ478" s="28">
        <v>0</v>
      </c>
      <c r="BR478" s="28">
        <v>0</v>
      </c>
      <c r="BS478" s="28">
        <v>0</v>
      </c>
      <c r="BT478" s="28">
        <v>0</v>
      </c>
      <c r="BU478" s="28">
        <v>0</v>
      </c>
      <c r="BV478" s="31">
        <f t="shared" si="246"/>
        <v>8.7115152000000005E-3</v>
      </c>
      <c r="BW478" s="31">
        <f t="shared" si="247"/>
        <v>0</v>
      </c>
      <c r="BX478" s="31">
        <f t="shared" si="248"/>
        <v>0</v>
      </c>
      <c r="BY478" s="31">
        <f t="shared" si="249"/>
        <v>8.7115152000000005E-3</v>
      </c>
      <c r="BZ478" s="31">
        <f t="shared" si="250"/>
        <v>0</v>
      </c>
      <c r="CA478" s="31">
        <f t="shared" si="251"/>
        <v>8.7115152000000005E-3</v>
      </c>
      <c r="CB478" s="31">
        <f t="shared" si="252"/>
        <v>0</v>
      </c>
      <c r="CC478" s="31">
        <f t="shared" si="253"/>
        <v>0</v>
      </c>
      <c r="CD478" s="31">
        <f t="shared" si="254"/>
        <v>8.7115152000000005E-3</v>
      </c>
      <c r="CE478" s="31">
        <f t="shared" si="255"/>
        <v>0</v>
      </c>
      <c r="CF478" s="85" t="s">
        <v>1401</v>
      </c>
    </row>
    <row r="479" spans="1:84" ht="41.25" customHeight="1" x14ac:dyDescent="0.25">
      <c r="A479" s="25" t="s">
        <v>116</v>
      </c>
      <c r="B479" s="26" t="s">
        <v>2116</v>
      </c>
      <c r="C479" s="29" t="s">
        <v>2117</v>
      </c>
      <c r="D479" s="63">
        <v>2018</v>
      </c>
      <c r="E479" s="63">
        <v>2018</v>
      </c>
      <c r="F479" s="63" t="s">
        <v>1358</v>
      </c>
      <c r="G479" s="64">
        <f t="shared" si="260"/>
        <v>9.6875269922879165E-4</v>
      </c>
      <c r="H479" s="64">
        <f t="shared" si="239"/>
        <v>7.5368959999999995E-3</v>
      </c>
      <c r="I479" s="31" t="s">
        <v>1358</v>
      </c>
      <c r="J479" s="64">
        <f t="shared" si="261"/>
        <v>9.6875269922879165E-4</v>
      </c>
      <c r="K479" s="31">
        <f t="shared" si="240"/>
        <v>7.5368959999999995E-3</v>
      </c>
      <c r="L479" s="67" t="s">
        <v>2624</v>
      </c>
      <c r="M479" s="31">
        <v>0</v>
      </c>
      <c r="N479" s="31">
        <v>0</v>
      </c>
      <c r="O479" s="65">
        <v>0</v>
      </c>
      <c r="P479" s="28">
        <v>0</v>
      </c>
      <c r="Q479" s="28">
        <v>0</v>
      </c>
      <c r="R479" s="31">
        <v>0</v>
      </c>
      <c r="S479" s="31">
        <f t="shared" si="258"/>
        <v>0</v>
      </c>
      <c r="T479" s="31">
        <f t="shared" si="259"/>
        <v>7.5368959999999995E-3</v>
      </c>
      <c r="U479" s="31">
        <f t="shared" si="245"/>
        <v>0</v>
      </c>
      <c r="V479" s="31">
        <f t="shared" si="241"/>
        <v>0</v>
      </c>
      <c r="W479" s="31">
        <f t="shared" si="256"/>
        <v>0</v>
      </c>
      <c r="X479" s="31">
        <v>0</v>
      </c>
      <c r="Y479" s="28">
        <v>0</v>
      </c>
      <c r="Z479" s="28">
        <v>0</v>
      </c>
      <c r="AA479" s="28">
        <v>0</v>
      </c>
      <c r="AB479" s="28">
        <v>0</v>
      </c>
      <c r="AC479" s="28">
        <v>0</v>
      </c>
      <c r="AD479" s="28">
        <v>0</v>
      </c>
      <c r="AE479" s="28">
        <v>0</v>
      </c>
      <c r="AF479" s="28">
        <v>0</v>
      </c>
      <c r="AG479" s="28">
        <v>0</v>
      </c>
      <c r="AH479" s="28">
        <v>0</v>
      </c>
      <c r="AI479" s="28">
        <v>0</v>
      </c>
      <c r="AJ479" s="28">
        <v>0</v>
      </c>
      <c r="AK479" s="28">
        <v>0</v>
      </c>
      <c r="AL479" s="28">
        <v>0</v>
      </c>
      <c r="AM479" s="28">
        <v>0</v>
      </c>
      <c r="AN479" s="28">
        <v>0</v>
      </c>
      <c r="AO479" s="28">
        <v>0</v>
      </c>
      <c r="AP479" s="28">
        <v>0</v>
      </c>
      <c r="AQ479" s="28">
        <v>0</v>
      </c>
      <c r="AR479" s="28">
        <v>0</v>
      </c>
      <c r="AS479" s="28">
        <v>0</v>
      </c>
      <c r="AT479" s="28">
        <v>0</v>
      </c>
      <c r="AU479" s="28">
        <v>0</v>
      </c>
      <c r="AV479" s="28">
        <v>0</v>
      </c>
      <c r="AW479" s="88">
        <v>0</v>
      </c>
      <c r="AX479" s="28">
        <v>0</v>
      </c>
      <c r="AY479" s="28">
        <v>0</v>
      </c>
      <c r="AZ479" s="88">
        <v>0</v>
      </c>
      <c r="BA479" s="28">
        <v>0</v>
      </c>
      <c r="BB479" s="28">
        <v>0</v>
      </c>
      <c r="BC479" s="28">
        <v>0</v>
      </c>
      <c r="BD479" s="28">
        <v>0</v>
      </c>
      <c r="BE479" s="28">
        <v>0</v>
      </c>
      <c r="BF479" s="28">
        <v>0</v>
      </c>
      <c r="BG479" s="28">
        <v>7.5368959999999995E-3</v>
      </c>
      <c r="BH479" s="28">
        <v>0</v>
      </c>
      <c r="BI479" s="28">
        <v>0</v>
      </c>
      <c r="BJ479" s="28">
        <v>7.5368959999999995E-3</v>
      </c>
      <c r="BK479" s="28">
        <v>0</v>
      </c>
      <c r="BL479" s="28">
        <v>0</v>
      </c>
      <c r="BM479" s="28">
        <v>0</v>
      </c>
      <c r="BN479" s="28">
        <v>0</v>
      </c>
      <c r="BO479" s="28">
        <v>0</v>
      </c>
      <c r="BP479" s="28">
        <v>0</v>
      </c>
      <c r="BQ479" s="28">
        <v>0</v>
      </c>
      <c r="BR479" s="28">
        <v>0</v>
      </c>
      <c r="BS479" s="28">
        <v>0</v>
      </c>
      <c r="BT479" s="28">
        <v>0</v>
      </c>
      <c r="BU479" s="28">
        <v>0</v>
      </c>
      <c r="BV479" s="31">
        <f t="shared" si="246"/>
        <v>7.5368959999999995E-3</v>
      </c>
      <c r="BW479" s="31">
        <f t="shared" si="247"/>
        <v>0</v>
      </c>
      <c r="BX479" s="31">
        <f t="shared" si="248"/>
        <v>0</v>
      </c>
      <c r="BY479" s="31">
        <f t="shared" si="249"/>
        <v>7.5368959999999995E-3</v>
      </c>
      <c r="BZ479" s="31">
        <f t="shared" si="250"/>
        <v>0</v>
      </c>
      <c r="CA479" s="31">
        <f t="shared" si="251"/>
        <v>7.5368959999999995E-3</v>
      </c>
      <c r="CB479" s="31">
        <f t="shared" si="252"/>
        <v>0</v>
      </c>
      <c r="CC479" s="31">
        <f t="shared" si="253"/>
        <v>0</v>
      </c>
      <c r="CD479" s="31">
        <f t="shared" si="254"/>
        <v>7.5368959999999995E-3</v>
      </c>
      <c r="CE479" s="31">
        <f t="shared" si="255"/>
        <v>0</v>
      </c>
      <c r="CF479" s="85" t="s">
        <v>1401</v>
      </c>
    </row>
    <row r="480" spans="1:84" ht="41.25" customHeight="1" x14ac:dyDescent="0.25">
      <c r="A480" s="25" t="s">
        <v>116</v>
      </c>
      <c r="B480" s="26" t="s">
        <v>2118</v>
      </c>
      <c r="C480" s="29" t="s">
        <v>2119</v>
      </c>
      <c r="D480" s="63">
        <v>2018</v>
      </c>
      <c r="E480" s="63">
        <v>2018</v>
      </c>
      <c r="F480" s="63" t="s">
        <v>1358</v>
      </c>
      <c r="G480" s="64">
        <f t="shared" si="260"/>
        <v>1.400634215938303E-3</v>
      </c>
      <c r="H480" s="64">
        <f t="shared" si="239"/>
        <v>1.0896934199999998E-2</v>
      </c>
      <c r="I480" s="31" t="s">
        <v>1358</v>
      </c>
      <c r="J480" s="64">
        <f t="shared" si="261"/>
        <v>1.400634215938303E-3</v>
      </c>
      <c r="K480" s="31">
        <f t="shared" si="240"/>
        <v>1.0896934199999998E-2</v>
      </c>
      <c r="L480" s="67" t="s">
        <v>2624</v>
      </c>
      <c r="M480" s="31">
        <v>0</v>
      </c>
      <c r="N480" s="31">
        <v>0</v>
      </c>
      <c r="O480" s="65">
        <v>0</v>
      </c>
      <c r="P480" s="28">
        <v>0</v>
      </c>
      <c r="Q480" s="28">
        <v>0</v>
      </c>
      <c r="R480" s="31">
        <v>0</v>
      </c>
      <c r="S480" s="31">
        <f t="shared" si="258"/>
        <v>0</v>
      </c>
      <c r="T480" s="31">
        <f t="shared" si="259"/>
        <v>1.0896934199999998E-2</v>
      </c>
      <c r="U480" s="31">
        <f t="shared" si="245"/>
        <v>0</v>
      </c>
      <c r="V480" s="31">
        <f t="shared" si="241"/>
        <v>0</v>
      </c>
      <c r="W480" s="31">
        <f t="shared" si="256"/>
        <v>0</v>
      </c>
      <c r="X480" s="31">
        <v>0</v>
      </c>
      <c r="Y480" s="28">
        <v>0</v>
      </c>
      <c r="Z480" s="28">
        <v>0</v>
      </c>
      <c r="AA480" s="28">
        <v>0</v>
      </c>
      <c r="AB480" s="28">
        <v>0</v>
      </c>
      <c r="AC480" s="28">
        <v>0</v>
      </c>
      <c r="AD480" s="28">
        <v>0</v>
      </c>
      <c r="AE480" s="28">
        <v>0</v>
      </c>
      <c r="AF480" s="28">
        <v>0</v>
      </c>
      <c r="AG480" s="28">
        <v>0</v>
      </c>
      <c r="AH480" s="28">
        <v>0</v>
      </c>
      <c r="AI480" s="28">
        <v>0</v>
      </c>
      <c r="AJ480" s="28">
        <v>0</v>
      </c>
      <c r="AK480" s="28">
        <v>0</v>
      </c>
      <c r="AL480" s="28">
        <v>0</v>
      </c>
      <c r="AM480" s="28">
        <v>0</v>
      </c>
      <c r="AN480" s="28">
        <v>0</v>
      </c>
      <c r="AO480" s="28">
        <v>0</v>
      </c>
      <c r="AP480" s="28">
        <v>0</v>
      </c>
      <c r="AQ480" s="28">
        <v>0</v>
      </c>
      <c r="AR480" s="28">
        <v>0</v>
      </c>
      <c r="AS480" s="28">
        <v>0</v>
      </c>
      <c r="AT480" s="28">
        <v>0</v>
      </c>
      <c r="AU480" s="28">
        <v>0</v>
      </c>
      <c r="AV480" s="28">
        <v>0</v>
      </c>
      <c r="AW480" s="88">
        <v>0</v>
      </c>
      <c r="AX480" s="28">
        <v>0</v>
      </c>
      <c r="AY480" s="28">
        <v>0</v>
      </c>
      <c r="AZ480" s="88">
        <v>0</v>
      </c>
      <c r="BA480" s="28">
        <v>0</v>
      </c>
      <c r="BB480" s="28">
        <v>0</v>
      </c>
      <c r="BC480" s="28">
        <v>0</v>
      </c>
      <c r="BD480" s="28">
        <v>0</v>
      </c>
      <c r="BE480" s="28">
        <v>0</v>
      </c>
      <c r="BF480" s="28">
        <v>0</v>
      </c>
      <c r="BG480" s="28">
        <v>1.0896934199999998E-2</v>
      </c>
      <c r="BH480" s="28">
        <v>0</v>
      </c>
      <c r="BI480" s="28">
        <v>0</v>
      </c>
      <c r="BJ480" s="28">
        <v>1.0896934199999998E-2</v>
      </c>
      <c r="BK480" s="28">
        <v>0</v>
      </c>
      <c r="BL480" s="28">
        <v>0</v>
      </c>
      <c r="BM480" s="28">
        <v>0</v>
      </c>
      <c r="BN480" s="28">
        <v>0</v>
      </c>
      <c r="BO480" s="28">
        <v>0</v>
      </c>
      <c r="BP480" s="28">
        <v>0</v>
      </c>
      <c r="BQ480" s="28">
        <v>0</v>
      </c>
      <c r="BR480" s="28">
        <v>0</v>
      </c>
      <c r="BS480" s="28">
        <v>0</v>
      </c>
      <c r="BT480" s="28">
        <v>0</v>
      </c>
      <c r="BU480" s="28">
        <v>0</v>
      </c>
      <c r="BV480" s="31">
        <f t="shared" si="246"/>
        <v>1.0896934199999998E-2</v>
      </c>
      <c r="BW480" s="31">
        <f t="shared" si="247"/>
        <v>0</v>
      </c>
      <c r="BX480" s="31">
        <f t="shared" si="248"/>
        <v>0</v>
      </c>
      <c r="BY480" s="31">
        <f t="shared" si="249"/>
        <v>1.0896934199999998E-2</v>
      </c>
      <c r="BZ480" s="31">
        <f t="shared" si="250"/>
        <v>0</v>
      </c>
      <c r="CA480" s="31">
        <f t="shared" si="251"/>
        <v>1.0896934199999998E-2</v>
      </c>
      <c r="CB480" s="31">
        <f t="shared" si="252"/>
        <v>0</v>
      </c>
      <c r="CC480" s="31">
        <f t="shared" si="253"/>
        <v>0</v>
      </c>
      <c r="CD480" s="31">
        <f t="shared" si="254"/>
        <v>1.0896934199999998E-2</v>
      </c>
      <c r="CE480" s="31">
        <f t="shared" si="255"/>
        <v>0</v>
      </c>
      <c r="CF480" s="85" t="s">
        <v>1401</v>
      </c>
    </row>
    <row r="481" spans="1:84" ht="41.25" customHeight="1" x14ac:dyDescent="0.25">
      <c r="A481" s="25" t="s">
        <v>116</v>
      </c>
      <c r="B481" s="26" t="s">
        <v>2120</v>
      </c>
      <c r="C481" s="29" t="s">
        <v>2121</v>
      </c>
      <c r="D481" s="63">
        <v>2018</v>
      </c>
      <c r="E481" s="63">
        <v>2018</v>
      </c>
      <c r="F481" s="63" t="s">
        <v>1358</v>
      </c>
      <c r="G481" s="64">
        <f t="shared" si="260"/>
        <v>5.6154000771208214E-3</v>
      </c>
      <c r="H481" s="64">
        <f t="shared" si="239"/>
        <v>4.3687812599999994E-2</v>
      </c>
      <c r="I481" s="31" t="s">
        <v>1358</v>
      </c>
      <c r="J481" s="64">
        <f t="shared" si="261"/>
        <v>5.6154000771208214E-3</v>
      </c>
      <c r="K481" s="31">
        <f t="shared" si="240"/>
        <v>4.3687812599999994E-2</v>
      </c>
      <c r="L481" s="67" t="s">
        <v>2624</v>
      </c>
      <c r="M481" s="31">
        <v>0</v>
      </c>
      <c r="N481" s="31">
        <v>0</v>
      </c>
      <c r="O481" s="65">
        <v>0</v>
      </c>
      <c r="P481" s="28">
        <v>0</v>
      </c>
      <c r="Q481" s="28">
        <v>0</v>
      </c>
      <c r="R481" s="31">
        <v>0</v>
      </c>
      <c r="S481" s="31">
        <f t="shared" si="258"/>
        <v>0</v>
      </c>
      <c r="T481" s="31">
        <f t="shared" si="259"/>
        <v>4.3687812599999994E-2</v>
      </c>
      <c r="U481" s="31">
        <f t="shared" si="245"/>
        <v>0</v>
      </c>
      <c r="V481" s="31">
        <f t="shared" si="241"/>
        <v>0</v>
      </c>
      <c r="W481" s="31">
        <f t="shared" si="256"/>
        <v>0</v>
      </c>
      <c r="X481" s="31">
        <v>0</v>
      </c>
      <c r="Y481" s="28">
        <v>0</v>
      </c>
      <c r="Z481" s="28">
        <v>0</v>
      </c>
      <c r="AA481" s="28">
        <v>0</v>
      </c>
      <c r="AB481" s="28">
        <v>0</v>
      </c>
      <c r="AC481" s="28">
        <v>0</v>
      </c>
      <c r="AD481" s="28">
        <v>0</v>
      </c>
      <c r="AE481" s="28">
        <v>0</v>
      </c>
      <c r="AF481" s="28">
        <v>0</v>
      </c>
      <c r="AG481" s="28">
        <v>0</v>
      </c>
      <c r="AH481" s="28">
        <v>0</v>
      </c>
      <c r="AI481" s="28">
        <v>0</v>
      </c>
      <c r="AJ481" s="28">
        <v>0</v>
      </c>
      <c r="AK481" s="28">
        <v>0</v>
      </c>
      <c r="AL481" s="28">
        <v>0</v>
      </c>
      <c r="AM481" s="28">
        <v>0</v>
      </c>
      <c r="AN481" s="28">
        <v>0</v>
      </c>
      <c r="AO481" s="28">
        <v>0</v>
      </c>
      <c r="AP481" s="28">
        <v>0</v>
      </c>
      <c r="AQ481" s="28">
        <v>0</v>
      </c>
      <c r="AR481" s="28">
        <v>0</v>
      </c>
      <c r="AS481" s="28">
        <v>0</v>
      </c>
      <c r="AT481" s="28">
        <v>0</v>
      </c>
      <c r="AU481" s="28">
        <v>0</v>
      </c>
      <c r="AV481" s="28">
        <v>0</v>
      </c>
      <c r="AW481" s="88">
        <v>0</v>
      </c>
      <c r="AX481" s="28">
        <v>0</v>
      </c>
      <c r="AY481" s="28">
        <v>0</v>
      </c>
      <c r="AZ481" s="88">
        <v>0</v>
      </c>
      <c r="BA481" s="28">
        <v>0</v>
      </c>
      <c r="BB481" s="28">
        <v>0</v>
      </c>
      <c r="BC481" s="28">
        <v>0</v>
      </c>
      <c r="BD481" s="28">
        <v>0</v>
      </c>
      <c r="BE481" s="28">
        <v>0</v>
      </c>
      <c r="BF481" s="28">
        <v>0</v>
      </c>
      <c r="BG481" s="28">
        <v>4.3687812599999994E-2</v>
      </c>
      <c r="BH481" s="28">
        <v>0</v>
      </c>
      <c r="BI481" s="28">
        <v>0</v>
      </c>
      <c r="BJ481" s="28">
        <v>4.3687812599999994E-2</v>
      </c>
      <c r="BK481" s="28">
        <v>0</v>
      </c>
      <c r="BL481" s="28">
        <v>0</v>
      </c>
      <c r="BM481" s="28">
        <v>0</v>
      </c>
      <c r="BN481" s="28">
        <v>0</v>
      </c>
      <c r="BO481" s="28">
        <v>0</v>
      </c>
      <c r="BP481" s="28">
        <v>0</v>
      </c>
      <c r="BQ481" s="28">
        <v>0</v>
      </c>
      <c r="BR481" s="28">
        <v>0</v>
      </c>
      <c r="BS481" s="28">
        <v>0</v>
      </c>
      <c r="BT481" s="28">
        <v>0</v>
      </c>
      <c r="BU481" s="28">
        <v>0</v>
      </c>
      <c r="BV481" s="31">
        <f t="shared" si="246"/>
        <v>4.3687812599999994E-2</v>
      </c>
      <c r="BW481" s="31">
        <f t="shared" si="247"/>
        <v>0</v>
      </c>
      <c r="BX481" s="31">
        <f t="shared" si="248"/>
        <v>0</v>
      </c>
      <c r="BY481" s="31">
        <f t="shared" si="249"/>
        <v>4.3687812599999994E-2</v>
      </c>
      <c r="BZ481" s="31">
        <f t="shared" si="250"/>
        <v>0</v>
      </c>
      <c r="CA481" s="31">
        <f t="shared" si="251"/>
        <v>4.3687812599999994E-2</v>
      </c>
      <c r="CB481" s="31">
        <f t="shared" si="252"/>
        <v>0</v>
      </c>
      <c r="CC481" s="31">
        <f t="shared" si="253"/>
        <v>0</v>
      </c>
      <c r="CD481" s="31">
        <f t="shared" si="254"/>
        <v>4.3687812599999994E-2</v>
      </c>
      <c r="CE481" s="31">
        <f t="shared" si="255"/>
        <v>0</v>
      </c>
      <c r="CF481" s="85" t="s">
        <v>1401</v>
      </c>
    </row>
    <row r="482" spans="1:84" ht="41.25" customHeight="1" x14ac:dyDescent="0.25">
      <c r="A482" s="25" t="s">
        <v>116</v>
      </c>
      <c r="B482" s="26" t="s">
        <v>2122</v>
      </c>
      <c r="C482" s="29" t="s">
        <v>2123</v>
      </c>
      <c r="D482" s="63">
        <v>2018</v>
      </c>
      <c r="E482" s="63">
        <v>2018</v>
      </c>
      <c r="F482" s="63" t="s">
        <v>1358</v>
      </c>
      <c r="G482" s="64">
        <f t="shared" si="260"/>
        <v>7.1804365038560423E-4</v>
      </c>
      <c r="H482" s="64">
        <f t="shared" ref="H482:H545" si="262">BV482</f>
        <v>5.5863796000000009E-3</v>
      </c>
      <c r="I482" s="31" t="s">
        <v>1358</v>
      </c>
      <c r="J482" s="64">
        <f t="shared" si="261"/>
        <v>7.1804365038560423E-4</v>
      </c>
      <c r="K482" s="31">
        <f t="shared" ref="K482:K545" si="263">CA482</f>
        <v>5.5863796000000009E-3</v>
      </c>
      <c r="L482" s="67" t="s">
        <v>2624</v>
      </c>
      <c r="M482" s="31">
        <v>0</v>
      </c>
      <c r="N482" s="31">
        <v>0</v>
      </c>
      <c r="O482" s="65">
        <v>0</v>
      </c>
      <c r="P482" s="28">
        <v>0</v>
      </c>
      <c r="Q482" s="28">
        <v>0</v>
      </c>
      <c r="R482" s="31">
        <v>0</v>
      </c>
      <c r="S482" s="31">
        <f t="shared" si="258"/>
        <v>0</v>
      </c>
      <c r="T482" s="31">
        <f t="shared" si="259"/>
        <v>5.5863796000000009E-3</v>
      </c>
      <c r="U482" s="31">
        <f t="shared" si="245"/>
        <v>0</v>
      </c>
      <c r="V482" s="31">
        <f t="shared" ref="V482:V545" si="264">BL482</f>
        <v>0</v>
      </c>
      <c r="W482" s="31">
        <f t="shared" si="256"/>
        <v>0</v>
      </c>
      <c r="X482" s="31">
        <v>0</v>
      </c>
      <c r="Y482" s="28">
        <v>0</v>
      </c>
      <c r="Z482" s="28">
        <v>0</v>
      </c>
      <c r="AA482" s="28">
        <v>0</v>
      </c>
      <c r="AB482" s="28">
        <v>0</v>
      </c>
      <c r="AC482" s="28">
        <v>0</v>
      </c>
      <c r="AD482" s="28">
        <v>0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8">
        <v>0</v>
      </c>
      <c r="AK482" s="28">
        <v>0</v>
      </c>
      <c r="AL482" s="28">
        <v>0</v>
      </c>
      <c r="AM482" s="28">
        <v>0</v>
      </c>
      <c r="AN482" s="28">
        <v>0</v>
      </c>
      <c r="AO482" s="28">
        <v>0</v>
      </c>
      <c r="AP482" s="28">
        <v>0</v>
      </c>
      <c r="AQ482" s="28">
        <v>0</v>
      </c>
      <c r="AR482" s="28">
        <v>0</v>
      </c>
      <c r="AS482" s="28">
        <v>0</v>
      </c>
      <c r="AT482" s="28">
        <v>0</v>
      </c>
      <c r="AU482" s="28">
        <v>0</v>
      </c>
      <c r="AV482" s="28">
        <v>0</v>
      </c>
      <c r="AW482" s="88">
        <v>0</v>
      </c>
      <c r="AX482" s="28">
        <v>0</v>
      </c>
      <c r="AY482" s="28">
        <v>0</v>
      </c>
      <c r="AZ482" s="88">
        <v>0</v>
      </c>
      <c r="BA482" s="28">
        <v>0</v>
      </c>
      <c r="BB482" s="28">
        <v>0</v>
      </c>
      <c r="BC482" s="28">
        <v>0</v>
      </c>
      <c r="BD482" s="28">
        <v>0</v>
      </c>
      <c r="BE482" s="28">
        <v>0</v>
      </c>
      <c r="BF482" s="28">
        <v>0</v>
      </c>
      <c r="BG482" s="28">
        <v>5.5863796000000009E-3</v>
      </c>
      <c r="BH482" s="28">
        <v>0</v>
      </c>
      <c r="BI482" s="28">
        <v>0</v>
      </c>
      <c r="BJ482" s="28">
        <v>5.5863796000000009E-3</v>
      </c>
      <c r="BK482" s="28">
        <v>0</v>
      </c>
      <c r="BL482" s="28">
        <v>0</v>
      </c>
      <c r="BM482" s="28">
        <v>0</v>
      </c>
      <c r="BN482" s="28">
        <v>0</v>
      </c>
      <c r="BO482" s="28">
        <v>0</v>
      </c>
      <c r="BP482" s="28">
        <v>0</v>
      </c>
      <c r="BQ482" s="28">
        <v>0</v>
      </c>
      <c r="BR482" s="28">
        <v>0</v>
      </c>
      <c r="BS482" s="28">
        <v>0</v>
      </c>
      <c r="BT482" s="28">
        <v>0</v>
      </c>
      <c r="BU482" s="28">
        <v>0</v>
      </c>
      <c r="BV482" s="31">
        <f t="shared" si="246"/>
        <v>5.5863796000000009E-3</v>
      </c>
      <c r="BW482" s="31">
        <f t="shared" si="247"/>
        <v>0</v>
      </c>
      <c r="BX482" s="31">
        <f t="shared" si="248"/>
        <v>0</v>
      </c>
      <c r="BY482" s="31">
        <f t="shared" si="249"/>
        <v>5.5863796000000009E-3</v>
      </c>
      <c r="BZ482" s="31">
        <f t="shared" si="250"/>
        <v>0</v>
      </c>
      <c r="CA482" s="31">
        <f t="shared" si="251"/>
        <v>5.5863796000000009E-3</v>
      </c>
      <c r="CB482" s="31">
        <f t="shared" si="252"/>
        <v>0</v>
      </c>
      <c r="CC482" s="31">
        <f t="shared" si="253"/>
        <v>0</v>
      </c>
      <c r="CD482" s="31">
        <f t="shared" si="254"/>
        <v>5.5863796000000009E-3</v>
      </c>
      <c r="CE482" s="31">
        <f t="shared" si="255"/>
        <v>0</v>
      </c>
      <c r="CF482" s="85" t="s">
        <v>1401</v>
      </c>
    </row>
    <row r="483" spans="1:84" ht="41.25" customHeight="1" x14ac:dyDescent="0.25">
      <c r="A483" s="25" t="s">
        <v>116</v>
      </c>
      <c r="B483" s="26" t="s">
        <v>2124</v>
      </c>
      <c r="C483" s="29" t="s">
        <v>2125</v>
      </c>
      <c r="D483" s="63">
        <v>2018</v>
      </c>
      <c r="E483" s="63">
        <v>2018</v>
      </c>
      <c r="F483" s="63" t="s">
        <v>1358</v>
      </c>
      <c r="G483" s="64">
        <f t="shared" si="260"/>
        <v>5.4929455012853472E-4</v>
      </c>
      <c r="H483" s="64">
        <f t="shared" si="262"/>
        <v>4.2735116E-3</v>
      </c>
      <c r="I483" s="31" t="s">
        <v>1358</v>
      </c>
      <c r="J483" s="64">
        <f t="shared" si="261"/>
        <v>5.4929455012853472E-4</v>
      </c>
      <c r="K483" s="31">
        <f t="shared" si="263"/>
        <v>4.2735116E-3</v>
      </c>
      <c r="L483" s="67" t="s">
        <v>2624</v>
      </c>
      <c r="M483" s="31">
        <v>0</v>
      </c>
      <c r="N483" s="31">
        <v>0</v>
      </c>
      <c r="O483" s="65">
        <v>0</v>
      </c>
      <c r="P483" s="28">
        <v>0</v>
      </c>
      <c r="Q483" s="28">
        <v>0</v>
      </c>
      <c r="R483" s="31">
        <v>0</v>
      </c>
      <c r="S483" s="31">
        <f t="shared" si="258"/>
        <v>0</v>
      </c>
      <c r="T483" s="31">
        <f t="shared" si="259"/>
        <v>4.2735116E-3</v>
      </c>
      <c r="U483" s="31">
        <f t="shared" si="245"/>
        <v>0</v>
      </c>
      <c r="V483" s="31">
        <f t="shared" si="264"/>
        <v>0</v>
      </c>
      <c r="W483" s="31">
        <f t="shared" si="256"/>
        <v>0</v>
      </c>
      <c r="X483" s="31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8">
        <v>0</v>
      </c>
      <c r="AK483" s="28">
        <v>0</v>
      </c>
      <c r="AL483" s="28">
        <v>0</v>
      </c>
      <c r="AM483" s="28">
        <v>0</v>
      </c>
      <c r="AN483" s="28">
        <v>0</v>
      </c>
      <c r="AO483" s="28">
        <v>0</v>
      </c>
      <c r="AP483" s="28">
        <v>0</v>
      </c>
      <c r="AQ483" s="28">
        <v>0</v>
      </c>
      <c r="AR483" s="28">
        <v>0</v>
      </c>
      <c r="AS483" s="28">
        <v>0</v>
      </c>
      <c r="AT483" s="28">
        <v>0</v>
      </c>
      <c r="AU483" s="28">
        <v>0</v>
      </c>
      <c r="AV483" s="28">
        <v>0</v>
      </c>
      <c r="AW483" s="88">
        <v>0</v>
      </c>
      <c r="AX483" s="28">
        <v>0</v>
      </c>
      <c r="AY483" s="28">
        <v>0</v>
      </c>
      <c r="AZ483" s="88">
        <v>0</v>
      </c>
      <c r="BA483" s="28">
        <v>0</v>
      </c>
      <c r="BB483" s="28">
        <v>0</v>
      </c>
      <c r="BC483" s="28">
        <v>0</v>
      </c>
      <c r="BD483" s="28">
        <v>0</v>
      </c>
      <c r="BE483" s="28">
        <v>0</v>
      </c>
      <c r="BF483" s="28">
        <v>0</v>
      </c>
      <c r="BG483" s="28">
        <v>4.2735116E-3</v>
      </c>
      <c r="BH483" s="28">
        <v>0</v>
      </c>
      <c r="BI483" s="28">
        <v>0</v>
      </c>
      <c r="BJ483" s="28">
        <v>4.2735116E-3</v>
      </c>
      <c r="BK483" s="28">
        <v>0</v>
      </c>
      <c r="BL483" s="28">
        <v>0</v>
      </c>
      <c r="BM483" s="28">
        <v>0</v>
      </c>
      <c r="BN483" s="28">
        <v>0</v>
      </c>
      <c r="BO483" s="28">
        <v>0</v>
      </c>
      <c r="BP483" s="28">
        <v>0</v>
      </c>
      <c r="BQ483" s="28">
        <v>0</v>
      </c>
      <c r="BR483" s="28">
        <v>0</v>
      </c>
      <c r="BS483" s="28">
        <v>0</v>
      </c>
      <c r="BT483" s="28">
        <v>0</v>
      </c>
      <c r="BU483" s="28">
        <v>0</v>
      </c>
      <c r="BV483" s="31">
        <f t="shared" si="246"/>
        <v>4.2735116E-3</v>
      </c>
      <c r="BW483" s="31">
        <f t="shared" si="247"/>
        <v>0</v>
      </c>
      <c r="BX483" s="31">
        <f t="shared" si="248"/>
        <v>0</v>
      </c>
      <c r="BY483" s="31">
        <f t="shared" si="249"/>
        <v>4.2735116E-3</v>
      </c>
      <c r="BZ483" s="31">
        <f t="shared" si="250"/>
        <v>0</v>
      </c>
      <c r="CA483" s="31">
        <f t="shared" si="251"/>
        <v>4.2735116E-3</v>
      </c>
      <c r="CB483" s="31">
        <f t="shared" si="252"/>
        <v>0</v>
      </c>
      <c r="CC483" s="31">
        <f t="shared" si="253"/>
        <v>0</v>
      </c>
      <c r="CD483" s="31">
        <f t="shared" si="254"/>
        <v>4.2735116E-3</v>
      </c>
      <c r="CE483" s="31">
        <f t="shared" si="255"/>
        <v>0</v>
      </c>
      <c r="CF483" s="85" t="s">
        <v>1401</v>
      </c>
    </row>
    <row r="484" spans="1:84" ht="41.25" customHeight="1" x14ac:dyDescent="0.25">
      <c r="A484" s="25" t="s">
        <v>116</v>
      </c>
      <c r="B484" s="26" t="s">
        <v>2126</v>
      </c>
      <c r="C484" s="29" t="s">
        <v>2127</v>
      </c>
      <c r="D484" s="63">
        <v>2018</v>
      </c>
      <c r="E484" s="63">
        <v>2018</v>
      </c>
      <c r="F484" s="63" t="s">
        <v>1358</v>
      </c>
      <c r="G484" s="64">
        <f t="shared" si="260"/>
        <v>5.1205478149100251E-4</v>
      </c>
      <c r="H484" s="64">
        <f t="shared" si="262"/>
        <v>3.9837861999999996E-3</v>
      </c>
      <c r="I484" s="31" t="s">
        <v>1358</v>
      </c>
      <c r="J484" s="64">
        <f t="shared" si="261"/>
        <v>5.1205478149100251E-4</v>
      </c>
      <c r="K484" s="31">
        <f t="shared" si="263"/>
        <v>3.9837861999999996E-3</v>
      </c>
      <c r="L484" s="67" t="s">
        <v>2624</v>
      </c>
      <c r="M484" s="31">
        <v>0</v>
      </c>
      <c r="N484" s="31">
        <v>0</v>
      </c>
      <c r="O484" s="65">
        <v>0</v>
      </c>
      <c r="P484" s="28">
        <v>0</v>
      </c>
      <c r="Q484" s="28">
        <v>0</v>
      </c>
      <c r="R484" s="31">
        <v>0</v>
      </c>
      <c r="S484" s="31">
        <f t="shared" si="258"/>
        <v>0</v>
      </c>
      <c r="T484" s="31">
        <f t="shared" si="259"/>
        <v>3.9837861999999996E-3</v>
      </c>
      <c r="U484" s="31">
        <f t="shared" si="245"/>
        <v>0</v>
      </c>
      <c r="V484" s="31">
        <f t="shared" si="264"/>
        <v>0</v>
      </c>
      <c r="W484" s="31">
        <f t="shared" si="256"/>
        <v>0</v>
      </c>
      <c r="X484" s="31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  <c r="AH484" s="28">
        <v>0</v>
      </c>
      <c r="AI484" s="28">
        <v>0</v>
      </c>
      <c r="AJ484" s="28">
        <v>0</v>
      </c>
      <c r="AK484" s="28">
        <v>0</v>
      </c>
      <c r="AL484" s="28">
        <v>0</v>
      </c>
      <c r="AM484" s="28">
        <v>0</v>
      </c>
      <c r="AN484" s="28">
        <v>0</v>
      </c>
      <c r="AO484" s="28">
        <v>0</v>
      </c>
      <c r="AP484" s="28">
        <v>0</v>
      </c>
      <c r="AQ484" s="28">
        <v>0</v>
      </c>
      <c r="AR484" s="28">
        <v>0</v>
      </c>
      <c r="AS484" s="28">
        <v>0</v>
      </c>
      <c r="AT484" s="28">
        <v>0</v>
      </c>
      <c r="AU484" s="28">
        <v>0</v>
      </c>
      <c r="AV484" s="28">
        <v>0</v>
      </c>
      <c r="AW484" s="88">
        <v>0</v>
      </c>
      <c r="AX484" s="28">
        <v>0</v>
      </c>
      <c r="AY484" s="28">
        <v>0</v>
      </c>
      <c r="AZ484" s="88">
        <v>0</v>
      </c>
      <c r="BA484" s="28">
        <v>0</v>
      </c>
      <c r="BB484" s="28">
        <v>0</v>
      </c>
      <c r="BC484" s="28">
        <v>0</v>
      </c>
      <c r="BD484" s="28">
        <v>0</v>
      </c>
      <c r="BE484" s="28">
        <v>0</v>
      </c>
      <c r="BF484" s="28">
        <v>0</v>
      </c>
      <c r="BG484" s="28">
        <v>3.9837861999999996E-3</v>
      </c>
      <c r="BH484" s="28">
        <v>0</v>
      </c>
      <c r="BI484" s="28">
        <v>0</v>
      </c>
      <c r="BJ484" s="28">
        <v>3.9837861999999996E-3</v>
      </c>
      <c r="BK484" s="28">
        <v>0</v>
      </c>
      <c r="BL484" s="28">
        <v>0</v>
      </c>
      <c r="BM484" s="28">
        <v>0</v>
      </c>
      <c r="BN484" s="28">
        <v>0</v>
      </c>
      <c r="BO484" s="28">
        <v>0</v>
      </c>
      <c r="BP484" s="28">
        <v>0</v>
      </c>
      <c r="BQ484" s="28">
        <v>0</v>
      </c>
      <c r="BR484" s="28">
        <v>0</v>
      </c>
      <c r="BS484" s="28">
        <v>0</v>
      </c>
      <c r="BT484" s="28">
        <v>0</v>
      </c>
      <c r="BU484" s="28">
        <v>0</v>
      </c>
      <c r="BV484" s="31">
        <f t="shared" si="246"/>
        <v>3.9837861999999996E-3</v>
      </c>
      <c r="BW484" s="31">
        <f t="shared" si="247"/>
        <v>0</v>
      </c>
      <c r="BX484" s="31">
        <f t="shared" si="248"/>
        <v>0</v>
      </c>
      <c r="BY484" s="31">
        <f t="shared" si="249"/>
        <v>3.9837861999999996E-3</v>
      </c>
      <c r="BZ484" s="31">
        <f t="shared" si="250"/>
        <v>0</v>
      </c>
      <c r="CA484" s="31">
        <f t="shared" si="251"/>
        <v>3.9837861999999996E-3</v>
      </c>
      <c r="CB484" s="31">
        <f t="shared" si="252"/>
        <v>0</v>
      </c>
      <c r="CC484" s="31">
        <f t="shared" si="253"/>
        <v>0</v>
      </c>
      <c r="CD484" s="31">
        <f t="shared" si="254"/>
        <v>3.9837861999999996E-3</v>
      </c>
      <c r="CE484" s="31">
        <f t="shared" si="255"/>
        <v>0</v>
      </c>
      <c r="CF484" s="85" t="s">
        <v>1401</v>
      </c>
    </row>
    <row r="485" spans="1:84" ht="41.25" customHeight="1" x14ac:dyDescent="0.25">
      <c r="A485" s="25" t="s">
        <v>116</v>
      </c>
      <c r="B485" s="26" t="s">
        <v>2128</v>
      </c>
      <c r="C485" s="29" t="s">
        <v>2129</v>
      </c>
      <c r="D485" s="63">
        <v>2018</v>
      </c>
      <c r="E485" s="63">
        <v>2018</v>
      </c>
      <c r="F485" s="63" t="s">
        <v>1358</v>
      </c>
      <c r="G485" s="64">
        <f t="shared" si="260"/>
        <v>9.9837646272493558E-3</v>
      </c>
      <c r="H485" s="64">
        <f t="shared" si="262"/>
        <v>7.7673688799999988E-2</v>
      </c>
      <c r="I485" s="31" t="s">
        <v>1358</v>
      </c>
      <c r="J485" s="64">
        <f t="shared" si="261"/>
        <v>9.9837646272493558E-3</v>
      </c>
      <c r="K485" s="31">
        <f t="shared" si="263"/>
        <v>7.7673688799999988E-2</v>
      </c>
      <c r="L485" s="67" t="s">
        <v>2624</v>
      </c>
      <c r="M485" s="31">
        <v>0</v>
      </c>
      <c r="N485" s="31">
        <v>0</v>
      </c>
      <c r="O485" s="65">
        <v>0</v>
      </c>
      <c r="P485" s="28">
        <v>0</v>
      </c>
      <c r="Q485" s="28">
        <v>0</v>
      </c>
      <c r="R485" s="31">
        <v>0</v>
      </c>
      <c r="S485" s="31">
        <f t="shared" si="258"/>
        <v>0</v>
      </c>
      <c r="T485" s="31">
        <f t="shared" si="259"/>
        <v>7.7673688799999988E-2</v>
      </c>
      <c r="U485" s="31">
        <f t="shared" si="245"/>
        <v>0</v>
      </c>
      <c r="V485" s="31">
        <f t="shared" si="264"/>
        <v>0</v>
      </c>
      <c r="W485" s="31">
        <f t="shared" si="256"/>
        <v>0</v>
      </c>
      <c r="X485" s="31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  <c r="AH485" s="28">
        <v>0</v>
      </c>
      <c r="AI485" s="28">
        <v>0</v>
      </c>
      <c r="AJ485" s="28">
        <v>0</v>
      </c>
      <c r="AK485" s="28">
        <v>0</v>
      </c>
      <c r="AL485" s="28">
        <v>0</v>
      </c>
      <c r="AM485" s="28">
        <v>0</v>
      </c>
      <c r="AN485" s="28">
        <v>0</v>
      </c>
      <c r="AO485" s="28">
        <v>0</v>
      </c>
      <c r="AP485" s="28">
        <v>0</v>
      </c>
      <c r="AQ485" s="28">
        <v>0</v>
      </c>
      <c r="AR485" s="28">
        <v>0</v>
      </c>
      <c r="AS485" s="28">
        <v>0</v>
      </c>
      <c r="AT485" s="28">
        <v>0</v>
      </c>
      <c r="AU485" s="28">
        <v>0</v>
      </c>
      <c r="AV485" s="28">
        <v>0</v>
      </c>
      <c r="AW485" s="88">
        <v>0</v>
      </c>
      <c r="AX485" s="28">
        <v>0</v>
      </c>
      <c r="AY485" s="28">
        <v>0</v>
      </c>
      <c r="AZ485" s="88">
        <v>0</v>
      </c>
      <c r="BA485" s="28">
        <v>0</v>
      </c>
      <c r="BB485" s="28">
        <v>0</v>
      </c>
      <c r="BC485" s="28">
        <v>0</v>
      </c>
      <c r="BD485" s="28">
        <v>0</v>
      </c>
      <c r="BE485" s="28">
        <v>0</v>
      </c>
      <c r="BF485" s="28">
        <v>0</v>
      </c>
      <c r="BG485" s="28">
        <v>7.7673688799999988E-2</v>
      </c>
      <c r="BH485" s="28">
        <v>0</v>
      </c>
      <c r="BI485" s="28">
        <v>0</v>
      </c>
      <c r="BJ485" s="28">
        <v>7.7673688799999988E-2</v>
      </c>
      <c r="BK485" s="28">
        <v>0</v>
      </c>
      <c r="BL485" s="28">
        <v>0</v>
      </c>
      <c r="BM485" s="28">
        <v>0</v>
      </c>
      <c r="BN485" s="28">
        <v>0</v>
      </c>
      <c r="BO485" s="28">
        <v>0</v>
      </c>
      <c r="BP485" s="28">
        <v>0</v>
      </c>
      <c r="BQ485" s="28">
        <v>0</v>
      </c>
      <c r="BR485" s="28">
        <v>0</v>
      </c>
      <c r="BS485" s="28">
        <v>0</v>
      </c>
      <c r="BT485" s="28">
        <v>0</v>
      </c>
      <c r="BU485" s="28">
        <v>0</v>
      </c>
      <c r="BV485" s="31">
        <f t="shared" si="246"/>
        <v>7.7673688799999988E-2</v>
      </c>
      <c r="BW485" s="31">
        <f t="shared" si="247"/>
        <v>0</v>
      </c>
      <c r="BX485" s="31">
        <f t="shared" si="248"/>
        <v>0</v>
      </c>
      <c r="BY485" s="31">
        <f t="shared" si="249"/>
        <v>7.7673688799999988E-2</v>
      </c>
      <c r="BZ485" s="31">
        <f t="shared" si="250"/>
        <v>0</v>
      </c>
      <c r="CA485" s="31">
        <f t="shared" si="251"/>
        <v>7.7673688799999988E-2</v>
      </c>
      <c r="CB485" s="31">
        <f t="shared" si="252"/>
        <v>0</v>
      </c>
      <c r="CC485" s="31">
        <f t="shared" si="253"/>
        <v>0</v>
      </c>
      <c r="CD485" s="31">
        <f t="shared" si="254"/>
        <v>7.7673688799999988E-2</v>
      </c>
      <c r="CE485" s="31">
        <f t="shared" si="255"/>
        <v>0</v>
      </c>
      <c r="CF485" s="85" t="s">
        <v>1401</v>
      </c>
    </row>
    <row r="486" spans="1:84" ht="41.25" customHeight="1" x14ac:dyDescent="0.25">
      <c r="A486" s="25" t="s">
        <v>116</v>
      </c>
      <c r="B486" s="26" t="s">
        <v>2130</v>
      </c>
      <c r="C486" s="29" t="s">
        <v>2131</v>
      </c>
      <c r="D486" s="63">
        <v>2018</v>
      </c>
      <c r="E486" s="63">
        <v>2018</v>
      </c>
      <c r="F486" s="63" t="s">
        <v>1358</v>
      </c>
      <c r="G486" s="64">
        <f t="shared" si="260"/>
        <v>1.2529760231362467E-2</v>
      </c>
      <c r="H486" s="64">
        <f t="shared" si="262"/>
        <v>9.7481534599999989E-2</v>
      </c>
      <c r="I486" s="31" t="s">
        <v>1358</v>
      </c>
      <c r="J486" s="64">
        <f t="shared" si="261"/>
        <v>1.2529760231362467E-2</v>
      </c>
      <c r="K486" s="31">
        <f t="shared" si="263"/>
        <v>9.7481534599999989E-2</v>
      </c>
      <c r="L486" s="67" t="s">
        <v>2624</v>
      </c>
      <c r="M486" s="31">
        <v>0</v>
      </c>
      <c r="N486" s="31">
        <v>0</v>
      </c>
      <c r="O486" s="65">
        <v>0</v>
      </c>
      <c r="P486" s="28">
        <v>0</v>
      </c>
      <c r="Q486" s="28">
        <v>0</v>
      </c>
      <c r="R486" s="31">
        <v>0</v>
      </c>
      <c r="S486" s="31">
        <f t="shared" si="258"/>
        <v>0</v>
      </c>
      <c r="T486" s="31">
        <f t="shared" si="259"/>
        <v>9.7481534599999989E-2</v>
      </c>
      <c r="U486" s="31">
        <f t="shared" si="245"/>
        <v>0</v>
      </c>
      <c r="V486" s="31">
        <f t="shared" si="264"/>
        <v>0</v>
      </c>
      <c r="W486" s="31">
        <f t="shared" si="256"/>
        <v>0</v>
      </c>
      <c r="X486" s="31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0</v>
      </c>
      <c r="AH486" s="28">
        <v>0</v>
      </c>
      <c r="AI486" s="28">
        <v>0</v>
      </c>
      <c r="AJ486" s="28">
        <v>0</v>
      </c>
      <c r="AK486" s="28">
        <v>0</v>
      </c>
      <c r="AL486" s="28">
        <v>0</v>
      </c>
      <c r="AM486" s="28">
        <v>0</v>
      </c>
      <c r="AN486" s="28">
        <v>0</v>
      </c>
      <c r="AO486" s="28">
        <v>0</v>
      </c>
      <c r="AP486" s="28">
        <v>0</v>
      </c>
      <c r="AQ486" s="28">
        <v>0</v>
      </c>
      <c r="AR486" s="28">
        <v>0</v>
      </c>
      <c r="AS486" s="28">
        <v>0</v>
      </c>
      <c r="AT486" s="28">
        <v>0</v>
      </c>
      <c r="AU486" s="28">
        <v>0</v>
      </c>
      <c r="AV486" s="28">
        <v>0</v>
      </c>
      <c r="AW486" s="88">
        <v>0</v>
      </c>
      <c r="AX486" s="28">
        <v>0</v>
      </c>
      <c r="AY486" s="28">
        <v>0</v>
      </c>
      <c r="AZ486" s="88">
        <v>0</v>
      </c>
      <c r="BA486" s="28">
        <v>0</v>
      </c>
      <c r="BB486" s="28">
        <v>0</v>
      </c>
      <c r="BC486" s="28">
        <v>0</v>
      </c>
      <c r="BD486" s="28">
        <v>0</v>
      </c>
      <c r="BE486" s="28">
        <v>0</v>
      </c>
      <c r="BF486" s="28">
        <v>0</v>
      </c>
      <c r="BG486" s="28">
        <v>9.7481534599999989E-2</v>
      </c>
      <c r="BH486" s="28">
        <v>0</v>
      </c>
      <c r="BI486" s="28">
        <v>0</v>
      </c>
      <c r="BJ486" s="28">
        <v>9.7481534599999989E-2</v>
      </c>
      <c r="BK486" s="28">
        <v>0</v>
      </c>
      <c r="BL486" s="28">
        <v>0</v>
      </c>
      <c r="BM486" s="28">
        <v>0</v>
      </c>
      <c r="BN486" s="28">
        <v>0</v>
      </c>
      <c r="BO486" s="28">
        <v>0</v>
      </c>
      <c r="BP486" s="28">
        <v>0</v>
      </c>
      <c r="BQ486" s="28">
        <v>0</v>
      </c>
      <c r="BR486" s="28">
        <v>0</v>
      </c>
      <c r="BS486" s="28">
        <v>0</v>
      </c>
      <c r="BT486" s="28">
        <v>0</v>
      </c>
      <c r="BU486" s="28">
        <v>0</v>
      </c>
      <c r="BV486" s="31">
        <f t="shared" si="246"/>
        <v>9.7481534599999989E-2</v>
      </c>
      <c r="BW486" s="31">
        <f t="shared" si="247"/>
        <v>0</v>
      </c>
      <c r="BX486" s="31">
        <f t="shared" si="248"/>
        <v>0</v>
      </c>
      <c r="BY486" s="31">
        <f t="shared" si="249"/>
        <v>9.7481534599999989E-2</v>
      </c>
      <c r="BZ486" s="31">
        <f t="shared" si="250"/>
        <v>0</v>
      </c>
      <c r="CA486" s="31">
        <f t="shared" si="251"/>
        <v>9.7481534599999989E-2</v>
      </c>
      <c r="CB486" s="31">
        <f t="shared" si="252"/>
        <v>0</v>
      </c>
      <c r="CC486" s="31">
        <f t="shared" si="253"/>
        <v>0</v>
      </c>
      <c r="CD486" s="31">
        <f t="shared" si="254"/>
        <v>9.7481534599999989E-2</v>
      </c>
      <c r="CE486" s="31">
        <f t="shared" si="255"/>
        <v>0</v>
      </c>
      <c r="CF486" s="85" t="s">
        <v>1401</v>
      </c>
    </row>
    <row r="487" spans="1:84" ht="41.25" customHeight="1" x14ac:dyDescent="0.25">
      <c r="A487" s="25" t="s">
        <v>116</v>
      </c>
      <c r="B487" s="26" t="s">
        <v>2132</v>
      </c>
      <c r="C487" s="29" t="s">
        <v>2133</v>
      </c>
      <c r="D487" s="63">
        <v>2018</v>
      </c>
      <c r="E487" s="63">
        <v>2018</v>
      </c>
      <c r="F487" s="63" t="s">
        <v>1358</v>
      </c>
      <c r="G487" s="64">
        <f t="shared" si="260"/>
        <v>1.910812827763496E-3</v>
      </c>
      <c r="H487" s="64">
        <f t="shared" si="262"/>
        <v>1.4866123799999999E-2</v>
      </c>
      <c r="I487" s="31" t="s">
        <v>1358</v>
      </c>
      <c r="J487" s="64">
        <f t="shared" si="261"/>
        <v>1.910812827763496E-3</v>
      </c>
      <c r="K487" s="31">
        <f t="shared" si="263"/>
        <v>1.4866123799999999E-2</v>
      </c>
      <c r="L487" s="67" t="s">
        <v>2624</v>
      </c>
      <c r="M487" s="31">
        <v>0</v>
      </c>
      <c r="N487" s="31">
        <v>0</v>
      </c>
      <c r="O487" s="65">
        <v>0</v>
      </c>
      <c r="P487" s="28">
        <v>0</v>
      </c>
      <c r="Q487" s="28">
        <v>0</v>
      </c>
      <c r="R487" s="31">
        <v>0</v>
      </c>
      <c r="S487" s="31">
        <f t="shared" si="258"/>
        <v>0</v>
      </c>
      <c r="T487" s="31">
        <f t="shared" si="259"/>
        <v>1.4866123799999999E-2</v>
      </c>
      <c r="U487" s="31">
        <f t="shared" si="245"/>
        <v>0</v>
      </c>
      <c r="V487" s="31">
        <f t="shared" si="264"/>
        <v>0</v>
      </c>
      <c r="W487" s="31">
        <f t="shared" si="256"/>
        <v>0</v>
      </c>
      <c r="X487" s="31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  <c r="AJ487" s="28">
        <v>0</v>
      </c>
      <c r="AK487" s="28">
        <v>0</v>
      </c>
      <c r="AL487" s="28">
        <v>0</v>
      </c>
      <c r="AM487" s="28">
        <v>0</v>
      </c>
      <c r="AN487" s="28">
        <v>0</v>
      </c>
      <c r="AO487" s="28">
        <v>0</v>
      </c>
      <c r="AP487" s="28">
        <v>0</v>
      </c>
      <c r="AQ487" s="28">
        <v>0</v>
      </c>
      <c r="AR487" s="28">
        <v>0</v>
      </c>
      <c r="AS487" s="28">
        <v>0</v>
      </c>
      <c r="AT487" s="28">
        <v>0</v>
      </c>
      <c r="AU487" s="28">
        <v>0</v>
      </c>
      <c r="AV487" s="28">
        <v>0</v>
      </c>
      <c r="AW487" s="88">
        <v>0</v>
      </c>
      <c r="AX487" s="28">
        <v>0</v>
      </c>
      <c r="AY487" s="28">
        <v>0</v>
      </c>
      <c r="AZ487" s="88">
        <v>0</v>
      </c>
      <c r="BA487" s="28">
        <v>0</v>
      </c>
      <c r="BB487" s="28">
        <v>0</v>
      </c>
      <c r="BC487" s="28">
        <v>0</v>
      </c>
      <c r="BD487" s="28">
        <v>0</v>
      </c>
      <c r="BE487" s="28">
        <v>0</v>
      </c>
      <c r="BF487" s="28">
        <v>0</v>
      </c>
      <c r="BG487" s="28">
        <v>1.4866123799999999E-2</v>
      </c>
      <c r="BH487" s="28">
        <v>0</v>
      </c>
      <c r="BI487" s="28">
        <v>0</v>
      </c>
      <c r="BJ487" s="28">
        <v>1.4866123799999999E-2</v>
      </c>
      <c r="BK487" s="28">
        <v>0</v>
      </c>
      <c r="BL487" s="28">
        <v>0</v>
      </c>
      <c r="BM487" s="28">
        <v>0</v>
      </c>
      <c r="BN487" s="28">
        <v>0</v>
      </c>
      <c r="BO487" s="28">
        <v>0</v>
      </c>
      <c r="BP487" s="28">
        <v>0</v>
      </c>
      <c r="BQ487" s="28">
        <v>0</v>
      </c>
      <c r="BR487" s="28">
        <v>0</v>
      </c>
      <c r="BS487" s="28">
        <v>0</v>
      </c>
      <c r="BT487" s="28">
        <v>0</v>
      </c>
      <c r="BU487" s="28">
        <v>0</v>
      </c>
      <c r="BV487" s="31">
        <f t="shared" si="246"/>
        <v>1.4866123799999999E-2</v>
      </c>
      <c r="BW487" s="31">
        <f t="shared" si="247"/>
        <v>0</v>
      </c>
      <c r="BX487" s="31">
        <f t="shared" si="248"/>
        <v>0</v>
      </c>
      <c r="BY487" s="31">
        <f t="shared" si="249"/>
        <v>1.4866123799999999E-2</v>
      </c>
      <c r="BZ487" s="31">
        <f t="shared" si="250"/>
        <v>0</v>
      </c>
      <c r="CA487" s="31">
        <f t="shared" si="251"/>
        <v>1.4866123799999999E-2</v>
      </c>
      <c r="CB487" s="31">
        <f t="shared" si="252"/>
        <v>0</v>
      </c>
      <c r="CC487" s="31">
        <f t="shared" si="253"/>
        <v>0</v>
      </c>
      <c r="CD487" s="31">
        <f t="shared" si="254"/>
        <v>1.4866123799999999E-2</v>
      </c>
      <c r="CE487" s="31">
        <f t="shared" si="255"/>
        <v>0</v>
      </c>
      <c r="CF487" s="85" t="s">
        <v>1401</v>
      </c>
    </row>
    <row r="488" spans="1:84" ht="41.25" customHeight="1" x14ac:dyDescent="0.25">
      <c r="A488" s="25" t="s">
        <v>116</v>
      </c>
      <c r="B488" s="26" t="s">
        <v>2134</v>
      </c>
      <c r="C488" s="29" t="s">
        <v>2135</v>
      </c>
      <c r="D488" s="63">
        <v>2018</v>
      </c>
      <c r="E488" s="63">
        <v>2018</v>
      </c>
      <c r="F488" s="63" t="s">
        <v>1358</v>
      </c>
      <c r="G488" s="64">
        <f t="shared" si="260"/>
        <v>1.4212537300771207E-2</v>
      </c>
      <c r="H488" s="64">
        <f t="shared" si="262"/>
        <v>0.1105735402</v>
      </c>
      <c r="I488" s="31" t="s">
        <v>1358</v>
      </c>
      <c r="J488" s="64">
        <f t="shared" si="261"/>
        <v>1.4212537300771207E-2</v>
      </c>
      <c r="K488" s="31">
        <f t="shared" si="263"/>
        <v>0.1105735402</v>
      </c>
      <c r="L488" s="67" t="s">
        <v>2624</v>
      </c>
      <c r="M488" s="31">
        <v>0</v>
      </c>
      <c r="N488" s="31">
        <v>0</v>
      </c>
      <c r="O488" s="65">
        <v>0</v>
      </c>
      <c r="P488" s="28">
        <v>0</v>
      </c>
      <c r="Q488" s="28">
        <v>0</v>
      </c>
      <c r="R488" s="31">
        <v>0</v>
      </c>
      <c r="S488" s="31">
        <f t="shared" si="258"/>
        <v>0</v>
      </c>
      <c r="T488" s="31">
        <f t="shared" si="259"/>
        <v>0.1105735402</v>
      </c>
      <c r="U488" s="31">
        <f t="shared" si="245"/>
        <v>0</v>
      </c>
      <c r="V488" s="31">
        <f t="shared" si="264"/>
        <v>0</v>
      </c>
      <c r="W488" s="31">
        <f t="shared" si="256"/>
        <v>0</v>
      </c>
      <c r="X488" s="31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8">
        <v>0</v>
      </c>
      <c r="AG488" s="28">
        <v>0</v>
      </c>
      <c r="AH488" s="28">
        <v>0</v>
      </c>
      <c r="AI488" s="28">
        <v>0</v>
      </c>
      <c r="AJ488" s="28">
        <v>0</v>
      </c>
      <c r="AK488" s="28">
        <v>0</v>
      </c>
      <c r="AL488" s="28">
        <v>0</v>
      </c>
      <c r="AM488" s="28">
        <v>0</v>
      </c>
      <c r="AN488" s="28">
        <v>0</v>
      </c>
      <c r="AO488" s="28">
        <v>0</v>
      </c>
      <c r="AP488" s="28">
        <v>0</v>
      </c>
      <c r="AQ488" s="28">
        <v>0</v>
      </c>
      <c r="AR488" s="28">
        <v>0</v>
      </c>
      <c r="AS488" s="28">
        <v>0</v>
      </c>
      <c r="AT488" s="28">
        <v>0</v>
      </c>
      <c r="AU488" s="28">
        <v>0</v>
      </c>
      <c r="AV488" s="28">
        <v>0</v>
      </c>
      <c r="AW488" s="88">
        <v>0</v>
      </c>
      <c r="AX488" s="28">
        <v>0</v>
      </c>
      <c r="AY488" s="28">
        <v>0</v>
      </c>
      <c r="AZ488" s="88">
        <v>0</v>
      </c>
      <c r="BA488" s="28">
        <v>0</v>
      </c>
      <c r="BB488" s="28">
        <v>0</v>
      </c>
      <c r="BC488" s="28">
        <v>0</v>
      </c>
      <c r="BD488" s="28">
        <v>0</v>
      </c>
      <c r="BE488" s="28">
        <v>0</v>
      </c>
      <c r="BF488" s="28">
        <v>0</v>
      </c>
      <c r="BG488" s="28">
        <v>0.1105735402</v>
      </c>
      <c r="BH488" s="28">
        <v>0</v>
      </c>
      <c r="BI488" s="28">
        <v>0</v>
      </c>
      <c r="BJ488" s="28">
        <v>0.1105735402</v>
      </c>
      <c r="BK488" s="28">
        <v>0</v>
      </c>
      <c r="BL488" s="28">
        <v>0</v>
      </c>
      <c r="BM488" s="28">
        <v>0</v>
      </c>
      <c r="BN488" s="28">
        <v>0</v>
      </c>
      <c r="BO488" s="28">
        <v>0</v>
      </c>
      <c r="BP488" s="28">
        <v>0</v>
      </c>
      <c r="BQ488" s="28">
        <v>0</v>
      </c>
      <c r="BR488" s="28">
        <v>0</v>
      </c>
      <c r="BS488" s="28">
        <v>0</v>
      </c>
      <c r="BT488" s="28">
        <v>0</v>
      </c>
      <c r="BU488" s="28">
        <v>0</v>
      </c>
      <c r="BV488" s="31">
        <f t="shared" si="246"/>
        <v>0.1105735402</v>
      </c>
      <c r="BW488" s="31">
        <f t="shared" si="247"/>
        <v>0</v>
      </c>
      <c r="BX488" s="31">
        <f t="shared" si="248"/>
        <v>0</v>
      </c>
      <c r="BY488" s="31">
        <f t="shared" si="249"/>
        <v>0.1105735402</v>
      </c>
      <c r="BZ488" s="31">
        <f t="shared" si="250"/>
        <v>0</v>
      </c>
      <c r="CA488" s="31">
        <f t="shared" si="251"/>
        <v>0.1105735402</v>
      </c>
      <c r="CB488" s="31">
        <f t="shared" si="252"/>
        <v>0</v>
      </c>
      <c r="CC488" s="31">
        <f t="shared" si="253"/>
        <v>0</v>
      </c>
      <c r="CD488" s="31">
        <f t="shared" si="254"/>
        <v>0.1105735402</v>
      </c>
      <c r="CE488" s="31">
        <f t="shared" si="255"/>
        <v>0</v>
      </c>
      <c r="CF488" s="85" t="s">
        <v>1401</v>
      </c>
    </row>
    <row r="489" spans="1:84" ht="41.25" customHeight="1" x14ac:dyDescent="0.25">
      <c r="A489" s="25" t="s">
        <v>116</v>
      </c>
      <c r="B489" s="26" t="s">
        <v>2136</v>
      </c>
      <c r="C489" s="29" t="s">
        <v>2137</v>
      </c>
      <c r="D489" s="63">
        <v>2018</v>
      </c>
      <c r="E489" s="63">
        <v>2018</v>
      </c>
      <c r="F489" s="63" t="s">
        <v>1358</v>
      </c>
      <c r="G489" s="64">
        <f t="shared" si="260"/>
        <v>1.0178091516709509E-3</v>
      </c>
      <c r="H489" s="64">
        <f t="shared" si="262"/>
        <v>7.9185551999999982E-3</v>
      </c>
      <c r="I489" s="31" t="s">
        <v>1358</v>
      </c>
      <c r="J489" s="64">
        <f t="shared" si="261"/>
        <v>1.0178091516709509E-3</v>
      </c>
      <c r="K489" s="31">
        <f t="shared" si="263"/>
        <v>7.9185551999999982E-3</v>
      </c>
      <c r="L489" s="67" t="s">
        <v>2624</v>
      </c>
      <c r="M489" s="31">
        <v>0</v>
      </c>
      <c r="N489" s="31">
        <v>0</v>
      </c>
      <c r="O489" s="65">
        <v>0</v>
      </c>
      <c r="P489" s="28">
        <v>0</v>
      </c>
      <c r="Q489" s="28">
        <v>0</v>
      </c>
      <c r="R489" s="31">
        <v>0</v>
      </c>
      <c r="S489" s="31">
        <f t="shared" si="258"/>
        <v>0</v>
      </c>
      <c r="T489" s="31">
        <f t="shared" si="259"/>
        <v>7.9185551999999982E-3</v>
      </c>
      <c r="U489" s="31">
        <f t="shared" si="245"/>
        <v>0</v>
      </c>
      <c r="V489" s="31">
        <f t="shared" si="264"/>
        <v>0</v>
      </c>
      <c r="W489" s="31">
        <f t="shared" si="256"/>
        <v>0</v>
      </c>
      <c r="X489" s="31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0</v>
      </c>
      <c r="AF489" s="28">
        <v>0</v>
      </c>
      <c r="AG489" s="28">
        <v>0</v>
      </c>
      <c r="AH489" s="28">
        <v>0</v>
      </c>
      <c r="AI489" s="28">
        <v>0</v>
      </c>
      <c r="AJ489" s="28">
        <v>0</v>
      </c>
      <c r="AK489" s="28">
        <v>0</v>
      </c>
      <c r="AL489" s="28">
        <v>0</v>
      </c>
      <c r="AM489" s="28">
        <v>0</v>
      </c>
      <c r="AN489" s="28">
        <v>0</v>
      </c>
      <c r="AO489" s="28">
        <v>0</v>
      </c>
      <c r="AP489" s="28">
        <v>0</v>
      </c>
      <c r="AQ489" s="28">
        <v>0</v>
      </c>
      <c r="AR489" s="28">
        <v>0</v>
      </c>
      <c r="AS489" s="28">
        <v>0</v>
      </c>
      <c r="AT489" s="28">
        <v>0</v>
      </c>
      <c r="AU489" s="28">
        <v>0</v>
      </c>
      <c r="AV489" s="28">
        <v>0</v>
      </c>
      <c r="AW489" s="88">
        <v>0</v>
      </c>
      <c r="AX489" s="28">
        <v>0</v>
      </c>
      <c r="AY489" s="28">
        <v>0</v>
      </c>
      <c r="AZ489" s="88">
        <v>0</v>
      </c>
      <c r="BA489" s="28">
        <v>0</v>
      </c>
      <c r="BB489" s="28">
        <v>0</v>
      </c>
      <c r="BC489" s="28">
        <v>0</v>
      </c>
      <c r="BD489" s="28">
        <v>0</v>
      </c>
      <c r="BE489" s="28">
        <v>0</v>
      </c>
      <c r="BF489" s="28">
        <v>0</v>
      </c>
      <c r="BG489" s="28">
        <v>7.9185551999999982E-3</v>
      </c>
      <c r="BH489" s="28">
        <v>0</v>
      </c>
      <c r="BI489" s="28">
        <v>0</v>
      </c>
      <c r="BJ489" s="28">
        <v>7.9185551999999982E-3</v>
      </c>
      <c r="BK489" s="28">
        <v>0</v>
      </c>
      <c r="BL489" s="28">
        <v>0</v>
      </c>
      <c r="BM489" s="28">
        <v>0</v>
      </c>
      <c r="BN489" s="28">
        <v>0</v>
      </c>
      <c r="BO489" s="28">
        <v>0</v>
      </c>
      <c r="BP489" s="28">
        <v>0</v>
      </c>
      <c r="BQ489" s="28">
        <v>0</v>
      </c>
      <c r="BR489" s="28">
        <v>0</v>
      </c>
      <c r="BS489" s="28">
        <v>0</v>
      </c>
      <c r="BT489" s="28">
        <v>0</v>
      </c>
      <c r="BU489" s="28">
        <v>0</v>
      </c>
      <c r="BV489" s="31">
        <f t="shared" si="246"/>
        <v>7.9185551999999982E-3</v>
      </c>
      <c r="BW489" s="31">
        <f t="shared" si="247"/>
        <v>0</v>
      </c>
      <c r="BX489" s="31">
        <f t="shared" si="248"/>
        <v>0</v>
      </c>
      <c r="BY489" s="31">
        <f t="shared" si="249"/>
        <v>7.9185551999999982E-3</v>
      </c>
      <c r="BZ489" s="31">
        <f t="shared" si="250"/>
        <v>0</v>
      </c>
      <c r="CA489" s="31">
        <f t="shared" si="251"/>
        <v>7.9185551999999982E-3</v>
      </c>
      <c r="CB489" s="31">
        <f t="shared" si="252"/>
        <v>0</v>
      </c>
      <c r="CC489" s="31">
        <f t="shared" si="253"/>
        <v>0</v>
      </c>
      <c r="CD489" s="31">
        <f t="shared" si="254"/>
        <v>7.9185551999999982E-3</v>
      </c>
      <c r="CE489" s="31">
        <f t="shared" si="255"/>
        <v>0</v>
      </c>
      <c r="CF489" s="85" t="s">
        <v>1401</v>
      </c>
    </row>
    <row r="490" spans="1:84" ht="41.25" customHeight="1" x14ac:dyDescent="0.25">
      <c r="A490" s="25" t="s">
        <v>116</v>
      </c>
      <c r="B490" s="26" t="s">
        <v>2138</v>
      </c>
      <c r="C490" s="29" t="s">
        <v>2139</v>
      </c>
      <c r="D490" s="63">
        <v>2018</v>
      </c>
      <c r="E490" s="63">
        <v>2018</v>
      </c>
      <c r="F490" s="63" t="s">
        <v>1358</v>
      </c>
      <c r="G490" s="64">
        <f t="shared" si="260"/>
        <v>8.1215547557840614E-4</v>
      </c>
      <c r="H490" s="64">
        <f t="shared" si="262"/>
        <v>6.3185695999999998E-3</v>
      </c>
      <c r="I490" s="31" t="s">
        <v>1358</v>
      </c>
      <c r="J490" s="64">
        <f t="shared" si="261"/>
        <v>8.1215547557840614E-4</v>
      </c>
      <c r="K490" s="31">
        <f t="shared" si="263"/>
        <v>6.3185695999999998E-3</v>
      </c>
      <c r="L490" s="67" t="s">
        <v>2624</v>
      </c>
      <c r="M490" s="31">
        <v>0</v>
      </c>
      <c r="N490" s="31">
        <v>0</v>
      </c>
      <c r="O490" s="65">
        <v>0</v>
      </c>
      <c r="P490" s="28">
        <v>0</v>
      </c>
      <c r="Q490" s="28">
        <v>0</v>
      </c>
      <c r="R490" s="31">
        <v>0</v>
      </c>
      <c r="S490" s="31">
        <f t="shared" si="258"/>
        <v>0</v>
      </c>
      <c r="T490" s="31">
        <f t="shared" si="259"/>
        <v>6.3185695999999998E-3</v>
      </c>
      <c r="U490" s="31">
        <f t="shared" si="245"/>
        <v>0</v>
      </c>
      <c r="V490" s="31">
        <f t="shared" si="264"/>
        <v>0</v>
      </c>
      <c r="W490" s="31">
        <f t="shared" si="256"/>
        <v>0</v>
      </c>
      <c r="X490" s="31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8">
        <v>0</v>
      </c>
      <c r="AK490" s="28">
        <v>0</v>
      </c>
      <c r="AL490" s="28">
        <v>0</v>
      </c>
      <c r="AM490" s="28">
        <v>0</v>
      </c>
      <c r="AN490" s="28">
        <v>0</v>
      </c>
      <c r="AO490" s="28">
        <v>0</v>
      </c>
      <c r="AP490" s="28">
        <v>0</v>
      </c>
      <c r="AQ490" s="28">
        <v>0</v>
      </c>
      <c r="AR490" s="28">
        <v>0</v>
      </c>
      <c r="AS490" s="28">
        <v>0</v>
      </c>
      <c r="AT490" s="28">
        <v>0</v>
      </c>
      <c r="AU490" s="28">
        <v>0</v>
      </c>
      <c r="AV490" s="28">
        <v>0</v>
      </c>
      <c r="AW490" s="88">
        <v>0</v>
      </c>
      <c r="AX490" s="28">
        <v>0</v>
      </c>
      <c r="AY490" s="28">
        <v>0</v>
      </c>
      <c r="AZ490" s="88">
        <v>0</v>
      </c>
      <c r="BA490" s="28">
        <v>0</v>
      </c>
      <c r="BB490" s="28">
        <v>0</v>
      </c>
      <c r="BC490" s="28">
        <v>0</v>
      </c>
      <c r="BD490" s="28">
        <v>0</v>
      </c>
      <c r="BE490" s="28">
        <v>0</v>
      </c>
      <c r="BF490" s="28">
        <v>0</v>
      </c>
      <c r="BG490" s="28">
        <v>6.3185695999999998E-3</v>
      </c>
      <c r="BH490" s="28">
        <v>0</v>
      </c>
      <c r="BI490" s="28">
        <v>0</v>
      </c>
      <c r="BJ490" s="28">
        <v>6.3185695999999998E-3</v>
      </c>
      <c r="BK490" s="28">
        <v>0</v>
      </c>
      <c r="BL490" s="28">
        <v>0</v>
      </c>
      <c r="BM490" s="28">
        <v>0</v>
      </c>
      <c r="BN490" s="28">
        <v>0</v>
      </c>
      <c r="BO490" s="28">
        <v>0</v>
      </c>
      <c r="BP490" s="28">
        <v>0</v>
      </c>
      <c r="BQ490" s="28">
        <v>0</v>
      </c>
      <c r="BR490" s="28">
        <v>0</v>
      </c>
      <c r="BS490" s="28">
        <v>0</v>
      </c>
      <c r="BT490" s="28">
        <v>0</v>
      </c>
      <c r="BU490" s="28">
        <v>0</v>
      </c>
      <c r="BV490" s="31">
        <f t="shared" si="246"/>
        <v>6.3185695999999998E-3</v>
      </c>
      <c r="BW490" s="31">
        <f t="shared" si="247"/>
        <v>0</v>
      </c>
      <c r="BX490" s="31">
        <f t="shared" si="248"/>
        <v>0</v>
      </c>
      <c r="BY490" s="31">
        <f t="shared" si="249"/>
        <v>6.3185695999999998E-3</v>
      </c>
      <c r="BZ490" s="31">
        <f t="shared" si="250"/>
        <v>0</v>
      </c>
      <c r="CA490" s="31">
        <f t="shared" si="251"/>
        <v>6.3185695999999998E-3</v>
      </c>
      <c r="CB490" s="31">
        <f t="shared" si="252"/>
        <v>0</v>
      </c>
      <c r="CC490" s="31">
        <f t="shared" si="253"/>
        <v>0</v>
      </c>
      <c r="CD490" s="31">
        <f t="shared" si="254"/>
        <v>6.3185695999999998E-3</v>
      </c>
      <c r="CE490" s="31">
        <f t="shared" si="255"/>
        <v>0</v>
      </c>
      <c r="CF490" s="85" t="s">
        <v>1401</v>
      </c>
    </row>
    <row r="491" spans="1:84" ht="41.25" customHeight="1" x14ac:dyDescent="0.25">
      <c r="A491" s="25" t="s">
        <v>116</v>
      </c>
      <c r="B491" s="26" t="s">
        <v>2140</v>
      </c>
      <c r="C491" s="29" t="s">
        <v>2141</v>
      </c>
      <c r="D491" s="63">
        <v>2018</v>
      </c>
      <c r="E491" s="63">
        <v>2018</v>
      </c>
      <c r="F491" s="63" t="s">
        <v>1358</v>
      </c>
      <c r="G491" s="64">
        <f t="shared" si="260"/>
        <v>1.2039867609254496E-3</v>
      </c>
      <c r="H491" s="64">
        <f t="shared" si="262"/>
        <v>9.3670169999999983E-3</v>
      </c>
      <c r="I491" s="31" t="s">
        <v>1358</v>
      </c>
      <c r="J491" s="64">
        <f t="shared" si="261"/>
        <v>1.2039867609254496E-3</v>
      </c>
      <c r="K491" s="31">
        <f t="shared" si="263"/>
        <v>9.3670169999999983E-3</v>
      </c>
      <c r="L491" s="67" t="s">
        <v>2624</v>
      </c>
      <c r="M491" s="31">
        <v>0</v>
      </c>
      <c r="N491" s="31">
        <v>0</v>
      </c>
      <c r="O491" s="65">
        <v>0</v>
      </c>
      <c r="P491" s="28">
        <v>0</v>
      </c>
      <c r="Q491" s="28">
        <v>0</v>
      </c>
      <c r="R491" s="31">
        <v>0</v>
      </c>
      <c r="S491" s="31">
        <f t="shared" si="258"/>
        <v>0</v>
      </c>
      <c r="T491" s="31">
        <f t="shared" si="259"/>
        <v>9.3670169999999983E-3</v>
      </c>
      <c r="U491" s="31">
        <f t="shared" si="245"/>
        <v>0</v>
      </c>
      <c r="V491" s="31">
        <f t="shared" si="264"/>
        <v>0</v>
      </c>
      <c r="W491" s="31">
        <f t="shared" si="256"/>
        <v>0</v>
      </c>
      <c r="X491" s="31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28">
        <v>0</v>
      </c>
      <c r="AI491" s="28">
        <v>0</v>
      </c>
      <c r="AJ491" s="28">
        <v>0</v>
      </c>
      <c r="AK491" s="28">
        <v>0</v>
      </c>
      <c r="AL491" s="28">
        <v>0</v>
      </c>
      <c r="AM491" s="28">
        <v>0</v>
      </c>
      <c r="AN491" s="28">
        <v>0</v>
      </c>
      <c r="AO491" s="28">
        <v>0</v>
      </c>
      <c r="AP491" s="28">
        <v>0</v>
      </c>
      <c r="AQ491" s="28">
        <v>0</v>
      </c>
      <c r="AR491" s="28">
        <v>0</v>
      </c>
      <c r="AS491" s="28">
        <v>0</v>
      </c>
      <c r="AT491" s="28">
        <v>0</v>
      </c>
      <c r="AU491" s="28">
        <v>0</v>
      </c>
      <c r="AV491" s="28">
        <v>0</v>
      </c>
      <c r="AW491" s="88">
        <v>0</v>
      </c>
      <c r="AX491" s="28">
        <v>0</v>
      </c>
      <c r="AY491" s="28">
        <v>0</v>
      </c>
      <c r="AZ491" s="88">
        <v>0</v>
      </c>
      <c r="BA491" s="28">
        <v>0</v>
      </c>
      <c r="BB491" s="28">
        <v>0</v>
      </c>
      <c r="BC491" s="28">
        <v>0</v>
      </c>
      <c r="BD491" s="28">
        <v>0</v>
      </c>
      <c r="BE491" s="28">
        <v>0</v>
      </c>
      <c r="BF491" s="28">
        <v>0</v>
      </c>
      <c r="BG491" s="28">
        <v>9.3670169999999983E-3</v>
      </c>
      <c r="BH491" s="28">
        <v>0</v>
      </c>
      <c r="BI491" s="28">
        <v>0</v>
      </c>
      <c r="BJ491" s="28">
        <v>9.3670169999999983E-3</v>
      </c>
      <c r="BK491" s="28">
        <v>0</v>
      </c>
      <c r="BL491" s="28">
        <v>0</v>
      </c>
      <c r="BM491" s="28">
        <v>0</v>
      </c>
      <c r="BN491" s="28">
        <v>0</v>
      </c>
      <c r="BO491" s="28">
        <v>0</v>
      </c>
      <c r="BP491" s="28">
        <v>0</v>
      </c>
      <c r="BQ491" s="28">
        <v>0</v>
      </c>
      <c r="BR491" s="28">
        <v>0</v>
      </c>
      <c r="BS491" s="28">
        <v>0</v>
      </c>
      <c r="BT491" s="28">
        <v>0</v>
      </c>
      <c r="BU491" s="28">
        <v>0</v>
      </c>
      <c r="BV491" s="31">
        <f t="shared" si="246"/>
        <v>9.3670169999999983E-3</v>
      </c>
      <c r="BW491" s="31">
        <f t="shared" si="247"/>
        <v>0</v>
      </c>
      <c r="BX491" s="31">
        <f t="shared" si="248"/>
        <v>0</v>
      </c>
      <c r="BY491" s="31">
        <f t="shared" si="249"/>
        <v>9.3670169999999983E-3</v>
      </c>
      <c r="BZ491" s="31">
        <f t="shared" si="250"/>
        <v>0</v>
      </c>
      <c r="CA491" s="31">
        <f t="shared" si="251"/>
        <v>9.3670169999999983E-3</v>
      </c>
      <c r="CB491" s="31">
        <f t="shared" si="252"/>
        <v>0</v>
      </c>
      <c r="CC491" s="31">
        <f t="shared" si="253"/>
        <v>0</v>
      </c>
      <c r="CD491" s="31">
        <f t="shared" si="254"/>
        <v>9.3670169999999983E-3</v>
      </c>
      <c r="CE491" s="31">
        <f t="shared" si="255"/>
        <v>0</v>
      </c>
      <c r="CF491" s="85" t="s">
        <v>1401</v>
      </c>
    </row>
    <row r="492" spans="1:84" ht="41.25" customHeight="1" x14ac:dyDescent="0.25">
      <c r="A492" s="25" t="s">
        <v>116</v>
      </c>
      <c r="B492" s="26" t="s">
        <v>2142</v>
      </c>
      <c r="C492" s="29" t="s">
        <v>2143</v>
      </c>
      <c r="D492" s="63">
        <v>2018</v>
      </c>
      <c r="E492" s="63">
        <v>2018</v>
      </c>
      <c r="F492" s="63" t="s">
        <v>1358</v>
      </c>
      <c r="G492" s="64">
        <f t="shared" si="260"/>
        <v>7.3031686375321333E-4</v>
      </c>
      <c r="H492" s="64">
        <f t="shared" si="262"/>
        <v>5.6818651999999996E-3</v>
      </c>
      <c r="I492" s="31" t="s">
        <v>1358</v>
      </c>
      <c r="J492" s="64">
        <f t="shared" si="261"/>
        <v>7.3031686375321333E-4</v>
      </c>
      <c r="K492" s="31">
        <f t="shared" si="263"/>
        <v>5.6818651999999996E-3</v>
      </c>
      <c r="L492" s="67" t="s">
        <v>2624</v>
      </c>
      <c r="M492" s="31">
        <v>0</v>
      </c>
      <c r="N492" s="31">
        <v>0</v>
      </c>
      <c r="O492" s="65">
        <v>0</v>
      </c>
      <c r="P492" s="28">
        <v>0</v>
      </c>
      <c r="Q492" s="28">
        <v>0</v>
      </c>
      <c r="R492" s="31">
        <v>0</v>
      </c>
      <c r="S492" s="31">
        <f t="shared" si="258"/>
        <v>0</v>
      </c>
      <c r="T492" s="31">
        <f t="shared" si="259"/>
        <v>5.6818651999999996E-3</v>
      </c>
      <c r="U492" s="31">
        <f t="shared" si="245"/>
        <v>0</v>
      </c>
      <c r="V492" s="31">
        <f t="shared" si="264"/>
        <v>0</v>
      </c>
      <c r="W492" s="31">
        <f t="shared" si="256"/>
        <v>0</v>
      </c>
      <c r="X492" s="31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8">
        <v>0</v>
      </c>
      <c r="AK492" s="28">
        <v>0</v>
      </c>
      <c r="AL492" s="28">
        <v>0</v>
      </c>
      <c r="AM492" s="28">
        <v>0</v>
      </c>
      <c r="AN492" s="28">
        <v>0</v>
      </c>
      <c r="AO492" s="28">
        <v>0</v>
      </c>
      <c r="AP492" s="28">
        <v>0</v>
      </c>
      <c r="AQ492" s="28">
        <v>0</v>
      </c>
      <c r="AR492" s="28">
        <v>0</v>
      </c>
      <c r="AS492" s="28">
        <v>0</v>
      </c>
      <c r="AT492" s="28">
        <v>0</v>
      </c>
      <c r="AU492" s="28">
        <v>0</v>
      </c>
      <c r="AV492" s="28">
        <v>0</v>
      </c>
      <c r="AW492" s="88">
        <v>0</v>
      </c>
      <c r="AX492" s="28">
        <v>0</v>
      </c>
      <c r="AY492" s="28">
        <v>0</v>
      </c>
      <c r="AZ492" s="88">
        <v>0</v>
      </c>
      <c r="BA492" s="28">
        <v>0</v>
      </c>
      <c r="BB492" s="28">
        <v>0</v>
      </c>
      <c r="BC492" s="28">
        <v>0</v>
      </c>
      <c r="BD492" s="28">
        <v>0</v>
      </c>
      <c r="BE492" s="28">
        <v>0</v>
      </c>
      <c r="BF492" s="28">
        <v>0</v>
      </c>
      <c r="BG492" s="28">
        <v>5.6818651999999996E-3</v>
      </c>
      <c r="BH492" s="28">
        <v>0</v>
      </c>
      <c r="BI492" s="28">
        <v>0</v>
      </c>
      <c r="BJ492" s="28">
        <v>5.6818651999999996E-3</v>
      </c>
      <c r="BK492" s="28">
        <v>0</v>
      </c>
      <c r="BL492" s="28">
        <v>0</v>
      </c>
      <c r="BM492" s="28">
        <v>0</v>
      </c>
      <c r="BN492" s="28">
        <v>0</v>
      </c>
      <c r="BO492" s="28">
        <v>0</v>
      </c>
      <c r="BP492" s="28">
        <v>0</v>
      </c>
      <c r="BQ492" s="28">
        <v>0</v>
      </c>
      <c r="BR492" s="28">
        <v>0</v>
      </c>
      <c r="BS492" s="28">
        <v>0</v>
      </c>
      <c r="BT492" s="28">
        <v>0</v>
      </c>
      <c r="BU492" s="28">
        <v>0</v>
      </c>
      <c r="BV492" s="31">
        <f t="shared" si="246"/>
        <v>5.6818651999999996E-3</v>
      </c>
      <c r="BW492" s="31">
        <f t="shared" si="247"/>
        <v>0</v>
      </c>
      <c r="BX492" s="31">
        <f t="shared" si="248"/>
        <v>0</v>
      </c>
      <c r="BY492" s="31">
        <f t="shared" si="249"/>
        <v>5.6818651999999996E-3</v>
      </c>
      <c r="BZ492" s="31">
        <f t="shared" si="250"/>
        <v>0</v>
      </c>
      <c r="CA492" s="31">
        <f t="shared" si="251"/>
        <v>5.6818651999999996E-3</v>
      </c>
      <c r="CB492" s="31">
        <f t="shared" si="252"/>
        <v>0</v>
      </c>
      <c r="CC492" s="31">
        <f t="shared" si="253"/>
        <v>0</v>
      </c>
      <c r="CD492" s="31">
        <f t="shared" si="254"/>
        <v>5.6818651999999996E-3</v>
      </c>
      <c r="CE492" s="31">
        <f t="shared" si="255"/>
        <v>0</v>
      </c>
      <c r="CF492" s="85" t="s">
        <v>1401</v>
      </c>
    </row>
    <row r="493" spans="1:84" ht="41.25" customHeight="1" x14ac:dyDescent="0.25">
      <c r="A493" s="25" t="s">
        <v>116</v>
      </c>
      <c r="B493" s="26" t="s">
        <v>2144</v>
      </c>
      <c r="C493" s="29" t="s">
        <v>2145</v>
      </c>
      <c r="D493" s="63">
        <v>2018</v>
      </c>
      <c r="E493" s="63">
        <v>2018</v>
      </c>
      <c r="F493" s="63" t="s">
        <v>1358</v>
      </c>
      <c r="G493" s="64">
        <f t="shared" si="260"/>
        <v>5.1940172236503851E-3</v>
      </c>
      <c r="H493" s="64">
        <f t="shared" si="262"/>
        <v>4.0409453999999997E-2</v>
      </c>
      <c r="I493" s="31" t="s">
        <v>1358</v>
      </c>
      <c r="J493" s="64">
        <f t="shared" si="261"/>
        <v>5.1940172236503851E-3</v>
      </c>
      <c r="K493" s="31">
        <f t="shared" si="263"/>
        <v>4.0409453999999997E-2</v>
      </c>
      <c r="L493" s="67" t="s">
        <v>2624</v>
      </c>
      <c r="M493" s="31">
        <v>0</v>
      </c>
      <c r="N493" s="31">
        <v>0</v>
      </c>
      <c r="O493" s="65">
        <v>0</v>
      </c>
      <c r="P493" s="28">
        <v>0</v>
      </c>
      <c r="Q493" s="28">
        <v>0</v>
      </c>
      <c r="R493" s="31">
        <v>0</v>
      </c>
      <c r="S493" s="31">
        <f t="shared" si="258"/>
        <v>0</v>
      </c>
      <c r="T493" s="31">
        <f t="shared" si="259"/>
        <v>4.0409453999999997E-2</v>
      </c>
      <c r="U493" s="31">
        <f t="shared" si="245"/>
        <v>0</v>
      </c>
      <c r="V493" s="31">
        <f t="shared" si="264"/>
        <v>0</v>
      </c>
      <c r="W493" s="31">
        <f t="shared" si="256"/>
        <v>0</v>
      </c>
      <c r="X493" s="31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  <c r="AH493" s="28">
        <v>0</v>
      </c>
      <c r="AI493" s="28">
        <v>0</v>
      </c>
      <c r="AJ493" s="28">
        <v>0</v>
      </c>
      <c r="AK493" s="28">
        <v>0</v>
      </c>
      <c r="AL493" s="28">
        <v>0</v>
      </c>
      <c r="AM493" s="28">
        <v>0</v>
      </c>
      <c r="AN493" s="28">
        <v>0</v>
      </c>
      <c r="AO493" s="28">
        <v>0</v>
      </c>
      <c r="AP493" s="28">
        <v>0</v>
      </c>
      <c r="AQ493" s="28">
        <v>0</v>
      </c>
      <c r="AR493" s="28">
        <v>0</v>
      </c>
      <c r="AS493" s="28">
        <v>0</v>
      </c>
      <c r="AT493" s="28">
        <v>0</v>
      </c>
      <c r="AU493" s="28">
        <v>0</v>
      </c>
      <c r="AV493" s="28">
        <v>0</v>
      </c>
      <c r="AW493" s="88">
        <v>0</v>
      </c>
      <c r="AX493" s="28">
        <v>0</v>
      </c>
      <c r="AY493" s="28">
        <v>0</v>
      </c>
      <c r="AZ493" s="88">
        <v>0</v>
      </c>
      <c r="BA493" s="28">
        <v>0</v>
      </c>
      <c r="BB493" s="28">
        <v>0</v>
      </c>
      <c r="BC493" s="28">
        <v>0</v>
      </c>
      <c r="BD493" s="28">
        <v>0</v>
      </c>
      <c r="BE493" s="28">
        <v>0</v>
      </c>
      <c r="BF493" s="28">
        <v>0</v>
      </c>
      <c r="BG493" s="28">
        <v>4.0409453999999997E-2</v>
      </c>
      <c r="BH493" s="28">
        <v>0</v>
      </c>
      <c r="BI493" s="28">
        <v>0</v>
      </c>
      <c r="BJ493" s="28">
        <v>4.0409453999999997E-2</v>
      </c>
      <c r="BK493" s="28">
        <v>0</v>
      </c>
      <c r="BL493" s="28">
        <v>0</v>
      </c>
      <c r="BM493" s="28">
        <v>0</v>
      </c>
      <c r="BN493" s="28">
        <v>0</v>
      </c>
      <c r="BO493" s="28">
        <v>0</v>
      </c>
      <c r="BP493" s="28">
        <v>0</v>
      </c>
      <c r="BQ493" s="28">
        <v>0</v>
      </c>
      <c r="BR493" s="28">
        <v>0</v>
      </c>
      <c r="BS493" s="28">
        <v>0</v>
      </c>
      <c r="BT493" s="28">
        <v>0</v>
      </c>
      <c r="BU493" s="28">
        <v>0</v>
      </c>
      <c r="BV493" s="31">
        <f t="shared" si="246"/>
        <v>4.0409453999999997E-2</v>
      </c>
      <c r="BW493" s="31">
        <f t="shared" si="247"/>
        <v>0</v>
      </c>
      <c r="BX493" s="31">
        <f t="shared" si="248"/>
        <v>0</v>
      </c>
      <c r="BY493" s="31">
        <f t="shared" si="249"/>
        <v>4.0409453999999997E-2</v>
      </c>
      <c r="BZ493" s="31">
        <f t="shared" si="250"/>
        <v>0</v>
      </c>
      <c r="CA493" s="31">
        <f t="shared" si="251"/>
        <v>4.0409453999999997E-2</v>
      </c>
      <c r="CB493" s="31">
        <f t="shared" si="252"/>
        <v>0</v>
      </c>
      <c r="CC493" s="31">
        <f t="shared" si="253"/>
        <v>0</v>
      </c>
      <c r="CD493" s="31">
        <f t="shared" si="254"/>
        <v>4.0409453999999997E-2</v>
      </c>
      <c r="CE493" s="31">
        <f t="shared" si="255"/>
        <v>0</v>
      </c>
      <c r="CF493" s="85" t="s">
        <v>1401</v>
      </c>
    </row>
    <row r="494" spans="1:84" ht="41.25" customHeight="1" x14ac:dyDescent="0.25">
      <c r="A494" s="25" t="s">
        <v>116</v>
      </c>
      <c r="B494" s="26" t="s">
        <v>1873</v>
      </c>
      <c r="C494" s="29" t="s">
        <v>1874</v>
      </c>
      <c r="D494" s="63">
        <v>2018</v>
      </c>
      <c r="E494" s="63">
        <v>2018</v>
      </c>
      <c r="F494" s="63" t="s">
        <v>1358</v>
      </c>
      <c r="G494" s="64">
        <v>0.01</v>
      </c>
      <c r="H494" s="64">
        <f t="shared" si="262"/>
        <v>0.1238619812</v>
      </c>
      <c r="I494" s="31" t="s">
        <v>2627</v>
      </c>
      <c r="J494" s="64">
        <v>0</v>
      </c>
      <c r="K494" s="31">
        <f t="shared" si="263"/>
        <v>6.1927981199999996E-2</v>
      </c>
      <c r="L494" s="67" t="s">
        <v>1358</v>
      </c>
      <c r="M494" s="31">
        <v>0</v>
      </c>
      <c r="N494" s="31">
        <v>0</v>
      </c>
      <c r="O494" s="65">
        <v>0</v>
      </c>
      <c r="P494" s="28">
        <v>0</v>
      </c>
      <c r="Q494" s="28">
        <v>0.10156123119999999</v>
      </c>
      <c r="R494" s="31">
        <v>0.11679541587999998</v>
      </c>
      <c r="S494" s="31">
        <f t="shared" si="258"/>
        <v>136.34536139999997</v>
      </c>
      <c r="T494" s="31">
        <f t="shared" si="259"/>
        <v>6.1927981199999996E-2</v>
      </c>
      <c r="U494" s="31">
        <f t="shared" si="245"/>
        <v>136.34536139999997</v>
      </c>
      <c r="V494" s="31">
        <f t="shared" si="264"/>
        <v>0</v>
      </c>
      <c r="W494" s="31">
        <f t="shared" si="256"/>
        <v>0</v>
      </c>
      <c r="X494" s="31">
        <f>X495+X496+X498+X500</f>
        <v>136.28342739999997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  <c r="AH494" s="28">
        <v>0</v>
      </c>
      <c r="AI494" s="28">
        <v>0</v>
      </c>
      <c r="AJ494" s="28">
        <v>0</v>
      </c>
      <c r="AK494" s="28">
        <v>0</v>
      </c>
      <c r="AL494" s="28">
        <v>0</v>
      </c>
      <c r="AM494" s="28">
        <v>0</v>
      </c>
      <c r="AN494" s="28">
        <v>0</v>
      </c>
      <c r="AO494" s="28">
        <v>0</v>
      </c>
      <c r="AP494" s="28">
        <v>0</v>
      </c>
      <c r="AQ494" s="28">
        <v>0</v>
      </c>
      <c r="AR494" s="28">
        <v>0</v>
      </c>
      <c r="AS494" s="28">
        <v>0</v>
      </c>
      <c r="AT494" s="28">
        <v>0</v>
      </c>
      <c r="AU494" s="28">
        <v>0</v>
      </c>
      <c r="AV494" s="28">
        <v>0</v>
      </c>
      <c r="AW494" s="88">
        <v>0</v>
      </c>
      <c r="AX494" s="28">
        <v>0</v>
      </c>
      <c r="AY494" s="28">
        <v>0</v>
      </c>
      <c r="AZ494" s="88">
        <v>0</v>
      </c>
      <c r="BA494" s="28">
        <v>0</v>
      </c>
      <c r="BB494" s="28">
        <v>6.1934000000000003E-2</v>
      </c>
      <c r="BC494" s="28">
        <v>0</v>
      </c>
      <c r="BD494" s="28">
        <v>0</v>
      </c>
      <c r="BE494" s="28">
        <v>6.1934000000000003E-2</v>
      </c>
      <c r="BF494" s="28">
        <v>0</v>
      </c>
      <c r="BG494" s="28">
        <v>6.1927981199999996E-2</v>
      </c>
      <c r="BH494" s="28">
        <v>0</v>
      </c>
      <c r="BI494" s="28">
        <v>0</v>
      </c>
      <c r="BJ494" s="28">
        <v>6.1927981199999996E-2</v>
      </c>
      <c r="BK494" s="28">
        <v>0</v>
      </c>
      <c r="BL494" s="28">
        <v>0</v>
      </c>
      <c r="BM494" s="28">
        <v>0</v>
      </c>
      <c r="BN494" s="28">
        <v>0</v>
      </c>
      <c r="BO494" s="28">
        <v>0</v>
      </c>
      <c r="BP494" s="28">
        <v>0</v>
      </c>
      <c r="BQ494" s="28">
        <v>0</v>
      </c>
      <c r="BR494" s="28">
        <v>0</v>
      </c>
      <c r="BS494" s="28">
        <v>0</v>
      </c>
      <c r="BT494" s="28">
        <v>0</v>
      </c>
      <c r="BU494" s="28"/>
      <c r="BV494" s="31">
        <f t="shared" si="246"/>
        <v>0.1238619812</v>
      </c>
      <c r="BW494" s="31">
        <f t="shared" si="247"/>
        <v>0</v>
      </c>
      <c r="BX494" s="31">
        <f t="shared" si="248"/>
        <v>0</v>
      </c>
      <c r="BY494" s="31">
        <f t="shared" si="249"/>
        <v>0.1238619812</v>
      </c>
      <c r="BZ494" s="31">
        <f t="shared" si="250"/>
        <v>0</v>
      </c>
      <c r="CA494" s="31">
        <f t="shared" si="251"/>
        <v>6.1927981199999996E-2</v>
      </c>
      <c r="CB494" s="31">
        <f t="shared" si="252"/>
        <v>0</v>
      </c>
      <c r="CC494" s="31">
        <f t="shared" si="253"/>
        <v>0</v>
      </c>
      <c r="CD494" s="31">
        <f t="shared" si="254"/>
        <v>6.1927981199999996E-2</v>
      </c>
      <c r="CE494" s="31">
        <f t="shared" si="255"/>
        <v>0</v>
      </c>
      <c r="CF494" s="85" t="s">
        <v>1401</v>
      </c>
    </row>
    <row r="495" spans="1:84" s="1" customFormat="1" ht="28.5" x14ac:dyDescent="0.25">
      <c r="A495" s="9" t="s">
        <v>118</v>
      </c>
      <c r="B495" s="16" t="s">
        <v>119</v>
      </c>
      <c r="C495" s="6" t="s">
        <v>80</v>
      </c>
      <c r="D495" s="60" t="s">
        <v>1358</v>
      </c>
      <c r="E495" s="60" t="s">
        <v>1358</v>
      </c>
      <c r="F495" s="60" t="s">
        <v>1358</v>
      </c>
      <c r="G495" s="61">
        <f>G496+G823+G1092</f>
        <v>92.824325223711895</v>
      </c>
      <c r="H495" s="61">
        <f t="shared" si="262"/>
        <v>589.41626831981739</v>
      </c>
      <c r="I495" s="30">
        <v>0</v>
      </c>
      <c r="J495" s="30">
        <f>J496+J823+J1092</f>
        <v>48.928049029991946</v>
      </c>
      <c r="K495" s="30">
        <f t="shared" si="263"/>
        <v>409.86291391056267</v>
      </c>
      <c r="L495" s="30" t="s">
        <v>1358</v>
      </c>
      <c r="M495" s="60">
        <f>M496+M823+M1092</f>
        <v>0</v>
      </c>
      <c r="N495" s="30">
        <v>0</v>
      </c>
      <c r="O495" s="30">
        <f>O496+O823+O1092</f>
        <v>622.36704351037986</v>
      </c>
      <c r="P495" s="62">
        <f>P496+P823+P1092</f>
        <v>715.72210003693749</v>
      </c>
      <c r="Q495" s="62">
        <f>Q496+Q823+Q1092</f>
        <v>744.79962263199741</v>
      </c>
      <c r="R495" s="62">
        <f>R496+R823+R1092</f>
        <v>856.51956602679695</v>
      </c>
      <c r="S495" s="30">
        <f t="shared" si="258"/>
        <v>459.98075184781737</v>
      </c>
      <c r="T495" s="30">
        <f t="shared" si="259"/>
        <v>608.42877654016263</v>
      </c>
      <c r="U495" s="30">
        <f t="shared" si="245"/>
        <v>459.98075184781737</v>
      </c>
      <c r="V495" s="30">
        <f t="shared" si="264"/>
        <v>98.396215250293864</v>
      </c>
      <c r="W495" s="30">
        <f t="shared" si="256"/>
        <v>276.86516079336269</v>
      </c>
      <c r="X495" s="30">
        <f>X496+X823+X1092</f>
        <v>102.84516795999998</v>
      </c>
      <c r="Y495" s="30">
        <f>Y496+Y823+Y1092</f>
        <v>0</v>
      </c>
      <c r="Z495" s="30">
        <f>Z496+Z823+Z1092</f>
        <v>0</v>
      </c>
      <c r="AA495" s="30">
        <f>AA496+AA823+AA1092</f>
        <v>0</v>
      </c>
      <c r="AB495" s="30">
        <f>AB496+AB823+AB1092</f>
        <v>0</v>
      </c>
      <c r="AC495" s="30">
        <f>AC496+AC823+AC1092+AC1112</f>
        <v>99.28293131480001</v>
      </c>
      <c r="AD495" s="30">
        <f>AD496+AD823+AD1092</f>
        <v>0</v>
      </c>
      <c r="AE495" s="30">
        <f>AE496+AE823+AE1092</f>
        <v>0</v>
      </c>
      <c r="AF495" s="30">
        <f>AF496+AF823+AF1092+AF1112</f>
        <v>99.28293131480001</v>
      </c>
      <c r="AG495" s="30">
        <f t="shared" ref="AG495:BF495" si="265">AG496+AG823+AG1092</f>
        <v>0</v>
      </c>
      <c r="AH495" s="30">
        <f t="shared" si="265"/>
        <v>72.479413288000003</v>
      </c>
      <c r="AI495" s="30">
        <f t="shared" si="265"/>
        <v>0</v>
      </c>
      <c r="AJ495" s="30">
        <f t="shared" si="265"/>
        <v>0</v>
      </c>
      <c r="AK495" s="30">
        <f t="shared" si="265"/>
        <v>72.479413288000003</v>
      </c>
      <c r="AL495" s="30">
        <f t="shared" si="265"/>
        <v>0</v>
      </c>
      <c r="AM495" s="30">
        <f t="shared" si="265"/>
        <v>84.600190506000004</v>
      </c>
      <c r="AN495" s="30">
        <f t="shared" si="265"/>
        <v>0</v>
      </c>
      <c r="AO495" s="30">
        <f t="shared" si="265"/>
        <v>0</v>
      </c>
      <c r="AP495" s="30">
        <f t="shared" si="265"/>
        <v>84.600190506000004</v>
      </c>
      <c r="AQ495" s="30">
        <f t="shared" si="265"/>
        <v>0</v>
      </c>
      <c r="AR495" s="30">
        <f t="shared" si="265"/>
        <v>83.880750040000009</v>
      </c>
      <c r="AS495" s="30">
        <f t="shared" si="265"/>
        <v>0</v>
      </c>
      <c r="AT495" s="30">
        <f t="shared" si="265"/>
        <v>0</v>
      </c>
      <c r="AU495" s="30">
        <f t="shared" si="265"/>
        <v>83.880750040000009</v>
      </c>
      <c r="AV495" s="30">
        <f t="shared" si="265"/>
        <v>0</v>
      </c>
      <c r="AW495" s="30">
        <f t="shared" si="265"/>
        <v>74.841291133200002</v>
      </c>
      <c r="AX495" s="30">
        <f t="shared" si="265"/>
        <v>0</v>
      </c>
      <c r="AY495" s="30">
        <f t="shared" si="265"/>
        <v>0</v>
      </c>
      <c r="AZ495" s="30">
        <f t="shared" si="265"/>
        <v>74.841291133200002</v>
      </c>
      <c r="BA495" s="30">
        <f t="shared" si="265"/>
        <v>0</v>
      </c>
      <c r="BB495" s="30">
        <f t="shared" si="265"/>
        <v>102.3792053095235</v>
      </c>
      <c r="BC495" s="30">
        <f t="shared" si="265"/>
        <v>0</v>
      </c>
      <c r="BD495" s="30">
        <f t="shared" si="265"/>
        <v>0</v>
      </c>
      <c r="BE495" s="30">
        <f t="shared" si="265"/>
        <v>102.3792053095235</v>
      </c>
      <c r="BF495" s="30">
        <f t="shared" si="265"/>
        <v>0</v>
      </c>
      <c r="BG495" s="30">
        <v>72.839202792799981</v>
      </c>
      <c r="BH495" s="30">
        <f>BH496+BH823+BH1092</f>
        <v>0</v>
      </c>
      <c r="BI495" s="30">
        <f>BI496+BI823+BI1092</f>
        <v>0</v>
      </c>
      <c r="BJ495" s="30">
        <v>72.839202792799981</v>
      </c>
      <c r="BK495" s="30">
        <f t="shared" ref="BK495:BP495" si="266">BK496+BK823+BK1092</f>
        <v>0</v>
      </c>
      <c r="BL495" s="30">
        <f t="shared" si="266"/>
        <v>98.396215250293864</v>
      </c>
      <c r="BM495" s="30">
        <f t="shared" si="266"/>
        <v>0</v>
      </c>
      <c r="BN495" s="30">
        <f t="shared" si="266"/>
        <v>0</v>
      </c>
      <c r="BO495" s="30">
        <f t="shared" si="266"/>
        <v>98.396215250293864</v>
      </c>
      <c r="BP495" s="30">
        <f t="shared" si="266"/>
        <v>0</v>
      </c>
      <c r="BQ495" s="30">
        <v>177.58222947856268</v>
      </c>
      <c r="BR495" s="30">
        <f>BR496+BR823+BR1092</f>
        <v>0</v>
      </c>
      <c r="BS495" s="30">
        <f>BS496+BS823+BS1092</f>
        <v>0</v>
      </c>
      <c r="BT495" s="30">
        <v>177.58222947856268</v>
      </c>
      <c r="BU495" s="30">
        <f>BU496+BU823+BU1092</f>
        <v>0</v>
      </c>
      <c r="BV495" s="30">
        <f t="shared" si="246"/>
        <v>589.41626831981739</v>
      </c>
      <c r="BW495" s="30">
        <f t="shared" si="247"/>
        <v>0</v>
      </c>
      <c r="BX495" s="30">
        <f t="shared" si="248"/>
        <v>0</v>
      </c>
      <c r="BY495" s="30">
        <f t="shared" si="249"/>
        <v>589.41626831981739</v>
      </c>
      <c r="BZ495" s="30">
        <f t="shared" si="250"/>
        <v>0</v>
      </c>
      <c r="CA495" s="30">
        <f t="shared" si="251"/>
        <v>409.86291391056267</v>
      </c>
      <c r="CB495" s="30">
        <f t="shared" si="252"/>
        <v>0</v>
      </c>
      <c r="CC495" s="30">
        <f t="shared" si="253"/>
        <v>0</v>
      </c>
      <c r="CD495" s="30">
        <f t="shared" si="254"/>
        <v>409.86291391056267</v>
      </c>
      <c r="CE495" s="30">
        <f t="shared" si="255"/>
        <v>0</v>
      </c>
      <c r="CF495" s="91" t="s">
        <v>1358</v>
      </c>
    </row>
    <row r="496" spans="1:84" ht="57" x14ac:dyDescent="0.25">
      <c r="A496" s="9" t="s">
        <v>120</v>
      </c>
      <c r="B496" s="16" t="s">
        <v>121</v>
      </c>
      <c r="C496" s="6" t="s">
        <v>80</v>
      </c>
      <c r="D496" s="60" t="s">
        <v>1358</v>
      </c>
      <c r="E496" s="60" t="s">
        <v>1358</v>
      </c>
      <c r="F496" s="60" t="s">
        <v>1358</v>
      </c>
      <c r="G496" s="61">
        <f>G497+G535</f>
        <v>38.616784987999239</v>
      </c>
      <c r="H496" s="61">
        <f t="shared" si="262"/>
        <v>290.74727530210157</v>
      </c>
      <c r="I496" s="30">
        <v>0</v>
      </c>
      <c r="J496" s="30">
        <f>J497+J535</f>
        <v>17.905550899131072</v>
      </c>
      <c r="K496" s="30">
        <f t="shared" si="263"/>
        <v>152.83484781776272</v>
      </c>
      <c r="L496" s="30" t="s">
        <v>1358</v>
      </c>
      <c r="M496" s="60">
        <f>M497+M535</f>
        <v>0</v>
      </c>
      <c r="N496" s="30">
        <v>0</v>
      </c>
      <c r="O496" s="62">
        <f>O497+O535</f>
        <v>236.39500217577157</v>
      </c>
      <c r="P496" s="62">
        <f>P497+P535</f>
        <v>271.85425250213791</v>
      </c>
      <c r="Q496" s="62">
        <f>Q497+Q535</f>
        <v>332.1522467393404</v>
      </c>
      <c r="R496" s="62">
        <f>R497+R535</f>
        <v>381.97508375024142</v>
      </c>
      <c r="S496" s="30">
        <f t="shared" si="258"/>
        <v>209.28477947490157</v>
      </c>
      <c r="T496" s="30">
        <f t="shared" si="259"/>
        <v>219.02571701976274</v>
      </c>
      <c r="U496" s="30">
        <f t="shared" si="245"/>
        <v>209.28477947490157</v>
      </c>
      <c r="V496" s="30">
        <f t="shared" si="264"/>
        <v>34.933662189757861</v>
      </c>
      <c r="W496" s="30">
        <f t="shared" si="256"/>
        <v>73.012663471562746</v>
      </c>
      <c r="X496" s="30">
        <f t="shared" ref="X496:BE496" si="267">X497+X535</f>
        <v>31.455123119999989</v>
      </c>
      <c r="Y496" s="30">
        <f t="shared" si="267"/>
        <v>0</v>
      </c>
      <c r="Z496" s="30">
        <f t="shared" si="267"/>
        <v>0</v>
      </c>
      <c r="AA496" s="30">
        <f t="shared" si="267"/>
        <v>0</v>
      </c>
      <c r="AB496" s="30">
        <f t="shared" si="267"/>
        <v>0</v>
      </c>
      <c r="AC496" s="30">
        <f t="shared" si="267"/>
        <v>33.095434601000008</v>
      </c>
      <c r="AD496" s="30">
        <f t="shared" si="267"/>
        <v>0</v>
      </c>
      <c r="AE496" s="30">
        <f t="shared" si="267"/>
        <v>0</v>
      </c>
      <c r="AF496" s="30">
        <f t="shared" si="267"/>
        <v>33.095434601000008</v>
      </c>
      <c r="AG496" s="30">
        <f t="shared" si="267"/>
        <v>0</v>
      </c>
      <c r="AH496" s="30">
        <f t="shared" si="267"/>
        <v>30.939659708000004</v>
      </c>
      <c r="AI496" s="30">
        <f t="shared" si="267"/>
        <v>0</v>
      </c>
      <c r="AJ496" s="30">
        <f t="shared" si="267"/>
        <v>0</v>
      </c>
      <c r="AK496" s="30">
        <f t="shared" si="267"/>
        <v>30.939659708000004</v>
      </c>
      <c r="AL496" s="30">
        <f t="shared" si="267"/>
        <v>0</v>
      </c>
      <c r="AM496" s="30">
        <f t="shared" si="267"/>
        <v>34.085888881800003</v>
      </c>
      <c r="AN496" s="30">
        <f t="shared" si="267"/>
        <v>0</v>
      </c>
      <c r="AO496" s="30">
        <f t="shared" si="267"/>
        <v>0</v>
      </c>
      <c r="AP496" s="30">
        <f t="shared" si="267"/>
        <v>34.085888881800003</v>
      </c>
      <c r="AQ496" s="30">
        <f t="shared" si="267"/>
        <v>0</v>
      </c>
      <c r="AR496" s="30">
        <f t="shared" si="267"/>
        <v>51.628</v>
      </c>
      <c r="AS496" s="30">
        <f t="shared" si="267"/>
        <v>0</v>
      </c>
      <c r="AT496" s="30">
        <f t="shared" si="267"/>
        <v>0</v>
      </c>
      <c r="AU496" s="30">
        <f t="shared" si="267"/>
        <v>51.628</v>
      </c>
      <c r="AV496" s="30">
        <f t="shared" si="267"/>
        <v>0</v>
      </c>
      <c r="AW496" s="30">
        <f t="shared" si="267"/>
        <v>44.606999999999999</v>
      </c>
      <c r="AX496" s="30">
        <f t="shared" si="267"/>
        <v>0</v>
      </c>
      <c r="AY496" s="30">
        <f t="shared" si="267"/>
        <v>0</v>
      </c>
      <c r="AZ496" s="30">
        <f t="shared" si="267"/>
        <v>44.606999999999999</v>
      </c>
      <c r="BA496" s="30">
        <f t="shared" si="267"/>
        <v>0</v>
      </c>
      <c r="BB496" s="30">
        <f t="shared" si="267"/>
        <v>60.328334457143718</v>
      </c>
      <c r="BC496" s="30">
        <f t="shared" si="267"/>
        <v>0</v>
      </c>
      <c r="BD496" s="30">
        <f t="shared" si="267"/>
        <v>0</v>
      </c>
      <c r="BE496" s="30">
        <f t="shared" si="267"/>
        <v>60.328334457143718</v>
      </c>
      <c r="BF496" s="30">
        <f t="shared" ref="BF496:BU496" si="268">BF497+BF535</f>
        <v>0</v>
      </c>
      <c r="BG496" s="30">
        <v>34.224730065399996</v>
      </c>
      <c r="BH496" s="30">
        <f t="shared" si="268"/>
        <v>0</v>
      </c>
      <c r="BI496" s="30">
        <f t="shared" si="268"/>
        <v>0</v>
      </c>
      <c r="BJ496" s="30">
        <v>34.224730065399996</v>
      </c>
      <c r="BK496" s="30">
        <f t="shared" si="268"/>
        <v>0</v>
      </c>
      <c r="BL496" s="30">
        <f t="shared" si="268"/>
        <v>34.933662189757861</v>
      </c>
      <c r="BM496" s="30">
        <f t="shared" si="268"/>
        <v>0</v>
      </c>
      <c r="BN496" s="30">
        <f t="shared" si="268"/>
        <v>0</v>
      </c>
      <c r="BO496" s="30">
        <f>BO497+BO535</f>
        <v>34.933662189757861</v>
      </c>
      <c r="BP496" s="30">
        <f t="shared" si="268"/>
        <v>0</v>
      </c>
      <c r="BQ496" s="30">
        <v>39.917228870562731</v>
      </c>
      <c r="BR496" s="30">
        <f t="shared" si="268"/>
        <v>0</v>
      </c>
      <c r="BS496" s="30">
        <f t="shared" si="268"/>
        <v>0</v>
      </c>
      <c r="BT496" s="30">
        <v>39.917228870562731</v>
      </c>
      <c r="BU496" s="30">
        <f t="shared" si="268"/>
        <v>0</v>
      </c>
      <c r="BV496" s="30">
        <f t="shared" si="246"/>
        <v>290.74727530210157</v>
      </c>
      <c r="BW496" s="30">
        <f t="shared" si="247"/>
        <v>0</v>
      </c>
      <c r="BX496" s="30">
        <f t="shared" si="248"/>
        <v>0</v>
      </c>
      <c r="BY496" s="30">
        <f t="shared" si="249"/>
        <v>290.74727530210157</v>
      </c>
      <c r="BZ496" s="30">
        <f t="shared" si="250"/>
        <v>0</v>
      </c>
      <c r="CA496" s="30">
        <f t="shared" si="251"/>
        <v>152.83484781776272</v>
      </c>
      <c r="CB496" s="30">
        <f t="shared" si="252"/>
        <v>0</v>
      </c>
      <c r="CC496" s="30">
        <f t="shared" si="253"/>
        <v>0</v>
      </c>
      <c r="CD496" s="30">
        <f t="shared" si="254"/>
        <v>152.83484781776272</v>
      </c>
      <c r="CE496" s="30">
        <f t="shared" si="255"/>
        <v>0</v>
      </c>
      <c r="CF496" s="91" t="s">
        <v>1358</v>
      </c>
    </row>
    <row r="497" spans="1:84" ht="28.5" x14ac:dyDescent="0.25">
      <c r="A497" s="9" t="s">
        <v>122</v>
      </c>
      <c r="B497" s="16" t="s">
        <v>123</v>
      </c>
      <c r="C497" s="6" t="s">
        <v>80</v>
      </c>
      <c r="D497" s="60" t="s">
        <v>1358</v>
      </c>
      <c r="E497" s="60" t="s">
        <v>1358</v>
      </c>
      <c r="F497" s="60" t="s">
        <v>1358</v>
      </c>
      <c r="G497" s="61">
        <f>SUM(G498:G534)</f>
        <v>0.60115242778177791</v>
      </c>
      <c r="H497" s="61">
        <f>SUM(H498:H534)</f>
        <v>6.714820507599998</v>
      </c>
      <c r="I497" s="30">
        <v>0</v>
      </c>
      <c r="J497" s="30">
        <f>SUM(J498:J534)</f>
        <v>0.73915475196231317</v>
      </c>
      <c r="K497" s="30">
        <f>SUM(K498:K534)</f>
        <v>3.6102276684000021</v>
      </c>
      <c r="L497" s="30" t="s">
        <v>1358</v>
      </c>
      <c r="M497" s="60">
        <f>SUM(M498:M534)</f>
        <v>0</v>
      </c>
      <c r="N497" s="30">
        <v>0</v>
      </c>
      <c r="O497" s="62">
        <f>SUM(O498:O534)</f>
        <v>5.7971918718359987</v>
      </c>
      <c r="P497" s="62">
        <f>SUM(P498:P534)</f>
        <v>6.6667706526113975</v>
      </c>
      <c r="Q497" s="62">
        <f>SUM(Q498:Q534)</f>
        <v>16.645459176543998</v>
      </c>
      <c r="R497" s="62">
        <f>SUM(R498:R534)</f>
        <v>19.142278053025596</v>
      </c>
      <c r="S497" s="30">
        <f t="shared" si="258"/>
        <v>7.5851708679999996</v>
      </c>
      <c r="T497" s="30">
        <f t="shared" si="259"/>
        <v>8.3828045664000008</v>
      </c>
      <c r="U497" s="30">
        <f t="shared" si="245"/>
        <v>7.5851708679999996</v>
      </c>
      <c r="V497" s="30">
        <f t="shared" si="264"/>
        <v>1.4285905999999999</v>
      </c>
      <c r="W497" s="30">
        <f t="shared" si="256"/>
        <v>3.5172663177999999</v>
      </c>
      <c r="X497" s="30">
        <f>X498+X499+X501+X503</f>
        <v>2.6346001599999997</v>
      </c>
      <c r="Y497" s="30">
        <f t="shared" ref="Y497:AQ497" si="269">SUM(Y498:Y500)</f>
        <v>0</v>
      </c>
      <c r="Z497" s="30">
        <f t="shared" si="269"/>
        <v>0</v>
      </c>
      <c r="AA497" s="30">
        <f t="shared" si="269"/>
        <v>0</v>
      </c>
      <c r="AB497" s="30">
        <f t="shared" si="269"/>
        <v>0</v>
      </c>
      <c r="AC497" s="30">
        <f t="shared" si="269"/>
        <v>3.1012884490000001</v>
      </c>
      <c r="AD497" s="30">
        <f t="shared" si="269"/>
        <v>0</v>
      </c>
      <c r="AE497" s="30">
        <f t="shared" si="269"/>
        <v>0</v>
      </c>
      <c r="AF497" s="30">
        <f t="shared" si="269"/>
        <v>3.1012884490000001</v>
      </c>
      <c r="AG497" s="30">
        <f t="shared" si="269"/>
        <v>0</v>
      </c>
      <c r="AH497" s="30">
        <f t="shared" si="269"/>
        <v>0.35962222799999993</v>
      </c>
      <c r="AI497" s="30">
        <f t="shared" si="269"/>
        <v>0</v>
      </c>
      <c r="AJ497" s="30">
        <f t="shared" si="269"/>
        <v>0</v>
      </c>
      <c r="AK497" s="30">
        <f t="shared" si="269"/>
        <v>0.35962222799999993</v>
      </c>
      <c r="AL497" s="30">
        <f t="shared" si="269"/>
        <v>0</v>
      </c>
      <c r="AM497" s="30">
        <f t="shared" si="269"/>
        <v>0.38763663159999995</v>
      </c>
      <c r="AN497" s="30">
        <f t="shared" si="269"/>
        <v>0</v>
      </c>
      <c r="AO497" s="30">
        <f t="shared" si="269"/>
        <v>0</v>
      </c>
      <c r="AP497" s="30">
        <f t="shared" si="269"/>
        <v>0.38763663159999995</v>
      </c>
      <c r="AQ497" s="30">
        <f t="shared" si="269"/>
        <v>0</v>
      </c>
      <c r="AR497" s="30">
        <f>SUM(AR498:AR502)</f>
        <v>0.38219999999999998</v>
      </c>
      <c r="AS497" s="30">
        <f>SUM(AS498:AS500)</f>
        <v>0</v>
      </c>
      <c r="AT497" s="30">
        <f>SUM(AT498:AT500)</f>
        <v>0</v>
      </c>
      <c r="AU497" s="30">
        <f>SUM(AU498:AU502)</f>
        <v>0.38219999999999998</v>
      </c>
      <c r="AV497" s="30">
        <f>SUM(AV498:AV500)</f>
        <v>0</v>
      </c>
      <c r="AW497" s="30">
        <f>SUM(AW498:AW502)</f>
        <v>0.77929999999999999</v>
      </c>
      <c r="AX497" s="30">
        <f>SUM(AX498:AX500)</f>
        <v>0</v>
      </c>
      <c r="AY497" s="30">
        <f>SUM(AY498:AY500)</f>
        <v>0</v>
      </c>
      <c r="AZ497" s="30">
        <f>SUM(AZ498:AZ502)</f>
        <v>0.77929999999999999</v>
      </c>
      <c r="BA497" s="30">
        <f>SUM(BA498:BA500)</f>
        <v>0</v>
      </c>
      <c r="BB497" s="30">
        <f>SUM(BB498:BB504)</f>
        <v>2.78015788</v>
      </c>
      <c r="BC497" s="30">
        <f>SUM(BC498:BC500)</f>
        <v>0</v>
      </c>
      <c r="BD497" s="30">
        <f>SUM(BD498:BD500)</f>
        <v>0</v>
      </c>
      <c r="BE497" s="30">
        <f>SUM(BE498:BE504)</f>
        <v>2.78015788</v>
      </c>
      <c r="BF497" s="30">
        <f>SUM(BF498:BF500)</f>
        <v>0</v>
      </c>
      <c r="BG497" s="30">
        <v>0.59731316800000001</v>
      </c>
      <c r="BH497" s="30">
        <f t="shared" ref="BH497:BU497" si="270">SUM(BH498:BH524)</f>
        <v>0</v>
      </c>
      <c r="BI497" s="30">
        <f t="shared" si="270"/>
        <v>0</v>
      </c>
      <c r="BJ497" s="30">
        <v>0.59731316800000001</v>
      </c>
      <c r="BK497" s="30">
        <f t="shared" si="270"/>
        <v>0</v>
      </c>
      <c r="BL497" s="30">
        <f t="shared" si="270"/>
        <v>1.4285905999999999</v>
      </c>
      <c r="BM497" s="30">
        <f t="shared" si="270"/>
        <v>0</v>
      </c>
      <c r="BN497" s="30">
        <f t="shared" si="270"/>
        <v>0</v>
      </c>
      <c r="BO497" s="30">
        <f>SUM(BO498:BO524)</f>
        <v>1.4285905999999999</v>
      </c>
      <c r="BP497" s="30">
        <f t="shared" si="270"/>
        <v>0</v>
      </c>
      <c r="BQ497" s="30">
        <v>0.41597786879999998</v>
      </c>
      <c r="BR497" s="30">
        <f t="shared" si="270"/>
        <v>0</v>
      </c>
      <c r="BS497" s="30">
        <f t="shared" si="270"/>
        <v>0</v>
      </c>
      <c r="BT497" s="30">
        <v>0.41597786879999998</v>
      </c>
      <c r="BU497" s="30">
        <f t="shared" si="270"/>
        <v>0</v>
      </c>
      <c r="BV497" s="30">
        <f t="shared" si="246"/>
        <v>6.7148205075999998</v>
      </c>
      <c r="BW497" s="30">
        <f t="shared" si="247"/>
        <v>0</v>
      </c>
      <c r="BX497" s="30">
        <f t="shared" si="248"/>
        <v>0</v>
      </c>
      <c r="BY497" s="30">
        <f t="shared" si="249"/>
        <v>6.7148205075999998</v>
      </c>
      <c r="BZ497" s="30">
        <f t="shared" si="250"/>
        <v>0</v>
      </c>
      <c r="CA497" s="30">
        <f t="shared" si="251"/>
        <v>2.1802276683999997</v>
      </c>
      <c r="CB497" s="30">
        <f t="shared" si="252"/>
        <v>0</v>
      </c>
      <c r="CC497" s="30">
        <f t="shared" si="253"/>
        <v>0</v>
      </c>
      <c r="CD497" s="30">
        <f t="shared" si="254"/>
        <v>2.1802276683999997</v>
      </c>
      <c r="CE497" s="30">
        <f t="shared" si="255"/>
        <v>0</v>
      </c>
      <c r="CF497" s="91" t="s">
        <v>1358</v>
      </c>
    </row>
    <row r="498" spans="1:84" ht="51.75" customHeight="1" x14ac:dyDescent="0.25">
      <c r="A498" s="7" t="s">
        <v>122</v>
      </c>
      <c r="B498" s="18" t="s">
        <v>180</v>
      </c>
      <c r="C498" s="8" t="s">
        <v>663</v>
      </c>
      <c r="D498" s="63">
        <v>2015</v>
      </c>
      <c r="E498" s="63">
        <v>2015</v>
      </c>
      <c r="F498" s="63" t="s">
        <v>1358</v>
      </c>
      <c r="G498" s="64">
        <v>0</v>
      </c>
      <c r="H498" s="64">
        <f t="shared" si="262"/>
        <v>0</v>
      </c>
      <c r="I498" s="31" t="s">
        <v>1358</v>
      </c>
      <c r="J498" s="31">
        <v>0</v>
      </c>
      <c r="K498" s="31">
        <f t="shared" si="263"/>
        <v>0</v>
      </c>
      <c r="L498" s="31" t="s">
        <v>1358</v>
      </c>
      <c r="M498" s="64">
        <v>0</v>
      </c>
      <c r="N498" s="31">
        <v>0</v>
      </c>
      <c r="O498" s="65">
        <v>0</v>
      </c>
      <c r="P498" s="28">
        <v>0</v>
      </c>
      <c r="Q498" s="28">
        <v>5.6578828554559992</v>
      </c>
      <c r="R498" s="31">
        <v>6.5065652837743988</v>
      </c>
      <c r="S498" s="31">
        <f t="shared" si="258"/>
        <v>1.9831363199999998</v>
      </c>
      <c r="T498" s="31">
        <f t="shared" si="259"/>
        <v>3.4499285703999996</v>
      </c>
      <c r="U498" s="31">
        <f t="shared" si="245"/>
        <v>1.9831363199999998</v>
      </c>
      <c r="V498" s="31">
        <f t="shared" si="264"/>
        <v>0</v>
      </c>
      <c r="W498" s="31">
        <f t="shared" si="256"/>
        <v>1.7249642851999998</v>
      </c>
      <c r="X498" s="31">
        <v>1.9831363199999998</v>
      </c>
      <c r="Y498" s="28">
        <v>0</v>
      </c>
      <c r="Z498" s="28">
        <v>0</v>
      </c>
      <c r="AA498" s="28">
        <v>0</v>
      </c>
      <c r="AB498" s="28">
        <v>0</v>
      </c>
      <c r="AC498" s="28">
        <v>1.7249642851999998</v>
      </c>
      <c r="AD498" s="28">
        <v>0</v>
      </c>
      <c r="AE498" s="28">
        <v>0</v>
      </c>
      <c r="AF498" s="28">
        <v>1.7249642851999998</v>
      </c>
      <c r="AG498" s="28">
        <v>0</v>
      </c>
      <c r="AH498" s="28">
        <v>0</v>
      </c>
      <c r="AI498" s="28">
        <v>0</v>
      </c>
      <c r="AJ498" s="28">
        <v>0</v>
      </c>
      <c r="AK498" s="28">
        <v>0</v>
      </c>
      <c r="AL498" s="28">
        <v>0</v>
      </c>
      <c r="AM498" s="28">
        <v>0</v>
      </c>
      <c r="AN498" s="28">
        <v>0</v>
      </c>
      <c r="AO498" s="28">
        <v>0</v>
      </c>
      <c r="AP498" s="28">
        <v>0</v>
      </c>
      <c r="AQ498" s="28">
        <v>0</v>
      </c>
      <c r="AR498" s="28">
        <v>0</v>
      </c>
      <c r="AS498" s="28">
        <v>0</v>
      </c>
      <c r="AT498" s="28">
        <v>0</v>
      </c>
      <c r="AU498" s="28">
        <v>0</v>
      </c>
      <c r="AV498" s="28">
        <v>0</v>
      </c>
      <c r="AW498" s="28">
        <v>0</v>
      </c>
      <c r="AX498" s="28">
        <v>0</v>
      </c>
      <c r="AY498" s="28">
        <v>0</v>
      </c>
      <c r="AZ498" s="28">
        <v>0</v>
      </c>
      <c r="BA498" s="28">
        <v>0</v>
      </c>
      <c r="BB498" s="28">
        <v>0</v>
      </c>
      <c r="BC498" s="28">
        <v>0</v>
      </c>
      <c r="BD498" s="28">
        <v>0</v>
      </c>
      <c r="BE498" s="28">
        <v>0</v>
      </c>
      <c r="BF498" s="28">
        <v>0</v>
      </c>
      <c r="BG498" s="28">
        <v>0</v>
      </c>
      <c r="BH498" s="28">
        <v>0</v>
      </c>
      <c r="BI498" s="28">
        <v>0</v>
      </c>
      <c r="BJ498" s="28">
        <v>0</v>
      </c>
      <c r="BK498" s="28">
        <v>0</v>
      </c>
      <c r="BL498" s="28">
        <v>0</v>
      </c>
      <c r="BM498" s="28">
        <v>0</v>
      </c>
      <c r="BN498" s="28">
        <v>0</v>
      </c>
      <c r="BO498" s="28">
        <v>0</v>
      </c>
      <c r="BP498" s="28">
        <v>0</v>
      </c>
      <c r="BQ498" s="28">
        <v>0</v>
      </c>
      <c r="BR498" s="28">
        <v>0</v>
      </c>
      <c r="BS498" s="28">
        <v>0</v>
      </c>
      <c r="BT498" s="28">
        <v>0</v>
      </c>
      <c r="BU498" s="28">
        <v>0</v>
      </c>
      <c r="BV498" s="31">
        <f t="shared" si="246"/>
        <v>0</v>
      </c>
      <c r="BW498" s="31">
        <f t="shared" si="247"/>
        <v>0</v>
      </c>
      <c r="BX498" s="31">
        <f t="shared" si="248"/>
        <v>0</v>
      </c>
      <c r="BY498" s="31">
        <f t="shared" si="249"/>
        <v>0</v>
      </c>
      <c r="BZ498" s="31">
        <f t="shared" si="250"/>
        <v>0</v>
      </c>
      <c r="CA498" s="31">
        <f t="shared" si="251"/>
        <v>0</v>
      </c>
      <c r="CB498" s="31">
        <f t="shared" si="252"/>
        <v>0</v>
      </c>
      <c r="CC498" s="31">
        <f t="shared" si="253"/>
        <v>0</v>
      </c>
      <c r="CD498" s="31">
        <f t="shared" si="254"/>
        <v>0</v>
      </c>
      <c r="CE498" s="31">
        <f t="shared" si="255"/>
        <v>0</v>
      </c>
      <c r="CF498" s="85" t="s">
        <v>1404</v>
      </c>
    </row>
    <row r="499" spans="1:84" ht="51.75" customHeight="1" x14ac:dyDescent="0.25">
      <c r="A499" s="7" t="s">
        <v>122</v>
      </c>
      <c r="B499" s="18" t="s">
        <v>181</v>
      </c>
      <c r="C499" s="8" t="s">
        <v>664</v>
      </c>
      <c r="D499" s="63">
        <v>2015</v>
      </c>
      <c r="E499" s="63">
        <v>2015</v>
      </c>
      <c r="F499" s="63" t="s">
        <v>1358</v>
      </c>
      <c r="G499" s="64">
        <v>0</v>
      </c>
      <c r="H499" s="64">
        <f t="shared" si="262"/>
        <v>0</v>
      </c>
      <c r="I499" s="31" t="s">
        <v>1358</v>
      </c>
      <c r="J499" s="31">
        <v>0</v>
      </c>
      <c r="K499" s="31">
        <f t="shared" si="263"/>
        <v>0</v>
      </c>
      <c r="L499" s="31" t="s">
        <v>1358</v>
      </c>
      <c r="M499" s="64">
        <v>0</v>
      </c>
      <c r="N499" s="31">
        <v>0</v>
      </c>
      <c r="O499" s="65">
        <v>0</v>
      </c>
      <c r="P499" s="28">
        <v>0</v>
      </c>
      <c r="Q499" s="28">
        <v>4.5143432572639997</v>
      </c>
      <c r="R499" s="31">
        <v>5.1914947458535989</v>
      </c>
      <c r="S499" s="31">
        <f t="shared" si="258"/>
        <v>0.65146383999999991</v>
      </c>
      <c r="T499" s="31">
        <f t="shared" si="259"/>
        <v>2.7526483276000002</v>
      </c>
      <c r="U499" s="31">
        <f t="shared" si="245"/>
        <v>0.65146383999999991</v>
      </c>
      <c r="V499" s="31">
        <f t="shared" si="264"/>
        <v>0</v>
      </c>
      <c r="W499" s="31">
        <f t="shared" si="256"/>
        <v>1.3763241638000001</v>
      </c>
      <c r="X499" s="31">
        <v>0.65146383999999991</v>
      </c>
      <c r="Y499" s="28">
        <v>0</v>
      </c>
      <c r="Z499" s="28">
        <v>0</v>
      </c>
      <c r="AA499" s="28">
        <v>0</v>
      </c>
      <c r="AB499" s="28">
        <v>0</v>
      </c>
      <c r="AC499" s="28">
        <f>0.8535673606+0.5227568032</f>
        <v>1.3763241638000001</v>
      </c>
      <c r="AD499" s="28">
        <v>0</v>
      </c>
      <c r="AE499" s="28">
        <v>0</v>
      </c>
      <c r="AF499" s="28">
        <f>0.8535673606+0.5227568032</f>
        <v>1.3763241638000001</v>
      </c>
      <c r="AG499" s="28">
        <v>0</v>
      </c>
      <c r="AH499" s="28">
        <v>0</v>
      </c>
      <c r="AI499" s="28">
        <v>0</v>
      </c>
      <c r="AJ499" s="28">
        <v>0</v>
      </c>
      <c r="AK499" s="28">
        <v>0</v>
      </c>
      <c r="AL499" s="28">
        <v>0</v>
      </c>
      <c r="AM499" s="28">
        <v>0</v>
      </c>
      <c r="AN499" s="28">
        <v>0</v>
      </c>
      <c r="AO499" s="28">
        <v>0</v>
      </c>
      <c r="AP499" s="28">
        <v>0</v>
      </c>
      <c r="AQ499" s="28">
        <v>0</v>
      </c>
      <c r="AR499" s="28">
        <v>0</v>
      </c>
      <c r="AS499" s="28">
        <v>0</v>
      </c>
      <c r="AT499" s="28">
        <v>0</v>
      </c>
      <c r="AU499" s="28">
        <v>0</v>
      </c>
      <c r="AV499" s="28">
        <v>0</v>
      </c>
      <c r="AW499" s="28">
        <v>0</v>
      </c>
      <c r="AX499" s="28">
        <v>0</v>
      </c>
      <c r="AY499" s="28">
        <v>0</v>
      </c>
      <c r="AZ499" s="28">
        <v>0</v>
      </c>
      <c r="BA499" s="28">
        <v>0</v>
      </c>
      <c r="BB499" s="28">
        <v>0</v>
      </c>
      <c r="BC499" s="28">
        <v>0</v>
      </c>
      <c r="BD499" s="28">
        <v>0</v>
      </c>
      <c r="BE499" s="28">
        <v>0</v>
      </c>
      <c r="BF499" s="28">
        <v>0</v>
      </c>
      <c r="BG499" s="28">
        <v>0</v>
      </c>
      <c r="BH499" s="28">
        <v>0</v>
      </c>
      <c r="BI499" s="28">
        <v>0</v>
      </c>
      <c r="BJ499" s="28">
        <v>0</v>
      </c>
      <c r="BK499" s="28">
        <v>0</v>
      </c>
      <c r="BL499" s="28">
        <v>0</v>
      </c>
      <c r="BM499" s="28">
        <v>0</v>
      </c>
      <c r="BN499" s="28">
        <v>0</v>
      </c>
      <c r="BO499" s="28">
        <v>0</v>
      </c>
      <c r="BP499" s="28">
        <v>0</v>
      </c>
      <c r="BQ499" s="28">
        <v>0</v>
      </c>
      <c r="BR499" s="28">
        <v>0</v>
      </c>
      <c r="BS499" s="28">
        <v>0</v>
      </c>
      <c r="BT499" s="28">
        <v>0</v>
      </c>
      <c r="BU499" s="28">
        <v>0</v>
      </c>
      <c r="BV499" s="31">
        <f t="shared" si="246"/>
        <v>0</v>
      </c>
      <c r="BW499" s="31">
        <f t="shared" si="247"/>
        <v>0</v>
      </c>
      <c r="BX499" s="31">
        <f t="shared" si="248"/>
        <v>0</v>
      </c>
      <c r="BY499" s="31">
        <f t="shared" si="249"/>
        <v>0</v>
      </c>
      <c r="BZ499" s="31">
        <f t="shared" si="250"/>
        <v>0</v>
      </c>
      <c r="CA499" s="31">
        <f t="shared" si="251"/>
        <v>0</v>
      </c>
      <c r="CB499" s="31">
        <f t="shared" si="252"/>
        <v>0</v>
      </c>
      <c r="CC499" s="31">
        <f t="shared" si="253"/>
        <v>0</v>
      </c>
      <c r="CD499" s="31">
        <f t="shared" si="254"/>
        <v>0</v>
      </c>
      <c r="CE499" s="31">
        <f t="shared" si="255"/>
        <v>0</v>
      </c>
      <c r="CF499" s="85" t="s">
        <v>1402</v>
      </c>
    </row>
    <row r="500" spans="1:84" ht="51.75" customHeight="1" x14ac:dyDescent="0.25">
      <c r="A500" s="7" t="s">
        <v>122</v>
      </c>
      <c r="B500" s="19" t="s">
        <v>311</v>
      </c>
      <c r="C500" s="10" t="s">
        <v>457</v>
      </c>
      <c r="D500" s="63">
        <v>2016</v>
      </c>
      <c r="E500" s="63">
        <v>2016</v>
      </c>
      <c r="F500" s="63" t="s">
        <v>1358</v>
      </c>
      <c r="G500" s="64">
        <v>0.10180638414168935</v>
      </c>
      <c r="H500" s="64">
        <f t="shared" si="262"/>
        <v>0.74725885959999983</v>
      </c>
      <c r="I500" s="31" t="s">
        <v>891</v>
      </c>
      <c r="J500" s="31">
        <v>5.2811530190735687E-2</v>
      </c>
      <c r="K500" s="31">
        <f t="shared" si="263"/>
        <v>0.38763663159999995</v>
      </c>
      <c r="L500" s="67" t="s">
        <v>891</v>
      </c>
      <c r="M500" s="64">
        <v>0</v>
      </c>
      <c r="N500" s="31">
        <v>0</v>
      </c>
      <c r="O500" s="65">
        <v>0.58978045391999989</v>
      </c>
      <c r="P500" s="28">
        <v>0.67824752200799987</v>
      </c>
      <c r="Q500" s="28">
        <v>0.63572407582399992</v>
      </c>
      <c r="R500" s="31">
        <v>0.73108268719759983</v>
      </c>
      <c r="S500" s="31">
        <f t="shared" si="258"/>
        <v>0.35962222799999993</v>
      </c>
      <c r="T500" s="31">
        <f t="shared" si="259"/>
        <v>0.38763663159999995</v>
      </c>
      <c r="U500" s="31">
        <f t="shared" si="245"/>
        <v>0.35962222799999993</v>
      </c>
      <c r="V500" s="31">
        <f t="shared" si="264"/>
        <v>0</v>
      </c>
      <c r="W500" s="31">
        <f t="shared" si="256"/>
        <v>0</v>
      </c>
      <c r="X500" s="31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0</v>
      </c>
      <c r="AH500" s="28">
        <v>0.35962222799999993</v>
      </c>
      <c r="AI500" s="28">
        <v>0</v>
      </c>
      <c r="AJ500" s="28">
        <v>0</v>
      </c>
      <c r="AK500" s="28">
        <v>0.35962222799999993</v>
      </c>
      <c r="AL500" s="28">
        <v>0</v>
      </c>
      <c r="AM500" s="28">
        <v>0.38763663159999995</v>
      </c>
      <c r="AN500" s="28">
        <v>0</v>
      </c>
      <c r="AO500" s="28">
        <v>0</v>
      </c>
      <c r="AP500" s="28">
        <v>0.38763663159999995</v>
      </c>
      <c r="AQ500" s="28">
        <v>0</v>
      </c>
      <c r="AR500" s="28">
        <v>0</v>
      </c>
      <c r="AS500" s="28">
        <v>0</v>
      </c>
      <c r="AT500" s="28">
        <v>0</v>
      </c>
      <c r="AU500" s="28">
        <v>0</v>
      </c>
      <c r="AV500" s="28">
        <v>0</v>
      </c>
      <c r="AW500" s="28">
        <v>0</v>
      </c>
      <c r="AX500" s="28">
        <v>0</v>
      </c>
      <c r="AY500" s="28">
        <v>0</v>
      </c>
      <c r="AZ500" s="28">
        <v>0</v>
      </c>
      <c r="BA500" s="28">
        <v>0</v>
      </c>
      <c r="BB500" s="28">
        <v>0</v>
      </c>
      <c r="BC500" s="28">
        <v>0</v>
      </c>
      <c r="BD500" s="28">
        <v>0</v>
      </c>
      <c r="BE500" s="28">
        <v>0</v>
      </c>
      <c r="BF500" s="28">
        <v>0</v>
      </c>
      <c r="BG500" s="28">
        <v>0</v>
      </c>
      <c r="BH500" s="28">
        <v>0</v>
      </c>
      <c r="BI500" s="28">
        <v>0</v>
      </c>
      <c r="BJ500" s="28">
        <v>0</v>
      </c>
      <c r="BK500" s="28">
        <v>0</v>
      </c>
      <c r="BL500" s="28">
        <v>0</v>
      </c>
      <c r="BM500" s="28">
        <v>0</v>
      </c>
      <c r="BN500" s="28">
        <v>0</v>
      </c>
      <c r="BO500" s="28">
        <v>0</v>
      </c>
      <c r="BP500" s="28">
        <v>0</v>
      </c>
      <c r="BQ500" s="28">
        <v>0</v>
      </c>
      <c r="BR500" s="28">
        <v>0</v>
      </c>
      <c r="BS500" s="28">
        <v>0</v>
      </c>
      <c r="BT500" s="28">
        <v>0</v>
      </c>
      <c r="BU500" s="28">
        <v>0</v>
      </c>
      <c r="BV500" s="31">
        <f t="shared" si="246"/>
        <v>0.74725885959999983</v>
      </c>
      <c r="BW500" s="31">
        <f t="shared" si="247"/>
        <v>0</v>
      </c>
      <c r="BX500" s="31">
        <f t="shared" si="248"/>
        <v>0</v>
      </c>
      <c r="BY500" s="31">
        <f t="shared" si="249"/>
        <v>0.74725885959999983</v>
      </c>
      <c r="BZ500" s="31">
        <f t="shared" si="250"/>
        <v>0</v>
      </c>
      <c r="CA500" s="31">
        <f t="shared" si="251"/>
        <v>0.38763663159999995</v>
      </c>
      <c r="CB500" s="31">
        <f t="shared" si="252"/>
        <v>0</v>
      </c>
      <c r="CC500" s="31">
        <f t="shared" si="253"/>
        <v>0</v>
      </c>
      <c r="CD500" s="31">
        <f t="shared" si="254"/>
        <v>0.38763663159999995</v>
      </c>
      <c r="CE500" s="31">
        <f t="shared" si="255"/>
        <v>0</v>
      </c>
      <c r="CF500" s="85" t="s">
        <v>1404</v>
      </c>
    </row>
    <row r="501" spans="1:84" ht="51.75" customHeight="1" x14ac:dyDescent="0.25">
      <c r="A501" s="33" t="s">
        <v>122</v>
      </c>
      <c r="B501" s="26" t="s">
        <v>1865</v>
      </c>
      <c r="C501" s="36" t="s">
        <v>1866</v>
      </c>
      <c r="D501" s="63">
        <v>2017</v>
      </c>
      <c r="E501" s="63">
        <v>2017</v>
      </c>
      <c r="F501" s="63" t="s">
        <v>1358</v>
      </c>
      <c r="G501" s="64">
        <v>0</v>
      </c>
      <c r="H501" s="64">
        <f t="shared" si="262"/>
        <v>0</v>
      </c>
      <c r="I501" s="64" t="s">
        <v>1358</v>
      </c>
      <c r="J501" s="64">
        <v>0</v>
      </c>
      <c r="K501" s="31">
        <f t="shared" si="263"/>
        <v>0</v>
      </c>
      <c r="L501" s="64">
        <v>0</v>
      </c>
      <c r="M501" s="64">
        <v>0</v>
      </c>
      <c r="N501" s="64">
        <v>0</v>
      </c>
      <c r="O501" s="65">
        <v>0</v>
      </c>
      <c r="P501" s="28">
        <v>0</v>
      </c>
      <c r="Q501" s="28">
        <v>0</v>
      </c>
      <c r="R501" s="31">
        <v>0</v>
      </c>
      <c r="S501" s="31">
        <f t="shared" si="258"/>
        <v>0</v>
      </c>
      <c r="T501" s="31">
        <f t="shared" si="259"/>
        <v>0</v>
      </c>
      <c r="U501" s="31">
        <f t="shared" si="245"/>
        <v>0</v>
      </c>
      <c r="V501" s="31">
        <f t="shared" si="264"/>
        <v>0</v>
      </c>
      <c r="W501" s="31">
        <f t="shared" si="256"/>
        <v>0</v>
      </c>
      <c r="X501" s="31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8">
        <v>0</v>
      </c>
      <c r="AK501" s="28">
        <v>0</v>
      </c>
      <c r="AL501" s="28">
        <v>0</v>
      </c>
      <c r="AM501" s="28">
        <v>0</v>
      </c>
      <c r="AN501" s="28">
        <v>0</v>
      </c>
      <c r="AO501" s="28">
        <v>0</v>
      </c>
      <c r="AP501" s="28">
        <v>0</v>
      </c>
      <c r="AQ501" s="28">
        <v>0</v>
      </c>
      <c r="AR501" s="28">
        <v>0</v>
      </c>
      <c r="AS501" s="28">
        <v>0</v>
      </c>
      <c r="AT501" s="28">
        <v>0</v>
      </c>
      <c r="AU501" s="28">
        <v>0</v>
      </c>
      <c r="AV501" s="28">
        <v>0</v>
      </c>
      <c r="AW501" s="28">
        <v>0</v>
      </c>
      <c r="AX501" s="28">
        <v>0</v>
      </c>
      <c r="AY501" s="28">
        <v>0</v>
      </c>
      <c r="AZ501" s="28">
        <v>0</v>
      </c>
      <c r="BA501" s="28">
        <v>0</v>
      </c>
      <c r="BB501" s="28">
        <v>0</v>
      </c>
      <c r="BC501" s="28">
        <v>0</v>
      </c>
      <c r="BD501" s="28">
        <v>0</v>
      </c>
      <c r="BE501" s="28">
        <v>0</v>
      </c>
      <c r="BF501" s="28">
        <v>0</v>
      </c>
      <c r="BG501" s="28">
        <v>0</v>
      </c>
      <c r="BH501" s="28">
        <v>0</v>
      </c>
      <c r="BI501" s="28">
        <v>0</v>
      </c>
      <c r="BJ501" s="28">
        <v>0</v>
      </c>
      <c r="BK501" s="28">
        <v>0</v>
      </c>
      <c r="BL501" s="28">
        <v>0</v>
      </c>
      <c r="BM501" s="28">
        <v>0</v>
      </c>
      <c r="BN501" s="28">
        <v>0</v>
      </c>
      <c r="BO501" s="28">
        <v>0</v>
      </c>
      <c r="BP501" s="28">
        <v>0</v>
      </c>
      <c r="BQ501" s="28">
        <v>0</v>
      </c>
      <c r="BR501" s="28">
        <v>0</v>
      </c>
      <c r="BS501" s="28">
        <v>0</v>
      </c>
      <c r="BT501" s="28">
        <v>0</v>
      </c>
      <c r="BU501" s="28"/>
      <c r="BV501" s="31">
        <f t="shared" si="246"/>
        <v>0</v>
      </c>
      <c r="BW501" s="31">
        <f t="shared" si="247"/>
        <v>0</v>
      </c>
      <c r="BX501" s="31">
        <f t="shared" si="248"/>
        <v>0</v>
      </c>
      <c r="BY501" s="31">
        <f t="shared" si="249"/>
        <v>0</v>
      </c>
      <c r="BZ501" s="31">
        <f t="shared" si="250"/>
        <v>0</v>
      </c>
      <c r="CA501" s="31">
        <f t="shared" si="251"/>
        <v>0</v>
      </c>
      <c r="CB501" s="31">
        <f t="shared" si="252"/>
        <v>0</v>
      </c>
      <c r="CC501" s="31">
        <f t="shared" si="253"/>
        <v>0</v>
      </c>
      <c r="CD501" s="31">
        <f t="shared" si="254"/>
        <v>0</v>
      </c>
      <c r="CE501" s="31">
        <f t="shared" si="255"/>
        <v>0</v>
      </c>
      <c r="CF501" s="85" t="s">
        <v>1972</v>
      </c>
    </row>
    <row r="502" spans="1:84" ht="51.75" customHeight="1" x14ac:dyDescent="0.25">
      <c r="A502" s="25" t="s">
        <v>122</v>
      </c>
      <c r="B502" s="26" t="s">
        <v>1671</v>
      </c>
      <c r="C502" s="29" t="s">
        <v>1579</v>
      </c>
      <c r="D502" s="63">
        <v>2017</v>
      </c>
      <c r="E502" s="63">
        <v>2017</v>
      </c>
      <c r="F502" s="63" t="s">
        <v>1358</v>
      </c>
      <c r="G502" s="64">
        <v>0.29986349861035411</v>
      </c>
      <c r="H502" s="64">
        <f t="shared" si="262"/>
        <v>1.1615</v>
      </c>
      <c r="I502" s="31" t="s">
        <v>891</v>
      </c>
      <c r="J502" s="31">
        <v>0.29986349861035411</v>
      </c>
      <c r="K502" s="31">
        <f t="shared" si="263"/>
        <v>0.77929999999999999</v>
      </c>
      <c r="L502" s="67" t="s">
        <v>1315</v>
      </c>
      <c r="M502" s="64">
        <v>0</v>
      </c>
      <c r="N502" s="31">
        <v>0</v>
      </c>
      <c r="O502" s="65">
        <v>0.62680799999999992</v>
      </c>
      <c r="P502" s="28">
        <v>0.72082919999999984</v>
      </c>
      <c r="Q502" s="28">
        <v>1.278052</v>
      </c>
      <c r="R502" s="31">
        <v>1.4697597999999998</v>
      </c>
      <c r="S502" s="31">
        <f t="shared" si="258"/>
        <v>0.38219999999999998</v>
      </c>
      <c r="T502" s="31">
        <f t="shared" si="259"/>
        <v>0.77929999999999999</v>
      </c>
      <c r="U502" s="31">
        <f t="shared" si="245"/>
        <v>0.38219999999999998</v>
      </c>
      <c r="V502" s="31">
        <f t="shared" si="264"/>
        <v>0</v>
      </c>
      <c r="W502" s="31">
        <f t="shared" si="256"/>
        <v>0</v>
      </c>
      <c r="X502" s="31">
        <v>0</v>
      </c>
      <c r="Y502" s="28">
        <v>0</v>
      </c>
      <c r="Z502" s="28">
        <v>0</v>
      </c>
      <c r="AA502" s="28">
        <v>0</v>
      </c>
      <c r="AB502" s="28">
        <v>0</v>
      </c>
      <c r="AC502" s="28">
        <v>0</v>
      </c>
      <c r="AD502" s="28">
        <v>0</v>
      </c>
      <c r="AE502" s="28">
        <v>0</v>
      </c>
      <c r="AF502" s="28">
        <v>0</v>
      </c>
      <c r="AG502" s="28">
        <v>0</v>
      </c>
      <c r="AH502" s="28">
        <v>0</v>
      </c>
      <c r="AI502" s="28">
        <v>0</v>
      </c>
      <c r="AJ502" s="28">
        <v>0</v>
      </c>
      <c r="AK502" s="28">
        <v>0</v>
      </c>
      <c r="AL502" s="28">
        <v>0</v>
      </c>
      <c r="AM502" s="28">
        <v>0</v>
      </c>
      <c r="AN502" s="28">
        <v>0</v>
      </c>
      <c r="AO502" s="28">
        <v>0</v>
      </c>
      <c r="AP502" s="28">
        <v>0</v>
      </c>
      <c r="AQ502" s="28">
        <v>0</v>
      </c>
      <c r="AR502" s="28">
        <v>0.38219999999999998</v>
      </c>
      <c r="AS502" s="28">
        <v>0</v>
      </c>
      <c r="AT502" s="28">
        <v>0</v>
      </c>
      <c r="AU502" s="28">
        <v>0.38219999999999998</v>
      </c>
      <c r="AV502" s="28">
        <v>0</v>
      </c>
      <c r="AW502" s="28">
        <v>0.77929999999999999</v>
      </c>
      <c r="AX502" s="28">
        <v>0</v>
      </c>
      <c r="AY502" s="28">
        <v>0</v>
      </c>
      <c r="AZ502" s="28">
        <v>0.77929999999999999</v>
      </c>
      <c r="BA502" s="28">
        <v>0</v>
      </c>
      <c r="BB502" s="28">
        <v>0</v>
      </c>
      <c r="BC502" s="28">
        <v>0</v>
      </c>
      <c r="BD502" s="28">
        <v>0</v>
      </c>
      <c r="BE502" s="28">
        <v>0</v>
      </c>
      <c r="BF502" s="28">
        <v>0</v>
      </c>
      <c r="BG502" s="28">
        <v>0</v>
      </c>
      <c r="BH502" s="28">
        <v>0</v>
      </c>
      <c r="BI502" s="28">
        <v>0</v>
      </c>
      <c r="BJ502" s="28">
        <v>0</v>
      </c>
      <c r="BK502" s="28">
        <v>0</v>
      </c>
      <c r="BL502" s="28">
        <v>0</v>
      </c>
      <c r="BM502" s="28">
        <v>0</v>
      </c>
      <c r="BN502" s="28">
        <v>0</v>
      </c>
      <c r="BO502" s="28">
        <v>0</v>
      </c>
      <c r="BP502" s="28">
        <v>0</v>
      </c>
      <c r="BQ502" s="28">
        <v>0</v>
      </c>
      <c r="BR502" s="28">
        <v>0</v>
      </c>
      <c r="BS502" s="28">
        <v>0</v>
      </c>
      <c r="BT502" s="28">
        <v>0</v>
      </c>
      <c r="BU502" s="28">
        <v>0</v>
      </c>
      <c r="BV502" s="31">
        <f t="shared" si="246"/>
        <v>1.1615</v>
      </c>
      <c r="BW502" s="31">
        <f t="shared" si="247"/>
        <v>0</v>
      </c>
      <c r="BX502" s="31">
        <f t="shared" si="248"/>
        <v>0</v>
      </c>
      <c r="BY502" s="31">
        <f t="shared" si="249"/>
        <v>1.1615</v>
      </c>
      <c r="BZ502" s="31">
        <f t="shared" si="250"/>
        <v>0</v>
      </c>
      <c r="CA502" s="31">
        <f t="shared" si="251"/>
        <v>0.77929999999999999</v>
      </c>
      <c r="CB502" s="31">
        <f t="shared" si="252"/>
        <v>0</v>
      </c>
      <c r="CC502" s="31">
        <f t="shared" si="253"/>
        <v>0</v>
      </c>
      <c r="CD502" s="31">
        <f t="shared" si="254"/>
        <v>0.77929999999999999</v>
      </c>
      <c r="CE502" s="31">
        <f t="shared" si="255"/>
        <v>0</v>
      </c>
      <c r="CF502" s="85" t="s">
        <v>1404</v>
      </c>
    </row>
    <row r="503" spans="1:84" ht="51.75" customHeight="1" x14ac:dyDescent="0.25">
      <c r="A503" s="25" t="s">
        <v>122</v>
      </c>
      <c r="B503" s="26" t="s">
        <v>1865</v>
      </c>
      <c r="C503" s="29" t="s">
        <v>1947</v>
      </c>
      <c r="D503" s="63">
        <v>2018</v>
      </c>
      <c r="E503" s="63">
        <v>2018</v>
      </c>
      <c r="F503" s="63" t="s">
        <v>1358</v>
      </c>
      <c r="G503" s="64">
        <v>0</v>
      </c>
      <c r="H503" s="64">
        <f t="shared" si="262"/>
        <v>2.3548622799999999</v>
      </c>
      <c r="I503" s="64" t="s">
        <v>1358</v>
      </c>
      <c r="J503" s="64">
        <v>0</v>
      </c>
      <c r="K503" s="31">
        <f t="shared" si="263"/>
        <v>0</v>
      </c>
      <c r="L503" s="64">
        <v>0</v>
      </c>
      <c r="M503" s="64">
        <v>0</v>
      </c>
      <c r="N503" s="64">
        <v>0</v>
      </c>
      <c r="O503" s="65">
        <v>0</v>
      </c>
      <c r="P503" s="28">
        <v>0</v>
      </c>
      <c r="Q503" s="28">
        <v>3.8619722039999997</v>
      </c>
      <c r="R503" s="31">
        <v>4.4412680345999993</v>
      </c>
      <c r="S503" s="31">
        <f t="shared" si="258"/>
        <v>2.3548622799999999</v>
      </c>
      <c r="T503" s="31">
        <f t="shared" si="259"/>
        <v>0</v>
      </c>
      <c r="U503" s="31">
        <f t="shared" si="245"/>
        <v>2.3548622799999999</v>
      </c>
      <c r="V503" s="31">
        <f t="shared" si="264"/>
        <v>0</v>
      </c>
      <c r="W503" s="31">
        <f t="shared" si="256"/>
        <v>0</v>
      </c>
      <c r="X503" s="31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0</v>
      </c>
      <c r="AG503" s="28">
        <v>0</v>
      </c>
      <c r="AH503" s="28">
        <v>0</v>
      </c>
      <c r="AI503" s="28">
        <v>0</v>
      </c>
      <c r="AJ503" s="28">
        <v>0</v>
      </c>
      <c r="AK503" s="28">
        <v>0</v>
      </c>
      <c r="AL503" s="28">
        <v>0</v>
      </c>
      <c r="AM503" s="28">
        <v>0</v>
      </c>
      <c r="AN503" s="28">
        <v>0</v>
      </c>
      <c r="AO503" s="28">
        <v>0</v>
      </c>
      <c r="AP503" s="28">
        <v>0</v>
      </c>
      <c r="AQ503" s="28">
        <v>0</v>
      </c>
      <c r="AR503" s="28">
        <v>0</v>
      </c>
      <c r="AS503" s="28">
        <v>0</v>
      </c>
      <c r="AT503" s="28">
        <v>0</v>
      </c>
      <c r="AU503" s="28">
        <v>0</v>
      </c>
      <c r="AV503" s="28">
        <v>0</v>
      </c>
      <c r="AW503" s="28">
        <v>0</v>
      </c>
      <c r="AX503" s="28">
        <v>0</v>
      </c>
      <c r="AY503" s="28">
        <v>0</v>
      </c>
      <c r="AZ503" s="28">
        <v>0</v>
      </c>
      <c r="BA503" s="28">
        <v>0</v>
      </c>
      <c r="BB503" s="28">
        <v>2.3548622799999999</v>
      </c>
      <c r="BC503" s="28">
        <v>0</v>
      </c>
      <c r="BD503" s="28">
        <v>0</v>
      </c>
      <c r="BE503" s="28">
        <v>2.3548622799999999</v>
      </c>
      <c r="BF503" s="28">
        <v>0</v>
      </c>
      <c r="BG503" s="28">
        <v>0</v>
      </c>
      <c r="BH503" s="28">
        <v>0</v>
      </c>
      <c r="BI503" s="28">
        <v>0</v>
      </c>
      <c r="BJ503" s="28">
        <v>0</v>
      </c>
      <c r="BK503" s="28">
        <v>0</v>
      </c>
      <c r="BL503" s="28">
        <v>0</v>
      </c>
      <c r="BM503" s="28">
        <v>0</v>
      </c>
      <c r="BN503" s="28">
        <v>0</v>
      </c>
      <c r="BO503" s="28">
        <v>0</v>
      </c>
      <c r="BP503" s="28">
        <v>0</v>
      </c>
      <c r="BQ503" s="28">
        <v>0</v>
      </c>
      <c r="BR503" s="28">
        <v>0</v>
      </c>
      <c r="BS503" s="28">
        <v>0</v>
      </c>
      <c r="BT503" s="28">
        <v>0</v>
      </c>
      <c r="BU503" s="28"/>
      <c r="BV503" s="31">
        <f t="shared" si="246"/>
        <v>2.3548622799999999</v>
      </c>
      <c r="BW503" s="31">
        <f t="shared" si="247"/>
        <v>0</v>
      </c>
      <c r="BX503" s="31">
        <f t="shared" si="248"/>
        <v>0</v>
      </c>
      <c r="BY503" s="31">
        <f t="shared" si="249"/>
        <v>2.3548622799999999</v>
      </c>
      <c r="BZ503" s="31">
        <f t="shared" si="250"/>
        <v>0</v>
      </c>
      <c r="CA503" s="31">
        <f t="shared" si="251"/>
        <v>0</v>
      </c>
      <c r="CB503" s="31">
        <f t="shared" si="252"/>
        <v>0</v>
      </c>
      <c r="CC503" s="31">
        <f t="shared" si="253"/>
        <v>0</v>
      </c>
      <c r="CD503" s="31">
        <f t="shared" si="254"/>
        <v>0</v>
      </c>
      <c r="CE503" s="31">
        <f t="shared" si="255"/>
        <v>0</v>
      </c>
      <c r="CF503" s="85" t="s">
        <v>1403</v>
      </c>
    </row>
    <row r="504" spans="1:84" ht="51.75" customHeight="1" x14ac:dyDescent="0.25">
      <c r="A504" s="7" t="s">
        <v>122</v>
      </c>
      <c r="B504" s="17" t="s">
        <v>922</v>
      </c>
      <c r="C504" s="8" t="s">
        <v>923</v>
      </c>
      <c r="D504" s="63">
        <v>2018</v>
      </c>
      <c r="E504" s="63">
        <v>2018</v>
      </c>
      <c r="F504" s="63" t="s">
        <v>1358</v>
      </c>
      <c r="G504" s="64">
        <v>0.19948254502973445</v>
      </c>
      <c r="H504" s="64">
        <f t="shared" si="262"/>
        <v>0.4252956</v>
      </c>
      <c r="I504" s="31" t="s">
        <v>1314</v>
      </c>
      <c r="J504" s="31">
        <v>6.2177719298245615E-2</v>
      </c>
      <c r="K504" s="31">
        <f t="shared" si="263"/>
        <v>0</v>
      </c>
      <c r="L504" s="31" t="s">
        <v>1358</v>
      </c>
      <c r="M504" s="64">
        <v>0</v>
      </c>
      <c r="N504" s="31">
        <v>0</v>
      </c>
      <c r="O504" s="65">
        <v>2.237715397125549</v>
      </c>
      <c r="P504" s="28">
        <v>2.5733727066943812</v>
      </c>
      <c r="Q504" s="28">
        <v>0.69748478399999991</v>
      </c>
      <c r="R504" s="31">
        <v>0.80210750159999988</v>
      </c>
      <c r="S504" s="31">
        <f t="shared" si="258"/>
        <v>0.4252956</v>
      </c>
      <c r="T504" s="31">
        <f t="shared" si="259"/>
        <v>0</v>
      </c>
      <c r="U504" s="31">
        <f t="shared" si="245"/>
        <v>0.4252956</v>
      </c>
      <c r="V504" s="31">
        <f t="shared" si="264"/>
        <v>0</v>
      </c>
      <c r="W504" s="31">
        <f t="shared" si="256"/>
        <v>0</v>
      </c>
      <c r="X504" s="31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8">
        <v>0</v>
      </c>
      <c r="AG504" s="28">
        <v>0</v>
      </c>
      <c r="AH504" s="28">
        <v>0</v>
      </c>
      <c r="AI504" s="28">
        <v>0</v>
      </c>
      <c r="AJ504" s="28">
        <v>0</v>
      </c>
      <c r="AK504" s="28">
        <v>0</v>
      </c>
      <c r="AL504" s="28">
        <v>0</v>
      </c>
      <c r="AM504" s="28">
        <v>0</v>
      </c>
      <c r="AN504" s="28">
        <v>0</v>
      </c>
      <c r="AO504" s="28">
        <v>0</v>
      </c>
      <c r="AP504" s="28">
        <v>0</v>
      </c>
      <c r="AQ504" s="28">
        <v>0</v>
      </c>
      <c r="AR504" s="28">
        <v>0</v>
      </c>
      <c r="AS504" s="28">
        <v>0</v>
      </c>
      <c r="AT504" s="28">
        <v>0</v>
      </c>
      <c r="AU504" s="28">
        <v>0</v>
      </c>
      <c r="AV504" s="28">
        <v>0</v>
      </c>
      <c r="AW504" s="28">
        <v>0</v>
      </c>
      <c r="AX504" s="28">
        <v>0</v>
      </c>
      <c r="AY504" s="28">
        <v>0</v>
      </c>
      <c r="AZ504" s="28">
        <v>0</v>
      </c>
      <c r="BA504" s="28">
        <v>0</v>
      </c>
      <c r="BB504" s="28">
        <v>0.4252956</v>
      </c>
      <c r="BC504" s="28">
        <v>0</v>
      </c>
      <c r="BD504" s="28">
        <v>0</v>
      </c>
      <c r="BE504" s="28">
        <v>0.4252956</v>
      </c>
      <c r="BF504" s="28">
        <v>0</v>
      </c>
      <c r="BG504" s="28">
        <v>0</v>
      </c>
      <c r="BH504" s="28">
        <v>0</v>
      </c>
      <c r="BI504" s="28">
        <v>0</v>
      </c>
      <c r="BJ504" s="28">
        <v>0</v>
      </c>
      <c r="BK504" s="28">
        <v>0</v>
      </c>
      <c r="BL504" s="28">
        <v>0</v>
      </c>
      <c r="BM504" s="28">
        <v>0</v>
      </c>
      <c r="BN504" s="28">
        <v>0</v>
      </c>
      <c r="BO504" s="28">
        <v>0</v>
      </c>
      <c r="BP504" s="28">
        <v>0</v>
      </c>
      <c r="BQ504" s="28">
        <v>0</v>
      </c>
      <c r="BR504" s="28">
        <v>0</v>
      </c>
      <c r="BS504" s="28">
        <v>0</v>
      </c>
      <c r="BT504" s="28">
        <v>0</v>
      </c>
      <c r="BU504" s="28">
        <v>0</v>
      </c>
      <c r="BV504" s="31">
        <f t="shared" si="246"/>
        <v>0.4252956</v>
      </c>
      <c r="BW504" s="31">
        <f t="shared" si="247"/>
        <v>0</v>
      </c>
      <c r="BX504" s="31">
        <f t="shared" si="248"/>
        <v>0</v>
      </c>
      <c r="BY504" s="31">
        <f t="shared" si="249"/>
        <v>0.4252956</v>
      </c>
      <c r="BZ504" s="31">
        <f t="shared" si="250"/>
        <v>0</v>
      </c>
      <c r="CA504" s="31">
        <f t="shared" si="251"/>
        <v>0</v>
      </c>
      <c r="CB504" s="31">
        <f t="shared" si="252"/>
        <v>0</v>
      </c>
      <c r="CC504" s="31">
        <f t="shared" si="253"/>
        <v>0</v>
      </c>
      <c r="CD504" s="31">
        <f t="shared" si="254"/>
        <v>0</v>
      </c>
      <c r="CE504" s="31">
        <f t="shared" si="255"/>
        <v>0</v>
      </c>
      <c r="CF504" s="85" t="s">
        <v>1358</v>
      </c>
    </row>
    <row r="505" spans="1:84" ht="51.75" customHeight="1" x14ac:dyDescent="0.25">
      <c r="A505" s="89" t="s">
        <v>122</v>
      </c>
      <c r="B505" s="90" t="s">
        <v>2146</v>
      </c>
      <c r="C505" s="10" t="s">
        <v>2147</v>
      </c>
      <c r="D505" s="63">
        <v>2018</v>
      </c>
      <c r="E505" s="63">
        <v>2018</v>
      </c>
      <c r="F505" s="63" t="s">
        <v>1358</v>
      </c>
      <c r="G505" s="64">
        <v>0</v>
      </c>
      <c r="H505" s="64">
        <f t="shared" si="262"/>
        <v>3.4000000799999999E-2</v>
      </c>
      <c r="I505" s="31" t="s">
        <v>1358</v>
      </c>
      <c r="J505" s="31">
        <f>H505/7.5</f>
        <v>4.5333334399999996E-3</v>
      </c>
      <c r="K505" s="31">
        <f t="shared" si="263"/>
        <v>3.4000000799999999E-2</v>
      </c>
      <c r="L505" s="31" t="s">
        <v>2627</v>
      </c>
      <c r="M505" s="64">
        <v>0</v>
      </c>
      <c r="N505" s="31">
        <v>0</v>
      </c>
      <c r="O505" s="65">
        <v>0</v>
      </c>
      <c r="P505" s="28">
        <v>0</v>
      </c>
      <c r="Q505" s="28">
        <v>0</v>
      </c>
      <c r="R505" s="31">
        <v>0</v>
      </c>
      <c r="S505" s="31">
        <f t="shared" si="258"/>
        <v>0</v>
      </c>
      <c r="T505" s="31">
        <f t="shared" si="259"/>
        <v>3.4000000799999999E-2</v>
      </c>
      <c r="U505" s="31">
        <f t="shared" si="245"/>
        <v>0</v>
      </c>
      <c r="V505" s="31">
        <f t="shared" si="264"/>
        <v>0</v>
      </c>
      <c r="W505" s="31">
        <f t="shared" si="256"/>
        <v>0</v>
      </c>
      <c r="X505" s="31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8">
        <v>0</v>
      </c>
      <c r="AK505" s="28">
        <v>0</v>
      </c>
      <c r="AL505" s="28">
        <v>0</v>
      </c>
      <c r="AM505" s="28">
        <v>0</v>
      </c>
      <c r="AN505" s="28">
        <v>0</v>
      </c>
      <c r="AO505" s="28">
        <v>0</v>
      </c>
      <c r="AP505" s="28">
        <v>0</v>
      </c>
      <c r="AQ505" s="28">
        <v>0</v>
      </c>
      <c r="AR505" s="28">
        <v>0</v>
      </c>
      <c r="AS505" s="28">
        <v>0</v>
      </c>
      <c r="AT505" s="28">
        <v>0</v>
      </c>
      <c r="AU505" s="28">
        <v>0</v>
      </c>
      <c r="AV505" s="28">
        <v>0</v>
      </c>
      <c r="AW505" s="28">
        <v>0</v>
      </c>
      <c r="AX505" s="28">
        <v>0</v>
      </c>
      <c r="AY505" s="28">
        <v>0</v>
      </c>
      <c r="AZ505" s="28">
        <v>0</v>
      </c>
      <c r="BA505" s="28">
        <v>0</v>
      </c>
      <c r="BB505" s="28">
        <v>0</v>
      </c>
      <c r="BC505" s="28">
        <v>0</v>
      </c>
      <c r="BD505" s="28">
        <v>0</v>
      </c>
      <c r="BE505" s="28">
        <v>0</v>
      </c>
      <c r="BF505" s="28">
        <v>0</v>
      </c>
      <c r="BG505" s="28">
        <v>3.4000000799999999E-2</v>
      </c>
      <c r="BH505" s="28">
        <v>0</v>
      </c>
      <c r="BI505" s="28">
        <v>0</v>
      </c>
      <c r="BJ505" s="28">
        <v>3.4000000799999999E-2</v>
      </c>
      <c r="BK505" s="28">
        <v>0</v>
      </c>
      <c r="BL505" s="28">
        <v>0</v>
      </c>
      <c r="BM505" s="28">
        <v>0</v>
      </c>
      <c r="BN505" s="28">
        <v>0</v>
      </c>
      <c r="BO505" s="28">
        <v>0</v>
      </c>
      <c r="BP505" s="28">
        <v>0</v>
      </c>
      <c r="BQ505" s="28">
        <v>0</v>
      </c>
      <c r="BR505" s="28">
        <v>0</v>
      </c>
      <c r="BS505" s="28">
        <v>0</v>
      </c>
      <c r="BT505" s="28">
        <v>0</v>
      </c>
      <c r="BU505" s="28">
        <v>0</v>
      </c>
      <c r="BV505" s="31">
        <f t="shared" si="246"/>
        <v>3.4000000799999999E-2</v>
      </c>
      <c r="BW505" s="31">
        <f t="shared" si="247"/>
        <v>0</v>
      </c>
      <c r="BX505" s="31">
        <f t="shared" si="248"/>
        <v>0</v>
      </c>
      <c r="BY505" s="31">
        <f t="shared" si="249"/>
        <v>3.4000000799999999E-2</v>
      </c>
      <c r="BZ505" s="31">
        <f t="shared" si="250"/>
        <v>0</v>
      </c>
      <c r="CA505" s="31">
        <f t="shared" si="251"/>
        <v>3.4000000799999999E-2</v>
      </c>
      <c r="CB505" s="31">
        <f t="shared" si="252"/>
        <v>0</v>
      </c>
      <c r="CC505" s="31">
        <f t="shared" si="253"/>
        <v>0</v>
      </c>
      <c r="CD505" s="31">
        <f t="shared" si="254"/>
        <v>3.4000000799999999E-2</v>
      </c>
      <c r="CE505" s="31">
        <f t="shared" si="255"/>
        <v>0</v>
      </c>
      <c r="CF505" s="85" t="s">
        <v>1403</v>
      </c>
    </row>
    <row r="506" spans="1:84" ht="33" customHeight="1" x14ac:dyDescent="0.25">
      <c r="A506" s="89" t="s">
        <v>122</v>
      </c>
      <c r="B506" s="90" t="s">
        <v>2148</v>
      </c>
      <c r="C506" s="10" t="s">
        <v>2149</v>
      </c>
      <c r="D506" s="63">
        <v>2018</v>
      </c>
      <c r="E506" s="63">
        <v>2018</v>
      </c>
      <c r="F506" s="63" t="s">
        <v>1358</v>
      </c>
      <c r="G506" s="64">
        <v>0</v>
      </c>
      <c r="H506" s="64">
        <f t="shared" si="262"/>
        <v>3.5000003599999996E-2</v>
      </c>
      <c r="I506" s="31" t="s">
        <v>1358</v>
      </c>
      <c r="J506" s="31">
        <f>H506/7.5</f>
        <v>4.666667146666666E-3</v>
      </c>
      <c r="K506" s="31">
        <f t="shared" si="263"/>
        <v>3.5000003599999996E-2</v>
      </c>
      <c r="L506" s="31" t="s">
        <v>2627</v>
      </c>
      <c r="M506" s="64">
        <v>0</v>
      </c>
      <c r="N506" s="31">
        <v>0</v>
      </c>
      <c r="O506" s="65">
        <v>0</v>
      </c>
      <c r="P506" s="28">
        <v>0</v>
      </c>
      <c r="Q506" s="28">
        <v>0</v>
      </c>
      <c r="R506" s="31">
        <v>0</v>
      </c>
      <c r="S506" s="31">
        <f t="shared" si="258"/>
        <v>0</v>
      </c>
      <c r="T506" s="31">
        <f t="shared" si="259"/>
        <v>3.5000003599999996E-2</v>
      </c>
      <c r="U506" s="31">
        <f t="shared" ref="U506:U569" si="271">X506+AH506+AR506+BB506+BL506</f>
        <v>0</v>
      </c>
      <c r="V506" s="31">
        <f t="shared" si="264"/>
        <v>0</v>
      </c>
      <c r="W506" s="31">
        <f t="shared" si="256"/>
        <v>0</v>
      </c>
      <c r="X506" s="31">
        <v>0</v>
      </c>
      <c r="Y506" s="28">
        <v>0</v>
      </c>
      <c r="Z506" s="28">
        <v>0</v>
      </c>
      <c r="AA506" s="28">
        <v>0</v>
      </c>
      <c r="AB506" s="28">
        <v>0</v>
      </c>
      <c r="AC506" s="28">
        <v>0</v>
      </c>
      <c r="AD506" s="28">
        <v>0</v>
      </c>
      <c r="AE506" s="28">
        <v>0</v>
      </c>
      <c r="AF506" s="28">
        <v>0</v>
      </c>
      <c r="AG506" s="28">
        <v>0</v>
      </c>
      <c r="AH506" s="28">
        <v>0</v>
      </c>
      <c r="AI506" s="28">
        <v>0</v>
      </c>
      <c r="AJ506" s="28">
        <v>0</v>
      </c>
      <c r="AK506" s="28">
        <v>0</v>
      </c>
      <c r="AL506" s="28">
        <v>0</v>
      </c>
      <c r="AM506" s="28">
        <v>0</v>
      </c>
      <c r="AN506" s="28">
        <v>0</v>
      </c>
      <c r="AO506" s="28">
        <v>0</v>
      </c>
      <c r="AP506" s="28">
        <v>0</v>
      </c>
      <c r="AQ506" s="28">
        <v>0</v>
      </c>
      <c r="AR506" s="28">
        <v>0</v>
      </c>
      <c r="AS506" s="28">
        <v>0</v>
      </c>
      <c r="AT506" s="28">
        <v>0</v>
      </c>
      <c r="AU506" s="28">
        <v>0</v>
      </c>
      <c r="AV506" s="28">
        <v>0</v>
      </c>
      <c r="AW506" s="28">
        <v>0</v>
      </c>
      <c r="AX506" s="28">
        <v>0</v>
      </c>
      <c r="AY506" s="28">
        <v>0</v>
      </c>
      <c r="AZ506" s="28">
        <v>0</v>
      </c>
      <c r="BA506" s="28">
        <v>0</v>
      </c>
      <c r="BB506" s="28">
        <v>0</v>
      </c>
      <c r="BC506" s="28">
        <v>0</v>
      </c>
      <c r="BD506" s="28">
        <v>0</v>
      </c>
      <c r="BE506" s="28">
        <v>0</v>
      </c>
      <c r="BF506" s="28">
        <v>0</v>
      </c>
      <c r="BG506" s="28">
        <v>3.5000003599999996E-2</v>
      </c>
      <c r="BH506" s="28">
        <v>0</v>
      </c>
      <c r="BI506" s="28">
        <v>0</v>
      </c>
      <c r="BJ506" s="28">
        <v>3.5000003599999996E-2</v>
      </c>
      <c r="BK506" s="28">
        <v>0</v>
      </c>
      <c r="BL506" s="28">
        <v>0</v>
      </c>
      <c r="BM506" s="28">
        <v>0</v>
      </c>
      <c r="BN506" s="28">
        <v>0</v>
      </c>
      <c r="BO506" s="28">
        <v>0</v>
      </c>
      <c r="BP506" s="28">
        <v>0</v>
      </c>
      <c r="BQ506" s="28">
        <v>0</v>
      </c>
      <c r="BR506" s="28">
        <v>0</v>
      </c>
      <c r="BS506" s="28">
        <v>0</v>
      </c>
      <c r="BT506" s="28">
        <v>0</v>
      </c>
      <c r="BU506" s="28">
        <v>0</v>
      </c>
      <c r="BV506" s="31">
        <f t="shared" ref="BV506:BV569" si="272">AH506+AM506+AR506+AW506+BB506+BG506+BL506</f>
        <v>3.5000003599999996E-2</v>
      </c>
      <c r="BW506" s="31">
        <f t="shared" ref="BW506:BW569" si="273">AI506+AN506+AS506+AX506+BC506+BH506+BM506</f>
        <v>0</v>
      </c>
      <c r="BX506" s="31">
        <f t="shared" ref="BX506:BX569" si="274">AJ506+AO506+AT506+AY506+BD506+BI506+BN506</f>
        <v>0</v>
      </c>
      <c r="BY506" s="31">
        <f t="shared" ref="BY506:BY569" si="275">AK506+AP506+AU506+AZ506+BE506+BJ506+BO506</f>
        <v>3.5000003599999996E-2</v>
      </c>
      <c r="BZ506" s="31">
        <f t="shared" ref="BZ506:BZ569" si="276">AL506+AQ506+AV506+BA506+BF506+BK506+BP506</f>
        <v>0</v>
      </c>
      <c r="CA506" s="31">
        <f t="shared" ref="CA506:CA569" si="277">AM506+AW506+BG506+BQ506</f>
        <v>3.5000003599999996E-2</v>
      </c>
      <c r="CB506" s="31">
        <f t="shared" ref="CB506:CB569" si="278">AN506+AX506+BH506+BR506</f>
        <v>0</v>
      </c>
      <c r="CC506" s="31">
        <f t="shared" ref="CC506:CC569" si="279">AO506+AY506+BI506+BS506</f>
        <v>0</v>
      </c>
      <c r="CD506" s="31">
        <f t="shared" ref="CD506:CD569" si="280">AP506+AZ506+BJ506+BT506</f>
        <v>3.5000003599999996E-2</v>
      </c>
      <c r="CE506" s="31">
        <f t="shared" ref="CE506:CE569" si="281">AQ506+BA506+BK506+BU506</f>
        <v>0</v>
      </c>
      <c r="CF506" s="85" t="s">
        <v>1403</v>
      </c>
    </row>
    <row r="507" spans="1:84" ht="33" customHeight="1" x14ac:dyDescent="0.25">
      <c r="A507" s="89" t="s">
        <v>122</v>
      </c>
      <c r="B507" s="90" t="s">
        <v>2150</v>
      </c>
      <c r="C507" s="10" t="s">
        <v>2151</v>
      </c>
      <c r="D507" s="63">
        <v>2018</v>
      </c>
      <c r="E507" s="63">
        <v>2018</v>
      </c>
      <c r="F507" s="63" t="s">
        <v>1358</v>
      </c>
      <c r="G507" s="64">
        <v>0</v>
      </c>
      <c r="H507" s="64">
        <f t="shared" si="262"/>
        <v>3.5000003599999996E-2</v>
      </c>
      <c r="I507" s="31" t="s">
        <v>1358</v>
      </c>
      <c r="J507" s="31">
        <f>H507/7.5</f>
        <v>4.666667146666666E-3</v>
      </c>
      <c r="K507" s="31">
        <f t="shared" si="263"/>
        <v>3.5000003599999996E-2</v>
      </c>
      <c r="L507" s="31" t="s">
        <v>2627</v>
      </c>
      <c r="M507" s="64">
        <v>0</v>
      </c>
      <c r="N507" s="31">
        <v>0</v>
      </c>
      <c r="O507" s="65">
        <v>0</v>
      </c>
      <c r="P507" s="28">
        <v>0</v>
      </c>
      <c r="Q507" s="28">
        <v>0</v>
      </c>
      <c r="R507" s="31">
        <v>0</v>
      </c>
      <c r="S507" s="31">
        <f t="shared" si="258"/>
        <v>0</v>
      </c>
      <c r="T507" s="31">
        <f t="shared" si="259"/>
        <v>3.5000003599999996E-2</v>
      </c>
      <c r="U507" s="31">
        <f t="shared" si="271"/>
        <v>0</v>
      </c>
      <c r="V507" s="31">
        <f t="shared" si="264"/>
        <v>0</v>
      </c>
      <c r="W507" s="31">
        <f t="shared" si="256"/>
        <v>0</v>
      </c>
      <c r="X507" s="31">
        <v>0</v>
      </c>
      <c r="Y507" s="28">
        <v>0</v>
      </c>
      <c r="Z507" s="28">
        <v>0</v>
      </c>
      <c r="AA507" s="28">
        <v>0</v>
      </c>
      <c r="AB507" s="28">
        <v>0</v>
      </c>
      <c r="AC507" s="28">
        <v>0</v>
      </c>
      <c r="AD507" s="28">
        <v>0</v>
      </c>
      <c r="AE507" s="28">
        <v>0</v>
      </c>
      <c r="AF507" s="28">
        <v>0</v>
      </c>
      <c r="AG507" s="28">
        <v>0</v>
      </c>
      <c r="AH507" s="28">
        <v>0</v>
      </c>
      <c r="AI507" s="28">
        <v>0</v>
      </c>
      <c r="AJ507" s="28">
        <v>0</v>
      </c>
      <c r="AK507" s="28">
        <v>0</v>
      </c>
      <c r="AL507" s="28">
        <v>0</v>
      </c>
      <c r="AM507" s="28">
        <v>0</v>
      </c>
      <c r="AN507" s="28">
        <v>0</v>
      </c>
      <c r="AO507" s="28">
        <v>0</v>
      </c>
      <c r="AP507" s="28">
        <v>0</v>
      </c>
      <c r="AQ507" s="28">
        <v>0</v>
      </c>
      <c r="AR507" s="28">
        <v>0</v>
      </c>
      <c r="AS507" s="28">
        <v>0</v>
      </c>
      <c r="AT507" s="28">
        <v>0</v>
      </c>
      <c r="AU507" s="28">
        <v>0</v>
      </c>
      <c r="AV507" s="28">
        <v>0</v>
      </c>
      <c r="AW507" s="28">
        <v>0</v>
      </c>
      <c r="AX507" s="28">
        <v>0</v>
      </c>
      <c r="AY507" s="28">
        <v>0</v>
      </c>
      <c r="AZ507" s="28">
        <v>0</v>
      </c>
      <c r="BA507" s="28">
        <v>0</v>
      </c>
      <c r="BB507" s="28">
        <v>0</v>
      </c>
      <c r="BC507" s="28">
        <v>0</v>
      </c>
      <c r="BD507" s="28">
        <v>0</v>
      </c>
      <c r="BE507" s="28">
        <v>0</v>
      </c>
      <c r="BF507" s="28">
        <v>0</v>
      </c>
      <c r="BG507" s="28">
        <v>3.5000003599999996E-2</v>
      </c>
      <c r="BH507" s="28">
        <v>0</v>
      </c>
      <c r="BI507" s="28">
        <v>0</v>
      </c>
      <c r="BJ507" s="28">
        <v>3.5000003599999996E-2</v>
      </c>
      <c r="BK507" s="28">
        <v>0</v>
      </c>
      <c r="BL507" s="28">
        <v>0</v>
      </c>
      <c r="BM507" s="28">
        <v>0</v>
      </c>
      <c r="BN507" s="28">
        <v>0</v>
      </c>
      <c r="BO507" s="28">
        <v>0</v>
      </c>
      <c r="BP507" s="28">
        <v>0</v>
      </c>
      <c r="BQ507" s="28">
        <v>0</v>
      </c>
      <c r="BR507" s="28">
        <v>0</v>
      </c>
      <c r="BS507" s="28">
        <v>0</v>
      </c>
      <c r="BT507" s="28">
        <v>0</v>
      </c>
      <c r="BU507" s="28">
        <v>0</v>
      </c>
      <c r="BV507" s="31">
        <f t="shared" si="272"/>
        <v>3.5000003599999996E-2</v>
      </c>
      <c r="BW507" s="31">
        <f t="shared" si="273"/>
        <v>0</v>
      </c>
      <c r="BX507" s="31">
        <f t="shared" si="274"/>
        <v>0</v>
      </c>
      <c r="BY507" s="31">
        <f t="shared" si="275"/>
        <v>3.5000003599999996E-2</v>
      </c>
      <c r="BZ507" s="31">
        <f t="shared" si="276"/>
        <v>0</v>
      </c>
      <c r="CA507" s="31">
        <f t="shared" si="277"/>
        <v>3.5000003599999996E-2</v>
      </c>
      <c r="CB507" s="31">
        <f t="shared" si="278"/>
        <v>0</v>
      </c>
      <c r="CC507" s="31">
        <f t="shared" si="279"/>
        <v>0</v>
      </c>
      <c r="CD507" s="31">
        <f t="shared" si="280"/>
        <v>3.5000003599999996E-2</v>
      </c>
      <c r="CE507" s="31">
        <f t="shared" si="281"/>
        <v>0</v>
      </c>
      <c r="CF507" s="85" t="s">
        <v>1403</v>
      </c>
    </row>
    <row r="508" spans="1:84" ht="33" customHeight="1" x14ac:dyDescent="0.25">
      <c r="A508" s="89" t="s">
        <v>122</v>
      </c>
      <c r="B508" s="90" t="s">
        <v>2152</v>
      </c>
      <c r="C508" s="10" t="s">
        <v>2153</v>
      </c>
      <c r="D508" s="63">
        <v>2018</v>
      </c>
      <c r="E508" s="63">
        <v>2018</v>
      </c>
      <c r="F508" s="63" t="s">
        <v>1358</v>
      </c>
      <c r="G508" s="64">
        <v>0</v>
      </c>
      <c r="H508" s="64">
        <f t="shared" si="262"/>
        <v>2.7729999999999998E-2</v>
      </c>
      <c r="I508" s="31" t="s">
        <v>1358</v>
      </c>
      <c r="J508" s="31">
        <f>H508/7.53</f>
        <v>3.682602921646746E-3</v>
      </c>
      <c r="K508" s="31">
        <f t="shared" si="263"/>
        <v>2.7729999999999998E-2</v>
      </c>
      <c r="L508" s="31" t="s">
        <v>2661</v>
      </c>
      <c r="M508" s="64">
        <v>0</v>
      </c>
      <c r="N508" s="31">
        <v>0</v>
      </c>
      <c r="O508" s="65">
        <v>0</v>
      </c>
      <c r="P508" s="28">
        <v>0</v>
      </c>
      <c r="Q508" s="28">
        <v>0</v>
      </c>
      <c r="R508" s="31">
        <v>0</v>
      </c>
      <c r="S508" s="31">
        <f t="shared" si="258"/>
        <v>0</v>
      </c>
      <c r="T508" s="31">
        <f t="shared" si="259"/>
        <v>2.7729999999999998E-2</v>
      </c>
      <c r="U508" s="31">
        <f t="shared" si="271"/>
        <v>0</v>
      </c>
      <c r="V508" s="31">
        <f t="shared" si="264"/>
        <v>0</v>
      </c>
      <c r="W508" s="31">
        <f t="shared" si="256"/>
        <v>0</v>
      </c>
      <c r="X508" s="31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8">
        <v>0</v>
      </c>
      <c r="AK508" s="28">
        <v>0</v>
      </c>
      <c r="AL508" s="28">
        <v>0</v>
      </c>
      <c r="AM508" s="28">
        <v>0</v>
      </c>
      <c r="AN508" s="28">
        <v>0</v>
      </c>
      <c r="AO508" s="28">
        <v>0</v>
      </c>
      <c r="AP508" s="28">
        <v>0</v>
      </c>
      <c r="AQ508" s="28">
        <v>0</v>
      </c>
      <c r="AR508" s="28">
        <v>0</v>
      </c>
      <c r="AS508" s="28">
        <v>0</v>
      </c>
      <c r="AT508" s="28">
        <v>0</v>
      </c>
      <c r="AU508" s="28">
        <v>0</v>
      </c>
      <c r="AV508" s="28">
        <v>0</v>
      </c>
      <c r="AW508" s="28">
        <v>0</v>
      </c>
      <c r="AX508" s="28">
        <v>0</v>
      </c>
      <c r="AY508" s="28">
        <v>0</v>
      </c>
      <c r="AZ508" s="28">
        <v>0</v>
      </c>
      <c r="BA508" s="28">
        <v>0</v>
      </c>
      <c r="BB508" s="28">
        <v>0</v>
      </c>
      <c r="BC508" s="28">
        <v>0</v>
      </c>
      <c r="BD508" s="28">
        <v>0</v>
      </c>
      <c r="BE508" s="28">
        <v>0</v>
      </c>
      <c r="BF508" s="28">
        <v>0</v>
      </c>
      <c r="BG508" s="28">
        <v>2.7729999999999998E-2</v>
      </c>
      <c r="BH508" s="28">
        <v>0</v>
      </c>
      <c r="BI508" s="28">
        <v>0</v>
      </c>
      <c r="BJ508" s="28">
        <v>2.7729999999999998E-2</v>
      </c>
      <c r="BK508" s="28">
        <v>0</v>
      </c>
      <c r="BL508" s="28">
        <v>0</v>
      </c>
      <c r="BM508" s="28">
        <v>0</v>
      </c>
      <c r="BN508" s="28">
        <v>0</v>
      </c>
      <c r="BO508" s="28">
        <v>0</v>
      </c>
      <c r="BP508" s="28">
        <v>0</v>
      </c>
      <c r="BQ508" s="28">
        <v>0</v>
      </c>
      <c r="BR508" s="28">
        <v>0</v>
      </c>
      <c r="BS508" s="28">
        <v>0</v>
      </c>
      <c r="BT508" s="28">
        <v>0</v>
      </c>
      <c r="BU508" s="28">
        <v>0</v>
      </c>
      <c r="BV508" s="31">
        <f t="shared" si="272"/>
        <v>2.7729999999999998E-2</v>
      </c>
      <c r="BW508" s="31">
        <f t="shared" si="273"/>
        <v>0</v>
      </c>
      <c r="BX508" s="31">
        <f t="shared" si="274"/>
        <v>0</v>
      </c>
      <c r="BY508" s="31">
        <f t="shared" si="275"/>
        <v>2.7729999999999998E-2</v>
      </c>
      <c r="BZ508" s="31">
        <f t="shared" si="276"/>
        <v>0</v>
      </c>
      <c r="CA508" s="31">
        <f t="shared" si="277"/>
        <v>2.7729999999999998E-2</v>
      </c>
      <c r="CB508" s="31">
        <f t="shared" si="278"/>
        <v>0</v>
      </c>
      <c r="CC508" s="31">
        <f t="shared" si="279"/>
        <v>0</v>
      </c>
      <c r="CD508" s="31">
        <f t="shared" si="280"/>
        <v>2.7729999999999998E-2</v>
      </c>
      <c r="CE508" s="31">
        <f t="shared" si="281"/>
        <v>0</v>
      </c>
      <c r="CF508" s="85" t="s">
        <v>1403</v>
      </c>
    </row>
    <row r="509" spans="1:84" ht="33" customHeight="1" x14ac:dyDescent="0.25">
      <c r="A509" s="89" t="s">
        <v>122</v>
      </c>
      <c r="B509" s="90" t="s">
        <v>2154</v>
      </c>
      <c r="C509" s="10" t="s">
        <v>2155</v>
      </c>
      <c r="D509" s="63">
        <v>2018</v>
      </c>
      <c r="E509" s="63">
        <v>2018</v>
      </c>
      <c r="F509" s="63" t="s">
        <v>1358</v>
      </c>
      <c r="G509" s="64">
        <v>0</v>
      </c>
      <c r="H509" s="64">
        <f t="shared" si="262"/>
        <v>2.7729999999999998E-2</v>
      </c>
      <c r="I509" s="31" t="s">
        <v>1358</v>
      </c>
      <c r="J509" s="31">
        <f>H509/7.53</f>
        <v>3.682602921646746E-3</v>
      </c>
      <c r="K509" s="31">
        <f t="shared" si="263"/>
        <v>2.7729999999999998E-2</v>
      </c>
      <c r="L509" s="31" t="s">
        <v>2661</v>
      </c>
      <c r="M509" s="64">
        <v>0</v>
      </c>
      <c r="N509" s="31">
        <v>0</v>
      </c>
      <c r="O509" s="65">
        <v>0</v>
      </c>
      <c r="P509" s="28">
        <v>0</v>
      </c>
      <c r="Q509" s="28">
        <v>0</v>
      </c>
      <c r="R509" s="31">
        <v>0</v>
      </c>
      <c r="S509" s="31">
        <f t="shared" si="258"/>
        <v>0</v>
      </c>
      <c r="T509" s="31">
        <f t="shared" si="259"/>
        <v>2.7729999999999998E-2</v>
      </c>
      <c r="U509" s="31">
        <f t="shared" si="271"/>
        <v>0</v>
      </c>
      <c r="V509" s="31">
        <f t="shared" si="264"/>
        <v>0</v>
      </c>
      <c r="W509" s="31">
        <f t="shared" si="256"/>
        <v>0</v>
      </c>
      <c r="X509" s="31">
        <v>0</v>
      </c>
      <c r="Y509" s="28">
        <v>0</v>
      </c>
      <c r="Z509" s="28">
        <v>0</v>
      </c>
      <c r="AA509" s="28">
        <v>0</v>
      </c>
      <c r="AB509" s="28">
        <v>0</v>
      </c>
      <c r="AC509" s="28">
        <v>0</v>
      </c>
      <c r="AD509" s="28">
        <v>0</v>
      </c>
      <c r="AE509" s="28">
        <v>0</v>
      </c>
      <c r="AF509" s="28">
        <v>0</v>
      </c>
      <c r="AG509" s="28">
        <v>0</v>
      </c>
      <c r="AH509" s="28">
        <v>0</v>
      </c>
      <c r="AI509" s="28">
        <v>0</v>
      </c>
      <c r="AJ509" s="28">
        <v>0</v>
      </c>
      <c r="AK509" s="28">
        <v>0</v>
      </c>
      <c r="AL509" s="28">
        <v>0</v>
      </c>
      <c r="AM509" s="28">
        <v>0</v>
      </c>
      <c r="AN509" s="28">
        <v>0</v>
      </c>
      <c r="AO509" s="28">
        <v>0</v>
      </c>
      <c r="AP509" s="28">
        <v>0</v>
      </c>
      <c r="AQ509" s="28">
        <v>0</v>
      </c>
      <c r="AR509" s="28">
        <v>0</v>
      </c>
      <c r="AS509" s="28">
        <v>0</v>
      </c>
      <c r="AT509" s="28">
        <v>0</v>
      </c>
      <c r="AU509" s="28">
        <v>0</v>
      </c>
      <c r="AV509" s="28">
        <v>0</v>
      </c>
      <c r="AW509" s="28">
        <v>0</v>
      </c>
      <c r="AX509" s="28">
        <v>0</v>
      </c>
      <c r="AY509" s="28">
        <v>0</v>
      </c>
      <c r="AZ509" s="28">
        <v>0</v>
      </c>
      <c r="BA509" s="28">
        <v>0</v>
      </c>
      <c r="BB509" s="28">
        <v>0</v>
      </c>
      <c r="BC509" s="28">
        <v>0</v>
      </c>
      <c r="BD509" s="28">
        <v>0</v>
      </c>
      <c r="BE509" s="28">
        <v>0</v>
      </c>
      <c r="BF509" s="28">
        <v>0</v>
      </c>
      <c r="BG509" s="28">
        <v>2.7729999999999998E-2</v>
      </c>
      <c r="BH509" s="28">
        <v>0</v>
      </c>
      <c r="BI509" s="28">
        <v>0</v>
      </c>
      <c r="BJ509" s="28">
        <v>2.7729999999999998E-2</v>
      </c>
      <c r="BK509" s="28">
        <v>0</v>
      </c>
      <c r="BL509" s="28">
        <v>0</v>
      </c>
      <c r="BM509" s="28">
        <v>0</v>
      </c>
      <c r="BN509" s="28">
        <v>0</v>
      </c>
      <c r="BO509" s="28">
        <v>0</v>
      </c>
      <c r="BP509" s="28">
        <v>0</v>
      </c>
      <c r="BQ509" s="28">
        <v>0</v>
      </c>
      <c r="BR509" s="28">
        <v>0</v>
      </c>
      <c r="BS509" s="28">
        <v>0</v>
      </c>
      <c r="BT509" s="28">
        <v>0</v>
      </c>
      <c r="BU509" s="28">
        <v>0</v>
      </c>
      <c r="BV509" s="31">
        <f t="shared" si="272"/>
        <v>2.7729999999999998E-2</v>
      </c>
      <c r="BW509" s="31">
        <f t="shared" si="273"/>
        <v>0</v>
      </c>
      <c r="BX509" s="31">
        <f t="shared" si="274"/>
        <v>0</v>
      </c>
      <c r="BY509" s="31">
        <f t="shared" si="275"/>
        <v>2.7729999999999998E-2</v>
      </c>
      <c r="BZ509" s="31">
        <f t="shared" si="276"/>
        <v>0</v>
      </c>
      <c r="CA509" s="31">
        <f t="shared" si="277"/>
        <v>2.7729999999999998E-2</v>
      </c>
      <c r="CB509" s="31">
        <f t="shared" si="278"/>
        <v>0</v>
      </c>
      <c r="CC509" s="31">
        <f t="shared" si="279"/>
        <v>0</v>
      </c>
      <c r="CD509" s="31">
        <f t="shared" si="280"/>
        <v>2.7729999999999998E-2</v>
      </c>
      <c r="CE509" s="31">
        <f t="shared" si="281"/>
        <v>0</v>
      </c>
      <c r="CF509" s="85" t="s">
        <v>1403</v>
      </c>
    </row>
    <row r="510" spans="1:84" ht="33" customHeight="1" x14ac:dyDescent="0.25">
      <c r="A510" s="89" t="s">
        <v>122</v>
      </c>
      <c r="B510" s="90" t="s">
        <v>2156</v>
      </c>
      <c r="C510" s="10" t="s">
        <v>2157</v>
      </c>
      <c r="D510" s="63">
        <v>2018</v>
      </c>
      <c r="E510" s="63">
        <v>2018</v>
      </c>
      <c r="F510" s="63" t="s">
        <v>1358</v>
      </c>
      <c r="G510" s="64">
        <v>0</v>
      </c>
      <c r="H510" s="64">
        <f t="shared" si="262"/>
        <v>3.6579999999999994E-2</v>
      </c>
      <c r="I510" s="31" t="s">
        <v>1358</v>
      </c>
      <c r="J510" s="31">
        <f>H510/7.71</f>
        <v>4.7444876783398178E-3</v>
      </c>
      <c r="K510" s="31">
        <f t="shared" si="263"/>
        <v>3.6579999999999994E-2</v>
      </c>
      <c r="L510" s="31" t="s">
        <v>2625</v>
      </c>
      <c r="M510" s="64">
        <v>0</v>
      </c>
      <c r="N510" s="31">
        <v>0</v>
      </c>
      <c r="O510" s="65">
        <v>0</v>
      </c>
      <c r="P510" s="28">
        <v>0</v>
      </c>
      <c r="Q510" s="28">
        <v>0</v>
      </c>
      <c r="R510" s="31">
        <v>0</v>
      </c>
      <c r="S510" s="31">
        <f t="shared" si="258"/>
        <v>0</v>
      </c>
      <c r="T510" s="31">
        <f t="shared" si="259"/>
        <v>3.6579999999999994E-2</v>
      </c>
      <c r="U510" s="31">
        <f t="shared" si="271"/>
        <v>0</v>
      </c>
      <c r="V510" s="31">
        <f t="shared" si="264"/>
        <v>0</v>
      </c>
      <c r="W510" s="31">
        <f t="shared" si="256"/>
        <v>0</v>
      </c>
      <c r="X510" s="31">
        <v>0</v>
      </c>
      <c r="Y510" s="28">
        <v>0</v>
      </c>
      <c r="Z510" s="28">
        <v>0</v>
      </c>
      <c r="AA510" s="28">
        <v>0</v>
      </c>
      <c r="AB510" s="28">
        <v>0</v>
      </c>
      <c r="AC510" s="28">
        <v>0</v>
      </c>
      <c r="AD510" s="28">
        <v>0</v>
      </c>
      <c r="AE510" s="28">
        <v>0</v>
      </c>
      <c r="AF510" s="28">
        <v>0</v>
      </c>
      <c r="AG510" s="28">
        <v>0</v>
      </c>
      <c r="AH510" s="28">
        <v>0</v>
      </c>
      <c r="AI510" s="28">
        <v>0</v>
      </c>
      <c r="AJ510" s="28">
        <v>0</v>
      </c>
      <c r="AK510" s="28">
        <v>0</v>
      </c>
      <c r="AL510" s="28">
        <v>0</v>
      </c>
      <c r="AM510" s="28">
        <v>0</v>
      </c>
      <c r="AN510" s="28">
        <v>0</v>
      </c>
      <c r="AO510" s="28">
        <v>0</v>
      </c>
      <c r="AP510" s="28">
        <v>0</v>
      </c>
      <c r="AQ510" s="28">
        <v>0</v>
      </c>
      <c r="AR510" s="28">
        <v>0</v>
      </c>
      <c r="AS510" s="28">
        <v>0</v>
      </c>
      <c r="AT510" s="28">
        <v>0</v>
      </c>
      <c r="AU510" s="28">
        <v>0</v>
      </c>
      <c r="AV510" s="28">
        <v>0</v>
      </c>
      <c r="AW510" s="28">
        <v>0</v>
      </c>
      <c r="AX510" s="28">
        <v>0</v>
      </c>
      <c r="AY510" s="28">
        <v>0</v>
      </c>
      <c r="AZ510" s="28">
        <v>0</v>
      </c>
      <c r="BA510" s="28">
        <v>0</v>
      </c>
      <c r="BB510" s="28">
        <v>0</v>
      </c>
      <c r="BC510" s="28">
        <v>0</v>
      </c>
      <c r="BD510" s="28">
        <v>0</v>
      </c>
      <c r="BE510" s="28">
        <v>0</v>
      </c>
      <c r="BF510" s="28">
        <v>0</v>
      </c>
      <c r="BG510" s="28">
        <v>3.6579999999999994E-2</v>
      </c>
      <c r="BH510" s="28">
        <v>0</v>
      </c>
      <c r="BI510" s="28">
        <v>0</v>
      </c>
      <c r="BJ510" s="28">
        <v>3.6579999999999994E-2</v>
      </c>
      <c r="BK510" s="28">
        <v>0</v>
      </c>
      <c r="BL510" s="28">
        <v>0</v>
      </c>
      <c r="BM510" s="28">
        <v>0</v>
      </c>
      <c r="BN510" s="28">
        <v>0</v>
      </c>
      <c r="BO510" s="28">
        <v>0</v>
      </c>
      <c r="BP510" s="28">
        <v>0</v>
      </c>
      <c r="BQ510" s="28">
        <v>0</v>
      </c>
      <c r="BR510" s="28">
        <v>0</v>
      </c>
      <c r="BS510" s="28">
        <v>0</v>
      </c>
      <c r="BT510" s="28">
        <v>0</v>
      </c>
      <c r="BU510" s="28">
        <v>0</v>
      </c>
      <c r="BV510" s="31">
        <f t="shared" si="272"/>
        <v>3.6579999999999994E-2</v>
      </c>
      <c r="BW510" s="31">
        <f t="shared" si="273"/>
        <v>0</v>
      </c>
      <c r="BX510" s="31">
        <f t="shared" si="274"/>
        <v>0</v>
      </c>
      <c r="BY510" s="31">
        <f t="shared" si="275"/>
        <v>3.6579999999999994E-2</v>
      </c>
      <c r="BZ510" s="31">
        <f t="shared" si="276"/>
        <v>0</v>
      </c>
      <c r="CA510" s="31">
        <f t="shared" si="277"/>
        <v>3.6579999999999994E-2</v>
      </c>
      <c r="CB510" s="31">
        <f t="shared" si="278"/>
        <v>0</v>
      </c>
      <c r="CC510" s="31">
        <f t="shared" si="279"/>
        <v>0</v>
      </c>
      <c r="CD510" s="31">
        <f t="shared" si="280"/>
        <v>3.6579999999999994E-2</v>
      </c>
      <c r="CE510" s="31">
        <f t="shared" si="281"/>
        <v>0</v>
      </c>
      <c r="CF510" s="85" t="s">
        <v>1403</v>
      </c>
    </row>
    <row r="511" spans="1:84" ht="33" customHeight="1" x14ac:dyDescent="0.25">
      <c r="A511" s="89" t="s">
        <v>122</v>
      </c>
      <c r="B511" s="90" t="s">
        <v>2158</v>
      </c>
      <c r="C511" s="10" t="s">
        <v>2159</v>
      </c>
      <c r="D511" s="63">
        <v>2018</v>
      </c>
      <c r="E511" s="63">
        <v>2018</v>
      </c>
      <c r="F511" s="63" t="s">
        <v>1358</v>
      </c>
      <c r="G511" s="64">
        <v>0</v>
      </c>
      <c r="H511" s="64">
        <f t="shared" si="262"/>
        <v>3.6579999999999994E-2</v>
      </c>
      <c r="I511" s="31" t="s">
        <v>1358</v>
      </c>
      <c r="J511" s="31">
        <f>H511/7.71</f>
        <v>4.7444876783398178E-3</v>
      </c>
      <c r="K511" s="31">
        <f t="shared" si="263"/>
        <v>3.6579999999999994E-2</v>
      </c>
      <c r="L511" s="31" t="s">
        <v>2625</v>
      </c>
      <c r="M511" s="64">
        <v>0</v>
      </c>
      <c r="N511" s="31">
        <v>0</v>
      </c>
      <c r="O511" s="65">
        <v>0</v>
      </c>
      <c r="P511" s="28">
        <v>0</v>
      </c>
      <c r="Q511" s="28">
        <v>0</v>
      </c>
      <c r="R511" s="31">
        <v>0</v>
      </c>
      <c r="S511" s="31">
        <f t="shared" si="258"/>
        <v>0</v>
      </c>
      <c r="T511" s="31">
        <f t="shared" si="259"/>
        <v>3.6579999999999994E-2</v>
      </c>
      <c r="U511" s="31">
        <f t="shared" si="271"/>
        <v>0</v>
      </c>
      <c r="V511" s="31">
        <f t="shared" si="264"/>
        <v>0</v>
      </c>
      <c r="W511" s="31">
        <f t="shared" si="256"/>
        <v>0</v>
      </c>
      <c r="X511" s="31">
        <v>0</v>
      </c>
      <c r="Y511" s="28">
        <v>0</v>
      </c>
      <c r="Z511" s="28">
        <v>0</v>
      </c>
      <c r="AA511" s="28">
        <v>0</v>
      </c>
      <c r="AB511" s="28">
        <v>0</v>
      </c>
      <c r="AC511" s="28">
        <v>0</v>
      </c>
      <c r="AD511" s="28">
        <v>0</v>
      </c>
      <c r="AE511" s="28">
        <v>0</v>
      </c>
      <c r="AF511" s="28">
        <v>0</v>
      </c>
      <c r="AG511" s="28">
        <v>0</v>
      </c>
      <c r="AH511" s="28">
        <v>0</v>
      </c>
      <c r="AI511" s="28">
        <v>0</v>
      </c>
      <c r="AJ511" s="28">
        <v>0</v>
      </c>
      <c r="AK511" s="28">
        <v>0</v>
      </c>
      <c r="AL511" s="28">
        <v>0</v>
      </c>
      <c r="AM511" s="28">
        <v>0</v>
      </c>
      <c r="AN511" s="28">
        <v>0</v>
      </c>
      <c r="AO511" s="28">
        <v>0</v>
      </c>
      <c r="AP511" s="28">
        <v>0</v>
      </c>
      <c r="AQ511" s="28">
        <v>0</v>
      </c>
      <c r="AR511" s="28">
        <v>0</v>
      </c>
      <c r="AS511" s="28">
        <v>0</v>
      </c>
      <c r="AT511" s="28">
        <v>0</v>
      </c>
      <c r="AU511" s="28">
        <v>0</v>
      </c>
      <c r="AV511" s="28">
        <v>0</v>
      </c>
      <c r="AW511" s="28">
        <v>0</v>
      </c>
      <c r="AX511" s="28">
        <v>0</v>
      </c>
      <c r="AY511" s="28">
        <v>0</v>
      </c>
      <c r="AZ511" s="28">
        <v>0</v>
      </c>
      <c r="BA511" s="28">
        <v>0</v>
      </c>
      <c r="BB511" s="28">
        <v>0</v>
      </c>
      <c r="BC511" s="28">
        <v>0</v>
      </c>
      <c r="BD511" s="28">
        <v>0</v>
      </c>
      <c r="BE511" s="28">
        <v>0</v>
      </c>
      <c r="BF511" s="28">
        <v>0</v>
      </c>
      <c r="BG511" s="28">
        <v>3.6579999999999994E-2</v>
      </c>
      <c r="BH511" s="28">
        <v>0</v>
      </c>
      <c r="BI511" s="28">
        <v>0</v>
      </c>
      <c r="BJ511" s="28">
        <v>3.6579999999999994E-2</v>
      </c>
      <c r="BK511" s="28">
        <v>0</v>
      </c>
      <c r="BL511" s="28">
        <v>0</v>
      </c>
      <c r="BM511" s="28">
        <v>0</v>
      </c>
      <c r="BN511" s="28">
        <v>0</v>
      </c>
      <c r="BO511" s="28">
        <v>0</v>
      </c>
      <c r="BP511" s="28">
        <v>0</v>
      </c>
      <c r="BQ511" s="28">
        <v>0</v>
      </c>
      <c r="BR511" s="28">
        <v>0</v>
      </c>
      <c r="BS511" s="28">
        <v>0</v>
      </c>
      <c r="BT511" s="28">
        <v>0</v>
      </c>
      <c r="BU511" s="28">
        <v>0</v>
      </c>
      <c r="BV511" s="31">
        <f t="shared" si="272"/>
        <v>3.6579999999999994E-2</v>
      </c>
      <c r="BW511" s="31">
        <f t="shared" si="273"/>
        <v>0</v>
      </c>
      <c r="BX511" s="31">
        <f t="shared" si="274"/>
        <v>0</v>
      </c>
      <c r="BY511" s="31">
        <f t="shared" si="275"/>
        <v>3.6579999999999994E-2</v>
      </c>
      <c r="BZ511" s="31">
        <f t="shared" si="276"/>
        <v>0</v>
      </c>
      <c r="CA511" s="31">
        <f t="shared" si="277"/>
        <v>3.6579999999999994E-2</v>
      </c>
      <c r="CB511" s="31">
        <f t="shared" si="278"/>
        <v>0</v>
      </c>
      <c r="CC511" s="31">
        <f t="shared" si="279"/>
        <v>0</v>
      </c>
      <c r="CD511" s="31">
        <f t="shared" si="280"/>
        <v>3.6579999999999994E-2</v>
      </c>
      <c r="CE511" s="31">
        <f t="shared" si="281"/>
        <v>0</v>
      </c>
      <c r="CF511" s="85" t="s">
        <v>1403</v>
      </c>
    </row>
    <row r="512" spans="1:84" ht="33" customHeight="1" x14ac:dyDescent="0.25">
      <c r="A512" s="89" t="s">
        <v>122</v>
      </c>
      <c r="B512" s="90" t="s">
        <v>2160</v>
      </c>
      <c r="C512" s="10" t="s">
        <v>2161</v>
      </c>
      <c r="D512" s="63">
        <v>2018</v>
      </c>
      <c r="E512" s="63">
        <v>2018</v>
      </c>
      <c r="F512" s="63" t="s">
        <v>1358</v>
      </c>
      <c r="G512" s="64">
        <v>0</v>
      </c>
      <c r="H512" s="64">
        <f t="shared" si="262"/>
        <v>3.6579999999999994E-2</v>
      </c>
      <c r="I512" s="31" t="s">
        <v>1358</v>
      </c>
      <c r="J512" s="31">
        <f>H512/7.71</f>
        <v>4.7444876783398178E-3</v>
      </c>
      <c r="K512" s="31">
        <f t="shared" si="263"/>
        <v>3.6579999999999994E-2</v>
      </c>
      <c r="L512" s="31" t="s">
        <v>2625</v>
      </c>
      <c r="M512" s="64">
        <v>0</v>
      </c>
      <c r="N512" s="31">
        <v>0</v>
      </c>
      <c r="O512" s="65">
        <v>0</v>
      </c>
      <c r="P512" s="28">
        <v>0</v>
      </c>
      <c r="Q512" s="28">
        <v>0</v>
      </c>
      <c r="R512" s="31">
        <v>0</v>
      </c>
      <c r="S512" s="31">
        <f t="shared" si="258"/>
        <v>0</v>
      </c>
      <c r="T512" s="31">
        <f t="shared" si="259"/>
        <v>3.6579999999999994E-2</v>
      </c>
      <c r="U512" s="31">
        <f t="shared" si="271"/>
        <v>0</v>
      </c>
      <c r="V512" s="31">
        <f t="shared" si="264"/>
        <v>0</v>
      </c>
      <c r="W512" s="31">
        <f t="shared" si="256"/>
        <v>0</v>
      </c>
      <c r="X512" s="31">
        <v>0</v>
      </c>
      <c r="Y512" s="28">
        <v>0</v>
      </c>
      <c r="Z512" s="28">
        <v>0</v>
      </c>
      <c r="AA512" s="28">
        <v>0</v>
      </c>
      <c r="AB512" s="28">
        <v>0</v>
      </c>
      <c r="AC512" s="28">
        <v>0</v>
      </c>
      <c r="AD512" s="28">
        <v>0</v>
      </c>
      <c r="AE512" s="28">
        <v>0</v>
      </c>
      <c r="AF512" s="28">
        <v>0</v>
      </c>
      <c r="AG512" s="28">
        <v>0</v>
      </c>
      <c r="AH512" s="28">
        <v>0</v>
      </c>
      <c r="AI512" s="28">
        <v>0</v>
      </c>
      <c r="AJ512" s="28">
        <v>0</v>
      </c>
      <c r="AK512" s="28">
        <v>0</v>
      </c>
      <c r="AL512" s="28">
        <v>0</v>
      </c>
      <c r="AM512" s="28">
        <v>0</v>
      </c>
      <c r="AN512" s="28">
        <v>0</v>
      </c>
      <c r="AO512" s="28">
        <v>0</v>
      </c>
      <c r="AP512" s="28">
        <v>0</v>
      </c>
      <c r="AQ512" s="28">
        <v>0</v>
      </c>
      <c r="AR512" s="28">
        <v>0</v>
      </c>
      <c r="AS512" s="28">
        <v>0</v>
      </c>
      <c r="AT512" s="28">
        <v>0</v>
      </c>
      <c r="AU512" s="28">
        <v>0</v>
      </c>
      <c r="AV512" s="28">
        <v>0</v>
      </c>
      <c r="AW512" s="28">
        <v>0</v>
      </c>
      <c r="AX512" s="28">
        <v>0</v>
      </c>
      <c r="AY512" s="28">
        <v>0</v>
      </c>
      <c r="AZ512" s="28">
        <v>0</v>
      </c>
      <c r="BA512" s="28">
        <v>0</v>
      </c>
      <c r="BB512" s="28">
        <v>0</v>
      </c>
      <c r="BC512" s="28">
        <v>0</v>
      </c>
      <c r="BD512" s="28">
        <v>0</v>
      </c>
      <c r="BE512" s="28">
        <v>0</v>
      </c>
      <c r="BF512" s="28">
        <v>0</v>
      </c>
      <c r="BG512" s="28">
        <v>3.6579999999999994E-2</v>
      </c>
      <c r="BH512" s="28">
        <v>0</v>
      </c>
      <c r="BI512" s="28">
        <v>0</v>
      </c>
      <c r="BJ512" s="28">
        <v>3.6579999999999994E-2</v>
      </c>
      <c r="BK512" s="28">
        <v>0</v>
      </c>
      <c r="BL512" s="28">
        <v>0</v>
      </c>
      <c r="BM512" s="28">
        <v>0</v>
      </c>
      <c r="BN512" s="28">
        <v>0</v>
      </c>
      <c r="BO512" s="28">
        <v>0</v>
      </c>
      <c r="BP512" s="28">
        <v>0</v>
      </c>
      <c r="BQ512" s="28">
        <v>0</v>
      </c>
      <c r="BR512" s="28">
        <v>0</v>
      </c>
      <c r="BS512" s="28">
        <v>0</v>
      </c>
      <c r="BT512" s="28">
        <v>0</v>
      </c>
      <c r="BU512" s="28">
        <v>0</v>
      </c>
      <c r="BV512" s="31">
        <f t="shared" si="272"/>
        <v>3.6579999999999994E-2</v>
      </c>
      <c r="BW512" s="31">
        <f t="shared" si="273"/>
        <v>0</v>
      </c>
      <c r="BX512" s="31">
        <f t="shared" si="274"/>
        <v>0</v>
      </c>
      <c r="BY512" s="31">
        <f t="shared" si="275"/>
        <v>3.6579999999999994E-2</v>
      </c>
      <c r="BZ512" s="31">
        <f t="shared" si="276"/>
        <v>0</v>
      </c>
      <c r="CA512" s="31">
        <f t="shared" si="277"/>
        <v>3.6579999999999994E-2</v>
      </c>
      <c r="CB512" s="31">
        <f t="shared" si="278"/>
        <v>0</v>
      </c>
      <c r="CC512" s="31">
        <f t="shared" si="279"/>
        <v>0</v>
      </c>
      <c r="CD512" s="31">
        <f t="shared" si="280"/>
        <v>3.6579999999999994E-2</v>
      </c>
      <c r="CE512" s="31">
        <f t="shared" si="281"/>
        <v>0</v>
      </c>
      <c r="CF512" s="85" t="s">
        <v>1403</v>
      </c>
    </row>
    <row r="513" spans="1:84" ht="33" customHeight="1" x14ac:dyDescent="0.25">
      <c r="A513" s="89" t="s">
        <v>122</v>
      </c>
      <c r="B513" s="90" t="s">
        <v>2162</v>
      </c>
      <c r="C513" s="10" t="s">
        <v>2163</v>
      </c>
      <c r="D513" s="63">
        <v>2018</v>
      </c>
      <c r="E513" s="63">
        <v>2018</v>
      </c>
      <c r="F513" s="63" t="s">
        <v>1358</v>
      </c>
      <c r="G513" s="64">
        <v>0</v>
      </c>
      <c r="H513" s="64">
        <f t="shared" si="262"/>
        <v>3.6006590799999995E-2</v>
      </c>
      <c r="I513" s="31" t="s">
        <v>1358</v>
      </c>
      <c r="J513" s="31">
        <f>H513/7.71</f>
        <v>4.6701155382619965E-3</v>
      </c>
      <c r="K513" s="31">
        <f t="shared" si="263"/>
        <v>3.6006590799999995E-2</v>
      </c>
      <c r="L513" s="31" t="s">
        <v>2625</v>
      </c>
      <c r="M513" s="64">
        <v>0</v>
      </c>
      <c r="N513" s="31">
        <v>0</v>
      </c>
      <c r="O513" s="65">
        <v>0</v>
      </c>
      <c r="P513" s="28">
        <v>0</v>
      </c>
      <c r="Q513" s="28">
        <v>0</v>
      </c>
      <c r="R513" s="31">
        <v>0</v>
      </c>
      <c r="S513" s="31">
        <f t="shared" si="258"/>
        <v>0</v>
      </c>
      <c r="T513" s="31">
        <f t="shared" si="259"/>
        <v>3.6006590799999995E-2</v>
      </c>
      <c r="U513" s="31">
        <f t="shared" si="271"/>
        <v>0</v>
      </c>
      <c r="V513" s="31">
        <f t="shared" si="264"/>
        <v>0</v>
      </c>
      <c r="W513" s="31">
        <f t="shared" si="256"/>
        <v>0</v>
      </c>
      <c r="X513" s="31">
        <v>0</v>
      </c>
      <c r="Y513" s="28">
        <v>0</v>
      </c>
      <c r="Z513" s="28">
        <v>0</v>
      </c>
      <c r="AA513" s="28">
        <v>0</v>
      </c>
      <c r="AB513" s="28">
        <v>0</v>
      </c>
      <c r="AC513" s="28">
        <v>0</v>
      </c>
      <c r="AD513" s="28">
        <v>0</v>
      </c>
      <c r="AE513" s="28">
        <v>0</v>
      </c>
      <c r="AF513" s="28">
        <v>0</v>
      </c>
      <c r="AG513" s="28">
        <v>0</v>
      </c>
      <c r="AH513" s="28">
        <v>0</v>
      </c>
      <c r="AI513" s="28">
        <v>0</v>
      </c>
      <c r="AJ513" s="28">
        <v>0</v>
      </c>
      <c r="AK513" s="28">
        <v>0</v>
      </c>
      <c r="AL513" s="28">
        <v>0</v>
      </c>
      <c r="AM513" s="28">
        <v>0</v>
      </c>
      <c r="AN513" s="28">
        <v>0</v>
      </c>
      <c r="AO513" s="28">
        <v>0</v>
      </c>
      <c r="AP513" s="28">
        <v>0</v>
      </c>
      <c r="AQ513" s="28">
        <v>0</v>
      </c>
      <c r="AR513" s="28">
        <v>0</v>
      </c>
      <c r="AS513" s="28">
        <v>0</v>
      </c>
      <c r="AT513" s="28">
        <v>0</v>
      </c>
      <c r="AU513" s="28">
        <v>0</v>
      </c>
      <c r="AV513" s="28">
        <v>0</v>
      </c>
      <c r="AW513" s="28">
        <v>0</v>
      </c>
      <c r="AX513" s="28">
        <v>0</v>
      </c>
      <c r="AY513" s="28">
        <v>0</v>
      </c>
      <c r="AZ513" s="28">
        <v>0</v>
      </c>
      <c r="BA513" s="28">
        <v>0</v>
      </c>
      <c r="BB513" s="28">
        <v>0</v>
      </c>
      <c r="BC513" s="28">
        <v>0</v>
      </c>
      <c r="BD513" s="28">
        <v>0</v>
      </c>
      <c r="BE513" s="28">
        <v>0</v>
      </c>
      <c r="BF513" s="28">
        <v>0</v>
      </c>
      <c r="BG513" s="28">
        <v>3.6006590799999995E-2</v>
      </c>
      <c r="BH513" s="28">
        <v>0</v>
      </c>
      <c r="BI513" s="28">
        <v>0</v>
      </c>
      <c r="BJ513" s="28">
        <v>3.6006590799999995E-2</v>
      </c>
      <c r="BK513" s="28">
        <v>0</v>
      </c>
      <c r="BL513" s="28">
        <v>0</v>
      </c>
      <c r="BM513" s="28">
        <v>0</v>
      </c>
      <c r="BN513" s="28">
        <v>0</v>
      </c>
      <c r="BO513" s="28">
        <v>0</v>
      </c>
      <c r="BP513" s="28">
        <v>0</v>
      </c>
      <c r="BQ513" s="28">
        <v>0</v>
      </c>
      <c r="BR513" s="28">
        <v>0</v>
      </c>
      <c r="BS513" s="28">
        <v>0</v>
      </c>
      <c r="BT513" s="28">
        <v>0</v>
      </c>
      <c r="BU513" s="28">
        <v>0</v>
      </c>
      <c r="BV513" s="31">
        <f t="shared" si="272"/>
        <v>3.6006590799999995E-2</v>
      </c>
      <c r="BW513" s="31">
        <f t="shared" si="273"/>
        <v>0</v>
      </c>
      <c r="BX513" s="31">
        <f t="shared" si="274"/>
        <v>0</v>
      </c>
      <c r="BY513" s="31">
        <f t="shared" si="275"/>
        <v>3.6006590799999995E-2</v>
      </c>
      <c r="BZ513" s="31">
        <f t="shared" si="276"/>
        <v>0</v>
      </c>
      <c r="CA513" s="31">
        <f t="shared" si="277"/>
        <v>3.6006590799999995E-2</v>
      </c>
      <c r="CB513" s="31">
        <f t="shared" si="278"/>
        <v>0</v>
      </c>
      <c r="CC513" s="31">
        <f t="shared" si="279"/>
        <v>0</v>
      </c>
      <c r="CD513" s="31">
        <f t="shared" si="280"/>
        <v>3.6006590799999995E-2</v>
      </c>
      <c r="CE513" s="31">
        <f t="shared" si="281"/>
        <v>0</v>
      </c>
      <c r="CF513" s="85" t="s">
        <v>1403</v>
      </c>
    </row>
    <row r="514" spans="1:84" ht="33" customHeight="1" x14ac:dyDescent="0.25">
      <c r="A514" s="89" t="s">
        <v>122</v>
      </c>
      <c r="B514" s="90" t="s">
        <v>2164</v>
      </c>
      <c r="C514" s="10" t="s">
        <v>2165</v>
      </c>
      <c r="D514" s="63">
        <v>2018</v>
      </c>
      <c r="E514" s="63">
        <v>2018</v>
      </c>
      <c r="F514" s="63" t="s">
        <v>1358</v>
      </c>
      <c r="G514" s="64">
        <v>0</v>
      </c>
      <c r="H514" s="64">
        <f t="shared" si="262"/>
        <v>3.6006590799999995E-2</v>
      </c>
      <c r="I514" s="31" t="s">
        <v>1358</v>
      </c>
      <c r="J514" s="31">
        <f>H514/7.71</f>
        <v>4.6701155382619965E-3</v>
      </c>
      <c r="K514" s="31">
        <f t="shared" si="263"/>
        <v>3.6006590799999995E-2</v>
      </c>
      <c r="L514" s="31" t="s">
        <v>2625</v>
      </c>
      <c r="M514" s="64">
        <v>0</v>
      </c>
      <c r="N514" s="31">
        <v>0</v>
      </c>
      <c r="O514" s="65">
        <v>0</v>
      </c>
      <c r="P514" s="28">
        <v>0</v>
      </c>
      <c r="Q514" s="28">
        <v>0</v>
      </c>
      <c r="R514" s="31">
        <v>0</v>
      </c>
      <c r="S514" s="31">
        <f t="shared" si="258"/>
        <v>0</v>
      </c>
      <c r="T514" s="31">
        <f t="shared" si="259"/>
        <v>3.6006590799999995E-2</v>
      </c>
      <c r="U514" s="31">
        <f t="shared" si="271"/>
        <v>0</v>
      </c>
      <c r="V514" s="31">
        <f t="shared" si="264"/>
        <v>0</v>
      </c>
      <c r="W514" s="31">
        <f t="shared" si="256"/>
        <v>0</v>
      </c>
      <c r="X514" s="31">
        <v>0</v>
      </c>
      <c r="Y514" s="28">
        <v>0</v>
      </c>
      <c r="Z514" s="28">
        <v>0</v>
      </c>
      <c r="AA514" s="28">
        <v>0</v>
      </c>
      <c r="AB514" s="28">
        <v>0</v>
      </c>
      <c r="AC514" s="28">
        <v>0</v>
      </c>
      <c r="AD514" s="28">
        <v>0</v>
      </c>
      <c r="AE514" s="28">
        <v>0</v>
      </c>
      <c r="AF514" s="28">
        <v>0</v>
      </c>
      <c r="AG514" s="28">
        <v>0</v>
      </c>
      <c r="AH514" s="28">
        <v>0</v>
      </c>
      <c r="AI514" s="28">
        <v>0</v>
      </c>
      <c r="AJ514" s="28">
        <v>0</v>
      </c>
      <c r="AK514" s="28">
        <v>0</v>
      </c>
      <c r="AL514" s="28">
        <v>0</v>
      </c>
      <c r="AM514" s="28">
        <v>0</v>
      </c>
      <c r="AN514" s="28">
        <v>0</v>
      </c>
      <c r="AO514" s="28">
        <v>0</v>
      </c>
      <c r="AP514" s="28">
        <v>0</v>
      </c>
      <c r="AQ514" s="28">
        <v>0</v>
      </c>
      <c r="AR514" s="28">
        <v>0</v>
      </c>
      <c r="AS514" s="28">
        <v>0</v>
      </c>
      <c r="AT514" s="28">
        <v>0</v>
      </c>
      <c r="AU514" s="28">
        <v>0</v>
      </c>
      <c r="AV514" s="28">
        <v>0</v>
      </c>
      <c r="AW514" s="28">
        <v>0</v>
      </c>
      <c r="AX514" s="28">
        <v>0</v>
      </c>
      <c r="AY514" s="28">
        <v>0</v>
      </c>
      <c r="AZ514" s="28">
        <v>0</v>
      </c>
      <c r="BA514" s="28">
        <v>0</v>
      </c>
      <c r="BB514" s="28">
        <v>0</v>
      </c>
      <c r="BC514" s="28">
        <v>0</v>
      </c>
      <c r="BD514" s="28">
        <v>0</v>
      </c>
      <c r="BE514" s="28">
        <v>0</v>
      </c>
      <c r="BF514" s="28">
        <v>0</v>
      </c>
      <c r="BG514" s="28">
        <v>3.6006590799999995E-2</v>
      </c>
      <c r="BH514" s="28">
        <v>0</v>
      </c>
      <c r="BI514" s="28">
        <v>0</v>
      </c>
      <c r="BJ514" s="28">
        <v>3.6006590799999995E-2</v>
      </c>
      <c r="BK514" s="28">
        <v>0</v>
      </c>
      <c r="BL514" s="28">
        <v>0</v>
      </c>
      <c r="BM514" s="28">
        <v>0</v>
      </c>
      <c r="BN514" s="28">
        <v>0</v>
      </c>
      <c r="BO514" s="28">
        <v>0</v>
      </c>
      <c r="BP514" s="28">
        <v>0</v>
      </c>
      <c r="BQ514" s="28">
        <v>0</v>
      </c>
      <c r="BR514" s="28">
        <v>0</v>
      </c>
      <c r="BS514" s="28">
        <v>0</v>
      </c>
      <c r="BT514" s="28">
        <v>0</v>
      </c>
      <c r="BU514" s="28">
        <v>0</v>
      </c>
      <c r="BV514" s="31">
        <f t="shared" si="272"/>
        <v>3.6006590799999995E-2</v>
      </c>
      <c r="BW514" s="31">
        <f t="shared" si="273"/>
        <v>0</v>
      </c>
      <c r="BX514" s="31">
        <f t="shared" si="274"/>
        <v>0</v>
      </c>
      <c r="BY514" s="31">
        <f t="shared" si="275"/>
        <v>3.6006590799999995E-2</v>
      </c>
      <c r="BZ514" s="31">
        <f t="shared" si="276"/>
        <v>0</v>
      </c>
      <c r="CA514" s="31">
        <f t="shared" si="277"/>
        <v>3.6006590799999995E-2</v>
      </c>
      <c r="CB514" s="31">
        <f t="shared" si="278"/>
        <v>0</v>
      </c>
      <c r="CC514" s="31">
        <f t="shared" si="279"/>
        <v>0</v>
      </c>
      <c r="CD514" s="31">
        <f t="shared" si="280"/>
        <v>3.6006590799999995E-2</v>
      </c>
      <c r="CE514" s="31">
        <f t="shared" si="281"/>
        <v>0</v>
      </c>
      <c r="CF514" s="85" t="s">
        <v>1403</v>
      </c>
    </row>
    <row r="515" spans="1:84" ht="33" customHeight="1" x14ac:dyDescent="0.25">
      <c r="A515" s="89" t="s">
        <v>122</v>
      </c>
      <c r="B515" s="90" t="s">
        <v>2166</v>
      </c>
      <c r="C515" s="10" t="s">
        <v>2167</v>
      </c>
      <c r="D515" s="63">
        <v>2018</v>
      </c>
      <c r="E515" s="63">
        <v>2018</v>
      </c>
      <c r="F515" s="63" t="s">
        <v>1358</v>
      </c>
      <c r="G515" s="64">
        <v>0</v>
      </c>
      <c r="H515" s="64">
        <f t="shared" si="262"/>
        <v>0</v>
      </c>
      <c r="I515" s="31" t="s">
        <v>1358</v>
      </c>
      <c r="J515" s="31">
        <f>H515/7.78</f>
        <v>0</v>
      </c>
      <c r="K515" s="31">
        <f t="shared" si="263"/>
        <v>0</v>
      </c>
      <c r="L515" s="31" t="s">
        <v>1358</v>
      </c>
      <c r="M515" s="64">
        <v>0</v>
      </c>
      <c r="N515" s="31">
        <v>0</v>
      </c>
      <c r="O515" s="65">
        <v>0</v>
      </c>
      <c r="P515" s="28">
        <v>0</v>
      </c>
      <c r="Q515" s="28">
        <v>0</v>
      </c>
      <c r="R515" s="31">
        <v>0</v>
      </c>
      <c r="S515" s="31">
        <f t="shared" si="258"/>
        <v>0</v>
      </c>
      <c r="T515" s="31">
        <f t="shared" si="259"/>
        <v>0</v>
      </c>
      <c r="U515" s="31">
        <f t="shared" si="271"/>
        <v>0</v>
      </c>
      <c r="V515" s="31">
        <f t="shared" si="264"/>
        <v>0</v>
      </c>
      <c r="W515" s="31">
        <f t="shared" si="256"/>
        <v>0</v>
      </c>
      <c r="X515" s="31">
        <v>0</v>
      </c>
      <c r="Y515" s="28">
        <v>0</v>
      </c>
      <c r="Z515" s="28">
        <v>0</v>
      </c>
      <c r="AA515" s="28">
        <v>0</v>
      </c>
      <c r="AB515" s="28">
        <v>0</v>
      </c>
      <c r="AC515" s="28">
        <v>0</v>
      </c>
      <c r="AD515" s="28">
        <v>0</v>
      </c>
      <c r="AE515" s="28">
        <v>0</v>
      </c>
      <c r="AF515" s="28">
        <v>0</v>
      </c>
      <c r="AG515" s="28">
        <v>0</v>
      </c>
      <c r="AH515" s="28">
        <v>0</v>
      </c>
      <c r="AI515" s="28">
        <v>0</v>
      </c>
      <c r="AJ515" s="28">
        <v>0</v>
      </c>
      <c r="AK515" s="28">
        <v>0</v>
      </c>
      <c r="AL515" s="28">
        <v>0</v>
      </c>
      <c r="AM515" s="28">
        <v>0</v>
      </c>
      <c r="AN515" s="28">
        <v>0</v>
      </c>
      <c r="AO515" s="28">
        <v>0</v>
      </c>
      <c r="AP515" s="28">
        <v>0</v>
      </c>
      <c r="AQ515" s="28">
        <v>0</v>
      </c>
      <c r="AR515" s="28">
        <v>0</v>
      </c>
      <c r="AS515" s="28">
        <v>0</v>
      </c>
      <c r="AT515" s="28">
        <v>0</v>
      </c>
      <c r="AU515" s="28">
        <v>0</v>
      </c>
      <c r="AV515" s="28">
        <v>0</v>
      </c>
      <c r="AW515" s="28">
        <v>0</v>
      </c>
      <c r="AX515" s="28">
        <v>0</v>
      </c>
      <c r="AY515" s="28">
        <v>0</v>
      </c>
      <c r="AZ515" s="28">
        <v>0</v>
      </c>
      <c r="BA515" s="28">
        <v>0</v>
      </c>
      <c r="BB515" s="28">
        <v>0</v>
      </c>
      <c r="BC515" s="28">
        <v>0</v>
      </c>
      <c r="BD515" s="28">
        <v>0</v>
      </c>
      <c r="BE515" s="28">
        <v>0</v>
      </c>
      <c r="BF515" s="28">
        <v>0</v>
      </c>
      <c r="BG515" s="28">
        <v>0</v>
      </c>
      <c r="BH515" s="28">
        <v>0</v>
      </c>
      <c r="BI515" s="28">
        <v>0</v>
      </c>
      <c r="BJ515" s="28">
        <v>0</v>
      </c>
      <c r="BK515" s="28">
        <v>0</v>
      </c>
      <c r="BL515" s="28">
        <v>0</v>
      </c>
      <c r="BM515" s="28">
        <v>0</v>
      </c>
      <c r="BN515" s="28">
        <v>0</v>
      </c>
      <c r="BO515" s="28">
        <v>0</v>
      </c>
      <c r="BP515" s="28">
        <v>0</v>
      </c>
      <c r="BQ515" s="28">
        <v>0</v>
      </c>
      <c r="BR515" s="28">
        <v>0</v>
      </c>
      <c r="BS515" s="28">
        <v>0</v>
      </c>
      <c r="BT515" s="28">
        <v>0</v>
      </c>
      <c r="BU515" s="28">
        <v>0</v>
      </c>
      <c r="BV515" s="31">
        <f t="shared" si="272"/>
        <v>0</v>
      </c>
      <c r="BW515" s="31">
        <f t="shared" si="273"/>
        <v>0</v>
      </c>
      <c r="BX515" s="31">
        <f t="shared" si="274"/>
        <v>0</v>
      </c>
      <c r="BY515" s="31">
        <f t="shared" si="275"/>
        <v>0</v>
      </c>
      <c r="BZ515" s="31">
        <f t="shared" si="276"/>
        <v>0</v>
      </c>
      <c r="CA515" s="31">
        <f t="shared" si="277"/>
        <v>0</v>
      </c>
      <c r="CB515" s="31">
        <f t="shared" si="278"/>
        <v>0</v>
      </c>
      <c r="CC515" s="31">
        <f t="shared" si="279"/>
        <v>0</v>
      </c>
      <c r="CD515" s="31">
        <f t="shared" si="280"/>
        <v>0</v>
      </c>
      <c r="CE515" s="31">
        <f t="shared" si="281"/>
        <v>0</v>
      </c>
      <c r="CF515" s="85" t="s">
        <v>1358</v>
      </c>
    </row>
    <row r="516" spans="1:84" ht="33" customHeight="1" x14ac:dyDescent="0.25">
      <c r="A516" s="89" t="s">
        <v>122</v>
      </c>
      <c r="B516" s="90" t="s">
        <v>2168</v>
      </c>
      <c r="C516" s="10" t="s">
        <v>2169</v>
      </c>
      <c r="D516" s="63">
        <v>2018</v>
      </c>
      <c r="E516" s="63">
        <v>2018</v>
      </c>
      <c r="F516" s="63" t="s">
        <v>1358</v>
      </c>
      <c r="G516" s="64">
        <v>0</v>
      </c>
      <c r="H516" s="64">
        <f t="shared" si="262"/>
        <v>3.6123658599999997E-2</v>
      </c>
      <c r="I516" s="31" t="s">
        <v>1358</v>
      </c>
      <c r="J516" s="31">
        <f>H516/7.78</f>
        <v>4.6431437789203082E-3</v>
      </c>
      <c r="K516" s="31">
        <f t="shared" si="263"/>
        <v>3.6123658599999997E-2</v>
      </c>
      <c r="L516" s="31" t="s">
        <v>2624</v>
      </c>
      <c r="M516" s="64">
        <v>0</v>
      </c>
      <c r="N516" s="31">
        <v>0</v>
      </c>
      <c r="O516" s="65">
        <v>0</v>
      </c>
      <c r="P516" s="28">
        <v>0</v>
      </c>
      <c r="Q516" s="28">
        <v>0</v>
      </c>
      <c r="R516" s="31">
        <v>0</v>
      </c>
      <c r="S516" s="31">
        <f t="shared" si="258"/>
        <v>0</v>
      </c>
      <c r="T516" s="31">
        <f t="shared" si="259"/>
        <v>3.6123658599999997E-2</v>
      </c>
      <c r="U516" s="31">
        <f t="shared" si="271"/>
        <v>0</v>
      </c>
      <c r="V516" s="31">
        <f t="shared" si="264"/>
        <v>0</v>
      </c>
      <c r="W516" s="31">
        <f t="shared" ref="W516:W579" si="282">AC516+BQ516</f>
        <v>0</v>
      </c>
      <c r="X516" s="31">
        <v>0</v>
      </c>
      <c r="Y516" s="28">
        <v>0</v>
      </c>
      <c r="Z516" s="28">
        <v>0</v>
      </c>
      <c r="AA516" s="28">
        <v>0</v>
      </c>
      <c r="AB516" s="28">
        <v>0</v>
      </c>
      <c r="AC516" s="28">
        <v>0</v>
      </c>
      <c r="AD516" s="28">
        <v>0</v>
      </c>
      <c r="AE516" s="28">
        <v>0</v>
      </c>
      <c r="AF516" s="28">
        <v>0</v>
      </c>
      <c r="AG516" s="28">
        <v>0</v>
      </c>
      <c r="AH516" s="28">
        <v>0</v>
      </c>
      <c r="AI516" s="28">
        <v>0</v>
      </c>
      <c r="AJ516" s="28">
        <v>0</v>
      </c>
      <c r="AK516" s="28">
        <v>0</v>
      </c>
      <c r="AL516" s="28">
        <v>0</v>
      </c>
      <c r="AM516" s="28">
        <v>0</v>
      </c>
      <c r="AN516" s="28">
        <v>0</v>
      </c>
      <c r="AO516" s="28">
        <v>0</v>
      </c>
      <c r="AP516" s="28">
        <v>0</v>
      </c>
      <c r="AQ516" s="28">
        <v>0</v>
      </c>
      <c r="AR516" s="28">
        <v>0</v>
      </c>
      <c r="AS516" s="28">
        <v>0</v>
      </c>
      <c r="AT516" s="28">
        <v>0</v>
      </c>
      <c r="AU516" s="28">
        <v>0</v>
      </c>
      <c r="AV516" s="28">
        <v>0</v>
      </c>
      <c r="AW516" s="28">
        <v>0</v>
      </c>
      <c r="AX516" s="28">
        <v>0</v>
      </c>
      <c r="AY516" s="28">
        <v>0</v>
      </c>
      <c r="AZ516" s="28">
        <v>0</v>
      </c>
      <c r="BA516" s="28">
        <v>0</v>
      </c>
      <c r="BB516" s="28">
        <v>0</v>
      </c>
      <c r="BC516" s="28">
        <v>0</v>
      </c>
      <c r="BD516" s="28">
        <v>0</v>
      </c>
      <c r="BE516" s="28">
        <v>0</v>
      </c>
      <c r="BF516" s="28">
        <v>0</v>
      </c>
      <c r="BG516" s="28">
        <v>3.6123658599999997E-2</v>
      </c>
      <c r="BH516" s="28">
        <v>0</v>
      </c>
      <c r="BI516" s="28">
        <v>0</v>
      </c>
      <c r="BJ516" s="28">
        <v>3.6123658599999997E-2</v>
      </c>
      <c r="BK516" s="28">
        <v>0</v>
      </c>
      <c r="BL516" s="28">
        <v>0</v>
      </c>
      <c r="BM516" s="28">
        <v>0</v>
      </c>
      <c r="BN516" s="28">
        <v>0</v>
      </c>
      <c r="BO516" s="28">
        <v>0</v>
      </c>
      <c r="BP516" s="28">
        <v>0</v>
      </c>
      <c r="BQ516" s="28">
        <v>0</v>
      </c>
      <c r="BR516" s="28">
        <v>0</v>
      </c>
      <c r="BS516" s="28">
        <v>0</v>
      </c>
      <c r="BT516" s="28">
        <v>0</v>
      </c>
      <c r="BU516" s="28">
        <v>0</v>
      </c>
      <c r="BV516" s="31">
        <f t="shared" si="272"/>
        <v>3.6123658599999997E-2</v>
      </c>
      <c r="BW516" s="31">
        <f t="shared" si="273"/>
        <v>0</v>
      </c>
      <c r="BX516" s="31">
        <f t="shared" si="274"/>
        <v>0</v>
      </c>
      <c r="BY516" s="31">
        <f t="shared" si="275"/>
        <v>3.6123658599999997E-2</v>
      </c>
      <c r="BZ516" s="31">
        <f t="shared" si="276"/>
        <v>0</v>
      </c>
      <c r="CA516" s="31">
        <f t="shared" si="277"/>
        <v>3.6123658599999997E-2</v>
      </c>
      <c r="CB516" s="31">
        <f t="shared" si="278"/>
        <v>0</v>
      </c>
      <c r="CC516" s="31">
        <f t="shared" si="279"/>
        <v>0</v>
      </c>
      <c r="CD516" s="31">
        <f t="shared" si="280"/>
        <v>3.6123658599999997E-2</v>
      </c>
      <c r="CE516" s="31">
        <f t="shared" si="281"/>
        <v>0</v>
      </c>
      <c r="CF516" s="85" t="s">
        <v>1403</v>
      </c>
    </row>
    <row r="517" spans="1:84" ht="33" customHeight="1" x14ac:dyDescent="0.25">
      <c r="A517" s="89" t="s">
        <v>122</v>
      </c>
      <c r="B517" s="90" t="s">
        <v>2170</v>
      </c>
      <c r="C517" s="10" t="s">
        <v>2171</v>
      </c>
      <c r="D517" s="63">
        <v>2018</v>
      </c>
      <c r="E517" s="63">
        <v>2018</v>
      </c>
      <c r="F517" s="63" t="s">
        <v>1358</v>
      </c>
      <c r="G517" s="64">
        <v>0</v>
      </c>
      <c r="H517" s="64">
        <f t="shared" si="262"/>
        <v>0</v>
      </c>
      <c r="I517" s="31" t="s">
        <v>1358</v>
      </c>
      <c r="J517" s="31">
        <v>0</v>
      </c>
      <c r="K517" s="31">
        <f t="shared" si="263"/>
        <v>0</v>
      </c>
      <c r="L517" s="31" t="s">
        <v>1358</v>
      </c>
      <c r="M517" s="64">
        <v>0</v>
      </c>
      <c r="N517" s="31">
        <v>0</v>
      </c>
      <c r="O517" s="65">
        <v>0</v>
      </c>
      <c r="P517" s="28">
        <v>0</v>
      </c>
      <c r="Q517" s="28">
        <v>0</v>
      </c>
      <c r="R517" s="31">
        <v>0</v>
      </c>
      <c r="S517" s="31">
        <f t="shared" si="258"/>
        <v>0</v>
      </c>
      <c r="T517" s="31">
        <f t="shared" si="259"/>
        <v>0</v>
      </c>
      <c r="U517" s="31">
        <f t="shared" si="271"/>
        <v>0</v>
      </c>
      <c r="V517" s="31">
        <f t="shared" si="264"/>
        <v>0</v>
      </c>
      <c r="W517" s="31">
        <f t="shared" si="282"/>
        <v>0</v>
      </c>
      <c r="X517" s="31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</v>
      </c>
      <c r="AG517" s="28">
        <v>0</v>
      </c>
      <c r="AH517" s="28">
        <v>0</v>
      </c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8">
        <v>0</v>
      </c>
      <c r="AO517" s="28">
        <v>0</v>
      </c>
      <c r="AP517" s="28">
        <v>0</v>
      </c>
      <c r="AQ517" s="28">
        <v>0</v>
      </c>
      <c r="AR517" s="28">
        <v>0</v>
      </c>
      <c r="AS517" s="28">
        <v>0</v>
      </c>
      <c r="AT517" s="28">
        <v>0</v>
      </c>
      <c r="AU517" s="28">
        <v>0</v>
      </c>
      <c r="AV517" s="28">
        <v>0</v>
      </c>
      <c r="AW517" s="28">
        <v>0</v>
      </c>
      <c r="AX517" s="28">
        <v>0</v>
      </c>
      <c r="AY517" s="28">
        <v>0</v>
      </c>
      <c r="AZ517" s="28">
        <v>0</v>
      </c>
      <c r="BA517" s="28">
        <v>0</v>
      </c>
      <c r="BB517" s="28">
        <v>0</v>
      </c>
      <c r="BC517" s="28">
        <v>0</v>
      </c>
      <c r="BD517" s="28">
        <v>0</v>
      </c>
      <c r="BE517" s="28">
        <v>0</v>
      </c>
      <c r="BF517" s="28">
        <v>0</v>
      </c>
      <c r="BG517" s="28">
        <v>0</v>
      </c>
      <c r="BH517" s="28">
        <v>0</v>
      </c>
      <c r="BI517" s="28">
        <v>0</v>
      </c>
      <c r="BJ517" s="28">
        <v>0</v>
      </c>
      <c r="BK517" s="28">
        <v>0</v>
      </c>
      <c r="BL517" s="28">
        <v>0</v>
      </c>
      <c r="BM517" s="28">
        <v>0</v>
      </c>
      <c r="BN517" s="28">
        <v>0</v>
      </c>
      <c r="BO517" s="28">
        <v>0</v>
      </c>
      <c r="BP517" s="28">
        <v>0</v>
      </c>
      <c r="BQ517" s="28">
        <v>0</v>
      </c>
      <c r="BR517" s="28">
        <v>0</v>
      </c>
      <c r="BS517" s="28">
        <v>0</v>
      </c>
      <c r="BT517" s="28">
        <v>0</v>
      </c>
      <c r="BU517" s="28">
        <v>0</v>
      </c>
      <c r="BV517" s="31">
        <f t="shared" si="272"/>
        <v>0</v>
      </c>
      <c r="BW517" s="31">
        <f t="shared" si="273"/>
        <v>0</v>
      </c>
      <c r="BX517" s="31">
        <f t="shared" si="274"/>
        <v>0</v>
      </c>
      <c r="BY517" s="31">
        <f t="shared" si="275"/>
        <v>0</v>
      </c>
      <c r="BZ517" s="31">
        <f t="shared" si="276"/>
        <v>0</v>
      </c>
      <c r="CA517" s="31">
        <f t="shared" si="277"/>
        <v>0</v>
      </c>
      <c r="CB517" s="31">
        <f t="shared" si="278"/>
        <v>0</v>
      </c>
      <c r="CC517" s="31">
        <f t="shared" si="279"/>
        <v>0</v>
      </c>
      <c r="CD517" s="31">
        <f t="shared" si="280"/>
        <v>0</v>
      </c>
      <c r="CE517" s="31">
        <f t="shared" si="281"/>
        <v>0</v>
      </c>
      <c r="CF517" s="85" t="s">
        <v>1358</v>
      </c>
    </row>
    <row r="518" spans="1:84" ht="33" customHeight="1" x14ac:dyDescent="0.25">
      <c r="A518" s="89" t="s">
        <v>122</v>
      </c>
      <c r="B518" s="90" t="s">
        <v>2172</v>
      </c>
      <c r="C518" s="10" t="s">
        <v>2173</v>
      </c>
      <c r="D518" s="63">
        <v>2018</v>
      </c>
      <c r="E518" s="63">
        <v>2018</v>
      </c>
      <c r="F518" s="63" t="s">
        <v>1358</v>
      </c>
      <c r="G518" s="64">
        <v>0</v>
      </c>
      <c r="H518" s="64">
        <f t="shared" si="262"/>
        <v>3.6006590799999995E-2</v>
      </c>
      <c r="I518" s="31" t="s">
        <v>1358</v>
      </c>
      <c r="J518" s="31">
        <f t="shared" ref="J518:J523" si="283">H518/7.78</f>
        <v>4.6280965038560402E-3</v>
      </c>
      <c r="K518" s="31">
        <f t="shared" si="263"/>
        <v>3.6006590799999995E-2</v>
      </c>
      <c r="L518" s="31" t="s">
        <v>2624</v>
      </c>
      <c r="M518" s="64">
        <v>0</v>
      </c>
      <c r="N518" s="31">
        <v>0</v>
      </c>
      <c r="O518" s="65">
        <v>0</v>
      </c>
      <c r="P518" s="28">
        <v>0</v>
      </c>
      <c r="Q518" s="28">
        <v>0</v>
      </c>
      <c r="R518" s="31">
        <v>0</v>
      </c>
      <c r="S518" s="31">
        <f t="shared" si="258"/>
        <v>0</v>
      </c>
      <c r="T518" s="31">
        <f t="shared" si="259"/>
        <v>3.6006590799999995E-2</v>
      </c>
      <c r="U518" s="31">
        <f t="shared" si="271"/>
        <v>0</v>
      </c>
      <c r="V518" s="31">
        <f t="shared" si="264"/>
        <v>0</v>
      </c>
      <c r="W518" s="31">
        <f t="shared" si="282"/>
        <v>0</v>
      </c>
      <c r="X518" s="31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8">
        <v>0</v>
      </c>
      <c r="AG518" s="28">
        <v>0</v>
      </c>
      <c r="AH518" s="28">
        <v>0</v>
      </c>
      <c r="AI518" s="28">
        <v>0</v>
      </c>
      <c r="AJ518" s="28">
        <v>0</v>
      </c>
      <c r="AK518" s="28">
        <v>0</v>
      </c>
      <c r="AL518" s="28">
        <v>0</v>
      </c>
      <c r="AM518" s="28">
        <v>0</v>
      </c>
      <c r="AN518" s="28">
        <v>0</v>
      </c>
      <c r="AO518" s="28">
        <v>0</v>
      </c>
      <c r="AP518" s="28">
        <v>0</v>
      </c>
      <c r="AQ518" s="28">
        <v>0</v>
      </c>
      <c r="AR518" s="28">
        <v>0</v>
      </c>
      <c r="AS518" s="28">
        <v>0</v>
      </c>
      <c r="AT518" s="28">
        <v>0</v>
      </c>
      <c r="AU518" s="28">
        <v>0</v>
      </c>
      <c r="AV518" s="28">
        <v>0</v>
      </c>
      <c r="AW518" s="28">
        <v>0</v>
      </c>
      <c r="AX518" s="28">
        <v>0</v>
      </c>
      <c r="AY518" s="28">
        <v>0</v>
      </c>
      <c r="AZ518" s="28">
        <v>0</v>
      </c>
      <c r="BA518" s="28">
        <v>0</v>
      </c>
      <c r="BB518" s="28">
        <v>0</v>
      </c>
      <c r="BC518" s="28">
        <v>0</v>
      </c>
      <c r="BD518" s="28">
        <v>0</v>
      </c>
      <c r="BE518" s="28">
        <v>0</v>
      </c>
      <c r="BF518" s="28">
        <v>0</v>
      </c>
      <c r="BG518" s="28">
        <v>3.6006590799999995E-2</v>
      </c>
      <c r="BH518" s="28">
        <v>0</v>
      </c>
      <c r="BI518" s="28">
        <v>0</v>
      </c>
      <c r="BJ518" s="28">
        <v>3.6006590799999995E-2</v>
      </c>
      <c r="BK518" s="28">
        <v>0</v>
      </c>
      <c r="BL518" s="28">
        <v>0</v>
      </c>
      <c r="BM518" s="28">
        <v>0</v>
      </c>
      <c r="BN518" s="28">
        <v>0</v>
      </c>
      <c r="BO518" s="28">
        <v>0</v>
      </c>
      <c r="BP518" s="28">
        <v>0</v>
      </c>
      <c r="BQ518" s="28">
        <v>0</v>
      </c>
      <c r="BR518" s="28">
        <v>0</v>
      </c>
      <c r="BS518" s="28">
        <v>0</v>
      </c>
      <c r="BT518" s="28">
        <v>0</v>
      </c>
      <c r="BU518" s="28">
        <v>0</v>
      </c>
      <c r="BV518" s="31">
        <f t="shared" si="272"/>
        <v>3.6006590799999995E-2</v>
      </c>
      <c r="BW518" s="31">
        <f t="shared" si="273"/>
        <v>0</v>
      </c>
      <c r="BX518" s="31">
        <f t="shared" si="274"/>
        <v>0</v>
      </c>
      <c r="BY518" s="31">
        <f t="shared" si="275"/>
        <v>3.6006590799999995E-2</v>
      </c>
      <c r="BZ518" s="31">
        <f t="shared" si="276"/>
        <v>0</v>
      </c>
      <c r="CA518" s="31">
        <f t="shared" si="277"/>
        <v>3.6006590799999995E-2</v>
      </c>
      <c r="CB518" s="31">
        <f t="shared" si="278"/>
        <v>0</v>
      </c>
      <c r="CC518" s="31">
        <f t="shared" si="279"/>
        <v>0</v>
      </c>
      <c r="CD518" s="31">
        <f t="shared" si="280"/>
        <v>3.6006590799999995E-2</v>
      </c>
      <c r="CE518" s="31">
        <f t="shared" si="281"/>
        <v>0</v>
      </c>
      <c r="CF518" s="85" t="s">
        <v>1403</v>
      </c>
    </row>
    <row r="519" spans="1:84" ht="33" customHeight="1" x14ac:dyDescent="0.25">
      <c r="A519" s="89" t="s">
        <v>122</v>
      </c>
      <c r="B519" s="90" t="s">
        <v>2174</v>
      </c>
      <c r="C519" s="10" t="s">
        <v>2175</v>
      </c>
      <c r="D519" s="63">
        <v>2018</v>
      </c>
      <c r="E519" s="63">
        <v>2018</v>
      </c>
      <c r="F519" s="63" t="s">
        <v>1358</v>
      </c>
      <c r="G519" s="64">
        <v>0</v>
      </c>
      <c r="H519" s="64">
        <f t="shared" si="262"/>
        <v>3.6823728999999999E-2</v>
      </c>
      <c r="I519" s="31" t="s">
        <v>1358</v>
      </c>
      <c r="J519" s="31">
        <f t="shared" si="283"/>
        <v>4.733127120822622E-3</v>
      </c>
      <c r="K519" s="31">
        <f t="shared" si="263"/>
        <v>3.6823728999999999E-2</v>
      </c>
      <c r="L519" s="31" t="s">
        <v>2624</v>
      </c>
      <c r="M519" s="64">
        <v>0</v>
      </c>
      <c r="N519" s="31">
        <v>0</v>
      </c>
      <c r="O519" s="65">
        <v>0</v>
      </c>
      <c r="P519" s="28">
        <v>0</v>
      </c>
      <c r="Q519" s="28">
        <v>0</v>
      </c>
      <c r="R519" s="31">
        <v>0</v>
      </c>
      <c r="S519" s="31">
        <f t="shared" si="258"/>
        <v>0</v>
      </c>
      <c r="T519" s="31">
        <f t="shared" si="259"/>
        <v>3.6823728999999999E-2</v>
      </c>
      <c r="U519" s="31">
        <f t="shared" si="271"/>
        <v>0</v>
      </c>
      <c r="V519" s="31">
        <f t="shared" si="264"/>
        <v>0</v>
      </c>
      <c r="W519" s="31">
        <f t="shared" si="282"/>
        <v>0</v>
      </c>
      <c r="X519" s="31">
        <v>0</v>
      </c>
      <c r="Y519" s="28">
        <v>0</v>
      </c>
      <c r="Z519" s="28">
        <v>0</v>
      </c>
      <c r="AA519" s="28">
        <v>0</v>
      </c>
      <c r="AB519" s="28">
        <v>0</v>
      </c>
      <c r="AC519" s="28">
        <v>0</v>
      </c>
      <c r="AD519" s="28">
        <v>0</v>
      </c>
      <c r="AE519" s="28">
        <v>0</v>
      </c>
      <c r="AF519" s="28">
        <v>0</v>
      </c>
      <c r="AG519" s="28">
        <v>0</v>
      </c>
      <c r="AH519" s="28">
        <v>0</v>
      </c>
      <c r="AI519" s="28">
        <v>0</v>
      </c>
      <c r="AJ519" s="28">
        <v>0</v>
      </c>
      <c r="AK519" s="28">
        <v>0</v>
      </c>
      <c r="AL519" s="28">
        <v>0</v>
      </c>
      <c r="AM519" s="28">
        <v>0</v>
      </c>
      <c r="AN519" s="28">
        <v>0</v>
      </c>
      <c r="AO519" s="28">
        <v>0</v>
      </c>
      <c r="AP519" s="28">
        <v>0</v>
      </c>
      <c r="AQ519" s="28">
        <v>0</v>
      </c>
      <c r="AR519" s="28">
        <v>0</v>
      </c>
      <c r="AS519" s="28">
        <v>0</v>
      </c>
      <c r="AT519" s="28">
        <v>0</v>
      </c>
      <c r="AU519" s="28">
        <v>0</v>
      </c>
      <c r="AV519" s="28">
        <v>0</v>
      </c>
      <c r="AW519" s="28">
        <v>0</v>
      </c>
      <c r="AX519" s="28">
        <v>0</v>
      </c>
      <c r="AY519" s="28">
        <v>0</v>
      </c>
      <c r="AZ519" s="28">
        <v>0</v>
      </c>
      <c r="BA519" s="28">
        <v>0</v>
      </c>
      <c r="BB519" s="28">
        <v>0</v>
      </c>
      <c r="BC519" s="28">
        <v>0</v>
      </c>
      <c r="BD519" s="28">
        <v>0</v>
      </c>
      <c r="BE519" s="28">
        <v>0</v>
      </c>
      <c r="BF519" s="28">
        <v>0</v>
      </c>
      <c r="BG519" s="28">
        <v>3.6823728999999999E-2</v>
      </c>
      <c r="BH519" s="28">
        <v>0</v>
      </c>
      <c r="BI519" s="28">
        <v>0</v>
      </c>
      <c r="BJ519" s="28">
        <v>3.6823728999999999E-2</v>
      </c>
      <c r="BK519" s="28">
        <v>0</v>
      </c>
      <c r="BL519" s="28">
        <v>0</v>
      </c>
      <c r="BM519" s="28">
        <v>0</v>
      </c>
      <c r="BN519" s="28">
        <v>0</v>
      </c>
      <c r="BO519" s="28">
        <v>0</v>
      </c>
      <c r="BP519" s="28">
        <v>0</v>
      </c>
      <c r="BQ519" s="28">
        <v>0</v>
      </c>
      <c r="BR519" s="28">
        <v>0</v>
      </c>
      <c r="BS519" s="28">
        <v>0</v>
      </c>
      <c r="BT519" s="28">
        <v>0</v>
      </c>
      <c r="BU519" s="28">
        <v>0</v>
      </c>
      <c r="BV519" s="31">
        <f t="shared" si="272"/>
        <v>3.6823728999999999E-2</v>
      </c>
      <c r="BW519" s="31">
        <f t="shared" si="273"/>
        <v>0</v>
      </c>
      <c r="BX519" s="31">
        <f t="shared" si="274"/>
        <v>0</v>
      </c>
      <c r="BY519" s="31">
        <f t="shared" si="275"/>
        <v>3.6823728999999999E-2</v>
      </c>
      <c r="BZ519" s="31">
        <f t="shared" si="276"/>
        <v>0</v>
      </c>
      <c r="CA519" s="31">
        <f t="shared" si="277"/>
        <v>3.6823728999999999E-2</v>
      </c>
      <c r="CB519" s="31">
        <f t="shared" si="278"/>
        <v>0</v>
      </c>
      <c r="CC519" s="31">
        <f t="shared" si="279"/>
        <v>0</v>
      </c>
      <c r="CD519" s="31">
        <f t="shared" si="280"/>
        <v>3.6823728999999999E-2</v>
      </c>
      <c r="CE519" s="31">
        <f t="shared" si="281"/>
        <v>0</v>
      </c>
      <c r="CF519" s="85" t="s">
        <v>1403</v>
      </c>
    </row>
    <row r="520" spans="1:84" ht="33" customHeight="1" x14ac:dyDescent="0.25">
      <c r="A520" s="89" t="s">
        <v>122</v>
      </c>
      <c r="B520" s="90" t="s">
        <v>2176</v>
      </c>
      <c r="C520" s="10" t="s">
        <v>2177</v>
      </c>
      <c r="D520" s="63">
        <v>2018</v>
      </c>
      <c r="E520" s="63">
        <v>2018</v>
      </c>
      <c r="F520" s="63" t="s">
        <v>1358</v>
      </c>
      <c r="G520" s="64">
        <v>0</v>
      </c>
      <c r="H520" s="64">
        <f t="shared" si="262"/>
        <v>3.6981105600000001E-2</v>
      </c>
      <c r="I520" s="31" t="s">
        <v>1358</v>
      </c>
      <c r="J520" s="31">
        <f t="shared" si="283"/>
        <v>4.7533554755784064E-3</v>
      </c>
      <c r="K520" s="31">
        <f t="shared" si="263"/>
        <v>3.6981105600000001E-2</v>
      </c>
      <c r="L520" s="31" t="s">
        <v>2624</v>
      </c>
      <c r="M520" s="64">
        <v>0</v>
      </c>
      <c r="N520" s="31">
        <v>0</v>
      </c>
      <c r="O520" s="65">
        <v>0</v>
      </c>
      <c r="P520" s="28">
        <v>0</v>
      </c>
      <c r="Q520" s="28">
        <v>0</v>
      </c>
      <c r="R520" s="31">
        <v>0</v>
      </c>
      <c r="S520" s="31">
        <f t="shared" si="258"/>
        <v>0</v>
      </c>
      <c r="T520" s="31">
        <f t="shared" si="259"/>
        <v>3.6981105600000001E-2</v>
      </c>
      <c r="U520" s="31">
        <f t="shared" si="271"/>
        <v>0</v>
      </c>
      <c r="V520" s="31">
        <f t="shared" si="264"/>
        <v>0</v>
      </c>
      <c r="W520" s="31">
        <f t="shared" si="282"/>
        <v>0</v>
      </c>
      <c r="X520" s="31">
        <v>0</v>
      </c>
      <c r="Y520" s="28">
        <v>0</v>
      </c>
      <c r="Z520" s="28">
        <v>0</v>
      </c>
      <c r="AA520" s="28">
        <v>0</v>
      </c>
      <c r="AB520" s="28">
        <v>0</v>
      </c>
      <c r="AC520" s="28">
        <v>0</v>
      </c>
      <c r="AD520" s="28">
        <v>0</v>
      </c>
      <c r="AE520" s="28">
        <v>0</v>
      </c>
      <c r="AF520" s="28">
        <v>0</v>
      </c>
      <c r="AG520" s="28">
        <v>0</v>
      </c>
      <c r="AH520" s="28">
        <v>0</v>
      </c>
      <c r="AI520" s="28">
        <v>0</v>
      </c>
      <c r="AJ520" s="28">
        <v>0</v>
      </c>
      <c r="AK520" s="28">
        <v>0</v>
      </c>
      <c r="AL520" s="28">
        <v>0</v>
      </c>
      <c r="AM520" s="28">
        <v>0</v>
      </c>
      <c r="AN520" s="28">
        <v>0</v>
      </c>
      <c r="AO520" s="28">
        <v>0</v>
      </c>
      <c r="AP520" s="28">
        <v>0</v>
      </c>
      <c r="AQ520" s="28">
        <v>0</v>
      </c>
      <c r="AR520" s="28">
        <v>0</v>
      </c>
      <c r="AS520" s="28">
        <v>0</v>
      </c>
      <c r="AT520" s="28">
        <v>0</v>
      </c>
      <c r="AU520" s="28">
        <v>0</v>
      </c>
      <c r="AV520" s="28">
        <v>0</v>
      </c>
      <c r="AW520" s="28">
        <v>0</v>
      </c>
      <c r="AX520" s="28">
        <v>0</v>
      </c>
      <c r="AY520" s="28">
        <v>0</v>
      </c>
      <c r="AZ520" s="28">
        <v>0</v>
      </c>
      <c r="BA520" s="28">
        <v>0</v>
      </c>
      <c r="BB520" s="28">
        <v>0</v>
      </c>
      <c r="BC520" s="28">
        <v>0</v>
      </c>
      <c r="BD520" s="28">
        <v>0</v>
      </c>
      <c r="BE520" s="28">
        <v>0</v>
      </c>
      <c r="BF520" s="28">
        <v>0</v>
      </c>
      <c r="BG520" s="28">
        <v>3.6981105600000001E-2</v>
      </c>
      <c r="BH520" s="28">
        <v>0</v>
      </c>
      <c r="BI520" s="28">
        <v>0</v>
      </c>
      <c r="BJ520" s="28">
        <v>3.6981105600000001E-2</v>
      </c>
      <c r="BK520" s="28">
        <v>0</v>
      </c>
      <c r="BL520" s="28">
        <v>0</v>
      </c>
      <c r="BM520" s="28">
        <v>0</v>
      </c>
      <c r="BN520" s="28">
        <v>0</v>
      </c>
      <c r="BO520" s="28">
        <v>0</v>
      </c>
      <c r="BP520" s="28">
        <v>0</v>
      </c>
      <c r="BQ520" s="28">
        <v>0</v>
      </c>
      <c r="BR520" s="28">
        <v>0</v>
      </c>
      <c r="BS520" s="28">
        <v>0</v>
      </c>
      <c r="BT520" s="28">
        <v>0</v>
      </c>
      <c r="BU520" s="28">
        <v>0</v>
      </c>
      <c r="BV520" s="31">
        <f t="shared" si="272"/>
        <v>3.6981105600000001E-2</v>
      </c>
      <c r="BW520" s="31">
        <f t="shared" si="273"/>
        <v>0</v>
      </c>
      <c r="BX520" s="31">
        <f t="shared" si="274"/>
        <v>0</v>
      </c>
      <c r="BY520" s="31">
        <f t="shared" si="275"/>
        <v>3.6981105600000001E-2</v>
      </c>
      <c r="BZ520" s="31">
        <f t="shared" si="276"/>
        <v>0</v>
      </c>
      <c r="CA520" s="31">
        <f t="shared" si="277"/>
        <v>3.6981105600000001E-2</v>
      </c>
      <c r="CB520" s="31">
        <f t="shared" si="278"/>
        <v>0</v>
      </c>
      <c r="CC520" s="31">
        <f t="shared" si="279"/>
        <v>0</v>
      </c>
      <c r="CD520" s="31">
        <f t="shared" si="280"/>
        <v>3.6981105600000001E-2</v>
      </c>
      <c r="CE520" s="31">
        <f t="shared" si="281"/>
        <v>0</v>
      </c>
      <c r="CF520" s="85" t="s">
        <v>1403</v>
      </c>
    </row>
    <row r="521" spans="1:84" ht="33" customHeight="1" x14ac:dyDescent="0.25">
      <c r="A521" s="89" t="s">
        <v>122</v>
      </c>
      <c r="B521" s="90" t="s">
        <v>2178</v>
      </c>
      <c r="C521" s="10" t="s">
        <v>2179</v>
      </c>
      <c r="D521" s="63">
        <v>2018</v>
      </c>
      <c r="E521" s="63">
        <v>2018</v>
      </c>
      <c r="F521" s="63" t="s">
        <v>1358</v>
      </c>
      <c r="G521" s="64">
        <v>0</v>
      </c>
      <c r="H521" s="64">
        <f t="shared" si="262"/>
        <v>3.6619305800000002E-2</v>
      </c>
      <c r="I521" s="31" t="s">
        <v>1358</v>
      </c>
      <c r="J521" s="31">
        <f t="shared" si="283"/>
        <v>4.7068516452442163E-3</v>
      </c>
      <c r="K521" s="31">
        <f t="shared" si="263"/>
        <v>3.6619305800000002E-2</v>
      </c>
      <c r="L521" s="31" t="s">
        <v>2624</v>
      </c>
      <c r="M521" s="64">
        <v>0</v>
      </c>
      <c r="N521" s="31">
        <v>0</v>
      </c>
      <c r="O521" s="65">
        <v>0</v>
      </c>
      <c r="P521" s="28">
        <v>0</v>
      </c>
      <c r="Q521" s="28">
        <v>0</v>
      </c>
      <c r="R521" s="31">
        <v>0</v>
      </c>
      <c r="S521" s="31">
        <f t="shared" si="258"/>
        <v>0</v>
      </c>
      <c r="T521" s="31">
        <f t="shared" si="259"/>
        <v>3.6619305800000002E-2</v>
      </c>
      <c r="U521" s="31">
        <f t="shared" si="271"/>
        <v>0</v>
      </c>
      <c r="V521" s="31">
        <f t="shared" si="264"/>
        <v>0</v>
      </c>
      <c r="W521" s="31">
        <f t="shared" si="282"/>
        <v>0</v>
      </c>
      <c r="X521" s="31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  <c r="AE521" s="28">
        <v>0</v>
      </c>
      <c r="AF521" s="28">
        <v>0</v>
      </c>
      <c r="AG521" s="28">
        <v>0</v>
      </c>
      <c r="AH521" s="28">
        <v>0</v>
      </c>
      <c r="AI521" s="28">
        <v>0</v>
      </c>
      <c r="AJ521" s="28">
        <v>0</v>
      </c>
      <c r="AK521" s="28">
        <v>0</v>
      </c>
      <c r="AL521" s="28">
        <v>0</v>
      </c>
      <c r="AM521" s="28">
        <v>0</v>
      </c>
      <c r="AN521" s="28">
        <v>0</v>
      </c>
      <c r="AO521" s="28">
        <v>0</v>
      </c>
      <c r="AP521" s="28">
        <v>0</v>
      </c>
      <c r="AQ521" s="28">
        <v>0</v>
      </c>
      <c r="AR521" s="28">
        <v>0</v>
      </c>
      <c r="AS521" s="28">
        <v>0</v>
      </c>
      <c r="AT521" s="28">
        <v>0</v>
      </c>
      <c r="AU521" s="28">
        <v>0</v>
      </c>
      <c r="AV521" s="28">
        <v>0</v>
      </c>
      <c r="AW521" s="28">
        <v>0</v>
      </c>
      <c r="AX521" s="28">
        <v>0</v>
      </c>
      <c r="AY521" s="28">
        <v>0</v>
      </c>
      <c r="AZ521" s="28">
        <v>0</v>
      </c>
      <c r="BA521" s="28">
        <v>0</v>
      </c>
      <c r="BB521" s="28">
        <v>0</v>
      </c>
      <c r="BC521" s="28">
        <v>0</v>
      </c>
      <c r="BD521" s="28">
        <v>0</v>
      </c>
      <c r="BE521" s="28">
        <v>0</v>
      </c>
      <c r="BF521" s="28">
        <v>0</v>
      </c>
      <c r="BG521" s="28">
        <v>3.6619305800000002E-2</v>
      </c>
      <c r="BH521" s="28">
        <v>0</v>
      </c>
      <c r="BI521" s="28">
        <v>0</v>
      </c>
      <c r="BJ521" s="28">
        <v>3.6619305800000002E-2</v>
      </c>
      <c r="BK521" s="28">
        <v>0</v>
      </c>
      <c r="BL521" s="28">
        <v>0</v>
      </c>
      <c r="BM521" s="28">
        <v>0</v>
      </c>
      <c r="BN521" s="28">
        <v>0</v>
      </c>
      <c r="BO521" s="28">
        <v>0</v>
      </c>
      <c r="BP521" s="28">
        <v>0</v>
      </c>
      <c r="BQ521" s="28">
        <v>0</v>
      </c>
      <c r="BR521" s="28">
        <v>0</v>
      </c>
      <c r="BS521" s="28">
        <v>0</v>
      </c>
      <c r="BT521" s="28">
        <v>0</v>
      </c>
      <c r="BU521" s="28">
        <v>0</v>
      </c>
      <c r="BV521" s="31">
        <f t="shared" si="272"/>
        <v>3.6619305800000002E-2</v>
      </c>
      <c r="BW521" s="31">
        <f t="shared" si="273"/>
        <v>0</v>
      </c>
      <c r="BX521" s="31">
        <f t="shared" si="274"/>
        <v>0</v>
      </c>
      <c r="BY521" s="31">
        <f t="shared" si="275"/>
        <v>3.6619305800000002E-2</v>
      </c>
      <c r="BZ521" s="31">
        <f t="shared" si="276"/>
        <v>0</v>
      </c>
      <c r="CA521" s="31">
        <f t="shared" si="277"/>
        <v>3.6619305800000002E-2</v>
      </c>
      <c r="CB521" s="31">
        <f t="shared" si="278"/>
        <v>0</v>
      </c>
      <c r="CC521" s="31">
        <f t="shared" si="279"/>
        <v>0</v>
      </c>
      <c r="CD521" s="31">
        <f t="shared" si="280"/>
        <v>3.6619305800000002E-2</v>
      </c>
      <c r="CE521" s="31">
        <f t="shared" si="281"/>
        <v>0</v>
      </c>
      <c r="CF521" s="85" t="s">
        <v>1403</v>
      </c>
    </row>
    <row r="522" spans="1:84" ht="33" customHeight="1" x14ac:dyDescent="0.25">
      <c r="A522" s="89" t="s">
        <v>122</v>
      </c>
      <c r="B522" s="90" t="s">
        <v>2180</v>
      </c>
      <c r="C522" s="10" t="s">
        <v>2181</v>
      </c>
      <c r="D522" s="63">
        <v>2018</v>
      </c>
      <c r="E522" s="63">
        <v>2018</v>
      </c>
      <c r="F522" s="63" t="s">
        <v>1358</v>
      </c>
      <c r="G522" s="64">
        <v>0</v>
      </c>
      <c r="H522" s="64">
        <f t="shared" si="262"/>
        <v>3.7189694199999998E-2</v>
      </c>
      <c r="I522" s="31" t="s">
        <v>1358</v>
      </c>
      <c r="J522" s="31">
        <f t="shared" si="283"/>
        <v>4.7801663496143953E-3</v>
      </c>
      <c r="K522" s="31">
        <f t="shared" si="263"/>
        <v>3.7189694199999998E-2</v>
      </c>
      <c r="L522" s="31" t="s">
        <v>2624</v>
      </c>
      <c r="M522" s="64">
        <v>0</v>
      </c>
      <c r="N522" s="31">
        <v>0</v>
      </c>
      <c r="O522" s="65">
        <v>0</v>
      </c>
      <c r="P522" s="28">
        <v>0</v>
      </c>
      <c r="Q522" s="28">
        <v>0</v>
      </c>
      <c r="R522" s="31">
        <v>0</v>
      </c>
      <c r="S522" s="31">
        <f t="shared" si="258"/>
        <v>0</v>
      </c>
      <c r="T522" s="31">
        <f t="shared" si="259"/>
        <v>3.7189694199999998E-2</v>
      </c>
      <c r="U522" s="31">
        <f t="shared" si="271"/>
        <v>0</v>
      </c>
      <c r="V522" s="31">
        <f t="shared" si="264"/>
        <v>0</v>
      </c>
      <c r="W522" s="31">
        <f t="shared" si="282"/>
        <v>0</v>
      </c>
      <c r="X522" s="31">
        <v>0</v>
      </c>
      <c r="Y522" s="28">
        <v>0</v>
      </c>
      <c r="Z522" s="28">
        <v>0</v>
      </c>
      <c r="AA522" s="28">
        <v>0</v>
      </c>
      <c r="AB522" s="28">
        <v>0</v>
      </c>
      <c r="AC522" s="28">
        <v>0</v>
      </c>
      <c r="AD522" s="28">
        <v>0</v>
      </c>
      <c r="AE522" s="28">
        <v>0</v>
      </c>
      <c r="AF522" s="28">
        <v>0</v>
      </c>
      <c r="AG522" s="28">
        <v>0</v>
      </c>
      <c r="AH522" s="28">
        <v>0</v>
      </c>
      <c r="AI522" s="28">
        <v>0</v>
      </c>
      <c r="AJ522" s="28">
        <v>0</v>
      </c>
      <c r="AK522" s="28">
        <v>0</v>
      </c>
      <c r="AL522" s="28">
        <v>0</v>
      </c>
      <c r="AM522" s="28">
        <v>0</v>
      </c>
      <c r="AN522" s="28">
        <v>0</v>
      </c>
      <c r="AO522" s="28">
        <v>0</v>
      </c>
      <c r="AP522" s="28">
        <v>0</v>
      </c>
      <c r="AQ522" s="28">
        <v>0</v>
      </c>
      <c r="AR522" s="28">
        <v>0</v>
      </c>
      <c r="AS522" s="28">
        <v>0</v>
      </c>
      <c r="AT522" s="28">
        <v>0</v>
      </c>
      <c r="AU522" s="28">
        <v>0</v>
      </c>
      <c r="AV522" s="28">
        <v>0</v>
      </c>
      <c r="AW522" s="28">
        <v>0</v>
      </c>
      <c r="AX522" s="28">
        <v>0</v>
      </c>
      <c r="AY522" s="28">
        <v>0</v>
      </c>
      <c r="AZ522" s="28">
        <v>0</v>
      </c>
      <c r="BA522" s="28">
        <v>0</v>
      </c>
      <c r="BB522" s="28">
        <v>0</v>
      </c>
      <c r="BC522" s="28">
        <v>0</v>
      </c>
      <c r="BD522" s="28">
        <v>0</v>
      </c>
      <c r="BE522" s="28">
        <v>0</v>
      </c>
      <c r="BF522" s="28">
        <v>0</v>
      </c>
      <c r="BG522" s="28">
        <v>3.7189694199999998E-2</v>
      </c>
      <c r="BH522" s="28">
        <v>0</v>
      </c>
      <c r="BI522" s="28">
        <v>0</v>
      </c>
      <c r="BJ522" s="28">
        <v>3.7189694199999998E-2</v>
      </c>
      <c r="BK522" s="28">
        <v>0</v>
      </c>
      <c r="BL522" s="28">
        <v>0</v>
      </c>
      <c r="BM522" s="28">
        <v>0</v>
      </c>
      <c r="BN522" s="28">
        <v>0</v>
      </c>
      <c r="BO522" s="28">
        <v>0</v>
      </c>
      <c r="BP522" s="28">
        <v>0</v>
      </c>
      <c r="BQ522" s="28">
        <v>0</v>
      </c>
      <c r="BR522" s="28">
        <v>0</v>
      </c>
      <c r="BS522" s="28">
        <v>0</v>
      </c>
      <c r="BT522" s="28">
        <v>0</v>
      </c>
      <c r="BU522" s="28">
        <v>0</v>
      </c>
      <c r="BV522" s="31">
        <f t="shared" si="272"/>
        <v>3.7189694199999998E-2</v>
      </c>
      <c r="BW522" s="31">
        <f t="shared" si="273"/>
        <v>0</v>
      </c>
      <c r="BX522" s="31">
        <f t="shared" si="274"/>
        <v>0</v>
      </c>
      <c r="BY522" s="31">
        <f t="shared" si="275"/>
        <v>3.7189694199999998E-2</v>
      </c>
      <c r="BZ522" s="31">
        <f t="shared" si="276"/>
        <v>0</v>
      </c>
      <c r="CA522" s="31">
        <f t="shared" si="277"/>
        <v>3.7189694199999998E-2</v>
      </c>
      <c r="CB522" s="31">
        <f t="shared" si="278"/>
        <v>0</v>
      </c>
      <c r="CC522" s="31">
        <f t="shared" si="279"/>
        <v>0</v>
      </c>
      <c r="CD522" s="31">
        <f t="shared" si="280"/>
        <v>3.7189694199999998E-2</v>
      </c>
      <c r="CE522" s="31">
        <f t="shared" si="281"/>
        <v>0</v>
      </c>
      <c r="CF522" s="85" t="s">
        <v>1403</v>
      </c>
    </row>
    <row r="523" spans="1:84" ht="33" customHeight="1" x14ac:dyDescent="0.25">
      <c r="A523" s="89" t="s">
        <v>122</v>
      </c>
      <c r="B523" s="90" t="s">
        <v>2182</v>
      </c>
      <c r="C523" s="10" t="s">
        <v>2183</v>
      </c>
      <c r="D523" s="63">
        <v>2018</v>
      </c>
      <c r="E523" s="63">
        <v>2018</v>
      </c>
      <c r="F523" s="63" t="s">
        <v>1358</v>
      </c>
      <c r="G523" s="64">
        <v>0</v>
      </c>
      <c r="H523" s="64">
        <f t="shared" si="262"/>
        <v>3.6355894399999998E-2</v>
      </c>
      <c r="I523" s="31" t="s">
        <v>1358</v>
      </c>
      <c r="J523" s="31">
        <f t="shared" si="283"/>
        <v>4.6729941388174807E-3</v>
      </c>
      <c r="K523" s="31">
        <f t="shared" si="263"/>
        <v>3.6355894399999998E-2</v>
      </c>
      <c r="L523" s="31" t="s">
        <v>2624</v>
      </c>
      <c r="M523" s="64">
        <v>0</v>
      </c>
      <c r="N523" s="31">
        <v>0</v>
      </c>
      <c r="O523" s="65">
        <v>0</v>
      </c>
      <c r="P523" s="28">
        <v>0</v>
      </c>
      <c r="Q523" s="28">
        <v>0</v>
      </c>
      <c r="R523" s="31">
        <v>0</v>
      </c>
      <c r="S523" s="31">
        <f t="shared" si="258"/>
        <v>0</v>
      </c>
      <c r="T523" s="31">
        <f t="shared" si="259"/>
        <v>3.6355894399999998E-2</v>
      </c>
      <c r="U523" s="31">
        <f t="shared" si="271"/>
        <v>0</v>
      </c>
      <c r="V523" s="31">
        <f t="shared" si="264"/>
        <v>0</v>
      </c>
      <c r="W523" s="31">
        <f t="shared" si="282"/>
        <v>0</v>
      </c>
      <c r="X523" s="31">
        <v>0</v>
      </c>
      <c r="Y523" s="28">
        <v>0</v>
      </c>
      <c r="Z523" s="28">
        <v>0</v>
      </c>
      <c r="AA523" s="28">
        <v>0</v>
      </c>
      <c r="AB523" s="28">
        <v>0</v>
      </c>
      <c r="AC523" s="28">
        <v>0</v>
      </c>
      <c r="AD523" s="28">
        <v>0</v>
      </c>
      <c r="AE523" s="28">
        <v>0</v>
      </c>
      <c r="AF523" s="28">
        <v>0</v>
      </c>
      <c r="AG523" s="28">
        <v>0</v>
      </c>
      <c r="AH523" s="28">
        <v>0</v>
      </c>
      <c r="AI523" s="28">
        <v>0</v>
      </c>
      <c r="AJ523" s="28">
        <v>0</v>
      </c>
      <c r="AK523" s="28">
        <v>0</v>
      </c>
      <c r="AL523" s="28">
        <v>0</v>
      </c>
      <c r="AM523" s="28">
        <v>0</v>
      </c>
      <c r="AN523" s="28">
        <v>0</v>
      </c>
      <c r="AO523" s="28">
        <v>0</v>
      </c>
      <c r="AP523" s="28">
        <v>0</v>
      </c>
      <c r="AQ523" s="28">
        <v>0</v>
      </c>
      <c r="AR523" s="28">
        <v>0</v>
      </c>
      <c r="AS523" s="28">
        <v>0</v>
      </c>
      <c r="AT523" s="28">
        <v>0</v>
      </c>
      <c r="AU523" s="28">
        <v>0</v>
      </c>
      <c r="AV523" s="28">
        <v>0</v>
      </c>
      <c r="AW523" s="28">
        <v>0</v>
      </c>
      <c r="AX523" s="28">
        <v>0</v>
      </c>
      <c r="AY523" s="28">
        <v>0</v>
      </c>
      <c r="AZ523" s="28">
        <v>0</v>
      </c>
      <c r="BA523" s="28">
        <v>0</v>
      </c>
      <c r="BB523" s="28">
        <v>0</v>
      </c>
      <c r="BC523" s="28">
        <v>0</v>
      </c>
      <c r="BD523" s="28">
        <v>0</v>
      </c>
      <c r="BE523" s="28">
        <v>0</v>
      </c>
      <c r="BF523" s="28">
        <v>0</v>
      </c>
      <c r="BG523" s="28">
        <v>3.6355894399999998E-2</v>
      </c>
      <c r="BH523" s="28">
        <v>0</v>
      </c>
      <c r="BI523" s="28">
        <v>0</v>
      </c>
      <c r="BJ523" s="28">
        <v>3.6355894399999998E-2</v>
      </c>
      <c r="BK523" s="28">
        <v>0</v>
      </c>
      <c r="BL523" s="28">
        <v>0</v>
      </c>
      <c r="BM523" s="28">
        <v>0</v>
      </c>
      <c r="BN523" s="28">
        <v>0</v>
      </c>
      <c r="BO523" s="28">
        <v>0</v>
      </c>
      <c r="BP523" s="28">
        <v>0</v>
      </c>
      <c r="BQ523" s="28">
        <v>0</v>
      </c>
      <c r="BR523" s="28">
        <v>0</v>
      </c>
      <c r="BS523" s="28">
        <v>0</v>
      </c>
      <c r="BT523" s="28">
        <v>0</v>
      </c>
      <c r="BU523" s="28">
        <v>0</v>
      </c>
      <c r="BV523" s="31">
        <f t="shared" si="272"/>
        <v>3.6355894399999998E-2</v>
      </c>
      <c r="BW523" s="31">
        <f t="shared" si="273"/>
        <v>0</v>
      </c>
      <c r="BX523" s="31">
        <f t="shared" si="274"/>
        <v>0</v>
      </c>
      <c r="BY523" s="31">
        <f t="shared" si="275"/>
        <v>3.6355894399999998E-2</v>
      </c>
      <c r="BZ523" s="31">
        <f t="shared" si="276"/>
        <v>0</v>
      </c>
      <c r="CA523" s="31">
        <f t="shared" si="277"/>
        <v>3.6355894399999998E-2</v>
      </c>
      <c r="CB523" s="31">
        <f t="shared" si="278"/>
        <v>0</v>
      </c>
      <c r="CC523" s="31">
        <f t="shared" si="279"/>
        <v>0</v>
      </c>
      <c r="CD523" s="31">
        <f t="shared" si="280"/>
        <v>3.6355894399999998E-2</v>
      </c>
      <c r="CE523" s="31">
        <f t="shared" si="281"/>
        <v>0</v>
      </c>
      <c r="CF523" s="85" t="s">
        <v>1403</v>
      </c>
    </row>
    <row r="524" spans="1:84" ht="33" customHeight="1" x14ac:dyDescent="0.25">
      <c r="A524" s="89" t="s">
        <v>122</v>
      </c>
      <c r="B524" s="90" t="s">
        <v>1310</v>
      </c>
      <c r="C524" s="10" t="s">
        <v>1311</v>
      </c>
      <c r="D524" s="63">
        <v>2019</v>
      </c>
      <c r="E524" s="63">
        <v>2019</v>
      </c>
      <c r="F524" s="63" t="s">
        <v>1358</v>
      </c>
      <c r="G524" s="64">
        <v>0</v>
      </c>
      <c r="H524" s="64">
        <f>BV524</f>
        <v>1.4285905999999999</v>
      </c>
      <c r="I524" s="31" t="s">
        <v>1358</v>
      </c>
      <c r="J524" s="31">
        <f>K524/7.78</f>
        <v>0.18380462724935731</v>
      </c>
      <c r="K524" s="31">
        <v>1.43</v>
      </c>
      <c r="L524" s="31" t="s">
        <v>2622</v>
      </c>
      <c r="M524" s="64">
        <v>0</v>
      </c>
      <c r="N524" s="31">
        <v>0</v>
      </c>
      <c r="O524" s="65">
        <v>2.3428880207904497</v>
      </c>
      <c r="P524" s="28">
        <v>2.6943212239090171</v>
      </c>
      <c r="Q524" s="28">
        <v>0</v>
      </c>
      <c r="R524" s="31">
        <v>0</v>
      </c>
      <c r="S524" s="31">
        <f t="shared" si="258"/>
        <v>38.63471865999999</v>
      </c>
      <c r="T524" s="31">
        <f t="shared" si="259"/>
        <v>0</v>
      </c>
      <c r="U524" s="31">
        <f t="shared" si="271"/>
        <v>38.63471865999999</v>
      </c>
      <c r="V524" s="31">
        <f t="shared" si="264"/>
        <v>1.4285905999999999</v>
      </c>
      <c r="W524" s="31">
        <f t="shared" si="282"/>
        <v>0</v>
      </c>
      <c r="X524" s="31">
        <f>X535+X536+X538+X540</f>
        <v>37.20612805999999</v>
      </c>
      <c r="Y524" s="28">
        <v>0</v>
      </c>
      <c r="Z524" s="28">
        <v>0</v>
      </c>
      <c r="AA524" s="28">
        <v>0</v>
      </c>
      <c r="AB524" s="28">
        <v>0</v>
      </c>
      <c r="AC524" s="28">
        <v>0</v>
      </c>
      <c r="AD524" s="28">
        <v>0</v>
      </c>
      <c r="AE524" s="28">
        <v>0</v>
      </c>
      <c r="AF524" s="28">
        <v>0</v>
      </c>
      <c r="AG524" s="28">
        <v>0</v>
      </c>
      <c r="AH524" s="28">
        <v>0</v>
      </c>
      <c r="AI524" s="28">
        <v>0</v>
      </c>
      <c r="AJ524" s="28">
        <v>0</v>
      </c>
      <c r="AK524" s="28">
        <v>0</v>
      </c>
      <c r="AL524" s="28">
        <v>0</v>
      </c>
      <c r="AM524" s="28">
        <v>0</v>
      </c>
      <c r="AN524" s="28">
        <v>0</v>
      </c>
      <c r="AO524" s="28">
        <v>0</v>
      </c>
      <c r="AP524" s="28">
        <v>0</v>
      </c>
      <c r="AQ524" s="28">
        <v>0</v>
      </c>
      <c r="AR524" s="28">
        <v>0</v>
      </c>
      <c r="AS524" s="28">
        <v>0</v>
      </c>
      <c r="AT524" s="28">
        <v>0</v>
      </c>
      <c r="AU524" s="28">
        <v>0</v>
      </c>
      <c r="AV524" s="28">
        <v>0</v>
      </c>
      <c r="AW524" s="28">
        <v>0</v>
      </c>
      <c r="AX524" s="28">
        <v>0</v>
      </c>
      <c r="AY524" s="28">
        <v>0</v>
      </c>
      <c r="AZ524" s="28">
        <v>0</v>
      </c>
      <c r="BA524" s="28">
        <v>0</v>
      </c>
      <c r="BB524" s="28">
        <v>0</v>
      </c>
      <c r="BC524" s="28">
        <v>0</v>
      </c>
      <c r="BD524" s="28">
        <v>0</v>
      </c>
      <c r="BE524" s="28">
        <v>0</v>
      </c>
      <c r="BF524" s="28">
        <v>0</v>
      </c>
      <c r="BG524" s="28">
        <v>0</v>
      </c>
      <c r="BH524" s="28">
        <v>0</v>
      </c>
      <c r="BI524" s="28">
        <v>0</v>
      </c>
      <c r="BJ524" s="28">
        <v>0</v>
      </c>
      <c r="BK524" s="28">
        <v>0</v>
      </c>
      <c r="BL524" s="28">
        <f>1.21067*1.18</f>
        <v>1.4285905999999999</v>
      </c>
      <c r="BM524" s="28">
        <v>0</v>
      </c>
      <c r="BN524" s="28">
        <v>0</v>
      </c>
      <c r="BO524" s="28">
        <f>1.21067*1.18</f>
        <v>1.4285905999999999</v>
      </c>
      <c r="BP524" s="28">
        <v>0</v>
      </c>
      <c r="BQ524" s="28">
        <v>0</v>
      </c>
      <c r="BR524" s="28">
        <v>0</v>
      </c>
      <c r="BS524" s="28">
        <v>0</v>
      </c>
      <c r="BT524" s="28">
        <v>0</v>
      </c>
      <c r="BU524" s="28">
        <v>0</v>
      </c>
      <c r="BV524" s="31">
        <f t="shared" si="272"/>
        <v>1.4285905999999999</v>
      </c>
      <c r="BW524" s="31">
        <f t="shared" si="273"/>
        <v>0</v>
      </c>
      <c r="BX524" s="31">
        <f t="shared" si="274"/>
        <v>0</v>
      </c>
      <c r="BY524" s="31">
        <f t="shared" si="275"/>
        <v>1.4285905999999999</v>
      </c>
      <c r="BZ524" s="31">
        <f t="shared" si="276"/>
        <v>0</v>
      </c>
      <c r="CA524" s="31">
        <f t="shared" si="277"/>
        <v>0</v>
      </c>
      <c r="CB524" s="31">
        <f t="shared" si="278"/>
        <v>0</v>
      </c>
      <c r="CC524" s="31">
        <f t="shared" si="279"/>
        <v>0</v>
      </c>
      <c r="CD524" s="31">
        <f t="shared" si="280"/>
        <v>0</v>
      </c>
      <c r="CE524" s="31">
        <f t="shared" si="281"/>
        <v>0</v>
      </c>
      <c r="CF524" s="85" t="s">
        <v>1358</v>
      </c>
    </row>
    <row r="525" spans="1:84" ht="33" customHeight="1" x14ac:dyDescent="0.25">
      <c r="A525" s="33" t="s">
        <v>122</v>
      </c>
      <c r="B525" s="26" t="s">
        <v>2184</v>
      </c>
      <c r="C525" s="36" t="s">
        <v>2185</v>
      </c>
      <c r="D525" s="63">
        <v>2019</v>
      </c>
      <c r="E525" s="63">
        <v>2019</v>
      </c>
      <c r="F525" s="63" t="s">
        <v>1358</v>
      </c>
      <c r="G525" s="64">
        <v>0</v>
      </c>
      <c r="H525" s="64">
        <f t="shared" si="262"/>
        <v>0</v>
      </c>
      <c r="I525" s="31" t="s">
        <v>1358</v>
      </c>
      <c r="J525" s="31">
        <v>0.01</v>
      </c>
      <c r="K525" s="31">
        <f t="shared" si="263"/>
        <v>4.1597786880000001E-2</v>
      </c>
      <c r="L525" s="31" t="s">
        <v>2622</v>
      </c>
      <c r="M525" s="64">
        <v>0</v>
      </c>
      <c r="N525" s="31">
        <v>0</v>
      </c>
      <c r="O525" s="65">
        <v>0</v>
      </c>
      <c r="P525" s="28">
        <v>0</v>
      </c>
      <c r="Q525" s="28">
        <v>0</v>
      </c>
      <c r="R525" s="31">
        <v>0</v>
      </c>
      <c r="S525" s="31">
        <f t="shared" si="258"/>
        <v>0</v>
      </c>
      <c r="T525" s="31">
        <f t="shared" si="259"/>
        <v>4.1597786880000001E-2</v>
      </c>
      <c r="U525" s="31">
        <f t="shared" si="271"/>
        <v>0</v>
      </c>
      <c r="V525" s="31">
        <f t="shared" si="264"/>
        <v>0</v>
      </c>
      <c r="W525" s="31">
        <f t="shared" si="282"/>
        <v>4.1597786880000001E-2</v>
      </c>
      <c r="X525" s="31">
        <v>0</v>
      </c>
      <c r="Y525" s="28">
        <v>0</v>
      </c>
      <c r="Z525" s="28">
        <v>0</v>
      </c>
      <c r="AA525" s="28">
        <v>0</v>
      </c>
      <c r="AB525" s="28">
        <v>0</v>
      </c>
      <c r="AC525" s="28">
        <v>0</v>
      </c>
      <c r="AD525" s="28">
        <v>0</v>
      </c>
      <c r="AE525" s="28">
        <v>0</v>
      </c>
      <c r="AF525" s="28">
        <v>0</v>
      </c>
      <c r="AG525" s="28">
        <v>0</v>
      </c>
      <c r="AH525" s="28">
        <v>0</v>
      </c>
      <c r="AI525" s="28">
        <v>0</v>
      </c>
      <c r="AJ525" s="28">
        <v>0</v>
      </c>
      <c r="AK525" s="28">
        <v>0</v>
      </c>
      <c r="AL525" s="28">
        <v>0</v>
      </c>
      <c r="AM525" s="28">
        <v>0</v>
      </c>
      <c r="AN525" s="28">
        <v>0</v>
      </c>
      <c r="AO525" s="28">
        <v>0</v>
      </c>
      <c r="AP525" s="28">
        <v>0</v>
      </c>
      <c r="AQ525" s="28">
        <v>0</v>
      </c>
      <c r="AR525" s="28">
        <v>0</v>
      </c>
      <c r="AS525" s="28">
        <v>0</v>
      </c>
      <c r="AT525" s="28">
        <v>0</v>
      </c>
      <c r="AU525" s="28">
        <v>0</v>
      </c>
      <c r="AV525" s="28">
        <v>0</v>
      </c>
      <c r="AW525" s="28">
        <v>0</v>
      </c>
      <c r="AX525" s="28">
        <v>0</v>
      </c>
      <c r="AY525" s="28">
        <v>0</v>
      </c>
      <c r="AZ525" s="28">
        <v>0</v>
      </c>
      <c r="BA525" s="28">
        <v>0</v>
      </c>
      <c r="BB525" s="28">
        <v>0</v>
      </c>
      <c r="BC525" s="28">
        <v>0</v>
      </c>
      <c r="BD525" s="28">
        <v>0</v>
      </c>
      <c r="BE525" s="28">
        <v>0</v>
      </c>
      <c r="BF525" s="28">
        <v>0</v>
      </c>
      <c r="BG525" s="28">
        <v>0</v>
      </c>
      <c r="BH525" s="28">
        <v>0</v>
      </c>
      <c r="BI525" s="28">
        <v>0</v>
      </c>
      <c r="BJ525" s="28">
        <v>0</v>
      </c>
      <c r="BK525" s="28">
        <v>0</v>
      </c>
      <c r="BL525" s="28">
        <v>0</v>
      </c>
      <c r="BM525" s="28">
        <v>0</v>
      </c>
      <c r="BN525" s="28">
        <v>0</v>
      </c>
      <c r="BO525" s="28">
        <v>0</v>
      </c>
      <c r="BP525" s="28">
        <v>0</v>
      </c>
      <c r="BQ525" s="28">
        <v>4.1597786880000001E-2</v>
      </c>
      <c r="BR525" s="28">
        <v>0</v>
      </c>
      <c r="BS525" s="28">
        <v>0</v>
      </c>
      <c r="BT525" s="28">
        <v>4.1597786880000001E-2</v>
      </c>
      <c r="BU525" s="28">
        <v>0</v>
      </c>
      <c r="BV525" s="31">
        <f t="shared" si="272"/>
        <v>0</v>
      </c>
      <c r="BW525" s="31">
        <f t="shared" si="273"/>
        <v>0</v>
      </c>
      <c r="BX525" s="31">
        <f t="shared" si="274"/>
        <v>0</v>
      </c>
      <c r="BY525" s="31">
        <f t="shared" si="275"/>
        <v>0</v>
      </c>
      <c r="BZ525" s="31">
        <f t="shared" si="276"/>
        <v>0</v>
      </c>
      <c r="CA525" s="31">
        <f t="shared" si="277"/>
        <v>4.1597786880000001E-2</v>
      </c>
      <c r="CB525" s="31">
        <f t="shared" si="278"/>
        <v>0</v>
      </c>
      <c r="CC525" s="31">
        <f t="shared" si="279"/>
        <v>0</v>
      </c>
      <c r="CD525" s="31">
        <f t="shared" si="280"/>
        <v>4.1597786880000001E-2</v>
      </c>
      <c r="CE525" s="31">
        <f t="shared" si="281"/>
        <v>0</v>
      </c>
      <c r="CF525" s="85" t="s">
        <v>1403</v>
      </c>
    </row>
    <row r="526" spans="1:84" ht="33" customHeight="1" x14ac:dyDescent="0.25">
      <c r="A526" s="33" t="s">
        <v>122</v>
      </c>
      <c r="B526" s="26" t="s">
        <v>2186</v>
      </c>
      <c r="C526" s="36" t="s">
        <v>2187</v>
      </c>
      <c r="D526" s="63">
        <v>2019</v>
      </c>
      <c r="E526" s="63">
        <v>2019</v>
      </c>
      <c r="F526" s="63" t="s">
        <v>1358</v>
      </c>
      <c r="G526" s="64">
        <v>0</v>
      </c>
      <c r="H526" s="64">
        <f t="shared" si="262"/>
        <v>0</v>
      </c>
      <c r="I526" s="31" t="s">
        <v>1358</v>
      </c>
      <c r="J526" s="31">
        <v>0.01</v>
      </c>
      <c r="K526" s="31">
        <f t="shared" si="263"/>
        <v>4.1597786880000001E-2</v>
      </c>
      <c r="L526" s="31" t="s">
        <v>2622</v>
      </c>
      <c r="M526" s="64">
        <v>0</v>
      </c>
      <c r="N526" s="31">
        <v>0</v>
      </c>
      <c r="O526" s="65">
        <v>0</v>
      </c>
      <c r="P526" s="28">
        <v>0</v>
      </c>
      <c r="Q526" s="28">
        <v>0</v>
      </c>
      <c r="R526" s="31">
        <v>0</v>
      </c>
      <c r="S526" s="31">
        <f t="shared" si="258"/>
        <v>0</v>
      </c>
      <c r="T526" s="31">
        <f t="shared" si="259"/>
        <v>4.1597786880000001E-2</v>
      </c>
      <c r="U526" s="31">
        <f t="shared" si="271"/>
        <v>0</v>
      </c>
      <c r="V526" s="31">
        <f t="shared" si="264"/>
        <v>0</v>
      </c>
      <c r="W526" s="31">
        <f t="shared" si="282"/>
        <v>4.1597786880000001E-2</v>
      </c>
      <c r="X526" s="31">
        <v>0</v>
      </c>
      <c r="Y526" s="28">
        <v>0</v>
      </c>
      <c r="Z526" s="28">
        <v>0</v>
      </c>
      <c r="AA526" s="28">
        <v>0</v>
      </c>
      <c r="AB526" s="28">
        <v>0</v>
      </c>
      <c r="AC526" s="28">
        <v>0</v>
      </c>
      <c r="AD526" s="28">
        <v>0</v>
      </c>
      <c r="AE526" s="28">
        <v>0</v>
      </c>
      <c r="AF526" s="28">
        <v>0</v>
      </c>
      <c r="AG526" s="28">
        <v>0</v>
      </c>
      <c r="AH526" s="28">
        <v>0</v>
      </c>
      <c r="AI526" s="28">
        <v>0</v>
      </c>
      <c r="AJ526" s="28">
        <v>0</v>
      </c>
      <c r="AK526" s="28">
        <v>0</v>
      </c>
      <c r="AL526" s="28">
        <v>0</v>
      </c>
      <c r="AM526" s="28">
        <v>0</v>
      </c>
      <c r="AN526" s="28">
        <v>0</v>
      </c>
      <c r="AO526" s="28">
        <v>0</v>
      </c>
      <c r="AP526" s="28">
        <v>0</v>
      </c>
      <c r="AQ526" s="28">
        <v>0</v>
      </c>
      <c r="AR526" s="28">
        <v>0</v>
      </c>
      <c r="AS526" s="28">
        <v>0</v>
      </c>
      <c r="AT526" s="28">
        <v>0</v>
      </c>
      <c r="AU526" s="28">
        <v>0</v>
      </c>
      <c r="AV526" s="28">
        <v>0</v>
      </c>
      <c r="AW526" s="28">
        <v>0</v>
      </c>
      <c r="AX526" s="28">
        <v>0</v>
      </c>
      <c r="AY526" s="28">
        <v>0</v>
      </c>
      <c r="AZ526" s="28">
        <v>0</v>
      </c>
      <c r="BA526" s="28">
        <v>0</v>
      </c>
      <c r="BB526" s="28">
        <v>0</v>
      </c>
      <c r="BC526" s="28">
        <v>0</v>
      </c>
      <c r="BD526" s="28">
        <v>0</v>
      </c>
      <c r="BE526" s="28">
        <v>0</v>
      </c>
      <c r="BF526" s="28">
        <v>0</v>
      </c>
      <c r="BG526" s="28">
        <v>0</v>
      </c>
      <c r="BH526" s="28">
        <v>0</v>
      </c>
      <c r="BI526" s="28">
        <v>0</v>
      </c>
      <c r="BJ526" s="28">
        <v>0</v>
      </c>
      <c r="BK526" s="28">
        <v>0</v>
      </c>
      <c r="BL526" s="28">
        <v>0</v>
      </c>
      <c r="BM526" s="28">
        <v>0</v>
      </c>
      <c r="BN526" s="28">
        <v>0</v>
      </c>
      <c r="BO526" s="28">
        <v>0</v>
      </c>
      <c r="BP526" s="28">
        <v>0</v>
      </c>
      <c r="BQ526" s="28">
        <v>4.1597786880000001E-2</v>
      </c>
      <c r="BR526" s="28">
        <v>0</v>
      </c>
      <c r="BS526" s="28">
        <v>0</v>
      </c>
      <c r="BT526" s="28">
        <v>4.1597786880000001E-2</v>
      </c>
      <c r="BU526" s="28">
        <v>0</v>
      </c>
      <c r="BV526" s="31">
        <f t="shared" si="272"/>
        <v>0</v>
      </c>
      <c r="BW526" s="31">
        <f t="shared" si="273"/>
        <v>0</v>
      </c>
      <c r="BX526" s="31">
        <f t="shared" si="274"/>
        <v>0</v>
      </c>
      <c r="BY526" s="31">
        <f t="shared" si="275"/>
        <v>0</v>
      </c>
      <c r="BZ526" s="31">
        <f t="shared" si="276"/>
        <v>0</v>
      </c>
      <c r="CA526" s="31">
        <f t="shared" si="277"/>
        <v>4.1597786880000001E-2</v>
      </c>
      <c r="CB526" s="31">
        <f t="shared" si="278"/>
        <v>0</v>
      </c>
      <c r="CC526" s="31">
        <f t="shared" si="279"/>
        <v>0</v>
      </c>
      <c r="CD526" s="31">
        <f t="shared" si="280"/>
        <v>4.1597786880000001E-2</v>
      </c>
      <c r="CE526" s="31">
        <f t="shared" si="281"/>
        <v>0</v>
      </c>
      <c r="CF526" s="85" t="s">
        <v>1403</v>
      </c>
    </row>
    <row r="527" spans="1:84" ht="33" customHeight="1" x14ac:dyDescent="0.25">
      <c r="A527" s="33" t="s">
        <v>122</v>
      </c>
      <c r="B527" s="26" t="s">
        <v>2188</v>
      </c>
      <c r="C527" s="36" t="s">
        <v>2189</v>
      </c>
      <c r="D527" s="63">
        <v>2019</v>
      </c>
      <c r="E527" s="63">
        <v>2019</v>
      </c>
      <c r="F527" s="63" t="s">
        <v>1358</v>
      </c>
      <c r="G527" s="64">
        <v>0</v>
      </c>
      <c r="H527" s="64">
        <f t="shared" si="262"/>
        <v>0</v>
      </c>
      <c r="I527" s="31" t="s">
        <v>1358</v>
      </c>
      <c r="J527" s="31">
        <f t="shared" ref="J527:J534" si="284">K527/7.78</f>
        <v>5.3467592390745505E-3</v>
      </c>
      <c r="K527" s="31">
        <f t="shared" si="263"/>
        <v>4.1597786880000001E-2</v>
      </c>
      <c r="L527" s="31" t="s">
        <v>2622</v>
      </c>
      <c r="M527" s="64">
        <v>0</v>
      </c>
      <c r="N527" s="31">
        <v>0</v>
      </c>
      <c r="O527" s="65">
        <v>0</v>
      </c>
      <c r="P527" s="28">
        <v>0</v>
      </c>
      <c r="Q527" s="28">
        <v>0</v>
      </c>
      <c r="R527" s="31">
        <v>0</v>
      </c>
      <c r="S527" s="31">
        <f t="shared" si="258"/>
        <v>0</v>
      </c>
      <c r="T527" s="31">
        <f t="shared" si="259"/>
        <v>4.1597786880000001E-2</v>
      </c>
      <c r="U527" s="31">
        <f t="shared" si="271"/>
        <v>0</v>
      </c>
      <c r="V527" s="31">
        <f t="shared" si="264"/>
        <v>0</v>
      </c>
      <c r="W527" s="31">
        <f t="shared" si="282"/>
        <v>4.1597786880000001E-2</v>
      </c>
      <c r="X527" s="31">
        <v>0</v>
      </c>
      <c r="Y527" s="28">
        <v>0</v>
      </c>
      <c r="Z527" s="28">
        <v>0</v>
      </c>
      <c r="AA527" s="28">
        <v>0</v>
      </c>
      <c r="AB527" s="28">
        <v>0</v>
      </c>
      <c r="AC527" s="28">
        <v>0</v>
      </c>
      <c r="AD527" s="28">
        <v>0</v>
      </c>
      <c r="AE527" s="28">
        <v>0</v>
      </c>
      <c r="AF527" s="28">
        <v>0</v>
      </c>
      <c r="AG527" s="28">
        <v>0</v>
      </c>
      <c r="AH527" s="28">
        <v>0</v>
      </c>
      <c r="AI527" s="28">
        <v>0</v>
      </c>
      <c r="AJ527" s="28">
        <v>0</v>
      </c>
      <c r="AK527" s="28">
        <v>0</v>
      </c>
      <c r="AL527" s="28">
        <v>0</v>
      </c>
      <c r="AM527" s="28">
        <v>0</v>
      </c>
      <c r="AN527" s="28">
        <v>0</v>
      </c>
      <c r="AO527" s="28">
        <v>0</v>
      </c>
      <c r="AP527" s="28">
        <v>0</v>
      </c>
      <c r="AQ527" s="28">
        <v>0</v>
      </c>
      <c r="AR527" s="28">
        <v>0</v>
      </c>
      <c r="AS527" s="28">
        <v>0</v>
      </c>
      <c r="AT527" s="28">
        <v>0</v>
      </c>
      <c r="AU527" s="28">
        <v>0</v>
      </c>
      <c r="AV527" s="28">
        <v>0</v>
      </c>
      <c r="AW527" s="28">
        <v>0</v>
      </c>
      <c r="AX527" s="28">
        <v>0</v>
      </c>
      <c r="AY527" s="28">
        <v>0</v>
      </c>
      <c r="AZ527" s="28">
        <v>0</v>
      </c>
      <c r="BA527" s="28">
        <v>0</v>
      </c>
      <c r="BB527" s="28">
        <v>0</v>
      </c>
      <c r="BC527" s="28">
        <v>0</v>
      </c>
      <c r="BD527" s="28">
        <v>0</v>
      </c>
      <c r="BE527" s="28">
        <v>0</v>
      </c>
      <c r="BF527" s="28">
        <v>0</v>
      </c>
      <c r="BG527" s="28">
        <v>0</v>
      </c>
      <c r="BH527" s="28">
        <v>0</v>
      </c>
      <c r="BI527" s="28">
        <v>0</v>
      </c>
      <c r="BJ527" s="28">
        <v>0</v>
      </c>
      <c r="BK527" s="28">
        <v>0</v>
      </c>
      <c r="BL527" s="28">
        <v>0</v>
      </c>
      <c r="BM527" s="28">
        <v>0</v>
      </c>
      <c r="BN527" s="28">
        <v>0</v>
      </c>
      <c r="BO527" s="28">
        <v>0</v>
      </c>
      <c r="BP527" s="28">
        <v>0</v>
      </c>
      <c r="BQ527" s="28">
        <v>4.1597786880000001E-2</v>
      </c>
      <c r="BR527" s="28">
        <v>0</v>
      </c>
      <c r="BS527" s="28">
        <v>0</v>
      </c>
      <c r="BT527" s="28">
        <v>4.1597786880000001E-2</v>
      </c>
      <c r="BU527" s="28">
        <v>0</v>
      </c>
      <c r="BV527" s="31">
        <f t="shared" si="272"/>
        <v>0</v>
      </c>
      <c r="BW527" s="31">
        <f t="shared" si="273"/>
        <v>0</v>
      </c>
      <c r="BX527" s="31">
        <f t="shared" si="274"/>
        <v>0</v>
      </c>
      <c r="BY527" s="31">
        <f t="shared" si="275"/>
        <v>0</v>
      </c>
      <c r="BZ527" s="31">
        <f t="shared" si="276"/>
        <v>0</v>
      </c>
      <c r="CA527" s="31">
        <f t="shared" si="277"/>
        <v>4.1597786880000001E-2</v>
      </c>
      <c r="CB527" s="31">
        <f t="shared" si="278"/>
        <v>0</v>
      </c>
      <c r="CC527" s="31">
        <f t="shared" si="279"/>
        <v>0</v>
      </c>
      <c r="CD527" s="31">
        <f t="shared" si="280"/>
        <v>4.1597786880000001E-2</v>
      </c>
      <c r="CE527" s="31">
        <f t="shared" si="281"/>
        <v>0</v>
      </c>
      <c r="CF527" s="85" t="s">
        <v>1403</v>
      </c>
    </row>
    <row r="528" spans="1:84" ht="33" customHeight="1" x14ac:dyDescent="0.25">
      <c r="A528" s="33" t="s">
        <v>122</v>
      </c>
      <c r="B528" s="26" t="s">
        <v>2190</v>
      </c>
      <c r="C528" s="36" t="s">
        <v>2191</v>
      </c>
      <c r="D528" s="63">
        <v>2019</v>
      </c>
      <c r="E528" s="63">
        <v>2019</v>
      </c>
      <c r="F528" s="63" t="s">
        <v>1358</v>
      </c>
      <c r="G528" s="64">
        <v>0</v>
      </c>
      <c r="H528" s="64">
        <f t="shared" si="262"/>
        <v>0</v>
      </c>
      <c r="I528" s="31" t="s">
        <v>1358</v>
      </c>
      <c r="J528" s="31">
        <f t="shared" si="284"/>
        <v>5.3467592390745505E-3</v>
      </c>
      <c r="K528" s="31">
        <f t="shared" si="263"/>
        <v>4.1597786880000001E-2</v>
      </c>
      <c r="L528" s="31" t="s">
        <v>2622</v>
      </c>
      <c r="M528" s="64">
        <v>0</v>
      </c>
      <c r="N528" s="31">
        <v>0</v>
      </c>
      <c r="O528" s="65">
        <v>0</v>
      </c>
      <c r="P528" s="28">
        <v>0</v>
      </c>
      <c r="Q528" s="28">
        <v>0</v>
      </c>
      <c r="R528" s="31">
        <v>0</v>
      </c>
      <c r="S528" s="31">
        <f t="shared" si="258"/>
        <v>0</v>
      </c>
      <c r="T528" s="31">
        <f t="shared" si="259"/>
        <v>4.1597786880000001E-2</v>
      </c>
      <c r="U528" s="31">
        <f t="shared" si="271"/>
        <v>0</v>
      </c>
      <c r="V528" s="31">
        <f t="shared" si="264"/>
        <v>0</v>
      </c>
      <c r="W528" s="31">
        <f t="shared" si="282"/>
        <v>4.1597786880000001E-2</v>
      </c>
      <c r="X528" s="31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8">
        <v>0</v>
      </c>
      <c r="AG528" s="28">
        <v>0</v>
      </c>
      <c r="AH528" s="28">
        <v>0</v>
      </c>
      <c r="AI528" s="28">
        <v>0</v>
      </c>
      <c r="AJ528" s="28">
        <v>0</v>
      </c>
      <c r="AK528" s="28">
        <v>0</v>
      </c>
      <c r="AL528" s="28">
        <v>0</v>
      </c>
      <c r="AM528" s="28">
        <v>0</v>
      </c>
      <c r="AN528" s="28">
        <v>0</v>
      </c>
      <c r="AO528" s="28">
        <v>0</v>
      </c>
      <c r="AP528" s="28">
        <v>0</v>
      </c>
      <c r="AQ528" s="28">
        <v>0</v>
      </c>
      <c r="AR528" s="28">
        <v>0</v>
      </c>
      <c r="AS528" s="28">
        <v>0</v>
      </c>
      <c r="AT528" s="28">
        <v>0</v>
      </c>
      <c r="AU528" s="28">
        <v>0</v>
      </c>
      <c r="AV528" s="28">
        <v>0</v>
      </c>
      <c r="AW528" s="28">
        <v>0</v>
      </c>
      <c r="AX528" s="28">
        <v>0</v>
      </c>
      <c r="AY528" s="28">
        <v>0</v>
      </c>
      <c r="AZ528" s="28">
        <v>0</v>
      </c>
      <c r="BA528" s="28">
        <v>0</v>
      </c>
      <c r="BB528" s="28">
        <v>0</v>
      </c>
      <c r="BC528" s="28">
        <v>0</v>
      </c>
      <c r="BD528" s="28">
        <v>0</v>
      </c>
      <c r="BE528" s="28">
        <v>0</v>
      </c>
      <c r="BF528" s="28">
        <v>0</v>
      </c>
      <c r="BG528" s="28">
        <v>0</v>
      </c>
      <c r="BH528" s="28">
        <v>0</v>
      </c>
      <c r="BI528" s="28">
        <v>0</v>
      </c>
      <c r="BJ528" s="28">
        <v>0</v>
      </c>
      <c r="BK528" s="28">
        <v>0</v>
      </c>
      <c r="BL528" s="28">
        <v>0</v>
      </c>
      <c r="BM528" s="28">
        <v>0</v>
      </c>
      <c r="BN528" s="28">
        <v>0</v>
      </c>
      <c r="BO528" s="28">
        <v>0</v>
      </c>
      <c r="BP528" s="28">
        <v>0</v>
      </c>
      <c r="BQ528" s="28">
        <v>4.1597786880000001E-2</v>
      </c>
      <c r="BR528" s="28">
        <v>0</v>
      </c>
      <c r="BS528" s="28">
        <v>0</v>
      </c>
      <c r="BT528" s="28">
        <v>4.1597786880000001E-2</v>
      </c>
      <c r="BU528" s="28">
        <v>0</v>
      </c>
      <c r="BV528" s="31">
        <f t="shared" si="272"/>
        <v>0</v>
      </c>
      <c r="BW528" s="31">
        <f t="shared" si="273"/>
        <v>0</v>
      </c>
      <c r="BX528" s="31">
        <f t="shared" si="274"/>
        <v>0</v>
      </c>
      <c r="BY528" s="31">
        <f t="shared" si="275"/>
        <v>0</v>
      </c>
      <c r="BZ528" s="31">
        <f t="shared" si="276"/>
        <v>0</v>
      </c>
      <c r="CA528" s="31">
        <f t="shared" si="277"/>
        <v>4.1597786880000001E-2</v>
      </c>
      <c r="CB528" s="31">
        <f t="shared" si="278"/>
        <v>0</v>
      </c>
      <c r="CC528" s="31">
        <f t="shared" si="279"/>
        <v>0</v>
      </c>
      <c r="CD528" s="31">
        <f t="shared" si="280"/>
        <v>4.1597786880000001E-2</v>
      </c>
      <c r="CE528" s="31">
        <f t="shared" si="281"/>
        <v>0</v>
      </c>
      <c r="CF528" s="85" t="s">
        <v>1403</v>
      </c>
    </row>
    <row r="529" spans="1:84" ht="33" customHeight="1" x14ac:dyDescent="0.25">
      <c r="A529" s="33" t="s">
        <v>122</v>
      </c>
      <c r="B529" s="26" t="s">
        <v>2192</v>
      </c>
      <c r="C529" s="36" t="s">
        <v>2193</v>
      </c>
      <c r="D529" s="63">
        <v>2019</v>
      </c>
      <c r="E529" s="63">
        <v>2019</v>
      </c>
      <c r="F529" s="63" t="s">
        <v>1358</v>
      </c>
      <c r="G529" s="64">
        <v>0</v>
      </c>
      <c r="H529" s="64">
        <f t="shared" si="262"/>
        <v>0</v>
      </c>
      <c r="I529" s="31" t="s">
        <v>1358</v>
      </c>
      <c r="J529" s="31">
        <f t="shared" si="284"/>
        <v>5.3467592390745505E-3</v>
      </c>
      <c r="K529" s="31">
        <f t="shared" si="263"/>
        <v>4.1597786880000001E-2</v>
      </c>
      <c r="L529" s="31" t="s">
        <v>2622</v>
      </c>
      <c r="M529" s="64">
        <v>0</v>
      </c>
      <c r="N529" s="31">
        <v>0</v>
      </c>
      <c r="O529" s="65">
        <v>0</v>
      </c>
      <c r="P529" s="28">
        <v>0</v>
      </c>
      <c r="Q529" s="28">
        <v>0</v>
      </c>
      <c r="R529" s="31">
        <v>0</v>
      </c>
      <c r="S529" s="31">
        <f t="shared" si="258"/>
        <v>0</v>
      </c>
      <c r="T529" s="31">
        <f t="shared" si="259"/>
        <v>4.1597786880000001E-2</v>
      </c>
      <c r="U529" s="31">
        <f t="shared" si="271"/>
        <v>0</v>
      </c>
      <c r="V529" s="31">
        <f t="shared" si="264"/>
        <v>0</v>
      </c>
      <c r="W529" s="31">
        <f t="shared" si="282"/>
        <v>4.1597786880000001E-2</v>
      </c>
      <c r="X529" s="31">
        <v>0</v>
      </c>
      <c r="Y529" s="28">
        <v>0</v>
      </c>
      <c r="Z529" s="28">
        <v>0</v>
      </c>
      <c r="AA529" s="28">
        <v>0</v>
      </c>
      <c r="AB529" s="28">
        <v>0</v>
      </c>
      <c r="AC529" s="28">
        <v>0</v>
      </c>
      <c r="AD529" s="28">
        <v>0</v>
      </c>
      <c r="AE529" s="28">
        <v>0</v>
      </c>
      <c r="AF529" s="28">
        <v>0</v>
      </c>
      <c r="AG529" s="28">
        <v>0</v>
      </c>
      <c r="AH529" s="28">
        <v>0</v>
      </c>
      <c r="AI529" s="28">
        <v>0</v>
      </c>
      <c r="AJ529" s="28">
        <v>0</v>
      </c>
      <c r="AK529" s="28">
        <v>0</v>
      </c>
      <c r="AL529" s="28">
        <v>0</v>
      </c>
      <c r="AM529" s="28">
        <v>0</v>
      </c>
      <c r="AN529" s="28">
        <v>0</v>
      </c>
      <c r="AO529" s="28">
        <v>0</v>
      </c>
      <c r="AP529" s="28">
        <v>0</v>
      </c>
      <c r="AQ529" s="28">
        <v>0</v>
      </c>
      <c r="AR529" s="28">
        <v>0</v>
      </c>
      <c r="AS529" s="28">
        <v>0</v>
      </c>
      <c r="AT529" s="28">
        <v>0</v>
      </c>
      <c r="AU529" s="28">
        <v>0</v>
      </c>
      <c r="AV529" s="28">
        <v>0</v>
      </c>
      <c r="AW529" s="28">
        <v>0</v>
      </c>
      <c r="AX529" s="28">
        <v>0</v>
      </c>
      <c r="AY529" s="28">
        <v>0</v>
      </c>
      <c r="AZ529" s="28">
        <v>0</v>
      </c>
      <c r="BA529" s="28">
        <v>0</v>
      </c>
      <c r="BB529" s="28">
        <v>0</v>
      </c>
      <c r="BC529" s="28">
        <v>0</v>
      </c>
      <c r="BD529" s="28">
        <v>0</v>
      </c>
      <c r="BE529" s="28">
        <v>0</v>
      </c>
      <c r="BF529" s="28">
        <v>0</v>
      </c>
      <c r="BG529" s="28">
        <v>0</v>
      </c>
      <c r="BH529" s="28">
        <v>0</v>
      </c>
      <c r="BI529" s="28">
        <v>0</v>
      </c>
      <c r="BJ529" s="28">
        <v>0</v>
      </c>
      <c r="BK529" s="28">
        <v>0</v>
      </c>
      <c r="BL529" s="28">
        <v>0</v>
      </c>
      <c r="BM529" s="28">
        <v>0</v>
      </c>
      <c r="BN529" s="28">
        <v>0</v>
      </c>
      <c r="BO529" s="28">
        <v>0</v>
      </c>
      <c r="BP529" s="28">
        <v>0</v>
      </c>
      <c r="BQ529" s="28">
        <v>4.1597786880000001E-2</v>
      </c>
      <c r="BR529" s="28">
        <v>0</v>
      </c>
      <c r="BS529" s="28">
        <v>0</v>
      </c>
      <c r="BT529" s="28">
        <v>4.1597786880000001E-2</v>
      </c>
      <c r="BU529" s="28">
        <v>0</v>
      </c>
      <c r="BV529" s="31">
        <f t="shared" si="272"/>
        <v>0</v>
      </c>
      <c r="BW529" s="31">
        <f t="shared" si="273"/>
        <v>0</v>
      </c>
      <c r="BX529" s="31">
        <f t="shared" si="274"/>
        <v>0</v>
      </c>
      <c r="BY529" s="31">
        <f t="shared" si="275"/>
        <v>0</v>
      </c>
      <c r="BZ529" s="31">
        <f t="shared" si="276"/>
        <v>0</v>
      </c>
      <c r="CA529" s="31">
        <f t="shared" si="277"/>
        <v>4.1597786880000001E-2</v>
      </c>
      <c r="CB529" s="31">
        <f t="shared" si="278"/>
        <v>0</v>
      </c>
      <c r="CC529" s="31">
        <f t="shared" si="279"/>
        <v>0</v>
      </c>
      <c r="CD529" s="31">
        <f t="shared" si="280"/>
        <v>4.1597786880000001E-2</v>
      </c>
      <c r="CE529" s="31">
        <f t="shared" si="281"/>
        <v>0</v>
      </c>
      <c r="CF529" s="85" t="s">
        <v>1403</v>
      </c>
    </row>
    <row r="530" spans="1:84" ht="33" customHeight="1" x14ac:dyDescent="0.25">
      <c r="A530" s="33" t="s">
        <v>122</v>
      </c>
      <c r="B530" s="26" t="s">
        <v>2194</v>
      </c>
      <c r="C530" s="36" t="s">
        <v>2195</v>
      </c>
      <c r="D530" s="63">
        <v>2019</v>
      </c>
      <c r="E530" s="63">
        <v>2019</v>
      </c>
      <c r="F530" s="63" t="s">
        <v>1358</v>
      </c>
      <c r="G530" s="64">
        <v>0</v>
      </c>
      <c r="H530" s="64">
        <f t="shared" si="262"/>
        <v>0</v>
      </c>
      <c r="I530" s="31" t="s">
        <v>1358</v>
      </c>
      <c r="J530" s="31">
        <f t="shared" si="284"/>
        <v>5.3467592390745505E-3</v>
      </c>
      <c r="K530" s="31">
        <f t="shared" si="263"/>
        <v>4.1597786880000001E-2</v>
      </c>
      <c r="L530" s="31" t="s">
        <v>2622</v>
      </c>
      <c r="M530" s="64">
        <v>0</v>
      </c>
      <c r="N530" s="31">
        <v>0</v>
      </c>
      <c r="O530" s="65">
        <v>0</v>
      </c>
      <c r="P530" s="28">
        <v>0</v>
      </c>
      <c r="Q530" s="28">
        <v>0</v>
      </c>
      <c r="R530" s="31">
        <v>0</v>
      </c>
      <c r="S530" s="31">
        <f t="shared" si="258"/>
        <v>0</v>
      </c>
      <c r="T530" s="31">
        <f t="shared" si="259"/>
        <v>4.1597786880000001E-2</v>
      </c>
      <c r="U530" s="31">
        <f t="shared" si="271"/>
        <v>0</v>
      </c>
      <c r="V530" s="31">
        <f t="shared" si="264"/>
        <v>0</v>
      </c>
      <c r="W530" s="31">
        <f t="shared" si="282"/>
        <v>4.1597786880000001E-2</v>
      </c>
      <c r="X530" s="31">
        <v>0</v>
      </c>
      <c r="Y530" s="28">
        <v>0</v>
      </c>
      <c r="Z530" s="28">
        <v>0</v>
      </c>
      <c r="AA530" s="28">
        <v>0</v>
      </c>
      <c r="AB530" s="28">
        <v>0</v>
      </c>
      <c r="AC530" s="28">
        <v>0</v>
      </c>
      <c r="AD530" s="28">
        <v>0</v>
      </c>
      <c r="AE530" s="28">
        <v>0</v>
      </c>
      <c r="AF530" s="28">
        <v>0</v>
      </c>
      <c r="AG530" s="28">
        <v>0</v>
      </c>
      <c r="AH530" s="28">
        <v>0</v>
      </c>
      <c r="AI530" s="28">
        <v>0</v>
      </c>
      <c r="AJ530" s="28">
        <v>0</v>
      </c>
      <c r="AK530" s="28">
        <v>0</v>
      </c>
      <c r="AL530" s="28">
        <v>0</v>
      </c>
      <c r="AM530" s="28">
        <v>0</v>
      </c>
      <c r="AN530" s="28">
        <v>0</v>
      </c>
      <c r="AO530" s="28">
        <v>0</v>
      </c>
      <c r="AP530" s="28">
        <v>0</v>
      </c>
      <c r="AQ530" s="28">
        <v>0</v>
      </c>
      <c r="AR530" s="28">
        <v>0</v>
      </c>
      <c r="AS530" s="28">
        <v>0</v>
      </c>
      <c r="AT530" s="28">
        <v>0</v>
      </c>
      <c r="AU530" s="28">
        <v>0</v>
      </c>
      <c r="AV530" s="28">
        <v>0</v>
      </c>
      <c r="AW530" s="28">
        <v>0</v>
      </c>
      <c r="AX530" s="28">
        <v>0</v>
      </c>
      <c r="AY530" s="28">
        <v>0</v>
      </c>
      <c r="AZ530" s="28">
        <v>0</v>
      </c>
      <c r="BA530" s="28">
        <v>0</v>
      </c>
      <c r="BB530" s="28">
        <v>0</v>
      </c>
      <c r="BC530" s="28">
        <v>0</v>
      </c>
      <c r="BD530" s="28">
        <v>0</v>
      </c>
      <c r="BE530" s="28">
        <v>0</v>
      </c>
      <c r="BF530" s="28">
        <v>0</v>
      </c>
      <c r="BG530" s="28">
        <v>0</v>
      </c>
      <c r="BH530" s="28">
        <v>0</v>
      </c>
      <c r="BI530" s="28">
        <v>0</v>
      </c>
      <c r="BJ530" s="28">
        <v>0</v>
      </c>
      <c r="BK530" s="28">
        <v>0</v>
      </c>
      <c r="BL530" s="28">
        <v>0</v>
      </c>
      <c r="BM530" s="28">
        <v>0</v>
      </c>
      <c r="BN530" s="28">
        <v>0</v>
      </c>
      <c r="BO530" s="28">
        <v>0</v>
      </c>
      <c r="BP530" s="28">
        <v>0</v>
      </c>
      <c r="BQ530" s="28">
        <v>4.1597786880000001E-2</v>
      </c>
      <c r="BR530" s="28">
        <v>0</v>
      </c>
      <c r="BS530" s="28">
        <v>0</v>
      </c>
      <c r="BT530" s="28">
        <v>4.1597786880000001E-2</v>
      </c>
      <c r="BU530" s="28">
        <v>0</v>
      </c>
      <c r="BV530" s="31">
        <f t="shared" si="272"/>
        <v>0</v>
      </c>
      <c r="BW530" s="31">
        <f t="shared" si="273"/>
        <v>0</v>
      </c>
      <c r="BX530" s="31">
        <f t="shared" si="274"/>
        <v>0</v>
      </c>
      <c r="BY530" s="31">
        <f t="shared" si="275"/>
        <v>0</v>
      </c>
      <c r="BZ530" s="31">
        <f t="shared" si="276"/>
        <v>0</v>
      </c>
      <c r="CA530" s="31">
        <f t="shared" si="277"/>
        <v>4.1597786880000001E-2</v>
      </c>
      <c r="CB530" s="31">
        <f t="shared" si="278"/>
        <v>0</v>
      </c>
      <c r="CC530" s="31">
        <f t="shared" si="279"/>
        <v>0</v>
      </c>
      <c r="CD530" s="31">
        <f t="shared" si="280"/>
        <v>4.1597786880000001E-2</v>
      </c>
      <c r="CE530" s="31">
        <f t="shared" si="281"/>
        <v>0</v>
      </c>
      <c r="CF530" s="85" t="s">
        <v>1403</v>
      </c>
    </row>
    <row r="531" spans="1:84" ht="33" customHeight="1" x14ac:dyDescent="0.25">
      <c r="A531" s="33" t="s">
        <v>122</v>
      </c>
      <c r="B531" s="26" t="s">
        <v>2196</v>
      </c>
      <c r="C531" s="36" t="s">
        <v>2197</v>
      </c>
      <c r="D531" s="63">
        <v>2019</v>
      </c>
      <c r="E531" s="63">
        <v>2019</v>
      </c>
      <c r="F531" s="63" t="s">
        <v>1358</v>
      </c>
      <c r="G531" s="64">
        <v>0</v>
      </c>
      <c r="H531" s="64">
        <f t="shared" si="262"/>
        <v>0</v>
      </c>
      <c r="I531" s="31" t="s">
        <v>1358</v>
      </c>
      <c r="J531" s="31">
        <f t="shared" si="284"/>
        <v>5.3467592390745505E-3</v>
      </c>
      <c r="K531" s="31">
        <f t="shared" si="263"/>
        <v>4.1597786880000001E-2</v>
      </c>
      <c r="L531" s="31" t="s">
        <v>2622</v>
      </c>
      <c r="M531" s="64">
        <v>0</v>
      </c>
      <c r="N531" s="31">
        <v>0</v>
      </c>
      <c r="O531" s="65">
        <v>0</v>
      </c>
      <c r="P531" s="28">
        <v>0</v>
      </c>
      <c r="Q531" s="28">
        <v>0</v>
      </c>
      <c r="R531" s="31">
        <v>0</v>
      </c>
      <c r="S531" s="31">
        <f t="shared" si="258"/>
        <v>0</v>
      </c>
      <c r="T531" s="31">
        <f t="shared" si="259"/>
        <v>4.1597786880000001E-2</v>
      </c>
      <c r="U531" s="31">
        <f t="shared" si="271"/>
        <v>0</v>
      </c>
      <c r="V531" s="31">
        <f t="shared" si="264"/>
        <v>0</v>
      </c>
      <c r="W531" s="31">
        <f t="shared" si="282"/>
        <v>4.1597786880000001E-2</v>
      </c>
      <c r="X531" s="31">
        <v>0</v>
      </c>
      <c r="Y531" s="28">
        <v>0</v>
      </c>
      <c r="Z531" s="28">
        <v>0</v>
      </c>
      <c r="AA531" s="28">
        <v>0</v>
      </c>
      <c r="AB531" s="28">
        <v>0</v>
      </c>
      <c r="AC531" s="28">
        <v>0</v>
      </c>
      <c r="AD531" s="28">
        <v>0</v>
      </c>
      <c r="AE531" s="28">
        <v>0</v>
      </c>
      <c r="AF531" s="28">
        <v>0</v>
      </c>
      <c r="AG531" s="28">
        <v>0</v>
      </c>
      <c r="AH531" s="28">
        <v>0</v>
      </c>
      <c r="AI531" s="28">
        <v>0</v>
      </c>
      <c r="AJ531" s="28">
        <v>0</v>
      </c>
      <c r="AK531" s="28">
        <v>0</v>
      </c>
      <c r="AL531" s="28">
        <v>0</v>
      </c>
      <c r="AM531" s="28">
        <v>0</v>
      </c>
      <c r="AN531" s="28">
        <v>0</v>
      </c>
      <c r="AO531" s="28">
        <v>0</v>
      </c>
      <c r="AP531" s="28">
        <v>0</v>
      </c>
      <c r="AQ531" s="28">
        <v>0</v>
      </c>
      <c r="AR531" s="28">
        <v>0</v>
      </c>
      <c r="AS531" s="28">
        <v>0</v>
      </c>
      <c r="AT531" s="28">
        <v>0</v>
      </c>
      <c r="AU531" s="28">
        <v>0</v>
      </c>
      <c r="AV531" s="28">
        <v>0</v>
      </c>
      <c r="AW531" s="28">
        <v>0</v>
      </c>
      <c r="AX531" s="28">
        <v>0</v>
      </c>
      <c r="AY531" s="28">
        <v>0</v>
      </c>
      <c r="AZ531" s="28">
        <v>0</v>
      </c>
      <c r="BA531" s="28">
        <v>0</v>
      </c>
      <c r="BB531" s="28">
        <v>0</v>
      </c>
      <c r="BC531" s="28">
        <v>0</v>
      </c>
      <c r="BD531" s="28">
        <v>0</v>
      </c>
      <c r="BE531" s="28">
        <v>0</v>
      </c>
      <c r="BF531" s="28">
        <v>0</v>
      </c>
      <c r="BG531" s="28">
        <v>0</v>
      </c>
      <c r="BH531" s="28">
        <v>0</v>
      </c>
      <c r="BI531" s="28">
        <v>0</v>
      </c>
      <c r="BJ531" s="28">
        <v>0</v>
      </c>
      <c r="BK531" s="28">
        <v>0</v>
      </c>
      <c r="BL531" s="28">
        <v>0</v>
      </c>
      <c r="BM531" s="28">
        <v>0</v>
      </c>
      <c r="BN531" s="28">
        <v>0</v>
      </c>
      <c r="BO531" s="28">
        <v>0</v>
      </c>
      <c r="BP531" s="28">
        <v>0</v>
      </c>
      <c r="BQ531" s="28">
        <v>4.1597786880000001E-2</v>
      </c>
      <c r="BR531" s="28">
        <v>0</v>
      </c>
      <c r="BS531" s="28">
        <v>0</v>
      </c>
      <c r="BT531" s="28">
        <v>4.1597786880000001E-2</v>
      </c>
      <c r="BU531" s="28">
        <v>0</v>
      </c>
      <c r="BV531" s="31">
        <f t="shared" si="272"/>
        <v>0</v>
      </c>
      <c r="BW531" s="31">
        <f t="shared" si="273"/>
        <v>0</v>
      </c>
      <c r="BX531" s="31">
        <f t="shared" si="274"/>
        <v>0</v>
      </c>
      <c r="BY531" s="31">
        <f t="shared" si="275"/>
        <v>0</v>
      </c>
      <c r="BZ531" s="31">
        <f t="shared" si="276"/>
        <v>0</v>
      </c>
      <c r="CA531" s="31">
        <f t="shared" si="277"/>
        <v>4.1597786880000001E-2</v>
      </c>
      <c r="CB531" s="31">
        <f t="shared" si="278"/>
        <v>0</v>
      </c>
      <c r="CC531" s="31">
        <f t="shared" si="279"/>
        <v>0</v>
      </c>
      <c r="CD531" s="31">
        <f t="shared" si="280"/>
        <v>4.1597786880000001E-2</v>
      </c>
      <c r="CE531" s="31">
        <f t="shared" si="281"/>
        <v>0</v>
      </c>
      <c r="CF531" s="85" t="s">
        <v>1403</v>
      </c>
    </row>
    <row r="532" spans="1:84" ht="33" customHeight="1" x14ac:dyDescent="0.25">
      <c r="A532" s="33" t="s">
        <v>122</v>
      </c>
      <c r="B532" s="26" t="s">
        <v>2198</v>
      </c>
      <c r="C532" s="36" t="s">
        <v>2199</v>
      </c>
      <c r="D532" s="63">
        <v>2019</v>
      </c>
      <c r="E532" s="63">
        <v>2019</v>
      </c>
      <c r="F532" s="63" t="s">
        <v>1358</v>
      </c>
      <c r="G532" s="64">
        <v>0</v>
      </c>
      <c r="H532" s="64">
        <f t="shared" si="262"/>
        <v>0</v>
      </c>
      <c r="I532" s="31" t="s">
        <v>1358</v>
      </c>
      <c r="J532" s="31">
        <f t="shared" si="284"/>
        <v>5.3467592390745505E-3</v>
      </c>
      <c r="K532" s="31">
        <f t="shared" si="263"/>
        <v>4.1597786880000001E-2</v>
      </c>
      <c r="L532" s="31" t="s">
        <v>2622</v>
      </c>
      <c r="M532" s="64">
        <v>0</v>
      </c>
      <c r="N532" s="31">
        <v>0</v>
      </c>
      <c r="O532" s="65">
        <v>0</v>
      </c>
      <c r="P532" s="28">
        <v>0</v>
      </c>
      <c r="Q532" s="28">
        <v>0</v>
      </c>
      <c r="R532" s="31">
        <v>0</v>
      </c>
      <c r="S532" s="31">
        <f t="shared" si="258"/>
        <v>0</v>
      </c>
      <c r="T532" s="31">
        <f t="shared" si="259"/>
        <v>4.1597786880000001E-2</v>
      </c>
      <c r="U532" s="31">
        <f t="shared" si="271"/>
        <v>0</v>
      </c>
      <c r="V532" s="31">
        <f t="shared" si="264"/>
        <v>0</v>
      </c>
      <c r="W532" s="31">
        <f t="shared" si="282"/>
        <v>4.1597786880000001E-2</v>
      </c>
      <c r="X532" s="31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  <c r="AE532" s="28">
        <v>0</v>
      </c>
      <c r="AF532" s="28">
        <v>0</v>
      </c>
      <c r="AG532" s="28">
        <v>0</v>
      </c>
      <c r="AH532" s="28">
        <v>0</v>
      </c>
      <c r="AI532" s="28">
        <v>0</v>
      </c>
      <c r="AJ532" s="28">
        <v>0</v>
      </c>
      <c r="AK532" s="28">
        <v>0</v>
      </c>
      <c r="AL532" s="28">
        <v>0</v>
      </c>
      <c r="AM532" s="28">
        <v>0</v>
      </c>
      <c r="AN532" s="28">
        <v>0</v>
      </c>
      <c r="AO532" s="28">
        <v>0</v>
      </c>
      <c r="AP532" s="28">
        <v>0</v>
      </c>
      <c r="AQ532" s="28">
        <v>0</v>
      </c>
      <c r="AR532" s="28">
        <v>0</v>
      </c>
      <c r="AS532" s="28">
        <v>0</v>
      </c>
      <c r="AT532" s="28">
        <v>0</v>
      </c>
      <c r="AU532" s="28">
        <v>0</v>
      </c>
      <c r="AV532" s="28">
        <v>0</v>
      </c>
      <c r="AW532" s="28">
        <v>0</v>
      </c>
      <c r="AX532" s="28">
        <v>0</v>
      </c>
      <c r="AY532" s="28">
        <v>0</v>
      </c>
      <c r="AZ532" s="28">
        <v>0</v>
      </c>
      <c r="BA532" s="28">
        <v>0</v>
      </c>
      <c r="BB532" s="28">
        <v>0</v>
      </c>
      <c r="BC532" s="28">
        <v>0</v>
      </c>
      <c r="BD532" s="28">
        <v>0</v>
      </c>
      <c r="BE532" s="28">
        <v>0</v>
      </c>
      <c r="BF532" s="28">
        <v>0</v>
      </c>
      <c r="BG532" s="28">
        <v>0</v>
      </c>
      <c r="BH532" s="28">
        <v>0</v>
      </c>
      <c r="BI532" s="28">
        <v>0</v>
      </c>
      <c r="BJ532" s="28">
        <v>0</v>
      </c>
      <c r="BK532" s="28">
        <v>0</v>
      </c>
      <c r="BL532" s="28">
        <v>0</v>
      </c>
      <c r="BM532" s="28">
        <v>0</v>
      </c>
      <c r="BN532" s="28">
        <v>0</v>
      </c>
      <c r="BO532" s="28">
        <v>0</v>
      </c>
      <c r="BP532" s="28">
        <v>0</v>
      </c>
      <c r="BQ532" s="28">
        <v>4.1597786880000001E-2</v>
      </c>
      <c r="BR532" s="28">
        <v>0</v>
      </c>
      <c r="BS532" s="28">
        <v>0</v>
      </c>
      <c r="BT532" s="28">
        <v>4.1597786880000001E-2</v>
      </c>
      <c r="BU532" s="28">
        <v>0</v>
      </c>
      <c r="BV532" s="31">
        <f t="shared" si="272"/>
        <v>0</v>
      </c>
      <c r="BW532" s="31">
        <f t="shared" si="273"/>
        <v>0</v>
      </c>
      <c r="BX532" s="31">
        <f t="shared" si="274"/>
        <v>0</v>
      </c>
      <c r="BY532" s="31">
        <f t="shared" si="275"/>
        <v>0</v>
      </c>
      <c r="BZ532" s="31">
        <f t="shared" si="276"/>
        <v>0</v>
      </c>
      <c r="CA532" s="31">
        <f t="shared" si="277"/>
        <v>4.1597786880000001E-2</v>
      </c>
      <c r="CB532" s="31">
        <f t="shared" si="278"/>
        <v>0</v>
      </c>
      <c r="CC532" s="31">
        <f t="shared" si="279"/>
        <v>0</v>
      </c>
      <c r="CD532" s="31">
        <f t="shared" si="280"/>
        <v>4.1597786880000001E-2</v>
      </c>
      <c r="CE532" s="31">
        <f t="shared" si="281"/>
        <v>0</v>
      </c>
      <c r="CF532" s="85" t="s">
        <v>1403</v>
      </c>
    </row>
    <row r="533" spans="1:84" ht="33" customHeight="1" x14ac:dyDescent="0.25">
      <c r="A533" s="33" t="s">
        <v>122</v>
      </c>
      <c r="B533" s="26" t="s">
        <v>2200</v>
      </c>
      <c r="C533" s="36" t="s">
        <v>2201</v>
      </c>
      <c r="D533" s="63">
        <v>2019</v>
      </c>
      <c r="E533" s="63">
        <v>2019</v>
      </c>
      <c r="F533" s="63" t="s">
        <v>1358</v>
      </c>
      <c r="G533" s="64">
        <v>0</v>
      </c>
      <c r="H533" s="64">
        <f t="shared" si="262"/>
        <v>0</v>
      </c>
      <c r="I533" s="31" t="s">
        <v>1358</v>
      </c>
      <c r="J533" s="31">
        <f t="shared" si="284"/>
        <v>5.3467592390745505E-3</v>
      </c>
      <c r="K533" s="31">
        <f t="shared" si="263"/>
        <v>4.1597786880000001E-2</v>
      </c>
      <c r="L533" s="31" t="s">
        <v>2622</v>
      </c>
      <c r="M533" s="64">
        <v>0</v>
      </c>
      <c r="N533" s="31">
        <v>0</v>
      </c>
      <c r="O533" s="65">
        <v>0</v>
      </c>
      <c r="P533" s="28">
        <v>0</v>
      </c>
      <c r="Q533" s="28">
        <v>0</v>
      </c>
      <c r="R533" s="31">
        <v>0</v>
      </c>
      <c r="S533" s="31">
        <f t="shared" si="258"/>
        <v>0</v>
      </c>
      <c r="T533" s="31">
        <f t="shared" si="259"/>
        <v>4.1597786880000001E-2</v>
      </c>
      <c r="U533" s="31">
        <f t="shared" si="271"/>
        <v>0</v>
      </c>
      <c r="V533" s="31">
        <f t="shared" si="264"/>
        <v>0</v>
      </c>
      <c r="W533" s="31">
        <f t="shared" si="282"/>
        <v>4.1597786880000001E-2</v>
      </c>
      <c r="X533" s="31">
        <v>0</v>
      </c>
      <c r="Y533" s="28"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  <c r="AE533" s="28">
        <v>0</v>
      </c>
      <c r="AF533" s="28">
        <v>0</v>
      </c>
      <c r="AG533" s="28">
        <v>0</v>
      </c>
      <c r="AH533" s="28">
        <v>0</v>
      </c>
      <c r="AI533" s="28">
        <v>0</v>
      </c>
      <c r="AJ533" s="28">
        <v>0</v>
      </c>
      <c r="AK533" s="28">
        <v>0</v>
      </c>
      <c r="AL533" s="28">
        <v>0</v>
      </c>
      <c r="AM533" s="28">
        <v>0</v>
      </c>
      <c r="AN533" s="28">
        <v>0</v>
      </c>
      <c r="AO533" s="28">
        <v>0</v>
      </c>
      <c r="AP533" s="28">
        <v>0</v>
      </c>
      <c r="AQ533" s="28">
        <v>0</v>
      </c>
      <c r="AR533" s="28">
        <v>0</v>
      </c>
      <c r="AS533" s="28">
        <v>0</v>
      </c>
      <c r="AT533" s="28">
        <v>0</v>
      </c>
      <c r="AU533" s="28">
        <v>0</v>
      </c>
      <c r="AV533" s="28">
        <v>0</v>
      </c>
      <c r="AW533" s="28">
        <v>0</v>
      </c>
      <c r="AX533" s="28">
        <v>0</v>
      </c>
      <c r="AY533" s="28">
        <v>0</v>
      </c>
      <c r="AZ533" s="28">
        <v>0</v>
      </c>
      <c r="BA533" s="28">
        <v>0</v>
      </c>
      <c r="BB533" s="28">
        <v>0</v>
      </c>
      <c r="BC533" s="28">
        <v>0</v>
      </c>
      <c r="BD533" s="28">
        <v>0</v>
      </c>
      <c r="BE533" s="28">
        <v>0</v>
      </c>
      <c r="BF533" s="28">
        <v>0</v>
      </c>
      <c r="BG533" s="28">
        <v>0</v>
      </c>
      <c r="BH533" s="28">
        <v>0</v>
      </c>
      <c r="BI533" s="28">
        <v>0</v>
      </c>
      <c r="BJ533" s="28">
        <v>0</v>
      </c>
      <c r="BK533" s="28">
        <v>0</v>
      </c>
      <c r="BL533" s="28">
        <v>0</v>
      </c>
      <c r="BM533" s="28">
        <v>0</v>
      </c>
      <c r="BN533" s="28">
        <v>0</v>
      </c>
      <c r="BO533" s="28">
        <v>0</v>
      </c>
      <c r="BP533" s="28">
        <v>0</v>
      </c>
      <c r="BQ533" s="28">
        <v>4.1597786880000001E-2</v>
      </c>
      <c r="BR533" s="28">
        <v>0</v>
      </c>
      <c r="BS533" s="28">
        <v>0</v>
      </c>
      <c r="BT533" s="28">
        <v>4.1597786880000001E-2</v>
      </c>
      <c r="BU533" s="28">
        <v>0</v>
      </c>
      <c r="BV533" s="31">
        <f t="shared" si="272"/>
        <v>0</v>
      </c>
      <c r="BW533" s="31">
        <f t="shared" si="273"/>
        <v>0</v>
      </c>
      <c r="BX533" s="31">
        <f t="shared" si="274"/>
        <v>0</v>
      </c>
      <c r="BY533" s="31">
        <f t="shared" si="275"/>
        <v>0</v>
      </c>
      <c r="BZ533" s="31">
        <f t="shared" si="276"/>
        <v>0</v>
      </c>
      <c r="CA533" s="31">
        <f t="shared" si="277"/>
        <v>4.1597786880000001E-2</v>
      </c>
      <c r="CB533" s="31">
        <f t="shared" si="278"/>
        <v>0</v>
      </c>
      <c r="CC533" s="31">
        <f t="shared" si="279"/>
        <v>0</v>
      </c>
      <c r="CD533" s="31">
        <f t="shared" si="280"/>
        <v>4.1597786880000001E-2</v>
      </c>
      <c r="CE533" s="31">
        <f t="shared" si="281"/>
        <v>0</v>
      </c>
      <c r="CF533" s="85" t="s">
        <v>1403</v>
      </c>
    </row>
    <row r="534" spans="1:84" ht="33" customHeight="1" x14ac:dyDescent="0.25">
      <c r="A534" s="33" t="s">
        <v>122</v>
      </c>
      <c r="B534" s="26" t="s">
        <v>2202</v>
      </c>
      <c r="C534" s="36" t="s">
        <v>2203</v>
      </c>
      <c r="D534" s="63">
        <v>2019</v>
      </c>
      <c r="E534" s="63">
        <v>2019</v>
      </c>
      <c r="F534" s="63" t="s">
        <v>1358</v>
      </c>
      <c r="G534" s="64">
        <v>0</v>
      </c>
      <c r="H534" s="64">
        <f t="shared" si="262"/>
        <v>0</v>
      </c>
      <c r="I534" s="31" t="s">
        <v>1358</v>
      </c>
      <c r="J534" s="31">
        <f t="shared" si="284"/>
        <v>5.3467592390745505E-3</v>
      </c>
      <c r="K534" s="31">
        <f t="shared" si="263"/>
        <v>4.1597786880000001E-2</v>
      </c>
      <c r="L534" s="31" t="s">
        <v>2622</v>
      </c>
      <c r="M534" s="64">
        <v>0</v>
      </c>
      <c r="N534" s="31">
        <v>0</v>
      </c>
      <c r="O534" s="65">
        <v>0</v>
      </c>
      <c r="P534" s="28">
        <v>0</v>
      </c>
      <c r="Q534" s="28">
        <v>0</v>
      </c>
      <c r="R534" s="31">
        <v>0</v>
      </c>
      <c r="S534" s="31">
        <f t="shared" si="258"/>
        <v>0</v>
      </c>
      <c r="T534" s="31">
        <f t="shared" si="259"/>
        <v>4.1597786880000001E-2</v>
      </c>
      <c r="U534" s="31">
        <f t="shared" si="271"/>
        <v>0</v>
      </c>
      <c r="V534" s="31">
        <f t="shared" si="264"/>
        <v>0</v>
      </c>
      <c r="W534" s="31">
        <f t="shared" si="282"/>
        <v>4.1597786880000001E-2</v>
      </c>
      <c r="X534" s="31">
        <v>0</v>
      </c>
      <c r="Y534" s="28">
        <v>0</v>
      </c>
      <c r="Z534" s="28">
        <v>0</v>
      </c>
      <c r="AA534" s="28">
        <v>0</v>
      </c>
      <c r="AB534" s="28">
        <v>0</v>
      </c>
      <c r="AC534" s="28">
        <v>0</v>
      </c>
      <c r="AD534" s="28">
        <v>0</v>
      </c>
      <c r="AE534" s="28">
        <v>0</v>
      </c>
      <c r="AF534" s="28">
        <v>0</v>
      </c>
      <c r="AG534" s="28">
        <v>0</v>
      </c>
      <c r="AH534" s="28">
        <v>0</v>
      </c>
      <c r="AI534" s="28">
        <v>0</v>
      </c>
      <c r="AJ534" s="28">
        <v>0</v>
      </c>
      <c r="AK534" s="28">
        <v>0</v>
      </c>
      <c r="AL534" s="28">
        <v>0</v>
      </c>
      <c r="AM534" s="28">
        <v>0</v>
      </c>
      <c r="AN534" s="28">
        <v>0</v>
      </c>
      <c r="AO534" s="28">
        <v>0</v>
      </c>
      <c r="AP534" s="28">
        <v>0</v>
      </c>
      <c r="AQ534" s="28">
        <v>0</v>
      </c>
      <c r="AR534" s="28">
        <v>0</v>
      </c>
      <c r="AS534" s="28">
        <v>0</v>
      </c>
      <c r="AT534" s="28">
        <v>0</v>
      </c>
      <c r="AU534" s="28">
        <v>0</v>
      </c>
      <c r="AV534" s="28">
        <v>0</v>
      </c>
      <c r="AW534" s="28">
        <v>0</v>
      </c>
      <c r="AX534" s="28">
        <v>0</v>
      </c>
      <c r="AY534" s="28">
        <v>0</v>
      </c>
      <c r="AZ534" s="28">
        <v>0</v>
      </c>
      <c r="BA534" s="28">
        <v>0</v>
      </c>
      <c r="BB534" s="28">
        <v>0</v>
      </c>
      <c r="BC534" s="28">
        <v>0</v>
      </c>
      <c r="BD534" s="28">
        <v>0</v>
      </c>
      <c r="BE534" s="28">
        <v>0</v>
      </c>
      <c r="BF534" s="28">
        <v>0</v>
      </c>
      <c r="BG534" s="28">
        <v>0</v>
      </c>
      <c r="BH534" s="28">
        <v>0</v>
      </c>
      <c r="BI534" s="28">
        <v>0</v>
      </c>
      <c r="BJ534" s="28">
        <v>0</v>
      </c>
      <c r="BK534" s="28">
        <v>0</v>
      </c>
      <c r="BL534" s="28">
        <v>0</v>
      </c>
      <c r="BM534" s="28">
        <v>0</v>
      </c>
      <c r="BN534" s="28">
        <v>0</v>
      </c>
      <c r="BO534" s="28">
        <v>0</v>
      </c>
      <c r="BP534" s="28">
        <v>0</v>
      </c>
      <c r="BQ534" s="28">
        <v>4.1597786880000001E-2</v>
      </c>
      <c r="BR534" s="28">
        <v>0</v>
      </c>
      <c r="BS534" s="28">
        <v>0</v>
      </c>
      <c r="BT534" s="28">
        <v>4.1597786880000001E-2</v>
      </c>
      <c r="BU534" s="28">
        <v>0</v>
      </c>
      <c r="BV534" s="31">
        <f t="shared" si="272"/>
        <v>0</v>
      </c>
      <c r="BW534" s="31">
        <f t="shared" si="273"/>
        <v>0</v>
      </c>
      <c r="BX534" s="31">
        <f t="shared" si="274"/>
        <v>0</v>
      </c>
      <c r="BY534" s="31">
        <f t="shared" si="275"/>
        <v>0</v>
      </c>
      <c r="BZ534" s="31">
        <f t="shared" si="276"/>
        <v>0</v>
      </c>
      <c r="CA534" s="31">
        <f t="shared" si="277"/>
        <v>4.1597786880000001E-2</v>
      </c>
      <c r="CB534" s="31">
        <f t="shared" si="278"/>
        <v>0</v>
      </c>
      <c r="CC534" s="31">
        <f t="shared" si="279"/>
        <v>0</v>
      </c>
      <c r="CD534" s="31">
        <f t="shared" si="280"/>
        <v>4.1597786880000001E-2</v>
      </c>
      <c r="CE534" s="31">
        <f t="shared" si="281"/>
        <v>0</v>
      </c>
      <c r="CF534" s="85" t="s">
        <v>1403</v>
      </c>
    </row>
    <row r="535" spans="1:84" ht="42.75" x14ac:dyDescent="0.25">
      <c r="A535" s="20" t="s">
        <v>124</v>
      </c>
      <c r="B535" s="21" t="s">
        <v>125</v>
      </c>
      <c r="C535" s="11" t="s">
        <v>80</v>
      </c>
      <c r="D535" s="60" t="s">
        <v>1358</v>
      </c>
      <c r="E535" s="60" t="s">
        <v>1358</v>
      </c>
      <c r="F535" s="60" t="s">
        <v>1358</v>
      </c>
      <c r="G535" s="61">
        <f>SUM(G536:G822)</f>
        <v>38.015632560217462</v>
      </c>
      <c r="H535" s="61">
        <f>SUM(H536:H823)</f>
        <v>581.82299737381754</v>
      </c>
      <c r="I535" s="30">
        <v>0</v>
      </c>
      <c r="J535" s="30">
        <f>SUM(J536:J822)</f>
        <v>17.166396147168758</v>
      </c>
      <c r="K535" s="30">
        <f>SUM(K536:K822)</f>
        <v>150.56789773676269</v>
      </c>
      <c r="L535" s="30" t="s">
        <v>1358</v>
      </c>
      <c r="M535" s="30">
        <f>SUM(M536:M822)</f>
        <v>0</v>
      </c>
      <c r="N535" s="30">
        <v>0</v>
      </c>
      <c r="O535" s="62">
        <f>SUM(O536:O822)</f>
        <v>230.59781030393557</v>
      </c>
      <c r="P535" s="62">
        <f>SUM(P536:P822)</f>
        <v>265.18748184952653</v>
      </c>
      <c r="Q535" s="62">
        <f>SUM(Q536:Q822)</f>
        <v>315.50678756279638</v>
      </c>
      <c r="R535" s="62">
        <f>SUM(R536:R822)</f>
        <v>362.8328056972158</v>
      </c>
      <c r="S535" s="30">
        <f t="shared" si="258"/>
        <v>201.69960860690156</v>
      </c>
      <c r="T535" s="30">
        <f t="shared" si="259"/>
        <v>210.64291245336273</v>
      </c>
      <c r="U535" s="30">
        <f t="shared" si="271"/>
        <v>201.69960860690156</v>
      </c>
      <c r="V535" s="30">
        <f t="shared" si="264"/>
        <v>33.505071589757861</v>
      </c>
      <c r="W535" s="30">
        <f t="shared" si="282"/>
        <v>69.495397153762738</v>
      </c>
      <c r="X535" s="30">
        <f>SUM(X536:X613)</f>
        <v>28.820522959999991</v>
      </c>
      <c r="Y535" s="30">
        <f t="shared" ref="Y535:AL535" si="285">SUM(Y536:Y614)</f>
        <v>0</v>
      </c>
      <c r="Z535" s="30">
        <f t="shared" si="285"/>
        <v>0</v>
      </c>
      <c r="AA535" s="30">
        <f t="shared" si="285"/>
        <v>0</v>
      </c>
      <c r="AB535" s="30">
        <f t="shared" si="285"/>
        <v>0</v>
      </c>
      <c r="AC535" s="30">
        <f t="shared" si="285"/>
        <v>29.994146152000006</v>
      </c>
      <c r="AD535" s="30">
        <f t="shared" si="285"/>
        <v>0</v>
      </c>
      <c r="AE535" s="30">
        <f t="shared" si="285"/>
        <v>0</v>
      </c>
      <c r="AF535" s="30">
        <f t="shared" si="285"/>
        <v>29.994146152000006</v>
      </c>
      <c r="AG535" s="30">
        <f t="shared" si="285"/>
        <v>0</v>
      </c>
      <c r="AH535" s="30">
        <f t="shared" si="285"/>
        <v>30.580037480000005</v>
      </c>
      <c r="AI535" s="30">
        <f t="shared" si="285"/>
        <v>0</v>
      </c>
      <c r="AJ535" s="30">
        <f t="shared" si="285"/>
        <v>0</v>
      </c>
      <c r="AK535" s="30">
        <f t="shared" si="285"/>
        <v>30.580037480000005</v>
      </c>
      <c r="AL535" s="30">
        <f t="shared" si="285"/>
        <v>0</v>
      </c>
      <c r="AM535" s="30">
        <f>SUM(AM536:AM822)</f>
        <v>33.698252250199999</v>
      </c>
      <c r="AN535" s="30">
        <f>SUM(AN536:AN614)</f>
        <v>0</v>
      </c>
      <c r="AO535" s="30">
        <f>SUM(AO536:AO614)</f>
        <v>0</v>
      </c>
      <c r="AP535" s="30">
        <f>SUM(AP536:AP822)</f>
        <v>33.698252250199999</v>
      </c>
      <c r="AQ535" s="30">
        <f>SUM(AQ536:AQ614)</f>
        <v>0</v>
      </c>
      <c r="AR535" s="30">
        <f>SUM(AR536:AR656)</f>
        <v>51.245800000000003</v>
      </c>
      <c r="AS535" s="30">
        <f>SUM(AS536:AS614)</f>
        <v>0</v>
      </c>
      <c r="AT535" s="30">
        <f>SUM(AT536:AT614)</f>
        <v>0</v>
      </c>
      <c r="AU535" s="30">
        <f>SUM(AU536:AU656)</f>
        <v>51.245800000000003</v>
      </c>
      <c r="AV535" s="30">
        <f>SUM(AV536:AV614)</f>
        <v>0</v>
      </c>
      <c r="AW535" s="30">
        <f>SUM(AW536:AW656)</f>
        <v>43.8277</v>
      </c>
      <c r="AX535" s="30">
        <f>SUM(AX536:AX614)</f>
        <v>0</v>
      </c>
      <c r="AY535" s="30">
        <f>SUM(AY536:AY614)</f>
        <v>0</v>
      </c>
      <c r="AZ535" s="30">
        <f>SUM(AZ536:AZ656)</f>
        <v>43.8277</v>
      </c>
      <c r="BA535" s="30">
        <f>SUM(BA536:BA614)</f>
        <v>0</v>
      </c>
      <c r="BB535" s="30">
        <f>SUM(BB536:BB822)</f>
        <v>57.548176577143721</v>
      </c>
      <c r="BC535" s="30">
        <f>SUM(BC536:BC614)</f>
        <v>0</v>
      </c>
      <c r="BD535" s="30">
        <f>SUM(BD536:BD614)</f>
        <v>0</v>
      </c>
      <c r="BE535" s="30">
        <f>SUM(BE536:BE822)</f>
        <v>57.548176577143721</v>
      </c>
      <c r="BF535" s="30">
        <f>SUM(BF536:BF614)</f>
        <v>0</v>
      </c>
      <c r="BG535" s="30">
        <v>33.627416897399996</v>
      </c>
      <c r="BH535" s="30">
        <f>SUM(BH536:BH822)</f>
        <v>0</v>
      </c>
      <c r="BI535" s="30">
        <f>SUM(BI536:BI822)</f>
        <v>0</v>
      </c>
      <c r="BJ535" s="30">
        <v>33.627416897399996</v>
      </c>
      <c r="BK535" s="30">
        <f t="shared" ref="BK535:BU535" si="286">SUM(BK536:BK822)</f>
        <v>0</v>
      </c>
      <c r="BL535" s="30">
        <f t="shared" si="286"/>
        <v>33.505071589757861</v>
      </c>
      <c r="BM535" s="30">
        <f t="shared" si="286"/>
        <v>0</v>
      </c>
      <c r="BN535" s="30">
        <f t="shared" si="286"/>
        <v>0</v>
      </c>
      <c r="BO535" s="30">
        <f t="shared" si="286"/>
        <v>33.505071589757861</v>
      </c>
      <c r="BP535" s="30">
        <f t="shared" si="286"/>
        <v>0</v>
      </c>
      <c r="BQ535" s="30">
        <v>39.501251001762732</v>
      </c>
      <c r="BR535" s="30">
        <f t="shared" si="286"/>
        <v>0</v>
      </c>
      <c r="BS535" s="30">
        <f t="shared" si="286"/>
        <v>0</v>
      </c>
      <c r="BT535" s="30">
        <v>39.501251001762732</v>
      </c>
      <c r="BU535" s="30">
        <f t="shared" si="286"/>
        <v>0</v>
      </c>
      <c r="BV535" s="30">
        <f t="shared" si="272"/>
        <v>284.03245479450158</v>
      </c>
      <c r="BW535" s="30">
        <f t="shared" si="273"/>
        <v>0</v>
      </c>
      <c r="BX535" s="30">
        <f t="shared" si="274"/>
        <v>0</v>
      </c>
      <c r="BY535" s="30">
        <f t="shared" si="275"/>
        <v>284.03245479450158</v>
      </c>
      <c r="BZ535" s="30">
        <f t="shared" si="276"/>
        <v>0</v>
      </c>
      <c r="CA535" s="30">
        <f t="shared" si="277"/>
        <v>150.65462014936273</v>
      </c>
      <c r="CB535" s="30">
        <f t="shared" si="278"/>
        <v>0</v>
      </c>
      <c r="CC535" s="30">
        <f t="shared" si="279"/>
        <v>0</v>
      </c>
      <c r="CD535" s="30">
        <f t="shared" si="280"/>
        <v>150.65462014936273</v>
      </c>
      <c r="CE535" s="30">
        <f t="shared" si="281"/>
        <v>0</v>
      </c>
      <c r="CF535" s="91" t="s">
        <v>1358</v>
      </c>
    </row>
    <row r="536" spans="1:84" ht="30" x14ac:dyDescent="0.25">
      <c r="A536" s="7" t="s">
        <v>124</v>
      </c>
      <c r="B536" s="22" t="s">
        <v>182</v>
      </c>
      <c r="C536" s="8" t="s">
        <v>665</v>
      </c>
      <c r="D536" s="63">
        <v>2015</v>
      </c>
      <c r="E536" s="63">
        <v>2015</v>
      </c>
      <c r="F536" s="63" t="s">
        <v>1358</v>
      </c>
      <c r="G536" s="64">
        <v>0</v>
      </c>
      <c r="H536" s="64">
        <f t="shared" si="262"/>
        <v>0</v>
      </c>
      <c r="I536" s="31" t="s">
        <v>1358</v>
      </c>
      <c r="J536" s="31">
        <v>0</v>
      </c>
      <c r="K536" s="31">
        <f t="shared" si="263"/>
        <v>0</v>
      </c>
      <c r="L536" s="31" t="s">
        <v>1358</v>
      </c>
      <c r="M536" s="64">
        <v>0</v>
      </c>
      <c r="N536" s="31">
        <v>0</v>
      </c>
      <c r="O536" s="65">
        <v>0</v>
      </c>
      <c r="P536" s="28">
        <v>0</v>
      </c>
      <c r="Q536" s="28">
        <v>0.76999622484800001</v>
      </c>
      <c r="R536" s="31">
        <v>0.88549565857519996</v>
      </c>
      <c r="S536" s="31">
        <f t="shared" si="258"/>
        <v>0.19383860000000003</v>
      </c>
      <c r="T536" s="31">
        <f t="shared" si="259"/>
        <v>0.46950989320000003</v>
      </c>
      <c r="U536" s="31">
        <f t="shared" si="271"/>
        <v>0.19383860000000003</v>
      </c>
      <c r="V536" s="31">
        <f t="shared" si="264"/>
        <v>0</v>
      </c>
      <c r="W536" s="31">
        <f t="shared" si="282"/>
        <v>0.23475494660000001</v>
      </c>
      <c r="X536" s="31">
        <v>0.19383860000000003</v>
      </c>
      <c r="Y536" s="28">
        <v>0</v>
      </c>
      <c r="Z536" s="28">
        <v>0</v>
      </c>
      <c r="AA536" s="28">
        <v>0</v>
      </c>
      <c r="AB536" s="28">
        <v>0</v>
      </c>
      <c r="AC536" s="28">
        <v>0.23475494660000001</v>
      </c>
      <c r="AD536" s="28">
        <v>0</v>
      </c>
      <c r="AE536" s="28">
        <v>0</v>
      </c>
      <c r="AF536" s="28">
        <v>0.23475494660000001</v>
      </c>
      <c r="AG536" s="28">
        <v>0</v>
      </c>
      <c r="AH536" s="28">
        <v>0</v>
      </c>
      <c r="AI536" s="28">
        <v>0</v>
      </c>
      <c r="AJ536" s="28">
        <v>0</v>
      </c>
      <c r="AK536" s="28">
        <v>0</v>
      </c>
      <c r="AL536" s="28">
        <v>0</v>
      </c>
      <c r="AM536" s="28">
        <v>0</v>
      </c>
      <c r="AN536" s="28">
        <v>0</v>
      </c>
      <c r="AO536" s="28">
        <v>0</v>
      </c>
      <c r="AP536" s="28">
        <v>0</v>
      </c>
      <c r="AQ536" s="28">
        <v>0</v>
      </c>
      <c r="AR536" s="28">
        <v>0</v>
      </c>
      <c r="AS536" s="28">
        <v>0</v>
      </c>
      <c r="AT536" s="28">
        <v>0</v>
      </c>
      <c r="AU536" s="28">
        <v>0</v>
      </c>
      <c r="AV536" s="28">
        <v>0</v>
      </c>
      <c r="AW536" s="28">
        <v>0</v>
      </c>
      <c r="AX536" s="28">
        <v>0</v>
      </c>
      <c r="AY536" s="28">
        <v>0</v>
      </c>
      <c r="AZ536" s="28">
        <v>0</v>
      </c>
      <c r="BA536" s="28">
        <v>0</v>
      </c>
      <c r="BB536" s="28">
        <v>0</v>
      </c>
      <c r="BC536" s="28">
        <v>0</v>
      </c>
      <c r="BD536" s="28">
        <v>0</v>
      </c>
      <c r="BE536" s="28">
        <v>0</v>
      </c>
      <c r="BF536" s="28">
        <v>0</v>
      </c>
      <c r="BG536" s="28">
        <v>0</v>
      </c>
      <c r="BH536" s="28">
        <v>0</v>
      </c>
      <c r="BI536" s="28">
        <v>0</v>
      </c>
      <c r="BJ536" s="28">
        <v>0</v>
      </c>
      <c r="BK536" s="28">
        <v>0</v>
      </c>
      <c r="BL536" s="28">
        <v>0</v>
      </c>
      <c r="BM536" s="28">
        <v>0</v>
      </c>
      <c r="BN536" s="28">
        <v>0</v>
      </c>
      <c r="BO536" s="28">
        <v>0</v>
      </c>
      <c r="BP536" s="28">
        <v>0</v>
      </c>
      <c r="BQ536" s="28">
        <v>0</v>
      </c>
      <c r="BR536" s="28">
        <v>0</v>
      </c>
      <c r="BS536" s="28">
        <v>0</v>
      </c>
      <c r="BT536" s="28">
        <v>0</v>
      </c>
      <c r="BU536" s="28">
        <v>0</v>
      </c>
      <c r="BV536" s="31">
        <f t="shared" si="272"/>
        <v>0</v>
      </c>
      <c r="BW536" s="31">
        <f t="shared" si="273"/>
        <v>0</v>
      </c>
      <c r="BX536" s="31">
        <f t="shared" si="274"/>
        <v>0</v>
      </c>
      <c r="BY536" s="31">
        <f t="shared" si="275"/>
        <v>0</v>
      </c>
      <c r="BZ536" s="31">
        <f t="shared" si="276"/>
        <v>0</v>
      </c>
      <c r="CA536" s="31">
        <f t="shared" si="277"/>
        <v>0</v>
      </c>
      <c r="CB536" s="31">
        <f t="shared" si="278"/>
        <v>0</v>
      </c>
      <c r="CC536" s="31">
        <f t="shared" si="279"/>
        <v>0</v>
      </c>
      <c r="CD536" s="31">
        <f t="shared" si="280"/>
        <v>0</v>
      </c>
      <c r="CE536" s="31">
        <f t="shared" si="281"/>
        <v>0</v>
      </c>
      <c r="CF536" s="85" t="s">
        <v>1358</v>
      </c>
    </row>
    <row r="537" spans="1:84" ht="30" x14ac:dyDescent="0.25">
      <c r="A537" s="7" t="s">
        <v>124</v>
      </c>
      <c r="B537" s="22" t="s">
        <v>183</v>
      </c>
      <c r="C537" s="8" t="s">
        <v>666</v>
      </c>
      <c r="D537" s="63">
        <v>2015</v>
      </c>
      <c r="E537" s="63">
        <v>2015</v>
      </c>
      <c r="F537" s="63" t="s">
        <v>1358</v>
      </c>
      <c r="G537" s="64">
        <v>0</v>
      </c>
      <c r="H537" s="64">
        <f t="shared" si="262"/>
        <v>0</v>
      </c>
      <c r="I537" s="31" t="s">
        <v>1358</v>
      </c>
      <c r="J537" s="31">
        <v>0</v>
      </c>
      <c r="K537" s="31">
        <f t="shared" si="263"/>
        <v>0</v>
      </c>
      <c r="L537" s="31" t="s">
        <v>1358</v>
      </c>
      <c r="M537" s="64">
        <v>0</v>
      </c>
      <c r="N537" s="31">
        <v>0</v>
      </c>
      <c r="O537" s="65">
        <v>0</v>
      </c>
      <c r="P537" s="28">
        <v>0</v>
      </c>
      <c r="Q537" s="28">
        <v>0.77003357420799989</v>
      </c>
      <c r="R537" s="31">
        <v>0.88553861033919978</v>
      </c>
      <c r="S537" s="31">
        <f t="shared" si="258"/>
        <v>0.19383860000000003</v>
      </c>
      <c r="T537" s="31">
        <f t="shared" si="259"/>
        <v>0.46953266719999998</v>
      </c>
      <c r="U537" s="31">
        <f t="shared" si="271"/>
        <v>0.19383860000000003</v>
      </c>
      <c r="V537" s="31">
        <f t="shared" si="264"/>
        <v>0</v>
      </c>
      <c r="W537" s="31">
        <f t="shared" si="282"/>
        <v>0.23476633359999999</v>
      </c>
      <c r="X537" s="31">
        <v>0.19383860000000003</v>
      </c>
      <c r="Y537" s="28">
        <v>0</v>
      </c>
      <c r="Z537" s="28">
        <v>0</v>
      </c>
      <c r="AA537" s="28">
        <v>0</v>
      </c>
      <c r="AB537" s="28">
        <v>0</v>
      </c>
      <c r="AC537" s="28">
        <v>0.23476633359999999</v>
      </c>
      <c r="AD537" s="28">
        <v>0</v>
      </c>
      <c r="AE537" s="28">
        <v>0</v>
      </c>
      <c r="AF537" s="28">
        <v>0.23476633359999999</v>
      </c>
      <c r="AG537" s="28">
        <v>0</v>
      </c>
      <c r="AH537" s="28">
        <v>0</v>
      </c>
      <c r="AI537" s="28">
        <v>0</v>
      </c>
      <c r="AJ537" s="28">
        <v>0</v>
      </c>
      <c r="AK537" s="28">
        <v>0</v>
      </c>
      <c r="AL537" s="28">
        <v>0</v>
      </c>
      <c r="AM537" s="28">
        <v>0</v>
      </c>
      <c r="AN537" s="28">
        <v>0</v>
      </c>
      <c r="AO537" s="28">
        <v>0</v>
      </c>
      <c r="AP537" s="28">
        <v>0</v>
      </c>
      <c r="AQ537" s="28">
        <v>0</v>
      </c>
      <c r="AR537" s="28">
        <v>0</v>
      </c>
      <c r="AS537" s="28">
        <v>0</v>
      </c>
      <c r="AT537" s="28">
        <v>0</v>
      </c>
      <c r="AU537" s="28">
        <v>0</v>
      </c>
      <c r="AV537" s="28">
        <v>0</v>
      </c>
      <c r="AW537" s="28">
        <v>0</v>
      </c>
      <c r="AX537" s="28">
        <v>0</v>
      </c>
      <c r="AY537" s="28">
        <v>0</v>
      </c>
      <c r="AZ537" s="28">
        <v>0</v>
      </c>
      <c r="BA537" s="28">
        <v>0</v>
      </c>
      <c r="BB537" s="28">
        <v>0</v>
      </c>
      <c r="BC537" s="28">
        <v>0</v>
      </c>
      <c r="BD537" s="28">
        <v>0</v>
      </c>
      <c r="BE537" s="28">
        <v>0</v>
      </c>
      <c r="BF537" s="28">
        <v>0</v>
      </c>
      <c r="BG537" s="28">
        <v>0</v>
      </c>
      <c r="BH537" s="28">
        <v>0</v>
      </c>
      <c r="BI537" s="28">
        <v>0</v>
      </c>
      <c r="BJ537" s="28">
        <v>0</v>
      </c>
      <c r="BK537" s="28">
        <v>0</v>
      </c>
      <c r="BL537" s="28">
        <v>0</v>
      </c>
      <c r="BM537" s="28">
        <v>0</v>
      </c>
      <c r="BN537" s="28">
        <v>0</v>
      </c>
      <c r="BO537" s="28">
        <v>0</v>
      </c>
      <c r="BP537" s="28">
        <v>0</v>
      </c>
      <c r="BQ537" s="28">
        <v>0</v>
      </c>
      <c r="BR537" s="28">
        <v>0</v>
      </c>
      <c r="BS537" s="28">
        <v>0</v>
      </c>
      <c r="BT537" s="28">
        <v>0</v>
      </c>
      <c r="BU537" s="28">
        <v>0</v>
      </c>
      <c r="BV537" s="31">
        <f t="shared" si="272"/>
        <v>0</v>
      </c>
      <c r="BW537" s="31">
        <f t="shared" si="273"/>
        <v>0</v>
      </c>
      <c r="BX537" s="31">
        <f t="shared" si="274"/>
        <v>0</v>
      </c>
      <c r="BY537" s="31">
        <f t="shared" si="275"/>
        <v>0</v>
      </c>
      <c r="BZ537" s="31">
        <f t="shared" si="276"/>
        <v>0</v>
      </c>
      <c r="CA537" s="31">
        <f t="shared" si="277"/>
        <v>0</v>
      </c>
      <c r="CB537" s="31">
        <f t="shared" si="278"/>
        <v>0</v>
      </c>
      <c r="CC537" s="31">
        <f t="shared" si="279"/>
        <v>0</v>
      </c>
      <c r="CD537" s="31">
        <f t="shared" si="280"/>
        <v>0</v>
      </c>
      <c r="CE537" s="31">
        <f t="shared" si="281"/>
        <v>0</v>
      </c>
      <c r="CF537" s="85" t="s">
        <v>1358</v>
      </c>
    </row>
    <row r="538" spans="1:84" ht="49.5" customHeight="1" x14ac:dyDescent="0.25">
      <c r="A538" s="7" t="s">
        <v>124</v>
      </c>
      <c r="B538" s="22" t="s">
        <v>184</v>
      </c>
      <c r="C538" s="8" t="s">
        <v>667</v>
      </c>
      <c r="D538" s="63">
        <v>2015</v>
      </c>
      <c r="E538" s="63">
        <v>2015</v>
      </c>
      <c r="F538" s="63" t="s">
        <v>1358</v>
      </c>
      <c r="G538" s="64">
        <v>0</v>
      </c>
      <c r="H538" s="64">
        <f t="shared" si="262"/>
        <v>0</v>
      </c>
      <c r="I538" s="31" t="s">
        <v>1358</v>
      </c>
      <c r="J538" s="31">
        <v>0</v>
      </c>
      <c r="K538" s="31">
        <f t="shared" si="263"/>
        <v>0</v>
      </c>
      <c r="L538" s="31" t="s">
        <v>1358</v>
      </c>
      <c r="M538" s="64">
        <v>0</v>
      </c>
      <c r="N538" s="31">
        <v>0</v>
      </c>
      <c r="O538" s="65">
        <v>0</v>
      </c>
      <c r="P538" s="28">
        <v>0</v>
      </c>
      <c r="Q538" s="28">
        <v>1.008425134016</v>
      </c>
      <c r="R538" s="31">
        <v>1.1596889041184</v>
      </c>
      <c r="S538" s="31">
        <f t="shared" ref="S538:S601" si="287">N538+U538</f>
        <v>0.26493949999999999</v>
      </c>
      <c r="T538" s="31">
        <f t="shared" ref="T538:T601" si="288">N538+W538+AC538+AM538+AW538+BG538</f>
        <v>0.61489337440000003</v>
      </c>
      <c r="U538" s="31">
        <f t="shared" si="271"/>
        <v>0.26493949999999999</v>
      </c>
      <c r="V538" s="31">
        <f t="shared" si="264"/>
        <v>0</v>
      </c>
      <c r="W538" s="31">
        <f t="shared" si="282"/>
        <v>0.30744668720000001</v>
      </c>
      <c r="X538" s="31">
        <v>0.26493949999999999</v>
      </c>
      <c r="Y538" s="28">
        <v>0</v>
      </c>
      <c r="Z538" s="28">
        <v>0</v>
      </c>
      <c r="AA538" s="28">
        <v>0</v>
      </c>
      <c r="AB538" s="28">
        <v>0</v>
      </c>
      <c r="AC538" s="28">
        <v>0.30744668720000001</v>
      </c>
      <c r="AD538" s="28">
        <v>0</v>
      </c>
      <c r="AE538" s="28">
        <v>0</v>
      </c>
      <c r="AF538" s="28">
        <v>0.30744668720000001</v>
      </c>
      <c r="AG538" s="28">
        <v>0</v>
      </c>
      <c r="AH538" s="28">
        <v>0</v>
      </c>
      <c r="AI538" s="28">
        <v>0</v>
      </c>
      <c r="AJ538" s="28">
        <v>0</v>
      </c>
      <c r="AK538" s="28">
        <v>0</v>
      </c>
      <c r="AL538" s="28">
        <v>0</v>
      </c>
      <c r="AM538" s="28">
        <v>0</v>
      </c>
      <c r="AN538" s="28">
        <v>0</v>
      </c>
      <c r="AO538" s="28">
        <v>0</v>
      </c>
      <c r="AP538" s="28">
        <v>0</v>
      </c>
      <c r="AQ538" s="28">
        <v>0</v>
      </c>
      <c r="AR538" s="28">
        <v>0</v>
      </c>
      <c r="AS538" s="28">
        <v>0</v>
      </c>
      <c r="AT538" s="28">
        <v>0</v>
      </c>
      <c r="AU538" s="28">
        <v>0</v>
      </c>
      <c r="AV538" s="28">
        <v>0</v>
      </c>
      <c r="AW538" s="28">
        <v>0</v>
      </c>
      <c r="AX538" s="28">
        <v>0</v>
      </c>
      <c r="AY538" s="28">
        <v>0</v>
      </c>
      <c r="AZ538" s="28">
        <v>0</v>
      </c>
      <c r="BA538" s="28">
        <v>0</v>
      </c>
      <c r="BB538" s="28">
        <v>0</v>
      </c>
      <c r="BC538" s="28">
        <v>0</v>
      </c>
      <c r="BD538" s="28">
        <v>0</v>
      </c>
      <c r="BE538" s="28">
        <v>0</v>
      </c>
      <c r="BF538" s="28">
        <v>0</v>
      </c>
      <c r="BG538" s="28">
        <v>0</v>
      </c>
      <c r="BH538" s="28">
        <v>0</v>
      </c>
      <c r="BI538" s="28">
        <v>0</v>
      </c>
      <c r="BJ538" s="28">
        <v>0</v>
      </c>
      <c r="BK538" s="28">
        <v>0</v>
      </c>
      <c r="BL538" s="28">
        <v>0</v>
      </c>
      <c r="BM538" s="28">
        <v>0</v>
      </c>
      <c r="BN538" s="28">
        <v>0</v>
      </c>
      <c r="BO538" s="28">
        <v>0</v>
      </c>
      <c r="BP538" s="28">
        <v>0</v>
      </c>
      <c r="BQ538" s="28">
        <v>0</v>
      </c>
      <c r="BR538" s="28">
        <v>0</v>
      </c>
      <c r="BS538" s="28">
        <v>0</v>
      </c>
      <c r="BT538" s="28">
        <v>0</v>
      </c>
      <c r="BU538" s="28">
        <v>0</v>
      </c>
      <c r="BV538" s="31">
        <f t="shared" si="272"/>
        <v>0</v>
      </c>
      <c r="BW538" s="31">
        <f t="shared" si="273"/>
        <v>0</v>
      </c>
      <c r="BX538" s="31">
        <f t="shared" si="274"/>
        <v>0</v>
      </c>
      <c r="BY538" s="31">
        <f t="shared" si="275"/>
        <v>0</v>
      </c>
      <c r="BZ538" s="31">
        <f t="shared" si="276"/>
        <v>0</v>
      </c>
      <c r="CA538" s="31">
        <f t="shared" si="277"/>
        <v>0</v>
      </c>
      <c r="CB538" s="31">
        <f t="shared" si="278"/>
        <v>0</v>
      </c>
      <c r="CC538" s="31">
        <f t="shared" si="279"/>
        <v>0</v>
      </c>
      <c r="CD538" s="31">
        <f t="shared" si="280"/>
        <v>0</v>
      </c>
      <c r="CE538" s="31">
        <f t="shared" si="281"/>
        <v>0</v>
      </c>
      <c r="CF538" s="85" t="s">
        <v>1405</v>
      </c>
    </row>
    <row r="539" spans="1:84" ht="49.5" customHeight="1" x14ac:dyDescent="0.25">
      <c r="A539" s="7" t="s">
        <v>124</v>
      </c>
      <c r="B539" s="22" t="s">
        <v>185</v>
      </c>
      <c r="C539" s="8" t="s">
        <v>668</v>
      </c>
      <c r="D539" s="63">
        <v>2015</v>
      </c>
      <c r="E539" s="63">
        <v>2015</v>
      </c>
      <c r="F539" s="63" t="s">
        <v>1358</v>
      </c>
      <c r="G539" s="64">
        <v>0</v>
      </c>
      <c r="H539" s="64">
        <f t="shared" si="262"/>
        <v>0</v>
      </c>
      <c r="I539" s="31" t="s">
        <v>1358</v>
      </c>
      <c r="J539" s="31">
        <v>0</v>
      </c>
      <c r="K539" s="31">
        <f t="shared" si="263"/>
        <v>0</v>
      </c>
      <c r="L539" s="31" t="s">
        <v>1358</v>
      </c>
      <c r="M539" s="64">
        <v>0</v>
      </c>
      <c r="N539" s="31">
        <v>0</v>
      </c>
      <c r="O539" s="65">
        <v>0</v>
      </c>
      <c r="P539" s="28">
        <v>0</v>
      </c>
      <c r="Q539" s="28">
        <v>1.5357165091839999</v>
      </c>
      <c r="R539" s="31">
        <v>1.7660739855615999</v>
      </c>
      <c r="S539" s="31">
        <f t="shared" si="287"/>
        <v>0.39307569999999997</v>
      </c>
      <c r="T539" s="31">
        <f t="shared" si="288"/>
        <v>0.9364125056</v>
      </c>
      <c r="U539" s="31">
        <f t="shared" si="271"/>
        <v>0.39307569999999997</v>
      </c>
      <c r="V539" s="31">
        <f t="shared" si="264"/>
        <v>0</v>
      </c>
      <c r="W539" s="31">
        <f t="shared" si="282"/>
        <v>0.4682062528</v>
      </c>
      <c r="X539" s="31">
        <v>0.39307569999999997</v>
      </c>
      <c r="Y539" s="28">
        <v>0</v>
      </c>
      <c r="Z539" s="28">
        <v>0</v>
      </c>
      <c r="AA539" s="28">
        <v>0</v>
      </c>
      <c r="AB539" s="28">
        <v>0</v>
      </c>
      <c r="AC539" s="28">
        <v>0.4682062528</v>
      </c>
      <c r="AD539" s="28">
        <v>0</v>
      </c>
      <c r="AE539" s="28">
        <v>0</v>
      </c>
      <c r="AF539" s="28">
        <v>0.4682062528</v>
      </c>
      <c r="AG539" s="28">
        <v>0</v>
      </c>
      <c r="AH539" s="28">
        <v>0</v>
      </c>
      <c r="AI539" s="28">
        <v>0</v>
      </c>
      <c r="AJ539" s="28">
        <v>0</v>
      </c>
      <c r="AK539" s="28">
        <v>0</v>
      </c>
      <c r="AL539" s="28">
        <v>0</v>
      </c>
      <c r="AM539" s="28">
        <v>0</v>
      </c>
      <c r="AN539" s="28">
        <v>0</v>
      </c>
      <c r="AO539" s="28">
        <v>0</v>
      </c>
      <c r="AP539" s="28">
        <v>0</v>
      </c>
      <c r="AQ539" s="28">
        <v>0</v>
      </c>
      <c r="AR539" s="28">
        <v>0</v>
      </c>
      <c r="AS539" s="28">
        <v>0</v>
      </c>
      <c r="AT539" s="28">
        <v>0</v>
      </c>
      <c r="AU539" s="28">
        <v>0</v>
      </c>
      <c r="AV539" s="28">
        <v>0</v>
      </c>
      <c r="AW539" s="28">
        <v>0</v>
      </c>
      <c r="AX539" s="28">
        <v>0</v>
      </c>
      <c r="AY539" s="28">
        <v>0</v>
      </c>
      <c r="AZ539" s="28">
        <v>0</v>
      </c>
      <c r="BA539" s="28">
        <v>0</v>
      </c>
      <c r="BB539" s="28">
        <v>0</v>
      </c>
      <c r="BC539" s="28">
        <v>0</v>
      </c>
      <c r="BD539" s="28">
        <v>0</v>
      </c>
      <c r="BE539" s="28">
        <v>0</v>
      </c>
      <c r="BF539" s="28">
        <v>0</v>
      </c>
      <c r="BG539" s="28">
        <v>0</v>
      </c>
      <c r="BH539" s="28">
        <v>0</v>
      </c>
      <c r="BI539" s="28">
        <v>0</v>
      </c>
      <c r="BJ539" s="28">
        <v>0</v>
      </c>
      <c r="BK539" s="28">
        <v>0</v>
      </c>
      <c r="BL539" s="28">
        <v>0</v>
      </c>
      <c r="BM539" s="28">
        <v>0</v>
      </c>
      <c r="BN539" s="28">
        <v>0</v>
      </c>
      <c r="BO539" s="28">
        <v>0</v>
      </c>
      <c r="BP539" s="28">
        <v>0</v>
      </c>
      <c r="BQ539" s="28">
        <v>0</v>
      </c>
      <c r="BR539" s="28">
        <v>0</v>
      </c>
      <c r="BS539" s="28">
        <v>0</v>
      </c>
      <c r="BT539" s="28">
        <v>0</v>
      </c>
      <c r="BU539" s="28">
        <v>0</v>
      </c>
      <c r="BV539" s="31">
        <f t="shared" si="272"/>
        <v>0</v>
      </c>
      <c r="BW539" s="31">
        <f t="shared" si="273"/>
        <v>0</v>
      </c>
      <c r="BX539" s="31">
        <f t="shared" si="274"/>
        <v>0</v>
      </c>
      <c r="BY539" s="31">
        <f t="shared" si="275"/>
        <v>0</v>
      </c>
      <c r="BZ539" s="31">
        <f t="shared" si="276"/>
        <v>0</v>
      </c>
      <c r="CA539" s="31">
        <f t="shared" si="277"/>
        <v>0</v>
      </c>
      <c r="CB539" s="31">
        <f t="shared" si="278"/>
        <v>0</v>
      </c>
      <c r="CC539" s="31">
        <f t="shared" si="279"/>
        <v>0</v>
      </c>
      <c r="CD539" s="31">
        <f t="shared" si="280"/>
        <v>0</v>
      </c>
      <c r="CE539" s="31">
        <f t="shared" si="281"/>
        <v>0</v>
      </c>
      <c r="CF539" s="85" t="s">
        <v>1405</v>
      </c>
    </row>
    <row r="540" spans="1:84" ht="49.5" customHeight="1" x14ac:dyDescent="0.25">
      <c r="A540" s="7" t="s">
        <v>124</v>
      </c>
      <c r="B540" s="18" t="s">
        <v>186</v>
      </c>
      <c r="C540" s="8" t="s">
        <v>669</v>
      </c>
      <c r="D540" s="63">
        <v>2015</v>
      </c>
      <c r="E540" s="63">
        <v>2015</v>
      </c>
      <c r="F540" s="63" t="s">
        <v>1358</v>
      </c>
      <c r="G540" s="64">
        <v>0</v>
      </c>
      <c r="H540" s="64">
        <f t="shared" si="262"/>
        <v>0</v>
      </c>
      <c r="I540" s="31" t="s">
        <v>1358</v>
      </c>
      <c r="J540" s="31">
        <v>0</v>
      </c>
      <c r="K540" s="31">
        <f t="shared" si="263"/>
        <v>0</v>
      </c>
      <c r="L540" s="31" t="s">
        <v>1358</v>
      </c>
      <c r="M540" s="64">
        <v>0</v>
      </c>
      <c r="N540" s="31">
        <v>0</v>
      </c>
      <c r="O540" s="65">
        <v>0</v>
      </c>
      <c r="P540" s="28">
        <v>0</v>
      </c>
      <c r="Q540" s="28">
        <v>28.388649939935998</v>
      </c>
      <c r="R540" s="31">
        <v>32.646947430926396</v>
      </c>
      <c r="S540" s="31">
        <f t="shared" si="287"/>
        <v>7.9268269999999994</v>
      </c>
      <c r="T540" s="31">
        <f t="shared" si="288"/>
        <v>17.3101524024</v>
      </c>
      <c r="U540" s="31">
        <f t="shared" si="271"/>
        <v>7.9268269999999994</v>
      </c>
      <c r="V540" s="31">
        <f t="shared" si="264"/>
        <v>0</v>
      </c>
      <c r="W540" s="31">
        <f t="shared" si="282"/>
        <v>8.6550762012</v>
      </c>
      <c r="X540" s="31">
        <v>7.9268269999999994</v>
      </c>
      <c r="Y540" s="28">
        <v>0</v>
      </c>
      <c r="Z540" s="28">
        <v>0</v>
      </c>
      <c r="AA540" s="28">
        <v>0</v>
      </c>
      <c r="AB540" s="28">
        <v>0</v>
      </c>
      <c r="AC540" s="28">
        <v>8.6550762012</v>
      </c>
      <c r="AD540" s="28">
        <v>0</v>
      </c>
      <c r="AE540" s="28">
        <v>0</v>
      </c>
      <c r="AF540" s="28">
        <v>8.6550762012</v>
      </c>
      <c r="AG540" s="28">
        <v>0</v>
      </c>
      <c r="AH540" s="28">
        <v>0</v>
      </c>
      <c r="AI540" s="28">
        <v>0</v>
      </c>
      <c r="AJ540" s="28">
        <v>0</v>
      </c>
      <c r="AK540" s="28">
        <v>0</v>
      </c>
      <c r="AL540" s="28">
        <v>0</v>
      </c>
      <c r="AM540" s="28">
        <v>0</v>
      </c>
      <c r="AN540" s="28">
        <v>0</v>
      </c>
      <c r="AO540" s="28">
        <v>0</v>
      </c>
      <c r="AP540" s="28">
        <v>0</v>
      </c>
      <c r="AQ540" s="28">
        <v>0</v>
      </c>
      <c r="AR540" s="28">
        <v>0</v>
      </c>
      <c r="AS540" s="28">
        <v>0</v>
      </c>
      <c r="AT540" s="28">
        <v>0</v>
      </c>
      <c r="AU540" s="28">
        <v>0</v>
      </c>
      <c r="AV540" s="28">
        <v>0</v>
      </c>
      <c r="AW540" s="28">
        <v>0</v>
      </c>
      <c r="AX540" s="28">
        <v>0</v>
      </c>
      <c r="AY540" s="28">
        <v>0</v>
      </c>
      <c r="AZ540" s="28">
        <v>0</v>
      </c>
      <c r="BA540" s="28">
        <v>0</v>
      </c>
      <c r="BB540" s="28">
        <v>0</v>
      </c>
      <c r="BC540" s="28">
        <v>0</v>
      </c>
      <c r="BD540" s="28">
        <v>0</v>
      </c>
      <c r="BE540" s="28">
        <v>0</v>
      </c>
      <c r="BF540" s="28">
        <v>0</v>
      </c>
      <c r="BG540" s="28">
        <v>0</v>
      </c>
      <c r="BH540" s="28">
        <v>0</v>
      </c>
      <c r="BI540" s="28">
        <v>0</v>
      </c>
      <c r="BJ540" s="28">
        <v>0</v>
      </c>
      <c r="BK540" s="28">
        <v>0</v>
      </c>
      <c r="BL540" s="28">
        <v>0</v>
      </c>
      <c r="BM540" s="28">
        <v>0</v>
      </c>
      <c r="BN540" s="28">
        <v>0</v>
      </c>
      <c r="BO540" s="28">
        <v>0</v>
      </c>
      <c r="BP540" s="28">
        <v>0</v>
      </c>
      <c r="BQ540" s="28">
        <v>0</v>
      </c>
      <c r="BR540" s="28">
        <v>0</v>
      </c>
      <c r="BS540" s="28">
        <v>0</v>
      </c>
      <c r="BT540" s="28">
        <v>0</v>
      </c>
      <c r="BU540" s="28">
        <v>0</v>
      </c>
      <c r="BV540" s="31">
        <f t="shared" si="272"/>
        <v>0</v>
      </c>
      <c r="BW540" s="31">
        <f t="shared" si="273"/>
        <v>0</v>
      </c>
      <c r="BX540" s="31">
        <f t="shared" si="274"/>
        <v>0</v>
      </c>
      <c r="BY540" s="31">
        <f t="shared" si="275"/>
        <v>0</v>
      </c>
      <c r="BZ540" s="31">
        <f t="shared" si="276"/>
        <v>0</v>
      </c>
      <c r="CA540" s="31">
        <f t="shared" si="277"/>
        <v>0</v>
      </c>
      <c r="CB540" s="31">
        <f t="shared" si="278"/>
        <v>0</v>
      </c>
      <c r="CC540" s="31">
        <f t="shared" si="279"/>
        <v>0</v>
      </c>
      <c r="CD540" s="31">
        <f t="shared" si="280"/>
        <v>0</v>
      </c>
      <c r="CE540" s="31">
        <f t="shared" si="281"/>
        <v>0</v>
      </c>
      <c r="CF540" s="85" t="s">
        <v>1405</v>
      </c>
    </row>
    <row r="541" spans="1:84" ht="49.5" customHeight="1" x14ac:dyDescent="0.25">
      <c r="A541" s="7" t="s">
        <v>124</v>
      </c>
      <c r="B541" s="18" t="s">
        <v>187</v>
      </c>
      <c r="C541" s="8" t="s">
        <v>670</v>
      </c>
      <c r="D541" s="63">
        <v>2015</v>
      </c>
      <c r="E541" s="63">
        <v>2015</v>
      </c>
      <c r="F541" s="63" t="s">
        <v>1358</v>
      </c>
      <c r="G541" s="64">
        <v>0</v>
      </c>
      <c r="H541" s="64">
        <f t="shared" si="262"/>
        <v>0</v>
      </c>
      <c r="I541" s="31" t="s">
        <v>1358</v>
      </c>
      <c r="J541" s="31">
        <v>0</v>
      </c>
      <c r="K541" s="31">
        <f t="shared" si="263"/>
        <v>0</v>
      </c>
      <c r="L541" s="31" t="s">
        <v>1358</v>
      </c>
      <c r="M541" s="64">
        <v>0</v>
      </c>
      <c r="N541" s="31">
        <v>0</v>
      </c>
      <c r="O541" s="65">
        <v>0</v>
      </c>
      <c r="P541" s="28">
        <v>0</v>
      </c>
      <c r="Q541" s="28">
        <v>0.61141196470399994</v>
      </c>
      <c r="R541" s="31">
        <v>0.70312375940959992</v>
      </c>
      <c r="S541" s="31">
        <f t="shared" si="287"/>
        <v>0.18640931999999999</v>
      </c>
      <c r="T541" s="31">
        <f t="shared" si="288"/>
        <v>0.37281217360000002</v>
      </c>
      <c r="U541" s="31">
        <f t="shared" si="271"/>
        <v>0.18640931999999999</v>
      </c>
      <c r="V541" s="31">
        <f t="shared" si="264"/>
        <v>0</v>
      </c>
      <c r="W541" s="31">
        <f t="shared" si="282"/>
        <v>0.18640608680000001</v>
      </c>
      <c r="X541" s="31">
        <v>0.18640931999999999</v>
      </c>
      <c r="Y541" s="28">
        <v>0</v>
      </c>
      <c r="Z541" s="28">
        <v>0</v>
      </c>
      <c r="AA541" s="28">
        <v>0</v>
      </c>
      <c r="AB541" s="28">
        <v>0</v>
      </c>
      <c r="AC541" s="28">
        <v>0.18640608680000001</v>
      </c>
      <c r="AD541" s="28">
        <v>0</v>
      </c>
      <c r="AE541" s="28">
        <v>0</v>
      </c>
      <c r="AF541" s="28">
        <v>0.18640608680000001</v>
      </c>
      <c r="AG541" s="28">
        <v>0</v>
      </c>
      <c r="AH541" s="28">
        <v>0</v>
      </c>
      <c r="AI541" s="28">
        <v>0</v>
      </c>
      <c r="AJ541" s="28">
        <v>0</v>
      </c>
      <c r="AK541" s="28">
        <v>0</v>
      </c>
      <c r="AL541" s="28">
        <v>0</v>
      </c>
      <c r="AM541" s="28">
        <v>0</v>
      </c>
      <c r="AN541" s="28">
        <v>0</v>
      </c>
      <c r="AO541" s="28">
        <v>0</v>
      </c>
      <c r="AP541" s="28">
        <v>0</v>
      </c>
      <c r="AQ541" s="28">
        <v>0</v>
      </c>
      <c r="AR541" s="28">
        <v>0</v>
      </c>
      <c r="AS541" s="28">
        <v>0</v>
      </c>
      <c r="AT541" s="28">
        <v>0</v>
      </c>
      <c r="AU541" s="28">
        <v>0</v>
      </c>
      <c r="AV541" s="28">
        <v>0</v>
      </c>
      <c r="AW541" s="28">
        <v>0</v>
      </c>
      <c r="AX541" s="28">
        <v>0</v>
      </c>
      <c r="AY541" s="28">
        <v>0</v>
      </c>
      <c r="AZ541" s="28">
        <v>0</v>
      </c>
      <c r="BA541" s="28">
        <v>0</v>
      </c>
      <c r="BB541" s="28">
        <v>0</v>
      </c>
      <c r="BC541" s="28">
        <v>0</v>
      </c>
      <c r="BD541" s="28">
        <v>0</v>
      </c>
      <c r="BE541" s="28">
        <v>0</v>
      </c>
      <c r="BF541" s="28">
        <v>0</v>
      </c>
      <c r="BG541" s="28">
        <v>0</v>
      </c>
      <c r="BH541" s="28">
        <v>0</v>
      </c>
      <c r="BI541" s="28">
        <v>0</v>
      </c>
      <c r="BJ541" s="28">
        <v>0</v>
      </c>
      <c r="BK541" s="28">
        <v>0</v>
      </c>
      <c r="BL541" s="28">
        <v>0</v>
      </c>
      <c r="BM541" s="28">
        <v>0</v>
      </c>
      <c r="BN541" s="28">
        <v>0</v>
      </c>
      <c r="BO541" s="28">
        <v>0</v>
      </c>
      <c r="BP541" s="28">
        <v>0</v>
      </c>
      <c r="BQ541" s="28">
        <v>0</v>
      </c>
      <c r="BR541" s="28">
        <v>0</v>
      </c>
      <c r="BS541" s="28">
        <v>0</v>
      </c>
      <c r="BT541" s="28">
        <v>0</v>
      </c>
      <c r="BU541" s="28">
        <v>0</v>
      </c>
      <c r="BV541" s="31">
        <f t="shared" si="272"/>
        <v>0</v>
      </c>
      <c r="BW541" s="31">
        <f t="shared" si="273"/>
        <v>0</v>
      </c>
      <c r="BX541" s="31">
        <f t="shared" si="274"/>
        <v>0</v>
      </c>
      <c r="BY541" s="31">
        <f t="shared" si="275"/>
        <v>0</v>
      </c>
      <c r="BZ541" s="31">
        <f t="shared" si="276"/>
        <v>0</v>
      </c>
      <c r="CA541" s="31">
        <f t="shared" si="277"/>
        <v>0</v>
      </c>
      <c r="CB541" s="31">
        <f t="shared" si="278"/>
        <v>0</v>
      </c>
      <c r="CC541" s="31">
        <f t="shared" si="279"/>
        <v>0</v>
      </c>
      <c r="CD541" s="31">
        <f t="shared" si="280"/>
        <v>0</v>
      </c>
      <c r="CE541" s="31">
        <f t="shared" si="281"/>
        <v>0</v>
      </c>
      <c r="CF541" s="85" t="s">
        <v>1405</v>
      </c>
    </row>
    <row r="542" spans="1:84" ht="47.25" x14ac:dyDescent="0.25">
      <c r="A542" s="7" t="s">
        <v>124</v>
      </c>
      <c r="B542" s="18" t="s">
        <v>188</v>
      </c>
      <c r="C542" s="8" t="s">
        <v>671</v>
      </c>
      <c r="D542" s="63">
        <v>2015</v>
      </c>
      <c r="E542" s="63">
        <v>2015</v>
      </c>
      <c r="F542" s="63" t="s">
        <v>1358</v>
      </c>
      <c r="G542" s="64">
        <v>0</v>
      </c>
      <c r="H542" s="64">
        <f t="shared" si="262"/>
        <v>0</v>
      </c>
      <c r="I542" s="31" t="s">
        <v>1358</v>
      </c>
      <c r="J542" s="31">
        <v>0</v>
      </c>
      <c r="K542" s="31">
        <f t="shared" si="263"/>
        <v>0</v>
      </c>
      <c r="L542" s="31" t="s">
        <v>1358</v>
      </c>
      <c r="M542" s="64">
        <v>0</v>
      </c>
      <c r="N542" s="31">
        <v>0</v>
      </c>
      <c r="O542" s="65">
        <v>0</v>
      </c>
      <c r="P542" s="28">
        <v>0</v>
      </c>
      <c r="Q542" s="28">
        <v>1.0474376048959999</v>
      </c>
      <c r="R542" s="31">
        <v>1.2045532456303998</v>
      </c>
      <c r="S542" s="31">
        <f t="shared" si="287"/>
        <v>0.31934575999999998</v>
      </c>
      <c r="T542" s="31">
        <f t="shared" si="288"/>
        <v>0.63868146640000001</v>
      </c>
      <c r="U542" s="31">
        <f t="shared" si="271"/>
        <v>0.31934575999999998</v>
      </c>
      <c r="V542" s="31">
        <f t="shared" si="264"/>
        <v>0</v>
      </c>
      <c r="W542" s="31">
        <f t="shared" si="282"/>
        <v>0.3193407332</v>
      </c>
      <c r="X542" s="31">
        <v>0.31934575999999998</v>
      </c>
      <c r="Y542" s="28">
        <v>0</v>
      </c>
      <c r="Z542" s="28">
        <v>0</v>
      </c>
      <c r="AA542" s="28">
        <v>0</v>
      </c>
      <c r="AB542" s="28">
        <v>0</v>
      </c>
      <c r="AC542" s="28">
        <v>0.3193407332</v>
      </c>
      <c r="AD542" s="28">
        <v>0</v>
      </c>
      <c r="AE542" s="28">
        <v>0</v>
      </c>
      <c r="AF542" s="28">
        <v>0.3193407332</v>
      </c>
      <c r="AG542" s="28">
        <v>0</v>
      </c>
      <c r="AH542" s="28">
        <v>0</v>
      </c>
      <c r="AI542" s="28">
        <v>0</v>
      </c>
      <c r="AJ542" s="28">
        <v>0</v>
      </c>
      <c r="AK542" s="28">
        <v>0</v>
      </c>
      <c r="AL542" s="28">
        <v>0</v>
      </c>
      <c r="AM542" s="28">
        <v>0</v>
      </c>
      <c r="AN542" s="28">
        <v>0</v>
      </c>
      <c r="AO542" s="28">
        <v>0</v>
      </c>
      <c r="AP542" s="28">
        <v>0</v>
      </c>
      <c r="AQ542" s="28">
        <v>0</v>
      </c>
      <c r="AR542" s="28">
        <v>0</v>
      </c>
      <c r="AS542" s="28">
        <v>0</v>
      </c>
      <c r="AT542" s="28">
        <v>0</v>
      </c>
      <c r="AU542" s="28">
        <v>0</v>
      </c>
      <c r="AV542" s="28">
        <v>0</v>
      </c>
      <c r="AW542" s="28">
        <v>0</v>
      </c>
      <c r="AX542" s="28">
        <v>0</v>
      </c>
      <c r="AY542" s="28">
        <v>0</v>
      </c>
      <c r="AZ542" s="28">
        <v>0</v>
      </c>
      <c r="BA542" s="28">
        <v>0</v>
      </c>
      <c r="BB542" s="28">
        <v>0</v>
      </c>
      <c r="BC542" s="28">
        <v>0</v>
      </c>
      <c r="BD542" s="28">
        <v>0</v>
      </c>
      <c r="BE542" s="28">
        <v>0</v>
      </c>
      <c r="BF542" s="28">
        <v>0</v>
      </c>
      <c r="BG542" s="28">
        <v>0</v>
      </c>
      <c r="BH542" s="28">
        <v>0</v>
      </c>
      <c r="BI542" s="28">
        <v>0</v>
      </c>
      <c r="BJ542" s="28">
        <v>0</v>
      </c>
      <c r="BK542" s="28">
        <v>0</v>
      </c>
      <c r="BL542" s="28">
        <v>0</v>
      </c>
      <c r="BM542" s="28">
        <v>0</v>
      </c>
      <c r="BN542" s="28">
        <v>0</v>
      </c>
      <c r="BO542" s="28">
        <v>0</v>
      </c>
      <c r="BP542" s="28">
        <v>0</v>
      </c>
      <c r="BQ542" s="28">
        <v>0</v>
      </c>
      <c r="BR542" s="28">
        <v>0</v>
      </c>
      <c r="BS542" s="28">
        <v>0</v>
      </c>
      <c r="BT542" s="28">
        <v>0</v>
      </c>
      <c r="BU542" s="28">
        <v>0</v>
      </c>
      <c r="BV542" s="31">
        <f t="shared" si="272"/>
        <v>0</v>
      </c>
      <c r="BW542" s="31">
        <f t="shared" si="273"/>
        <v>0</v>
      </c>
      <c r="BX542" s="31">
        <f t="shared" si="274"/>
        <v>0</v>
      </c>
      <c r="BY542" s="31">
        <f t="shared" si="275"/>
        <v>0</v>
      </c>
      <c r="BZ542" s="31">
        <f t="shared" si="276"/>
        <v>0</v>
      </c>
      <c r="CA542" s="31">
        <f t="shared" si="277"/>
        <v>0</v>
      </c>
      <c r="CB542" s="31">
        <f t="shared" si="278"/>
        <v>0</v>
      </c>
      <c r="CC542" s="31">
        <f t="shared" si="279"/>
        <v>0</v>
      </c>
      <c r="CD542" s="31">
        <f t="shared" si="280"/>
        <v>0</v>
      </c>
      <c r="CE542" s="31">
        <f t="shared" si="281"/>
        <v>0</v>
      </c>
      <c r="CF542" s="85" t="s">
        <v>1405</v>
      </c>
    </row>
    <row r="543" spans="1:84" ht="47.25" x14ac:dyDescent="0.25">
      <c r="A543" s="7" t="s">
        <v>124</v>
      </c>
      <c r="B543" s="18" t="s">
        <v>189</v>
      </c>
      <c r="C543" s="8" t="s">
        <v>672</v>
      </c>
      <c r="D543" s="63">
        <v>2015</v>
      </c>
      <c r="E543" s="63">
        <v>2015</v>
      </c>
      <c r="F543" s="63" t="s">
        <v>1358</v>
      </c>
      <c r="G543" s="64">
        <v>0</v>
      </c>
      <c r="H543" s="64">
        <f t="shared" si="262"/>
        <v>0</v>
      </c>
      <c r="I543" s="31" t="s">
        <v>1358</v>
      </c>
      <c r="J543" s="31">
        <v>0</v>
      </c>
      <c r="K543" s="31">
        <f t="shared" si="263"/>
        <v>0</v>
      </c>
      <c r="L543" s="31" t="s">
        <v>1358</v>
      </c>
      <c r="M543" s="64">
        <v>0</v>
      </c>
      <c r="N543" s="31">
        <v>0</v>
      </c>
      <c r="O543" s="65">
        <v>0</v>
      </c>
      <c r="P543" s="28">
        <v>0</v>
      </c>
      <c r="Q543" s="28">
        <v>1.1136238058399996</v>
      </c>
      <c r="R543" s="31">
        <v>1.2806673767159995</v>
      </c>
      <c r="S543" s="31">
        <f t="shared" si="287"/>
        <v>0.33952140000000003</v>
      </c>
      <c r="T543" s="31">
        <f t="shared" si="288"/>
        <v>0.67903890599999983</v>
      </c>
      <c r="U543" s="31">
        <f t="shared" si="271"/>
        <v>0.33952140000000003</v>
      </c>
      <c r="V543" s="31">
        <f t="shared" si="264"/>
        <v>0</v>
      </c>
      <c r="W543" s="31">
        <f t="shared" si="282"/>
        <v>0.33951945299999992</v>
      </c>
      <c r="X543" s="31">
        <v>0.33952140000000003</v>
      </c>
      <c r="Y543" s="28">
        <v>0</v>
      </c>
      <c r="Z543" s="28">
        <v>0</v>
      </c>
      <c r="AA543" s="28">
        <v>0</v>
      </c>
      <c r="AB543" s="28">
        <v>0</v>
      </c>
      <c r="AC543" s="28">
        <v>0.33951945299999992</v>
      </c>
      <c r="AD543" s="28">
        <v>0</v>
      </c>
      <c r="AE543" s="28">
        <v>0</v>
      </c>
      <c r="AF543" s="28">
        <v>0.33951945299999992</v>
      </c>
      <c r="AG543" s="28">
        <v>0</v>
      </c>
      <c r="AH543" s="28">
        <v>0</v>
      </c>
      <c r="AI543" s="28">
        <v>0</v>
      </c>
      <c r="AJ543" s="28">
        <v>0</v>
      </c>
      <c r="AK543" s="28">
        <v>0</v>
      </c>
      <c r="AL543" s="28">
        <v>0</v>
      </c>
      <c r="AM543" s="28">
        <v>0</v>
      </c>
      <c r="AN543" s="28">
        <v>0</v>
      </c>
      <c r="AO543" s="28">
        <v>0</v>
      </c>
      <c r="AP543" s="28">
        <v>0</v>
      </c>
      <c r="AQ543" s="28">
        <v>0</v>
      </c>
      <c r="AR543" s="28">
        <v>0</v>
      </c>
      <c r="AS543" s="28">
        <v>0</v>
      </c>
      <c r="AT543" s="28">
        <v>0</v>
      </c>
      <c r="AU543" s="28">
        <v>0</v>
      </c>
      <c r="AV543" s="28">
        <v>0</v>
      </c>
      <c r="AW543" s="28">
        <v>0</v>
      </c>
      <c r="AX543" s="28">
        <v>0</v>
      </c>
      <c r="AY543" s="28">
        <v>0</v>
      </c>
      <c r="AZ543" s="28">
        <v>0</v>
      </c>
      <c r="BA543" s="28">
        <v>0</v>
      </c>
      <c r="BB543" s="28">
        <v>0</v>
      </c>
      <c r="BC543" s="28">
        <v>0</v>
      </c>
      <c r="BD543" s="28">
        <v>0</v>
      </c>
      <c r="BE543" s="28">
        <v>0</v>
      </c>
      <c r="BF543" s="28">
        <v>0</v>
      </c>
      <c r="BG543" s="28">
        <v>0</v>
      </c>
      <c r="BH543" s="28">
        <v>0</v>
      </c>
      <c r="BI543" s="28">
        <v>0</v>
      </c>
      <c r="BJ543" s="28">
        <v>0</v>
      </c>
      <c r="BK543" s="28">
        <v>0</v>
      </c>
      <c r="BL543" s="28">
        <v>0</v>
      </c>
      <c r="BM543" s="28">
        <v>0</v>
      </c>
      <c r="BN543" s="28">
        <v>0</v>
      </c>
      <c r="BO543" s="28">
        <v>0</v>
      </c>
      <c r="BP543" s="28">
        <v>0</v>
      </c>
      <c r="BQ543" s="28">
        <v>0</v>
      </c>
      <c r="BR543" s="28">
        <v>0</v>
      </c>
      <c r="BS543" s="28">
        <v>0</v>
      </c>
      <c r="BT543" s="28">
        <v>0</v>
      </c>
      <c r="BU543" s="28">
        <v>0</v>
      </c>
      <c r="BV543" s="31">
        <f t="shared" si="272"/>
        <v>0</v>
      </c>
      <c r="BW543" s="31">
        <f t="shared" si="273"/>
        <v>0</v>
      </c>
      <c r="BX543" s="31">
        <f t="shared" si="274"/>
        <v>0</v>
      </c>
      <c r="BY543" s="31">
        <f t="shared" si="275"/>
        <v>0</v>
      </c>
      <c r="BZ543" s="31">
        <f t="shared" si="276"/>
        <v>0</v>
      </c>
      <c r="CA543" s="31">
        <f t="shared" si="277"/>
        <v>0</v>
      </c>
      <c r="CB543" s="31">
        <f t="shared" si="278"/>
        <v>0</v>
      </c>
      <c r="CC543" s="31">
        <f t="shared" si="279"/>
        <v>0</v>
      </c>
      <c r="CD543" s="31">
        <f t="shared" si="280"/>
        <v>0</v>
      </c>
      <c r="CE543" s="31">
        <f t="shared" si="281"/>
        <v>0</v>
      </c>
      <c r="CF543" s="85" t="s">
        <v>1405</v>
      </c>
    </row>
    <row r="544" spans="1:84" ht="52.5" customHeight="1" x14ac:dyDescent="0.25">
      <c r="A544" s="7" t="s">
        <v>124</v>
      </c>
      <c r="B544" s="18" t="s">
        <v>190</v>
      </c>
      <c r="C544" s="8" t="s">
        <v>673</v>
      </c>
      <c r="D544" s="63">
        <v>2015</v>
      </c>
      <c r="E544" s="63">
        <v>2015</v>
      </c>
      <c r="F544" s="63" t="s">
        <v>1358</v>
      </c>
      <c r="G544" s="64">
        <v>0</v>
      </c>
      <c r="H544" s="64">
        <f t="shared" si="262"/>
        <v>0</v>
      </c>
      <c r="I544" s="31" t="s">
        <v>1358</v>
      </c>
      <c r="J544" s="31">
        <v>0</v>
      </c>
      <c r="K544" s="31">
        <f t="shared" si="263"/>
        <v>0</v>
      </c>
      <c r="L544" s="31" t="s">
        <v>1358</v>
      </c>
      <c r="M544" s="64">
        <v>0</v>
      </c>
      <c r="N544" s="31">
        <v>0</v>
      </c>
      <c r="O544" s="65">
        <v>0</v>
      </c>
      <c r="P544" s="28">
        <v>0</v>
      </c>
      <c r="Q544" s="28">
        <v>0.79604308795199996</v>
      </c>
      <c r="R544" s="31">
        <v>0.91544955114479987</v>
      </c>
      <c r="S544" s="31">
        <f t="shared" si="287"/>
        <v>0.24269413999999997</v>
      </c>
      <c r="T544" s="31">
        <f t="shared" si="288"/>
        <v>0.48539212679999999</v>
      </c>
      <c r="U544" s="31">
        <f t="shared" si="271"/>
        <v>0.24269413999999997</v>
      </c>
      <c r="V544" s="31">
        <f t="shared" si="264"/>
        <v>0</v>
      </c>
      <c r="W544" s="31">
        <f t="shared" si="282"/>
        <v>0.2426960634</v>
      </c>
      <c r="X544" s="31">
        <v>0.24269413999999997</v>
      </c>
      <c r="Y544" s="28">
        <v>0</v>
      </c>
      <c r="Z544" s="28">
        <v>0</v>
      </c>
      <c r="AA544" s="28">
        <v>0</v>
      </c>
      <c r="AB544" s="28">
        <v>0</v>
      </c>
      <c r="AC544" s="28">
        <v>0.2426960634</v>
      </c>
      <c r="AD544" s="28">
        <v>0</v>
      </c>
      <c r="AE544" s="28">
        <v>0</v>
      </c>
      <c r="AF544" s="28">
        <v>0.2426960634</v>
      </c>
      <c r="AG544" s="28">
        <v>0</v>
      </c>
      <c r="AH544" s="28">
        <v>0</v>
      </c>
      <c r="AI544" s="28">
        <v>0</v>
      </c>
      <c r="AJ544" s="28">
        <v>0</v>
      </c>
      <c r="AK544" s="28">
        <v>0</v>
      </c>
      <c r="AL544" s="28">
        <v>0</v>
      </c>
      <c r="AM544" s="28">
        <v>0</v>
      </c>
      <c r="AN544" s="28">
        <v>0</v>
      </c>
      <c r="AO544" s="28">
        <v>0</v>
      </c>
      <c r="AP544" s="28">
        <v>0</v>
      </c>
      <c r="AQ544" s="28">
        <v>0</v>
      </c>
      <c r="AR544" s="28">
        <v>0</v>
      </c>
      <c r="AS544" s="28">
        <v>0</v>
      </c>
      <c r="AT544" s="28">
        <v>0</v>
      </c>
      <c r="AU544" s="28">
        <v>0</v>
      </c>
      <c r="AV544" s="28">
        <v>0</v>
      </c>
      <c r="AW544" s="28">
        <v>0</v>
      </c>
      <c r="AX544" s="28">
        <v>0</v>
      </c>
      <c r="AY544" s="28">
        <v>0</v>
      </c>
      <c r="AZ544" s="28">
        <v>0</v>
      </c>
      <c r="BA544" s="28">
        <v>0</v>
      </c>
      <c r="BB544" s="28">
        <v>0</v>
      </c>
      <c r="BC544" s="28">
        <v>0</v>
      </c>
      <c r="BD544" s="28">
        <v>0</v>
      </c>
      <c r="BE544" s="28">
        <v>0</v>
      </c>
      <c r="BF544" s="28">
        <v>0</v>
      </c>
      <c r="BG544" s="28">
        <v>0</v>
      </c>
      <c r="BH544" s="28">
        <v>0</v>
      </c>
      <c r="BI544" s="28">
        <v>0</v>
      </c>
      <c r="BJ544" s="28">
        <v>0</v>
      </c>
      <c r="BK544" s="28">
        <v>0</v>
      </c>
      <c r="BL544" s="28">
        <v>0</v>
      </c>
      <c r="BM544" s="28">
        <v>0</v>
      </c>
      <c r="BN544" s="28">
        <v>0</v>
      </c>
      <c r="BO544" s="28">
        <v>0</v>
      </c>
      <c r="BP544" s="28">
        <v>0</v>
      </c>
      <c r="BQ544" s="28">
        <v>0</v>
      </c>
      <c r="BR544" s="28">
        <v>0</v>
      </c>
      <c r="BS544" s="28">
        <v>0</v>
      </c>
      <c r="BT544" s="28">
        <v>0</v>
      </c>
      <c r="BU544" s="28">
        <v>0</v>
      </c>
      <c r="BV544" s="31">
        <f t="shared" si="272"/>
        <v>0</v>
      </c>
      <c r="BW544" s="31">
        <f t="shared" si="273"/>
        <v>0</v>
      </c>
      <c r="BX544" s="31">
        <f t="shared" si="274"/>
        <v>0</v>
      </c>
      <c r="BY544" s="31">
        <f t="shared" si="275"/>
        <v>0</v>
      </c>
      <c r="BZ544" s="31">
        <f t="shared" si="276"/>
        <v>0</v>
      </c>
      <c r="CA544" s="31">
        <f t="shared" si="277"/>
        <v>0</v>
      </c>
      <c r="CB544" s="31">
        <f t="shared" si="278"/>
        <v>0</v>
      </c>
      <c r="CC544" s="31">
        <f t="shared" si="279"/>
        <v>0</v>
      </c>
      <c r="CD544" s="31">
        <f t="shared" si="280"/>
        <v>0</v>
      </c>
      <c r="CE544" s="31">
        <f t="shared" si="281"/>
        <v>0</v>
      </c>
      <c r="CF544" s="85" t="s">
        <v>1405</v>
      </c>
    </row>
    <row r="545" spans="1:84" ht="52.5" customHeight="1" x14ac:dyDescent="0.25">
      <c r="A545" s="7" t="s">
        <v>124</v>
      </c>
      <c r="B545" s="18" t="s">
        <v>191</v>
      </c>
      <c r="C545" s="8" t="s">
        <v>674</v>
      </c>
      <c r="D545" s="63">
        <v>2015</v>
      </c>
      <c r="E545" s="63">
        <v>2015</v>
      </c>
      <c r="F545" s="63" t="s">
        <v>1358</v>
      </c>
      <c r="G545" s="64">
        <v>0</v>
      </c>
      <c r="H545" s="64">
        <f t="shared" si="262"/>
        <v>0</v>
      </c>
      <c r="I545" s="31" t="s">
        <v>1358</v>
      </c>
      <c r="J545" s="31">
        <v>0</v>
      </c>
      <c r="K545" s="31">
        <f t="shared" si="263"/>
        <v>0</v>
      </c>
      <c r="L545" s="31" t="s">
        <v>1358</v>
      </c>
      <c r="M545" s="64">
        <v>0</v>
      </c>
      <c r="N545" s="31">
        <v>0</v>
      </c>
      <c r="O545" s="65">
        <v>0</v>
      </c>
      <c r="P545" s="28">
        <v>0</v>
      </c>
      <c r="Q545" s="28">
        <v>0.83589582267199991</v>
      </c>
      <c r="R545" s="31">
        <v>0.9612801960727998</v>
      </c>
      <c r="S545" s="31">
        <f t="shared" si="287"/>
        <v>0.25484696000000001</v>
      </c>
      <c r="T545" s="31">
        <f t="shared" si="288"/>
        <v>0.50969257479999996</v>
      </c>
      <c r="U545" s="31">
        <f t="shared" si="271"/>
        <v>0.25484696000000001</v>
      </c>
      <c r="V545" s="31">
        <f t="shared" si="264"/>
        <v>0</v>
      </c>
      <c r="W545" s="31">
        <f t="shared" si="282"/>
        <v>0.25484628739999998</v>
      </c>
      <c r="X545" s="31">
        <v>0.25484696000000001</v>
      </c>
      <c r="Y545" s="28">
        <v>0</v>
      </c>
      <c r="Z545" s="28">
        <v>0</v>
      </c>
      <c r="AA545" s="28">
        <v>0</v>
      </c>
      <c r="AB545" s="28">
        <v>0</v>
      </c>
      <c r="AC545" s="28">
        <v>0.25484628739999998</v>
      </c>
      <c r="AD545" s="28">
        <v>0</v>
      </c>
      <c r="AE545" s="28">
        <v>0</v>
      </c>
      <c r="AF545" s="28">
        <v>0.25484628739999998</v>
      </c>
      <c r="AG545" s="28">
        <v>0</v>
      </c>
      <c r="AH545" s="28">
        <v>0</v>
      </c>
      <c r="AI545" s="28">
        <v>0</v>
      </c>
      <c r="AJ545" s="28">
        <v>0</v>
      </c>
      <c r="AK545" s="28">
        <v>0</v>
      </c>
      <c r="AL545" s="28">
        <v>0</v>
      </c>
      <c r="AM545" s="28">
        <v>0</v>
      </c>
      <c r="AN545" s="28">
        <v>0</v>
      </c>
      <c r="AO545" s="28">
        <v>0</v>
      </c>
      <c r="AP545" s="28">
        <v>0</v>
      </c>
      <c r="AQ545" s="28">
        <v>0</v>
      </c>
      <c r="AR545" s="28">
        <v>0</v>
      </c>
      <c r="AS545" s="28">
        <v>0</v>
      </c>
      <c r="AT545" s="28">
        <v>0</v>
      </c>
      <c r="AU545" s="28">
        <v>0</v>
      </c>
      <c r="AV545" s="28">
        <v>0</v>
      </c>
      <c r="AW545" s="28">
        <v>0</v>
      </c>
      <c r="AX545" s="28">
        <v>0</v>
      </c>
      <c r="AY545" s="28">
        <v>0</v>
      </c>
      <c r="AZ545" s="28">
        <v>0</v>
      </c>
      <c r="BA545" s="28">
        <v>0</v>
      </c>
      <c r="BB545" s="28">
        <v>0</v>
      </c>
      <c r="BC545" s="28">
        <v>0</v>
      </c>
      <c r="BD545" s="28">
        <v>0</v>
      </c>
      <c r="BE545" s="28">
        <v>0</v>
      </c>
      <c r="BF545" s="28">
        <v>0</v>
      </c>
      <c r="BG545" s="28">
        <v>0</v>
      </c>
      <c r="BH545" s="28">
        <v>0</v>
      </c>
      <c r="BI545" s="28">
        <v>0</v>
      </c>
      <c r="BJ545" s="28">
        <v>0</v>
      </c>
      <c r="BK545" s="28">
        <v>0</v>
      </c>
      <c r="BL545" s="28">
        <v>0</v>
      </c>
      <c r="BM545" s="28">
        <v>0</v>
      </c>
      <c r="BN545" s="28">
        <v>0</v>
      </c>
      <c r="BO545" s="28">
        <v>0</v>
      </c>
      <c r="BP545" s="28">
        <v>0</v>
      </c>
      <c r="BQ545" s="28">
        <v>0</v>
      </c>
      <c r="BR545" s="28">
        <v>0</v>
      </c>
      <c r="BS545" s="28">
        <v>0</v>
      </c>
      <c r="BT545" s="28">
        <v>0</v>
      </c>
      <c r="BU545" s="28">
        <v>0</v>
      </c>
      <c r="BV545" s="31">
        <f t="shared" si="272"/>
        <v>0</v>
      </c>
      <c r="BW545" s="31">
        <f t="shared" si="273"/>
        <v>0</v>
      </c>
      <c r="BX545" s="31">
        <f t="shared" si="274"/>
        <v>0</v>
      </c>
      <c r="BY545" s="31">
        <f t="shared" si="275"/>
        <v>0</v>
      </c>
      <c r="BZ545" s="31">
        <f t="shared" si="276"/>
        <v>0</v>
      </c>
      <c r="CA545" s="31">
        <f t="shared" si="277"/>
        <v>0</v>
      </c>
      <c r="CB545" s="31">
        <f t="shared" si="278"/>
        <v>0</v>
      </c>
      <c r="CC545" s="31">
        <f t="shared" si="279"/>
        <v>0</v>
      </c>
      <c r="CD545" s="31">
        <f t="shared" si="280"/>
        <v>0</v>
      </c>
      <c r="CE545" s="31">
        <f t="shared" si="281"/>
        <v>0</v>
      </c>
      <c r="CF545" s="85" t="s">
        <v>1405</v>
      </c>
    </row>
    <row r="546" spans="1:84" ht="52.5" customHeight="1" x14ac:dyDescent="0.25">
      <c r="A546" s="7" t="s">
        <v>124</v>
      </c>
      <c r="B546" s="18" t="s">
        <v>192</v>
      </c>
      <c r="C546" s="8" t="s">
        <v>675</v>
      </c>
      <c r="D546" s="63">
        <v>2015</v>
      </c>
      <c r="E546" s="63">
        <v>2015</v>
      </c>
      <c r="F546" s="63" t="s">
        <v>1358</v>
      </c>
      <c r="G546" s="64">
        <v>0</v>
      </c>
      <c r="H546" s="64">
        <f t="shared" ref="H546:H609" si="289">BV546</f>
        <v>0</v>
      </c>
      <c r="I546" s="31" t="s">
        <v>1358</v>
      </c>
      <c r="J546" s="31">
        <v>0</v>
      </c>
      <c r="K546" s="31">
        <f t="shared" ref="K546:K609" si="290">CA546</f>
        <v>0</v>
      </c>
      <c r="L546" s="31" t="s">
        <v>1358</v>
      </c>
      <c r="M546" s="64">
        <v>0</v>
      </c>
      <c r="N546" s="31">
        <v>0</v>
      </c>
      <c r="O546" s="65">
        <v>0</v>
      </c>
      <c r="P546" s="28">
        <v>0</v>
      </c>
      <c r="Q546" s="28">
        <v>0.99137238384000004</v>
      </c>
      <c r="R546" s="31">
        <v>1.140078241416</v>
      </c>
      <c r="S546" s="31">
        <f t="shared" si="287"/>
        <v>0.30224519999999994</v>
      </c>
      <c r="T546" s="31">
        <f t="shared" si="288"/>
        <v>0.60449535600000004</v>
      </c>
      <c r="U546" s="31">
        <f t="shared" si="271"/>
        <v>0.30224519999999994</v>
      </c>
      <c r="V546" s="31">
        <f t="shared" ref="V546:V609" si="291">BL546</f>
        <v>0</v>
      </c>
      <c r="W546" s="31">
        <f t="shared" si="282"/>
        <v>0.30224767800000002</v>
      </c>
      <c r="X546" s="31">
        <v>0.30224519999999994</v>
      </c>
      <c r="Y546" s="28">
        <v>0</v>
      </c>
      <c r="Z546" s="28">
        <v>0</v>
      </c>
      <c r="AA546" s="28">
        <v>0</v>
      </c>
      <c r="AB546" s="28">
        <v>0</v>
      </c>
      <c r="AC546" s="28">
        <v>0.30224767800000002</v>
      </c>
      <c r="AD546" s="28">
        <v>0</v>
      </c>
      <c r="AE546" s="28">
        <v>0</v>
      </c>
      <c r="AF546" s="28">
        <v>0.30224767800000002</v>
      </c>
      <c r="AG546" s="28">
        <v>0</v>
      </c>
      <c r="AH546" s="28">
        <v>0</v>
      </c>
      <c r="AI546" s="28">
        <v>0</v>
      </c>
      <c r="AJ546" s="28">
        <v>0</v>
      </c>
      <c r="AK546" s="28">
        <v>0</v>
      </c>
      <c r="AL546" s="28">
        <v>0</v>
      </c>
      <c r="AM546" s="28">
        <v>0</v>
      </c>
      <c r="AN546" s="28">
        <v>0</v>
      </c>
      <c r="AO546" s="28">
        <v>0</v>
      </c>
      <c r="AP546" s="28">
        <v>0</v>
      </c>
      <c r="AQ546" s="28">
        <v>0</v>
      </c>
      <c r="AR546" s="28">
        <v>0</v>
      </c>
      <c r="AS546" s="28">
        <v>0</v>
      </c>
      <c r="AT546" s="28">
        <v>0</v>
      </c>
      <c r="AU546" s="28">
        <v>0</v>
      </c>
      <c r="AV546" s="28">
        <v>0</v>
      </c>
      <c r="AW546" s="28">
        <v>0</v>
      </c>
      <c r="AX546" s="28">
        <v>0</v>
      </c>
      <c r="AY546" s="28">
        <v>0</v>
      </c>
      <c r="AZ546" s="28">
        <v>0</v>
      </c>
      <c r="BA546" s="28">
        <v>0</v>
      </c>
      <c r="BB546" s="28">
        <v>0</v>
      </c>
      <c r="BC546" s="28">
        <v>0</v>
      </c>
      <c r="BD546" s="28">
        <v>0</v>
      </c>
      <c r="BE546" s="28">
        <v>0</v>
      </c>
      <c r="BF546" s="28">
        <v>0</v>
      </c>
      <c r="BG546" s="28">
        <v>0</v>
      </c>
      <c r="BH546" s="28">
        <v>0</v>
      </c>
      <c r="BI546" s="28">
        <v>0</v>
      </c>
      <c r="BJ546" s="28">
        <v>0</v>
      </c>
      <c r="BK546" s="28">
        <v>0</v>
      </c>
      <c r="BL546" s="28">
        <v>0</v>
      </c>
      <c r="BM546" s="28">
        <v>0</v>
      </c>
      <c r="BN546" s="28">
        <v>0</v>
      </c>
      <c r="BO546" s="28">
        <v>0</v>
      </c>
      <c r="BP546" s="28">
        <v>0</v>
      </c>
      <c r="BQ546" s="28">
        <v>0</v>
      </c>
      <c r="BR546" s="28">
        <v>0</v>
      </c>
      <c r="BS546" s="28">
        <v>0</v>
      </c>
      <c r="BT546" s="28">
        <v>0</v>
      </c>
      <c r="BU546" s="28">
        <v>0</v>
      </c>
      <c r="BV546" s="31">
        <f t="shared" si="272"/>
        <v>0</v>
      </c>
      <c r="BW546" s="31">
        <f t="shared" si="273"/>
        <v>0</v>
      </c>
      <c r="BX546" s="31">
        <f t="shared" si="274"/>
        <v>0</v>
      </c>
      <c r="BY546" s="31">
        <f t="shared" si="275"/>
        <v>0</v>
      </c>
      <c r="BZ546" s="31">
        <f t="shared" si="276"/>
        <v>0</v>
      </c>
      <c r="CA546" s="31">
        <f t="shared" si="277"/>
        <v>0</v>
      </c>
      <c r="CB546" s="31">
        <f t="shared" si="278"/>
        <v>0</v>
      </c>
      <c r="CC546" s="31">
        <f t="shared" si="279"/>
        <v>0</v>
      </c>
      <c r="CD546" s="31">
        <f t="shared" si="280"/>
        <v>0</v>
      </c>
      <c r="CE546" s="31">
        <f t="shared" si="281"/>
        <v>0</v>
      </c>
      <c r="CF546" s="85" t="s">
        <v>1405</v>
      </c>
    </row>
    <row r="547" spans="1:84" ht="52.5" customHeight="1" x14ac:dyDescent="0.25">
      <c r="A547" s="7" t="s">
        <v>124</v>
      </c>
      <c r="B547" s="18" t="s">
        <v>193</v>
      </c>
      <c r="C547" s="8" t="s">
        <v>676</v>
      </c>
      <c r="D547" s="63">
        <v>2015</v>
      </c>
      <c r="E547" s="63">
        <v>2015</v>
      </c>
      <c r="F547" s="63" t="s">
        <v>1358</v>
      </c>
      <c r="G547" s="64">
        <v>0</v>
      </c>
      <c r="H547" s="64">
        <f t="shared" si="289"/>
        <v>0</v>
      </c>
      <c r="I547" s="31" t="s">
        <v>1358</v>
      </c>
      <c r="J547" s="31">
        <v>0</v>
      </c>
      <c r="K547" s="31">
        <f t="shared" si="290"/>
        <v>0</v>
      </c>
      <c r="L547" s="31" t="s">
        <v>1358</v>
      </c>
      <c r="M547" s="64">
        <v>0</v>
      </c>
      <c r="N547" s="31">
        <v>0</v>
      </c>
      <c r="O547" s="65">
        <v>0</v>
      </c>
      <c r="P547" s="28">
        <v>0</v>
      </c>
      <c r="Q547" s="28">
        <v>0.65600000000000003</v>
      </c>
      <c r="R547" s="31">
        <v>0.75439999999999996</v>
      </c>
      <c r="S547" s="31">
        <f t="shared" si="287"/>
        <v>0.19741753999999997</v>
      </c>
      <c r="T547" s="31">
        <f t="shared" si="288"/>
        <v>0.4</v>
      </c>
      <c r="U547" s="31">
        <f t="shared" si="271"/>
        <v>0.19741753999999997</v>
      </c>
      <c r="V547" s="31">
        <f t="shared" si="291"/>
        <v>0</v>
      </c>
      <c r="W547" s="31">
        <f t="shared" si="282"/>
        <v>0.2</v>
      </c>
      <c r="X547" s="31">
        <v>0.19741753999999997</v>
      </c>
      <c r="Y547" s="28">
        <v>0</v>
      </c>
      <c r="Z547" s="28">
        <v>0</v>
      </c>
      <c r="AA547" s="28">
        <v>0</v>
      </c>
      <c r="AB547" s="28">
        <v>0</v>
      </c>
      <c r="AC547" s="28">
        <v>0.2</v>
      </c>
      <c r="AD547" s="28">
        <v>0</v>
      </c>
      <c r="AE547" s="28">
        <v>0</v>
      </c>
      <c r="AF547" s="28">
        <v>0.2</v>
      </c>
      <c r="AG547" s="28">
        <v>0</v>
      </c>
      <c r="AH547" s="28">
        <v>0</v>
      </c>
      <c r="AI547" s="28">
        <v>0</v>
      </c>
      <c r="AJ547" s="28">
        <v>0</v>
      </c>
      <c r="AK547" s="28">
        <v>0</v>
      </c>
      <c r="AL547" s="28">
        <v>0</v>
      </c>
      <c r="AM547" s="28">
        <v>0</v>
      </c>
      <c r="AN547" s="28">
        <v>0</v>
      </c>
      <c r="AO547" s="28">
        <v>0</v>
      </c>
      <c r="AP547" s="28">
        <v>0</v>
      </c>
      <c r="AQ547" s="28">
        <v>0</v>
      </c>
      <c r="AR547" s="28">
        <v>0</v>
      </c>
      <c r="AS547" s="28">
        <v>0</v>
      </c>
      <c r="AT547" s="28">
        <v>0</v>
      </c>
      <c r="AU547" s="28">
        <v>0</v>
      </c>
      <c r="AV547" s="28">
        <v>0</v>
      </c>
      <c r="AW547" s="28">
        <v>0</v>
      </c>
      <c r="AX547" s="28">
        <v>0</v>
      </c>
      <c r="AY547" s="28">
        <v>0</v>
      </c>
      <c r="AZ547" s="28">
        <v>0</v>
      </c>
      <c r="BA547" s="28">
        <v>0</v>
      </c>
      <c r="BB547" s="28">
        <v>0</v>
      </c>
      <c r="BC547" s="28">
        <v>0</v>
      </c>
      <c r="BD547" s="28">
        <v>0</v>
      </c>
      <c r="BE547" s="28">
        <v>0</v>
      </c>
      <c r="BF547" s="28">
        <v>0</v>
      </c>
      <c r="BG547" s="28">
        <v>0</v>
      </c>
      <c r="BH547" s="28">
        <v>0</v>
      </c>
      <c r="BI547" s="28">
        <v>0</v>
      </c>
      <c r="BJ547" s="28">
        <v>0</v>
      </c>
      <c r="BK547" s="28">
        <v>0</v>
      </c>
      <c r="BL547" s="28">
        <v>0</v>
      </c>
      <c r="BM547" s="28">
        <v>0</v>
      </c>
      <c r="BN547" s="28">
        <v>0</v>
      </c>
      <c r="BO547" s="28">
        <v>0</v>
      </c>
      <c r="BP547" s="28">
        <v>0</v>
      </c>
      <c r="BQ547" s="28">
        <v>0</v>
      </c>
      <c r="BR547" s="28">
        <v>0</v>
      </c>
      <c r="BS547" s="28">
        <v>0</v>
      </c>
      <c r="BT547" s="28">
        <v>0</v>
      </c>
      <c r="BU547" s="28">
        <v>0</v>
      </c>
      <c r="BV547" s="31">
        <f t="shared" si="272"/>
        <v>0</v>
      </c>
      <c r="BW547" s="31">
        <f t="shared" si="273"/>
        <v>0</v>
      </c>
      <c r="BX547" s="31">
        <f t="shared" si="274"/>
        <v>0</v>
      </c>
      <c r="BY547" s="31">
        <f t="shared" si="275"/>
        <v>0</v>
      </c>
      <c r="BZ547" s="31">
        <f t="shared" si="276"/>
        <v>0</v>
      </c>
      <c r="CA547" s="31">
        <f t="shared" si="277"/>
        <v>0</v>
      </c>
      <c r="CB547" s="31">
        <f t="shared" si="278"/>
        <v>0</v>
      </c>
      <c r="CC547" s="31">
        <f t="shared" si="279"/>
        <v>0</v>
      </c>
      <c r="CD547" s="31">
        <f t="shared" si="280"/>
        <v>0</v>
      </c>
      <c r="CE547" s="31">
        <f t="shared" si="281"/>
        <v>0</v>
      </c>
      <c r="CF547" s="85" t="s">
        <v>1405</v>
      </c>
    </row>
    <row r="548" spans="1:84" ht="52.5" customHeight="1" x14ac:dyDescent="0.25">
      <c r="A548" s="7" t="s">
        <v>124</v>
      </c>
      <c r="B548" s="18" t="s">
        <v>194</v>
      </c>
      <c r="C548" s="8" t="s">
        <v>677</v>
      </c>
      <c r="D548" s="63">
        <v>2015</v>
      </c>
      <c r="E548" s="63">
        <v>2015</v>
      </c>
      <c r="F548" s="63" t="s">
        <v>1358</v>
      </c>
      <c r="G548" s="64">
        <v>0</v>
      </c>
      <c r="H548" s="64">
        <f t="shared" si="289"/>
        <v>0</v>
      </c>
      <c r="I548" s="31" t="s">
        <v>1358</v>
      </c>
      <c r="J548" s="31">
        <v>0</v>
      </c>
      <c r="K548" s="31">
        <f t="shared" si="290"/>
        <v>0</v>
      </c>
      <c r="L548" s="31" t="s">
        <v>1358</v>
      </c>
      <c r="M548" s="64">
        <v>0</v>
      </c>
      <c r="N548" s="31">
        <v>0</v>
      </c>
      <c r="O548" s="65">
        <v>0</v>
      </c>
      <c r="P548" s="28">
        <v>0</v>
      </c>
      <c r="Q548" s="28">
        <v>1.9690463383679997</v>
      </c>
      <c r="R548" s="31">
        <v>2.2644032891231993</v>
      </c>
      <c r="S548" s="31">
        <f t="shared" si="287"/>
        <v>0.64662819999999999</v>
      </c>
      <c r="T548" s="31">
        <f t="shared" si="288"/>
        <v>1.2006380111999999</v>
      </c>
      <c r="U548" s="31">
        <f t="shared" si="271"/>
        <v>0.64662819999999999</v>
      </c>
      <c r="V548" s="31">
        <f t="shared" si="291"/>
        <v>0</v>
      </c>
      <c r="W548" s="31">
        <f t="shared" si="282"/>
        <v>0.60031900559999996</v>
      </c>
      <c r="X548" s="31">
        <v>0.64662819999999999</v>
      </c>
      <c r="Y548" s="28">
        <v>0</v>
      </c>
      <c r="Z548" s="28">
        <v>0</v>
      </c>
      <c r="AA548" s="28">
        <v>0</v>
      </c>
      <c r="AB548" s="28">
        <v>0</v>
      </c>
      <c r="AC548" s="28">
        <v>0.60031900559999996</v>
      </c>
      <c r="AD548" s="28">
        <v>0</v>
      </c>
      <c r="AE548" s="28">
        <v>0</v>
      </c>
      <c r="AF548" s="28">
        <v>0.60031900559999996</v>
      </c>
      <c r="AG548" s="28">
        <v>0</v>
      </c>
      <c r="AH548" s="28">
        <v>0</v>
      </c>
      <c r="AI548" s="28">
        <v>0</v>
      </c>
      <c r="AJ548" s="28">
        <v>0</v>
      </c>
      <c r="AK548" s="28">
        <v>0</v>
      </c>
      <c r="AL548" s="28">
        <v>0</v>
      </c>
      <c r="AM548" s="28">
        <v>0</v>
      </c>
      <c r="AN548" s="28">
        <v>0</v>
      </c>
      <c r="AO548" s="28">
        <v>0</v>
      </c>
      <c r="AP548" s="28">
        <v>0</v>
      </c>
      <c r="AQ548" s="28">
        <v>0</v>
      </c>
      <c r="AR548" s="28">
        <v>0</v>
      </c>
      <c r="AS548" s="28">
        <v>0</v>
      </c>
      <c r="AT548" s="28">
        <v>0</v>
      </c>
      <c r="AU548" s="28">
        <v>0</v>
      </c>
      <c r="AV548" s="28">
        <v>0</v>
      </c>
      <c r="AW548" s="28">
        <v>0</v>
      </c>
      <c r="AX548" s="28">
        <v>0</v>
      </c>
      <c r="AY548" s="28">
        <v>0</v>
      </c>
      <c r="AZ548" s="28">
        <v>0</v>
      </c>
      <c r="BA548" s="28">
        <v>0</v>
      </c>
      <c r="BB548" s="28">
        <v>0</v>
      </c>
      <c r="BC548" s="28">
        <v>0</v>
      </c>
      <c r="BD548" s="28">
        <v>0</v>
      </c>
      <c r="BE548" s="28">
        <v>0</v>
      </c>
      <c r="BF548" s="28">
        <v>0</v>
      </c>
      <c r="BG548" s="28">
        <v>0</v>
      </c>
      <c r="BH548" s="28">
        <v>0</v>
      </c>
      <c r="BI548" s="28">
        <v>0</v>
      </c>
      <c r="BJ548" s="28">
        <v>0</v>
      </c>
      <c r="BK548" s="28">
        <v>0</v>
      </c>
      <c r="BL548" s="28">
        <v>0</v>
      </c>
      <c r="BM548" s="28">
        <v>0</v>
      </c>
      <c r="BN548" s="28">
        <v>0</v>
      </c>
      <c r="BO548" s="28">
        <v>0</v>
      </c>
      <c r="BP548" s="28">
        <v>0</v>
      </c>
      <c r="BQ548" s="28">
        <v>0</v>
      </c>
      <c r="BR548" s="28">
        <v>0</v>
      </c>
      <c r="BS548" s="28">
        <v>0</v>
      </c>
      <c r="BT548" s="28">
        <v>0</v>
      </c>
      <c r="BU548" s="28">
        <v>0</v>
      </c>
      <c r="BV548" s="31">
        <f t="shared" si="272"/>
        <v>0</v>
      </c>
      <c r="BW548" s="31">
        <f t="shared" si="273"/>
        <v>0</v>
      </c>
      <c r="BX548" s="31">
        <f t="shared" si="274"/>
        <v>0</v>
      </c>
      <c r="BY548" s="31">
        <f t="shared" si="275"/>
        <v>0</v>
      </c>
      <c r="BZ548" s="31">
        <f t="shared" si="276"/>
        <v>0</v>
      </c>
      <c r="CA548" s="31">
        <f t="shared" si="277"/>
        <v>0</v>
      </c>
      <c r="CB548" s="31">
        <f t="shared" si="278"/>
        <v>0</v>
      </c>
      <c r="CC548" s="31">
        <f t="shared" si="279"/>
        <v>0</v>
      </c>
      <c r="CD548" s="31">
        <f t="shared" si="280"/>
        <v>0</v>
      </c>
      <c r="CE548" s="31">
        <f t="shared" si="281"/>
        <v>0</v>
      </c>
      <c r="CF548" s="85" t="s">
        <v>1405</v>
      </c>
    </row>
    <row r="549" spans="1:84" ht="52.5" customHeight="1" x14ac:dyDescent="0.25">
      <c r="A549" s="7" t="s">
        <v>124</v>
      </c>
      <c r="B549" s="18" t="s">
        <v>195</v>
      </c>
      <c r="C549" s="8" t="s">
        <v>678</v>
      </c>
      <c r="D549" s="63">
        <v>2015</v>
      </c>
      <c r="E549" s="63">
        <v>2015</v>
      </c>
      <c r="F549" s="63" t="s">
        <v>1358</v>
      </c>
      <c r="G549" s="64">
        <v>0</v>
      </c>
      <c r="H549" s="64">
        <f t="shared" si="289"/>
        <v>0</v>
      </c>
      <c r="I549" s="31" t="s">
        <v>1358</v>
      </c>
      <c r="J549" s="31">
        <v>0</v>
      </c>
      <c r="K549" s="31">
        <f t="shared" si="290"/>
        <v>0</v>
      </c>
      <c r="L549" s="31" t="s">
        <v>1358</v>
      </c>
      <c r="M549" s="64">
        <v>0</v>
      </c>
      <c r="N549" s="31">
        <v>0</v>
      </c>
      <c r="O549" s="65">
        <v>0</v>
      </c>
      <c r="P549" s="28">
        <v>0</v>
      </c>
      <c r="Q549" s="28">
        <v>0.66065316740799984</v>
      </c>
      <c r="R549" s="31">
        <v>0.75975114251919973</v>
      </c>
      <c r="S549" s="31">
        <f t="shared" si="287"/>
        <v>0</v>
      </c>
      <c r="T549" s="31">
        <f t="shared" si="288"/>
        <v>0.40283729719999994</v>
      </c>
      <c r="U549" s="31">
        <f t="shared" si="271"/>
        <v>0</v>
      </c>
      <c r="V549" s="31">
        <f t="shared" si="291"/>
        <v>0</v>
      </c>
      <c r="W549" s="31">
        <f t="shared" si="282"/>
        <v>0.20141864859999997</v>
      </c>
      <c r="X549" s="31">
        <v>0</v>
      </c>
      <c r="Y549" s="28">
        <v>0</v>
      </c>
      <c r="Z549" s="28">
        <v>0</v>
      </c>
      <c r="AA549" s="28">
        <v>0</v>
      </c>
      <c r="AB549" s="28">
        <v>0</v>
      </c>
      <c r="AC549" s="28">
        <v>0.20141864859999997</v>
      </c>
      <c r="AD549" s="28">
        <v>0</v>
      </c>
      <c r="AE549" s="28">
        <v>0</v>
      </c>
      <c r="AF549" s="28">
        <v>0.20141864859999997</v>
      </c>
      <c r="AG549" s="28">
        <v>0</v>
      </c>
      <c r="AH549" s="28">
        <v>0</v>
      </c>
      <c r="AI549" s="28">
        <v>0</v>
      </c>
      <c r="AJ549" s="28">
        <v>0</v>
      </c>
      <c r="AK549" s="28">
        <v>0</v>
      </c>
      <c r="AL549" s="28">
        <v>0</v>
      </c>
      <c r="AM549" s="28">
        <v>0</v>
      </c>
      <c r="AN549" s="28">
        <v>0</v>
      </c>
      <c r="AO549" s="28">
        <v>0</v>
      </c>
      <c r="AP549" s="28">
        <v>0</v>
      </c>
      <c r="AQ549" s="28">
        <v>0</v>
      </c>
      <c r="AR549" s="28">
        <v>0</v>
      </c>
      <c r="AS549" s="28">
        <v>0</v>
      </c>
      <c r="AT549" s="28">
        <v>0</v>
      </c>
      <c r="AU549" s="28">
        <v>0</v>
      </c>
      <c r="AV549" s="28">
        <v>0</v>
      </c>
      <c r="AW549" s="28">
        <v>0</v>
      </c>
      <c r="AX549" s="28">
        <v>0</v>
      </c>
      <c r="AY549" s="28">
        <v>0</v>
      </c>
      <c r="AZ549" s="28">
        <v>0</v>
      </c>
      <c r="BA549" s="28">
        <v>0</v>
      </c>
      <c r="BB549" s="28">
        <v>0</v>
      </c>
      <c r="BC549" s="28">
        <v>0</v>
      </c>
      <c r="BD549" s="28">
        <v>0</v>
      </c>
      <c r="BE549" s="28">
        <v>0</v>
      </c>
      <c r="BF549" s="28">
        <v>0</v>
      </c>
      <c r="BG549" s="28">
        <v>0</v>
      </c>
      <c r="BH549" s="28">
        <v>0</v>
      </c>
      <c r="BI549" s="28">
        <v>0</v>
      </c>
      <c r="BJ549" s="28">
        <v>0</v>
      </c>
      <c r="BK549" s="28">
        <v>0</v>
      </c>
      <c r="BL549" s="28">
        <v>0</v>
      </c>
      <c r="BM549" s="28">
        <v>0</v>
      </c>
      <c r="BN549" s="28">
        <v>0</v>
      </c>
      <c r="BO549" s="28">
        <v>0</v>
      </c>
      <c r="BP549" s="28">
        <v>0</v>
      </c>
      <c r="BQ549" s="28">
        <v>0</v>
      </c>
      <c r="BR549" s="28">
        <v>0</v>
      </c>
      <c r="BS549" s="28">
        <v>0</v>
      </c>
      <c r="BT549" s="28">
        <v>0</v>
      </c>
      <c r="BU549" s="28">
        <v>0</v>
      </c>
      <c r="BV549" s="31">
        <f t="shared" si="272"/>
        <v>0</v>
      </c>
      <c r="BW549" s="31">
        <f t="shared" si="273"/>
        <v>0</v>
      </c>
      <c r="BX549" s="31">
        <f t="shared" si="274"/>
        <v>0</v>
      </c>
      <c r="BY549" s="31">
        <f t="shared" si="275"/>
        <v>0</v>
      </c>
      <c r="BZ549" s="31">
        <f t="shared" si="276"/>
        <v>0</v>
      </c>
      <c r="CA549" s="31">
        <f t="shared" si="277"/>
        <v>0</v>
      </c>
      <c r="CB549" s="31">
        <f t="shared" si="278"/>
        <v>0</v>
      </c>
      <c r="CC549" s="31">
        <f t="shared" si="279"/>
        <v>0</v>
      </c>
      <c r="CD549" s="31">
        <f t="shared" si="280"/>
        <v>0</v>
      </c>
      <c r="CE549" s="31">
        <f t="shared" si="281"/>
        <v>0</v>
      </c>
      <c r="CF549" s="85" t="s">
        <v>1401</v>
      </c>
    </row>
    <row r="550" spans="1:84" ht="52.5" customHeight="1" x14ac:dyDescent="0.25">
      <c r="A550" s="7" t="s">
        <v>124</v>
      </c>
      <c r="B550" s="18" t="s">
        <v>196</v>
      </c>
      <c r="C550" s="8" t="s">
        <v>679</v>
      </c>
      <c r="D550" s="63">
        <v>2015</v>
      </c>
      <c r="E550" s="63">
        <v>2015</v>
      </c>
      <c r="F550" s="63" t="s">
        <v>1358</v>
      </c>
      <c r="G550" s="64">
        <v>0</v>
      </c>
      <c r="H550" s="64">
        <f t="shared" si="289"/>
        <v>0</v>
      </c>
      <c r="I550" s="31" t="s">
        <v>1358</v>
      </c>
      <c r="J550" s="31">
        <v>0</v>
      </c>
      <c r="K550" s="31">
        <f t="shared" si="290"/>
        <v>0</v>
      </c>
      <c r="L550" s="31" t="s">
        <v>1358</v>
      </c>
      <c r="M550" s="64">
        <v>0</v>
      </c>
      <c r="N550" s="31">
        <v>0</v>
      </c>
      <c r="O550" s="65">
        <v>0</v>
      </c>
      <c r="P550" s="28">
        <v>0</v>
      </c>
      <c r="Q550" s="28">
        <v>0.16566055116799996</v>
      </c>
      <c r="R550" s="31">
        <v>0.19050963384319994</v>
      </c>
      <c r="S550" s="31">
        <f t="shared" si="287"/>
        <v>0</v>
      </c>
      <c r="T550" s="31">
        <f t="shared" si="288"/>
        <v>0.10101253119999999</v>
      </c>
      <c r="U550" s="31">
        <f t="shared" si="271"/>
        <v>0</v>
      </c>
      <c r="V550" s="31">
        <f t="shared" si="291"/>
        <v>0</v>
      </c>
      <c r="W550" s="31">
        <f t="shared" si="282"/>
        <v>5.0506265599999996E-2</v>
      </c>
      <c r="X550" s="31">
        <v>0</v>
      </c>
      <c r="Y550" s="28">
        <v>0</v>
      </c>
      <c r="Z550" s="28">
        <v>0</v>
      </c>
      <c r="AA550" s="28">
        <v>0</v>
      </c>
      <c r="AB550" s="28">
        <v>0</v>
      </c>
      <c r="AC550" s="28">
        <v>5.0506265599999996E-2</v>
      </c>
      <c r="AD550" s="28">
        <v>0</v>
      </c>
      <c r="AE550" s="28">
        <v>0</v>
      </c>
      <c r="AF550" s="28">
        <v>5.0506265599999996E-2</v>
      </c>
      <c r="AG550" s="28">
        <v>0</v>
      </c>
      <c r="AH550" s="28">
        <v>0</v>
      </c>
      <c r="AI550" s="28">
        <v>0</v>
      </c>
      <c r="AJ550" s="28">
        <v>0</v>
      </c>
      <c r="AK550" s="28">
        <v>0</v>
      </c>
      <c r="AL550" s="28">
        <v>0</v>
      </c>
      <c r="AM550" s="28">
        <v>0</v>
      </c>
      <c r="AN550" s="28">
        <v>0</v>
      </c>
      <c r="AO550" s="28">
        <v>0</v>
      </c>
      <c r="AP550" s="28">
        <v>0</v>
      </c>
      <c r="AQ550" s="28">
        <v>0</v>
      </c>
      <c r="AR550" s="28">
        <v>0</v>
      </c>
      <c r="AS550" s="28">
        <v>0</v>
      </c>
      <c r="AT550" s="28">
        <v>0</v>
      </c>
      <c r="AU550" s="28">
        <v>0</v>
      </c>
      <c r="AV550" s="28">
        <v>0</v>
      </c>
      <c r="AW550" s="28">
        <v>0</v>
      </c>
      <c r="AX550" s="28">
        <v>0</v>
      </c>
      <c r="AY550" s="28">
        <v>0</v>
      </c>
      <c r="AZ550" s="28">
        <v>0</v>
      </c>
      <c r="BA550" s="28">
        <v>0</v>
      </c>
      <c r="BB550" s="28">
        <v>0</v>
      </c>
      <c r="BC550" s="28">
        <v>0</v>
      </c>
      <c r="BD550" s="28">
        <v>0</v>
      </c>
      <c r="BE550" s="28">
        <v>0</v>
      </c>
      <c r="BF550" s="28">
        <v>0</v>
      </c>
      <c r="BG550" s="28">
        <v>0</v>
      </c>
      <c r="BH550" s="28">
        <v>0</v>
      </c>
      <c r="BI550" s="28">
        <v>0</v>
      </c>
      <c r="BJ550" s="28">
        <v>0</v>
      </c>
      <c r="BK550" s="28">
        <v>0</v>
      </c>
      <c r="BL550" s="28">
        <v>0</v>
      </c>
      <c r="BM550" s="28">
        <v>0</v>
      </c>
      <c r="BN550" s="28">
        <v>0</v>
      </c>
      <c r="BO550" s="28">
        <v>0</v>
      </c>
      <c r="BP550" s="28">
        <v>0</v>
      </c>
      <c r="BQ550" s="28">
        <v>0</v>
      </c>
      <c r="BR550" s="28">
        <v>0</v>
      </c>
      <c r="BS550" s="28">
        <v>0</v>
      </c>
      <c r="BT550" s="28">
        <v>0</v>
      </c>
      <c r="BU550" s="28">
        <v>0</v>
      </c>
      <c r="BV550" s="31">
        <f t="shared" si="272"/>
        <v>0</v>
      </c>
      <c r="BW550" s="31">
        <f t="shared" si="273"/>
        <v>0</v>
      </c>
      <c r="BX550" s="31">
        <f t="shared" si="274"/>
        <v>0</v>
      </c>
      <c r="BY550" s="31">
        <f t="shared" si="275"/>
        <v>0</v>
      </c>
      <c r="BZ550" s="31">
        <f t="shared" si="276"/>
        <v>0</v>
      </c>
      <c r="CA550" s="31">
        <f t="shared" si="277"/>
        <v>0</v>
      </c>
      <c r="CB550" s="31">
        <f t="shared" si="278"/>
        <v>0</v>
      </c>
      <c r="CC550" s="31">
        <f t="shared" si="279"/>
        <v>0</v>
      </c>
      <c r="CD550" s="31">
        <f t="shared" si="280"/>
        <v>0</v>
      </c>
      <c r="CE550" s="31">
        <f t="shared" si="281"/>
        <v>0</v>
      </c>
      <c r="CF550" s="85" t="s">
        <v>1401</v>
      </c>
    </row>
    <row r="551" spans="1:84" ht="52.5" customHeight="1" x14ac:dyDescent="0.25">
      <c r="A551" s="7" t="s">
        <v>124</v>
      </c>
      <c r="B551" s="18" t="s">
        <v>197</v>
      </c>
      <c r="C551" s="8" t="s">
        <v>680</v>
      </c>
      <c r="D551" s="63">
        <v>2015</v>
      </c>
      <c r="E551" s="63">
        <v>2015</v>
      </c>
      <c r="F551" s="63" t="s">
        <v>1358</v>
      </c>
      <c r="G551" s="64">
        <v>0</v>
      </c>
      <c r="H551" s="64">
        <f t="shared" si="289"/>
        <v>0</v>
      </c>
      <c r="I551" s="31" t="s">
        <v>1358</v>
      </c>
      <c r="J551" s="31">
        <v>0</v>
      </c>
      <c r="K551" s="31">
        <f t="shared" si="290"/>
        <v>0</v>
      </c>
      <c r="L551" s="31" t="s">
        <v>1358</v>
      </c>
      <c r="M551" s="64">
        <v>0</v>
      </c>
      <c r="N551" s="31">
        <v>0</v>
      </c>
      <c r="O551" s="65">
        <v>0</v>
      </c>
      <c r="P551" s="28">
        <v>0</v>
      </c>
      <c r="Q551" s="28">
        <v>1.1048890097119997</v>
      </c>
      <c r="R551" s="31">
        <v>1.2706223611687995</v>
      </c>
      <c r="S551" s="31">
        <f t="shared" si="287"/>
        <v>0.3368546</v>
      </c>
      <c r="T551" s="31">
        <f t="shared" si="288"/>
        <v>0.67371281079999989</v>
      </c>
      <c r="U551" s="31">
        <f t="shared" si="271"/>
        <v>0.3368546</v>
      </c>
      <c r="V551" s="31">
        <f t="shared" si="291"/>
        <v>0</v>
      </c>
      <c r="W551" s="31">
        <f t="shared" si="282"/>
        <v>0.33685640539999995</v>
      </c>
      <c r="X551" s="31">
        <v>0.3368546</v>
      </c>
      <c r="Y551" s="28">
        <v>0</v>
      </c>
      <c r="Z551" s="28">
        <v>0</v>
      </c>
      <c r="AA551" s="28">
        <v>0</v>
      </c>
      <c r="AB551" s="28">
        <v>0</v>
      </c>
      <c r="AC551" s="28">
        <v>0.33685640539999995</v>
      </c>
      <c r="AD551" s="28">
        <v>0</v>
      </c>
      <c r="AE551" s="28">
        <v>0</v>
      </c>
      <c r="AF551" s="28">
        <v>0.33685640539999995</v>
      </c>
      <c r="AG551" s="28">
        <v>0</v>
      </c>
      <c r="AH551" s="28">
        <v>0</v>
      </c>
      <c r="AI551" s="28">
        <v>0</v>
      </c>
      <c r="AJ551" s="28">
        <v>0</v>
      </c>
      <c r="AK551" s="28">
        <v>0</v>
      </c>
      <c r="AL551" s="28">
        <v>0</v>
      </c>
      <c r="AM551" s="28">
        <v>0</v>
      </c>
      <c r="AN551" s="28">
        <v>0</v>
      </c>
      <c r="AO551" s="28">
        <v>0</v>
      </c>
      <c r="AP551" s="28">
        <v>0</v>
      </c>
      <c r="AQ551" s="28">
        <v>0</v>
      </c>
      <c r="AR551" s="28">
        <v>0</v>
      </c>
      <c r="AS551" s="28">
        <v>0</v>
      </c>
      <c r="AT551" s="28">
        <v>0</v>
      </c>
      <c r="AU551" s="28">
        <v>0</v>
      </c>
      <c r="AV551" s="28">
        <v>0</v>
      </c>
      <c r="AW551" s="28">
        <v>0</v>
      </c>
      <c r="AX551" s="28">
        <v>0</v>
      </c>
      <c r="AY551" s="28">
        <v>0</v>
      </c>
      <c r="AZ551" s="28">
        <v>0</v>
      </c>
      <c r="BA551" s="28">
        <v>0</v>
      </c>
      <c r="BB551" s="28">
        <v>0</v>
      </c>
      <c r="BC551" s="28">
        <v>0</v>
      </c>
      <c r="BD551" s="28">
        <v>0</v>
      </c>
      <c r="BE551" s="28">
        <v>0</v>
      </c>
      <c r="BF551" s="28">
        <v>0</v>
      </c>
      <c r="BG551" s="28">
        <v>0</v>
      </c>
      <c r="BH551" s="28">
        <v>0</v>
      </c>
      <c r="BI551" s="28">
        <v>0</v>
      </c>
      <c r="BJ551" s="28">
        <v>0</v>
      </c>
      <c r="BK551" s="28">
        <v>0</v>
      </c>
      <c r="BL551" s="28">
        <v>0</v>
      </c>
      <c r="BM551" s="28">
        <v>0</v>
      </c>
      <c r="BN551" s="28">
        <v>0</v>
      </c>
      <c r="BO551" s="28">
        <v>0</v>
      </c>
      <c r="BP551" s="28">
        <v>0</v>
      </c>
      <c r="BQ551" s="28">
        <v>0</v>
      </c>
      <c r="BR551" s="28">
        <v>0</v>
      </c>
      <c r="BS551" s="28">
        <v>0</v>
      </c>
      <c r="BT551" s="28">
        <v>0</v>
      </c>
      <c r="BU551" s="28">
        <v>0</v>
      </c>
      <c r="BV551" s="31">
        <f t="shared" si="272"/>
        <v>0</v>
      </c>
      <c r="BW551" s="31">
        <f t="shared" si="273"/>
        <v>0</v>
      </c>
      <c r="BX551" s="31">
        <f t="shared" si="274"/>
        <v>0</v>
      </c>
      <c r="BY551" s="31">
        <f t="shared" si="275"/>
        <v>0</v>
      </c>
      <c r="BZ551" s="31">
        <f t="shared" si="276"/>
        <v>0</v>
      </c>
      <c r="CA551" s="31">
        <f t="shared" si="277"/>
        <v>0</v>
      </c>
      <c r="CB551" s="31">
        <f t="shared" si="278"/>
        <v>0</v>
      </c>
      <c r="CC551" s="31">
        <f t="shared" si="279"/>
        <v>0</v>
      </c>
      <c r="CD551" s="31">
        <f t="shared" si="280"/>
        <v>0</v>
      </c>
      <c r="CE551" s="31">
        <f t="shared" si="281"/>
        <v>0</v>
      </c>
      <c r="CF551" s="85" t="s">
        <v>1405</v>
      </c>
    </row>
    <row r="552" spans="1:84" ht="52.5" customHeight="1" x14ac:dyDescent="0.25">
      <c r="A552" s="7" t="s">
        <v>124</v>
      </c>
      <c r="B552" s="18" t="s">
        <v>198</v>
      </c>
      <c r="C552" s="8" t="s">
        <v>681</v>
      </c>
      <c r="D552" s="63">
        <v>2015</v>
      </c>
      <c r="E552" s="63">
        <v>2015</v>
      </c>
      <c r="F552" s="63" t="s">
        <v>1358</v>
      </c>
      <c r="G552" s="64">
        <v>0</v>
      </c>
      <c r="H552" s="64">
        <f t="shared" si="289"/>
        <v>0</v>
      </c>
      <c r="I552" s="31" t="s">
        <v>1358</v>
      </c>
      <c r="J552" s="31">
        <v>0</v>
      </c>
      <c r="K552" s="31">
        <f t="shared" si="290"/>
        <v>0</v>
      </c>
      <c r="L552" s="31" t="s">
        <v>1358</v>
      </c>
      <c r="M552" s="64">
        <v>0</v>
      </c>
      <c r="N552" s="31">
        <v>0</v>
      </c>
      <c r="O552" s="65">
        <v>0</v>
      </c>
      <c r="P552" s="28">
        <v>0</v>
      </c>
      <c r="Q552" s="28">
        <v>0.89268113164799978</v>
      </c>
      <c r="R552" s="31">
        <v>1.0265833013951997</v>
      </c>
      <c r="S552" s="31">
        <f t="shared" si="287"/>
        <v>0.27215992</v>
      </c>
      <c r="T552" s="31">
        <f t="shared" si="288"/>
        <v>0.54431776319999992</v>
      </c>
      <c r="U552" s="31">
        <f t="shared" si="271"/>
        <v>0.27215992</v>
      </c>
      <c r="V552" s="31">
        <f t="shared" si="291"/>
        <v>0</v>
      </c>
      <c r="W552" s="31">
        <f t="shared" si="282"/>
        <v>0.27215888159999996</v>
      </c>
      <c r="X552" s="31">
        <v>0.27215992</v>
      </c>
      <c r="Y552" s="28">
        <v>0</v>
      </c>
      <c r="Z552" s="28">
        <v>0</v>
      </c>
      <c r="AA552" s="28">
        <v>0</v>
      </c>
      <c r="AB552" s="28">
        <v>0</v>
      </c>
      <c r="AC552" s="28">
        <v>0.27215888159999996</v>
      </c>
      <c r="AD552" s="28">
        <v>0</v>
      </c>
      <c r="AE552" s="28">
        <v>0</v>
      </c>
      <c r="AF552" s="28">
        <v>0.27215888159999996</v>
      </c>
      <c r="AG552" s="28">
        <v>0</v>
      </c>
      <c r="AH552" s="28">
        <v>0</v>
      </c>
      <c r="AI552" s="28">
        <v>0</v>
      </c>
      <c r="AJ552" s="28">
        <v>0</v>
      </c>
      <c r="AK552" s="28">
        <v>0</v>
      </c>
      <c r="AL552" s="28">
        <v>0</v>
      </c>
      <c r="AM552" s="28">
        <v>0</v>
      </c>
      <c r="AN552" s="28">
        <v>0</v>
      </c>
      <c r="AO552" s="28">
        <v>0</v>
      </c>
      <c r="AP552" s="28">
        <v>0</v>
      </c>
      <c r="AQ552" s="28">
        <v>0</v>
      </c>
      <c r="AR552" s="28">
        <v>0</v>
      </c>
      <c r="AS552" s="28">
        <v>0</v>
      </c>
      <c r="AT552" s="28">
        <v>0</v>
      </c>
      <c r="AU552" s="28">
        <v>0</v>
      </c>
      <c r="AV552" s="28">
        <v>0</v>
      </c>
      <c r="AW552" s="28">
        <v>0</v>
      </c>
      <c r="AX552" s="28">
        <v>0</v>
      </c>
      <c r="AY552" s="28">
        <v>0</v>
      </c>
      <c r="AZ552" s="28">
        <v>0</v>
      </c>
      <c r="BA552" s="28">
        <v>0</v>
      </c>
      <c r="BB552" s="28">
        <v>0</v>
      </c>
      <c r="BC552" s="28">
        <v>0</v>
      </c>
      <c r="BD552" s="28">
        <v>0</v>
      </c>
      <c r="BE552" s="28">
        <v>0</v>
      </c>
      <c r="BF552" s="28">
        <v>0</v>
      </c>
      <c r="BG552" s="28">
        <v>0</v>
      </c>
      <c r="BH552" s="28">
        <v>0</v>
      </c>
      <c r="BI552" s="28">
        <v>0</v>
      </c>
      <c r="BJ552" s="28">
        <v>0</v>
      </c>
      <c r="BK552" s="28">
        <v>0</v>
      </c>
      <c r="BL552" s="28">
        <v>0</v>
      </c>
      <c r="BM552" s="28">
        <v>0</v>
      </c>
      <c r="BN552" s="28">
        <v>0</v>
      </c>
      <c r="BO552" s="28">
        <v>0</v>
      </c>
      <c r="BP552" s="28">
        <v>0</v>
      </c>
      <c r="BQ552" s="28">
        <v>0</v>
      </c>
      <c r="BR552" s="28">
        <v>0</v>
      </c>
      <c r="BS552" s="28">
        <v>0</v>
      </c>
      <c r="BT552" s="28">
        <v>0</v>
      </c>
      <c r="BU552" s="28">
        <v>0</v>
      </c>
      <c r="BV552" s="31">
        <f t="shared" si="272"/>
        <v>0</v>
      </c>
      <c r="BW552" s="31">
        <f t="shared" si="273"/>
        <v>0</v>
      </c>
      <c r="BX552" s="31">
        <f t="shared" si="274"/>
        <v>0</v>
      </c>
      <c r="BY552" s="31">
        <f t="shared" si="275"/>
        <v>0</v>
      </c>
      <c r="BZ552" s="31">
        <f t="shared" si="276"/>
        <v>0</v>
      </c>
      <c r="CA552" s="31">
        <f t="shared" si="277"/>
        <v>0</v>
      </c>
      <c r="CB552" s="31">
        <f t="shared" si="278"/>
        <v>0</v>
      </c>
      <c r="CC552" s="31">
        <f t="shared" si="279"/>
        <v>0</v>
      </c>
      <c r="CD552" s="31">
        <f t="shared" si="280"/>
        <v>0</v>
      </c>
      <c r="CE552" s="31">
        <f t="shared" si="281"/>
        <v>0</v>
      </c>
      <c r="CF552" s="85" t="s">
        <v>1405</v>
      </c>
    </row>
    <row r="553" spans="1:84" ht="52.5" customHeight="1" x14ac:dyDescent="0.25">
      <c r="A553" s="7" t="s">
        <v>124</v>
      </c>
      <c r="B553" s="18" t="s">
        <v>199</v>
      </c>
      <c r="C553" s="8" t="s">
        <v>682</v>
      </c>
      <c r="D553" s="63">
        <v>2015</v>
      </c>
      <c r="E553" s="63">
        <v>2015</v>
      </c>
      <c r="F553" s="63" t="s">
        <v>1358</v>
      </c>
      <c r="G553" s="64">
        <v>0</v>
      </c>
      <c r="H553" s="64">
        <f t="shared" si="289"/>
        <v>0</v>
      </c>
      <c r="I553" s="31" t="s">
        <v>1358</v>
      </c>
      <c r="J553" s="31">
        <v>0</v>
      </c>
      <c r="K553" s="31">
        <f t="shared" si="290"/>
        <v>0</v>
      </c>
      <c r="L553" s="31" t="s">
        <v>1358</v>
      </c>
      <c r="M553" s="64">
        <v>0</v>
      </c>
      <c r="N553" s="31">
        <v>0</v>
      </c>
      <c r="O553" s="65">
        <v>0</v>
      </c>
      <c r="P553" s="28">
        <v>0</v>
      </c>
      <c r="Q553" s="28">
        <v>0.89981660108799988</v>
      </c>
      <c r="R553" s="31">
        <v>1.0347890912511999</v>
      </c>
      <c r="S553" s="31">
        <f t="shared" si="287"/>
        <v>0.27433229999999997</v>
      </c>
      <c r="T553" s="31">
        <f t="shared" si="288"/>
        <v>0.54866865919999996</v>
      </c>
      <c r="U553" s="31">
        <f t="shared" si="271"/>
        <v>0.27433229999999997</v>
      </c>
      <c r="V553" s="31">
        <f t="shared" si="291"/>
        <v>0</v>
      </c>
      <c r="W553" s="31">
        <f t="shared" si="282"/>
        <v>0.27433432959999998</v>
      </c>
      <c r="X553" s="31">
        <v>0.27433229999999997</v>
      </c>
      <c r="Y553" s="28">
        <v>0</v>
      </c>
      <c r="Z553" s="28">
        <v>0</v>
      </c>
      <c r="AA553" s="28">
        <v>0</v>
      </c>
      <c r="AB553" s="28">
        <v>0</v>
      </c>
      <c r="AC553" s="28">
        <v>0.27433432959999998</v>
      </c>
      <c r="AD553" s="28">
        <v>0</v>
      </c>
      <c r="AE553" s="28">
        <v>0</v>
      </c>
      <c r="AF553" s="28">
        <v>0.27433432959999998</v>
      </c>
      <c r="AG553" s="28">
        <v>0</v>
      </c>
      <c r="AH553" s="28">
        <v>0</v>
      </c>
      <c r="AI553" s="28">
        <v>0</v>
      </c>
      <c r="AJ553" s="28">
        <v>0</v>
      </c>
      <c r="AK553" s="28">
        <v>0</v>
      </c>
      <c r="AL553" s="28">
        <v>0</v>
      </c>
      <c r="AM553" s="28">
        <v>0</v>
      </c>
      <c r="AN553" s="28">
        <v>0</v>
      </c>
      <c r="AO553" s="28">
        <v>0</v>
      </c>
      <c r="AP553" s="28">
        <v>0</v>
      </c>
      <c r="AQ553" s="28">
        <v>0</v>
      </c>
      <c r="AR553" s="28">
        <v>0</v>
      </c>
      <c r="AS553" s="28">
        <v>0</v>
      </c>
      <c r="AT553" s="28">
        <v>0</v>
      </c>
      <c r="AU553" s="28">
        <v>0</v>
      </c>
      <c r="AV553" s="28">
        <v>0</v>
      </c>
      <c r="AW553" s="28">
        <v>0</v>
      </c>
      <c r="AX553" s="28">
        <v>0</v>
      </c>
      <c r="AY553" s="28">
        <v>0</v>
      </c>
      <c r="AZ553" s="28">
        <v>0</v>
      </c>
      <c r="BA553" s="28">
        <v>0</v>
      </c>
      <c r="BB553" s="28">
        <v>0</v>
      </c>
      <c r="BC553" s="28">
        <v>0</v>
      </c>
      <c r="BD553" s="28">
        <v>0</v>
      </c>
      <c r="BE553" s="28">
        <v>0</v>
      </c>
      <c r="BF553" s="28">
        <v>0</v>
      </c>
      <c r="BG553" s="28">
        <v>0</v>
      </c>
      <c r="BH553" s="28">
        <v>0</v>
      </c>
      <c r="BI553" s="28">
        <v>0</v>
      </c>
      <c r="BJ553" s="28">
        <v>0</v>
      </c>
      <c r="BK553" s="28">
        <v>0</v>
      </c>
      <c r="BL553" s="28">
        <v>0</v>
      </c>
      <c r="BM553" s="28">
        <v>0</v>
      </c>
      <c r="BN553" s="28">
        <v>0</v>
      </c>
      <c r="BO553" s="28">
        <v>0</v>
      </c>
      <c r="BP553" s="28">
        <v>0</v>
      </c>
      <c r="BQ553" s="28">
        <v>0</v>
      </c>
      <c r="BR553" s="28">
        <v>0</v>
      </c>
      <c r="BS553" s="28">
        <v>0</v>
      </c>
      <c r="BT553" s="28">
        <v>0</v>
      </c>
      <c r="BU553" s="28">
        <v>0</v>
      </c>
      <c r="BV553" s="31">
        <f t="shared" si="272"/>
        <v>0</v>
      </c>
      <c r="BW553" s="31">
        <f t="shared" si="273"/>
        <v>0</v>
      </c>
      <c r="BX553" s="31">
        <f t="shared" si="274"/>
        <v>0</v>
      </c>
      <c r="BY553" s="31">
        <f t="shared" si="275"/>
        <v>0</v>
      </c>
      <c r="BZ553" s="31">
        <f t="shared" si="276"/>
        <v>0</v>
      </c>
      <c r="CA553" s="31">
        <f t="shared" si="277"/>
        <v>0</v>
      </c>
      <c r="CB553" s="31">
        <f t="shared" si="278"/>
        <v>0</v>
      </c>
      <c r="CC553" s="31">
        <f t="shared" si="279"/>
        <v>0</v>
      </c>
      <c r="CD553" s="31">
        <f t="shared" si="280"/>
        <v>0</v>
      </c>
      <c r="CE553" s="31">
        <f t="shared" si="281"/>
        <v>0</v>
      </c>
      <c r="CF553" s="85" t="s">
        <v>1405</v>
      </c>
    </row>
    <row r="554" spans="1:84" ht="52.5" customHeight="1" x14ac:dyDescent="0.25">
      <c r="A554" s="7" t="s">
        <v>124</v>
      </c>
      <c r="B554" s="18" t="s">
        <v>200</v>
      </c>
      <c r="C554" s="8" t="s">
        <v>683</v>
      </c>
      <c r="D554" s="63">
        <v>2015</v>
      </c>
      <c r="E554" s="63">
        <v>2015</v>
      </c>
      <c r="F554" s="63" t="s">
        <v>1358</v>
      </c>
      <c r="G554" s="64">
        <v>0</v>
      </c>
      <c r="H554" s="64">
        <f t="shared" si="289"/>
        <v>0</v>
      </c>
      <c r="I554" s="31" t="s">
        <v>1358</v>
      </c>
      <c r="J554" s="31">
        <v>0</v>
      </c>
      <c r="K554" s="31">
        <f t="shared" si="290"/>
        <v>0</v>
      </c>
      <c r="L554" s="31" t="s">
        <v>1358</v>
      </c>
      <c r="M554" s="64">
        <v>0</v>
      </c>
      <c r="N554" s="31">
        <v>0</v>
      </c>
      <c r="O554" s="65">
        <v>0</v>
      </c>
      <c r="P554" s="28">
        <v>0</v>
      </c>
      <c r="Q554" s="28">
        <v>0.45922040553599996</v>
      </c>
      <c r="R554" s="31">
        <v>0.52810346636639993</v>
      </c>
      <c r="S554" s="31">
        <f t="shared" si="287"/>
        <v>0.14000699999999999</v>
      </c>
      <c r="T554" s="31">
        <f t="shared" si="288"/>
        <v>0.28001244240000001</v>
      </c>
      <c r="U554" s="31">
        <f t="shared" si="271"/>
        <v>0.14000699999999999</v>
      </c>
      <c r="V554" s="31">
        <f t="shared" si="291"/>
        <v>0</v>
      </c>
      <c r="W554" s="31">
        <f t="shared" si="282"/>
        <v>0.1400062212</v>
      </c>
      <c r="X554" s="31">
        <v>0.14000699999999999</v>
      </c>
      <c r="Y554" s="28">
        <v>0</v>
      </c>
      <c r="Z554" s="28">
        <v>0</v>
      </c>
      <c r="AA554" s="28">
        <v>0</v>
      </c>
      <c r="AB554" s="28">
        <v>0</v>
      </c>
      <c r="AC554" s="28">
        <v>0.1400062212</v>
      </c>
      <c r="AD554" s="28">
        <v>0</v>
      </c>
      <c r="AE554" s="28">
        <v>0</v>
      </c>
      <c r="AF554" s="28">
        <v>0.1400062212</v>
      </c>
      <c r="AG554" s="28">
        <v>0</v>
      </c>
      <c r="AH554" s="28">
        <v>0</v>
      </c>
      <c r="AI554" s="28">
        <v>0</v>
      </c>
      <c r="AJ554" s="28">
        <v>0</v>
      </c>
      <c r="AK554" s="28">
        <v>0</v>
      </c>
      <c r="AL554" s="28">
        <v>0</v>
      </c>
      <c r="AM554" s="28">
        <v>0</v>
      </c>
      <c r="AN554" s="28">
        <v>0</v>
      </c>
      <c r="AO554" s="28">
        <v>0</v>
      </c>
      <c r="AP554" s="28">
        <v>0</v>
      </c>
      <c r="AQ554" s="28">
        <v>0</v>
      </c>
      <c r="AR554" s="28">
        <v>0</v>
      </c>
      <c r="AS554" s="28">
        <v>0</v>
      </c>
      <c r="AT554" s="28">
        <v>0</v>
      </c>
      <c r="AU554" s="28">
        <v>0</v>
      </c>
      <c r="AV554" s="28">
        <v>0</v>
      </c>
      <c r="AW554" s="28">
        <v>0</v>
      </c>
      <c r="AX554" s="28">
        <v>0</v>
      </c>
      <c r="AY554" s="28">
        <v>0</v>
      </c>
      <c r="AZ554" s="28">
        <v>0</v>
      </c>
      <c r="BA554" s="28">
        <v>0</v>
      </c>
      <c r="BB554" s="28">
        <v>0</v>
      </c>
      <c r="BC554" s="28">
        <v>0</v>
      </c>
      <c r="BD554" s="28">
        <v>0</v>
      </c>
      <c r="BE554" s="28">
        <v>0</v>
      </c>
      <c r="BF554" s="28">
        <v>0</v>
      </c>
      <c r="BG554" s="28">
        <v>0</v>
      </c>
      <c r="BH554" s="28">
        <v>0</v>
      </c>
      <c r="BI554" s="28">
        <v>0</v>
      </c>
      <c r="BJ554" s="28">
        <v>0</v>
      </c>
      <c r="BK554" s="28">
        <v>0</v>
      </c>
      <c r="BL554" s="28">
        <v>0</v>
      </c>
      <c r="BM554" s="28">
        <v>0</v>
      </c>
      <c r="BN554" s="28">
        <v>0</v>
      </c>
      <c r="BO554" s="28">
        <v>0</v>
      </c>
      <c r="BP554" s="28">
        <v>0</v>
      </c>
      <c r="BQ554" s="28">
        <v>0</v>
      </c>
      <c r="BR554" s="28">
        <v>0</v>
      </c>
      <c r="BS554" s="28">
        <v>0</v>
      </c>
      <c r="BT554" s="28">
        <v>0</v>
      </c>
      <c r="BU554" s="28">
        <v>0</v>
      </c>
      <c r="BV554" s="31">
        <f t="shared" si="272"/>
        <v>0</v>
      </c>
      <c r="BW554" s="31">
        <f t="shared" si="273"/>
        <v>0</v>
      </c>
      <c r="BX554" s="31">
        <f t="shared" si="274"/>
        <v>0</v>
      </c>
      <c r="BY554" s="31">
        <f t="shared" si="275"/>
        <v>0</v>
      </c>
      <c r="BZ554" s="31">
        <f t="shared" si="276"/>
        <v>0</v>
      </c>
      <c r="CA554" s="31">
        <f t="shared" si="277"/>
        <v>0</v>
      </c>
      <c r="CB554" s="31">
        <f t="shared" si="278"/>
        <v>0</v>
      </c>
      <c r="CC554" s="31">
        <f t="shared" si="279"/>
        <v>0</v>
      </c>
      <c r="CD554" s="31">
        <f t="shared" si="280"/>
        <v>0</v>
      </c>
      <c r="CE554" s="31">
        <f t="shared" si="281"/>
        <v>0</v>
      </c>
      <c r="CF554" s="85" t="s">
        <v>1405</v>
      </c>
    </row>
    <row r="555" spans="1:84" ht="52.5" customHeight="1" x14ac:dyDescent="0.25">
      <c r="A555" s="7" t="s">
        <v>124</v>
      </c>
      <c r="B555" s="18" t="s">
        <v>201</v>
      </c>
      <c r="C555" s="8" t="s">
        <v>684</v>
      </c>
      <c r="D555" s="63">
        <v>2015</v>
      </c>
      <c r="E555" s="63">
        <v>2015</v>
      </c>
      <c r="F555" s="63" t="s">
        <v>1358</v>
      </c>
      <c r="G555" s="64">
        <v>0</v>
      </c>
      <c r="H555" s="64">
        <f t="shared" si="289"/>
        <v>0</v>
      </c>
      <c r="I555" s="31" t="s">
        <v>1358</v>
      </c>
      <c r="J555" s="31">
        <v>0</v>
      </c>
      <c r="K555" s="31">
        <f t="shared" si="290"/>
        <v>0</v>
      </c>
      <c r="L555" s="31" t="s">
        <v>1358</v>
      </c>
      <c r="M555" s="64">
        <v>0</v>
      </c>
      <c r="N555" s="31">
        <v>0</v>
      </c>
      <c r="O555" s="65">
        <v>0</v>
      </c>
      <c r="P555" s="28">
        <v>0</v>
      </c>
      <c r="Q555" s="28">
        <v>3.1126497594559996</v>
      </c>
      <c r="R555" s="31">
        <v>3.5795472233743992</v>
      </c>
      <c r="S555" s="31">
        <f t="shared" si="287"/>
        <v>0.91127977999999987</v>
      </c>
      <c r="T555" s="31">
        <f t="shared" si="288"/>
        <v>1.8979571704</v>
      </c>
      <c r="U555" s="31">
        <f t="shared" si="271"/>
        <v>0.91127977999999987</v>
      </c>
      <c r="V555" s="31">
        <f t="shared" si="291"/>
        <v>0</v>
      </c>
      <c r="W555" s="31">
        <f t="shared" si="282"/>
        <v>0.9489785852</v>
      </c>
      <c r="X555" s="31">
        <v>0.91127977999999987</v>
      </c>
      <c r="Y555" s="28">
        <v>0</v>
      </c>
      <c r="Z555" s="28">
        <v>0</v>
      </c>
      <c r="AA555" s="28">
        <v>0</v>
      </c>
      <c r="AB555" s="28">
        <v>0</v>
      </c>
      <c r="AC555" s="28">
        <v>0.9489785852</v>
      </c>
      <c r="AD555" s="28">
        <v>0</v>
      </c>
      <c r="AE555" s="28">
        <v>0</v>
      </c>
      <c r="AF555" s="28">
        <v>0.9489785852</v>
      </c>
      <c r="AG555" s="28">
        <v>0</v>
      </c>
      <c r="AH555" s="28">
        <v>0</v>
      </c>
      <c r="AI555" s="28">
        <v>0</v>
      </c>
      <c r="AJ555" s="28">
        <v>0</v>
      </c>
      <c r="AK555" s="28">
        <v>0</v>
      </c>
      <c r="AL555" s="28">
        <v>0</v>
      </c>
      <c r="AM555" s="28">
        <v>0</v>
      </c>
      <c r="AN555" s="28">
        <v>0</v>
      </c>
      <c r="AO555" s="28">
        <v>0</v>
      </c>
      <c r="AP555" s="28">
        <v>0</v>
      </c>
      <c r="AQ555" s="28">
        <v>0</v>
      </c>
      <c r="AR555" s="28">
        <v>0</v>
      </c>
      <c r="AS555" s="28">
        <v>0</v>
      </c>
      <c r="AT555" s="28">
        <v>0</v>
      </c>
      <c r="AU555" s="28">
        <v>0</v>
      </c>
      <c r="AV555" s="28">
        <v>0</v>
      </c>
      <c r="AW555" s="28">
        <v>0</v>
      </c>
      <c r="AX555" s="28">
        <v>0</v>
      </c>
      <c r="AY555" s="28">
        <v>0</v>
      </c>
      <c r="AZ555" s="28">
        <v>0</v>
      </c>
      <c r="BA555" s="28">
        <v>0</v>
      </c>
      <c r="BB555" s="28">
        <v>0</v>
      </c>
      <c r="BC555" s="28">
        <v>0</v>
      </c>
      <c r="BD555" s="28">
        <v>0</v>
      </c>
      <c r="BE555" s="28">
        <v>0</v>
      </c>
      <c r="BF555" s="28">
        <v>0</v>
      </c>
      <c r="BG555" s="28">
        <v>0</v>
      </c>
      <c r="BH555" s="28">
        <v>0</v>
      </c>
      <c r="BI555" s="28">
        <v>0</v>
      </c>
      <c r="BJ555" s="28">
        <v>0</v>
      </c>
      <c r="BK555" s="28">
        <v>0</v>
      </c>
      <c r="BL555" s="28">
        <v>0</v>
      </c>
      <c r="BM555" s="28">
        <v>0</v>
      </c>
      <c r="BN555" s="28">
        <v>0</v>
      </c>
      <c r="BO555" s="28">
        <v>0</v>
      </c>
      <c r="BP555" s="28">
        <v>0</v>
      </c>
      <c r="BQ555" s="28">
        <v>0</v>
      </c>
      <c r="BR555" s="28">
        <v>0</v>
      </c>
      <c r="BS555" s="28">
        <v>0</v>
      </c>
      <c r="BT555" s="28">
        <v>0</v>
      </c>
      <c r="BU555" s="28">
        <v>0</v>
      </c>
      <c r="BV555" s="31">
        <f t="shared" si="272"/>
        <v>0</v>
      </c>
      <c r="BW555" s="31">
        <f t="shared" si="273"/>
        <v>0</v>
      </c>
      <c r="BX555" s="31">
        <f t="shared" si="274"/>
        <v>0</v>
      </c>
      <c r="BY555" s="31">
        <f t="shared" si="275"/>
        <v>0</v>
      </c>
      <c r="BZ555" s="31">
        <f t="shared" si="276"/>
        <v>0</v>
      </c>
      <c r="CA555" s="31">
        <f t="shared" si="277"/>
        <v>0</v>
      </c>
      <c r="CB555" s="31">
        <f t="shared" si="278"/>
        <v>0</v>
      </c>
      <c r="CC555" s="31">
        <f t="shared" si="279"/>
        <v>0</v>
      </c>
      <c r="CD555" s="31">
        <f t="shared" si="280"/>
        <v>0</v>
      </c>
      <c r="CE555" s="31">
        <f t="shared" si="281"/>
        <v>0</v>
      </c>
      <c r="CF555" s="85" t="s">
        <v>1405</v>
      </c>
    </row>
    <row r="556" spans="1:84" ht="52.5" customHeight="1" x14ac:dyDescent="0.25">
      <c r="A556" s="7" t="s">
        <v>124</v>
      </c>
      <c r="B556" s="18" t="s">
        <v>202</v>
      </c>
      <c r="C556" s="8" t="s">
        <v>685</v>
      </c>
      <c r="D556" s="63">
        <v>2015</v>
      </c>
      <c r="E556" s="63">
        <v>2015</v>
      </c>
      <c r="F556" s="63" t="s">
        <v>1358</v>
      </c>
      <c r="G556" s="64">
        <v>0</v>
      </c>
      <c r="H556" s="64">
        <f t="shared" si="289"/>
        <v>3.5999999999999997E-2</v>
      </c>
      <c r="I556" s="31" t="s">
        <v>1358</v>
      </c>
      <c r="J556" s="31">
        <v>0</v>
      </c>
      <c r="K556" s="31">
        <f t="shared" si="290"/>
        <v>3.5999999999999997E-2</v>
      </c>
      <c r="L556" s="31" t="s">
        <v>1358</v>
      </c>
      <c r="M556" s="64">
        <v>0</v>
      </c>
      <c r="N556" s="31">
        <v>0</v>
      </c>
      <c r="O556" s="65">
        <v>0</v>
      </c>
      <c r="P556" s="28">
        <v>0</v>
      </c>
      <c r="Q556" s="28">
        <v>13.679087016207998</v>
      </c>
      <c r="R556" s="31">
        <v>15.730950068639196</v>
      </c>
      <c r="S556" s="31">
        <f t="shared" si="287"/>
        <v>4.1524554</v>
      </c>
      <c r="T556" s="31">
        <f t="shared" si="288"/>
        <v>8.3409067171999993</v>
      </c>
      <c r="U556" s="31">
        <f t="shared" si="271"/>
        <v>4.1524554</v>
      </c>
      <c r="V556" s="31">
        <f t="shared" si="291"/>
        <v>0</v>
      </c>
      <c r="W556" s="31">
        <f t="shared" si="282"/>
        <v>4.1524533585999999</v>
      </c>
      <c r="X556" s="31">
        <v>4.1524554</v>
      </c>
      <c r="Y556" s="28">
        <v>0</v>
      </c>
      <c r="Z556" s="28">
        <v>0</v>
      </c>
      <c r="AA556" s="28">
        <v>0</v>
      </c>
      <c r="AB556" s="28">
        <v>0</v>
      </c>
      <c r="AC556" s="28">
        <v>4.1524533585999999</v>
      </c>
      <c r="AD556" s="28">
        <v>0</v>
      </c>
      <c r="AE556" s="28">
        <v>0</v>
      </c>
      <c r="AF556" s="28">
        <v>4.1524533585999999</v>
      </c>
      <c r="AG556" s="28">
        <v>0</v>
      </c>
      <c r="AH556" s="28">
        <v>0</v>
      </c>
      <c r="AI556" s="28">
        <v>0</v>
      </c>
      <c r="AJ556" s="28">
        <v>0</v>
      </c>
      <c r="AK556" s="28">
        <v>0</v>
      </c>
      <c r="AL556" s="28">
        <v>0</v>
      </c>
      <c r="AM556" s="28">
        <v>0</v>
      </c>
      <c r="AN556" s="28">
        <v>0</v>
      </c>
      <c r="AO556" s="28">
        <v>0</v>
      </c>
      <c r="AP556" s="28">
        <v>0</v>
      </c>
      <c r="AQ556" s="28">
        <v>0</v>
      </c>
      <c r="AR556" s="28">
        <v>0</v>
      </c>
      <c r="AS556" s="28">
        <v>0</v>
      </c>
      <c r="AT556" s="28">
        <v>0</v>
      </c>
      <c r="AU556" s="28">
        <v>0</v>
      </c>
      <c r="AV556" s="28">
        <v>0</v>
      </c>
      <c r="AW556" s="28">
        <v>3.5999999999999997E-2</v>
      </c>
      <c r="AX556" s="28">
        <v>0</v>
      </c>
      <c r="AY556" s="28">
        <v>0</v>
      </c>
      <c r="AZ556" s="28">
        <v>3.5999999999999997E-2</v>
      </c>
      <c r="BA556" s="28">
        <v>0</v>
      </c>
      <c r="BB556" s="28">
        <v>0</v>
      </c>
      <c r="BC556" s="28">
        <v>0</v>
      </c>
      <c r="BD556" s="28">
        <v>0</v>
      </c>
      <c r="BE556" s="28">
        <v>0</v>
      </c>
      <c r="BF556" s="28">
        <v>0</v>
      </c>
      <c r="BG556" s="28">
        <v>0</v>
      </c>
      <c r="BH556" s="28">
        <v>0</v>
      </c>
      <c r="BI556" s="28">
        <v>0</v>
      </c>
      <c r="BJ556" s="28">
        <v>0</v>
      </c>
      <c r="BK556" s="28">
        <v>0</v>
      </c>
      <c r="BL556" s="28">
        <v>0</v>
      </c>
      <c r="BM556" s="28">
        <v>0</v>
      </c>
      <c r="BN556" s="28">
        <v>0</v>
      </c>
      <c r="BO556" s="28">
        <v>0</v>
      </c>
      <c r="BP556" s="28">
        <v>0</v>
      </c>
      <c r="BQ556" s="28">
        <v>0</v>
      </c>
      <c r="BR556" s="28">
        <v>0</v>
      </c>
      <c r="BS556" s="28">
        <v>0</v>
      </c>
      <c r="BT556" s="28">
        <v>0</v>
      </c>
      <c r="BU556" s="28">
        <v>0</v>
      </c>
      <c r="BV556" s="31">
        <f t="shared" si="272"/>
        <v>3.5999999999999997E-2</v>
      </c>
      <c r="BW556" s="31">
        <f t="shared" si="273"/>
        <v>0</v>
      </c>
      <c r="BX556" s="31">
        <f t="shared" si="274"/>
        <v>0</v>
      </c>
      <c r="BY556" s="31">
        <f t="shared" si="275"/>
        <v>3.5999999999999997E-2</v>
      </c>
      <c r="BZ556" s="31">
        <f t="shared" si="276"/>
        <v>0</v>
      </c>
      <c r="CA556" s="31">
        <f t="shared" si="277"/>
        <v>3.5999999999999997E-2</v>
      </c>
      <c r="CB556" s="31">
        <f t="shared" si="278"/>
        <v>0</v>
      </c>
      <c r="CC556" s="31">
        <f t="shared" si="279"/>
        <v>0</v>
      </c>
      <c r="CD556" s="31">
        <f t="shared" si="280"/>
        <v>3.5999999999999997E-2</v>
      </c>
      <c r="CE556" s="31">
        <f t="shared" si="281"/>
        <v>0</v>
      </c>
      <c r="CF556" s="85" t="s">
        <v>1405</v>
      </c>
    </row>
    <row r="557" spans="1:84" ht="52.5" customHeight="1" x14ac:dyDescent="0.25">
      <c r="A557" s="7" t="s">
        <v>124</v>
      </c>
      <c r="B557" s="18" t="s">
        <v>203</v>
      </c>
      <c r="C557" s="8" t="s">
        <v>686</v>
      </c>
      <c r="D557" s="63">
        <v>2015</v>
      </c>
      <c r="E557" s="63">
        <v>2015</v>
      </c>
      <c r="F557" s="63" t="s">
        <v>1358</v>
      </c>
      <c r="G557" s="64">
        <v>0</v>
      </c>
      <c r="H557" s="64">
        <f t="shared" si="289"/>
        <v>0</v>
      </c>
      <c r="I557" s="31" t="s">
        <v>1358</v>
      </c>
      <c r="J557" s="31">
        <v>0</v>
      </c>
      <c r="K557" s="31">
        <f t="shared" si="290"/>
        <v>0</v>
      </c>
      <c r="L557" s="31" t="s">
        <v>1358</v>
      </c>
      <c r="M557" s="64">
        <v>0</v>
      </c>
      <c r="N557" s="31">
        <v>0</v>
      </c>
      <c r="O557" s="65">
        <v>0</v>
      </c>
      <c r="P557" s="28">
        <v>0</v>
      </c>
      <c r="Q557" s="28">
        <v>8.3989211130240005</v>
      </c>
      <c r="R557" s="31">
        <v>9.6587592799776001</v>
      </c>
      <c r="S557" s="31">
        <f t="shared" si="287"/>
        <v>2.5606472</v>
      </c>
      <c r="T557" s="31">
        <f t="shared" si="288"/>
        <v>5.1212933616000003</v>
      </c>
      <c r="U557" s="31">
        <f t="shared" si="271"/>
        <v>2.5606472</v>
      </c>
      <c r="V557" s="31">
        <f t="shared" si="291"/>
        <v>0</v>
      </c>
      <c r="W557" s="31">
        <f t="shared" si="282"/>
        <v>2.5606466808000001</v>
      </c>
      <c r="X557" s="31">
        <v>2.5606472</v>
      </c>
      <c r="Y557" s="28">
        <v>0</v>
      </c>
      <c r="Z557" s="28">
        <v>0</v>
      </c>
      <c r="AA557" s="28">
        <v>0</v>
      </c>
      <c r="AB557" s="28">
        <v>0</v>
      </c>
      <c r="AC557" s="28">
        <v>2.5606466808000001</v>
      </c>
      <c r="AD557" s="28">
        <v>0</v>
      </c>
      <c r="AE557" s="28">
        <v>0</v>
      </c>
      <c r="AF557" s="28">
        <v>2.5606466808000001</v>
      </c>
      <c r="AG557" s="28">
        <v>0</v>
      </c>
      <c r="AH557" s="28">
        <v>0</v>
      </c>
      <c r="AI557" s="28">
        <v>0</v>
      </c>
      <c r="AJ557" s="28">
        <v>0</v>
      </c>
      <c r="AK557" s="28">
        <v>0</v>
      </c>
      <c r="AL557" s="28">
        <v>0</v>
      </c>
      <c r="AM557" s="28">
        <v>0</v>
      </c>
      <c r="AN557" s="28">
        <v>0</v>
      </c>
      <c r="AO557" s="28">
        <v>0</v>
      </c>
      <c r="AP557" s="28">
        <v>0</v>
      </c>
      <c r="AQ557" s="28">
        <v>0</v>
      </c>
      <c r="AR557" s="28">
        <v>0</v>
      </c>
      <c r="AS557" s="28">
        <v>0</v>
      </c>
      <c r="AT557" s="28">
        <v>0</v>
      </c>
      <c r="AU557" s="28">
        <v>0</v>
      </c>
      <c r="AV557" s="28">
        <v>0</v>
      </c>
      <c r="AW557" s="28">
        <v>0</v>
      </c>
      <c r="AX557" s="28">
        <v>0</v>
      </c>
      <c r="AY557" s="28">
        <v>0</v>
      </c>
      <c r="AZ557" s="28">
        <v>0</v>
      </c>
      <c r="BA557" s="28">
        <v>0</v>
      </c>
      <c r="BB557" s="28">
        <v>0</v>
      </c>
      <c r="BC557" s="28">
        <v>0</v>
      </c>
      <c r="BD557" s="28">
        <v>0</v>
      </c>
      <c r="BE557" s="28">
        <v>0</v>
      </c>
      <c r="BF557" s="28">
        <v>0</v>
      </c>
      <c r="BG557" s="28">
        <v>0</v>
      </c>
      <c r="BH557" s="28">
        <v>0</v>
      </c>
      <c r="BI557" s="28">
        <v>0</v>
      </c>
      <c r="BJ557" s="28">
        <v>0</v>
      </c>
      <c r="BK557" s="28">
        <v>0</v>
      </c>
      <c r="BL557" s="28">
        <v>0</v>
      </c>
      <c r="BM557" s="28">
        <v>0</v>
      </c>
      <c r="BN557" s="28">
        <v>0</v>
      </c>
      <c r="BO557" s="28">
        <v>0</v>
      </c>
      <c r="BP557" s="28">
        <v>0</v>
      </c>
      <c r="BQ557" s="28">
        <v>0</v>
      </c>
      <c r="BR557" s="28">
        <v>0</v>
      </c>
      <c r="BS557" s="28">
        <v>0</v>
      </c>
      <c r="BT557" s="28">
        <v>0</v>
      </c>
      <c r="BU557" s="28">
        <v>0</v>
      </c>
      <c r="BV557" s="31">
        <f t="shared" si="272"/>
        <v>0</v>
      </c>
      <c r="BW557" s="31">
        <f t="shared" si="273"/>
        <v>0</v>
      </c>
      <c r="BX557" s="31">
        <f t="shared" si="274"/>
        <v>0</v>
      </c>
      <c r="BY557" s="31">
        <f t="shared" si="275"/>
        <v>0</v>
      </c>
      <c r="BZ557" s="31">
        <f t="shared" si="276"/>
        <v>0</v>
      </c>
      <c r="CA557" s="31">
        <f t="shared" si="277"/>
        <v>0</v>
      </c>
      <c r="CB557" s="31">
        <f t="shared" si="278"/>
        <v>0</v>
      </c>
      <c r="CC557" s="31">
        <f t="shared" si="279"/>
        <v>0</v>
      </c>
      <c r="CD557" s="31">
        <f t="shared" si="280"/>
        <v>0</v>
      </c>
      <c r="CE557" s="31">
        <f t="shared" si="281"/>
        <v>0</v>
      </c>
      <c r="CF557" s="85" t="s">
        <v>1405</v>
      </c>
    </row>
    <row r="558" spans="1:84" ht="52.5" customHeight="1" x14ac:dyDescent="0.25">
      <c r="A558" s="7" t="s">
        <v>124</v>
      </c>
      <c r="B558" s="18" t="s">
        <v>204</v>
      </c>
      <c r="C558" s="8" t="s">
        <v>687</v>
      </c>
      <c r="D558" s="63">
        <v>2015</v>
      </c>
      <c r="E558" s="63">
        <v>2015</v>
      </c>
      <c r="F558" s="63" t="s">
        <v>1358</v>
      </c>
      <c r="G558" s="64">
        <v>0</v>
      </c>
      <c r="H558" s="64">
        <f t="shared" si="289"/>
        <v>0</v>
      </c>
      <c r="I558" s="31" t="s">
        <v>1358</v>
      </c>
      <c r="J558" s="31">
        <v>0</v>
      </c>
      <c r="K558" s="31">
        <f t="shared" si="290"/>
        <v>0</v>
      </c>
      <c r="L558" s="31" t="s">
        <v>1358</v>
      </c>
      <c r="M558" s="64">
        <v>0</v>
      </c>
      <c r="N558" s="31">
        <v>0</v>
      </c>
      <c r="O558" s="65">
        <v>0</v>
      </c>
      <c r="P558" s="28">
        <v>0</v>
      </c>
      <c r="Q558" s="28">
        <v>10.217097285487998</v>
      </c>
      <c r="R558" s="31">
        <v>11.749661878311198</v>
      </c>
      <c r="S558" s="31">
        <f t="shared" si="287"/>
        <v>3.1149640000000001</v>
      </c>
      <c r="T558" s="31">
        <f t="shared" si="288"/>
        <v>6.2299373692</v>
      </c>
      <c r="U558" s="31">
        <f t="shared" si="271"/>
        <v>3.1149640000000001</v>
      </c>
      <c r="V558" s="31">
        <f t="shared" si="291"/>
        <v>0</v>
      </c>
      <c r="W558" s="31">
        <f t="shared" si="282"/>
        <v>3.1149686846</v>
      </c>
      <c r="X558" s="31">
        <v>3.1149640000000001</v>
      </c>
      <c r="Y558" s="28">
        <v>0</v>
      </c>
      <c r="Z558" s="28">
        <v>0</v>
      </c>
      <c r="AA558" s="28">
        <v>0</v>
      </c>
      <c r="AB558" s="28">
        <v>0</v>
      </c>
      <c r="AC558" s="28">
        <v>3.1149686846</v>
      </c>
      <c r="AD558" s="28">
        <v>0</v>
      </c>
      <c r="AE558" s="28">
        <v>0</v>
      </c>
      <c r="AF558" s="28">
        <v>3.1149686846</v>
      </c>
      <c r="AG558" s="28">
        <v>0</v>
      </c>
      <c r="AH558" s="28">
        <v>0</v>
      </c>
      <c r="AI558" s="28">
        <v>0</v>
      </c>
      <c r="AJ558" s="28">
        <v>0</v>
      </c>
      <c r="AK558" s="28">
        <v>0</v>
      </c>
      <c r="AL558" s="28">
        <v>0</v>
      </c>
      <c r="AM558" s="28">
        <v>0</v>
      </c>
      <c r="AN558" s="28">
        <v>0</v>
      </c>
      <c r="AO558" s="28">
        <v>0</v>
      </c>
      <c r="AP558" s="28">
        <v>0</v>
      </c>
      <c r="AQ558" s="28">
        <v>0</v>
      </c>
      <c r="AR558" s="28">
        <v>0</v>
      </c>
      <c r="AS558" s="28">
        <v>0</v>
      </c>
      <c r="AT558" s="28">
        <v>0</v>
      </c>
      <c r="AU558" s="28">
        <v>0</v>
      </c>
      <c r="AV558" s="28">
        <v>0</v>
      </c>
      <c r="AW558" s="28">
        <v>0</v>
      </c>
      <c r="AX558" s="28">
        <v>0</v>
      </c>
      <c r="AY558" s="28">
        <v>0</v>
      </c>
      <c r="AZ558" s="28">
        <v>0</v>
      </c>
      <c r="BA558" s="28">
        <v>0</v>
      </c>
      <c r="BB558" s="28">
        <v>0</v>
      </c>
      <c r="BC558" s="28">
        <v>0</v>
      </c>
      <c r="BD558" s="28">
        <v>0</v>
      </c>
      <c r="BE558" s="28">
        <v>0</v>
      </c>
      <c r="BF558" s="28">
        <v>0</v>
      </c>
      <c r="BG558" s="28">
        <v>0</v>
      </c>
      <c r="BH558" s="28">
        <v>0</v>
      </c>
      <c r="BI558" s="28">
        <v>0</v>
      </c>
      <c r="BJ558" s="28">
        <v>0</v>
      </c>
      <c r="BK558" s="28">
        <v>0</v>
      </c>
      <c r="BL558" s="28">
        <v>0</v>
      </c>
      <c r="BM558" s="28">
        <v>0</v>
      </c>
      <c r="BN558" s="28">
        <v>0</v>
      </c>
      <c r="BO558" s="28">
        <v>0</v>
      </c>
      <c r="BP558" s="28">
        <v>0</v>
      </c>
      <c r="BQ558" s="28">
        <v>0</v>
      </c>
      <c r="BR558" s="28">
        <v>0</v>
      </c>
      <c r="BS558" s="28">
        <v>0</v>
      </c>
      <c r="BT558" s="28">
        <v>0</v>
      </c>
      <c r="BU558" s="28">
        <v>0</v>
      </c>
      <c r="BV558" s="31">
        <f t="shared" si="272"/>
        <v>0</v>
      </c>
      <c r="BW558" s="31">
        <f t="shared" si="273"/>
        <v>0</v>
      </c>
      <c r="BX558" s="31">
        <f t="shared" si="274"/>
        <v>0</v>
      </c>
      <c r="BY558" s="31">
        <f t="shared" si="275"/>
        <v>0</v>
      </c>
      <c r="BZ558" s="31">
        <f t="shared" si="276"/>
        <v>0</v>
      </c>
      <c r="CA558" s="31">
        <f t="shared" si="277"/>
        <v>0</v>
      </c>
      <c r="CB558" s="31">
        <f t="shared" si="278"/>
        <v>0</v>
      </c>
      <c r="CC558" s="31">
        <f t="shared" si="279"/>
        <v>0</v>
      </c>
      <c r="CD558" s="31">
        <f t="shared" si="280"/>
        <v>0</v>
      </c>
      <c r="CE558" s="31">
        <f t="shared" si="281"/>
        <v>0</v>
      </c>
      <c r="CF558" s="85" t="s">
        <v>1405</v>
      </c>
    </row>
    <row r="559" spans="1:84" ht="52.5" customHeight="1" x14ac:dyDescent="0.25">
      <c r="A559" s="7" t="s">
        <v>124</v>
      </c>
      <c r="B559" s="18" t="s">
        <v>205</v>
      </c>
      <c r="C559" s="8" t="s">
        <v>688</v>
      </c>
      <c r="D559" s="63">
        <v>2015</v>
      </c>
      <c r="E559" s="63">
        <v>2015</v>
      </c>
      <c r="F559" s="63" t="s">
        <v>1358</v>
      </c>
      <c r="G559" s="64">
        <v>0</v>
      </c>
      <c r="H559" s="64">
        <f t="shared" si="289"/>
        <v>0</v>
      </c>
      <c r="I559" s="31" t="s">
        <v>1358</v>
      </c>
      <c r="J559" s="31">
        <v>0</v>
      </c>
      <c r="K559" s="31">
        <f t="shared" si="290"/>
        <v>0</v>
      </c>
      <c r="L559" s="31" t="s">
        <v>1358</v>
      </c>
      <c r="M559" s="64">
        <v>0</v>
      </c>
      <c r="N559" s="31">
        <v>0</v>
      </c>
      <c r="O559" s="65">
        <v>0</v>
      </c>
      <c r="P559" s="28">
        <v>0</v>
      </c>
      <c r="Q559" s="28">
        <v>12.400040467071999</v>
      </c>
      <c r="R559" s="31">
        <v>14.260046537132798</v>
      </c>
      <c r="S559" s="31">
        <f t="shared" si="287"/>
        <v>3.7805028799999993</v>
      </c>
      <c r="T559" s="31">
        <f t="shared" si="288"/>
        <v>7.5610002848000004</v>
      </c>
      <c r="U559" s="31">
        <f t="shared" si="271"/>
        <v>3.7805028799999993</v>
      </c>
      <c r="V559" s="31">
        <f t="shared" si="291"/>
        <v>0</v>
      </c>
      <c r="W559" s="31">
        <f t="shared" si="282"/>
        <v>3.7805001424000002</v>
      </c>
      <c r="X559" s="31">
        <v>3.7805028799999993</v>
      </c>
      <c r="Y559" s="28">
        <v>0</v>
      </c>
      <c r="Z559" s="28">
        <v>0</v>
      </c>
      <c r="AA559" s="28">
        <v>0</v>
      </c>
      <c r="AB559" s="28">
        <v>0</v>
      </c>
      <c r="AC559" s="28">
        <v>3.7805001424000002</v>
      </c>
      <c r="AD559" s="28">
        <v>0</v>
      </c>
      <c r="AE559" s="28">
        <v>0</v>
      </c>
      <c r="AF559" s="28">
        <v>3.7805001424000002</v>
      </c>
      <c r="AG559" s="28">
        <v>0</v>
      </c>
      <c r="AH559" s="28">
        <v>0</v>
      </c>
      <c r="AI559" s="28">
        <v>0</v>
      </c>
      <c r="AJ559" s="28">
        <v>0</v>
      </c>
      <c r="AK559" s="28">
        <v>0</v>
      </c>
      <c r="AL559" s="28">
        <v>0</v>
      </c>
      <c r="AM559" s="28">
        <v>0</v>
      </c>
      <c r="AN559" s="28">
        <v>0</v>
      </c>
      <c r="AO559" s="28">
        <v>0</v>
      </c>
      <c r="AP559" s="28">
        <v>0</v>
      </c>
      <c r="AQ559" s="28">
        <v>0</v>
      </c>
      <c r="AR559" s="28">
        <v>0</v>
      </c>
      <c r="AS559" s="28">
        <v>0</v>
      </c>
      <c r="AT559" s="28">
        <v>0</v>
      </c>
      <c r="AU559" s="28">
        <v>0</v>
      </c>
      <c r="AV559" s="28">
        <v>0</v>
      </c>
      <c r="AW559" s="28">
        <v>0</v>
      </c>
      <c r="AX559" s="28">
        <v>0</v>
      </c>
      <c r="AY559" s="28">
        <v>0</v>
      </c>
      <c r="AZ559" s="28">
        <v>0</v>
      </c>
      <c r="BA559" s="28">
        <v>0</v>
      </c>
      <c r="BB559" s="28">
        <v>0</v>
      </c>
      <c r="BC559" s="28">
        <v>0</v>
      </c>
      <c r="BD559" s="28">
        <v>0</v>
      </c>
      <c r="BE559" s="28">
        <v>0</v>
      </c>
      <c r="BF559" s="28">
        <v>0</v>
      </c>
      <c r="BG559" s="28">
        <v>0</v>
      </c>
      <c r="BH559" s="28">
        <v>0</v>
      </c>
      <c r="BI559" s="28">
        <v>0</v>
      </c>
      <c r="BJ559" s="28">
        <v>0</v>
      </c>
      <c r="BK559" s="28">
        <v>0</v>
      </c>
      <c r="BL559" s="28">
        <v>0</v>
      </c>
      <c r="BM559" s="28">
        <v>0</v>
      </c>
      <c r="BN559" s="28">
        <v>0</v>
      </c>
      <c r="BO559" s="28">
        <v>0</v>
      </c>
      <c r="BP559" s="28">
        <v>0</v>
      </c>
      <c r="BQ559" s="28">
        <v>0</v>
      </c>
      <c r="BR559" s="28">
        <v>0</v>
      </c>
      <c r="BS559" s="28">
        <v>0</v>
      </c>
      <c r="BT559" s="28">
        <v>0</v>
      </c>
      <c r="BU559" s="28">
        <v>0</v>
      </c>
      <c r="BV559" s="31">
        <f t="shared" si="272"/>
        <v>0</v>
      </c>
      <c r="BW559" s="31">
        <f t="shared" si="273"/>
        <v>0</v>
      </c>
      <c r="BX559" s="31">
        <f t="shared" si="274"/>
        <v>0</v>
      </c>
      <c r="BY559" s="31">
        <f t="shared" si="275"/>
        <v>0</v>
      </c>
      <c r="BZ559" s="31">
        <f t="shared" si="276"/>
        <v>0</v>
      </c>
      <c r="CA559" s="31">
        <f t="shared" si="277"/>
        <v>0</v>
      </c>
      <c r="CB559" s="31">
        <f t="shared" si="278"/>
        <v>0</v>
      </c>
      <c r="CC559" s="31">
        <f t="shared" si="279"/>
        <v>0</v>
      </c>
      <c r="CD559" s="31">
        <f t="shared" si="280"/>
        <v>0</v>
      </c>
      <c r="CE559" s="31">
        <f t="shared" si="281"/>
        <v>0</v>
      </c>
      <c r="CF559" s="85" t="s">
        <v>1405</v>
      </c>
    </row>
    <row r="560" spans="1:84" ht="52.5" customHeight="1" x14ac:dyDescent="0.25">
      <c r="A560" s="7" t="s">
        <v>124</v>
      </c>
      <c r="B560" s="18" t="s">
        <v>206</v>
      </c>
      <c r="C560" s="8" t="s">
        <v>689</v>
      </c>
      <c r="D560" s="63">
        <v>2015</v>
      </c>
      <c r="E560" s="63">
        <v>2015</v>
      </c>
      <c r="F560" s="63" t="s">
        <v>1358</v>
      </c>
      <c r="G560" s="64">
        <v>0</v>
      </c>
      <c r="H560" s="64">
        <f t="shared" si="289"/>
        <v>0</v>
      </c>
      <c r="I560" s="31" t="s">
        <v>1358</v>
      </c>
      <c r="J560" s="31">
        <v>0</v>
      </c>
      <c r="K560" s="31">
        <f t="shared" si="290"/>
        <v>0</v>
      </c>
      <c r="L560" s="31" t="s">
        <v>1358</v>
      </c>
      <c r="M560" s="64">
        <v>0</v>
      </c>
      <c r="N560" s="31">
        <v>0</v>
      </c>
      <c r="O560" s="65">
        <v>0</v>
      </c>
      <c r="P560" s="28">
        <v>0</v>
      </c>
      <c r="Q560" s="28">
        <v>1.7635918438559997</v>
      </c>
      <c r="R560" s="31">
        <v>2.0281306204343994</v>
      </c>
      <c r="S560" s="31">
        <f t="shared" si="287"/>
        <v>0.5376728999999999</v>
      </c>
      <c r="T560" s="31">
        <f t="shared" si="288"/>
        <v>1.0753608803999999</v>
      </c>
      <c r="U560" s="31">
        <f t="shared" si="271"/>
        <v>0.5376728999999999</v>
      </c>
      <c r="V560" s="31">
        <f t="shared" si="291"/>
        <v>0</v>
      </c>
      <c r="W560" s="31">
        <f t="shared" si="282"/>
        <v>0.53768044019999994</v>
      </c>
      <c r="X560" s="31">
        <v>0.5376728999999999</v>
      </c>
      <c r="Y560" s="28">
        <v>0</v>
      </c>
      <c r="Z560" s="28">
        <v>0</v>
      </c>
      <c r="AA560" s="28">
        <v>0</v>
      </c>
      <c r="AB560" s="28">
        <v>0</v>
      </c>
      <c r="AC560" s="28">
        <v>0.53768044019999994</v>
      </c>
      <c r="AD560" s="28">
        <v>0</v>
      </c>
      <c r="AE560" s="28">
        <v>0</v>
      </c>
      <c r="AF560" s="28">
        <v>0.53768044019999994</v>
      </c>
      <c r="AG560" s="28">
        <v>0</v>
      </c>
      <c r="AH560" s="28">
        <v>0</v>
      </c>
      <c r="AI560" s="28">
        <v>0</v>
      </c>
      <c r="AJ560" s="28">
        <v>0</v>
      </c>
      <c r="AK560" s="28">
        <v>0</v>
      </c>
      <c r="AL560" s="28">
        <v>0</v>
      </c>
      <c r="AM560" s="28">
        <v>0</v>
      </c>
      <c r="AN560" s="28">
        <v>0</v>
      </c>
      <c r="AO560" s="28">
        <v>0</v>
      </c>
      <c r="AP560" s="28">
        <v>0</v>
      </c>
      <c r="AQ560" s="28">
        <v>0</v>
      </c>
      <c r="AR560" s="28">
        <v>0</v>
      </c>
      <c r="AS560" s="28">
        <v>0</v>
      </c>
      <c r="AT560" s="28">
        <v>0</v>
      </c>
      <c r="AU560" s="28">
        <v>0</v>
      </c>
      <c r="AV560" s="28">
        <v>0</v>
      </c>
      <c r="AW560" s="28">
        <v>0</v>
      </c>
      <c r="AX560" s="28">
        <v>0</v>
      </c>
      <c r="AY560" s="28">
        <v>0</v>
      </c>
      <c r="AZ560" s="28">
        <v>0</v>
      </c>
      <c r="BA560" s="28">
        <v>0</v>
      </c>
      <c r="BB560" s="28">
        <v>0</v>
      </c>
      <c r="BC560" s="28">
        <v>0</v>
      </c>
      <c r="BD560" s="28">
        <v>0</v>
      </c>
      <c r="BE560" s="28">
        <v>0</v>
      </c>
      <c r="BF560" s="28">
        <v>0</v>
      </c>
      <c r="BG560" s="28">
        <v>0</v>
      </c>
      <c r="BH560" s="28">
        <v>0</v>
      </c>
      <c r="BI560" s="28">
        <v>0</v>
      </c>
      <c r="BJ560" s="28">
        <v>0</v>
      </c>
      <c r="BK560" s="28">
        <v>0</v>
      </c>
      <c r="BL560" s="28">
        <v>0</v>
      </c>
      <c r="BM560" s="28">
        <v>0</v>
      </c>
      <c r="BN560" s="28">
        <v>0</v>
      </c>
      <c r="BO560" s="28">
        <v>0</v>
      </c>
      <c r="BP560" s="28">
        <v>0</v>
      </c>
      <c r="BQ560" s="28">
        <v>0</v>
      </c>
      <c r="BR560" s="28">
        <v>0</v>
      </c>
      <c r="BS560" s="28">
        <v>0</v>
      </c>
      <c r="BT560" s="28">
        <v>0</v>
      </c>
      <c r="BU560" s="28">
        <v>0</v>
      </c>
      <c r="BV560" s="31">
        <f t="shared" si="272"/>
        <v>0</v>
      </c>
      <c r="BW560" s="31">
        <f t="shared" si="273"/>
        <v>0</v>
      </c>
      <c r="BX560" s="31">
        <f t="shared" si="274"/>
        <v>0</v>
      </c>
      <c r="BY560" s="31">
        <f t="shared" si="275"/>
        <v>0</v>
      </c>
      <c r="BZ560" s="31">
        <f t="shared" si="276"/>
        <v>0</v>
      </c>
      <c r="CA560" s="31">
        <f t="shared" si="277"/>
        <v>0</v>
      </c>
      <c r="CB560" s="31">
        <f t="shared" si="278"/>
        <v>0</v>
      </c>
      <c r="CC560" s="31">
        <f t="shared" si="279"/>
        <v>0</v>
      </c>
      <c r="CD560" s="31">
        <f t="shared" si="280"/>
        <v>0</v>
      </c>
      <c r="CE560" s="31">
        <f t="shared" si="281"/>
        <v>0</v>
      </c>
      <c r="CF560" s="85" t="s">
        <v>1405</v>
      </c>
    </row>
    <row r="561" spans="1:84" ht="52.5" customHeight="1" x14ac:dyDescent="0.25">
      <c r="A561" s="7" t="s">
        <v>124</v>
      </c>
      <c r="B561" s="18" t="s">
        <v>207</v>
      </c>
      <c r="C561" s="8" t="s">
        <v>690</v>
      </c>
      <c r="D561" s="63">
        <v>2015</v>
      </c>
      <c r="E561" s="63">
        <v>2015</v>
      </c>
      <c r="F561" s="63" t="s">
        <v>1358</v>
      </c>
      <c r="G561" s="64">
        <v>0</v>
      </c>
      <c r="H561" s="64">
        <f t="shared" si="289"/>
        <v>0</v>
      </c>
      <c r="I561" s="31" t="s">
        <v>1358</v>
      </c>
      <c r="J561" s="31">
        <v>0</v>
      </c>
      <c r="K561" s="31">
        <f t="shared" si="290"/>
        <v>0</v>
      </c>
      <c r="L561" s="31" t="s">
        <v>1358</v>
      </c>
      <c r="M561" s="64">
        <v>0</v>
      </c>
      <c r="N561" s="31">
        <v>0</v>
      </c>
      <c r="O561" s="65">
        <v>0</v>
      </c>
      <c r="P561" s="28">
        <v>0</v>
      </c>
      <c r="Q561" s="28">
        <v>1.0155935018560001</v>
      </c>
      <c r="R561" s="31">
        <v>1.1679325271343999</v>
      </c>
      <c r="S561" s="31">
        <f t="shared" si="287"/>
        <v>0.30962845999999994</v>
      </c>
      <c r="T561" s="31">
        <f t="shared" si="288"/>
        <v>0.61926433040000006</v>
      </c>
      <c r="U561" s="31">
        <f t="shared" si="271"/>
        <v>0.30962845999999994</v>
      </c>
      <c r="V561" s="31">
        <f t="shared" si="291"/>
        <v>0</v>
      </c>
      <c r="W561" s="31">
        <f t="shared" si="282"/>
        <v>0.30963216520000003</v>
      </c>
      <c r="X561" s="31">
        <v>0.30962845999999994</v>
      </c>
      <c r="Y561" s="28">
        <v>0</v>
      </c>
      <c r="Z561" s="28">
        <v>0</v>
      </c>
      <c r="AA561" s="28">
        <v>0</v>
      </c>
      <c r="AB561" s="28">
        <v>0</v>
      </c>
      <c r="AC561" s="28">
        <v>0.30963216520000003</v>
      </c>
      <c r="AD561" s="28">
        <v>0</v>
      </c>
      <c r="AE561" s="28">
        <v>0</v>
      </c>
      <c r="AF561" s="28">
        <v>0.30963216520000003</v>
      </c>
      <c r="AG561" s="28">
        <v>0</v>
      </c>
      <c r="AH561" s="28">
        <v>0</v>
      </c>
      <c r="AI561" s="28">
        <v>0</v>
      </c>
      <c r="AJ561" s="28">
        <v>0</v>
      </c>
      <c r="AK561" s="28">
        <v>0</v>
      </c>
      <c r="AL561" s="28">
        <v>0</v>
      </c>
      <c r="AM561" s="28">
        <v>0</v>
      </c>
      <c r="AN561" s="28">
        <v>0</v>
      </c>
      <c r="AO561" s="28">
        <v>0</v>
      </c>
      <c r="AP561" s="28">
        <v>0</v>
      </c>
      <c r="AQ561" s="28">
        <v>0</v>
      </c>
      <c r="AR561" s="28">
        <v>0</v>
      </c>
      <c r="AS561" s="28">
        <v>0</v>
      </c>
      <c r="AT561" s="28">
        <v>0</v>
      </c>
      <c r="AU561" s="28">
        <v>0</v>
      </c>
      <c r="AV561" s="28">
        <v>0</v>
      </c>
      <c r="AW561" s="28">
        <v>0</v>
      </c>
      <c r="AX561" s="28">
        <v>0</v>
      </c>
      <c r="AY561" s="28">
        <v>0</v>
      </c>
      <c r="AZ561" s="28">
        <v>0</v>
      </c>
      <c r="BA561" s="28">
        <v>0</v>
      </c>
      <c r="BB561" s="28">
        <v>0</v>
      </c>
      <c r="BC561" s="28">
        <v>0</v>
      </c>
      <c r="BD561" s="28">
        <v>0</v>
      </c>
      <c r="BE561" s="28">
        <v>0</v>
      </c>
      <c r="BF561" s="28">
        <v>0</v>
      </c>
      <c r="BG561" s="28">
        <v>0</v>
      </c>
      <c r="BH561" s="28">
        <v>0</v>
      </c>
      <c r="BI561" s="28">
        <v>0</v>
      </c>
      <c r="BJ561" s="28">
        <v>0</v>
      </c>
      <c r="BK561" s="28">
        <v>0</v>
      </c>
      <c r="BL561" s="28">
        <v>0</v>
      </c>
      <c r="BM561" s="28">
        <v>0</v>
      </c>
      <c r="BN561" s="28">
        <v>0</v>
      </c>
      <c r="BO561" s="28">
        <v>0</v>
      </c>
      <c r="BP561" s="28">
        <v>0</v>
      </c>
      <c r="BQ561" s="28">
        <v>0</v>
      </c>
      <c r="BR561" s="28">
        <v>0</v>
      </c>
      <c r="BS561" s="28">
        <v>0</v>
      </c>
      <c r="BT561" s="28">
        <v>0</v>
      </c>
      <c r="BU561" s="28">
        <v>0</v>
      </c>
      <c r="BV561" s="31">
        <f t="shared" si="272"/>
        <v>0</v>
      </c>
      <c r="BW561" s="31">
        <f t="shared" si="273"/>
        <v>0</v>
      </c>
      <c r="BX561" s="31">
        <f t="shared" si="274"/>
        <v>0</v>
      </c>
      <c r="BY561" s="31">
        <f t="shared" si="275"/>
        <v>0</v>
      </c>
      <c r="BZ561" s="31">
        <f t="shared" si="276"/>
        <v>0</v>
      </c>
      <c r="CA561" s="31">
        <f t="shared" si="277"/>
        <v>0</v>
      </c>
      <c r="CB561" s="31">
        <f t="shared" si="278"/>
        <v>0</v>
      </c>
      <c r="CC561" s="31">
        <f t="shared" si="279"/>
        <v>0</v>
      </c>
      <c r="CD561" s="31">
        <f t="shared" si="280"/>
        <v>0</v>
      </c>
      <c r="CE561" s="31">
        <f t="shared" si="281"/>
        <v>0</v>
      </c>
      <c r="CF561" s="85" t="s">
        <v>1405</v>
      </c>
    </row>
    <row r="562" spans="1:84" ht="52.5" customHeight="1" x14ac:dyDescent="0.25">
      <c r="A562" s="7" t="s">
        <v>124</v>
      </c>
      <c r="B562" s="18" t="s">
        <v>208</v>
      </c>
      <c r="C562" s="8" t="s">
        <v>691</v>
      </c>
      <c r="D562" s="63">
        <v>2015</v>
      </c>
      <c r="E562" s="63">
        <v>2015</v>
      </c>
      <c r="F562" s="63" t="s">
        <v>1358</v>
      </c>
      <c r="G562" s="64">
        <v>0</v>
      </c>
      <c r="H562" s="64">
        <f t="shared" si="289"/>
        <v>0</v>
      </c>
      <c r="I562" s="31" t="s">
        <v>1358</v>
      </c>
      <c r="J562" s="31">
        <v>0</v>
      </c>
      <c r="K562" s="31">
        <f t="shared" si="290"/>
        <v>0</v>
      </c>
      <c r="L562" s="31" t="s">
        <v>1358</v>
      </c>
      <c r="M562" s="64">
        <v>0</v>
      </c>
      <c r="N562" s="31">
        <v>0</v>
      </c>
      <c r="O562" s="65">
        <v>0</v>
      </c>
      <c r="P562" s="28">
        <v>0</v>
      </c>
      <c r="Q562" s="28">
        <v>1.3857848765759997</v>
      </c>
      <c r="R562" s="31">
        <v>1.5936526080623996</v>
      </c>
      <c r="S562" s="31">
        <f t="shared" si="287"/>
        <v>0.42249899999999996</v>
      </c>
      <c r="T562" s="31">
        <f t="shared" si="288"/>
        <v>0.84499077839999992</v>
      </c>
      <c r="U562" s="31">
        <f t="shared" si="271"/>
        <v>0.42249899999999996</v>
      </c>
      <c r="V562" s="31">
        <f t="shared" si="291"/>
        <v>0</v>
      </c>
      <c r="W562" s="31">
        <f t="shared" si="282"/>
        <v>0.42249538919999996</v>
      </c>
      <c r="X562" s="31">
        <v>0.42249899999999996</v>
      </c>
      <c r="Y562" s="28">
        <v>0</v>
      </c>
      <c r="Z562" s="28">
        <v>0</v>
      </c>
      <c r="AA562" s="28">
        <v>0</v>
      </c>
      <c r="AB562" s="28">
        <v>0</v>
      </c>
      <c r="AC562" s="28">
        <v>0.42249538919999996</v>
      </c>
      <c r="AD562" s="28">
        <v>0</v>
      </c>
      <c r="AE562" s="28">
        <v>0</v>
      </c>
      <c r="AF562" s="28">
        <v>0.42249538919999996</v>
      </c>
      <c r="AG562" s="28">
        <v>0</v>
      </c>
      <c r="AH562" s="28">
        <v>0</v>
      </c>
      <c r="AI562" s="28">
        <v>0</v>
      </c>
      <c r="AJ562" s="28">
        <v>0</v>
      </c>
      <c r="AK562" s="28">
        <v>0</v>
      </c>
      <c r="AL562" s="28">
        <v>0</v>
      </c>
      <c r="AM562" s="28">
        <v>0</v>
      </c>
      <c r="AN562" s="28">
        <v>0</v>
      </c>
      <c r="AO562" s="28">
        <v>0</v>
      </c>
      <c r="AP562" s="28">
        <v>0</v>
      </c>
      <c r="AQ562" s="28">
        <v>0</v>
      </c>
      <c r="AR562" s="28">
        <v>0</v>
      </c>
      <c r="AS562" s="28">
        <v>0</v>
      </c>
      <c r="AT562" s="28">
        <v>0</v>
      </c>
      <c r="AU562" s="28">
        <v>0</v>
      </c>
      <c r="AV562" s="28">
        <v>0</v>
      </c>
      <c r="AW562" s="28">
        <v>0</v>
      </c>
      <c r="AX562" s="28">
        <v>0</v>
      </c>
      <c r="AY562" s="28">
        <v>0</v>
      </c>
      <c r="AZ562" s="28">
        <v>0</v>
      </c>
      <c r="BA562" s="28">
        <v>0</v>
      </c>
      <c r="BB562" s="28">
        <v>0</v>
      </c>
      <c r="BC562" s="28">
        <v>0</v>
      </c>
      <c r="BD562" s="28">
        <v>0</v>
      </c>
      <c r="BE562" s="28">
        <v>0</v>
      </c>
      <c r="BF562" s="28">
        <v>0</v>
      </c>
      <c r="BG562" s="28">
        <v>0</v>
      </c>
      <c r="BH562" s="28">
        <v>0</v>
      </c>
      <c r="BI562" s="28">
        <v>0</v>
      </c>
      <c r="BJ562" s="28">
        <v>0</v>
      </c>
      <c r="BK562" s="28">
        <v>0</v>
      </c>
      <c r="BL562" s="28">
        <v>0</v>
      </c>
      <c r="BM562" s="28">
        <v>0</v>
      </c>
      <c r="BN562" s="28">
        <v>0</v>
      </c>
      <c r="BO562" s="28">
        <v>0</v>
      </c>
      <c r="BP562" s="28">
        <v>0</v>
      </c>
      <c r="BQ562" s="28">
        <v>0</v>
      </c>
      <c r="BR562" s="28">
        <v>0</v>
      </c>
      <c r="BS562" s="28">
        <v>0</v>
      </c>
      <c r="BT562" s="28">
        <v>0</v>
      </c>
      <c r="BU562" s="28">
        <v>0</v>
      </c>
      <c r="BV562" s="31">
        <f t="shared" si="272"/>
        <v>0</v>
      </c>
      <c r="BW562" s="31">
        <f t="shared" si="273"/>
        <v>0</v>
      </c>
      <c r="BX562" s="31">
        <f t="shared" si="274"/>
        <v>0</v>
      </c>
      <c r="BY562" s="31">
        <f t="shared" si="275"/>
        <v>0</v>
      </c>
      <c r="BZ562" s="31">
        <f t="shared" si="276"/>
        <v>0</v>
      </c>
      <c r="CA562" s="31">
        <f t="shared" si="277"/>
        <v>0</v>
      </c>
      <c r="CB562" s="31">
        <f t="shared" si="278"/>
        <v>0</v>
      </c>
      <c r="CC562" s="31">
        <f t="shared" si="279"/>
        <v>0</v>
      </c>
      <c r="CD562" s="31">
        <f t="shared" si="280"/>
        <v>0</v>
      </c>
      <c r="CE562" s="31">
        <f t="shared" si="281"/>
        <v>0</v>
      </c>
      <c r="CF562" s="85" t="s">
        <v>1405</v>
      </c>
    </row>
    <row r="563" spans="1:84" ht="52.5" customHeight="1" x14ac:dyDescent="0.25">
      <c r="A563" s="7" t="s">
        <v>124</v>
      </c>
      <c r="B563" s="18" t="s">
        <v>209</v>
      </c>
      <c r="C563" s="8" t="s">
        <v>692</v>
      </c>
      <c r="D563" s="63">
        <v>2015</v>
      </c>
      <c r="E563" s="63">
        <v>2015</v>
      </c>
      <c r="F563" s="63" t="s">
        <v>1358</v>
      </c>
      <c r="G563" s="64">
        <v>0</v>
      </c>
      <c r="H563" s="64">
        <f t="shared" si="289"/>
        <v>0</v>
      </c>
      <c r="I563" s="31" t="s">
        <v>1358</v>
      </c>
      <c r="J563" s="31">
        <v>0</v>
      </c>
      <c r="K563" s="31">
        <f t="shared" si="290"/>
        <v>0</v>
      </c>
      <c r="L563" s="31" t="s">
        <v>1358</v>
      </c>
      <c r="M563" s="64">
        <v>0</v>
      </c>
      <c r="N563" s="31">
        <v>0</v>
      </c>
      <c r="O563" s="65">
        <v>0</v>
      </c>
      <c r="P563" s="28">
        <v>0</v>
      </c>
      <c r="Q563" s="28">
        <v>0.80046366531199986</v>
      </c>
      <c r="R563" s="31">
        <v>0.92053321510879982</v>
      </c>
      <c r="S563" s="31">
        <f t="shared" si="287"/>
        <v>0.24404759999999998</v>
      </c>
      <c r="T563" s="31">
        <f t="shared" si="288"/>
        <v>0.48808760079999997</v>
      </c>
      <c r="U563" s="31">
        <f t="shared" si="271"/>
        <v>0.24404759999999998</v>
      </c>
      <c r="V563" s="31">
        <f t="shared" si="291"/>
        <v>0</v>
      </c>
      <c r="W563" s="31">
        <f t="shared" si="282"/>
        <v>0.24404380039999998</v>
      </c>
      <c r="X563" s="31">
        <v>0.24404759999999998</v>
      </c>
      <c r="Y563" s="28">
        <v>0</v>
      </c>
      <c r="Z563" s="28">
        <v>0</v>
      </c>
      <c r="AA563" s="28">
        <v>0</v>
      </c>
      <c r="AB563" s="28">
        <v>0</v>
      </c>
      <c r="AC563" s="28">
        <v>0.24404380039999998</v>
      </c>
      <c r="AD563" s="28">
        <v>0</v>
      </c>
      <c r="AE563" s="28">
        <v>0</v>
      </c>
      <c r="AF563" s="28">
        <v>0.24404380039999998</v>
      </c>
      <c r="AG563" s="28">
        <v>0</v>
      </c>
      <c r="AH563" s="28">
        <v>0</v>
      </c>
      <c r="AI563" s="28">
        <v>0</v>
      </c>
      <c r="AJ563" s="28">
        <v>0</v>
      </c>
      <c r="AK563" s="28">
        <v>0</v>
      </c>
      <c r="AL563" s="28">
        <v>0</v>
      </c>
      <c r="AM563" s="28">
        <v>0</v>
      </c>
      <c r="AN563" s="28">
        <v>0</v>
      </c>
      <c r="AO563" s="28">
        <v>0</v>
      </c>
      <c r="AP563" s="28">
        <v>0</v>
      </c>
      <c r="AQ563" s="28">
        <v>0</v>
      </c>
      <c r="AR563" s="28">
        <v>0</v>
      </c>
      <c r="AS563" s="28">
        <v>0</v>
      </c>
      <c r="AT563" s="28">
        <v>0</v>
      </c>
      <c r="AU563" s="28">
        <v>0</v>
      </c>
      <c r="AV563" s="28">
        <v>0</v>
      </c>
      <c r="AW563" s="28">
        <v>0</v>
      </c>
      <c r="AX563" s="28">
        <v>0</v>
      </c>
      <c r="AY563" s="28">
        <v>0</v>
      </c>
      <c r="AZ563" s="28">
        <v>0</v>
      </c>
      <c r="BA563" s="28">
        <v>0</v>
      </c>
      <c r="BB563" s="28">
        <v>0</v>
      </c>
      <c r="BC563" s="28">
        <v>0</v>
      </c>
      <c r="BD563" s="28">
        <v>0</v>
      </c>
      <c r="BE563" s="28">
        <v>0</v>
      </c>
      <c r="BF563" s="28">
        <v>0</v>
      </c>
      <c r="BG563" s="28">
        <v>0</v>
      </c>
      <c r="BH563" s="28">
        <v>0</v>
      </c>
      <c r="BI563" s="28">
        <v>0</v>
      </c>
      <c r="BJ563" s="28">
        <v>0</v>
      </c>
      <c r="BK563" s="28">
        <v>0</v>
      </c>
      <c r="BL563" s="28">
        <v>0</v>
      </c>
      <c r="BM563" s="28">
        <v>0</v>
      </c>
      <c r="BN563" s="28">
        <v>0</v>
      </c>
      <c r="BO563" s="28">
        <v>0</v>
      </c>
      <c r="BP563" s="28">
        <v>0</v>
      </c>
      <c r="BQ563" s="28">
        <v>0</v>
      </c>
      <c r="BR563" s="28">
        <v>0</v>
      </c>
      <c r="BS563" s="28">
        <v>0</v>
      </c>
      <c r="BT563" s="28">
        <v>0</v>
      </c>
      <c r="BU563" s="28">
        <v>0</v>
      </c>
      <c r="BV563" s="31">
        <f t="shared" si="272"/>
        <v>0</v>
      </c>
      <c r="BW563" s="31">
        <f t="shared" si="273"/>
        <v>0</v>
      </c>
      <c r="BX563" s="31">
        <f t="shared" si="274"/>
        <v>0</v>
      </c>
      <c r="BY563" s="31">
        <f t="shared" si="275"/>
        <v>0</v>
      </c>
      <c r="BZ563" s="31">
        <f t="shared" si="276"/>
        <v>0</v>
      </c>
      <c r="CA563" s="31">
        <f t="shared" si="277"/>
        <v>0</v>
      </c>
      <c r="CB563" s="31">
        <f t="shared" si="278"/>
        <v>0</v>
      </c>
      <c r="CC563" s="31">
        <f t="shared" si="279"/>
        <v>0</v>
      </c>
      <c r="CD563" s="31">
        <f t="shared" si="280"/>
        <v>0</v>
      </c>
      <c r="CE563" s="31">
        <f t="shared" si="281"/>
        <v>0</v>
      </c>
      <c r="CF563" s="85" t="s">
        <v>1405</v>
      </c>
    </row>
    <row r="564" spans="1:84" ht="52.5" customHeight="1" x14ac:dyDescent="0.25">
      <c r="A564" s="7" t="s">
        <v>124</v>
      </c>
      <c r="B564" s="18" t="s">
        <v>210</v>
      </c>
      <c r="C564" s="8" t="s">
        <v>693</v>
      </c>
      <c r="D564" s="63">
        <v>2015</v>
      </c>
      <c r="E564" s="63">
        <v>2015</v>
      </c>
      <c r="F564" s="63" t="s">
        <v>1358</v>
      </c>
      <c r="G564" s="64">
        <v>0</v>
      </c>
      <c r="H564" s="64">
        <f t="shared" si="289"/>
        <v>0</v>
      </c>
      <c r="I564" s="31" t="s">
        <v>1358</v>
      </c>
      <c r="J564" s="31">
        <v>0</v>
      </c>
      <c r="K564" s="31">
        <f t="shared" si="290"/>
        <v>0</v>
      </c>
      <c r="L564" s="31" t="s">
        <v>1358</v>
      </c>
      <c r="M564" s="64">
        <v>0</v>
      </c>
      <c r="N564" s="31">
        <v>0</v>
      </c>
      <c r="O564" s="65">
        <v>0</v>
      </c>
      <c r="P564" s="28">
        <v>0</v>
      </c>
      <c r="Q564" s="28">
        <v>0.99003659268799971</v>
      </c>
      <c r="R564" s="31">
        <v>1.1385420815911995</v>
      </c>
      <c r="S564" s="31">
        <f t="shared" si="287"/>
        <v>0.301844</v>
      </c>
      <c r="T564" s="31">
        <f t="shared" si="288"/>
        <v>0.60368084919999987</v>
      </c>
      <c r="U564" s="31">
        <f t="shared" si="271"/>
        <v>0.301844</v>
      </c>
      <c r="V564" s="31">
        <f t="shared" si="291"/>
        <v>0</v>
      </c>
      <c r="W564" s="31">
        <f t="shared" si="282"/>
        <v>0.30184042459999993</v>
      </c>
      <c r="X564" s="31">
        <v>0.301844</v>
      </c>
      <c r="Y564" s="28">
        <v>0</v>
      </c>
      <c r="Z564" s="28">
        <v>0</v>
      </c>
      <c r="AA564" s="28">
        <v>0</v>
      </c>
      <c r="AB564" s="28">
        <v>0</v>
      </c>
      <c r="AC564" s="28">
        <v>0.30184042459999993</v>
      </c>
      <c r="AD564" s="28">
        <v>0</v>
      </c>
      <c r="AE564" s="28">
        <v>0</v>
      </c>
      <c r="AF564" s="28">
        <v>0.30184042459999993</v>
      </c>
      <c r="AG564" s="28">
        <v>0</v>
      </c>
      <c r="AH564" s="28">
        <v>0</v>
      </c>
      <c r="AI564" s="28">
        <v>0</v>
      </c>
      <c r="AJ564" s="28">
        <v>0</v>
      </c>
      <c r="AK564" s="28">
        <v>0</v>
      </c>
      <c r="AL564" s="28">
        <v>0</v>
      </c>
      <c r="AM564" s="28">
        <v>0</v>
      </c>
      <c r="AN564" s="28">
        <v>0</v>
      </c>
      <c r="AO564" s="28">
        <v>0</v>
      </c>
      <c r="AP564" s="28">
        <v>0</v>
      </c>
      <c r="AQ564" s="28">
        <v>0</v>
      </c>
      <c r="AR564" s="28">
        <v>0</v>
      </c>
      <c r="AS564" s="28">
        <v>0</v>
      </c>
      <c r="AT564" s="28">
        <v>0</v>
      </c>
      <c r="AU564" s="28">
        <v>0</v>
      </c>
      <c r="AV564" s="28">
        <v>0</v>
      </c>
      <c r="AW564" s="28">
        <v>0</v>
      </c>
      <c r="AX564" s="28">
        <v>0</v>
      </c>
      <c r="AY564" s="28">
        <v>0</v>
      </c>
      <c r="AZ564" s="28">
        <v>0</v>
      </c>
      <c r="BA564" s="28">
        <v>0</v>
      </c>
      <c r="BB564" s="28">
        <v>0</v>
      </c>
      <c r="BC564" s="28">
        <v>0</v>
      </c>
      <c r="BD564" s="28">
        <v>0</v>
      </c>
      <c r="BE564" s="28">
        <v>0</v>
      </c>
      <c r="BF564" s="28">
        <v>0</v>
      </c>
      <c r="BG564" s="28">
        <v>0</v>
      </c>
      <c r="BH564" s="28">
        <v>0</v>
      </c>
      <c r="BI564" s="28">
        <v>0</v>
      </c>
      <c r="BJ564" s="28">
        <v>0</v>
      </c>
      <c r="BK564" s="28">
        <v>0</v>
      </c>
      <c r="BL564" s="28">
        <v>0</v>
      </c>
      <c r="BM564" s="28">
        <v>0</v>
      </c>
      <c r="BN564" s="28">
        <v>0</v>
      </c>
      <c r="BO564" s="28">
        <v>0</v>
      </c>
      <c r="BP564" s="28">
        <v>0</v>
      </c>
      <c r="BQ564" s="28">
        <v>0</v>
      </c>
      <c r="BR564" s="28">
        <v>0</v>
      </c>
      <c r="BS564" s="28">
        <v>0</v>
      </c>
      <c r="BT564" s="28">
        <v>0</v>
      </c>
      <c r="BU564" s="28">
        <v>0</v>
      </c>
      <c r="BV564" s="31">
        <f t="shared" si="272"/>
        <v>0</v>
      </c>
      <c r="BW564" s="31">
        <f t="shared" si="273"/>
        <v>0</v>
      </c>
      <c r="BX564" s="31">
        <f t="shared" si="274"/>
        <v>0</v>
      </c>
      <c r="BY564" s="31">
        <f t="shared" si="275"/>
        <v>0</v>
      </c>
      <c r="BZ564" s="31">
        <f t="shared" si="276"/>
        <v>0</v>
      </c>
      <c r="CA564" s="31">
        <f t="shared" si="277"/>
        <v>0</v>
      </c>
      <c r="CB564" s="31">
        <f t="shared" si="278"/>
        <v>0</v>
      </c>
      <c r="CC564" s="31">
        <f t="shared" si="279"/>
        <v>0</v>
      </c>
      <c r="CD564" s="31">
        <f t="shared" si="280"/>
        <v>0</v>
      </c>
      <c r="CE564" s="31">
        <f t="shared" si="281"/>
        <v>0</v>
      </c>
      <c r="CF564" s="85" t="s">
        <v>1405</v>
      </c>
    </row>
    <row r="565" spans="1:84" ht="52.5" customHeight="1" x14ac:dyDescent="0.25">
      <c r="A565" s="7" t="s">
        <v>124</v>
      </c>
      <c r="B565" s="18" t="s">
        <v>458</v>
      </c>
      <c r="C565" s="8" t="s">
        <v>459</v>
      </c>
      <c r="D565" s="63">
        <v>2016</v>
      </c>
      <c r="E565" s="63">
        <v>2016</v>
      </c>
      <c r="F565" s="63" t="s">
        <v>1358</v>
      </c>
      <c r="G565" s="64">
        <v>2.2172585718528608</v>
      </c>
      <c r="H565" s="64">
        <f t="shared" si="289"/>
        <v>16.274677917399998</v>
      </c>
      <c r="I565" s="31" t="s">
        <v>891</v>
      </c>
      <c r="J565" s="31">
        <v>1.0353816644959126</v>
      </c>
      <c r="K565" s="31">
        <f t="shared" si="290"/>
        <v>7.5997014173999977</v>
      </c>
      <c r="L565" s="67" t="s">
        <v>891</v>
      </c>
      <c r="M565" s="64">
        <v>0</v>
      </c>
      <c r="N565" s="31">
        <v>0</v>
      </c>
      <c r="O565" s="65">
        <v>14.226961459999998</v>
      </c>
      <c r="P565" s="28">
        <v>16.361005678999998</v>
      </c>
      <c r="Q565" s="28">
        <v>12.463510324535996</v>
      </c>
      <c r="R565" s="31">
        <v>14.333036873216393</v>
      </c>
      <c r="S565" s="31">
        <f t="shared" si="287"/>
        <v>8.6749764999999996</v>
      </c>
      <c r="T565" s="31">
        <f t="shared" si="288"/>
        <v>7.5997014173999977</v>
      </c>
      <c r="U565" s="31">
        <f t="shared" si="271"/>
        <v>8.6749764999999996</v>
      </c>
      <c r="V565" s="31">
        <f t="shared" si="291"/>
        <v>0</v>
      </c>
      <c r="W565" s="31">
        <f t="shared" si="282"/>
        <v>0</v>
      </c>
      <c r="X565" s="31">
        <v>0</v>
      </c>
      <c r="Y565" s="28">
        <v>0</v>
      </c>
      <c r="Z565" s="28">
        <v>0</v>
      </c>
      <c r="AA565" s="28">
        <v>0</v>
      </c>
      <c r="AB565" s="28">
        <v>0</v>
      </c>
      <c r="AC565" s="28">
        <v>0</v>
      </c>
      <c r="AD565" s="28">
        <v>0</v>
      </c>
      <c r="AE565" s="28">
        <v>0</v>
      </c>
      <c r="AF565" s="28">
        <v>0</v>
      </c>
      <c r="AG565" s="28">
        <v>0</v>
      </c>
      <c r="AH565" s="28">
        <v>8.6749764999999996</v>
      </c>
      <c r="AI565" s="28">
        <v>0</v>
      </c>
      <c r="AJ565" s="28">
        <v>0</v>
      </c>
      <c r="AK565" s="28">
        <v>8.6749764999999996</v>
      </c>
      <c r="AL565" s="28">
        <v>0</v>
      </c>
      <c r="AM565" s="28">
        <v>7.5997014173999977</v>
      </c>
      <c r="AN565" s="28">
        <v>0</v>
      </c>
      <c r="AO565" s="28">
        <v>0</v>
      </c>
      <c r="AP565" s="28">
        <v>7.5997014173999977</v>
      </c>
      <c r="AQ565" s="28">
        <v>0</v>
      </c>
      <c r="AR565" s="28">
        <v>0</v>
      </c>
      <c r="AS565" s="28">
        <v>0</v>
      </c>
      <c r="AT565" s="28">
        <v>0</v>
      </c>
      <c r="AU565" s="28">
        <v>0</v>
      </c>
      <c r="AV565" s="28">
        <v>0</v>
      </c>
      <c r="AW565" s="28">
        <v>0</v>
      </c>
      <c r="AX565" s="28">
        <v>0</v>
      </c>
      <c r="AY565" s="28">
        <v>0</v>
      </c>
      <c r="AZ565" s="28">
        <v>0</v>
      </c>
      <c r="BA565" s="28">
        <v>0</v>
      </c>
      <c r="BB565" s="28">
        <v>0</v>
      </c>
      <c r="BC565" s="28">
        <v>0</v>
      </c>
      <c r="BD565" s="28">
        <v>0</v>
      </c>
      <c r="BE565" s="28">
        <v>0</v>
      </c>
      <c r="BF565" s="28">
        <v>0</v>
      </c>
      <c r="BG565" s="28">
        <v>0</v>
      </c>
      <c r="BH565" s="28">
        <v>0</v>
      </c>
      <c r="BI565" s="28">
        <v>0</v>
      </c>
      <c r="BJ565" s="28">
        <v>0</v>
      </c>
      <c r="BK565" s="28">
        <v>0</v>
      </c>
      <c r="BL565" s="28">
        <v>0</v>
      </c>
      <c r="BM565" s="28">
        <v>0</v>
      </c>
      <c r="BN565" s="28">
        <v>0</v>
      </c>
      <c r="BO565" s="28">
        <v>0</v>
      </c>
      <c r="BP565" s="28">
        <v>0</v>
      </c>
      <c r="BQ565" s="28">
        <v>0</v>
      </c>
      <c r="BR565" s="28">
        <v>0</v>
      </c>
      <c r="BS565" s="28">
        <v>0</v>
      </c>
      <c r="BT565" s="28">
        <v>0</v>
      </c>
      <c r="BU565" s="28">
        <v>0</v>
      </c>
      <c r="BV565" s="31">
        <f t="shared" si="272"/>
        <v>16.274677917399998</v>
      </c>
      <c r="BW565" s="31">
        <f t="shared" si="273"/>
        <v>0</v>
      </c>
      <c r="BX565" s="31">
        <f t="shared" si="274"/>
        <v>0</v>
      </c>
      <c r="BY565" s="31">
        <f t="shared" si="275"/>
        <v>16.274677917399998</v>
      </c>
      <c r="BZ565" s="31">
        <f t="shared" si="276"/>
        <v>0</v>
      </c>
      <c r="CA565" s="31">
        <f t="shared" si="277"/>
        <v>7.5997014173999977</v>
      </c>
      <c r="CB565" s="31">
        <f t="shared" si="278"/>
        <v>0</v>
      </c>
      <c r="CC565" s="31">
        <f t="shared" si="279"/>
        <v>0</v>
      </c>
      <c r="CD565" s="31">
        <f t="shared" si="280"/>
        <v>7.5997014173999977</v>
      </c>
      <c r="CE565" s="31">
        <f t="shared" si="281"/>
        <v>0</v>
      </c>
      <c r="CF565" s="85" t="s">
        <v>1405</v>
      </c>
    </row>
    <row r="566" spans="1:84" ht="52.5" customHeight="1" x14ac:dyDescent="0.25">
      <c r="A566" s="7" t="s">
        <v>124</v>
      </c>
      <c r="B566" s="18" t="s">
        <v>2204</v>
      </c>
      <c r="C566" s="8" t="s">
        <v>2205</v>
      </c>
      <c r="D566" s="63">
        <v>2016</v>
      </c>
      <c r="E566" s="63">
        <v>2016</v>
      </c>
      <c r="F566" s="63" t="s">
        <v>1358</v>
      </c>
      <c r="G566" s="64">
        <v>0</v>
      </c>
      <c r="H566" s="64">
        <f t="shared" si="289"/>
        <v>4.7221971599999996E-2</v>
      </c>
      <c r="I566" s="31"/>
      <c r="J566" s="31">
        <v>0</v>
      </c>
      <c r="K566" s="31">
        <f t="shared" si="290"/>
        <v>4.7221971599999996E-2</v>
      </c>
      <c r="L566" s="67"/>
      <c r="M566" s="64">
        <v>0</v>
      </c>
      <c r="N566" s="31">
        <v>0</v>
      </c>
      <c r="O566" s="65"/>
      <c r="P566" s="28">
        <v>0</v>
      </c>
      <c r="Q566" s="28">
        <v>0</v>
      </c>
      <c r="R566" s="28">
        <v>0</v>
      </c>
      <c r="S566" s="31">
        <f t="shared" si="287"/>
        <v>0</v>
      </c>
      <c r="T566" s="31">
        <f t="shared" si="288"/>
        <v>4.7221971599999996E-2</v>
      </c>
      <c r="U566" s="31">
        <f t="shared" si="271"/>
        <v>0</v>
      </c>
      <c r="V566" s="31">
        <f t="shared" si="291"/>
        <v>0</v>
      </c>
      <c r="W566" s="31">
        <f t="shared" si="282"/>
        <v>0</v>
      </c>
      <c r="X566" s="31">
        <v>0</v>
      </c>
      <c r="Y566" s="28">
        <v>0</v>
      </c>
      <c r="Z566" s="28">
        <v>0</v>
      </c>
      <c r="AA566" s="28">
        <v>0</v>
      </c>
      <c r="AB566" s="28">
        <v>0</v>
      </c>
      <c r="AC566" s="28">
        <v>0</v>
      </c>
      <c r="AD566" s="28">
        <v>0</v>
      </c>
      <c r="AE566" s="28">
        <v>0</v>
      </c>
      <c r="AF566" s="28">
        <v>0</v>
      </c>
      <c r="AG566" s="28">
        <v>0</v>
      </c>
      <c r="AH566" s="28">
        <v>0</v>
      </c>
      <c r="AI566" s="28">
        <v>0</v>
      </c>
      <c r="AJ566" s="28">
        <v>0</v>
      </c>
      <c r="AK566" s="28">
        <v>0</v>
      </c>
      <c r="AL566" s="28">
        <v>0</v>
      </c>
      <c r="AM566" s="28">
        <v>0</v>
      </c>
      <c r="AN566" s="28">
        <v>0</v>
      </c>
      <c r="AO566" s="28">
        <v>0</v>
      </c>
      <c r="AP566" s="28">
        <v>0</v>
      </c>
      <c r="AQ566" s="28">
        <v>0</v>
      </c>
      <c r="AR566" s="28">
        <v>0</v>
      </c>
      <c r="AS566" s="28">
        <v>0</v>
      </c>
      <c r="AT566" s="28">
        <v>0</v>
      </c>
      <c r="AU566" s="28">
        <v>0</v>
      </c>
      <c r="AV566" s="28">
        <v>0</v>
      </c>
      <c r="AW566" s="28">
        <v>0</v>
      </c>
      <c r="AX566" s="28">
        <v>0</v>
      </c>
      <c r="AY566" s="28">
        <v>0</v>
      </c>
      <c r="AZ566" s="28">
        <v>0</v>
      </c>
      <c r="BA566" s="28">
        <v>0</v>
      </c>
      <c r="BB566" s="28">
        <v>0</v>
      </c>
      <c r="BC566" s="28">
        <v>0</v>
      </c>
      <c r="BD566" s="28">
        <v>0</v>
      </c>
      <c r="BE566" s="28">
        <v>0</v>
      </c>
      <c r="BF566" s="28">
        <v>0</v>
      </c>
      <c r="BG566" s="28">
        <v>4.7221971599999996E-2</v>
      </c>
      <c r="BH566" s="28">
        <v>0</v>
      </c>
      <c r="BI566" s="28">
        <v>0</v>
      </c>
      <c r="BJ566" s="28">
        <v>4.7221971599999996E-2</v>
      </c>
      <c r="BK566" s="28">
        <v>0</v>
      </c>
      <c r="BL566" s="28">
        <v>0</v>
      </c>
      <c r="BM566" s="28">
        <v>0</v>
      </c>
      <c r="BN566" s="28">
        <v>0</v>
      </c>
      <c r="BO566" s="28">
        <v>0</v>
      </c>
      <c r="BP566" s="28">
        <v>0</v>
      </c>
      <c r="BQ566" s="28">
        <v>0</v>
      </c>
      <c r="BR566" s="28">
        <v>0</v>
      </c>
      <c r="BS566" s="28">
        <v>0</v>
      </c>
      <c r="BT566" s="28">
        <v>0</v>
      </c>
      <c r="BU566" s="28">
        <v>0</v>
      </c>
      <c r="BV566" s="31">
        <f t="shared" si="272"/>
        <v>4.7221971599999996E-2</v>
      </c>
      <c r="BW566" s="31">
        <f t="shared" si="273"/>
        <v>0</v>
      </c>
      <c r="BX566" s="31">
        <f t="shared" si="274"/>
        <v>0</v>
      </c>
      <c r="BY566" s="31">
        <f t="shared" si="275"/>
        <v>4.7221971599999996E-2</v>
      </c>
      <c r="BZ566" s="31">
        <f t="shared" si="276"/>
        <v>0</v>
      </c>
      <c r="CA566" s="31">
        <f t="shared" si="277"/>
        <v>4.7221971599999996E-2</v>
      </c>
      <c r="CB566" s="31">
        <f t="shared" si="278"/>
        <v>0</v>
      </c>
      <c r="CC566" s="31">
        <f t="shared" si="279"/>
        <v>0</v>
      </c>
      <c r="CD566" s="31">
        <f t="shared" si="280"/>
        <v>4.7221971599999996E-2</v>
      </c>
      <c r="CE566" s="31">
        <f t="shared" si="281"/>
        <v>0</v>
      </c>
      <c r="CF566" s="85" t="s">
        <v>1358</v>
      </c>
    </row>
    <row r="567" spans="1:84" ht="52.5" customHeight="1" x14ac:dyDescent="0.25">
      <c r="A567" s="7" t="s">
        <v>124</v>
      </c>
      <c r="B567" s="18" t="s">
        <v>312</v>
      </c>
      <c r="C567" s="8" t="s">
        <v>462</v>
      </c>
      <c r="D567" s="63">
        <v>2016</v>
      </c>
      <c r="E567" s="63">
        <v>2016</v>
      </c>
      <c r="F567" s="63" t="s">
        <v>1358</v>
      </c>
      <c r="G567" s="64">
        <v>0.11371524256130791</v>
      </c>
      <c r="H567" s="64">
        <f t="shared" si="289"/>
        <v>0.8246698804</v>
      </c>
      <c r="I567" s="31" t="s">
        <v>891</v>
      </c>
      <c r="J567" s="31">
        <v>5.7538722125340599E-2</v>
      </c>
      <c r="K567" s="31">
        <f t="shared" si="290"/>
        <v>0.41233422040000001</v>
      </c>
      <c r="L567" s="67" t="s">
        <v>891</v>
      </c>
      <c r="M567" s="64">
        <v>0</v>
      </c>
      <c r="N567" s="31">
        <v>0</v>
      </c>
      <c r="O567" s="65">
        <v>0.67623048239999994</v>
      </c>
      <c r="P567" s="28">
        <v>0.77766505475999992</v>
      </c>
      <c r="Q567" s="28">
        <v>0.67622812145599998</v>
      </c>
      <c r="R567" s="31">
        <v>0.77766233967439991</v>
      </c>
      <c r="S567" s="31">
        <f t="shared" si="287"/>
        <v>0.41233565999999999</v>
      </c>
      <c r="T567" s="31">
        <f t="shared" si="288"/>
        <v>0.41233422040000001</v>
      </c>
      <c r="U567" s="31">
        <f t="shared" si="271"/>
        <v>0.41233565999999999</v>
      </c>
      <c r="V567" s="31">
        <f t="shared" si="291"/>
        <v>0</v>
      </c>
      <c r="W567" s="31">
        <f t="shared" si="282"/>
        <v>0</v>
      </c>
      <c r="X567" s="31">
        <v>0</v>
      </c>
      <c r="Y567" s="28">
        <v>0</v>
      </c>
      <c r="Z567" s="28">
        <v>0</v>
      </c>
      <c r="AA567" s="28">
        <v>0</v>
      </c>
      <c r="AB567" s="28">
        <v>0</v>
      </c>
      <c r="AC567" s="28">
        <v>0</v>
      </c>
      <c r="AD567" s="28">
        <v>0</v>
      </c>
      <c r="AE567" s="28">
        <v>0</v>
      </c>
      <c r="AF567" s="28">
        <v>0</v>
      </c>
      <c r="AG567" s="28">
        <v>0</v>
      </c>
      <c r="AH567" s="28">
        <v>0.41233565999999999</v>
      </c>
      <c r="AI567" s="28">
        <v>0</v>
      </c>
      <c r="AJ567" s="28">
        <v>0</v>
      </c>
      <c r="AK567" s="28">
        <v>0.41233565999999999</v>
      </c>
      <c r="AL567" s="28">
        <v>0</v>
      </c>
      <c r="AM567" s="28">
        <f>0.4123342204</f>
        <v>0.41233422040000001</v>
      </c>
      <c r="AN567" s="28">
        <v>0</v>
      </c>
      <c r="AO567" s="28">
        <v>0</v>
      </c>
      <c r="AP567" s="28">
        <f>0.4123342204</f>
        <v>0.41233422040000001</v>
      </c>
      <c r="AQ567" s="28">
        <v>0</v>
      </c>
      <c r="AR567" s="28">
        <v>0</v>
      </c>
      <c r="AS567" s="28">
        <v>0</v>
      </c>
      <c r="AT567" s="28">
        <v>0</v>
      </c>
      <c r="AU567" s="28">
        <v>0</v>
      </c>
      <c r="AV567" s="28">
        <v>0</v>
      </c>
      <c r="AW567" s="28">
        <v>0</v>
      </c>
      <c r="AX567" s="28">
        <v>0</v>
      </c>
      <c r="AY567" s="28">
        <v>0</v>
      </c>
      <c r="AZ567" s="28">
        <v>0</v>
      </c>
      <c r="BA567" s="28">
        <v>0</v>
      </c>
      <c r="BB567" s="28">
        <v>0</v>
      </c>
      <c r="BC567" s="28">
        <v>0</v>
      </c>
      <c r="BD567" s="28">
        <v>0</v>
      </c>
      <c r="BE567" s="28">
        <v>0</v>
      </c>
      <c r="BF567" s="28">
        <v>0</v>
      </c>
      <c r="BG567" s="28">
        <v>0</v>
      </c>
      <c r="BH567" s="28">
        <v>0</v>
      </c>
      <c r="BI567" s="28">
        <v>0</v>
      </c>
      <c r="BJ567" s="28">
        <v>0</v>
      </c>
      <c r="BK567" s="28">
        <v>0</v>
      </c>
      <c r="BL567" s="28">
        <v>0</v>
      </c>
      <c r="BM567" s="28">
        <v>0</v>
      </c>
      <c r="BN567" s="28">
        <v>0</v>
      </c>
      <c r="BO567" s="28">
        <v>0</v>
      </c>
      <c r="BP567" s="28">
        <v>0</v>
      </c>
      <c r="BQ567" s="28">
        <v>0</v>
      </c>
      <c r="BR567" s="28">
        <v>0</v>
      </c>
      <c r="BS567" s="28">
        <v>0</v>
      </c>
      <c r="BT567" s="28">
        <v>0</v>
      </c>
      <c r="BU567" s="28">
        <v>0</v>
      </c>
      <c r="BV567" s="31">
        <f t="shared" si="272"/>
        <v>0.8246698804</v>
      </c>
      <c r="BW567" s="31">
        <f t="shared" si="273"/>
        <v>0</v>
      </c>
      <c r="BX567" s="31">
        <f t="shared" si="274"/>
        <v>0</v>
      </c>
      <c r="BY567" s="31">
        <f t="shared" si="275"/>
        <v>0.8246698804</v>
      </c>
      <c r="BZ567" s="31">
        <f t="shared" si="276"/>
        <v>0</v>
      </c>
      <c r="CA567" s="31">
        <f t="shared" si="277"/>
        <v>0.41233422040000001</v>
      </c>
      <c r="CB567" s="31">
        <f t="shared" si="278"/>
        <v>0</v>
      </c>
      <c r="CC567" s="31">
        <f t="shared" si="279"/>
        <v>0</v>
      </c>
      <c r="CD567" s="31">
        <f t="shared" si="280"/>
        <v>0.41233422040000001</v>
      </c>
      <c r="CE567" s="31">
        <f t="shared" si="281"/>
        <v>0</v>
      </c>
      <c r="CF567" s="85" t="s">
        <v>1405</v>
      </c>
    </row>
    <row r="568" spans="1:84" ht="52.5" customHeight="1" x14ac:dyDescent="0.25">
      <c r="A568" s="7" t="s">
        <v>124</v>
      </c>
      <c r="B568" s="18" t="s">
        <v>313</v>
      </c>
      <c r="C568" s="8" t="s">
        <v>463</v>
      </c>
      <c r="D568" s="63">
        <v>2016</v>
      </c>
      <c r="E568" s="63">
        <v>2016</v>
      </c>
      <c r="F568" s="63" t="s">
        <v>1358</v>
      </c>
      <c r="G568" s="64">
        <v>9.5536828719346045E-2</v>
      </c>
      <c r="H568" s="64">
        <f t="shared" si="289"/>
        <v>0.70124032279999993</v>
      </c>
      <c r="I568" s="31" t="s">
        <v>891</v>
      </c>
      <c r="J568" s="31">
        <v>6.0724899564032701E-2</v>
      </c>
      <c r="K568" s="31">
        <f t="shared" si="290"/>
        <v>0.4457207628</v>
      </c>
      <c r="L568" s="67" t="s">
        <v>891</v>
      </c>
      <c r="M568" s="64">
        <v>0</v>
      </c>
      <c r="N568" s="31">
        <v>0</v>
      </c>
      <c r="O568" s="65">
        <v>0.41905207839999992</v>
      </c>
      <c r="P568" s="28">
        <v>0.48190989015999985</v>
      </c>
      <c r="Q568" s="28">
        <v>0.73098205099199998</v>
      </c>
      <c r="R568" s="31">
        <v>0.84062935864079991</v>
      </c>
      <c r="S568" s="31">
        <f t="shared" si="287"/>
        <v>0.25551955999999998</v>
      </c>
      <c r="T568" s="31">
        <f t="shared" si="288"/>
        <v>0.4457207628</v>
      </c>
      <c r="U568" s="31">
        <f t="shared" si="271"/>
        <v>0.25551955999999998</v>
      </c>
      <c r="V568" s="31">
        <f t="shared" si="291"/>
        <v>0</v>
      </c>
      <c r="W568" s="31">
        <f t="shared" si="282"/>
        <v>0</v>
      </c>
      <c r="X568" s="31">
        <v>0</v>
      </c>
      <c r="Y568" s="28">
        <v>0</v>
      </c>
      <c r="Z568" s="28">
        <v>0</v>
      </c>
      <c r="AA568" s="28">
        <v>0</v>
      </c>
      <c r="AB568" s="28">
        <v>0</v>
      </c>
      <c r="AC568" s="28">
        <v>0</v>
      </c>
      <c r="AD568" s="28">
        <v>0</v>
      </c>
      <c r="AE568" s="28">
        <v>0</v>
      </c>
      <c r="AF568" s="28">
        <v>0</v>
      </c>
      <c r="AG568" s="28">
        <v>0</v>
      </c>
      <c r="AH568" s="28">
        <v>0.25551955999999998</v>
      </c>
      <c r="AI568" s="28">
        <v>0</v>
      </c>
      <c r="AJ568" s="28">
        <v>0</v>
      </c>
      <c r="AK568" s="28">
        <v>0.25551955999999998</v>
      </c>
      <c r="AL568" s="28">
        <v>0</v>
      </c>
      <c r="AM568" s="28">
        <v>0.4457207628</v>
      </c>
      <c r="AN568" s="28">
        <v>0</v>
      </c>
      <c r="AO568" s="28">
        <v>0</v>
      </c>
      <c r="AP568" s="28">
        <v>0.4457207628</v>
      </c>
      <c r="AQ568" s="28">
        <v>0</v>
      </c>
      <c r="AR568" s="28">
        <v>0</v>
      </c>
      <c r="AS568" s="28">
        <v>0</v>
      </c>
      <c r="AT568" s="28">
        <v>0</v>
      </c>
      <c r="AU568" s="28">
        <v>0</v>
      </c>
      <c r="AV568" s="28">
        <v>0</v>
      </c>
      <c r="AW568" s="28">
        <v>0</v>
      </c>
      <c r="AX568" s="28">
        <v>0</v>
      </c>
      <c r="AY568" s="28">
        <v>0</v>
      </c>
      <c r="AZ568" s="28">
        <v>0</v>
      </c>
      <c r="BA568" s="28">
        <v>0</v>
      </c>
      <c r="BB568" s="28">
        <v>0</v>
      </c>
      <c r="BC568" s="28">
        <v>0</v>
      </c>
      <c r="BD568" s="28">
        <v>0</v>
      </c>
      <c r="BE568" s="28">
        <v>0</v>
      </c>
      <c r="BF568" s="28">
        <v>0</v>
      </c>
      <c r="BG568" s="28">
        <v>0</v>
      </c>
      <c r="BH568" s="28">
        <v>0</v>
      </c>
      <c r="BI568" s="28">
        <v>0</v>
      </c>
      <c r="BJ568" s="28">
        <v>0</v>
      </c>
      <c r="BK568" s="28">
        <v>0</v>
      </c>
      <c r="BL568" s="28">
        <v>0</v>
      </c>
      <c r="BM568" s="28">
        <v>0</v>
      </c>
      <c r="BN568" s="28">
        <v>0</v>
      </c>
      <c r="BO568" s="28">
        <v>0</v>
      </c>
      <c r="BP568" s="28">
        <v>0</v>
      </c>
      <c r="BQ568" s="28">
        <v>0</v>
      </c>
      <c r="BR568" s="28">
        <v>0</v>
      </c>
      <c r="BS568" s="28">
        <v>0</v>
      </c>
      <c r="BT568" s="28">
        <v>0</v>
      </c>
      <c r="BU568" s="28">
        <v>0</v>
      </c>
      <c r="BV568" s="31">
        <f t="shared" si="272"/>
        <v>0.70124032279999993</v>
      </c>
      <c r="BW568" s="31">
        <f t="shared" si="273"/>
        <v>0</v>
      </c>
      <c r="BX568" s="31">
        <f t="shared" si="274"/>
        <v>0</v>
      </c>
      <c r="BY568" s="31">
        <f t="shared" si="275"/>
        <v>0.70124032279999993</v>
      </c>
      <c r="BZ568" s="31">
        <f t="shared" si="276"/>
        <v>0</v>
      </c>
      <c r="CA568" s="31">
        <f t="shared" si="277"/>
        <v>0.4457207628</v>
      </c>
      <c r="CB568" s="31">
        <f t="shared" si="278"/>
        <v>0</v>
      </c>
      <c r="CC568" s="31">
        <f t="shared" si="279"/>
        <v>0</v>
      </c>
      <c r="CD568" s="31">
        <f t="shared" si="280"/>
        <v>0.4457207628</v>
      </c>
      <c r="CE568" s="31">
        <f t="shared" si="281"/>
        <v>0</v>
      </c>
      <c r="CF568" s="85" t="s">
        <v>1405</v>
      </c>
    </row>
    <row r="569" spans="1:84" ht="52.5" customHeight="1" x14ac:dyDescent="0.25">
      <c r="A569" s="7" t="s">
        <v>124</v>
      </c>
      <c r="B569" s="18" t="s">
        <v>314</v>
      </c>
      <c r="C569" s="8" t="s">
        <v>464</v>
      </c>
      <c r="D569" s="63">
        <v>2016</v>
      </c>
      <c r="E569" s="63">
        <v>2016</v>
      </c>
      <c r="F569" s="63" t="s">
        <v>1358</v>
      </c>
      <c r="G569" s="64">
        <v>4.4511548446866486E-2</v>
      </c>
      <c r="H569" s="64">
        <f t="shared" si="289"/>
        <v>0.32671476560000001</v>
      </c>
      <c r="I569" s="31" t="s">
        <v>891</v>
      </c>
      <c r="J569" s="31">
        <v>2.3519123378746596E-2</v>
      </c>
      <c r="K569" s="31">
        <f t="shared" si="290"/>
        <v>0.1726303656</v>
      </c>
      <c r="L569" s="67" t="s">
        <v>891</v>
      </c>
      <c r="M569" s="64">
        <v>0</v>
      </c>
      <c r="N569" s="31">
        <v>0</v>
      </c>
      <c r="O569" s="65">
        <v>0.25269841599999998</v>
      </c>
      <c r="P569" s="28">
        <v>0.29060317839999994</v>
      </c>
      <c r="Q569" s="28">
        <v>0.28311379958399996</v>
      </c>
      <c r="R569" s="31">
        <v>0.32558086952159992</v>
      </c>
      <c r="S569" s="31">
        <f t="shared" si="287"/>
        <v>0.15408440000000001</v>
      </c>
      <c r="T569" s="31">
        <f t="shared" si="288"/>
        <v>0.1726303656</v>
      </c>
      <c r="U569" s="31">
        <f t="shared" si="271"/>
        <v>0.15408440000000001</v>
      </c>
      <c r="V569" s="31">
        <f t="shared" si="291"/>
        <v>0</v>
      </c>
      <c r="W569" s="31">
        <f t="shared" si="282"/>
        <v>0</v>
      </c>
      <c r="X569" s="31">
        <v>0</v>
      </c>
      <c r="Y569" s="28">
        <v>0</v>
      </c>
      <c r="Z569" s="28">
        <v>0</v>
      </c>
      <c r="AA569" s="28">
        <v>0</v>
      </c>
      <c r="AB569" s="28">
        <v>0</v>
      </c>
      <c r="AC569" s="28">
        <v>0</v>
      </c>
      <c r="AD569" s="28">
        <v>0</v>
      </c>
      <c r="AE569" s="28">
        <v>0</v>
      </c>
      <c r="AF569" s="28">
        <v>0</v>
      </c>
      <c r="AG569" s="28">
        <v>0</v>
      </c>
      <c r="AH569" s="28">
        <v>0.15408440000000001</v>
      </c>
      <c r="AI569" s="28">
        <v>0</v>
      </c>
      <c r="AJ569" s="28">
        <v>0</v>
      </c>
      <c r="AK569" s="28">
        <v>0.15408440000000001</v>
      </c>
      <c r="AL569" s="28">
        <v>0</v>
      </c>
      <c r="AM569" s="28">
        <v>0.1726303656</v>
      </c>
      <c r="AN569" s="28">
        <v>0</v>
      </c>
      <c r="AO569" s="28">
        <v>0</v>
      </c>
      <c r="AP569" s="28">
        <v>0.1726303656</v>
      </c>
      <c r="AQ569" s="28">
        <v>0</v>
      </c>
      <c r="AR569" s="28">
        <v>0</v>
      </c>
      <c r="AS569" s="28">
        <v>0</v>
      </c>
      <c r="AT569" s="28">
        <v>0</v>
      </c>
      <c r="AU569" s="28">
        <v>0</v>
      </c>
      <c r="AV569" s="28">
        <v>0</v>
      </c>
      <c r="AW569" s="28">
        <v>0</v>
      </c>
      <c r="AX569" s="28">
        <v>0</v>
      </c>
      <c r="AY569" s="28">
        <v>0</v>
      </c>
      <c r="AZ569" s="28">
        <v>0</v>
      </c>
      <c r="BA569" s="28">
        <v>0</v>
      </c>
      <c r="BB569" s="28">
        <v>0</v>
      </c>
      <c r="BC569" s="28">
        <v>0</v>
      </c>
      <c r="BD569" s="28">
        <v>0</v>
      </c>
      <c r="BE569" s="28">
        <v>0</v>
      </c>
      <c r="BF569" s="28">
        <v>0</v>
      </c>
      <c r="BG569" s="28">
        <v>0</v>
      </c>
      <c r="BH569" s="28">
        <v>0</v>
      </c>
      <c r="BI569" s="28">
        <v>0</v>
      </c>
      <c r="BJ569" s="28">
        <v>0</v>
      </c>
      <c r="BK569" s="28">
        <v>0</v>
      </c>
      <c r="BL569" s="28">
        <v>0</v>
      </c>
      <c r="BM569" s="28">
        <v>0</v>
      </c>
      <c r="BN569" s="28">
        <v>0</v>
      </c>
      <c r="BO569" s="28">
        <v>0</v>
      </c>
      <c r="BP569" s="28">
        <v>0</v>
      </c>
      <c r="BQ569" s="28">
        <v>0</v>
      </c>
      <c r="BR569" s="28">
        <v>0</v>
      </c>
      <c r="BS569" s="28">
        <v>0</v>
      </c>
      <c r="BT569" s="28">
        <v>0</v>
      </c>
      <c r="BU569" s="28">
        <v>0</v>
      </c>
      <c r="BV569" s="31">
        <f t="shared" si="272"/>
        <v>0.32671476560000001</v>
      </c>
      <c r="BW569" s="31">
        <f t="shared" si="273"/>
        <v>0</v>
      </c>
      <c r="BX569" s="31">
        <f t="shared" si="274"/>
        <v>0</v>
      </c>
      <c r="BY569" s="31">
        <f t="shared" si="275"/>
        <v>0.32671476560000001</v>
      </c>
      <c r="BZ569" s="31">
        <f t="shared" si="276"/>
        <v>0</v>
      </c>
      <c r="CA569" s="31">
        <f t="shared" si="277"/>
        <v>0.1726303656</v>
      </c>
      <c r="CB569" s="31">
        <f t="shared" si="278"/>
        <v>0</v>
      </c>
      <c r="CC569" s="31">
        <f t="shared" si="279"/>
        <v>0</v>
      </c>
      <c r="CD569" s="31">
        <f t="shared" si="280"/>
        <v>0.1726303656</v>
      </c>
      <c r="CE569" s="31">
        <f t="shared" si="281"/>
        <v>0</v>
      </c>
      <c r="CF569" s="85" t="s">
        <v>1405</v>
      </c>
    </row>
    <row r="570" spans="1:84" ht="52.5" customHeight="1" x14ac:dyDescent="0.25">
      <c r="A570" s="7" t="s">
        <v>124</v>
      </c>
      <c r="B570" s="18" t="s">
        <v>315</v>
      </c>
      <c r="C570" s="8" t="s">
        <v>465</v>
      </c>
      <c r="D570" s="63">
        <v>2016</v>
      </c>
      <c r="E570" s="63">
        <v>2016</v>
      </c>
      <c r="F570" s="63" t="s">
        <v>1358</v>
      </c>
      <c r="G570" s="64">
        <v>3.9673455204359671E-2</v>
      </c>
      <c r="H570" s="64">
        <f t="shared" si="289"/>
        <v>0.2912031612</v>
      </c>
      <c r="I570" s="31" t="s">
        <v>891</v>
      </c>
      <c r="J570" s="31">
        <v>1.983627264305177E-2</v>
      </c>
      <c r="K570" s="31">
        <f t="shared" si="290"/>
        <v>0.14559824119999998</v>
      </c>
      <c r="L570" s="67" t="s">
        <v>891</v>
      </c>
      <c r="M570" s="64">
        <v>0</v>
      </c>
      <c r="N570" s="31">
        <v>0</v>
      </c>
      <c r="O570" s="65">
        <v>0.23879206879999998</v>
      </c>
      <c r="P570" s="28">
        <v>0.27461087911999993</v>
      </c>
      <c r="Q570" s="28">
        <v>0.23878111556799994</v>
      </c>
      <c r="R570" s="31">
        <v>0.27459828290319993</v>
      </c>
      <c r="S570" s="31">
        <f t="shared" si="287"/>
        <v>0.14560492</v>
      </c>
      <c r="T570" s="31">
        <f t="shared" si="288"/>
        <v>0.14559824119999998</v>
      </c>
      <c r="U570" s="31">
        <f t="shared" ref="U570:U633" si="292">X570+AH570+AR570+BB570+BL570</f>
        <v>0.14560492</v>
      </c>
      <c r="V570" s="31">
        <f t="shared" si="291"/>
        <v>0</v>
      </c>
      <c r="W570" s="31">
        <f t="shared" si="282"/>
        <v>0</v>
      </c>
      <c r="X570" s="31">
        <v>0</v>
      </c>
      <c r="Y570" s="28">
        <v>0</v>
      </c>
      <c r="Z570" s="28">
        <v>0</v>
      </c>
      <c r="AA570" s="28">
        <v>0</v>
      </c>
      <c r="AB570" s="28">
        <v>0</v>
      </c>
      <c r="AC570" s="28">
        <v>0</v>
      </c>
      <c r="AD570" s="28">
        <v>0</v>
      </c>
      <c r="AE570" s="28">
        <v>0</v>
      </c>
      <c r="AF570" s="28">
        <v>0</v>
      </c>
      <c r="AG570" s="28">
        <v>0</v>
      </c>
      <c r="AH570" s="28">
        <v>0.14560492</v>
      </c>
      <c r="AI570" s="28">
        <v>0</v>
      </c>
      <c r="AJ570" s="28">
        <v>0</v>
      </c>
      <c r="AK570" s="28">
        <v>0.14560492</v>
      </c>
      <c r="AL570" s="28">
        <v>0</v>
      </c>
      <c r="AM570" s="28">
        <v>0.14559824119999998</v>
      </c>
      <c r="AN570" s="28">
        <v>0</v>
      </c>
      <c r="AO570" s="28">
        <v>0</v>
      </c>
      <c r="AP570" s="28">
        <v>0.14559824119999998</v>
      </c>
      <c r="AQ570" s="28">
        <v>0</v>
      </c>
      <c r="AR570" s="28">
        <v>0</v>
      </c>
      <c r="AS570" s="28">
        <v>0</v>
      </c>
      <c r="AT570" s="28">
        <v>0</v>
      </c>
      <c r="AU570" s="28">
        <v>0</v>
      </c>
      <c r="AV570" s="28">
        <v>0</v>
      </c>
      <c r="AW570" s="28">
        <v>0</v>
      </c>
      <c r="AX570" s="28">
        <v>0</v>
      </c>
      <c r="AY570" s="28">
        <v>0</v>
      </c>
      <c r="AZ570" s="28">
        <v>0</v>
      </c>
      <c r="BA570" s="28">
        <v>0</v>
      </c>
      <c r="BB570" s="28">
        <v>0</v>
      </c>
      <c r="BC570" s="28">
        <v>0</v>
      </c>
      <c r="BD570" s="28">
        <v>0</v>
      </c>
      <c r="BE570" s="28">
        <v>0</v>
      </c>
      <c r="BF570" s="28">
        <v>0</v>
      </c>
      <c r="BG570" s="28">
        <v>0</v>
      </c>
      <c r="BH570" s="28">
        <v>0</v>
      </c>
      <c r="BI570" s="28">
        <v>0</v>
      </c>
      <c r="BJ570" s="28">
        <v>0</v>
      </c>
      <c r="BK570" s="28">
        <v>0</v>
      </c>
      <c r="BL570" s="28">
        <v>0</v>
      </c>
      <c r="BM570" s="28">
        <v>0</v>
      </c>
      <c r="BN570" s="28">
        <v>0</v>
      </c>
      <c r="BO570" s="28">
        <v>0</v>
      </c>
      <c r="BP570" s="28">
        <v>0</v>
      </c>
      <c r="BQ570" s="28">
        <v>0</v>
      </c>
      <c r="BR570" s="28">
        <v>0</v>
      </c>
      <c r="BS570" s="28">
        <v>0</v>
      </c>
      <c r="BT570" s="28">
        <v>0</v>
      </c>
      <c r="BU570" s="28">
        <v>0</v>
      </c>
      <c r="BV570" s="31">
        <f t="shared" ref="BV570:BV633" si="293">AH570+AM570+AR570+AW570+BB570+BG570+BL570</f>
        <v>0.2912031612</v>
      </c>
      <c r="BW570" s="31">
        <f t="shared" ref="BW570:BW633" si="294">AI570+AN570+AS570+AX570+BC570+BH570+BM570</f>
        <v>0</v>
      </c>
      <c r="BX570" s="31">
        <f t="shared" ref="BX570:BX633" si="295">AJ570+AO570+AT570+AY570+BD570+BI570+BN570</f>
        <v>0</v>
      </c>
      <c r="BY570" s="31">
        <f t="shared" ref="BY570:BY633" si="296">AK570+AP570+AU570+AZ570+BE570+BJ570+BO570</f>
        <v>0.2912031612</v>
      </c>
      <c r="BZ570" s="31">
        <f t="shared" ref="BZ570:BZ633" si="297">AL570+AQ570+AV570+BA570+BF570+BK570+BP570</f>
        <v>0</v>
      </c>
      <c r="CA570" s="31">
        <f t="shared" ref="CA570:CA633" si="298">AM570+AW570+BG570+BQ570</f>
        <v>0.14559824119999998</v>
      </c>
      <c r="CB570" s="31">
        <f t="shared" ref="CB570:CB633" si="299">AN570+AX570+BH570+BR570</f>
        <v>0</v>
      </c>
      <c r="CC570" s="31">
        <f t="shared" ref="CC570:CC633" si="300">AO570+AY570+BI570+BS570</f>
        <v>0</v>
      </c>
      <c r="CD570" s="31">
        <f t="shared" ref="CD570:CD633" si="301">AP570+AZ570+BJ570+BT570</f>
        <v>0.14559824119999998</v>
      </c>
      <c r="CE570" s="31">
        <f t="shared" ref="CE570:CE633" si="302">AQ570+BA570+BK570+BU570</f>
        <v>0</v>
      </c>
      <c r="CF570" s="85" t="s">
        <v>1405</v>
      </c>
    </row>
    <row r="571" spans="1:84" ht="52.5" customHeight="1" x14ac:dyDescent="0.25">
      <c r="A571" s="7" t="s">
        <v>124</v>
      </c>
      <c r="B571" s="18" t="s">
        <v>316</v>
      </c>
      <c r="C571" s="8" t="s">
        <v>466</v>
      </c>
      <c r="D571" s="63">
        <v>2016</v>
      </c>
      <c r="E571" s="63">
        <v>2016</v>
      </c>
      <c r="F571" s="63" t="s">
        <v>1358</v>
      </c>
      <c r="G571" s="64">
        <v>4.4168605722070854E-2</v>
      </c>
      <c r="H571" s="64">
        <f t="shared" si="289"/>
        <v>0.32419756600000005</v>
      </c>
      <c r="I571" s="31" t="s">
        <v>891</v>
      </c>
      <c r="J571" s="31">
        <v>2.2084600272479566E-2</v>
      </c>
      <c r="K571" s="31">
        <f t="shared" si="290"/>
        <v>0.16210096600000001</v>
      </c>
      <c r="L571" s="67" t="s">
        <v>891</v>
      </c>
      <c r="M571" s="64">
        <v>0</v>
      </c>
      <c r="N571" s="31">
        <v>0</v>
      </c>
      <c r="O571" s="65">
        <v>0.26583842400000002</v>
      </c>
      <c r="P571" s="28">
        <v>0.30571418760000002</v>
      </c>
      <c r="Q571" s="28">
        <v>0.26584558423999999</v>
      </c>
      <c r="R571" s="31">
        <v>0.30572242187599996</v>
      </c>
      <c r="S571" s="31">
        <f t="shared" si="287"/>
        <v>0.16209660000000001</v>
      </c>
      <c r="T571" s="31">
        <f t="shared" si="288"/>
        <v>0.16210096600000001</v>
      </c>
      <c r="U571" s="31">
        <f t="shared" si="292"/>
        <v>0.16209660000000001</v>
      </c>
      <c r="V571" s="31">
        <f t="shared" si="291"/>
        <v>0</v>
      </c>
      <c r="W571" s="31">
        <f t="shared" si="282"/>
        <v>0</v>
      </c>
      <c r="X571" s="31">
        <v>0</v>
      </c>
      <c r="Y571" s="28">
        <v>0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0</v>
      </c>
      <c r="AF571" s="28">
        <v>0</v>
      </c>
      <c r="AG571" s="28">
        <v>0</v>
      </c>
      <c r="AH571" s="28">
        <v>0.16209660000000001</v>
      </c>
      <c r="AI571" s="28">
        <v>0</v>
      </c>
      <c r="AJ571" s="28">
        <v>0</v>
      </c>
      <c r="AK571" s="28">
        <v>0.16209660000000001</v>
      </c>
      <c r="AL571" s="28">
        <v>0</v>
      </c>
      <c r="AM571" s="28">
        <v>0.16210096600000001</v>
      </c>
      <c r="AN571" s="28">
        <v>0</v>
      </c>
      <c r="AO571" s="28">
        <v>0</v>
      </c>
      <c r="AP571" s="28">
        <v>0.16210096600000001</v>
      </c>
      <c r="AQ571" s="28">
        <v>0</v>
      </c>
      <c r="AR571" s="28">
        <v>0</v>
      </c>
      <c r="AS571" s="28">
        <v>0</v>
      </c>
      <c r="AT571" s="28">
        <v>0</v>
      </c>
      <c r="AU571" s="28">
        <v>0</v>
      </c>
      <c r="AV571" s="28">
        <v>0</v>
      </c>
      <c r="AW571" s="28">
        <v>0</v>
      </c>
      <c r="AX571" s="28">
        <v>0</v>
      </c>
      <c r="AY571" s="28">
        <v>0</v>
      </c>
      <c r="AZ571" s="28">
        <v>0</v>
      </c>
      <c r="BA571" s="28">
        <v>0</v>
      </c>
      <c r="BB571" s="28">
        <v>0</v>
      </c>
      <c r="BC571" s="28">
        <v>0</v>
      </c>
      <c r="BD571" s="28">
        <v>0</v>
      </c>
      <c r="BE571" s="28">
        <v>0</v>
      </c>
      <c r="BF571" s="28">
        <v>0</v>
      </c>
      <c r="BG571" s="28">
        <v>0</v>
      </c>
      <c r="BH571" s="28">
        <v>0</v>
      </c>
      <c r="BI571" s="28">
        <v>0</v>
      </c>
      <c r="BJ571" s="28">
        <v>0</v>
      </c>
      <c r="BK571" s="28">
        <v>0</v>
      </c>
      <c r="BL571" s="28">
        <v>0</v>
      </c>
      <c r="BM571" s="28">
        <v>0</v>
      </c>
      <c r="BN571" s="28">
        <v>0</v>
      </c>
      <c r="BO571" s="28">
        <v>0</v>
      </c>
      <c r="BP571" s="28">
        <v>0</v>
      </c>
      <c r="BQ571" s="28">
        <v>0</v>
      </c>
      <c r="BR571" s="28">
        <v>0</v>
      </c>
      <c r="BS571" s="28">
        <v>0</v>
      </c>
      <c r="BT571" s="28">
        <v>0</v>
      </c>
      <c r="BU571" s="28">
        <v>0</v>
      </c>
      <c r="BV571" s="31">
        <f t="shared" si="293"/>
        <v>0.32419756600000005</v>
      </c>
      <c r="BW571" s="31">
        <f t="shared" si="294"/>
        <v>0</v>
      </c>
      <c r="BX571" s="31">
        <f t="shared" si="295"/>
        <v>0</v>
      </c>
      <c r="BY571" s="31">
        <f t="shared" si="296"/>
        <v>0.32419756600000005</v>
      </c>
      <c r="BZ571" s="31">
        <f t="shared" si="297"/>
        <v>0</v>
      </c>
      <c r="CA571" s="31">
        <f t="shared" si="298"/>
        <v>0.16210096600000001</v>
      </c>
      <c r="CB571" s="31">
        <f t="shared" si="299"/>
        <v>0</v>
      </c>
      <c r="CC571" s="31">
        <f t="shared" si="300"/>
        <v>0</v>
      </c>
      <c r="CD571" s="31">
        <f t="shared" si="301"/>
        <v>0.16210096600000001</v>
      </c>
      <c r="CE571" s="31">
        <f t="shared" si="302"/>
        <v>0</v>
      </c>
      <c r="CF571" s="85" t="s">
        <v>1405</v>
      </c>
    </row>
    <row r="572" spans="1:84" ht="52.5" customHeight="1" x14ac:dyDescent="0.25">
      <c r="A572" s="7" t="s">
        <v>124</v>
      </c>
      <c r="B572" s="18" t="s">
        <v>317</v>
      </c>
      <c r="C572" s="8" t="s">
        <v>467</v>
      </c>
      <c r="D572" s="63">
        <v>2016</v>
      </c>
      <c r="E572" s="63">
        <v>2016</v>
      </c>
      <c r="F572" s="63" t="s">
        <v>1358</v>
      </c>
      <c r="G572" s="64">
        <v>0.12648621435967303</v>
      </c>
      <c r="H572" s="64">
        <f t="shared" si="289"/>
        <v>0.92840881340000003</v>
      </c>
      <c r="I572" s="31" t="s">
        <v>891</v>
      </c>
      <c r="J572" s="31">
        <v>7.0504699373297008E-2</v>
      </c>
      <c r="K572" s="31">
        <f t="shared" si="290"/>
        <v>0.51750449340000004</v>
      </c>
      <c r="L572" s="67" t="s">
        <v>891</v>
      </c>
      <c r="M572" s="64">
        <v>0</v>
      </c>
      <c r="N572" s="31">
        <v>0</v>
      </c>
      <c r="O572" s="65">
        <v>0.67388308479999992</v>
      </c>
      <c r="P572" s="28">
        <v>0.7749655475199998</v>
      </c>
      <c r="Q572" s="28">
        <v>0.84870736917599998</v>
      </c>
      <c r="R572" s="31">
        <v>0.97601347455239995</v>
      </c>
      <c r="S572" s="31">
        <f t="shared" si="287"/>
        <v>0.41090431999999999</v>
      </c>
      <c r="T572" s="31">
        <f t="shared" si="288"/>
        <v>0.51750449340000004</v>
      </c>
      <c r="U572" s="31">
        <f t="shared" si="292"/>
        <v>0.41090431999999999</v>
      </c>
      <c r="V572" s="31">
        <f t="shared" si="291"/>
        <v>0</v>
      </c>
      <c r="W572" s="31">
        <f t="shared" si="282"/>
        <v>0</v>
      </c>
      <c r="X572" s="31">
        <v>0</v>
      </c>
      <c r="Y572" s="28">
        <v>0</v>
      </c>
      <c r="Z572" s="28">
        <v>0</v>
      </c>
      <c r="AA572" s="28">
        <v>0</v>
      </c>
      <c r="AB572" s="28">
        <v>0</v>
      </c>
      <c r="AC572" s="28">
        <v>0</v>
      </c>
      <c r="AD572" s="28">
        <v>0</v>
      </c>
      <c r="AE572" s="28">
        <v>0</v>
      </c>
      <c r="AF572" s="28">
        <v>0</v>
      </c>
      <c r="AG572" s="28">
        <v>0</v>
      </c>
      <c r="AH572" s="28">
        <v>0.41090431999999999</v>
      </c>
      <c r="AI572" s="28">
        <v>0</v>
      </c>
      <c r="AJ572" s="28">
        <v>0</v>
      </c>
      <c r="AK572" s="28">
        <v>0.41090431999999999</v>
      </c>
      <c r="AL572" s="28">
        <v>0</v>
      </c>
      <c r="AM572" s="28">
        <v>0.51750449340000004</v>
      </c>
      <c r="AN572" s="28">
        <v>0</v>
      </c>
      <c r="AO572" s="28">
        <v>0</v>
      </c>
      <c r="AP572" s="28">
        <v>0.51750449340000004</v>
      </c>
      <c r="AQ572" s="28">
        <v>0</v>
      </c>
      <c r="AR572" s="28">
        <v>0</v>
      </c>
      <c r="AS572" s="28">
        <v>0</v>
      </c>
      <c r="AT572" s="28">
        <v>0</v>
      </c>
      <c r="AU572" s="28">
        <v>0</v>
      </c>
      <c r="AV572" s="28">
        <v>0</v>
      </c>
      <c r="AW572" s="28">
        <v>0</v>
      </c>
      <c r="AX572" s="28">
        <v>0</v>
      </c>
      <c r="AY572" s="28">
        <v>0</v>
      </c>
      <c r="AZ572" s="28">
        <v>0</v>
      </c>
      <c r="BA572" s="28">
        <v>0</v>
      </c>
      <c r="BB572" s="28">
        <v>0</v>
      </c>
      <c r="BC572" s="28">
        <v>0</v>
      </c>
      <c r="BD572" s="28">
        <v>0</v>
      </c>
      <c r="BE572" s="28">
        <v>0</v>
      </c>
      <c r="BF572" s="28">
        <v>0</v>
      </c>
      <c r="BG572" s="28">
        <v>0</v>
      </c>
      <c r="BH572" s="28">
        <v>0</v>
      </c>
      <c r="BI572" s="28">
        <v>0</v>
      </c>
      <c r="BJ572" s="28">
        <v>0</v>
      </c>
      <c r="BK572" s="28">
        <v>0</v>
      </c>
      <c r="BL572" s="28">
        <v>0</v>
      </c>
      <c r="BM572" s="28">
        <v>0</v>
      </c>
      <c r="BN572" s="28">
        <v>0</v>
      </c>
      <c r="BO572" s="28">
        <v>0</v>
      </c>
      <c r="BP572" s="28">
        <v>0</v>
      </c>
      <c r="BQ572" s="28">
        <v>0</v>
      </c>
      <c r="BR572" s="28">
        <v>0</v>
      </c>
      <c r="BS572" s="28">
        <v>0</v>
      </c>
      <c r="BT572" s="28">
        <v>0</v>
      </c>
      <c r="BU572" s="28">
        <v>0</v>
      </c>
      <c r="BV572" s="31">
        <f t="shared" si="293"/>
        <v>0.92840881340000003</v>
      </c>
      <c r="BW572" s="31">
        <f t="shared" si="294"/>
        <v>0</v>
      </c>
      <c r="BX572" s="31">
        <f t="shared" si="295"/>
        <v>0</v>
      </c>
      <c r="BY572" s="31">
        <f t="shared" si="296"/>
        <v>0.92840881340000003</v>
      </c>
      <c r="BZ572" s="31">
        <f t="shared" si="297"/>
        <v>0</v>
      </c>
      <c r="CA572" s="31">
        <f t="shared" si="298"/>
        <v>0.51750449340000004</v>
      </c>
      <c r="CB572" s="31">
        <f t="shared" si="299"/>
        <v>0</v>
      </c>
      <c r="CC572" s="31">
        <f t="shared" si="300"/>
        <v>0</v>
      </c>
      <c r="CD572" s="31">
        <f t="shared" si="301"/>
        <v>0.51750449340000004</v>
      </c>
      <c r="CE572" s="31">
        <f t="shared" si="302"/>
        <v>0</v>
      </c>
      <c r="CF572" s="85" t="s">
        <v>1405</v>
      </c>
    </row>
    <row r="573" spans="1:84" ht="52.5" customHeight="1" x14ac:dyDescent="0.25">
      <c r="A573" s="7" t="s">
        <v>124</v>
      </c>
      <c r="B573" s="18" t="s">
        <v>318</v>
      </c>
      <c r="C573" s="8" t="s">
        <v>468</v>
      </c>
      <c r="D573" s="63">
        <v>2016</v>
      </c>
      <c r="E573" s="63">
        <v>2016</v>
      </c>
      <c r="F573" s="63" t="s">
        <v>1358</v>
      </c>
      <c r="G573" s="64">
        <v>4.7828618474114445E-2</v>
      </c>
      <c r="H573" s="64">
        <f t="shared" si="289"/>
        <v>0.35106205960000003</v>
      </c>
      <c r="I573" s="31" t="s">
        <v>891</v>
      </c>
      <c r="J573" s="31">
        <v>2.6835711117166212E-2</v>
      </c>
      <c r="K573" s="31">
        <f t="shared" si="290"/>
        <v>0.1969741196</v>
      </c>
      <c r="L573" s="67" t="s">
        <v>891</v>
      </c>
      <c r="M573" s="64">
        <v>0</v>
      </c>
      <c r="N573" s="31">
        <v>0</v>
      </c>
      <c r="O573" s="65">
        <v>0.2527042216</v>
      </c>
      <c r="P573" s="28">
        <v>0.29060985483999996</v>
      </c>
      <c r="Q573" s="28">
        <v>0.32303755614399998</v>
      </c>
      <c r="R573" s="31">
        <v>0.37149318956559996</v>
      </c>
      <c r="S573" s="31">
        <f t="shared" si="287"/>
        <v>0.15408794000000001</v>
      </c>
      <c r="T573" s="31">
        <f t="shared" si="288"/>
        <v>0.1969741196</v>
      </c>
      <c r="U573" s="31">
        <f t="shared" si="292"/>
        <v>0.15408794000000001</v>
      </c>
      <c r="V573" s="31">
        <f t="shared" si="291"/>
        <v>0</v>
      </c>
      <c r="W573" s="31">
        <f t="shared" si="282"/>
        <v>0</v>
      </c>
      <c r="X573" s="31">
        <v>0</v>
      </c>
      <c r="Y573" s="28">
        <v>0</v>
      </c>
      <c r="Z573" s="28">
        <v>0</v>
      </c>
      <c r="AA573" s="28">
        <v>0</v>
      </c>
      <c r="AB573" s="28">
        <v>0</v>
      </c>
      <c r="AC573" s="28">
        <v>0</v>
      </c>
      <c r="AD573" s="28">
        <v>0</v>
      </c>
      <c r="AE573" s="28">
        <v>0</v>
      </c>
      <c r="AF573" s="28">
        <v>0</v>
      </c>
      <c r="AG573" s="28">
        <v>0</v>
      </c>
      <c r="AH573" s="28">
        <v>0.15408794000000001</v>
      </c>
      <c r="AI573" s="28">
        <v>0</v>
      </c>
      <c r="AJ573" s="28">
        <v>0</v>
      </c>
      <c r="AK573" s="28">
        <v>0.15408794000000001</v>
      </c>
      <c r="AL573" s="28">
        <v>0</v>
      </c>
      <c r="AM573" s="28">
        <v>0.1969741196</v>
      </c>
      <c r="AN573" s="28">
        <v>0</v>
      </c>
      <c r="AO573" s="28">
        <v>0</v>
      </c>
      <c r="AP573" s="28">
        <v>0.1969741196</v>
      </c>
      <c r="AQ573" s="28">
        <v>0</v>
      </c>
      <c r="AR573" s="28">
        <v>0</v>
      </c>
      <c r="AS573" s="28">
        <v>0</v>
      </c>
      <c r="AT573" s="28">
        <v>0</v>
      </c>
      <c r="AU573" s="28">
        <v>0</v>
      </c>
      <c r="AV573" s="28">
        <v>0</v>
      </c>
      <c r="AW573" s="28">
        <v>0</v>
      </c>
      <c r="AX573" s="28">
        <v>0</v>
      </c>
      <c r="AY573" s="28">
        <v>0</v>
      </c>
      <c r="AZ573" s="28">
        <v>0</v>
      </c>
      <c r="BA573" s="28">
        <v>0</v>
      </c>
      <c r="BB573" s="28">
        <v>0</v>
      </c>
      <c r="BC573" s="28">
        <v>0</v>
      </c>
      <c r="BD573" s="28">
        <v>0</v>
      </c>
      <c r="BE573" s="28">
        <v>0</v>
      </c>
      <c r="BF573" s="28">
        <v>0</v>
      </c>
      <c r="BG573" s="28">
        <v>0</v>
      </c>
      <c r="BH573" s="28">
        <v>0</v>
      </c>
      <c r="BI573" s="28">
        <v>0</v>
      </c>
      <c r="BJ573" s="28">
        <v>0</v>
      </c>
      <c r="BK573" s="28">
        <v>0</v>
      </c>
      <c r="BL573" s="28">
        <v>0</v>
      </c>
      <c r="BM573" s="28">
        <v>0</v>
      </c>
      <c r="BN573" s="28">
        <v>0</v>
      </c>
      <c r="BO573" s="28">
        <v>0</v>
      </c>
      <c r="BP573" s="28">
        <v>0</v>
      </c>
      <c r="BQ573" s="28">
        <v>0</v>
      </c>
      <c r="BR573" s="28">
        <v>0</v>
      </c>
      <c r="BS573" s="28">
        <v>0</v>
      </c>
      <c r="BT573" s="28">
        <v>0</v>
      </c>
      <c r="BU573" s="28">
        <v>0</v>
      </c>
      <c r="BV573" s="31">
        <f t="shared" si="293"/>
        <v>0.35106205960000003</v>
      </c>
      <c r="BW573" s="31">
        <f t="shared" si="294"/>
        <v>0</v>
      </c>
      <c r="BX573" s="31">
        <f t="shared" si="295"/>
        <v>0</v>
      </c>
      <c r="BY573" s="31">
        <f t="shared" si="296"/>
        <v>0.35106205960000003</v>
      </c>
      <c r="BZ573" s="31">
        <f t="shared" si="297"/>
        <v>0</v>
      </c>
      <c r="CA573" s="31">
        <f t="shared" si="298"/>
        <v>0.1969741196</v>
      </c>
      <c r="CB573" s="31">
        <f t="shared" si="299"/>
        <v>0</v>
      </c>
      <c r="CC573" s="31">
        <f t="shared" si="300"/>
        <v>0</v>
      </c>
      <c r="CD573" s="31">
        <f t="shared" si="301"/>
        <v>0.1969741196</v>
      </c>
      <c r="CE573" s="31">
        <f t="shared" si="302"/>
        <v>0</v>
      </c>
      <c r="CF573" s="85" t="s">
        <v>1405</v>
      </c>
    </row>
    <row r="574" spans="1:84" ht="52.5" customHeight="1" x14ac:dyDescent="0.25">
      <c r="A574" s="7" t="s">
        <v>124</v>
      </c>
      <c r="B574" s="18" t="s">
        <v>319</v>
      </c>
      <c r="C574" s="8" t="s">
        <v>469</v>
      </c>
      <c r="D574" s="63">
        <v>2016</v>
      </c>
      <c r="E574" s="63">
        <v>2016</v>
      </c>
      <c r="F574" s="63" t="s">
        <v>1358</v>
      </c>
      <c r="G574" s="64">
        <v>7.228969373297002E-2</v>
      </c>
      <c r="H574" s="64">
        <f t="shared" si="289"/>
        <v>0.53060635199999995</v>
      </c>
      <c r="I574" s="31" t="s">
        <v>891</v>
      </c>
      <c r="J574" s="31">
        <v>3.7301246866485005E-2</v>
      </c>
      <c r="K574" s="31">
        <f t="shared" si="290"/>
        <v>0.27379115199999993</v>
      </c>
      <c r="L574" s="67" t="s">
        <v>891</v>
      </c>
      <c r="M574" s="64">
        <v>0</v>
      </c>
      <c r="N574" s="31">
        <v>0</v>
      </c>
      <c r="O574" s="65">
        <v>0.42117692799999989</v>
      </c>
      <c r="P574" s="28">
        <v>0.48435346719999983</v>
      </c>
      <c r="Q574" s="28">
        <v>0.44901748927999985</v>
      </c>
      <c r="R574" s="31">
        <v>0.51637011267199984</v>
      </c>
      <c r="S574" s="31">
        <f t="shared" si="287"/>
        <v>0.25681519999999997</v>
      </c>
      <c r="T574" s="31">
        <f t="shared" si="288"/>
        <v>0.27379115199999993</v>
      </c>
      <c r="U574" s="31">
        <f t="shared" si="292"/>
        <v>0.25681519999999997</v>
      </c>
      <c r="V574" s="31">
        <f t="shared" si="291"/>
        <v>0</v>
      </c>
      <c r="W574" s="31">
        <f t="shared" si="282"/>
        <v>0</v>
      </c>
      <c r="X574" s="31">
        <v>0</v>
      </c>
      <c r="Y574" s="28">
        <v>0</v>
      </c>
      <c r="Z574" s="28">
        <v>0</v>
      </c>
      <c r="AA574" s="28">
        <v>0</v>
      </c>
      <c r="AB574" s="28">
        <v>0</v>
      </c>
      <c r="AC574" s="28">
        <v>0</v>
      </c>
      <c r="AD574" s="28">
        <v>0</v>
      </c>
      <c r="AE574" s="28">
        <v>0</v>
      </c>
      <c r="AF574" s="28">
        <v>0</v>
      </c>
      <c r="AG574" s="28">
        <v>0</v>
      </c>
      <c r="AH574" s="28">
        <v>0.25681519999999997</v>
      </c>
      <c r="AI574" s="28">
        <v>0</v>
      </c>
      <c r="AJ574" s="28">
        <v>0</v>
      </c>
      <c r="AK574" s="28">
        <v>0.25681519999999997</v>
      </c>
      <c r="AL574" s="28">
        <v>0</v>
      </c>
      <c r="AM574" s="28">
        <v>0.27379115199999993</v>
      </c>
      <c r="AN574" s="28">
        <v>0</v>
      </c>
      <c r="AO574" s="28">
        <v>0</v>
      </c>
      <c r="AP574" s="28">
        <v>0.27379115199999993</v>
      </c>
      <c r="AQ574" s="28">
        <v>0</v>
      </c>
      <c r="AR574" s="28">
        <v>0</v>
      </c>
      <c r="AS574" s="28">
        <v>0</v>
      </c>
      <c r="AT574" s="28">
        <v>0</v>
      </c>
      <c r="AU574" s="28">
        <v>0</v>
      </c>
      <c r="AV574" s="28">
        <v>0</v>
      </c>
      <c r="AW574" s="28">
        <v>0</v>
      </c>
      <c r="AX574" s="28">
        <v>0</v>
      </c>
      <c r="AY574" s="28">
        <v>0</v>
      </c>
      <c r="AZ574" s="28">
        <v>0</v>
      </c>
      <c r="BA574" s="28">
        <v>0</v>
      </c>
      <c r="BB574" s="28">
        <v>0</v>
      </c>
      <c r="BC574" s="28">
        <v>0</v>
      </c>
      <c r="BD574" s="28">
        <v>0</v>
      </c>
      <c r="BE574" s="28">
        <v>0</v>
      </c>
      <c r="BF574" s="28">
        <v>0</v>
      </c>
      <c r="BG574" s="28">
        <v>0</v>
      </c>
      <c r="BH574" s="28">
        <v>0</v>
      </c>
      <c r="BI574" s="28">
        <v>0</v>
      </c>
      <c r="BJ574" s="28">
        <v>0</v>
      </c>
      <c r="BK574" s="28">
        <v>0</v>
      </c>
      <c r="BL574" s="28">
        <v>0</v>
      </c>
      <c r="BM574" s="28">
        <v>0</v>
      </c>
      <c r="BN574" s="28">
        <v>0</v>
      </c>
      <c r="BO574" s="28">
        <v>0</v>
      </c>
      <c r="BP574" s="28">
        <v>0</v>
      </c>
      <c r="BQ574" s="28">
        <v>0</v>
      </c>
      <c r="BR574" s="28">
        <v>0</v>
      </c>
      <c r="BS574" s="28">
        <v>0</v>
      </c>
      <c r="BT574" s="28">
        <v>0</v>
      </c>
      <c r="BU574" s="28">
        <v>0</v>
      </c>
      <c r="BV574" s="31">
        <f t="shared" si="293"/>
        <v>0.53060635199999995</v>
      </c>
      <c r="BW574" s="31">
        <f t="shared" si="294"/>
        <v>0</v>
      </c>
      <c r="BX574" s="31">
        <f t="shared" si="295"/>
        <v>0</v>
      </c>
      <c r="BY574" s="31">
        <f t="shared" si="296"/>
        <v>0.53060635199999995</v>
      </c>
      <c r="BZ574" s="31">
        <f t="shared" si="297"/>
        <v>0</v>
      </c>
      <c r="CA574" s="31">
        <f t="shared" si="298"/>
        <v>0.27379115199999993</v>
      </c>
      <c r="CB574" s="31">
        <f t="shared" si="299"/>
        <v>0</v>
      </c>
      <c r="CC574" s="31">
        <f t="shared" si="300"/>
        <v>0</v>
      </c>
      <c r="CD574" s="31">
        <f t="shared" si="301"/>
        <v>0.27379115199999993</v>
      </c>
      <c r="CE574" s="31">
        <f t="shared" si="302"/>
        <v>0</v>
      </c>
      <c r="CF574" s="85" t="s">
        <v>1405</v>
      </c>
    </row>
    <row r="575" spans="1:84" ht="52.5" customHeight="1" x14ac:dyDescent="0.25">
      <c r="A575" s="7" t="s">
        <v>124</v>
      </c>
      <c r="B575" s="18" t="s">
        <v>320</v>
      </c>
      <c r="C575" s="8" t="s">
        <v>470</v>
      </c>
      <c r="D575" s="63">
        <v>2016</v>
      </c>
      <c r="E575" s="63">
        <v>2016</v>
      </c>
      <c r="F575" s="63" t="s">
        <v>1358</v>
      </c>
      <c r="G575" s="64">
        <v>4.9900534495912807E-2</v>
      </c>
      <c r="H575" s="64">
        <f t="shared" si="289"/>
        <v>0.36626992320000001</v>
      </c>
      <c r="I575" s="31" t="s">
        <v>891</v>
      </c>
      <c r="J575" s="31">
        <v>2.8908109427792917E-2</v>
      </c>
      <c r="K575" s="31">
        <f t="shared" si="290"/>
        <v>0.2121855232</v>
      </c>
      <c r="L575" s="67" t="s">
        <v>891</v>
      </c>
      <c r="M575" s="64">
        <v>0</v>
      </c>
      <c r="N575" s="31">
        <v>0</v>
      </c>
      <c r="O575" s="65">
        <v>0.25269841599999998</v>
      </c>
      <c r="P575" s="28">
        <v>0.29060317839999994</v>
      </c>
      <c r="Q575" s="28">
        <v>0.34798425804799998</v>
      </c>
      <c r="R575" s="31">
        <v>0.40018189675519994</v>
      </c>
      <c r="S575" s="31">
        <f t="shared" si="287"/>
        <v>0.15408440000000001</v>
      </c>
      <c r="T575" s="31">
        <f t="shared" si="288"/>
        <v>0.2121855232</v>
      </c>
      <c r="U575" s="31">
        <f t="shared" si="292"/>
        <v>0.15408440000000001</v>
      </c>
      <c r="V575" s="31">
        <f t="shared" si="291"/>
        <v>0</v>
      </c>
      <c r="W575" s="31">
        <f t="shared" si="282"/>
        <v>0</v>
      </c>
      <c r="X575" s="31">
        <v>0</v>
      </c>
      <c r="Y575" s="28">
        <v>0</v>
      </c>
      <c r="Z575" s="28">
        <v>0</v>
      </c>
      <c r="AA575" s="28">
        <v>0</v>
      </c>
      <c r="AB575" s="28">
        <v>0</v>
      </c>
      <c r="AC575" s="28">
        <v>0</v>
      </c>
      <c r="AD575" s="28">
        <v>0</v>
      </c>
      <c r="AE575" s="28">
        <v>0</v>
      </c>
      <c r="AF575" s="28">
        <v>0</v>
      </c>
      <c r="AG575" s="28">
        <v>0</v>
      </c>
      <c r="AH575" s="28">
        <v>0.15408440000000001</v>
      </c>
      <c r="AI575" s="28">
        <v>0</v>
      </c>
      <c r="AJ575" s="28">
        <v>0</v>
      </c>
      <c r="AK575" s="28">
        <v>0.15408440000000001</v>
      </c>
      <c r="AL575" s="28">
        <v>0</v>
      </c>
      <c r="AM575" s="28">
        <v>0.2121855232</v>
      </c>
      <c r="AN575" s="28">
        <v>0</v>
      </c>
      <c r="AO575" s="28">
        <v>0</v>
      </c>
      <c r="AP575" s="28">
        <v>0.2121855232</v>
      </c>
      <c r="AQ575" s="28">
        <v>0</v>
      </c>
      <c r="AR575" s="28">
        <v>0</v>
      </c>
      <c r="AS575" s="28">
        <v>0</v>
      </c>
      <c r="AT575" s="28">
        <v>0</v>
      </c>
      <c r="AU575" s="28">
        <v>0</v>
      </c>
      <c r="AV575" s="28">
        <v>0</v>
      </c>
      <c r="AW575" s="28">
        <v>0</v>
      </c>
      <c r="AX575" s="28">
        <v>0</v>
      </c>
      <c r="AY575" s="28">
        <v>0</v>
      </c>
      <c r="AZ575" s="28">
        <v>0</v>
      </c>
      <c r="BA575" s="28">
        <v>0</v>
      </c>
      <c r="BB575" s="28">
        <v>0</v>
      </c>
      <c r="BC575" s="28">
        <v>0</v>
      </c>
      <c r="BD575" s="28">
        <v>0</v>
      </c>
      <c r="BE575" s="28">
        <v>0</v>
      </c>
      <c r="BF575" s="28">
        <v>0</v>
      </c>
      <c r="BG575" s="28">
        <v>0</v>
      </c>
      <c r="BH575" s="28">
        <v>0</v>
      </c>
      <c r="BI575" s="28">
        <v>0</v>
      </c>
      <c r="BJ575" s="28">
        <v>0</v>
      </c>
      <c r="BK575" s="28">
        <v>0</v>
      </c>
      <c r="BL575" s="28">
        <v>0</v>
      </c>
      <c r="BM575" s="28">
        <v>0</v>
      </c>
      <c r="BN575" s="28">
        <v>0</v>
      </c>
      <c r="BO575" s="28">
        <v>0</v>
      </c>
      <c r="BP575" s="28">
        <v>0</v>
      </c>
      <c r="BQ575" s="28">
        <v>0</v>
      </c>
      <c r="BR575" s="28">
        <v>0</v>
      </c>
      <c r="BS575" s="28">
        <v>0</v>
      </c>
      <c r="BT575" s="28">
        <v>0</v>
      </c>
      <c r="BU575" s="28">
        <v>0</v>
      </c>
      <c r="BV575" s="31">
        <f t="shared" si="293"/>
        <v>0.36626992320000001</v>
      </c>
      <c r="BW575" s="31">
        <f t="shared" si="294"/>
        <v>0</v>
      </c>
      <c r="BX575" s="31">
        <f t="shared" si="295"/>
        <v>0</v>
      </c>
      <c r="BY575" s="31">
        <f t="shared" si="296"/>
        <v>0.36626992320000001</v>
      </c>
      <c r="BZ575" s="31">
        <f t="shared" si="297"/>
        <v>0</v>
      </c>
      <c r="CA575" s="31">
        <f t="shared" si="298"/>
        <v>0.2121855232</v>
      </c>
      <c r="CB575" s="31">
        <f t="shared" si="299"/>
        <v>0</v>
      </c>
      <c r="CC575" s="31">
        <f t="shared" si="300"/>
        <v>0</v>
      </c>
      <c r="CD575" s="31">
        <f t="shared" si="301"/>
        <v>0.2121855232</v>
      </c>
      <c r="CE575" s="31">
        <f t="shared" si="302"/>
        <v>0</v>
      </c>
      <c r="CF575" s="85" t="s">
        <v>1405</v>
      </c>
    </row>
    <row r="576" spans="1:84" ht="52.5" customHeight="1" x14ac:dyDescent="0.25">
      <c r="A576" s="7" t="s">
        <v>124</v>
      </c>
      <c r="B576" s="18" t="s">
        <v>321</v>
      </c>
      <c r="C576" s="8" t="s">
        <v>471</v>
      </c>
      <c r="D576" s="63">
        <v>2016</v>
      </c>
      <c r="E576" s="63">
        <v>2016</v>
      </c>
      <c r="F576" s="63" t="s">
        <v>1358</v>
      </c>
      <c r="G576" s="64">
        <v>0.11580403607629428</v>
      </c>
      <c r="H576" s="64">
        <f t="shared" si="289"/>
        <v>0.85000162479999997</v>
      </c>
      <c r="I576" s="31" t="s">
        <v>891</v>
      </c>
      <c r="J576" s="31">
        <v>5.7902046975476837E-2</v>
      </c>
      <c r="K576" s="31">
        <f t="shared" si="290"/>
        <v>0.42500102479999996</v>
      </c>
      <c r="L576" s="67" t="s">
        <v>891</v>
      </c>
      <c r="M576" s="64">
        <v>0</v>
      </c>
      <c r="N576" s="31">
        <v>0</v>
      </c>
      <c r="O576" s="65">
        <v>0.69700098399999999</v>
      </c>
      <c r="P576" s="28">
        <v>0.80155113159999991</v>
      </c>
      <c r="Q576" s="28">
        <v>0.69700168067199986</v>
      </c>
      <c r="R576" s="31">
        <v>0.80155193277279979</v>
      </c>
      <c r="S576" s="31">
        <f t="shared" si="287"/>
        <v>0.42500060000000001</v>
      </c>
      <c r="T576" s="31">
        <f t="shared" si="288"/>
        <v>0.42500102479999996</v>
      </c>
      <c r="U576" s="31">
        <f t="shared" si="292"/>
        <v>0.42500060000000001</v>
      </c>
      <c r="V576" s="31">
        <f t="shared" si="291"/>
        <v>0</v>
      </c>
      <c r="W576" s="31">
        <f t="shared" si="282"/>
        <v>0</v>
      </c>
      <c r="X576" s="31">
        <v>0</v>
      </c>
      <c r="Y576" s="28">
        <v>0</v>
      </c>
      <c r="Z576" s="28">
        <v>0</v>
      </c>
      <c r="AA576" s="28">
        <v>0</v>
      </c>
      <c r="AB576" s="28">
        <v>0</v>
      </c>
      <c r="AC576" s="28">
        <v>0</v>
      </c>
      <c r="AD576" s="28">
        <v>0</v>
      </c>
      <c r="AE576" s="28">
        <v>0</v>
      </c>
      <c r="AF576" s="28">
        <v>0</v>
      </c>
      <c r="AG576" s="28">
        <v>0</v>
      </c>
      <c r="AH576" s="28">
        <v>0.42500060000000001</v>
      </c>
      <c r="AI576" s="28">
        <v>0</v>
      </c>
      <c r="AJ576" s="28">
        <v>0</v>
      </c>
      <c r="AK576" s="28">
        <v>0.42500060000000001</v>
      </c>
      <c r="AL576" s="28">
        <v>0</v>
      </c>
      <c r="AM576" s="28">
        <v>0.42500102479999996</v>
      </c>
      <c r="AN576" s="28">
        <v>0</v>
      </c>
      <c r="AO576" s="28">
        <v>0</v>
      </c>
      <c r="AP576" s="28">
        <v>0.42500102479999996</v>
      </c>
      <c r="AQ576" s="28">
        <v>0</v>
      </c>
      <c r="AR576" s="28">
        <v>0</v>
      </c>
      <c r="AS576" s="28">
        <v>0</v>
      </c>
      <c r="AT576" s="28">
        <v>0</v>
      </c>
      <c r="AU576" s="28">
        <v>0</v>
      </c>
      <c r="AV576" s="28">
        <v>0</v>
      </c>
      <c r="AW576" s="28">
        <v>0</v>
      </c>
      <c r="AX576" s="28">
        <v>0</v>
      </c>
      <c r="AY576" s="28">
        <v>0</v>
      </c>
      <c r="AZ576" s="28">
        <v>0</v>
      </c>
      <c r="BA576" s="28">
        <v>0</v>
      </c>
      <c r="BB576" s="28">
        <v>0</v>
      </c>
      <c r="BC576" s="28">
        <v>0</v>
      </c>
      <c r="BD576" s="28">
        <v>0</v>
      </c>
      <c r="BE576" s="28">
        <v>0</v>
      </c>
      <c r="BF576" s="28">
        <v>0</v>
      </c>
      <c r="BG576" s="28">
        <v>0</v>
      </c>
      <c r="BH576" s="28">
        <v>0</v>
      </c>
      <c r="BI576" s="28">
        <v>0</v>
      </c>
      <c r="BJ576" s="28">
        <v>0</v>
      </c>
      <c r="BK576" s="28">
        <v>0</v>
      </c>
      <c r="BL576" s="28">
        <v>0</v>
      </c>
      <c r="BM576" s="28">
        <v>0</v>
      </c>
      <c r="BN576" s="28">
        <v>0</v>
      </c>
      <c r="BO576" s="28">
        <v>0</v>
      </c>
      <c r="BP576" s="28">
        <v>0</v>
      </c>
      <c r="BQ576" s="28">
        <v>0</v>
      </c>
      <c r="BR576" s="28">
        <v>0</v>
      </c>
      <c r="BS576" s="28">
        <v>0</v>
      </c>
      <c r="BT576" s="28">
        <v>0</v>
      </c>
      <c r="BU576" s="28">
        <v>0</v>
      </c>
      <c r="BV576" s="31">
        <f t="shared" si="293"/>
        <v>0.85000162479999997</v>
      </c>
      <c r="BW576" s="31">
        <f t="shared" si="294"/>
        <v>0</v>
      </c>
      <c r="BX576" s="31">
        <f t="shared" si="295"/>
        <v>0</v>
      </c>
      <c r="BY576" s="31">
        <f t="shared" si="296"/>
        <v>0.85000162479999997</v>
      </c>
      <c r="BZ576" s="31">
        <f t="shared" si="297"/>
        <v>0</v>
      </c>
      <c r="CA576" s="31">
        <f t="shared" si="298"/>
        <v>0.42500102479999996</v>
      </c>
      <c r="CB576" s="31">
        <f t="shared" si="299"/>
        <v>0</v>
      </c>
      <c r="CC576" s="31">
        <f t="shared" si="300"/>
        <v>0</v>
      </c>
      <c r="CD576" s="31">
        <f t="shared" si="301"/>
        <v>0.42500102479999996</v>
      </c>
      <c r="CE576" s="31">
        <f t="shared" si="302"/>
        <v>0</v>
      </c>
      <c r="CF576" s="85" t="s">
        <v>1405</v>
      </c>
    </row>
    <row r="577" spans="1:84" ht="52.5" customHeight="1" x14ac:dyDescent="0.25">
      <c r="A577" s="7" t="s">
        <v>124</v>
      </c>
      <c r="B577" s="18" t="s">
        <v>322</v>
      </c>
      <c r="C577" s="8" t="s">
        <v>472</v>
      </c>
      <c r="D577" s="63">
        <v>2016</v>
      </c>
      <c r="E577" s="63">
        <v>2016</v>
      </c>
      <c r="F577" s="63" t="s">
        <v>1358</v>
      </c>
      <c r="G577" s="64">
        <v>3.86224642506812E-2</v>
      </c>
      <c r="H577" s="64">
        <f t="shared" si="289"/>
        <v>0.28348888760000002</v>
      </c>
      <c r="I577" s="31" t="s">
        <v>891</v>
      </c>
      <c r="J577" s="31">
        <v>1.9311619564032698E-2</v>
      </c>
      <c r="K577" s="31">
        <f t="shared" si="290"/>
        <v>0.14174728759999999</v>
      </c>
      <c r="L577" s="67" t="s">
        <v>891</v>
      </c>
      <c r="M577" s="64">
        <v>0</v>
      </c>
      <c r="N577" s="31">
        <v>0</v>
      </c>
      <c r="O577" s="65">
        <v>0.23245622399999999</v>
      </c>
      <c r="P577" s="28">
        <v>0.26732465759999996</v>
      </c>
      <c r="Q577" s="28">
        <v>0.23246555166399999</v>
      </c>
      <c r="R577" s="31">
        <v>0.26733538441359994</v>
      </c>
      <c r="S577" s="31">
        <f t="shared" si="287"/>
        <v>0.1417416</v>
      </c>
      <c r="T577" s="31">
        <f t="shared" si="288"/>
        <v>0.14174728759999999</v>
      </c>
      <c r="U577" s="31">
        <f t="shared" si="292"/>
        <v>0.1417416</v>
      </c>
      <c r="V577" s="31">
        <f t="shared" si="291"/>
        <v>0</v>
      </c>
      <c r="W577" s="31">
        <f t="shared" si="282"/>
        <v>0</v>
      </c>
      <c r="X577" s="31">
        <v>0</v>
      </c>
      <c r="Y577" s="28">
        <v>0</v>
      </c>
      <c r="Z577" s="28">
        <v>0</v>
      </c>
      <c r="AA577" s="28">
        <v>0</v>
      </c>
      <c r="AB577" s="28">
        <v>0</v>
      </c>
      <c r="AC577" s="28">
        <v>0</v>
      </c>
      <c r="AD577" s="28">
        <v>0</v>
      </c>
      <c r="AE577" s="28">
        <v>0</v>
      </c>
      <c r="AF577" s="28">
        <v>0</v>
      </c>
      <c r="AG577" s="28">
        <v>0</v>
      </c>
      <c r="AH577" s="28">
        <v>0.1417416</v>
      </c>
      <c r="AI577" s="28">
        <v>0</v>
      </c>
      <c r="AJ577" s="28">
        <v>0</v>
      </c>
      <c r="AK577" s="28">
        <v>0.1417416</v>
      </c>
      <c r="AL577" s="28">
        <v>0</v>
      </c>
      <c r="AM577" s="28">
        <v>0.14174728759999999</v>
      </c>
      <c r="AN577" s="28">
        <v>0</v>
      </c>
      <c r="AO577" s="28">
        <v>0</v>
      </c>
      <c r="AP577" s="28">
        <v>0.14174728759999999</v>
      </c>
      <c r="AQ577" s="28">
        <v>0</v>
      </c>
      <c r="AR577" s="28">
        <v>0</v>
      </c>
      <c r="AS577" s="28">
        <v>0</v>
      </c>
      <c r="AT577" s="28">
        <v>0</v>
      </c>
      <c r="AU577" s="28">
        <v>0</v>
      </c>
      <c r="AV577" s="28">
        <v>0</v>
      </c>
      <c r="AW577" s="28">
        <v>0</v>
      </c>
      <c r="AX577" s="28">
        <v>0</v>
      </c>
      <c r="AY577" s="28">
        <v>0</v>
      </c>
      <c r="AZ577" s="28">
        <v>0</v>
      </c>
      <c r="BA577" s="28">
        <v>0</v>
      </c>
      <c r="BB577" s="28">
        <v>0</v>
      </c>
      <c r="BC577" s="28">
        <v>0</v>
      </c>
      <c r="BD577" s="28">
        <v>0</v>
      </c>
      <c r="BE577" s="28">
        <v>0</v>
      </c>
      <c r="BF577" s="28">
        <v>0</v>
      </c>
      <c r="BG577" s="28">
        <v>0</v>
      </c>
      <c r="BH577" s="28">
        <v>0</v>
      </c>
      <c r="BI577" s="28">
        <v>0</v>
      </c>
      <c r="BJ577" s="28">
        <v>0</v>
      </c>
      <c r="BK577" s="28">
        <v>0</v>
      </c>
      <c r="BL577" s="28">
        <v>0</v>
      </c>
      <c r="BM577" s="28">
        <v>0</v>
      </c>
      <c r="BN577" s="28">
        <v>0</v>
      </c>
      <c r="BO577" s="28">
        <v>0</v>
      </c>
      <c r="BP577" s="28">
        <v>0</v>
      </c>
      <c r="BQ577" s="28">
        <v>0</v>
      </c>
      <c r="BR577" s="28">
        <v>0</v>
      </c>
      <c r="BS577" s="28">
        <v>0</v>
      </c>
      <c r="BT577" s="28">
        <v>0</v>
      </c>
      <c r="BU577" s="28">
        <v>0</v>
      </c>
      <c r="BV577" s="31">
        <f t="shared" si="293"/>
        <v>0.28348888760000002</v>
      </c>
      <c r="BW577" s="31">
        <f t="shared" si="294"/>
        <v>0</v>
      </c>
      <c r="BX577" s="31">
        <f t="shared" si="295"/>
        <v>0</v>
      </c>
      <c r="BY577" s="31">
        <f t="shared" si="296"/>
        <v>0.28348888760000002</v>
      </c>
      <c r="BZ577" s="31">
        <f t="shared" si="297"/>
        <v>0</v>
      </c>
      <c r="CA577" s="31">
        <f t="shared" si="298"/>
        <v>0.14174728759999999</v>
      </c>
      <c r="CB577" s="31">
        <f t="shared" si="299"/>
        <v>0</v>
      </c>
      <c r="CC577" s="31">
        <f t="shared" si="300"/>
        <v>0</v>
      </c>
      <c r="CD577" s="31">
        <f t="shared" si="301"/>
        <v>0.14174728759999999</v>
      </c>
      <c r="CE577" s="31">
        <f t="shared" si="302"/>
        <v>0</v>
      </c>
      <c r="CF577" s="85" t="s">
        <v>1405</v>
      </c>
    </row>
    <row r="578" spans="1:84" ht="52.5" customHeight="1" x14ac:dyDescent="0.25">
      <c r="A578" s="7" t="s">
        <v>124</v>
      </c>
      <c r="B578" s="18" t="s">
        <v>323</v>
      </c>
      <c r="C578" s="8" t="s">
        <v>473</v>
      </c>
      <c r="D578" s="63">
        <v>2016</v>
      </c>
      <c r="E578" s="63">
        <v>2016</v>
      </c>
      <c r="F578" s="63" t="s">
        <v>1358</v>
      </c>
      <c r="G578" s="64">
        <v>0.11928151536784741</v>
      </c>
      <c r="H578" s="64">
        <f t="shared" si="289"/>
        <v>0.87552632279999998</v>
      </c>
      <c r="I578" s="31" t="s">
        <v>891</v>
      </c>
      <c r="J578" s="31">
        <v>6.3300000381471391E-2</v>
      </c>
      <c r="K578" s="31">
        <f t="shared" si="290"/>
        <v>0.46462200279999999</v>
      </c>
      <c r="L578" s="67" t="s">
        <v>891</v>
      </c>
      <c r="M578" s="64">
        <v>0</v>
      </c>
      <c r="N578" s="31">
        <v>0</v>
      </c>
      <c r="O578" s="65">
        <v>0.67388308479999992</v>
      </c>
      <c r="P578" s="28">
        <v>0.7749655475199998</v>
      </c>
      <c r="Q578" s="28">
        <v>0.76198008459199995</v>
      </c>
      <c r="R578" s="31">
        <v>0.87627709728079983</v>
      </c>
      <c r="S578" s="31">
        <f t="shared" si="287"/>
        <v>0.41090431999999999</v>
      </c>
      <c r="T578" s="31">
        <f t="shared" si="288"/>
        <v>0.46462200279999999</v>
      </c>
      <c r="U578" s="31">
        <f t="shared" si="292"/>
        <v>0.41090431999999999</v>
      </c>
      <c r="V578" s="31">
        <f t="shared" si="291"/>
        <v>0</v>
      </c>
      <c r="W578" s="31">
        <f t="shared" si="282"/>
        <v>0</v>
      </c>
      <c r="X578" s="31">
        <v>0</v>
      </c>
      <c r="Y578" s="28">
        <v>0</v>
      </c>
      <c r="Z578" s="28">
        <v>0</v>
      </c>
      <c r="AA578" s="28">
        <v>0</v>
      </c>
      <c r="AB578" s="28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0</v>
      </c>
      <c r="AH578" s="28">
        <v>0.41090431999999999</v>
      </c>
      <c r="AI578" s="28">
        <v>0</v>
      </c>
      <c r="AJ578" s="28">
        <v>0</v>
      </c>
      <c r="AK578" s="28">
        <v>0.41090431999999999</v>
      </c>
      <c r="AL578" s="28">
        <v>0</v>
      </c>
      <c r="AM578" s="28">
        <v>0.46462200279999999</v>
      </c>
      <c r="AN578" s="28">
        <v>0</v>
      </c>
      <c r="AO578" s="28">
        <v>0</v>
      </c>
      <c r="AP578" s="28">
        <v>0.46462200279999999</v>
      </c>
      <c r="AQ578" s="28">
        <v>0</v>
      </c>
      <c r="AR578" s="28">
        <v>0</v>
      </c>
      <c r="AS578" s="28">
        <v>0</v>
      </c>
      <c r="AT578" s="28">
        <v>0</v>
      </c>
      <c r="AU578" s="28">
        <v>0</v>
      </c>
      <c r="AV578" s="28">
        <v>0</v>
      </c>
      <c r="AW578" s="28">
        <v>0</v>
      </c>
      <c r="AX578" s="28">
        <v>0</v>
      </c>
      <c r="AY578" s="28">
        <v>0</v>
      </c>
      <c r="AZ578" s="28">
        <v>0</v>
      </c>
      <c r="BA578" s="28">
        <v>0</v>
      </c>
      <c r="BB578" s="28">
        <v>0</v>
      </c>
      <c r="BC578" s="28">
        <v>0</v>
      </c>
      <c r="BD578" s="28">
        <v>0</v>
      </c>
      <c r="BE578" s="28">
        <v>0</v>
      </c>
      <c r="BF578" s="28">
        <v>0</v>
      </c>
      <c r="BG578" s="28">
        <v>0</v>
      </c>
      <c r="BH578" s="28">
        <v>0</v>
      </c>
      <c r="BI578" s="28">
        <v>0</v>
      </c>
      <c r="BJ578" s="28">
        <v>0</v>
      </c>
      <c r="BK578" s="28">
        <v>0</v>
      </c>
      <c r="BL578" s="28">
        <v>0</v>
      </c>
      <c r="BM578" s="28">
        <v>0</v>
      </c>
      <c r="BN578" s="28">
        <v>0</v>
      </c>
      <c r="BO578" s="28">
        <v>0</v>
      </c>
      <c r="BP578" s="28">
        <v>0</v>
      </c>
      <c r="BQ578" s="28">
        <v>0</v>
      </c>
      <c r="BR578" s="28">
        <v>0</v>
      </c>
      <c r="BS578" s="28">
        <v>0</v>
      </c>
      <c r="BT578" s="28">
        <v>0</v>
      </c>
      <c r="BU578" s="28">
        <v>0</v>
      </c>
      <c r="BV578" s="31">
        <f t="shared" si="293"/>
        <v>0.87552632279999998</v>
      </c>
      <c r="BW578" s="31">
        <f t="shared" si="294"/>
        <v>0</v>
      </c>
      <c r="BX578" s="31">
        <f t="shared" si="295"/>
        <v>0</v>
      </c>
      <c r="BY578" s="31">
        <f t="shared" si="296"/>
        <v>0.87552632279999998</v>
      </c>
      <c r="BZ578" s="31">
        <f t="shared" si="297"/>
        <v>0</v>
      </c>
      <c r="CA578" s="31">
        <f t="shared" si="298"/>
        <v>0.46462200279999999</v>
      </c>
      <c r="CB578" s="31">
        <f t="shared" si="299"/>
        <v>0</v>
      </c>
      <c r="CC578" s="31">
        <f t="shared" si="300"/>
        <v>0</v>
      </c>
      <c r="CD578" s="31">
        <f t="shared" si="301"/>
        <v>0.46462200279999999</v>
      </c>
      <c r="CE578" s="31">
        <f t="shared" si="302"/>
        <v>0</v>
      </c>
      <c r="CF578" s="85" t="s">
        <v>1405</v>
      </c>
    </row>
    <row r="579" spans="1:84" ht="52.5" customHeight="1" x14ac:dyDescent="0.25">
      <c r="A579" s="7" t="s">
        <v>124</v>
      </c>
      <c r="B579" s="17" t="s">
        <v>460</v>
      </c>
      <c r="C579" s="8" t="s">
        <v>461</v>
      </c>
      <c r="D579" s="63">
        <v>2016</v>
      </c>
      <c r="E579" s="63">
        <v>2016</v>
      </c>
      <c r="F579" s="63" t="s">
        <v>1358</v>
      </c>
      <c r="G579" s="64">
        <v>3.3838453269754765E-2</v>
      </c>
      <c r="H579" s="64">
        <f t="shared" si="289"/>
        <v>0.24837424699999999</v>
      </c>
      <c r="I579" s="31" t="s">
        <v>891</v>
      </c>
      <c r="J579" s="31">
        <v>1.691895735694823E-2</v>
      </c>
      <c r="K579" s="31">
        <f t="shared" si="290"/>
        <v>0.124185147</v>
      </c>
      <c r="L579" s="67" t="s">
        <v>891</v>
      </c>
      <c r="M579" s="64">
        <v>0</v>
      </c>
      <c r="N579" s="31">
        <v>0</v>
      </c>
      <c r="O579" s="65">
        <v>0.20367012399999998</v>
      </c>
      <c r="P579" s="28">
        <v>0.23422064259999995</v>
      </c>
      <c r="Q579" s="28">
        <v>0.20366364107999999</v>
      </c>
      <c r="R579" s="31">
        <v>0.23421318724199996</v>
      </c>
      <c r="S579" s="31">
        <f t="shared" si="287"/>
        <v>0.1241891</v>
      </c>
      <c r="T579" s="31">
        <f t="shared" si="288"/>
        <v>0.124185147</v>
      </c>
      <c r="U579" s="31">
        <f t="shared" si="292"/>
        <v>0.1241891</v>
      </c>
      <c r="V579" s="31">
        <f t="shared" si="291"/>
        <v>0</v>
      </c>
      <c r="W579" s="31">
        <f t="shared" si="282"/>
        <v>0</v>
      </c>
      <c r="X579" s="31">
        <v>0</v>
      </c>
      <c r="Y579" s="28">
        <v>0</v>
      </c>
      <c r="Z579" s="28">
        <v>0</v>
      </c>
      <c r="AA579" s="28">
        <v>0</v>
      </c>
      <c r="AB579" s="28">
        <v>0</v>
      </c>
      <c r="AC579" s="28">
        <v>0</v>
      </c>
      <c r="AD579" s="28">
        <v>0</v>
      </c>
      <c r="AE579" s="28">
        <v>0</v>
      </c>
      <c r="AF579" s="28">
        <v>0</v>
      </c>
      <c r="AG579" s="28">
        <v>0</v>
      </c>
      <c r="AH579" s="28">
        <v>0.1241891</v>
      </c>
      <c r="AI579" s="28">
        <v>0</v>
      </c>
      <c r="AJ579" s="28">
        <v>0</v>
      </c>
      <c r="AK579" s="28">
        <v>0.1241891</v>
      </c>
      <c r="AL579" s="28">
        <v>0</v>
      </c>
      <c r="AM579" s="28">
        <v>0.124185147</v>
      </c>
      <c r="AN579" s="28">
        <v>0</v>
      </c>
      <c r="AO579" s="28">
        <v>0</v>
      </c>
      <c r="AP579" s="28">
        <v>0.124185147</v>
      </c>
      <c r="AQ579" s="28">
        <v>0</v>
      </c>
      <c r="AR579" s="28">
        <v>0</v>
      </c>
      <c r="AS579" s="28">
        <v>0</v>
      </c>
      <c r="AT579" s="28">
        <v>0</v>
      </c>
      <c r="AU579" s="28">
        <v>0</v>
      </c>
      <c r="AV579" s="28">
        <v>0</v>
      </c>
      <c r="AW579" s="28">
        <v>0</v>
      </c>
      <c r="AX579" s="28">
        <v>0</v>
      </c>
      <c r="AY579" s="28">
        <v>0</v>
      </c>
      <c r="AZ579" s="28">
        <v>0</v>
      </c>
      <c r="BA579" s="28">
        <v>0</v>
      </c>
      <c r="BB579" s="28">
        <v>0</v>
      </c>
      <c r="BC579" s="28">
        <v>0</v>
      </c>
      <c r="BD579" s="28">
        <v>0</v>
      </c>
      <c r="BE579" s="28">
        <v>0</v>
      </c>
      <c r="BF579" s="28">
        <v>0</v>
      </c>
      <c r="BG579" s="28">
        <v>0</v>
      </c>
      <c r="BH579" s="28">
        <v>0</v>
      </c>
      <c r="BI579" s="28">
        <v>0</v>
      </c>
      <c r="BJ579" s="28">
        <v>0</v>
      </c>
      <c r="BK579" s="28">
        <v>0</v>
      </c>
      <c r="BL579" s="28">
        <v>0</v>
      </c>
      <c r="BM579" s="28">
        <v>0</v>
      </c>
      <c r="BN579" s="28">
        <v>0</v>
      </c>
      <c r="BO579" s="28">
        <v>0</v>
      </c>
      <c r="BP579" s="28">
        <v>0</v>
      </c>
      <c r="BQ579" s="28">
        <v>0</v>
      </c>
      <c r="BR579" s="28">
        <v>0</v>
      </c>
      <c r="BS579" s="28">
        <v>0</v>
      </c>
      <c r="BT579" s="28">
        <v>0</v>
      </c>
      <c r="BU579" s="28">
        <v>0</v>
      </c>
      <c r="BV579" s="31">
        <f t="shared" si="293"/>
        <v>0.24837424699999999</v>
      </c>
      <c r="BW579" s="31">
        <f t="shared" si="294"/>
        <v>0</v>
      </c>
      <c r="BX579" s="31">
        <f t="shared" si="295"/>
        <v>0</v>
      </c>
      <c r="BY579" s="31">
        <f t="shared" si="296"/>
        <v>0.24837424699999999</v>
      </c>
      <c r="BZ579" s="31">
        <f t="shared" si="297"/>
        <v>0</v>
      </c>
      <c r="CA579" s="31">
        <f t="shared" si="298"/>
        <v>0.124185147</v>
      </c>
      <c r="CB579" s="31">
        <f t="shared" si="299"/>
        <v>0</v>
      </c>
      <c r="CC579" s="31">
        <f t="shared" si="300"/>
        <v>0</v>
      </c>
      <c r="CD579" s="31">
        <f t="shared" si="301"/>
        <v>0.124185147</v>
      </c>
      <c r="CE579" s="31">
        <f t="shared" si="302"/>
        <v>0</v>
      </c>
      <c r="CF579" s="85" t="s">
        <v>1405</v>
      </c>
    </row>
    <row r="580" spans="1:84" ht="52.5" customHeight="1" x14ac:dyDescent="0.25">
      <c r="A580" s="7" t="s">
        <v>124</v>
      </c>
      <c r="B580" s="18" t="s">
        <v>324</v>
      </c>
      <c r="C580" s="8" t="s">
        <v>474</v>
      </c>
      <c r="D580" s="63">
        <v>2016</v>
      </c>
      <c r="E580" s="63">
        <v>2016</v>
      </c>
      <c r="F580" s="63" t="s">
        <v>1358</v>
      </c>
      <c r="G580" s="64">
        <v>3.4824274141689371E-2</v>
      </c>
      <c r="H580" s="64">
        <f t="shared" si="289"/>
        <v>0.25561017219999999</v>
      </c>
      <c r="I580" s="31" t="s">
        <v>891</v>
      </c>
      <c r="J580" s="31">
        <v>1.7411718283378747E-2</v>
      </c>
      <c r="K580" s="31">
        <f t="shared" si="290"/>
        <v>0.12780201220000001</v>
      </c>
      <c r="L580" s="67" t="s">
        <v>891</v>
      </c>
      <c r="M580" s="64">
        <v>0</v>
      </c>
      <c r="N580" s="31">
        <v>0</v>
      </c>
      <c r="O580" s="65">
        <v>0.20960538239999996</v>
      </c>
      <c r="P580" s="28">
        <v>0.24104618975999992</v>
      </c>
      <c r="Q580" s="28">
        <v>0.209595300008</v>
      </c>
      <c r="R580" s="31">
        <v>0.24103459500919999</v>
      </c>
      <c r="S580" s="31">
        <f t="shared" si="287"/>
        <v>0.12780815999999998</v>
      </c>
      <c r="T580" s="31">
        <f t="shared" si="288"/>
        <v>0.12780201220000001</v>
      </c>
      <c r="U580" s="31">
        <f t="shared" si="292"/>
        <v>0.12780815999999998</v>
      </c>
      <c r="V580" s="31">
        <f t="shared" si="291"/>
        <v>0</v>
      </c>
      <c r="W580" s="31">
        <f t="shared" ref="W580:W643" si="303">AC580+BQ580</f>
        <v>0</v>
      </c>
      <c r="X580" s="31">
        <v>0</v>
      </c>
      <c r="Y580" s="28">
        <v>0</v>
      </c>
      <c r="Z580" s="28">
        <v>0</v>
      </c>
      <c r="AA580" s="28">
        <v>0</v>
      </c>
      <c r="AB580" s="28">
        <v>0</v>
      </c>
      <c r="AC580" s="28">
        <v>0</v>
      </c>
      <c r="AD580" s="28">
        <v>0</v>
      </c>
      <c r="AE580" s="28">
        <v>0</v>
      </c>
      <c r="AF580" s="28">
        <v>0</v>
      </c>
      <c r="AG580" s="28">
        <v>0</v>
      </c>
      <c r="AH580" s="28">
        <v>0.12780815999999998</v>
      </c>
      <c r="AI580" s="28">
        <v>0</v>
      </c>
      <c r="AJ580" s="28">
        <v>0</v>
      </c>
      <c r="AK580" s="28">
        <v>0.12780815999999998</v>
      </c>
      <c r="AL580" s="28">
        <v>0</v>
      </c>
      <c r="AM580" s="28">
        <v>0.12780201220000001</v>
      </c>
      <c r="AN580" s="28">
        <v>0</v>
      </c>
      <c r="AO580" s="28">
        <v>0</v>
      </c>
      <c r="AP580" s="28">
        <v>0.12780201220000001</v>
      </c>
      <c r="AQ580" s="28">
        <v>0</v>
      </c>
      <c r="AR580" s="28">
        <v>0</v>
      </c>
      <c r="AS580" s="28">
        <v>0</v>
      </c>
      <c r="AT580" s="28">
        <v>0</v>
      </c>
      <c r="AU580" s="28">
        <v>0</v>
      </c>
      <c r="AV580" s="28">
        <v>0</v>
      </c>
      <c r="AW580" s="28">
        <v>0</v>
      </c>
      <c r="AX580" s="28">
        <v>0</v>
      </c>
      <c r="AY580" s="28">
        <v>0</v>
      </c>
      <c r="AZ580" s="28">
        <v>0</v>
      </c>
      <c r="BA580" s="28">
        <v>0</v>
      </c>
      <c r="BB580" s="28">
        <v>0</v>
      </c>
      <c r="BC580" s="28">
        <v>0</v>
      </c>
      <c r="BD580" s="28">
        <v>0</v>
      </c>
      <c r="BE580" s="28">
        <v>0</v>
      </c>
      <c r="BF580" s="28">
        <v>0</v>
      </c>
      <c r="BG580" s="28">
        <v>0</v>
      </c>
      <c r="BH580" s="28">
        <v>0</v>
      </c>
      <c r="BI580" s="28">
        <v>0</v>
      </c>
      <c r="BJ580" s="28">
        <v>0</v>
      </c>
      <c r="BK580" s="28">
        <v>0</v>
      </c>
      <c r="BL580" s="28">
        <v>0</v>
      </c>
      <c r="BM580" s="28">
        <v>0</v>
      </c>
      <c r="BN580" s="28">
        <v>0</v>
      </c>
      <c r="BO580" s="28">
        <v>0</v>
      </c>
      <c r="BP580" s="28">
        <v>0</v>
      </c>
      <c r="BQ580" s="28">
        <v>0</v>
      </c>
      <c r="BR580" s="28">
        <v>0</v>
      </c>
      <c r="BS580" s="28">
        <v>0</v>
      </c>
      <c r="BT580" s="28">
        <v>0</v>
      </c>
      <c r="BU580" s="28">
        <v>0</v>
      </c>
      <c r="BV580" s="31">
        <f t="shared" si="293"/>
        <v>0.25561017219999999</v>
      </c>
      <c r="BW580" s="31">
        <f t="shared" si="294"/>
        <v>0</v>
      </c>
      <c r="BX580" s="31">
        <f t="shared" si="295"/>
        <v>0</v>
      </c>
      <c r="BY580" s="31">
        <f t="shared" si="296"/>
        <v>0.25561017219999999</v>
      </c>
      <c r="BZ580" s="31">
        <f t="shared" si="297"/>
        <v>0</v>
      </c>
      <c r="CA580" s="31">
        <f t="shared" si="298"/>
        <v>0.12780201220000001</v>
      </c>
      <c r="CB580" s="31">
        <f t="shared" si="299"/>
        <v>0</v>
      </c>
      <c r="CC580" s="31">
        <f t="shared" si="300"/>
        <v>0</v>
      </c>
      <c r="CD580" s="31">
        <f t="shared" si="301"/>
        <v>0.12780201220000001</v>
      </c>
      <c r="CE580" s="31">
        <f t="shared" si="302"/>
        <v>0</v>
      </c>
      <c r="CF580" s="85" t="s">
        <v>1405</v>
      </c>
    </row>
    <row r="581" spans="1:84" ht="52.5" customHeight="1" x14ac:dyDescent="0.25">
      <c r="A581" s="7" t="s">
        <v>124</v>
      </c>
      <c r="B581" s="18" t="s">
        <v>325</v>
      </c>
      <c r="C581" s="8" t="s">
        <v>475</v>
      </c>
      <c r="D581" s="63">
        <v>2016</v>
      </c>
      <c r="E581" s="63">
        <v>2016</v>
      </c>
      <c r="F581" s="63" t="s">
        <v>1358</v>
      </c>
      <c r="G581" s="64">
        <v>4.5094756212534053E-2</v>
      </c>
      <c r="H581" s="64">
        <f t="shared" si="289"/>
        <v>0.33099551059999993</v>
      </c>
      <c r="I581" s="31" t="s">
        <v>891</v>
      </c>
      <c r="J581" s="31">
        <v>2.2547271198910077E-2</v>
      </c>
      <c r="K581" s="31">
        <f t="shared" si="290"/>
        <v>0.16549697059999996</v>
      </c>
      <c r="L581" s="67" t="s">
        <v>891</v>
      </c>
      <c r="M581" s="64">
        <v>0</v>
      </c>
      <c r="N581" s="31">
        <v>0</v>
      </c>
      <c r="O581" s="65">
        <v>0.27141760559999994</v>
      </c>
      <c r="P581" s="28">
        <v>0.31213024643999993</v>
      </c>
      <c r="Q581" s="28">
        <v>0.27141503178399989</v>
      </c>
      <c r="R581" s="31">
        <v>0.31212728655159988</v>
      </c>
      <c r="S581" s="31">
        <f t="shared" si="287"/>
        <v>0.16549853999999997</v>
      </c>
      <c r="T581" s="31">
        <f t="shared" si="288"/>
        <v>0.16549697059999996</v>
      </c>
      <c r="U581" s="31">
        <f t="shared" si="292"/>
        <v>0.16549853999999997</v>
      </c>
      <c r="V581" s="31">
        <f t="shared" si="291"/>
        <v>0</v>
      </c>
      <c r="W581" s="31">
        <f t="shared" si="303"/>
        <v>0</v>
      </c>
      <c r="X581" s="31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>
        <v>0</v>
      </c>
      <c r="AE581" s="28">
        <v>0</v>
      </c>
      <c r="AF581" s="28">
        <v>0</v>
      </c>
      <c r="AG581" s="28">
        <v>0</v>
      </c>
      <c r="AH581" s="28">
        <v>0.16549853999999997</v>
      </c>
      <c r="AI581" s="28">
        <v>0</v>
      </c>
      <c r="AJ581" s="28">
        <v>0</v>
      </c>
      <c r="AK581" s="28">
        <v>0.16549853999999997</v>
      </c>
      <c r="AL581" s="28">
        <v>0</v>
      </c>
      <c r="AM581" s="28">
        <v>0.16549697059999996</v>
      </c>
      <c r="AN581" s="28">
        <v>0</v>
      </c>
      <c r="AO581" s="28">
        <v>0</v>
      </c>
      <c r="AP581" s="28">
        <v>0.16549697059999996</v>
      </c>
      <c r="AQ581" s="28">
        <v>0</v>
      </c>
      <c r="AR581" s="28">
        <v>0</v>
      </c>
      <c r="AS581" s="28">
        <v>0</v>
      </c>
      <c r="AT581" s="28">
        <v>0</v>
      </c>
      <c r="AU581" s="28">
        <v>0</v>
      </c>
      <c r="AV581" s="28">
        <v>0</v>
      </c>
      <c r="AW581" s="28">
        <v>0</v>
      </c>
      <c r="AX581" s="28">
        <v>0</v>
      </c>
      <c r="AY581" s="28">
        <v>0</v>
      </c>
      <c r="AZ581" s="28">
        <v>0</v>
      </c>
      <c r="BA581" s="28">
        <v>0</v>
      </c>
      <c r="BB581" s="28">
        <v>0</v>
      </c>
      <c r="BC581" s="28">
        <v>0</v>
      </c>
      <c r="BD581" s="28">
        <v>0</v>
      </c>
      <c r="BE581" s="28">
        <v>0</v>
      </c>
      <c r="BF581" s="28">
        <v>0</v>
      </c>
      <c r="BG581" s="28">
        <v>0</v>
      </c>
      <c r="BH581" s="28">
        <v>0</v>
      </c>
      <c r="BI581" s="28">
        <v>0</v>
      </c>
      <c r="BJ581" s="28">
        <v>0</v>
      </c>
      <c r="BK581" s="28">
        <v>0</v>
      </c>
      <c r="BL581" s="28">
        <v>0</v>
      </c>
      <c r="BM581" s="28">
        <v>0</v>
      </c>
      <c r="BN581" s="28">
        <v>0</v>
      </c>
      <c r="BO581" s="28">
        <v>0</v>
      </c>
      <c r="BP581" s="28">
        <v>0</v>
      </c>
      <c r="BQ581" s="28">
        <v>0</v>
      </c>
      <c r="BR581" s="28">
        <v>0</v>
      </c>
      <c r="BS581" s="28">
        <v>0</v>
      </c>
      <c r="BT581" s="28">
        <v>0</v>
      </c>
      <c r="BU581" s="28">
        <v>0</v>
      </c>
      <c r="BV581" s="31">
        <f t="shared" si="293"/>
        <v>0.33099551059999993</v>
      </c>
      <c r="BW581" s="31">
        <f t="shared" si="294"/>
        <v>0</v>
      </c>
      <c r="BX581" s="31">
        <f t="shared" si="295"/>
        <v>0</v>
      </c>
      <c r="BY581" s="31">
        <f t="shared" si="296"/>
        <v>0.33099551059999993</v>
      </c>
      <c r="BZ581" s="31">
        <f t="shared" si="297"/>
        <v>0</v>
      </c>
      <c r="CA581" s="31">
        <f t="shared" si="298"/>
        <v>0.16549697059999996</v>
      </c>
      <c r="CB581" s="31">
        <f t="shared" si="299"/>
        <v>0</v>
      </c>
      <c r="CC581" s="31">
        <f t="shared" si="300"/>
        <v>0</v>
      </c>
      <c r="CD581" s="31">
        <f t="shared" si="301"/>
        <v>0.16549697059999996</v>
      </c>
      <c r="CE581" s="31">
        <f t="shared" si="302"/>
        <v>0</v>
      </c>
      <c r="CF581" s="85" t="s">
        <v>1405</v>
      </c>
    </row>
    <row r="582" spans="1:84" ht="52.5" customHeight="1" x14ac:dyDescent="0.25">
      <c r="A582" s="7" t="s">
        <v>124</v>
      </c>
      <c r="B582" s="18" t="s">
        <v>326</v>
      </c>
      <c r="C582" s="8" t="s">
        <v>450</v>
      </c>
      <c r="D582" s="63">
        <v>2016</v>
      </c>
      <c r="E582" s="63">
        <v>2016</v>
      </c>
      <c r="F582" s="63" t="s">
        <v>1358</v>
      </c>
      <c r="G582" s="64">
        <v>0.1108671138147139</v>
      </c>
      <c r="H582" s="64">
        <f t="shared" si="289"/>
        <v>0.8137646154</v>
      </c>
      <c r="I582" s="31" t="s">
        <v>891</v>
      </c>
      <c r="J582" s="31">
        <v>5.5433639700272479E-2</v>
      </c>
      <c r="K582" s="31">
        <f t="shared" si="290"/>
        <v>0.40688291539999999</v>
      </c>
      <c r="L582" s="67" t="s">
        <v>891</v>
      </c>
      <c r="M582" s="64">
        <v>0</v>
      </c>
      <c r="N582" s="31">
        <v>0</v>
      </c>
      <c r="O582" s="65">
        <v>0.66728598799999994</v>
      </c>
      <c r="P582" s="28">
        <v>0.76737888619999983</v>
      </c>
      <c r="Q582" s="28">
        <v>0.66728798125599997</v>
      </c>
      <c r="R582" s="31">
        <v>0.7673811784443999</v>
      </c>
      <c r="S582" s="31">
        <f t="shared" si="287"/>
        <v>0.40688169999999996</v>
      </c>
      <c r="T582" s="31">
        <f t="shared" si="288"/>
        <v>0.40688291539999999</v>
      </c>
      <c r="U582" s="31">
        <f t="shared" si="292"/>
        <v>0.40688169999999996</v>
      </c>
      <c r="V582" s="31">
        <f t="shared" si="291"/>
        <v>0</v>
      </c>
      <c r="W582" s="31">
        <f t="shared" si="303"/>
        <v>0</v>
      </c>
      <c r="X582" s="31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  <c r="AH582" s="28">
        <v>0.40688169999999996</v>
      </c>
      <c r="AI582" s="28">
        <v>0</v>
      </c>
      <c r="AJ582" s="28">
        <v>0</v>
      </c>
      <c r="AK582" s="28">
        <v>0.40688169999999996</v>
      </c>
      <c r="AL582" s="28">
        <v>0</v>
      </c>
      <c r="AM582" s="28">
        <v>0.40688291539999999</v>
      </c>
      <c r="AN582" s="28">
        <v>0</v>
      </c>
      <c r="AO582" s="28">
        <v>0</v>
      </c>
      <c r="AP582" s="28">
        <v>0.40688291539999999</v>
      </c>
      <c r="AQ582" s="28">
        <v>0</v>
      </c>
      <c r="AR582" s="28">
        <v>0</v>
      </c>
      <c r="AS582" s="28">
        <v>0</v>
      </c>
      <c r="AT582" s="28">
        <v>0</v>
      </c>
      <c r="AU582" s="28">
        <v>0</v>
      </c>
      <c r="AV582" s="28">
        <v>0</v>
      </c>
      <c r="AW582" s="28">
        <v>0</v>
      </c>
      <c r="AX582" s="28">
        <v>0</v>
      </c>
      <c r="AY582" s="28">
        <v>0</v>
      </c>
      <c r="AZ582" s="28">
        <v>0</v>
      </c>
      <c r="BA582" s="28">
        <v>0</v>
      </c>
      <c r="BB582" s="28">
        <v>0</v>
      </c>
      <c r="BC582" s="28">
        <v>0</v>
      </c>
      <c r="BD582" s="28">
        <v>0</v>
      </c>
      <c r="BE582" s="28">
        <v>0</v>
      </c>
      <c r="BF582" s="28">
        <v>0</v>
      </c>
      <c r="BG582" s="28">
        <v>0</v>
      </c>
      <c r="BH582" s="28">
        <v>0</v>
      </c>
      <c r="BI582" s="28">
        <v>0</v>
      </c>
      <c r="BJ582" s="28">
        <v>0</v>
      </c>
      <c r="BK582" s="28">
        <v>0</v>
      </c>
      <c r="BL582" s="28">
        <v>0</v>
      </c>
      <c r="BM582" s="28">
        <v>0</v>
      </c>
      <c r="BN582" s="28">
        <v>0</v>
      </c>
      <c r="BO582" s="28">
        <v>0</v>
      </c>
      <c r="BP582" s="28">
        <v>0</v>
      </c>
      <c r="BQ582" s="28">
        <v>0</v>
      </c>
      <c r="BR582" s="28">
        <v>0</v>
      </c>
      <c r="BS582" s="28">
        <v>0</v>
      </c>
      <c r="BT582" s="28">
        <v>0</v>
      </c>
      <c r="BU582" s="28">
        <v>0</v>
      </c>
      <c r="BV582" s="31">
        <f t="shared" si="293"/>
        <v>0.8137646154</v>
      </c>
      <c r="BW582" s="31">
        <f t="shared" si="294"/>
        <v>0</v>
      </c>
      <c r="BX582" s="31">
        <f t="shared" si="295"/>
        <v>0</v>
      </c>
      <c r="BY582" s="31">
        <f t="shared" si="296"/>
        <v>0.8137646154</v>
      </c>
      <c r="BZ582" s="31">
        <f t="shared" si="297"/>
        <v>0</v>
      </c>
      <c r="CA582" s="31">
        <f t="shared" si="298"/>
        <v>0.40688291539999999</v>
      </c>
      <c r="CB582" s="31">
        <f t="shared" si="299"/>
        <v>0</v>
      </c>
      <c r="CC582" s="31">
        <f t="shared" si="300"/>
        <v>0</v>
      </c>
      <c r="CD582" s="31">
        <f t="shared" si="301"/>
        <v>0.40688291539999999</v>
      </c>
      <c r="CE582" s="31">
        <f t="shared" si="302"/>
        <v>0</v>
      </c>
      <c r="CF582" s="85" t="s">
        <v>1405</v>
      </c>
    </row>
    <row r="583" spans="1:84" ht="52.5" customHeight="1" x14ac:dyDescent="0.25">
      <c r="A583" s="7" t="s">
        <v>124</v>
      </c>
      <c r="B583" s="18" t="s">
        <v>327</v>
      </c>
      <c r="C583" s="8" t="s">
        <v>452</v>
      </c>
      <c r="D583" s="63">
        <v>2016</v>
      </c>
      <c r="E583" s="63">
        <v>2016</v>
      </c>
      <c r="F583" s="63" t="s">
        <v>1358</v>
      </c>
      <c r="G583" s="64">
        <v>4.9648524114441414E-2</v>
      </c>
      <c r="H583" s="64">
        <f t="shared" si="289"/>
        <v>0.36442016699999996</v>
      </c>
      <c r="I583" s="31" t="s">
        <v>891</v>
      </c>
      <c r="J583" s="31">
        <v>3.5652502316076286E-2</v>
      </c>
      <c r="K583" s="31">
        <f t="shared" si="290"/>
        <v>0.26168936699999995</v>
      </c>
      <c r="L583" s="67" t="s">
        <v>891</v>
      </c>
      <c r="M583" s="64">
        <v>0</v>
      </c>
      <c r="N583" s="31">
        <v>0</v>
      </c>
      <c r="O583" s="65">
        <v>0.168478512</v>
      </c>
      <c r="P583" s="28">
        <v>0.19375028879999998</v>
      </c>
      <c r="Q583" s="28">
        <v>0.42917056187999991</v>
      </c>
      <c r="R583" s="31">
        <v>0.49354614616199988</v>
      </c>
      <c r="S583" s="31">
        <f t="shared" si="287"/>
        <v>0.1027308</v>
      </c>
      <c r="T583" s="31">
        <f t="shared" si="288"/>
        <v>0.26168936699999995</v>
      </c>
      <c r="U583" s="31">
        <f t="shared" si="292"/>
        <v>0.1027308</v>
      </c>
      <c r="V583" s="31">
        <f t="shared" si="291"/>
        <v>0</v>
      </c>
      <c r="W583" s="31">
        <f t="shared" si="303"/>
        <v>0</v>
      </c>
      <c r="X583" s="31">
        <v>0</v>
      </c>
      <c r="Y583" s="28">
        <v>0</v>
      </c>
      <c r="Z583" s="28">
        <v>0</v>
      </c>
      <c r="AA583" s="28">
        <v>0</v>
      </c>
      <c r="AB583" s="28">
        <v>0</v>
      </c>
      <c r="AC583" s="28">
        <v>0</v>
      </c>
      <c r="AD583" s="28">
        <v>0</v>
      </c>
      <c r="AE583" s="28">
        <v>0</v>
      </c>
      <c r="AF583" s="28">
        <v>0</v>
      </c>
      <c r="AG583" s="28">
        <v>0</v>
      </c>
      <c r="AH583" s="28">
        <v>0.1027308</v>
      </c>
      <c r="AI583" s="28">
        <v>0</v>
      </c>
      <c r="AJ583" s="28">
        <v>0</v>
      </c>
      <c r="AK583" s="28">
        <v>0.1027308</v>
      </c>
      <c r="AL583" s="28">
        <v>0</v>
      </c>
      <c r="AM583" s="28">
        <v>0.26168936699999995</v>
      </c>
      <c r="AN583" s="28">
        <v>0</v>
      </c>
      <c r="AO583" s="28">
        <v>0</v>
      </c>
      <c r="AP583" s="28">
        <v>0.26168936699999995</v>
      </c>
      <c r="AQ583" s="28">
        <v>0</v>
      </c>
      <c r="AR583" s="28">
        <v>0</v>
      </c>
      <c r="AS583" s="28">
        <v>0</v>
      </c>
      <c r="AT583" s="28">
        <v>0</v>
      </c>
      <c r="AU583" s="28">
        <v>0</v>
      </c>
      <c r="AV583" s="28">
        <v>0</v>
      </c>
      <c r="AW583" s="28">
        <v>0</v>
      </c>
      <c r="AX583" s="28">
        <v>0</v>
      </c>
      <c r="AY583" s="28">
        <v>0</v>
      </c>
      <c r="AZ583" s="28">
        <v>0</v>
      </c>
      <c r="BA583" s="28">
        <v>0</v>
      </c>
      <c r="BB583" s="28">
        <v>0</v>
      </c>
      <c r="BC583" s="28">
        <v>0</v>
      </c>
      <c r="BD583" s="28">
        <v>0</v>
      </c>
      <c r="BE583" s="28">
        <v>0</v>
      </c>
      <c r="BF583" s="28">
        <v>0</v>
      </c>
      <c r="BG583" s="28">
        <v>0</v>
      </c>
      <c r="BH583" s="28">
        <v>0</v>
      </c>
      <c r="BI583" s="28">
        <v>0</v>
      </c>
      <c r="BJ583" s="28">
        <v>0</v>
      </c>
      <c r="BK583" s="28">
        <v>0</v>
      </c>
      <c r="BL583" s="28">
        <v>0</v>
      </c>
      <c r="BM583" s="28">
        <v>0</v>
      </c>
      <c r="BN583" s="28">
        <v>0</v>
      </c>
      <c r="BO583" s="28">
        <v>0</v>
      </c>
      <c r="BP583" s="28">
        <v>0</v>
      </c>
      <c r="BQ583" s="28">
        <v>0</v>
      </c>
      <c r="BR583" s="28">
        <v>0</v>
      </c>
      <c r="BS583" s="28">
        <v>0</v>
      </c>
      <c r="BT583" s="28">
        <v>0</v>
      </c>
      <c r="BU583" s="28">
        <v>0</v>
      </c>
      <c r="BV583" s="31">
        <f t="shared" si="293"/>
        <v>0.36442016699999996</v>
      </c>
      <c r="BW583" s="31">
        <f t="shared" si="294"/>
        <v>0</v>
      </c>
      <c r="BX583" s="31">
        <f t="shared" si="295"/>
        <v>0</v>
      </c>
      <c r="BY583" s="31">
        <f t="shared" si="296"/>
        <v>0.36442016699999996</v>
      </c>
      <c r="BZ583" s="31">
        <f t="shared" si="297"/>
        <v>0</v>
      </c>
      <c r="CA583" s="31">
        <f t="shared" si="298"/>
        <v>0.26168936699999995</v>
      </c>
      <c r="CB583" s="31">
        <f t="shared" si="299"/>
        <v>0</v>
      </c>
      <c r="CC583" s="31">
        <f t="shared" si="300"/>
        <v>0</v>
      </c>
      <c r="CD583" s="31">
        <f t="shared" si="301"/>
        <v>0.26168936699999995</v>
      </c>
      <c r="CE583" s="31">
        <f t="shared" si="302"/>
        <v>0</v>
      </c>
      <c r="CF583" s="85" t="s">
        <v>1405</v>
      </c>
    </row>
    <row r="584" spans="1:84" ht="52.5" customHeight="1" x14ac:dyDescent="0.25">
      <c r="A584" s="7" t="s">
        <v>124</v>
      </c>
      <c r="B584" s="18" t="s">
        <v>328</v>
      </c>
      <c r="C584" s="8" t="s">
        <v>476</v>
      </c>
      <c r="D584" s="63">
        <v>2016</v>
      </c>
      <c r="E584" s="63">
        <v>2016</v>
      </c>
      <c r="F584" s="63" t="s">
        <v>1358</v>
      </c>
      <c r="G584" s="64">
        <v>1.142183544877384</v>
      </c>
      <c r="H584" s="64">
        <f t="shared" si="289"/>
        <v>8.3836272193999992</v>
      </c>
      <c r="I584" s="31" t="s">
        <v>891</v>
      </c>
      <c r="J584" s="31">
        <v>0.59936521790190733</v>
      </c>
      <c r="K584" s="31">
        <f t="shared" si="290"/>
        <v>4.3993406993999997</v>
      </c>
      <c r="L584" s="67" t="s">
        <v>891</v>
      </c>
      <c r="M584" s="64">
        <v>0</v>
      </c>
      <c r="N584" s="31">
        <v>0</v>
      </c>
      <c r="O584" s="65">
        <v>6.5342298927999991</v>
      </c>
      <c r="P584" s="28">
        <v>7.5143643767199988</v>
      </c>
      <c r="Q584" s="28">
        <v>7.2149187470159992</v>
      </c>
      <c r="R584" s="31">
        <v>8.297156559068398</v>
      </c>
      <c r="S584" s="31">
        <f t="shared" si="287"/>
        <v>3.9842865199999999</v>
      </c>
      <c r="T584" s="31">
        <f t="shared" si="288"/>
        <v>4.3993406993999997</v>
      </c>
      <c r="U584" s="31">
        <f t="shared" si="292"/>
        <v>3.9842865199999999</v>
      </c>
      <c r="V584" s="31">
        <f t="shared" si="291"/>
        <v>0</v>
      </c>
      <c r="W584" s="31">
        <f t="shared" si="303"/>
        <v>0</v>
      </c>
      <c r="X584" s="31">
        <v>0</v>
      </c>
      <c r="Y584" s="28">
        <v>0</v>
      </c>
      <c r="Z584" s="28">
        <v>0</v>
      </c>
      <c r="AA584" s="28">
        <v>0</v>
      </c>
      <c r="AB584" s="28">
        <v>0</v>
      </c>
      <c r="AC584" s="28">
        <v>0</v>
      </c>
      <c r="AD584" s="28">
        <v>0</v>
      </c>
      <c r="AE584" s="28">
        <v>0</v>
      </c>
      <c r="AF584" s="28">
        <v>0</v>
      </c>
      <c r="AG584" s="28">
        <v>0</v>
      </c>
      <c r="AH584" s="28">
        <v>3.9842865199999999</v>
      </c>
      <c r="AI584" s="28">
        <v>0</v>
      </c>
      <c r="AJ584" s="28">
        <v>0</v>
      </c>
      <c r="AK584" s="28">
        <v>3.9842865199999999</v>
      </c>
      <c r="AL584" s="28">
        <v>0</v>
      </c>
      <c r="AM584" s="28">
        <v>4.3993406993999997</v>
      </c>
      <c r="AN584" s="28">
        <v>0</v>
      </c>
      <c r="AO584" s="28">
        <v>0</v>
      </c>
      <c r="AP584" s="28">
        <v>4.3993406993999997</v>
      </c>
      <c r="AQ584" s="28">
        <v>0</v>
      </c>
      <c r="AR584" s="28">
        <v>0</v>
      </c>
      <c r="AS584" s="28">
        <v>0</v>
      </c>
      <c r="AT584" s="28">
        <v>0</v>
      </c>
      <c r="AU584" s="28">
        <v>0</v>
      </c>
      <c r="AV584" s="28">
        <v>0</v>
      </c>
      <c r="AW584" s="28">
        <v>0</v>
      </c>
      <c r="AX584" s="28">
        <v>0</v>
      </c>
      <c r="AY584" s="28">
        <v>0</v>
      </c>
      <c r="AZ584" s="28">
        <v>0</v>
      </c>
      <c r="BA584" s="28">
        <v>0</v>
      </c>
      <c r="BB584" s="28">
        <v>0</v>
      </c>
      <c r="BC584" s="28">
        <v>0</v>
      </c>
      <c r="BD584" s="28">
        <v>0</v>
      </c>
      <c r="BE584" s="28">
        <v>0</v>
      </c>
      <c r="BF584" s="28">
        <v>0</v>
      </c>
      <c r="BG584" s="28">
        <v>0</v>
      </c>
      <c r="BH584" s="28">
        <v>0</v>
      </c>
      <c r="BI584" s="28">
        <v>0</v>
      </c>
      <c r="BJ584" s="28">
        <v>0</v>
      </c>
      <c r="BK584" s="28">
        <v>0</v>
      </c>
      <c r="BL584" s="28">
        <v>0</v>
      </c>
      <c r="BM584" s="28">
        <v>0</v>
      </c>
      <c r="BN584" s="28">
        <v>0</v>
      </c>
      <c r="BO584" s="28">
        <v>0</v>
      </c>
      <c r="BP584" s="28">
        <v>0</v>
      </c>
      <c r="BQ584" s="28">
        <v>0</v>
      </c>
      <c r="BR584" s="28">
        <v>0</v>
      </c>
      <c r="BS584" s="28">
        <v>0</v>
      </c>
      <c r="BT584" s="28">
        <v>0</v>
      </c>
      <c r="BU584" s="28">
        <v>0</v>
      </c>
      <c r="BV584" s="31">
        <f t="shared" si="293"/>
        <v>8.3836272193999992</v>
      </c>
      <c r="BW584" s="31">
        <f t="shared" si="294"/>
        <v>0</v>
      </c>
      <c r="BX584" s="31">
        <f t="shared" si="295"/>
        <v>0</v>
      </c>
      <c r="BY584" s="31">
        <f t="shared" si="296"/>
        <v>8.3836272193999992</v>
      </c>
      <c r="BZ584" s="31">
        <f t="shared" si="297"/>
        <v>0</v>
      </c>
      <c r="CA584" s="31">
        <f t="shared" si="298"/>
        <v>4.3993406993999997</v>
      </c>
      <c r="CB584" s="31">
        <f t="shared" si="299"/>
        <v>0</v>
      </c>
      <c r="CC584" s="31">
        <f t="shared" si="300"/>
        <v>0</v>
      </c>
      <c r="CD584" s="31">
        <f t="shared" si="301"/>
        <v>4.3993406993999997</v>
      </c>
      <c r="CE584" s="31">
        <f t="shared" si="302"/>
        <v>0</v>
      </c>
      <c r="CF584" s="85" t="s">
        <v>1405</v>
      </c>
    </row>
    <row r="585" spans="1:84" ht="52.5" customHeight="1" x14ac:dyDescent="0.25">
      <c r="A585" s="7" t="s">
        <v>124</v>
      </c>
      <c r="B585" s="18" t="s">
        <v>329</v>
      </c>
      <c r="C585" s="8" t="s">
        <v>477</v>
      </c>
      <c r="D585" s="63">
        <v>2016</v>
      </c>
      <c r="E585" s="63">
        <v>2016</v>
      </c>
      <c r="F585" s="63" t="s">
        <v>1358</v>
      </c>
      <c r="G585" s="64">
        <v>1.1128443351498636</v>
      </c>
      <c r="H585" s="64">
        <f t="shared" si="289"/>
        <v>8.168277419999999</v>
      </c>
      <c r="I585" s="31" t="s">
        <v>891</v>
      </c>
      <c r="J585" s="31">
        <v>0.62430858038147141</v>
      </c>
      <c r="K585" s="31">
        <f t="shared" si="290"/>
        <v>4.5824249799999999</v>
      </c>
      <c r="L585" s="67" t="s">
        <v>891</v>
      </c>
      <c r="M585" s="64">
        <v>0</v>
      </c>
      <c r="N585" s="31">
        <v>0</v>
      </c>
      <c r="O585" s="65">
        <v>5.8807980015999997</v>
      </c>
      <c r="P585" s="28">
        <v>6.7629177018399993</v>
      </c>
      <c r="Q585" s="28">
        <v>7.5151769671999995</v>
      </c>
      <c r="R585" s="31">
        <v>8.6424535122799995</v>
      </c>
      <c r="S585" s="31">
        <f t="shared" si="287"/>
        <v>3.58585244</v>
      </c>
      <c r="T585" s="31">
        <f t="shared" si="288"/>
        <v>4.5824249799999999</v>
      </c>
      <c r="U585" s="31">
        <f t="shared" si="292"/>
        <v>3.58585244</v>
      </c>
      <c r="V585" s="31">
        <f t="shared" si="291"/>
        <v>0</v>
      </c>
      <c r="W585" s="31">
        <f t="shared" si="303"/>
        <v>0</v>
      </c>
      <c r="X585" s="31">
        <v>0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8">
        <v>0</v>
      </c>
      <c r="AG585" s="28">
        <v>0</v>
      </c>
      <c r="AH585" s="28">
        <v>3.58585244</v>
      </c>
      <c r="AI585" s="28">
        <v>0</v>
      </c>
      <c r="AJ585" s="28">
        <v>0</v>
      </c>
      <c r="AK585" s="28">
        <v>3.58585244</v>
      </c>
      <c r="AL585" s="28">
        <v>0</v>
      </c>
      <c r="AM585" s="28">
        <v>4.5824249799999999</v>
      </c>
      <c r="AN585" s="28">
        <v>0</v>
      </c>
      <c r="AO585" s="28">
        <v>0</v>
      </c>
      <c r="AP585" s="28">
        <v>4.5824249799999999</v>
      </c>
      <c r="AQ585" s="28">
        <v>0</v>
      </c>
      <c r="AR585" s="28">
        <v>0</v>
      </c>
      <c r="AS585" s="28">
        <v>0</v>
      </c>
      <c r="AT585" s="28">
        <v>0</v>
      </c>
      <c r="AU585" s="28">
        <v>0</v>
      </c>
      <c r="AV585" s="28">
        <v>0</v>
      </c>
      <c r="AW585" s="28">
        <v>0</v>
      </c>
      <c r="AX585" s="28">
        <v>0</v>
      </c>
      <c r="AY585" s="28">
        <v>0</v>
      </c>
      <c r="AZ585" s="28">
        <v>0</v>
      </c>
      <c r="BA585" s="28">
        <v>0</v>
      </c>
      <c r="BB585" s="28">
        <v>0</v>
      </c>
      <c r="BC585" s="28">
        <v>0</v>
      </c>
      <c r="BD585" s="28">
        <v>0</v>
      </c>
      <c r="BE585" s="28">
        <v>0</v>
      </c>
      <c r="BF585" s="28">
        <v>0</v>
      </c>
      <c r="BG585" s="28">
        <v>0</v>
      </c>
      <c r="BH585" s="28">
        <v>0</v>
      </c>
      <c r="BI585" s="28">
        <v>0</v>
      </c>
      <c r="BJ585" s="28">
        <v>0</v>
      </c>
      <c r="BK585" s="28">
        <v>0</v>
      </c>
      <c r="BL585" s="28">
        <v>0</v>
      </c>
      <c r="BM585" s="28">
        <v>0</v>
      </c>
      <c r="BN585" s="28">
        <v>0</v>
      </c>
      <c r="BO585" s="28">
        <v>0</v>
      </c>
      <c r="BP585" s="28">
        <v>0</v>
      </c>
      <c r="BQ585" s="28">
        <v>0</v>
      </c>
      <c r="BR585" s="28">
        <v>0</v>
      </c>
      <c r="BS585" s="28">
        <v>0</v>
      </c>
      <c r="BT585" s="28">
        <v>0</v>
      </c>
      <c r="BU585" s="28">
        <v>0</v>
      </c>
      <c r="BV585" s="31">
        <f t="shared" si="293"/>
        <v>8.168277419999999</v>
      </c>
      <c r="BW585" s="31">
        <f t="shared" si="294"/>
        <v>0</v>
      </c>
      <c r="BX585" s="31">
        <f t="shared" si="295"/>
        <v>0</v>
      </c>
      <c r="BY585" s="31">
        <f t="shared" si="296"/>
        <v>8.168277419999999</v>
      </c>
      <c r="BZ585" s="31">
        <f t="shared" si="297"/>
        <v>0</v>
      </c>
      <c r="CA585" s="31">
        <f t="shared" si="298"/>
        <v>4.5824249799999999</v>
      </c>
      <c r="CB585" s="31">
        <f t="shared" si="299"/>
        <v>0</v>
      </c>
      <c r="CC585" s="31">
        <f t="shared" si="300"/>
        <v>0</v>
      </c>
      <c r="CD585" s="31">
        <f t="shared" si="301"/>
        <v>4.5824249799999999</v>
      </c>
      <c r="CE585" s="31">
        <f t="shared" si="302"/>
        <v>0</v>
      </c>
      <c r="CF585" s="85" t="s">
        <v>1405</v>
      </c>
    </row>
    <row r="586" spans="1:84" ht="52.5" customHeight="1" x14ac:dyDescent="0.25">
      <c r="A586" s="7" t="s">
        <v>124</v>
      </c>
      <c r="B586" s="18" t="s">
        <v>330</v>
      </c>
      <c r="C586" s="8" t="s">
        <v>478</v>
      </c>
      <c r="D586" s="63">
        <v>2016</v>
      </c>
      <c r="E586" s="63">
        <v>2016</v>
      </c>
      <c r="F586" s="63" t="s">
        <v>1358</v>
      </c>
      <c r="G586" s="64">
        <v>0.96790457504087202</v>
      </c>
      <c r="H586" s="64">
        <f t="shared" si="289"/>
        <v>7.1432136148000005</v>
      </c>
      <c r="I586" s="31" t="s">
        <v>891</v>
      </c>
      <c r="J586" s="31">
        <v>0.53365010637602173</v>
      </c>
      <c r="K586" s="31">
        <f t="shared" si="290"/>
        <v>3.9557858147999996</v>
      </c>
      <c r="L586" s="67" t="s">
        <v>891</v>
      </c>
      <c r="M586" s="64">
        <v>0</v>
      </c>
      <c r="N586" s="31">
        <v>0</v>
      </c>
      <c r="O586" s="65">
        <v>5.2273815919999995</v>
      </c>
      <c r="P586" s="28">
        <v>6.0114888307999994</v>
      </c>
      <c r="Q586" s="28">
        <v>6.4238665205119991</v>
      </c>
      <c r="R586" s="31">
        <v>7.3874464985887984</v>
      </c>
      <c r="S586" s="31">
        <f t="shared" si="287"/>
        <v>3.1874278</v>
      </c>
      <c r="T586" s="31">
        <f t="shared" si="288"/>
        <v>3.9557858147999996</v>
      </c>
      <c r="U586" s="31">
        <f t="shared" si="292"/>
        <v>3.1874278</v>
      </c>
      <c r="V586" s="31">
        <f t="shared" si="291"/>
        <v>0</v>
      </c>
      <c r="W586" s="31">
        <f t="shared" si="303"/>
        <v>0</v>
      </c>
      <c r="X586" s="31">
        <v>0</v>
      </c>
      <c r="Y586" s="28">
        <v>0</v>
      </c>
      <c r="Z586" s="28">
        <v>0</v>
      </c>
      <c r="AA586" s="28">
        <v>0</v>
      </c>
      <c r="AB586" s="28">
        <v>0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  <c r="AH586" s="28">
        <v>3.1874278</v>
      </c>
      <c r="AI586" s="28">
        <v>0</v>
      </c>
      <c r="AJ586" s="28">
        <v>0</v>
      </c>
      <c r="AK586" s="28">
        <v>3.1874278</v>
      </c>
      <c r="AL586" s="28">
        <v>0</v>
      </c>
      <c r="AM586" s="28">
        <v>3.9169917807999997</v>
      </c>
      <c r="AN586" s="28">
        <v>0</v>
      </c>
      <c r="AO586" s="28">
        <v>0</v>
      </c>
      <c r="AP586" s="28">
        <v>3.9169917807999997</v>
      </c>
      <c r="AQ586" s="28">
        <v>0</v>
      </c>
      <c r="AR586" s="28">
        <v>0</v>
      </c>
      <c r="AS586" s="28">
        <v>0</v>
      </c>
      <c r="AT586" s="28">
        <v>0</v>
      </c>
      <c r="AU586" s="28">
        <v>0</v>
      </c>
      <c r="AV586" s="28">
        <v>0</v>
      </c>
      <c r="AW586" s="28">
        <v>0</v>
      </c>
      <c r="AX586" s="28">
        <v>0</v>
      </c>
      <c r="AY586" s="28">
        <v>0</v>
      </c>
      <c r="AZ586" s="28">
        <v>0</v>
      </c>
      <c r="BA586" s="28">
        <v>0</v>
      </c>
      <c r="BB586" s="28">
        <v>0</v>
      </c>
      <c r="BC586" s="28">
        <v>0</v>
      </c>
      <c r="BD586" s="28">
        <v>0</v>
      </c>
      <c r="BE586" s="28">
        <v>0</v>
      </c>
      <c r="BF586" s="28">
        <v>0</v>
      </c>
      <c r="BG586" s="28">
        <v>3.8794033999999998E-2</v>
      </c>
      <c r="BH586" s="28">
        <v>0</v>
      </c>
      <c r="BI586" s="28">
        <v>0</v>
      </c>
      <c r="BJ586" s="28">
        <v>3.8794033999999998E-2</v>
      </c>
      <c r="BK586" s="28">
        <v>0</v>
      </c>
      <c r="BL586" s="28">
        <v>0</v>
      </c>
      <c r="BM586" s="28">
        <v>0</v>
      </c>
      <c r="BN586" s="28">
        <v>0</v>
      </c>
      <c r="BO586" s="28">
        <v>0</v>
      </c>
      <c r="BP586" s="28">
        <v>0</v>
      </c>
      <c r="BQ586" s="28">
        <v>0</v>
      </c>
      <c r="BR586" s="28">
        <v>0</v>
      </c>
      <c r="BS586" s="28">
        <v>0</v>
      </c>
      <c r="BT586" s="28">
        <v>0</v>
      </c>
      <c r="BU586" s="28">
        <v>0</v>
      </c>
      <c r="BV586" s="31">
        <f t="shared" si="293"/>
        <v>7.1432136148000005</v>
      </c>
      <c r="BW586" s="31">
        <f t="shared" si="294"/>
        <v>0</v>
      </c>
      <c r="BX586" s="31">
        <f t="shared" si="295"/>
        <v>0</v>
      </c>
      <c r="BY586" s="31">
        <f t="shared" si="296"/>
        <v>7.1432136148000005</v>
      </c>
      <c r="BZ586" s="31">
        <f t="shared" si="297"/>
        <v>0</v>
      </c>
      <c r="CA586" s="31">
        <f t="shared" si="298"/>
        <v>3.9557858147999996</v>
      </c>
      <c r="CB586" s="31">
        <f t="shared" si="299"/>
        <v>0</v>
      </c>
      <c r="CC586" s="31">
        <f t="shared" si="300"/>
        <v>0</v>
      </c>
      <c r="CD586" s="31">
        <f t="shared" si="301"/>
        <v>3.9557858147999996</v>
      </c>
      <c r="CE586" s="31">
        <f t="shared" si="302"/>
        <v>0</v>
      </c>
      <c r="CF586" s="85" t="s">
        <v>1405</v>
      </c>
    </row>
    <row r="587" spans="1:84" ht="52.5" customHeight="1" x14ac:dyDescent="0.25">
      <c r="A587" s="7" t="s">
        <v>124</v>
      </c>
      <c r="B587" s="18" t="s">
        <v>331</v>
      </c>
      <c r="C587" s="8" t="s">
        <v>479</v>
      </c>
      <c r="D587" s="63">
        <v>2016</v>
      </c>
      <c r="E587" s="63">
        <v>2016</v>
      </c>
      <c r="F587" s="63" t="s">
        <v>1358</v>
      </c>
      <c r="G587" s="64">
        <v>1.1662233858583104</v>
      </c>
      <c r="H587" s="64">
        <f t="shared" si="289"/>
        <v>8.5600796521999989</v>
      </c>
      <c r="I587" s="31" t="s">
        <v>891</v>
      </c>
      <c r="J587" s="31">
        <v>0.62340521964577644</v>
      </c>
      <c r="K587" s="31">
        <f t="shared" si="290"/>
        <v>4.5757943121999993</v>
      </c>
      <c r="L587" s="67" t="s">
        <v>891</v>
      </c>
      <c r="M587" s="64">
        <v>0</v>
      </c>
      <c r="N587" s="31">
        <v>0</v>
      </c>
      <c r="O587" s="65">
        <v>6.5342279575999997</v>
      </c>
      <c r="P587" s="28">
        <v>7.5143621512399994</v>
      </c>
      <c r="Q587" s="28">
        <v>7.5043026720079986</v>
      </c>
      <c r="R587" s="31">
        <v>8.6299480728091975</v>
      </c>
      <c r="S587" s="31">
        <f t="shared" si="287"/>
        <v>3.98428534</v>
      </c>
      <c r="T587" s="31">
        <f t="shared" si="288"/>
        <v>4.5757943121999993</v>
      </c>
      <c r="U587" s="31">
        <f t="shared" si="292"/>
        <v>3.98428534</v>
      </c>
      <c r="V587" s="31">
        <f t="shared" si="291"/>
        <v>0</v>
      </c>
      <c r="W587" s="31">
        <f t="shared" si="303"/>
        <v>0</v>
      </c>
      <c r="X587" s="31">
        <v>0</v>
      </c>
      <c r="Y587" s="28">
        <v>0</v>
      </c>
      <c r="Z587" s="28">
        <v>0</v>
      </c>
      <c r="AA587" s="28">
        <v>0</v>
      </c>
      <c r="AB587" s="28">
        <v>0</v>
      </c>
      <c r="AC587" s="28">
        <v>0</v>
      </c>
      <c r="AD587" s="28">
        <v>0</v>
      </c>
      <c r="AE587" s="28">
        <v>0</v>
      </c>
      <c r="AF587" s="28">
        <v>0</v>
      </c>
      <c r="AG587" s="28">
        <v>0</v>
      </c>
      <c r="AH587" s="28">
        <v>3.98428534</v>
      </c>
      <c r="AI587" s="28">
        <v>0</v>
      </c>
      <c r="AJ587" s="28">
        <v>0</v>
      </c>
      <c r="AK587" s="28">
        <v>3.98428534</v>
      </c>
      <c r="AL587" s="28">
        <v>0</v>
      </c>
      <c r="AM587" s="28">
        <v>4.5757943121999993</v>
      </c>
      <c r="AN587" s="28">
        <v>0</v>
      </c>
      <c r="AO587" s="28">
        <v>0</v>
      </c>
      <c r="AP587" s="28">
        <v>4.5757943121999993</v>
      </c>
      <c r="AQ587" s="28">
        <v>0</v>
      </c>
      <c r="AR587" s="28">
        <v>0</v>
      </c>
      <c r="AS587" s="28">
        <v>0</v>
      </c>
      <c r="AT587" s="28">
        <v>0</v>
      </c>
      <c r="AU587" s="28">
        <v>0</v>
      </c>
      <c r="AV587" s="28">
        <v>0</v>
      </c>
      <c r="AW587" s="28">
        <v>0</v>
      </c>
      <c r="AX587" s="28">
        <v>0</v>
      </c>
      <c r="AY587" s="28">
        <v>0</v>
      </c>
      <c r="AZ587" s="28">
        <v>0</v>
      </c>
      <c r="BA587" s="28">
        <v>0</v>
      </c>
      <c r="BB587" s="28">
        <v>0</v>
      </c>
      <c r="BC587" s="28">
        <v>0</v>
      </c>
      <c r="BD587" s="28">
        <v>0</v>
      </c>
      <c r="BE587" s="28">
        <v>0</v>
      </c>
      <c r="BF587" s="28">
        <v>0</v>
      </c>
      <c r="BG587" s="28">
        <v>0</v>
      </c>
      <c r="BH587" s="28">
        <v>0</v>
      </c>
      <c r="BI587" s="28">
        <v>0</v>
      </c>
      <c r="BJ587" s="28">
        <v>0</v>
      </c>
      <c r="BK587" s="28">
        <v>0</v>
      </c>
      <c r="BL587" s="28">
        <v>0</v>
      </c>
      <c r="BM587" s="28">
        <v>0</v>
      </c>
      <c r="BN587" s="28">
        <v>0</v>
      </c>
      <c r="BO587" s="28">
        <v>0</v>
      </c>
      <c r="BP587" s="28">
        <v>0</v>
      </c>
      <c r="BQ587" s="28">
        <v>0</v>
      </c>
      <c r="BR587" s="28">
        <v>0</v>
      </c>
      <c r="BS587" s="28">
        <v>0</v>
      </c>
      <c r="BT587" s="28">
        <v>0</v>
      </c>
      <c r="BU587" s="28">
        <v>0</v>
      </c>
      <c r="BV587" s="31">
        <f t="shared" si="293"/>
        <v>8.5600796521999989</v>
      </c>
      <c r="BW587" s="31">
        <f t="shared" si="294"/>
        <v>0</v>
      </c>
      <c r="BX587" s="31">
        <f t="shared" si="295"/>
        <v>0</v>
      </c>
      <c r="BY587" s="31">
        <f t="shared" si="296"/>
        <v>8.5600796521999989</v>
      </c>
      <c r="BZ587" s="31">
        <f t="shared" si="297"/>
        <v>0</v>
      </c>
      <c r="CA587" s="31">
        <f t="shared" si="298"/>
        <v>4.5757943121999993</v>
      </c>
      <c r="CB587" s="31">
        <f t="shared" si="299"/>
        <v>0</v>
      </c>
      <c r="CC587" s="31">
        <f t="shared" si="300"/>
        <v>0</v>
      </c>
      <c r="CD587" s="31">
        <f t="shared" si="301"/>
        <v>4.5757943121999993</v>
      </c>
      <c r="CE587" s="31">
        <f t="shared" si="302"/>
        <v>0</v>
      </c>
      <c r="CF587" s="85" t="s">
        <v>1405</v>
      </c>
    </row>
    <row r="588" spans="1:84" ht="52.5" customHeight="1" x14ac:dyDescent="0.25">
      <c r="A588" s="7" t="s">
        <v>124</v>
      </c>
      <c r="B588" s="18" t="s">
        <v>332</v>
      </c>
      <c r="C588" s="8" t="s">
        <v>480</v>
      </c>
      <c r="D588" s="63">
        <v>2016</v>
      </c>
      <c r="E588" s="63">
        <v>2016</v>
      </c>
      <c r="F588" s="63" t="s">
        <v>1358</v>
      </c>
      <c r="G588" s="64">
        <v>9.7763173623978183E-2</v>
      </c>
      <c r="H588" s="64">
        <f t="shared" si="289"/>
        <v>0.71758169439999986</v>
      </c>
      <c r="I588" s="31" t="s">
        <v>891</v>
      </c>
      <c r="J588" s="31">
        <v>5.7652015585831051E-2</v>
      </c>
      <c r="K588" s="31">
        <f t="shared" si="290"/>
        <v>0.42316579439999991</v>
      </c>
      <c r="L588" s="67" t="s">
        <v>891</v>
      </c>
      <c r="M588" s="64">
        <v>0</v>
      </c>
      <c r="N588" s="31">
        <v>0</v>
      </c>
      <c r="O588" s="65">
        <v>0.4828420759999999</v>
      </c>
      <c r="P588" s="28">
        <v>0.55526838739999984</v>
      </c>
      <c r="Q588" s="28">
        <v>0.69399190281599976</v>
      </c>
      <c r="R588" s="31">
        <v>0.79809068823839968</v>
      </c>
      <c r="S588" s="31">
        <f t="shared" si="287"/>
        <v>0.29441589999999995</v>
      </c>
      <c r="T588" s="31">
        <f t="shared" si="288"/>
        <v>0.42316579439999991</v>
      </c>
      <c r="U588" s="31">
        <f t="shared" si="292"/>
        <v>0.29441589999999995</v>
      </c>
      <c r="V588" s="31">
        <f t="shared" si="291"/>
        <v>0</v>
      </c>
      <c r="W588" s="31">
        <f t="shared" si="303"/>
        <v>0</v>
      </c>
      <c r="X588" s="31">
        <v>0</v>
      </c>
      <c r="Y588" s="28">
        <v>0</v>
      </c>
      <c r="Z588" s="28">
        <v>0</v>
      </c>
      <c r="AA588" s="28">
        <v>0</v>
      </c>
      <c r="AB588" s="28">
        <v>0</v>
      </c>
      <c r="AC588" s="28">
        <v>0</v>
      </c>
      <c r="AD588" s="28">
        <v>0</v>
      </c>
      <c r="AE588" s="28">
        <v>0</v>
      </c>
      <c r="AF588" s="28">
        <v>0</v>
      </c>
      <c r="AG588" s="28">
        <v>0</v>
      </c>
      <c r="AH588" s="28">
        <v>0.29441589999999995</v>
      </c>
      <c r="AI588" s="28">
        <v>0</v>
      </c>
      <c r="AJ588" s="28">
        <v>0</v>
      </c>
      <c r="AK588" s="28">
        <v>0.29441589999999995</v>
      </c>
      <c r="AL588" s="28">
        <v>0</v>
      </c>
      <c r="AM588" s="28">
        <v>0.42316579439999991</v>
      </c>
      <c r="AN588" s="28">
        <v>0</v>
      </c>
      <c r="AO588" s="28">
        <v>0</v>
      </c>
      <c r="AP588" s="28">
        <v>0.42316579439999991</v>
      </c>
      <c r="AQ588" s="28">
        <v>0</v>
      </c>
      <c r="AR588" s="28">
        <v>0</v>
      </c>
      <c r="AS588" s="28">
        <v>0</v>
      </c>
      <c r="AT588" s="28">
        <v>0</v>
      </c>
      <c r="AU588" s="28">
        <v>0</v>
      </c>
      <c r="AV588" s="28">
        <v>0</v>
      </c>
      <c r="AW588" s="28">
        <v>0</v>
      </c>
      <c r="AX588" s="28">
        <v>0</v>
      </c>
      <c r="AY588" s="28">
        <v>0</v>
      </c>
      <c r="AZ588" s="28">
        <v>0</v>
      </c>
      <c r="BA588" s="28">
        <v>0</v>
      </c>
      <c r="BB588" s="28">
        <v>0</v>
      </c>
      <c r="BC588" s="28">
        <v>0</v>
      </c>
      <c r="BD588" s="28">
        <v>0</v>
      </c>
      <c r="BE588" s="28">
        <v>0</v>
      </c>
      <c r="BF588" s="28">
        <v>0</v>
      </c>
      <c r="BG588" s="28">
        <v>0</v>
      </c>
      <c r="BH588" s="28">
        <v>0</v>
      </c>
      <c r="BI588" s="28">
        <v>0</v>
      </c>
      <c r="BJ588" s="28">
        <v>0</v>
      </c>
      <c r="BK588" s="28">
        <v>0</v>
      </c>
      <c r="BL588" s="28">
        <v>0</v>
      </c>
      <c r="BM588" s="28">
        <v>0</v>
      </c>
      <c r="BN588" s="28">
        <v>0</v>
      </c>
      <c r="BO588" s="28">
        <v>0</v>
      </c>
      <c r="BP588" s="28">
        <v>0</v>
      </c>
      <c r="BQ588" s="28">
        <v>0</v>
      </c>
      <c r="BR588" s="28">
        <v>0</v>
      </c>
      <c r="BS588" s="28">
        <v>0</v>
      </c>
      <c r="BT588" s="28">
        <v>0</v>
      </c>
      <c r="BU588" s="28">
        <v>0</v>
      </c>
      <c r="BV588" s="31">
        <f t="shared" si="293"/>
        <v>0.71758169439999986</v>
      </c>
      <c r="BW588" s="31">
        <f t="shared" si="294"/>
        <v>0</v>
      </c>
      <c r="BX588" s="31">
        <f t="shared" si="295"/>
        <v>0</v>
      </c>
      <c r="BY588" s="31">
        <f t="shared" si="296"/>
        <v>0.71758169439999986</v>
      </c>
      <c r="BZ588" s="31">
        <f t="shared" si="297"/>
        <v>0</v>
      </c>
      <c r="CA588" s="31">
        <f t="shared" si="298"/>
        <v>0.42316579439999991</v>
      </c>
      <c r="CB588" s="31">
        <f t="shared" si="299"/>
        <v>0</v>
      </c>
      <c r="CC588" s="31">
        <f t="shared" si="300"/>
        <v>0</v>
      </c>
      <c r="CD588" s="31">
        <f t="shared" si="301"/>
        <v>0.42316579439999991</v>
      </c>
      <c r="CE588" s="31">
        <f t="shared" si="302"/>
        <v>0</v>
      </c>
      <c r="CF588" s="85" t="s">
        <v>1405</v>
      </c>
    </row>
    <row r="589" spans="1:84" ht="52.5" customHeight="1" x14ac:dyDescent="0.25">
      <c r="A589" s="7" t="s">
        <v>124</v>
      </c>
      <c r="B589" s="18" t="s">
        <v>333</v>
      </c>
      <c r="C589" s="8" t="s">
        <v>481</v>
      </c>
      <c r="D589" s="63">
        <v>2016</v>
      </c>
      <c r="E589" s="63">
        <v>2016</v>
      </c>
      <c r="F589" s="63" t="s">
        <v>1358</v>
      </c>
      <c r="G589" s="64">
        <v>9.7978395013623987E-2</v>
      </c>
      <c r="H589" s="64">
        <f t="shared" si="289"/>
        <v>0.7191614194</v>
      </c>
      <c r="I589" s="31" t="s">
        <v>891</v>
      </c>
      <c r="J589" s="31">
        <v>5.786643316076294E-2</v>
      </c>
      <c r="K589" s="31">
        <f t="shared" si="290"/>
        <v>0.42473961939999999</v>
      </c>
      <c r="L589" s="67" t="s">
        <v>891</v>
      </c>
      <c r="M589" s="64">
        <v>0</v>
      </c>
      <c r="N589" s="31">
        <v>0</v>
      </c>
      <c r="O589" s="65">
        <v>0.48285175199999991</v>
      </c>
      <c r="P589" s="28">
        <v>0.55527951479999982</v>
      </c>
      <c r="Q589" s="28">
        <v>0.69657297581599997</v>
      </c>
      <c r="R589" s="31">
        <v>0.80105892218839991</v>
      </c>
      <c r="S589" s="31">
        <f t="shared" si="287"/>
        <v>0.29442179999999996</v>
      </c>
      <c r="T589" s="31">
        <f t="shared" si="288"/>
        <v>0.42473961939999999</v>
      </c>
      <c r="U589" s="31">
        <f t="shared" si="292"/>
        <v>0.29442179999999996</v>
      </c>
      <c r="V589" s="31">
        <f t="shared" si="291"/>
        <v>0</v>
      </c>
      <c r="W589" s="31">
        <f t="shared" si="303"/>
        <v>0</v>
      </c>
      <c r="X589" s="31">
        <v>0</v>
      </c>
      <c r="Y589" s="28">
        <v>0</v>
      </c>
      <c r="Z589" s="28">
        <v>0</v>
      </c>
      <c r="AA589" s="28">
        <v>0</v>
      </c>
      <c r="AB589" s="28">
        <v>0</v>
      </c>
      <c r="AC589" s="28">
        <v>0</v>
      </c>
      <c r="AD589" s="28">
        <v>0</v>
      </c>
      <c r="AE589" s="28">
        <v>0</v>
      </c>
      <c r="AF589" s="28">
        <v>0</v>
      </c>
      <c r="AG589" s="28">
        <v>0</v>
      </c>
      <c r="AH589" s="28">
        <v>0.29442179999999996</v>
      </c>
      <c r="AI589" s="28">
        <v>0</v>
      </c>
      <c r="AJ589" s="28">
        <v>0</v>
      </c>
      <c r="AK589" s="28">
        <v>0.29442179999999996</v>
      </c>
      <c r="AL589" s="28">
        <v>0</v>
      </c>
      <c r="AM589" s="28">
        <v>0.42473961939999999</v>
      </c>
      <c r="AN589" s="28">
        <v>0</v>
      </c>
      <c r="AO589" s="28">
        <v>0</v>
      </c>
      <c r="AP589" s="28">
        <v>0.42473961939999999</v>
      </c>
      <c r="AQ589" s="28">
        <v>0</v>
      </c>
      <c r="AR589" s="28">
        <v>0</v>
      </c>
      <c r="AS589" s="28">
        <v>0</v>
      </c>
      <c r="AT589" s="28">
        <v>0</v>
      </c>
      <c r="AU589" s="28">
        <v>0</v>
      </c>
      <c r="AV589" s="28">
        <v>0</v>
      </c>
      <c r="AW589" s="28">
        <v>0</v>
      </c>
      <c r="AX589" s="28">
        <v>0</v>
      </c>
      <c r="AY589" s="28">
        <v>0</v>
      </c>
      <c r="AZ589" s="28">
        <v>0</v>
      </c>
      <c r="BA589" s="28">
        <v>0</v>
      </c>
      <c r="BB589" s="28">
        <v>0</v>
      </c>
      <c r="BC589" s="28">
        <v>0</v>
      </c>
      <c r="BD589" s="28">
        <v>0</v>
      </c>
      <c r="BE589" s="28">
        <v>0</v>
      </c>
      <c r="BF589" s="28">
        <v>0</v>
      </c>
      <c r="BG589" s="28">
        <v>0</v>
      </c>
      <c r="BH589" s="28">
        <v>0</v>
      </c>
      <c r="BI589" s="28">
        <v>0</v>
      </c>
      <c r="BJ589" s="28">
        <v>0</v>
      </c>
      <c r="BK589" s="28">
        <v>0</v>
      </c>
      <c r="BL589" s="28">
        <v>0</v>
      </c>
      <c r="BM589" s="28">
        <v>0</v>
      </c>
      <c r="BN589" s="28">
        <v>0</v>
      </c>
      <c r="BO589" s="28">
        <v>0</v>
      </c>
      <c r="BP589" s="28">
        <v>0</v>
      </c>
      <c r="BQ589" s="28">
        <v>0</v>
      </c>
      <c r="BR589" s="28">
        <v>0</v>
      </c>
      <c r="BS589" s="28">
        <v>0</v>
      </c>
      <c r="BT589" s="28">
        <v>0</v>
      </c>
      <c r="BU589" s="28">
        <v>0</v>
      </c>
      <c r="BV589" s="31">
        <f t="shared" si="293"/>
        <v>0.7191614194</v>
      </c>
      <c r="BW589" s="31">
        <f t="shared" si="294"/>
        <v>0</v>
      </c>
      <c r="BX589" s="31">
        <f t="shared" si="295"/>
        <v>0</v>
      </c>
      <c r="BY589" s="31">
        <f t="shared" si="296"/>
        <v>0.7191614194</v>
      </c>
      <c r="BZ589" s="31">
        <f t="shared" si="297"/>
        <v>0</v>
      </c>
      <c r="CA589" s="31">
        <f t="shared" si="298"/>
        <v>0.42473961939999999</v>
      </c>
      <c r="CB589" s="31">
        <f t="shared" si="299"/>
        <v>0</v>
      </c>
      <c r="CC589" s="31">
        <f t="shared" si="300"/>
        <v>0</v>
      </c>
      <c r="CD589" s="31">
        <f t="shared" si="301"/>
        <v>0.42473961939999999</v>
      </c>
      <c r="CE589" s="31">
        <f t="shared" si="302"/>
        <v>0</v>
      </c>
      <c r="CF589" s="85" t="s">
        <v>1405</v>
      </c>
    </row>
    <row r="590" spans="1:84" ht="52.5" customHeight="1" x14ac:dyDescent="0.25">
      <c r="A590" s="7" t="s">
        <v>124</v>
      </c>
      <c r="B590" s="18" t="s">
        <v>334</v>
      </c>
      <c r="C590" s="8" t="s">
        <v>482</v>
      </c>
      <c r="D590" s="63">
        <v>2016</v>
      </c>
      <c r="E590" s="63">
        <v>2016</v>
      </c>
      <c r="F590" s="63" t="s">
        <v>1358</v>
      </c>
      <c r="G590" s="64">
        <v>0.13075224231607629</v>
      </c>
      <c r="H590" s="64">
        <f t="shared" si="289"/>
        <v>0.95972145860000002</v>
      </c>
      <c r="I590" s="31" t="s">
        <v>891</v>
      </c>
      <c r="J590" s="31">
        <v>7.0584299536784745E-2</v>
      </c>
      <c r="K590" s="31">
        <f t="shared" si="290"/>
        <v>0.51808875860000003</v>
      </c>
      <c r="L590" s="67" t="s">
        <v>891</v>
      </c>
      <c r="M590" s="64">
        <v>0</v>
      </c>
      <c r="N590" s="31">
        <v>0</v>
      </c>
      <c r="O590" s="65">
        <v>0.72427762799999984</v>
      </c>
      <c r="P590" s="28">
        <v>0.83291927219999973</v>
      </c>
      <c r="Q590" s="28">
        <v>0.84966556410399996</v>
      </c>
      <c r="R590" s="31">
        <v>0.97711539871959985</v>
      </c>
      <c r="S590" s="31">
        <f t="shared" si="287"/>
        <v>0.44163269999999993</v>
      </c>
      <c r="T590" s="31">
        <f t="shared" si="288"/>
        <v>0.51808875860000003</v>
      </c>
      <c r="U590" s="31">
        <f t="shared" si="292"/>
        <v>0.44163269999999993</v>
      </c>
      <c r="V590" s="31">
        <f t="shared" si="291"/>
        <v>0</v>
      </c>
      <c r="W590" s="31">
        <f t="shared" si="303"/>
        <v>0</v>
      </c>
      <c r="X590" s="31">
        <v>0</v>
      </c>
      <c r="Y590" s="28">
        <v>0</v>
      </c>
      <c r="Z590" s="28">
        <v>0</v>
      </c>
      <c r="AA590" s="28">
        <v>0</v>
      </c>
      <c r="AB590" s="28">
        <v>0</v>
      </c>
      <c r="AC590" s="28">
        <v>0</v>
      </c>
      <c r="AD590" s="28">
        <v>0</v>
      </c>
      <c r="AE590" s="28">
        <v>0</v>
      </c>
      <c r="AF590" s="28">
        <v>0</v>
      </c>
      <c r="AG590" s="28">
        <v>0</v>
      </c>
      <c r="AH590" s="28">
        <v>0.44163269999999993</v>
      </c>
      <c r="AI590" s="28">
        <v>0</v>
      </c>
      <c r="AJ590" s="28">
        <v>0</v>
      </c>
      <c r="AK590" s="28">
        <v>0.44163269999999993</v>
      </c>
      <c r="AL590" s="28">
        <v>0</v>
      </c>
      <c r="AM590" s="28">
        <v>0.51808875860000003</v>
      </c>
      <c r="AN590" s="28">
        <v>0</v>
      </c>
      <c r="AO590" s="28">
        <v>0</v>
      </c>
      <c r="AP590" s="28">
        <v>0.51808875860000003</v>
      </c>
      <c r="AQ590" s="28">
        <v>0</v>
      </c>
      <c r="AR590" s="28">
        <v>0</v>
      </c>
      <c r="AS590" s="28">
        <v>0</v>
      </c>
      <c r="AT590" s="28">
        <v>0</v>
      </c>
      <c r="AU590" s="28">
        <v>0</v>
      </c>
      <c r="AV590" s="28">
        <v>0</v>
      </c>
      <c r="AW590" s="28">
        <v>0</v>
      </c>
      <c r="AX590" s="28">
        <v>0</v>
      </c>
      <c r="AY590" s="28">
        <v>0</v>
      </c>
      <c r="AZ590" s="28">
        <v>0</v>
      </c>
      <c r="BA590" s="28">
        <v>0</v>
      </c>
      <c r="BB590" s="28">
        <v>0</v>
      </c>
      <c r="BC590" s="28">
        <v>0</v>
      </c>
      <c r="BD590" s="28">
        <v>0</v>
      </c>
      <c r="BE590" s="28">
        <v>0</v>
      </c>
      <c r="BF590" s="28">
        <v>0</v>
      </c>
      <c r="BG590" s="28">
        <v>0</v>
      </c>
      <c r="BH590" s="28">
        <v>0</v>
      </c>
      <c r="BI590" s="28">
        <v>0</v>
      </c>
      <c r="BJ590" s="28">
        <v>0</v>
      </c>
      <c r="BK590" s="28">
        <v>0</v>
      </c>
      <c r="BL590" s="28">
        <v>0</v>
      </c>
      <c r="BM590" s="28">
        <v>0</v>
      </c>
      <c r="BN590" s="28">
        <v>0</v>
      </c>
      <c r="BO590" s="28">
        <v>0</v>
      </c>
      <c r="BP590" s="28">
        <v>0</v>
      </c>
      <c r="BQ590" s="28">
        <v>0</v>
      </c>
      <c r="BR590" s="28">
        <v>0</v>
      </c>
      <c r="BS590" s="28">
        <v>0</v>
      </c>
      <c r="BT590" s="28">
        <v>0</v>
      </c>
      <c r="BU590" s="28">
        <v>0</v>
      </c>
      <c r="BV590" s="31">
        <f t="shared" si="293"/>
        <v>0.95972145860000002</v>
      </c>
      <c r="BW590" s="31">
        <f t="shared" si="294"/>
        <v>0</v>
      </c>
      <c r="BX590" s="31">
        <f t="shared" si="295"/>
        <v>0</v>
      </c>
      <c r="BY590" s="31">
        <f t="shared" si="296"/>
        <v>0.95972145860000002</v>
      </c>
      <c r="BZ590" s="31">
        <f t="shared" si="297"/>
        <v>0</v>
      </c>
      <c r="CA590" s="31">
        <f t="shared" si="298"/>
        <v>0.51808875860000003</v>
      </c>
      <c r="CB590" s="31">
        <f t="shared" si="299"/>
        <v>0</v>
      </c>
      <c r="CC590" s="31">
        <f t="shared" si="300"/>
        <v>0</v>
      </c>
      <c r="CD590" s="31">
        <f t="shared" si="301"/>
        <v>0.51808875860000003</v>
      </c>
      <c r="CE590" s="31">
        <f t="shared" si="302"/>
        <v>0</v>
      </c>
      <c r="CF590" s="85" t="s">
        <v>1405</v>
      </c>
    </row>
    <row r="591" spans="1:84" ht="52.5" customHeight="1" x14ac:dyDescent="0.25">
      <c r="A591" s="7" t="s">
        <v>124</v>
      </c>
      <c r="B591" s="18" t="s">
        <v>335</v>
      </c>
      <c r="C591" s="8" t="s">
        <v>483</v>
      </c>
      <c r="D591" s="63">
        <v>2016</v>
      </c>
      <c r="E591" s="63">
        <v>2016</v>
      </c>
      <c r="F591" s="63" t="s">
        <v>1358</v>
      </c>
      <c r="G591" s="64">
        <v>9.8062253787465914E-2</v>
      </c>
      <c r="H591" s="64">
        <f t="shared" si="289"/>
        <v>0.71977694279999982</v>
      </c>
      <c r="I591" s="31" t="s">
        <v>891</v>
      </c>
      <c r="J591" s="31">
        <v>5.7950452697547672E-2</v>
      </c>
      <c r="K591" s="31">
        <f t="shared" si="290"/>
        <v>0.42535632279999991</v>
      </c>
      <c r="L591" s="67" t="s">
        <v>891</v>
      </c>
      <c r="M591" s="64">
        <v>0</v>
      </c>
      <c r="N591" s="31">
        <v>0</v>
      </c>
      <c r="O591" s="65">
        <v>0.48284981679999994</v>
      </c>
      <c r="P591" s="28">
        <v>0.55527728931999987</v>
      </c>
      <c r="Q591" s="28">
        <v>0.69758436939199986</v>
      </c>
      <c r="R591" s="31">
        <v>0.80222202480079974</v>
      </c>
      <c r="S591" s="31">
        <f t="shared" si="287"/>
        <v>0.29442061999999997</v>
      </c>
      <c r="T591" s="31">
        <f t="shared" si="288"/>
        <v>0.42535632279999991</v>
      </c>
      <c r="U591" s="31">
        <f t="shared" si="292"/>
        <v>0.29442061999999997</v>
      </c>
      <c r="V591" s="31">
        <f t="shared" si="291"/>
        <v>0</v>
      </c>
      <c r="W591" s="31">
        <f t="shared" si="303"/>
        <v>0</v>
      </c>
      <c r="X591" s="31">
        <v>0</v>
      </c>
      <c r="Y591" s="28">
        <v>0</v>
      </c>
      <c r="Z591" s="28">
        <v>0</v>
      </c>
      <c r="AA591" s="28">
        <v>0</v>
      </c>
      <c r="AB591" s="28">
        <v>0</v>
      </c>
      <c r="AC591" s="28">
        <v>0</v>
      </c>
      <c r="AD591" s="28">
        <v>0</v>
      </c>
      <c r="AE591" s="28">
        <v>0</v>
      </c>
      <c r="AF591" s="28">
        <v>0</v>
      </c>
      <c r="AG591" s="28">
        <v>0</v>
      </c>
      <c r="AH591" s="28">
        <v>0.29442061999999997</v>
      </c>
      <c r="AI591" s="28">
        <v>0</v>
      </c>
      <c r="AJ591" s="28">
        <v>0</v>
      </c>
      <c r="AK591" s="28">
        <v>0.29442061999999997</v>
      </c>
      <c r="AL591" s="28">
        <v>0</v>
      </c>
      <c r="AM591" s="28">
        <v>0.42535632279999991</v>
      </c>
      <c r="AN591" s="28">
        <v>0</v>
      </c>
      <c r="AO591" s="28">
        <v>0</v>
      </c>
      <c r="AP591" s="28">
        <v>0.42535632279999991</v>
      </c>
      <c r="AQ591" s="28">
        <v>0</v>
      </c>
      <c r="AR591" s="28">
        <v>0</v>
      </c>
      <c r="AS591" s="28">
        <v>0</v>
      </c>
      <c r="AT591" s="28">
        <v>0</v>
      </c>
      <c r="AU591" s="28">
        <v>0</v>
      </c>
      <c r="AV591" s="28">
        <v>0</v>
      </c>
      <c r="AW591" s="28">
        <v>0</v>
      </c>
      <c r="AX591" s="28">
        <v>0</v>
      </c>
      <c r="AY591" s="28">
        <v>0</v>
      </c>
      <c r="AZ591" s="28">
        <v>0</v>
      </c>
      <c r="BA591" s="28">
        <v>0</v>
      </c>
      <c r="BB591" s="28">
        <v>0</v>
      </c>
      <c r="BC591" s="28">
        <v>0</v>
      </c>
      <c r="BD591" s="28">
        <v>0</v>
      </c>
      <c r="BE591" s="28">
        <v>0</v>
      </c>
      <c r="BF591" s="28">
        <v>0</v>
      </c>
      <c r="BG591" s="28">
        <v>0</v>
      </c>
      <c r="BH591" s="28">
        <v>0</v>
      </c>
      <c r="BI591" s="28">
        <v>0</v>
      </c>
      <c r="BJ591" s="28">
        <v>0</v>
      </c>
      <c r="BK591" s="28">
        <v>0</v>
      </c>
      <c r="BL591" s="28">
        <v>0</v>
      </c>
      <c r="BM591" s="28">
        <v>0</v>
      </c>
      <c r="BN591" s="28">
        <v>0</v>
      </c>
      <c r="BO591" s="28">
        <v>0</v>
      </c>
      <c r="BP591" s="28">
        <v>0</v>
      </c>
      <c r="BQ591" s="28">
        <v>0</v>
      </c>
      <c r="BR591" s="28">
        <v>0</v>
      </c>
      <c r="BS591" s="28">
        <v>0</v>
      </c>
      <c r="BT591" s="28">
        <v>0</v>
      </c>
      <c r="BU591" s="28">
        <v>0</v>
      </c>
      <c r="BV591" s="31">
        <f t="shared" si="293"/>
        <v>0.71977694279999982</v>
      </c>
      <c r="BW591" s="31">
        <f t="shared" si="294"/>
        <v>0</v>
      </c>
      <c r="BX591" s="31">
        <f t="shared" si="295"/>
        <v>0</v>
      </c>
      <c r="BY591" s="31">
        <f t="shared" si="296"/>
        <v>0.71977694279999982</v>
      </c>
      <c r="BZ591" s="31">
        <f t="shared" si="297"/>
        <v>0</v>
      </c>
      <c r="CA591" s="31">
        <f t="shared" si="298"/>
        <v>0.42535632279999991</v>
      </c>
      <c r="CB591" s="31">
        <f t="shared" si="299"/>
        <v>0</v>
      </c>
      <c r="CC591" s="31">
        <f t="shared" si="300"/>
        <v>0</v>
      </c>
      <c r="CD591" s="31">
        <f t="shared" si="301"/>
        <v>0.42535632279999991</v>
      </c>
      <c r="CE591" s="31">
        <f t="shared" si="302"/>
        <v>0</v>
      </c>
      <c r="CF591" s="85" t="s">
        <v>1405</v>
      </c>
    </row>
    <row r="592" spans="1:84" ht="52.5" customHeight="1" x14ac:dyDescent="0.25">
      <c r="A592" s="7" t="s">
        <v>124</v>
      </c>
      <c r="B592" s="18" t="s">
        <v>336</v>
      </c>
      <c r="C592" s="8" t="s">
        <v>484</v>
      </c>
      <c r="D592" s="63">
        <v>2016</v>
      </c>
      <c r="E592" s="63">
        <v>2016</v>
      </c>
      <c r="F592" s="63" t="s">
        <v>1358</v>
      </c>
      <c r="G592" s="64">
        <v>0.1295997874386921</v>
      </c>
      <c r="H592" s="64">
        <f t="shared" si="289"/>
        <v>0.95126243980000003</v>
      </c>
      <c r="I592" s="31" t="s">
        <v>891</v>
      </c>
      <c r="J592" s="31">
        <v>6.9431844659400554E-2</v>
      </c>
      <c r="K592" s="31">
        <f t="shared" si="290"/>
        <v>0.50962973980000004</v>
      </c>
      <c r="L592" s="67" t="s">
        <v>891</v>
      </c>
      <c r="M592" s="64">
        <v>0</v>
      </c>
      <c r="N592" s="31">
        <v>0</v>
      </c>
      <c r="O592" s="65">
        <v>0.72427762799999984</v>
      </c>
      <c r="P592" s="28">
        <v>0.83291927219999973</v>
      </c>
      <c r="Q592" s="28">
        <v>0.83579277327199997</v>
      </c>
      <c r="R592" s="31">
        <v>0.96116168926279988</v>
      </c>
      <c r="S592" s="31">
        <f t="shared" si="287"/>
        <v>0.44163269999999993</v>
      </c>
      <c r="T592" s="31">
        <f t="shared" si="288"/>
        <v>0.50962973980000004</v>
      </c>
      <c r="U592" s="31">
        <f t="shared" si="292"/>
        <v>0.44163269999999993</v>
      </c>
      <c r="V592" s="31">
        <f t="shared" si="291"/>
        <v>0</v>
      </c>
      <c r="W592" s="31">
        <f t="shared" si="303"/>
        <v>0</v>
      </c>
      <c r="X592" s="31">
        <v>0</v>
      </c>
      <c r="Y592" s="28">
        <v>0</v>
      </c>
      <c r="Z592" s="28">
        <v>0</v>
      </c>
      <c r="AA592" s="28">
        <v>0</v>
      </c>
      <c r="AB592" s="28">
        <v>0</v>
      </c>
      <c r="AC592" s="28">
        <v>0</v>
      </c>
      <c r="AD592" s="28">
        <v>0</v>
      </c>
      <c r="AE592" s="28">
        <v>0</v>
      </c>
      <c r="AF592" s="28">
        <v>0</v>
      </c>
      <c r="AG592" s="28">
        <v>0</v>
      </c>
      <c r="AH592" s="28">
        <v>0.44163269999999993</v>
      </c>
      <c r="AI592" s="28">
        <v>0</v>
      </c>
      <c r="AJ592" s="28">
        <v>0</v>
      </c>
      <c r="AK592" s="28">
        <v>0.44163269999999993</v>
      </c>
      <c r="AL592" s="28">
        <v>0</v>
      </c>
      <c r="AM592" s="28">
        <v>0.50962973980000004</v>
      </c>
      <c r="AN592" s="28">
        <v>0</v>
      </c>
      <c r="AO592" s="28">
        <v>0</v>
      </c>
      <c r="AP592" s="28">
        <v>0.50962973980000004</v>
      </c>
      <c r="AQ592" s="28">
        <v>0</v>
      </c>
      <c r="AR592" s="28">
        <v>0</v>
      </c>
      <c r="AS592" s="28">
        <v>0</v>
      </c>
      <c r="AT592" s="28">
        <v>0</v>
      </c>
      <c r="AU592" s="28">
        <v>0</v>
      </c>
      <c r="AV592" s="28">
        <v>0</v>
      </c>
      <c r="AW592" s="28">
        <v>0</v>
      </c>
      <c r="AX592" s="28">
        <v>0</v>
      </c>
      <c r="AY592" s="28">
        <v>0</v>
      </c>
      <c r="AZ592" s="28">
        <v>0</v>
      </c>
      <c r="BA592" s="28">
        <v>0</v>
      </c>
      <c r="BB592" s="28">
        <v>0</v>
      </c>
      <c r="BC592" s="28">
        <v>0</v>
      </c>
      <c r="BD592" s="28">
        <v>0</v>
      </c>
      <c r="BE592" s="28">
        <v>0</v>
      </c>
      <c r="BF592" s="28">
        <v>0</v>
      </c>
      <c r="BG592" s="28">
        <v>0</v>
      </c>
      <c r="BH592" s="28">
        <v>0</v>
      </c>
      <c r="BI592" s="28">
        <v>0</v>
      </c>
      <c r="BJ592" s="28">
        <v>0</v>
      </c>
      <c r="BK592" s="28">
        <v>0</v>
      </c>
      <c r="BL592" s="28">
        <v>0</v>
      </c>
      <c r="BM592" s="28">
        <v>0</v>
      </c>
      <c r="BN592" s="28">
        <v>0</v>
      </c>
      <c r="BO592" s="28">
        <v>0</v>
      </c>
      <c r="BP592" s="28">
        <v>0</v>
      </c>
      <c r="BQ592" s="28">
        <v>0</v>
      </c>
      <c r="BR592" s="28">
        <v>0</v>
      </c>
      <c r="BS592" s="28">
        <v>0</v>
      </c>
      <c r="BT592" s="28">
        <v>0</v>
      </c>
      <c r="BU592" s="28">
        <v>0</v>
      </c>
      <c r="BV592" s="31">
        <f t="shared" si="293"/>
        <v>0.95126243980000003</v>
      </c>
      <c r="BW592" s="31">
        <f t="shared" si="294"/>
        <v>0</v>
      </c>
      <c r="BX592" s="31">
        <f t="shared" si="295"/>
        <v>0</v>
      </c>
      <c r="BY592" s="31">
        <f t="shared" si="296"/>
        <v>0.95126243980000003</v>
      </c>
      <c r="BZ592" s="31">
        <f t="shared" si="297"/>
        <v>0</v>
      </c>
      <c r="CA592" s="31">
        <f t="shared" si="298"/>
        <v>0.50962973980000004</v>
      </c>
      <c r="CB592" s="31">
        <f t="shared" si="299"/>
        <v>0</v>
      </c>
      <c r="CC592" s="31">
        <f t="shared" si="300"/>
        <v>0</v>
      </c>
      <c r="CD592" s="31">
        <f t="shared" si="301"/>
        <v>0.50962973980000004</v>
      </c>
      <c r="CE592" s="31">
        <f t="shared" si="302"/>
        <v>0</v>
      </c>
      <c r="CF592" s="85" t="s">
        <v>1405</v>
      </c>
    </row>
    <row r="593" spans="1:84" ht="52.5" customHeight="1" x14ac:dyDescent="0.25">
      <c r="A593" s="7" t="s">
        <v>124</v>
      </c>
      <c r="B593" s="18" t="s">
        <v>337</v>
      </c>
      <c r="C593" s="8" t="s">
        <v>485</v>
      </c>
      <c r="D593" s="63">
        <v>2016</v>
      </c>
      <c r="E593" s="63">
        <v>2016</v>
      </c>
      <c r="F593" s="63" t="s">
        <v>1358</v>
      </c>
      <c r="G593" s="64">
        <v>9.826019798365121E-2</v>
      </c>
      <c r="H593" s="64">
        <f t="shared" si="289"/>
        <v>0.72122985319999988</v>
      </c>
      <c r="I593" s="31" t="s">
        <v>891</v>
      </c>
      <c r="J593" s="31">
        <v>5.8147753841961851E-2</v>
      </c>
      <c r="K593" s="31">
        <f t="shared" si="290"/>
        <v>0.42680451319999996</v>
      </c>
      <c r="L593" s="67" t="s">
        <v>891</v>
      </c>
      <c r="M593" s="64">
        <v>0</v>
      </c>
      <c r="N593" s="31">
        <v>0</v>
      </c>
      <c r="O593" s="65">
        <v>0.48285755759999993</v>
      </c>
      <c r="P593" s="28">
        <v>0.55528619123999989</v>
      </c>
      <c r="Q593" s="28">
        <v>0.69995940164799986</v>
      </c>
      <c r="R593" s="31">
        <v>0.80495331189519981</v>
      </c>
      <c r="S593" s="31">
        <f t="shared" si="287"/>
        <v>0.29442533999999998</v>
      </c>
      <c r="T593" s="31">
        <f t="shared" si="288"/>
        <v>0.42680451319999996</v>
      </c>
      <c r="U593" s="31">
        <f t="shared" si="292"/>
        <v>0.29442533999999998</v>
      </c>
      <c r="V593" s="31">
        <f t="shared" si="291"/>
        <v>0</v>
      </c>
      <c r="W593" s="31">
        <f t="shared" si="303"/>
        <v>0</v>
      </c>
      <c r="X593" s="31">
        <v>0</v>
      </c>
      <c r="Y593" s="28">
        <v>0</v>
      </c>
      <c r="Z593" s="28">
        <v>0</v>
      </c>
      <c r="AA593" s="28">
        <v>0</v>
      </c>
      <c r="AB593" s="28">
        <v>0</v>
      </c>
      <c r="AC593" s="28">
        <v>0</v>
      </c>
      <c r="AD593" s="28">
        <v>0</v>
      </c>
      <c r="AE593" s="28">
        <v>0</v>
      </c>
      <c r="AF593" s="28">
        <v>0</v>
      </c>
      <c r="AG593" s="28">
        <v>0</v>
      </c>
      <c r="AH593" s="28">
        <v>0.29442533999999998</v>
      </c>
      <c r="AI593" s="28">
        <v>0</v>
      </c>
      <c r="AJ593" s="28">
        <v>0</v>
      </c>
      <c r="AK593" s="28">
        <v>0.29442533999999998</v>
      </c>
      <c r="AL593" s="28">
        <v>0</v>
      </c>
      <c r="AM593" s="28">
        <v>0.42680451319999996</v>
      </c>
      <c r="AN593" s="28">
        <v>0</v>
      </c>
      <c r="AO593" s="28">
        <v>0</v>
      </c>
      <c r="AP593" s="28">
        <v>0.42680451319999996</v>
      </c>
      <c r="AQ593" s="28">
        <v>0</v>
      </c>
      <c r="AR593" s="28">
        <v>0</v>
      </c>
      <c r="AS593" s="28">
        <v>0</v>
      </c>
      <c r="AT593" s="28">
        <v>0</v>
      </c>
      <c r="AU593" s="28">
        <v>0</v>
      </c>
      <c r="AV593" s="28">
        <v>0</v>
      </c>
      <c r="AW593" s="28">
        <v>0</v>
      </c>
      <c r="AX593" s="28">
        <v>0</v>
      </c>
      <c r="AY593" s="28">
        <v>0</v>
      </c>
      <c r="AZ593" s="28">
        <v>0</v>
      </c>
      <c r="BA593" s="28">
        <v>0</v>
      </c>
      <c r="BB593" s="28">
        <v>0</v>
      </c>
      <c r="BC593" s="28">
        <v>0</v>
      </c>
      <c r="BD593" s="28">
        <v>0</v>
      </c>
      <c r="BE593" s="28">
        <v>0</v>
      </c>
      <c r="BF593" s="28">
        <v>0</v>
      </c>
      <c r="BG593" s="28">
        <v>0</v>
      </c>
      <c r="BH593" s="28">
        <v>0</v>
      </c>
      <c r="BI593" s="28">
        <v>0</v>
      </c>
      <c r="BJ593" s="28">
        <v>0</v>
      </c>
      <c r="BK593" s="28">
        <v>0</v>
      </c>
      <c r="BL593" s="28">
        <v>0</v>
      </c>
      <c r="BM593" s="28">
        <v>0</v>
      </c>
      <c r="BN593" s="28">
        <v>0</v>
      </c>
      <c r="BO593" s="28">
        <v>0</v>
      </c>
      <c r="BP593" s="28">
        <v>0</v>
      </c>
      <c r="BQ593" s="28">
        <v>0</v>
      </c>
      <c r="BR593" s="28">
        <v>0</v>
      </c>
      <c r="BS593" s="28">
        <v>0</v>
      </c>
      <c r="BT593" s="28">
        <v>0</v>
      </c>
      <c r="BU593" s="28">
        <v>0</v>
      </c>
      <c r="BV593" s="31">
        <f t="shared" si="293"/>
        <v>0.72122985319999988</v>
      </c>
      <c r="BW593" s="31">
        <f t="shared" si="294"/>
        <v>0</v>
      </c>
      <c r="BX593" s="31">
        <f t="shared" si="295"/>
        <v>0</v>
      </c>
      <c r="BY593" s="31">
        <f t="shared" si="296"/>
        <v>0.72122985319999988</v>
      </c>
      <c r="BZ593" s="31">
        <f t="shared" si="297"/>
        <v>0</v>
      </c>
      <c r="CA593" s="31">
        <f t="shared" si="298"/>
        <v>0.42680451319999996</v>
      </c>
      <c r="CB593" s="31">
        <f t="shared" si="299"/>
        <v>0</v>
      </c>
      <c r="CC593" s="31">
        <f t="shared" si="300"/>
        <v>0</v>
      </c>
      <c r="CD593" s="31">
        <f t="shared" si="301"/>
        <v>0.42680451319999996</v>
      </c>
      <c r="CE593" s="31">
        <f t="shared" si="302"/>
        <v>0</v>
      </c>
      <c r="CF593" s="85" t="s">
        <v>1405</v>
      </c>
    </row>
    <row r="594" spans="1:84" ht="52.5" customHeight="1" x14ac:dyDescent="0.25">
      <c r="A594" s="7" t="s">
        <v>124</v>
      </c>
      <c r="B594" s="18" t="s">
        <v>338</v>
      </c>
      <c r="C594" s="8" t="s">
        <v>486</v>
      </c>
      <c r="D594" s="63">
        <v>2016</v>
      </c>
      <c r="E594" s="63">
        <v>2016</v>
      </c>
      <c r="F594" s="63" t="s">
        <v>1358</v>
      </c>
      <c r="G594" s="64">
        <v>9.8171395749318796E-2</v>
      </c>
      <c r="H594" s="64">
        <f t="shared" si="289"/>
        <v>0.72057804479999998</v>
      </c>
      <c r="I594" s="31" t="s">
        <v>891</v>
      </c>
      <c r="J594" s="31">
        <v>5.805895160762943E-2</v>
      </c>
      <c r="K594" s="31">
        <f t="shared" si="290"/>
        <v>0.4261527048</v>
      </c>
      <c r="L594" s="67" t="s">
        <v>891</v>
      </c>
      <c r="M594" s="64">
        <v>0</v>
      </c>
      <c r="N594" s="31">
        <v>0</v>
      </c>
      <c r="O594" s="65">
        <v>0.48285755759999993</v>
      </c>
      <c r="P594" s="28">
        <v>0.55528619123999989</v>
      </c>
      <c r="Q594" s="28">
        <v>0.69889043587199995</v>
      </c>
      <c r="R594" s="31">
        <v>0.80372400125279986</v>
      </c>
      <c r="S594" s="31">
        <f t="shared" si="287"/>
        <v>0.29442533999999998</v>
      </c>
      <c r="T594" s="31">
        <f t="shared" si="288"/>
        <v>0.4261527048</v>
      </c>
      <c r="U594" s="31">
        <f t="shared" si="292"/>
        <v>0.29442533999999998</v>
      </c>
      <c r="V594" s="31">
        <f t="shared" si="291"/>
        <v>0</v>
      </c>
      <c r="W594" s="31">
        <f t="shared" si="303"/>
        <v>0</v>
      </c>
      <c r="X594" s="31">
        <v>0</v>
      </c>
      <c r="Y594" s="28">
        <v>0</v>
      </c>
      <c r="Z594" s="28">
        <v>0</v>
      </c>
      <c r="AA594" s="28">
        <v>0</v>
      </c>
      <c r="AB594" s="28">
        <v>0</v>
      </c>
      <c r="AC594" s="28">
        <v>0</v>
      </c>
      <c r="AD594" s="28">
        <v>0</v>
      </c>
      <c r="AE594" s="28">
        <v>0</v>
      </c>
      <c r="AF594" s="28">
        <v>0</v>
      </c>
      <c r="AG594" s="28">
        <v>0</v>
      </c>
      <c r="AH594" s="28">
        <v>0.29442533999999998</v>
      </c>
      <c r="AI594" s="28">
        <v>0</v>
      </c>
      <c r="AJ594" s="28">
        <v>0</v>
      </c>
      <c r="AK594" s="28">
        <v>0.29442533999999998</v>
      </c>
      <c r="AL594" s="28">
        <v>0</v>
      </c>
      <c r="AM594" s="28">
        <v>0.4261527048</v>
      </c>
      <c r="AN594" s="28">
        <v>0</v>
      </c>
      <c r="AO594" s="28">
        <v>0</v>
      </c>
      <c r="AP594" s="28">
        <v>0.4261527048</v>
      </c>
      <c r="AQ594" s="28">
        <v>0</v>
      </c>
      <c r="AR594" s="28">
        <v>0</v>
      </c>
      <c r="AS594" s="28">
        <v>0</v>
      </c>
      <c r="AT594" s="28">
        <v>0</v>
      </c>
      <c r="AU594" s="28">
        <v>0</v>
      </c>
      <c r="AV594" s="28">
        <v>0</v>
      </c>
      <c r="AW594" s="28">
        <v>0</v>
      </c>
      <c r="AX594" s="28">
        <v>0</v>
      </c>
      <c r="AY594" s="28">
        <v>0</v>
      </c>
      <c r="AZ594" s="28">
        <v>0</v>
      </c>
      <c r="BA594" s="28">
        <v>0</v>
      </c>
      <c r="BB594" s="28">
        <v>0</v>
      </c>
      <c r="BC594" s="28">
        <v>0</v>
      </c>
      <c r="BD594" s="28">
        <v>0</v>
      </c>
      <c r="BE594" s="28">
        <v>0</v>
      </c>
      <c r="BF594" s="28">
        <v>0</v>
      </c>
      <c r="BG594" s="28">
        <v>0</v>
      </c>
      <c r="BH594" s="28">
        <v>0</v>
      </c>
      <c r="BI594" s="28">
        <v>0</v>
      </c>
      <c r="BJ594" s="28">
        <v>0</v>
      </c>
      <c r="BK594" s="28">
        <v>0</v>
      </c>
      <c r="BL594" s="28">
        <v>0</v>
      </c>
      <c r="BM594" s="28">
        <v>0</v>
      </c>
      <c r="BN594" s="28">
        <v>0</v>
      </c>
      <c r="BO594" s="28">
        <v>0</v>
      </c>
      <c r="BP594" s="28">
        <v>0</v>
      </c>
      <c r="BQ594" s="28">
        <v>0</v>
      </c>
      <c r="BR594" s="28">
        <v>0</v>
      </c>
      <c r="BS594" s="28">
        <v>0</v>
      </c>
      <c r="BT594" s="28">
        <v>0</v>
      </c>
      <c r="BU594" s="28">
        <v>0</v>
      </c>
      <c r="BV594" s="31">
        <f t="shared" si="293"/>
        <v>0.72057804479999998</v>
      </c>
      <c r="BW594" s="31">
        <f t="shared" si="294"/>
        <v>0</v>
      </c>
      <c r="BX594" s="31">
        <f t="shared" si="295"/>
        <v>0</v>
      </c>
      <c r="BY594" s="31">
        <f t="shared" si="296"/>
        <v>0.72057804479999998</v>
      </c>
      <c r="BZ594" s="31">
        <f t="shared" si="297"/>
        <v>0</v>
      </c>
      <c r="CA594" s="31">
        <f t="shared" si="298"/>
        <v>0.4261527048</v>
      </c>
      <c r="CB594" s="31">
        <f t="shared" si="299"/>
        <v>0</v>
      </c>
      <c r="CC594" s="31">
        <f t="shared" si="300"/>
        <v>0</v>
      </c>
      <c r="CD594" s="31">
        <f t="shared" si="301"/>
        <v>0.4261527048</v>
      </c>
      <c r="CE594" s="31">
        <f t="shared" si="302"/>
        <v>0</v>
      </c>
      <c r="CF594" s="85" t="s">
        <v>1405</v>
      </c>
    </row>
    <row r="595" spans="1:84" ht="52.5" customHeight="1" x14ac:dyDescent="0.25">
      <c r="A595" s="7" t="s">
        <v>124</v>
      </c>
      <c r="B595" s="18" t="s">
        <v>339</v>
      </c>
      <c r="C595" s="8" t="s">
        <v>447</v>
      </c>
      <c r="D595" s="63">
        <v>2016</v>
      </c>
      <c r="E595" s="63">
        <v>2016</v>
      </c>
      <c r="F595" s="63" t="s">
        <v>1358</v>
      </c>
      <c r="G595" s="64">
        <v>0.10962793215258855</v>
      </c>
      <c r="H595" s="64">
        <f t="shared" si="289"/>
        <v>0.8046690219999999</v>
      </c>
      <c r="I595" s="31" t="s">
        <v>891</v>
      </c>
      <c r="J595" s="31">
        <v>5.4814199182561307E-2</v>
      </c>
      <c r="K595" s="31">
        <f t="shared" si="290"/>
        <v>0.40233622199999997</v>
      </c>
      <c r="L595" s="67" t="s">
        <v>891</v>
      </c>
      <c r="M595" s="64">
        <v>0</v>
      </c>
      <c r="N595" s="31">
        <v>0</v>
      </c>
      <c r="O595" s="65">
        <v>0.65982579199999991</v>
      </c>
      <c r="P595" s="28">
        <v>0.75879966079999983</v>
      </c>
      <c r="Q595" s="28">
        <v>0.65983140407999985</v>
      </c>
      <c r="R595" s="31">
        <v>0.75880611469199977</v>
      </c>
      <c r="S595" s="31">
        <f t="shared" si="287"/>
        <v>0.40233279999999999</v>
      </c>
      <c r="T595" s="31">
        <f t="shared" si="288"/>
        <v>0.40233622199999997</v>
      </c>
      <c r="U595" s="31">
        <f t="shared" si="292"/>
        <v>0.40233279999999999</v>
      </c>
      <c r="V595" s="31">
        <f t="shared" si="291"/>
        <v>0</v>
      </c>
      <c r="W595" s="31">
        <f t="shared" si="303"/>
        <v>0</v>
      </c>
      <c r="X595" s="31">
        <v>0</v>
      </c>
      <c r="Y595" s="28">
        <v>0</v>
      </c>
      <c r="Z595" s="28">
        <v>0</v>
      </c>
      <c r="AA595" s="28">
        <v>0</v>
      </c>
      <c r="AB595" s="28">
        <v>0</v>
      </c>
      <c r="AC595" s="28">
        <v>0</v>
      </c>
      <c r="AD595" s="28">
        <v>0</v>
      </c>
      <c r="AE595" s="28">
        <v>0</v>
      </c>
      <c r="AF595" s="28">
        <v>0</v>
      </c>
      <c r="AG595" s="28">
        <v>0</v>
      </c>
      <c r="AH595" s="28">
        <v>0.40233279999999999</v>
      </c>
      <c r="AI595" s="28">
        <v>0</v>
      </c>
      <c r="AJ595" s="28">
        <v>0</v>
      </c>
      <c r="AK595" s="28">
        <v>0.40233279999999999</v>
      </c>
      <c r="AL595" s="28">
        <v>0</v>
      </c>
      <c r="AM595" s="28">
        <v>0.40233622199999997</v>
      </c>
      <c r="AN595" s="28">
        <v>0</v>
      </c>
      <c r="AO595" s="28">
        <v>0</v>
      </c>
      <c r="AP595" s="28">
        <v>0.40233622199999997</v>
      </c>
      <c r="AQ595" s="28">
        <v>0</v>
      </c>
      <c r="AR595" s="28">
        <v>0</v>
      </c>
      <c r="AS595" s="28">
        <v>0</v>
      </c>
      <c r="AT595" s="28">
        <v>0</v>
      </c>
      <c r="AU595" s="28">
        <v>0</v>
      </c>
      <c r="AV595" s="28">
        <v>0</v>
      </c>
      <c r="AW595" s="28">
        <v>0</v>
      </c>
      <c r="AX595" s="28">
        <v>0</v>
      </c>
      <c r="AY595" s="28">
        <v>0</v>
      </c>
      <c r="AZ595" s="28">
        <v>0</v>
      </c>
      <c r="BA595" s="28">
        <v>0</v>
      </c>
      <c r="BB595" s="28">
        <v>0</v>
      </c>
      <c r="BC595" s="28">
        <v>0</v>
      </c>
      <c r="BD595" s="28">
        <v>0</v>
      </c>
      <c r="BE595" s="28">
        <v>0</v>
      </c>
      <c r="BF595" s="28">
        <v>0</v>
      </c>
      <c r="BG595" s="28">
        <v>0</v>
      </c>
      <c r="BH595" s="28">
        <v>0</v>
      </c>
      <c r="BI595" s="28">
        <v>0</v>
      </c>
      <c r="BJ595" s="28">
        <v>0</v>
      </c>
      <c r="BK595" s="28">
        <v>0</v>
      </c>
      <c r="BL595" s="28">
        <v>0</v>
      </c>
      <c r="BM595" s="28">
        <v>0</v>
      </c>
      <c r="BN595" s="28">
        <v>0</v>
      </c>
      <c r="BO595" s="28">
        <v>0</v>
      </c>
      <c r="BP595" s="28">
        <v>0</v>
      </c>
      <c r="BQ595" s="28">
        <v>0</v>
      </c>
      <c r="BR595" s="28">
        <v>0</v>
      </c>
      <c r="BS595" s="28">
        <v>0</v>
      </c>
      <c r="BT595" s="28">
        <v>0</v>
      </c>
      <c r="BU595" s="28">
        <v>0</v>
      </c>
      <c r="BV595" s="31">
        <f t="shared" si="293"/>
        <v>0.8046690219999999</v>
      </c>
      <c r="BW595" s="31">
        <f t="shared" si="294"/>
        <v>0</v>
      </c>
      <c r="BX595" s="31">
        <f t="shared" si="295"/>
        <v>0</v>
      </c>
      <c r="BY595" s="31">
        <f t="shared" si="296"/>
        <v>0.8046690219999999</v>
      </c>
      <c r="BZ595" s="31">
        <f t="shared" si="297"/>
        <v>0</v>
      </c>
      <c r="CA595" s="31">
        <f t="shared" si="298"/>
        <v>0.40233622199999997</v>
      </c>
      <c r="CB595" s="31">
        <f t="shared" si="299"/>
        <v>0</v>
      </c>
      <c r="CC595" s="31">
        <f t="shared" si="300"/>
        <v>0</v>
      </c>
      <c r="CD595" s="31">
        <f t="shared" si="301"/>
        <v>0.40233622199999997</v>
      </c>
      <c r="CE595" s="31">
        <f t="shared" si="302"/>
        <v>0</v>
      </c>
      <c r="CF595" s="85" t="s">
        <v>1402</v>
      </c>
    </row>
    <row r="596" spans="1:84" ht="52.5" customHeight="1" x14ac:dyDescent="0.25">
      <c r="A596" s="7" t="s">
        <v>124</v>
      </c>
      <c r="B596" s="18" t="s">
        <v>340</v>
      </c>
      <c r="C596" s="8" t="s">
        <v>487</v>
      </c>
      <c r="D596" s="63">
        <v>2016</v>
      </c>
      <c r="E596" s="63">
        <v>2016</v>
      </c>
      <c r="F596" s="63" t="s">
        <v>1358</v>
      </c>
      <c r="G596" s="64">
        <v>7.4185780108991821E-3</v>
      </c>
      <c r="H596" s="64">
        <f t="shared" si="289"/>
        <v>5.4452362599999998E-2</v>
      </c>
      <c r="I596" s="31" t="s">
        <v>891</v>
      </c>
      <c r="J596" s="31">
        <v>3.709133869209809E-3</v>
      </c>
      <c r="K596" s="31">
        <f t="shared" si="290"/>
        <v>2.7225042599999999E-2</v>
      </c>
      <c r="L596" s="67" t="s">
        <v>891</v>
      </c>
      <c r="M596" s="64">
        <v>0</v>
      </c>
      <c r="N596" s="31">
        <v>0</v>
      </c>
      <c r="O596" s="65">
        <v>4.4652804799999994E-2</v>
      </c>
      <c r="P596" s="28">
        <v>5.1350725519999987E-2</v>
      </c>
      <c r="Q596" s="28">
        <v>4.4649069863999996E-2</v>
      </c>
      <c r="R596" s="31">
        <v>5.1346430343599994E-2</v>
      </c>
      <c r="S596" s="31">
        <f t="shared" si="287"/>
        <v>2.7227319999999999E-2</v>
      </c>
      <c r="T596" s="31">
        <f t="shared" si="288"/>
        <v>2.7225042599999999E-2</v>
      </c>
      <c r="U596" s="31">
        <f t="shared" si="292"/>
        <v>2.7227319999999999E-2</v>
      </c>
      <c r="V596" s="31">
        <f t="shared" si="291"/>
        <v>0</v>
      </c>
      <c r="W596" s="31">
        <f t="shared" si="303"/>
        <v>0</v>
      </c>
      <c r="X596" s="31">
        <v>0</v>
      </c>
      <c r="Y596" s="28">
        <v>0</v>
      </c>
      <c r="Z596" s="28">
        <v>0</v>
      </c>
      <c r="AA596" s="28">
        <v>0</v>
      </c>
      <c r="AB596" s="28">
        <v>0</v>
      </c>
      <c r="AC596" s="28">
        <v>0</v>
      </c>
      <c r="AD596" s="28">
        <v>0</v>
      </c>
      <c r="AE596" s="28">
        <v>0</v>
      </c>
      <c r="AF596" s="28">
        <v>0</v>
      </c>
      <c r="AG596" s="28">
        <v>0</v>
      </c>
      <c r="AH596" s="28">
        <v>2.7227319999999999E-2</v>
      </c>
      <c r="AI596" s="28">
        <v>0</v>
      </c>
      <c r="AJ596" s="28">
        <v>0</v>
      </c>
      <c r="AK596" s="28">
        <v>2.7227319999999999E-2</v>
      </c>
      <c r="AL596" s="28">
        <v>0</v>
      </c>
      <c r="AM596" s="28">
        <v>2.7225042599999999E-2</v>
      </c>
      <c r="AN596" s="28">
        <v>0</v>
      </c>
      <c r="AO596" s="28">
        <v>0</v>
      </c>
      <c r="AP596" s="28">
        <v>2.7225042599999999E-2</v>
      </c>
      <c r="AQ596" s="28">
        <v>0</v>
      </c>
      <c r="AR596" s="28">
        <v>0</v>
      </c>
      <c r="AS596" s="28">
        <v>0</v>
      </c>
      <c r="AT596" s="28">
        <v>0</v>
      </c>
      <c r="AU596" s="28">
        <v>0</v>
      </c>
      <c r="AV596" s="28">
        <v>0</v>
      </c>
      <c r="AW596" s="28">
        <v>0</v>
      </c>
      <c r="AX596" s="28">
        <v>0</v>
      </c>
      <c r="AY596" s="28">
        <v>0</v>
      </c>
      <c r="AZ596" s="28">
        <v>0</v>
      </c>
      <c r="BA596" s="28">
        <v>0</v>
      </c>
      <c r="BB596" s="28">
        <v>0</v>
      </c>
      <c r="BC596" s="28">
        <v>0</v>
      </c>
      <c r="BD596" s="28">
        <v>0</v>
      </c>
      <c r="BE596" s="28">
        <v>0</v>
      </c>
      <c r="BF596" s="28">
        <v>0</v>
      </c>
      <c r="BG596" s="28">
        <v>0</v>
      </c>
      <c r="BH596" s="28">
        <v>0</v>
      </c>
      <c r="BI596" s="28">
        <v>0</v>
      </c>
      <c r="BJ596" s="28">
        <v>0</v>
      </c>
      <c r="BK596" s="28">
        <v>0</v>
      </c>
      <c r="BL596" s="28">
        <v>0</v>
      </c>
      <c r="BM596" s="28">
        <v>0</v>
      </c>
      <c r="BN596" s="28">
        <v>0</v>
      </c>
      <c r="BO596" s="28">
        <v>0</v>
      </c>
      <c r="BP596" s="28">
        <v>0</v>
      </c>
      <c r="BQ596" s="28">
        <v>0</v>
      </c>
      <c r="BR596" s="28">
        <v>0</v>
      </c>
      <c r="BS596" s="28">
        <v>0</v>
      </c>
      <c r="BT596" s="28">
        <v>0</v>
      </c>
      <c r="BU596" s="28">
        <v>0</v>
      </c>
      <c r="BV596" s="31">
        <f t="shared" si="293"/>
        <v>5.4452362599999998E-2</v>
      </c>
      <c r="BW596" s="31">
        <f t="shared" si="294"/>
        <v>0</v>
      </c>
      <c r="BX596" s="31">
        <f t="shared" si="295"/>
        <v>0</v>
      </c>
      <c r="BY596" s="31">
        <f t="shared" si="296"/>
        <v>5.4452362599999998E-2</v>
      </c>
      <c r="BZ596" s="31">
        <f t="shared" si="297"/>
        <v>0</v>
      </c>
      <c r="CA596" s="31">
        <f t="shared" si="298"/>
        <v>2.7225042599999999E-2</v>
      </c>
      <c r="CB596" s="31">
        <f t="shared" si="299"/>
        <v>0</v>
      </c>
      <c r="CC596" s="31">
        <f t="shared" si="300"/>
        <v>0</v>
      </c>
      <c r="CD596" s="31">
        <f t="shared" si="301"/>
        <v>2.7225042599999999E-2</v>
      </c>
      <c r="CE596" s="31">
        <f t="shared" si="302"/>
        <v>0</v>
      </c>
      <c r="CF596" s="85" t="s">
        <v>1402</v>
      </c>
    </row>
    <row r="597" spans="1:84" ht="52.5" customHeight="1" x14ac:dyDescent="0.25">
      <c r="A597" s="7" t="s">
        <v>124</v>
      </c>
      <c r="B597" s="18" t="s">
        <v>341</v>
      </c>
      <c r="C597" s="8" t="s">
        <v>488</v>
      </c>
      <c r="D597" s="63">
        <v>2016</v>
      </c>
      <c r="E597" s="63">
        <v>2016</v>
      </c>
      <c r="F597" s="63" t="s">
        <v>1358</v>
      </c>
      <c r="G597" s="64">
        <v>5.4335414986376018E-3</v>
      </c>
      <c r="H597" s="64">
        <f t="shared" si="289"/>
        <v>3.9882194599999997E-2</v>
      </c>
      <c r="I597" s="31" t="s">
        <v>891</v>
      </c>
      <c r="J597" s="31">
        <v>2.7166477656675749E-3</v>
      </c>
      <c r="K597" s="31">
        <f t="shared" si="290"/>
        <v>1.9940194599999999E-2</v>
      </c>
      <c r="L597" s="67" t="s">
        <v>891</v>
      </c>
      <c r="M597" s="64">
        <v>0</v>
      </c>
      <c r="N597" s="31">
        <v>0</v>
      </c>
      <c r="O597" s="65">
        <v>3.2704879999999992E-2</v>
      </c>
      <c r="P597" s="28">
        <v>3.7610611999999988E-2</v>
      </c>
      <c r="Q597" s="28">
        <v>3.2701919143999995E-2</v>
      </c>
      <c r="R597" s="31">
        <v>3.760720701559999E-2</v>
      </c>
      <c r="S597" s="31">
        <f t="shared" si="287"/>
        <v>1.9941999999999998E-2</v>
      </c>
      <c r="T597" s="31">
        <f t="shared" si="288"/>
        <v>1.9940194599999999E-2</v>
      </c>
      <c r="U597" s="31">
        <f t="shared" si="292"/>
        <v>1.9941999999999998E-2</v>
      </c>
      <c r="V597" s="31">
        <f t="shared" si="291"/>
        <v>0</v>
      </c>
      <c r="W597" s="31">
        <f t="shared" si="303"/>
        <v>0</v>
      </c>
      <c r="X597" s="31">
        <v>0</v>
      </c>
      <c r="Y597" s="28">
        <v>0</v>
      </c>
      <c r="Z597" s="28">
        <v>0</v>
      </c>
      <c r="AA597" s="28">
        <v>0</v>
      </c>
      <c r="AB597" s="28">
        <v>0</v>
      </c>
      <c r="AC597" s="28">
        <v>0</v>
      </c>
      <c r="AD597" s="28">
        <v>0</v>
      </c>
      <c r="AE597" s="28">
        <v>0</v>
      </c>
      <c r="AF597" s="28">
        <v>0</v>
      </c>
      <c r="AG597" s="28">
        <v>0</v>
      </c>
      <c r="AH597" s="28">
        <v>1.9941999999999998E-2</v>
      </c>
      <c r="AI597" s="28">
        <v>0</v>
      </c>
      <c r="AJ597" s="28">
        <v>0</v>
      </c>
      <c r="AK597" s="28">
        <v>1.9941999999999998E-2</v>
      </c>
      <c r="AL597" s="28">
        <v>0</v>
      </c>
      <c r="AM597" s="28">
        <v>1.9940194599999999E-2</v>
      </c>
      <c r="AN597" s="28">
        <v>0</v>
      </c>
      <c r="AO597" s="28">
        <v>0</v>
      </c>
      <c r="AP597" s="28">
        <v>1.9940194599999999E-2</v>
      </c>
      <c r="AQ597" s="28">
        <v>0</v>
      </c>
      <c r="AR597" s="28">
        <v>0</v>
      </c>
      <c r="AS597" s="28">
        <v>0</v>
      </c>
      <c r="AT597" s="28">
        <v>0</v>
      </c>
      <c r="AU597" s="28">
        <v>0</v>
      </c>
      <c r="AV597" s="28">
        <v>0</v>
      </c>
      <c r="AW597" s="28">
        <v>0</v>
      </c>
      <c r="AX597" s="28">
        <v>0</v>
      </c>
      <c r="AY597" s="28">
        <v>0</v>
      </c>
      <c r="AZ597" s="28">
        <v>0</v>
      </c>
      <c r="BA597" s="28">
        <v>0</v>
      </c>
      <c r="BB597" s="28">
        <v>0</v>
      </c>
      <c r="BC597" s="28">
        <v>0</v>
      </c>
      <c r="BD597" s="28">
        <v>0</v>
      </c>
      <c r="BE597" s="28">
        <v>0</v>
      </c>
      <c r="BF597" s="28">
        <v>0</v>
      </c>
      <c r="BG597" s="28">
        <v>0</v>
      </c>
      <c r="BH597" s="28">
        <v>0</v>
      </c>
      <c r="BI597" s="28">
        <v>0</v>
      </c>
      <c r="BJ597" s="28">
        <v>0</v>
      </c>
      <c r="BK597" s="28">
        <v>0</v>
      </c>
      <c r="BL597" s="28">
        <v>0</v>
      </c>
      <c r="BM597" s="28">
        <v>0</v>
      </c>
      <c r="BN597" s="28">
        <v>0</v>
      </c>
      <c r="BO597" s="28">
        <v>0</v>
      </c>
      <c r="BP597" s="28">
        <v>0</v>
      </c>
      <c r="BQ597" s="28">
        <v>0</v>
      </c>
      <c r="BR597" s="28">
        <v>0</v>
      </c>
      <c r="BS597" s="28">
        <v>0</v>
      </c>
      <c r="BT597" s="28">
        <v>0</v>
      </c>
      <c r="BU597" s="28">
        <v>0</v>
      </c>
      <c r="BV597" s="31">
        <f t="shared" si="293"/>
        <v>3.9882194599999997E-2</v>
      </c>
      <c r="BW597" s="31">
        <f t="shared" si="294"/>
        <v>0</v>
      </c>
      <c r="BX597" s="31">
        <f t="shared" si="295"/>
        <v>0</v>
      </c>
      <c r="BY597" s="31">
        <f t="shared" si="296"/>
        <v>3.9882194599999997E-2</v>
      </c>
      <c r="BZ597" s="31">
        <f t="shared" si="297"/>
        <v>0</v>
      </c>
      <c r="CA597" s="31">
        <f t="shared" si="298"/>
        <v>1.9940194599999999E-2</v>
      </c>
      <c r="CB597" s="31">
        <f t="shared" si="299"/>
        <v>0</v>
      </c>
      <c r="CC597" s="31">
        <f t="shared" si="300"/>
        <v>0</v>
      </c>
      <c r="CD597" s="31">
        <f t="shared" si="301"/>
        <v>1.9940194599999999E-2</v>
      </c>
      <c r="CE597" s="31">
        <f t="shared" si="302"/>
        <v>0</v>
      </c>
      <c r="CF597" s="85" t="s">
        <v>1402</v>
      </c>
    </row>
    <row r="598" spans="1:84" ht="52.5" customHeight="1" x14ac:dyDescent="0.25">
      <c r="A598" s="7" t="s">
        <v>124</v>
      </c>
      <c r="B598" s="18" t="s">
        <v>342</v>
      </c>
      <c r="C598" s="8" t="s">
        <v>489</v>
      </c>
      <c r="D598" s="63">
        <v>2016</v>
      </c>
      <c r="E598" s="63">
        <v>2016</v>
      </c>
      <c r="F598" s="63" t="s">
        <v>1358</v>
      </c>
      <c r="G598" s="64">
        <v>6.7916893460490462E-3</v>
      </c>
      <c r="H598" s="64">
        <f t="shared" si="289"/>
        <v>4.9850999799999997E-2</v>
      </c>
      <c r="I598" s="31" t="s">
        <v>891</v>
      </c>
      <c r="J598" s="31">
        <v>2.2293977929155311E-3</v>
      </c>
      <c r="K598" s="31">
        <f t="shared" si="290"/>
        <v>1.6363779799999999E-2</v>
      </c>
      <c r="L598" s="67" t="s">
        <v>891</v>
      </c>
      <c r="M598" s="64">
        <v>0</v>
      </c>
      <c r="N598" s="31">
        <v>0</v>
      </c>
      <c r="O598" s="65">
        <v>5.4919040799999992E-2</v>
      </c>
      <c r="P598" s="28">
        <v>6.3156896919999983E-2</v>
      </c>
      <c r="Q598" s="28">
        <v>2.6836598871999996E-2</v>
      </c>
      <c r="R598" s="31">
        <v>3.0862088702799995E-2</v>
      </c>
      <c r="S598" s="31">
        <f t="shared" si="287"/>
        <v>3.3487219999999998E-2</v>
      </c>
      <c r="T598" s="31">
        <f t="shared" si="288"/>
        <v>1.6363779799999999E-2</v>
      </c>
      <c r="U598" s="31">
        <f t="shared" si="292"/>
        <v>3.3487219999999998E-2</v>
      </c>
      <c r="V598" s="31">
        <f t="shared" si="291"/>
        <v>0</v>
      </c>
      <c r="W598" s="31">
        <f t="shared" si="303"/>
        <v>0</v>
      </c>
      <c r="X598" s="31">
        <v>0</v>
      </c>
      <c r="Y598" s="28">
        <v>0</v>
      </c>
      <c r="Z598" s="28">
        <v>0</v>
      </c>
      <c r="AA598" s="28">
        <v>0</v>
      </c>
      <c r="AB598" s="28">
        <v>0</v>
      </c>
      <c r="AC598" s="28">
        <v>0</v>
      </c>
      <c r="AD598" s="28">
        <v>0</v>
      </c>
      <c r="AE598" s="28">
        <v>0</v>
      </c>
      <c r="AF598" s="28">
        <v>0</v>
      </c>
      <c r="AG598" s="28">
        <v>0</v>
      </c>
      <c r="AH598" s="28">
        <v>3.3487219999999998E-2</v>
      </c>
      <c r="AI598" s="28">
        <v>0</v>
      </c>
      <c r="AJ598" s="28">
        <v>0</v>
      </c>
      <c r="AK598" s="28">
        <v>3.3487219999999998E-2</v>
      </c>
      <c r="AL598" s="28">
        <v>0</v>
      </c>
      <c r="AM598" s="28">
        <v>1.6363779799999999E-2</v>
      </c>
      <c r="AN598" s="28">
        <v>0</v>
      </c>
      <c r="AO598" s="28">
        <v>0</v>
      </c>
      <c r="AP598" s="28">
        <v>1.6363779799999999E-2</v>
      </c>
      <c r="AQ598" s="28">
        <v>0</v>
      </c>
      <c r="AR598" s="28">
        <v>0</v>
      </c>
      <c r="AS598" s="28">
        <v>0</v>
      </c>
      <c r="AT598" s="28">
        <v>0</v>
      </c>
      <c r="AU598" s="28">
        <v>0</v>
      </c>
      <c r="AV598" s="28">
        <v>0</v>
      </c>
      <c r="AW598" s="28">
        <v>0</v>
      </c>
      <c r="AX598" s="28">
        <v>0</v>
      </c>
      <c r="AY598" s="28">
        <v>0</v>
      </c>
      <c r="AZ598" s="28">
        <v>0</v>
      </c>
      <c r="BA598" s="28">
        <v>0</v>
      </c>
      <c r="BB598" s="28">
        <v>0</v>
      </c>
      <c r="BC598" s="28">
        <v>0</v>
      </c>
      <c r="BD598" s="28">
        <v>0</v>
      </c>
      <c r="BE598" s="28">
        <v>0</v>
      </c>
      <c r="BF598" s="28">
        <v>0</v>
      </c>
      <c r="BG598" s="28">
        <v>0</v>
      </c>
      <c r="BH598" s="28">
        <v>0</v>
      </c>
      <c r="BI598" s="28">
        <v>0</v>
      </c>
      <c r="BJ598" s="28">
        <v>0</v>
      </c>
      <c r="BK598" s="28">
        <v>0</v>
      </c>
      <c r="BL598" s="28">
        <v>0</v>
      </c>
      <c r="BM598" s="28">
        <v>0</v>
      </c>
      <c r="BN598" s="28">
        <v>0</v>
      </c>
      <c r="BO598" s="28">
        <v>0</v>
      </c>
      <c r="BP598" s="28">
        <v>0</v>
      </c>
      <c r="BQ598" s="28">
        <v>0</v>
      </c>
      <c r="BR598" s="28">
        <v>0</v>
      </c>
      <c r="BS598" s="28">
        <v>0</v>
      </c>
      <c r="BT598" s="28">
        <v>0</v>
      </c>
      <c r="BU598" s="28">
        <v>0</v>
      </c>
      <c r="BV598" s="31">
        <f t="shared" si="293"/>
        <v>4.9850999799999997E-2</v>
      </c>
      <c r="BW598" s="31">
        <f t="shared" si="294"/>
        <v>0</v>
      </c>
      <c r="BX598" s="31">
        <f t="shared" si="295"/>
        <v>0</v>
      </c>
      <c r="BY598" s="31">
        <f t="shared" si="296"/>
        <v>4.9850999799999997E-2</v>
      </c>
      <c r="BZ598" s="31">
        <f t="shared" si="297"/>
        <v>0</v>
      </c>
      <c r="CA598" s="31">
        <f t="shared" si="298"/>
        <v>1.6363779799999999E-2</v>
      </c>
      <c r="CB598" s="31">
        <f t="shared" si="299"/>
        <v>0</v>
      </c>
      <c r="CC598" s="31">
        <f t="shared" si="300"/>
        <v>0</v>
      </c>
      <c r="CD598" s="31">
        <f t="shared" si="301"/>
        <v>1.6363779799999999E-2</v>
      </c>
      <c r="CE598" s="31">
        <f t="shared" si="302"/>
        <v>0</v>
      </c>
      <c r="CF598" s="85" t="s">
        <v>1402</v>
      </c>
    </row>
    <row r="599" spans="1:84" ht="52.5" customHeight="1" x14ac:dyDescent="0.25">
      <c r="A599" s="7" t="s">
        <v>124</v>
      </c>
      <c r="B599" s="18" t="s">
        <v>343</v>
      </c>
      <c r="C599" s="8" t="s">
        <v>490</v>
      </c>
      <c r="D599" s="63">
        <v>2016</v>
      </c>
      <c r="E599" s="63">
        <v>2016</v>
      </c>
      <c r="F599" s="63" t="s">
        <v>1358</v>
      </c>
      <c r="G599" s="64">
        <v>4.0260008446866479E-3</v>
      </c>
      <c r="H599" s="64">
        <f t="shared" si="289"/>
        <v>2.9550846199999994E-2</v>
      </c>
      <c r="I599" s="31" t="s">
        <v>1358</v>
      </c>
      <c r="J599" s="31">
        <v>2.0129272752043592E-3</v>
      </c>
      <c r="K599" s="31">
        <f t="shared" si="290"/>
        <v>1.4774886199999997E-2</v>
      </c>
      <c r="L599" s="67" t="s">
        <v>1358</v>
      </c>
      <c r="M599" s="64">
        <v>0</v>
      </c>
      <c r="N599" s="31">
        <v>0</v>
      </c>
      <c r="O599" s="65">
        <v>2.4232574399999998E-2</v>
      </c>
      <c r="P599" s="28">
        <v>2.7867460559999994E-2</v>
      </c>
      <c r="Q599" s="28">
        <v>2.4230813367999992E-2</v>
      </c>
      <c r="R599" s="31">
        <v>2.7865435373199989E-2</v>
      </c>
      <c r="S599" s="31">
        <f t="shared" si="287"/>
        <v>1.4775959999999999E-2</v>
      </c>
      <c r="T599" s="31">
        <f t="shared" si="288"/>
        <v>1.4774886199999997E-2</v>
      </c>
      <c r="U599" s="31">
        <f t="shared" si="292"/>
        <v>1.4775959999999999E-2</v>
      </c>
      <c r="V599" s="31">
        <f t="shared" si="291"/>
        <v>0</v>
      </c>
      <c r="W599" s="31">
        <f t="shared" si="303"/>
        <v>0</v>
      </c>
      <c r="X599" s="31">
        <v>0</v>
      </c>
      <c r="Y599" s="28">
        <v>0</v>
      </c>
      <c r="Z599" s="28">
        <v>0</v>
      </c>
      <c r="AA599" s="28">
        <v>0</v>
      </c>
      <c r="AB599" s="28">
        <v>0</v>
      </c>
      <c r="AC599" s="28">
        <v>0</v>
      </c>
      <c r="AD599" s="28">
        <v>0</v>
      </c>
      <c r="AE599" s="28">
        <v>0</v>
      </c>
      <c r="AF599" s="28">
        <v>0</v>
      </c>
      <c r="AG599" s="28">
        <v>0</v>
      </c>
      <c r="AH599" s="28">
        <v>1.4775959999999999E-2</v>
      </c>
      <c r="AI599" s="28">
        <v>0</v>
      </c>
      <c r="AJ599" s="28">
        <v>0</v>
      </c>
      <c r="AK599" s="28">
        <v>1.4775959999999999E-2</v>
      </c>
      <c r="AL599" s="28">
        <v>0</v>
      </c>
      <c r="AM599" s="28">
        <v>1.4774886199999997E-2</v>
      </c>
      <c r="AN599" s="28">
        <v>0</v>
      </c>
      <c r="AO599" s="28">
        <v>0</v>
      </c>
      <c r="AP599" s="28">
        <v>1.4774886199999997E-2</v>
      </c>
      <c r="AQ599" s="28">
        <v>0</v>
      </c>
      <c r="AR599" s="28">
        <v>0</v>
      </c>
      <c r="AS599" s="28">
        <v>0</v>
      </c>
      <c r="AT599" s="28">
        <v>0</v>
      </c>
      <c r="AU599" s="28">
        <v>0</v>
      </c>
      <c r="AV599" s="28">
        <v>0</v>
      </c>
      <c r="AW599" s="28">
        <v>0</v>
      </c>
      <c r="AX599" s="28">
        <v>0</v>
      </c>
      <c r="AY599" s="28">
        <v>0</v>
      </c>
      <c r="AZ599" s="28">
        <v>0</v>
      </c>
      <c r="BA599" s="28">
        <v>0</v>
      </c>
      <c r="BB599" s="28">
        <v>0</v>
      </c>
      <c r="BC599" s="28">
        <v>0</v>
      </c>
      <c r="BD599" s="28">
        <v>0</v>
      </c>
      <c r="BE599" s="28">
        <v>0</v>
      </c>
      <c r="BF599" s="28">
        <v>0</v>
      </c>
      <c r="BG599" s="28">
        <v>0</v>
      </c>
      <c r="BH599" s="28">
        <v>0</v>
      </c>
      <c r="BI599" s="28">
        <v>0</v>
      </c>
      <c r="BJ599" s="28">
        <v>0</v>
      </c>
      <c r="BK599" s="28">
        <v>0</v>
      </c>
      <c r="BL599" s="28">
        <v>0</v>
      </c>
      <c r="BM599" s="28">
        <v>0</v>
      </c>
      <c r="BN599" s="28">
        <v>0</v>
      </c>
      <c r="BO599" s="28">
        <v>0</v>
      </c>
      <c r="BP599" s="28">
        <v>0</v>
      </c>
      <c r="BQ599" s="28">
        <v>0</v>
      </c>
      <c r="BR599" s="28">
        <v>0</v>
      </c>
      <c r="BS599" s="28">
        <v>0</v>
      </c>
      <c r="BT599" s="28">
        <v>0</v>
      </c>
      <c r="BU599" s="28">
        <v>0</v>
      </c>
      <c r="BV599" s="31">
        <f t="shared" si="293"/>
        <v>2.9550846199999994E-2</v>
      </c>
      <c r="BW599" s="31">
        <f t="shared" si="294"/>
        <v>0</v>
      </c>
      <c r="BX599" s="31">
        <f t="shared" si="295"/>
        <v>0</v>
      </c>
      <c r="BY599" s="31">
        <f t="shared" si="296"/>
        <v>2.9550846199999994E-2</v>
      </c>
      <c r="BZ599" s="31">
        <f t="shared" si="297"/>
        <v>0</v>
      </c>
      <c r="CA599" s="31">
        <f t="shared" si="298"/>
        <v>1.4774886199999997E-2</v>
      </c>
      <c r="CB599" s="31">
        <f t="shared" si="299"/>
        <v>0</v>
      </c>
      <c r="CC599" s="31">
        <f t="shared" si="300"/>
        <v>0</v>
      </c>
      <c r="CD599" s="31">
        <f t="shared" si="301"/>
        <v>1.4774886199999997E-2</v>
      </c>
      <c r="CE599" s="31">
        <f t="shared" si="302"/>
        <v>0</v>
      </c>
      <c r="CF599" s="85" t="s">
        <v>1402</v>
      </c>
    </row>
    <row r="600" spans="1:84" ht="52.5" customHeight="1" x14ac:dyDescent="0.25">
      <c r="A600" s="7" t="s">
        <v>124</v>
      </c>
      <c r="B600" s="18" t="s">
        <v>344</v>
      </c>
      <c r="C600" s="8" t="s">
        <v>491</v>
      </c>
      <c r="D600" s="63">
        <v>2016</v>
      </c>
      <c r="E600" s="63">
        <v>2016</v>
      </c>
      <c r="F600" s="63" t="s">
        <v>1358</v>
      </c>
      <c r="G600" s="64">
        <v>3.8402038964577652E-3</v>
      </c>
      <c r="H600" s="64">
        <f t="shared" si="289"/>
        <v>2.8187096599999996E-2</v>
      </c>
      <c r="I600" s="31" t="s">
        <v>1358</v>
      </c>
      <c r="J600" s="31">
        <v>1.9202120708446864E-3</v>
      </c>
      <c r="K600" s="31">
        <f t="shared" si="290"/>
        <v>1.4094356599999998E-2</v>
      </c>
      <c r="L600" s="67" t="s">
        <v>1358</v>
      </c>
      <c r="M600" s="64">
        <v>0</v>
      </c>
      <c r="N600" s="31">
        <v>0</v>
      </c>
      <c r="O600" s="65">
        <v>2.3112093599999998E-2</v>
      </c>
      <c r="P600" s="28">
        <v>2.6578907639999996E-2</v>
      </c>
      <c r="Q600" s="28">
        <v>2.3114744823999996E-2</v>
      </c>
      <c r="R600" s="31">
        <v>2.6581956547599993E-2</v>
      </c>
      <c r="S600" s="31">
        <f t="shared" si="287"/>
        <v>1.4092739999999999E-2</v>
      </c>
      <c r="T600" s="31">
        <f t="shared" si="288"/>
        <v>1.4094356599999998E-2</v>
      </c>
      <c r="U600" s="31">
        <f t="shared" si="292"/>
        <v>1.4092739999999999E-2</v>
      </c>
      <c r="V600" s="31">
        <f t="shared" si="291"/>
        <v>0</v>
      </c>
      <c r="W600" s="31">
        <f t="shared" si="303"/>
        <v>0</v>
      </c>
      <c r="X600" s="31">
        <v>0</v>
      </c>
      <c r="Y600" s="28">
        <v>0</v>
      </c>
      <c r="Z600" s="28">
        <v>0</v>
      </c>
      <c r="AA600" s="28">
        <v>0</v>
      </c>
      <c r="AB600" s="28">
        <v>0</v>
      </c>
      <c r="AC600" s="28">
        <v>0</v>
      </c>
      <c r="AD600" s="28">
        <v>0</v>
      </c>
      <c r="AE600" s="28">
        <v>0</v>
      </c>
      <c r="AF600" s="28">
        <v>0</v>
      </c>
      <c r="AG600" s="28">
        <v>0</v>
      </c>
      <c r="AH600" s="28">
        <v>1.4092739999999999E-2</v>
      </c>
      <c r="AI600" s="28">
        <v>0</v>
      </c>
      <c r="AJ600" s="28">
        <v>0</v>
      </c>
      <c r="AK600" s="28">
        <v>1.4092739999999999E-2</v>
      </c>
      <c r="AL600" s="28">
        <v>0</v>
      </c>
      <c r="AM600" s="28">
        <v>1.4094356599999998E-2</v>
      </c>
      <c r="AN600" s="28">
        <v>0</v>
      </c>
      <c r="AO600" s="28">
        <v>0</v>
      </c>
      <c r="AP600" s="28">
        <v>1.4094356599999998E-2</v>
      </c>
      <c r="AQ600" s="28">
        <v>0</v>
      </c>
      <c r="AR600" s="28">
        <v>0</v>
      </c>
      <c r="AS600" s="28">
        <v>0</v>
      </c>
      <c r="AT600" s="28">
        <v>0</v>
      </c>
      <c r="AU600" s="28">
        <v>0</v>
      </c>
      <c r="AV600" s="28">
        <v>0</v>
      </c>
      <c r="AW600" s="28">
        <v>0</v>
      </c>
      <c r="AX600" s="28">
        <v>0</v>
      </c>
      <c r="AY600" s="28">
        <v>0</v>
      </c>
      <c r="AZ600" s="28">
        <v>0</v>
      </c>
      <c r="BA600" s="28">
        <v>0</v>
      </c>
      <c r="BB600" s="28">
        <v>0</v>
      </c>
      <c r="BC600" s="28">
        <v>0</v>
      </c>
      <c r="BD600" s="28">
        <v>0</v>
      </c>
      <c r="BE600" s="28">
        <v>0</v>
      </c>
      <c r="BF600" s="28">
        <v>0</v>
      </c>
      <c r="BG600" s="28">
        <v>0</v>
      </c>
      <c r="BH600" s="28">
        <v>0</v>
      </c>
      <c r="BI600" s="28">
        <v>0</v>
      </c>
      <c r="BJ600" s="28">
        <v>0</v>
      </c>
      <c r="BK600" s="28">
        <v>0</v>
      </c>
      <c r="BL600" s="28">
        <v>0</v>
      </c>
      <c r="BM600" s="28">
        <v>0</v>
      </c>
      <c r="BN600" s="28">
        <v>0</v>
      </c>
      <c r="BO600" s="28">
        <v>0</v>
      </c>
      <c r="BP600" s="28">
        <v>0</v>
      </c>
      <c r="BQ600" s="28">
        <v>0</v>
      </c>
      <c r="BR600" s="28">
        <v>0</v>
      </c>
      <c r="BS600" s="28">
        <v>0</v>
      </c>
      <c r="BT600" s="28">
        <v>0</v>
      </c>
      <c r="BU600" s="28">
        <v>0</v>
      </c>
      <c r="BV600" s="31">
        <f t="shared" si="293"/>
        <v>2.8187096599999996E-2</v>
      </c>
      <c r="BW600" s="31">
        <f t="shared" si="294"/>
        <v>0</v>
      </c>
      <c r="BX600" s="31">
        <f t="shared" si="295"/>
        <v>0</v>
      </c>
      <c r="BY600" s="31">
        <f t="shared" si="296"/>
        <v>2.8187096599999996E-2</v>
      </c>
      <c r="BZ600" s="31">
        <f t="shared" si="297"/>
        <v>0</v>
      </c>
      <c r="CA600" s="31">
        <f t="shared" si="298"/>
        <v>1.4094356599999998E-2</v>
      </c>
      <c r="CB600" s="31">
        <f t="shared" si="299"/>
        <v>0</v>
      </c>
      <c r="CC600" s="31">
        <f t="shared" si="300"/>
        <v>0</v>
      </c>
      <c r="CD600" s="31">
        <f t="shared" si="301"/>
        <v>1.4094356599999998E-2</v>
      </c>
      <c r="CE600" s="31">
        <f t="shared" si="302"/>
        <v>0</v>
      </c>
      <c r="CF600" s="85" t="s">
        <v>1402</v>
      </c>
    </row>
    <row r="601" spans="1:84" ht="52.5" customHeight="1" x14ac:dyDescent="0.25">
      <c r="A601" s="7" t="s">
        <v>124</v>
      </c>
      <c r="B601" s="18" t="s">
        <v>345</v>
      </c>
      <c r="C601" s="8" t="s">
        <v>492</v>
      </c>
      <c r="D601" s="63">
        <v>2016</v>
      </c>
      <c r="E601" s="63">
        <v>2016</v>
      </c>
      <c r="F601" s="63" t="s">
        <v>1358</v>
      </c>
      <c r="G601" s="64">
        <v>5.3659744414168943E-3</v>
      </c>
      <c r="H601" s="64">
        <f t="shared" si="289"/>
        <v>3.9386252400000002E-2</v>
      </c>
      <c r="I601" s="31" t="s">
        <v>891</v>
      </c>
      <c r="J601" s="31">
        <v>2.6831624523160763E-3</v>
      </c>
      <c r="K601" s="31">
        <f t="shared" si="290"/>
        <v>1.96944124E-2</v>
      </c>
      <c r="L601" s="67" t="s">
        <v>891</v>
      </c>
      <c r="M601" s="64">
        <v>0</v>
      </c>
      <c r="N601" s="31">
        <v>0</v>
      </c>
      <c r="O601" s="65">
        <v>3.2294617599999999E-2</v>
      </c>
      <c r="P601" s="28">
        <v>3.7138810239999993E-2</v>
      </c>
      <c r="Q601" s="28">
        <v>3.2298836335999996E-2</v>
      </c>
      <c r="R601" s="31">
        <v>3.7143661786399995E-2</v>
      </c>
      <c r="S601" s="31">
        <f t="shared" si="287"/>
        <v>1.9691839999999999E-2</v>
      </c>
      <c r="T601" s="31">
        <f t="shared" si="288"/>
        <v>1.96944124E-2</v>
      </c>
      <c r="U601" s="31">
        <f t="shared" si="292"/>
        <v>1.9691839999999999E-2</v>
      </c>
      <c r="V601" s="31">
        <f t="shared" si="291"/>
        <v>0</v>
      </c>
      <c r="W601" s="31">
        <f t="shared" si="303"/>
        <v>0</v>
      </c>
      <c r="X601" s="31">
        <v>0</v>
      </c>
      <c r="Y601" s="28">
        <v>0</v>
      </c>
      <c r="Z601" s="28">
        <v>0</v>
      </c>
      <c r="AA601" s="28">
        <v>0</v>
      </c>
      <c r="AB601" s="28">
        <v>0</v>
      </c>
      <c r="AC601" s="28">
        <v>0</v>
      </c>
      <c r="AD601" s="28">
        <v>0</v>
      </c>
      <c r="AE601" s="28">
        <v>0</v>
      </c>
      <c r="AF601" s="28">
        <v>0</v>
      </c>
      <c r="AG601" s="28">
        <v>0</v>
      </c>
      <c r="AH601" s="28">
        <v>1.9691839999999999E-2</v>
      </c>
      <c r="AI601" s="28">
        <v>0</v>
      </c>
      <c r="AJ601" s="28">
        <v>0</v>
      </c>
      <c r="AK601" s="28">
        <v>1.9691839999999999E-2</v>
      </c>
      <c r="AL601" s="28">
        <v>0</v>
      </c>
      <c r="AM601" s="28">
        <v>1.96944124E-2</v>
      </c>
      <c r="AN601" s="28">
        <v>0</v>
      </c>
      <c r="AO601" s="28">
        <v>0</v>
      </c>
      <c r="AP601" s="28">
        <v>1.96944124E-2</v>
      </c>
      <c r="AQ601" s="28">
        <v>0</v>
      </c>
      <c r="AR601" s="28">
        <v>0</v>
      </c>
      <c r="AS601" s="28">
        <v>0</v>
      </c>
      <c r="AT601" s="28">
        <v>0</v>
      </c>
      <c r="AU601" s="28">
        <v>0</v>
      </c>
      <c r="AV601" s="28">
        <v>0</v>
      </c>
      <c r="AW601" s="28">
        <v>0</v>
      </c>
      <c r="AX601" s="28">
        <v>0</v>
      </c>
      <c r="AY601" s="28">
        <v>0</v>
      </c>
      <c r="AZ601" s="28">
        <v>0</v>
      </c>
      <c r="BA601" s="28">
        <v>0</v>
      </c>
      <c r="BB601" s="28">
        <v>0</v>
      </c>
      <c r="BC601" s="28">
        <v>0</v>
      </c>
      <c r="BD601" s="28">
        <v>0</v>
      </c>
      <c r="BE601" s="28">
        <v>0</v>
      </c>
      <c r="BF601" s="28">
        <v>0</v>
      </c>
      <c r="BG601" s="28">
        <v>0</v>
      </c>
      <c r="BH601" s="28">
        <v>0</v>
      </c>
      <c r="BI601" s="28">
        <v>0</v>
      </c>
      <c r="BJ601" s="28">
        <v>0</v>
      </c>
      <c r="BK601" s="28">
        <v>0</v>
      </c>
      <c r="BL601" s="28">
        <v>0</v>
      </c>
      <c r="BM601" s="28">
        <v>0</v>
      </c>
      <c r="BN601" s="28">
        <v>0</v>
      </c>
      <c r="BO601" s="28">
        <v>0</v>
      </c>
      <c r="BP601" s="28">
        <v>0</v>
      </c>
      <c r="BQ601" s="28">
        <v>0</v>
      </c>
      <c r="BR601" s="28">
        <v>0</v>
      </c>
      <c r="BS601" s="28">
        <v>0</v>
      </c>
      <c r="BT601" s="28">
        <v>0</v>
      </c>
      <c r="BU601" s="28">
        <v>0</v>
      </c>
      <c r="BV601" s="31">
        <f t="shared" si="293"/>
        <v>3.9386252400000002E-2</v>
      </c>
      <c r="BW601" s="31">
        <f t="shared" si="294"/>
        <v>0</v>
      </c>
      <c r="BX601" s="31">
        <f t="shared" si="295"/>
        <v>0</v>
      </c>
      <c r="BY601" s="31">
        <f t="shared" si="296"/>
        <v>3.9386252400000002E-2</v>
      </c>
      <c r="BZ601" s="31">
        <f t="shared" si="297"/>
        <v>0</v>
      </c>
      <c r="CA601" s="31">
        <f t="shared" si="298"/>
        <v>1.96944124E-2</v>
      </c>
      <c r="CB601" s="31">
        <f t="shared" si="299"/>
        <v>0</v>
      </c>
      <c r="CC601" s="31">
        <f t="shared" si="300"/>
        <v>0</v>
      </c>
      <c r="CD601" s="31">
        <f t="shared" si="301"/>
        <v>1.96944124E-2</v>
      </c>
      <c r="CE601" s="31">
        <f t="shared" si="302"/>
        <v>0</v>
      </c>
      <c r="CF601" s="85" t="s">
        <v>1402</v>
      </c>
    </row>
    <row r="602" spans="1:84" ht="52.5" customHeight="1" x14ac:dyDescent="0.25">
      <c r="A602" s="7" t="s">
        <v>124</v>
      </c>
      <c r="B602" s="18" t="s">
        <v>346</v>
      </c>
      <c r="C602" s="8" t="s">
        <v>493</v>
      </c>
      <c r="D602" s="63">
        <v>2016</v>
      </c>
      <c r="E602" s="63">
        <v>2016</v>
      </c>
      <c r="F602" s="63" t="s">
        <v>1358</v>
      </c>
      <c r="G602" s="64">
        <v>9.5501515531335145E-3</v>
      </c>
      <c r="H602" s="64">
        <f t="shared" si="289"/>
        <v>7.0098112399999996E-2</v>
      </c>
      <c r="I602" s="31" t="s">
        <v>891</v>
      </c>
      <c r="J602" s="31">
        <v>4.987699237057221E-3</v>
      </c>
      <c r="K602" s="31">
        <f t="shared" si="290"/>
        <v>3.6609712400000001E-2</v>
      </c>
      <c r="L602" s="67" t="s">
        <v>891</v>
      </c>
      <c r="M602" s="64">
        <v>0</v>
      </c>
      <c r="N602" s="31">
        <v>0</v>
      </c>
      <c r="O602" s="65">
        <v>5.4920975999999996E-2</v>
      </c>
      <c r="P602" s="28">
        <v>6.315912239999999E-2</v>
      </c>
      <c r="Q602" s="28">
        <v>6.0039928335999998E-2</v>
      </c>
      <c r="R602" s="31">
        <v>6.9045917586399996E-2</v>
      </c>
      <c r="S602" s="31">
        <f t="shared" ref="S602:S665" si="304">N602+U602</f>
        <v>3.3488400000000001E-2</v>
      </c>
      <c r="T602" s="31">
        <f t="shared" ref="T602:T665" si="305">N602+W602+AC602+AM602+AW602+BG602</f>
        <v>3.6609712400000001E-2</v>
      </c>
      <c r="U602" s="31">
        <f t="shared" si="292"/>
        <v>3.3488400000000001E-2</v>
      </c>
      <c r="V602" s="31">
        <f t="shared" si="291"/>
        <v>0</v>
      </c>
      <c r="W602" s="31">
        <f t="shared" si="303"/>
        <v>0</v>
      </c>
      <c r="X602" s="31">
        <v>0</v>
      </c>
      <c r="Y602" s="28">
        <v>0</v>
      </c>
      <c r="Z602" s="28">
        <v>0</v>
      </c>
      <c r="AA602" s="28">
        <v>0</v>
      </c>
      <c r="AB602" s="28">
        <v>0</v>
      </c>
      <c r="AC602" s="28">
        <v>0</v>
      </c>
      <c r="AD602" s="28">
        <v>0</v>
      </c>
      <c r="AE602" s="28">
        <v>0</v>
      </c>
      <c r="AF602" s="28">
        <v>0</v>
      </c>
      <c r="AG602" s="28">
        <v>0</v>
      </c>
      <c r="AH602" s="28">
        <v>3.3488400000000001E-2</v>
      </c>
      <c r="AI602" s="28">
        <v>0</v>
      </c>
      <c r="AJ602" s="28">
        <v>0</v>
      </c>
      <c r="AK602" s="28">
        <v>3.3488400000000001E-2</v>
      </c>
      <c r="AL602" s="28">
        <v>0</v>
      </c>
      <c r="AM602" s="28">
        <v>3.6609712400000001E-2</v>
      </c>
      <c r="AN602" s="28">
        <v>0</v>
      </c>
      <c r="AO602" s="28">
        <v>0</v>
      </c>
      <c r="AP602" s="28">
        <v>3.6609712400000001E-2</v>
      </c>
      <c r="AQ602" s="28">
        <v>0</v>
      </c>
      <c r="AR602" s="28">
        <v>0</v>
      </c>
      <c r="AS602" s="28">
        <v>0</v>
      </c>
      <c r="AT602" s="28">
        <v>0</v>
      </c>
      <c r="AU602" s="28">
        <v>0</v>
      </c>
      <c r="AV602" s="28">
        <v>0</v>
      </c>
      <c r="AW602" s="28">
        <v>0</v>
      </c>
      <c r="AX602" s="28">
        <v>0</v>
      </c>
      <c r="AY602" s="28">
        <v>0</v>
      </c>
      <c r="AZ602" s="28">
        <v>0</v>
      </c>
      <c r="BA602" s="28">
        <v>0</v>
      </c>
      <c r="BB602" s="28">
        <v>0</v>
      </c>
      <c r="BC602" s="28">
        <v>0</v>
      </c>
      <c r="BD602" s="28">
        <v>0</v>
      </c>
      <c r="BE602" s="28">
        <v>0</v>
      </c>
      <c r="BF602" s="28">
        <v>0</v>
      </c>
      <c r="BG602" s="28">
        <v>0</v>
      </c>
      <c r="BH602" s="28">
        <v>0</v>
      </c>
      <c r="BI602" s="28">
        <v>0</v>
      </c>
      <c r="BJ602" s="28">
        <v>0</v>
      </c>
      <c r="BK602" s="28">
        <v>0</v>
      </c>
      <c r="BL602" s="28">
        <v>0</v>
      </c>
      <c r="BM602" s="28">
        <v>0</v>
      </c>
      <c r="BN602" s="28">
        <v>0</v>
      </c>
      <c r="BO602" s="28">
        <v>0</v>
      </c>
      <c r="BP602" s="28">
        <v>0</v>
      </c>
      <c r="BQ602" s="28">
        <v>0</v>
      </c>
      <c r="BR602" s="28">
        <v>0</v>
      </c>
      <c r="BS602" s="28">
        <v>0</v>
      </c>
      <c r="BT602" s="28">
        <v>0</v>
      </c>
      <c r="BU602" s="28">
        <v>0</v>
      </c>
      <c r="BV602" s="31">
        <f t="shared" si="293"/>
        <v>7.0098112399999996E-2</v>
      </c>
      <c r="BW602" s="31">
        <f t="shared" si="294"/>
        <v>0</v>
      </c>
      <c r="BX602" s="31">
        <f t="shared" si="295"/>
        <v>0</v>
      </c>
      <c r="BY602" s="31">
        <f t="shared" si="296"/>
        <v>7.0098112399999996E-2</v>
      </c>
      <c r="BZ602" s="31">
        <f t="shared" si="297"/>
        <v>0</v>
      </c>
      <c r="CA602" s="31">
        <f t="shared" si="298"/>
        <v>3.6609712400000001E-2</v>
      </c>
      <c r="CB602" s="31">
        <f t="shared" si="299"/>
        <v>0</v>
      </c>
      <c r="CC602" s="31">
        <f t="shared" si="300"/>
        <v>0</v>
      </c>
      <c r="CD602" s="31">
        <f t="shared" si="301"/>
        <v>3.6609712400000001E-2</v>
      </c>
      <c r="CE602" s="31">
        <f t="shared" si="302"/>
        <v>0</v>
      </c>
      <c r="CF602" s="85" t="s">
        <v>1402</v>
      </c>
    </row>
    <row r="603" spans="1:84" ht="52.5" customHeight="1" x14ac:dyDescent="0.25">
      <c r="A603" s="7" t="s">
        <v>124</v>
      </c>
      <c r="B603" s="18" t="s">
        <v>347</v>
      </c>
      <c r="C603" s="8" t="s">
        <v>494</v>
      </c>
      <c r="D603" s="63">
        <v>2016</v>
      </c>
      <c r="E603" s="63">
        <v>2016</v>
      </c>
      <c r="F603" s="63" t="s">
        <v>1358</v>
      </c>
      <c r="G603" s="64">
        <v>3.7419745231607629E-3</v>
      </c>
      <c r="H603" s="64">
        <f t="shared" si="289"/>
        <v>2.7466093E-2</v>
      </c>
      <c r="I603" s="31" t="s">
        <v>1358</v>
      </c>
      <c r="J603" s="31">
        <v>1.8706938692098093E-3</v>
      </c>
      <c r="K603" s="31">
        <f t="shared" si="290"/>
        <v>1.3730892999999999E-2</v>
      </c>
      <c r="L603" s="67" t="s">
        <v>1358</v>
      </c>
      <c r="M603" s="64">
        <v>0</v>
      </c>
      <c r="N603" s="31">
        <v>0</v>
      </c>
      <c r="O603" s="65">
        <v>2.2525728000000002E-2</v>
      </c>
      <c r="P603" s="28">
        <v>2.5904587199999999E-2</v>
      </c>
      <c r="Q603" s="28">
        <v>2.2518664519999999E-2</v>
      </c>
      <c r="R603" s="31">
        <v>2.5896464197999996E-2</v>
      </c>
      <c r="S603" s="31">
        <f t="shared" si="304"/>
        <v>1.3735200000000001E-2</v>
      </c>
      <c r="T603" s="31">
        <f t="shared" si="305"/>
        <v>1.3730892999999999E-2</v>
      </c>
      <c r="U603" s="31">
        <f t="shared" si="292"/>
        <v>1.3735200000000001E-2</v>
      </c>
      <c r="V603" s="31">
        <f t="shared" si="291"/>
        <v>0</v>
      </c>
      <c r="W603" s="31">
        <f t="shared" si="303"/>
        <v>0</v>
      </c>
      <c r="X603" s="31">
        <v>0</v>
      </c>
      <c r="Y603" s="28">
        <v>0</v>
      </c>
      <c r="Z603" s="28">
        <v>0</v>
      </c>
      <c r="AA603" s="28">
        <v>0</v>
      </c>
      <c r="AB603" s="28">
        <v>0</v>
      </c>
      <c r="AC603" s="28">
        <v>0</v>
      </c>
      <c r="AD603" s="28">
        <v>0</v>
      </c>
      <c r="AE603" s="28">
        <v>0</v>
      </c>
      <c r="AF603" s="28">
        <v>0</v>
      </c>
      <c r="AG603" s="28">
        <v>0</v>
      </c>
      <c r="AH603" s="28">
        <v>1.3735200000000001E-2</v>
      </c>
      <c r="AI603" s="28">
        <v>0</v>
      </c>
      <c r="AJ603" s="28">
        <v>0</v>
      </c>
      <c r="AK603" s="28">
        <v>1.3735200000000001E-2</v>
      </c>
      <c r="AL603" s="28">
        <v>0</v>
      </c>
      <c r="AM603" s="28">
        <v>1.3730892999999999E-2</v>
      </c>
      <c r="AN603" s="28">
        <v>0</v>
      </c>
      <c r="AO603" s="28">
        <v>0</v>
      </c>
      <c r="AP603" s="28">
        <v>1.3730892999999999E-2</v>
      </c>
      <c r="AQ603" s="28">
        <v>0</v>
      </c>
      <c r="AR603" s="28">
        <v>0</v>
      </c>
      <c r="AS603" s="28">
        <v>0</v>
      </c>
      <c r="AT603" s="28">
        <v>0</v>
      </c>
      <c r="AU603" s="28">
        <v>0</v>
      </c>
      <c r="AV603" s="28">
        <v>0</v>
      </c>
      <c r="AW603" s="28">
        <v>0</v>
      </c>
      <c r="AX603" s="28">
        <v>0</v>
      </c>
      <c r="AY603" s="28">
        <v>0</v>
      </c>
      <c r="AZ603" s="28">
        <v>0</v>
      </c>
      <c r="BA603" s="28">
        <v>0</v>
      </c>
      <c r="BB603" s="28">
        <v>0</v>
      </c>
      <c r="BC603" s="28">
        <v>0</v>
      </c>
      <c r="BD603" s="28">
        <v>0</v>
      </c>
      <c r="BE603" s="28">
        <v>0</v>
      </c>
      <c r="BF603" s="28">
        <v>0</v>
      </c>
      <c r="BG603" s="28">
        <v>0</v>
      </c>
      <c r="BH603" s="28">
        <v>0</v>
      </c>
      <c r="BI603" s="28">
        <v>0</v>
      </c>
      <c r="BJ603" s="28">
        <v>0</v>
      </c>
      <c r="BK603" s="28">
        <v>0</v>
      </c>
      <c r="BL603" s="28">
        <v>0</v>
      </c>
      <c r="BM603" s="28">
        <v>0</v>
      </c>
      <c r="BN603" s="28">
        <v>0</v>
      </c>
      <c r="BO603" s="28">
        <v>0</v>
      </c>
      <c r="BP603" s="28">
        <v>0</v>
      </c>
      <c r="BQ603" s="28">
        <v>0</v>
      </c>
      <c r="BR603" s="28">
        <v>0</v>
      </c>
      <c r="BS603" s="28">
        <v>0</v>
      </c>
      <c r="BT603" s="28">
        <v>0</v>
      </c>
      <c r="BU603" s="28">
        <v>0</v>
      </c>
      <c r="BV603" s="31">
        <f t="shared" si="293"/>
        <v>2.7466093E-2</v>
      </c>
      <c r="BW603" s="31">
        <f t="shared" si="294"/>
        <v>0</v>
      </c>
      <c r="BX603" s="31">
        <f t="shared" si="295"/>
        <v>0</v>
      </c>
      <c r="BY603" s="31">
        <f t="shared" si="296"/>
        <v>2.7466093E-2</v>
      </c>
      <c r="BZ603" s="31">
        <f t="shared" si="297"/>
        <v>0</v>
      </c>
      <c r="CA603" s="31">
        <f t="shared" si="298"/>
        <v>1.3730892999999999E-2</v>
      </c>
      <c r="CB603" s="31">
        <f t="shared" si="299"/>
        <v>0</v>
      </c>
      <c r="CC603" s="31">
        <f t="shared" si="300"/>
        <v>0</v>
      </c>
      <c r="CD603" s="31">
        <f t="shared" si="301"/>
        <v>1.3730892999999999E-2</v>
      </c>
      <c r="CE603" s="31">
        <f t="shared" si="302"/>
        <v>0</v>
      </c>
      <c r="CF603" s="85" t="s">
        <v>1402</v>
      </c>
    </row>
    <row r="604" spans="1:84" ht="52.5" customHeight="1" x14ac:dyDescent="0.25">
      <c r="A604" s="7" t="s">
        <v>124</v>
      </c>
      <c r="B604" s="18" t="s">
        <v>348</v>
      </c>
      <c r="C604" s="8" t="s">
        <v>495</v>
      </c>
      <c r="D604" s="63">
        <v>2016</v>
      </c>
      <c r="E604" s="63">
        <v>2016</v>
      </c>
      <c r="F604" s="63" t="s">
        <v>1358</v>
      </c>
      <c r="G604" s="64">
        <v>4.2435275749318794E-3</v>
      </c>
      <c r="H604" s="64">
        <f t="shared" si="289"/>
        <v>3.1147492399999997E-2</v>
      </c>
      <c r="I604" s="31" t="s">
        <v>1358</v>
      </c>
      <c r="J604" s="31">
        <v>2.1214567302452318E-3</v>
      </c>
      <c r="K604" s="31">
        <f t="shared" si="290"/>
        <v>1.5571492399999999E-2</v>
      </c>
      <c r="L604" s="67" t="s">
        <v>1358</v>
      </c>
      <c r="M604" s="64">
        <v>0</v>
      </c>
      <c r="N604" s="31">
        <v>0</v>
      </c>
      <c r="O604" s="65">
        <v>2.5544639999999997E-2</v>
      </c>
      <c r="P604" s="28">
        <v>2.9376335999999992E-2</v>
      </c>
      <c r="Q604" s="28">
        <v>2.5537247535999997E-2</v>
      </c>
      <c r="R604" s="31">
        <v>2.9367834666399993E-2</v>
      </c>
      <c r="S604" s="31">
        <f t="shared" si="304"/>
        <v>1.5576E-2</v>
      </c>
      <c r="T604" s="31">
        <f t="shared" si="305"/>
        <v>1.5571492399999999E-2</v>
      </c>
      <c r="U604" s="31">
        <f t="shared" si="292"/>
        <v>1.5576E-2</v>
      </c>
      <c r="V604" s="31">
        <f t="shared" si="291"/>
        <v>0</v>
      </c>
      <c r="W604" s="31">
        <f t="shared" si="303"/>
        <v>0</v>
      </c>
      <c r="X604" s="31">
        <v>0</v>
      </c>
      <c r="Y604" s="28">
        <v>0</v>
      </c>
      <c r="Z604" s="28">
        <v>0</v>
      </c>
      <c r="AA604" s="28">
        <v>0</v>
      </c>
      <c r="AB604" s="28">
        <v>0</v>
      </c>
      <c r="AC604" s="28">
        <v>0</v>
      </c>
      <c r="AD604" s="28">
        <v>0</v>
      </c>
      <c r="AE604" s="28">
        <v>0</v>
      </c>
      <c r="AF604" s="28">
        <v>0</v>
      </c>
      <c r="AG604" s="28">
        <v>0</v>
      </c>
      <c r="AH604" s="28">
        <v>1.5576E-2</v>
      </c>
      <c r="AI604" s="28">
        <v>0</v>
      </c>
      <c r="AJ604" s="28">
        <v>0</v>
      </c>
      <c r="AK604" s="28">
        <v>1.5576E-2</v>
      </c>
      <c r="AL604" s="28">
        <v>0</v>
      </c>
      <c r="AM604" s="28">
        <v>1.5571492399999999E-2</v>
      </c>
      <c r="AN604" s="28">
        <v>0</v>
      </c>
      <c r="AO604" s="28">
        <v>0</v>
      </c>
      <c r="AP604" s="28">
        <v>1.5571492399999999E-2</v>
      </c>
      <c r="AQ604" s="28">
        <v>0</v>
      </c>
      <c r="AR604" s="28">
        <v>0</v>
      </c>
      <c r="AS604" s="28">
        <v>0</v>
      </c>
      <c r="AT604" s="28">
        <v>0</v>
      </c>
      <c r="AU604" s="28">
        <v>0</v>
      </c>
      <c r="AV604" s="28">
        <v>0</v>
      </c>
      <c r="AW604" s="28">
        <v>0</v>
      </c>
      <c r="AX604" s="28">
        <v>0</v>
      </c>
      <c r="AY604" s="28">
        <v>0</v>
      </c>
      <c r="AZ604" s="28">
        <v>0</v>
      </c>
      <c r="BA604" s="28">
        <v>0</v>
      </c>
      <c r="BB604" s="28">
        <v>0</v>
      </c>
      <c r="BC604" s="28">
        <v>0</v>
      </c>
      <c r="BD604" s="28">
        <v>0</v>
      </c>
      <c r="BE604" s="28">
        <v>0</v>
      </c>
      <c r="BF604" s="28">
        <v>0</v>
      </c>
      <c r="BG604" s="28">
        <v>0</v>
      </c>
      <c r="BH604" s="28">
        <v>0</v>
      </c>
      <c r="BI604" s="28">
        <v>0</v>
      </c>
      <c r="BJ604" s="28">
        <v>0</v>
      </c>
      <c r="BK604" s="28">
        <v>0</v>
      </c>
      <c r="BL604" s="28">
        <v>0</v>
      </c>
      <c r="BM604" s="28">
        <v>0</v>
      </c>
      <c r="BN604" s="28">
        <v>0</v>
      </c>
      <c r="BO604" s="28">
        <v>0</v>
      </c>
      <c r="BP604" s="28">
        <v>0</v>
      </c>
      <c r="BQ604" s="28">
        <v>0</v>
      </c>
      <c r="BR604" s="28">
        <v>0</v>
      </c>
      <c r="BS604" s="28">
        <v>0</v>
      </c>
      <c r="BT604" s="28">
        <v>0</v>
      </c>
      <c r="BU604" s="28">
        <v>0</v>
      </c>
      <c r="BV604" s="31">
        <f t="shared" si="293"/>
        <v>3.1147492399999997E-2</v>
      </c>
      <c r="BW604" s="31">
        <f t="shared" si="294"/>
        <v>0</v>
      </c>
      <c r="BX604" s="31">
        <f t="shared" si="295"/>
        <v>0</v>
      </c>
      <c r="BY604" s="31">
        <f t="shared" si="296"/>
        <v>3.1147492399999997E-2</v>
      </c>
      <c r="BZ604" s="31">
        <f t="shared" si="297"/>
        <v>0</v>
      </c>
      <c r="CA604" s="31">
        <f t="shared" si="298"/>
        <v>1.5571492399999999E-2</v>
      </c>
      <c r="CB604" s="31">
        <f t="shared" si="299"/>
        <v>0</v>
      </c>
      <c r="CC604" s="31">
        <f t="shared" si="300"/>
        <v>0</v>
      </c>
      <c r="CD604" s="31">
        <f t="shared" si="301"/>
        <v>1.5571492399999999E-2</v>
      </c>
      <c r="CE604" s="31">
        <f t="shared" si="302"/>
        <v>0</v>
      </c>
      <c r="CF604" s="85" t="s">
        <v>1402</v>
      </c>
    </row>
    <row r="605" spans="1:84" ht="52.5" customHeight="1" x14ac:dyDescent="0.25">
      <c r="A605" s="7" t="s">
        <v>124</v>
      </c>
      <c r="B605" s="18" t="s">
        <v>349</v>
      </c>
      <c r="C605" s="8" t="s">
        <v>496</v>
      </c>
      <c r="D605" s="63">
        <v>2016</v>
      </c>
      <c r="E605" s="63">
        <v>2016</v>
      </c>
      <c r="F605" s="63" t="s">
        <v>1358</v>
      </c>
      <c r="G605" s="64">
        <v>8.3498905994550399E-3</v>
      </c>
      <c r="H605" s="64">
        <f t="shared" si="289"/>
        <v>6.1288196999999989E-2</v>
      </c>
      <c r="I605" s="31" t="s">
        <v>891</v>
      </c>
      <c r="J605" s="31">
        <v>4.1748769754768383E-3</v>
      </c>
      <c r="K605" s="31">
        <f t="shared" si="290"/>
        <v>3.0643596999999995E-2</v>
      </c>
      <c r="L605" s="67" t="s">
        <v>891</v>
      </c>
      <c r="M605" s="64">
        <v>0</v>
      </c>
      <c r="N605" s="31">
        <v>0</v>
      </c>
      <c r="O605" s="65">
        <v>5.025714399999999E-2</v>
      </c>
      <c r="P605" s="28">
        <v>5.7795715599999985E-2</v>
      </c>
      <c r="Q605" s="28">
        <v>5.0255499079999988E-2</v>
      </c>
      <c r="R605" s="31">
        <v>5.7793823941999979E-2</v>
      </c>
      <c r="S605" s="31">
        <f t="shared" si="304"/>
        <v>3.0644599999999998E-2</v>
      </c>
      <c r="T605" s="31">
        <f t="shared" si="305"/>
        <v>3.0643596999999995E-2</v>
      </c>
      <c r="U605" s="31">
        <f t="shared" si="292"/>
        <v>3.0644599999999998E-2</v>
      </c>
      <c r="V605" s="31">
        <f t="shared" si="291"/>
        <v>0</v>
      </c>
      <c r="W605" s="31">
        <f t="shared" si="303"/>
        <v>0</v>
      </c>
      <c r="X605" s="31">
        <v>0</v>
      </c>
      <c r="Y605" s="28">
        <v>0</v>
      </c>
      <c r="Z605" s="28">
        <v>0</v>
      </c>
      <c r="AA605" s="28">
        <v>0</v>
      </c>
      <c r="AB605" s="28">
        <v>0</v>
      </c>
      <c r="AC605" s="28">
        <v>0</v>
      </c>
      <c r="AD605" s="28">
        <v>0</v>
      </c>
      <c r="AE605" s="28">
        <v>0</v>
      </c>
      <c r="AF605" s="28">
        <v>0</v>
      </c>
      <c r="AG605" s="28">
        <v>0</v>
      </c>
      <c r="AH605" s="28">
        <v>3.0644599999999998E-2</v>
      </c>
      <c r="AI605" s="28">
        <v>0</v>
      </c>
      <c r="AJ605" s="28">
        <v>0</v>
      </c>
      <c r="AK605" s="28">
        <v>3.0644599999999998E-2</v>
      </c>
      <c r="AL605" s="28">
        <v>0</v>
      </c>
      <c r="AM605" s="28">
        <v>3.0643596999999995E-2</v>
      </c>
      <c r="AN605" s="28">
        <v>0</v>
      </c>
      <c r="AO605" s="28">
        <v>0</v>
      </c>
      <c r="AP605" s="28">
        <v>3.0643596999999995E-2</v>
      </c>
      <c r="AQ605" s="28">
        <v>0</v>
      </c>
      <c r="AR605" s="28">
        <v>0</v>
      </c>
      <c r="AS605" s="28">
        <v>0</v>
      </c>
      <c r="AT605" s="28">
        <v>0</v>
      </c>
      <c r="AU605" s="28">
        <v>0</v>
      </c>
      <c r="AV605" s="28">
        <v>0</v>
      </c>
      <c r="AW605" s="28">
        <v>0</v>
      </c>
      <c r="AX605" s="28">
        <v>0</v>
      </c>
      <c r="AY605" s="28">
        <v>0</v>
      </c>
      <c r="AZ605" s="28">
        <v>0</v>
      </c>
      <c r="BA605" s="28">
        <v>0</v>
      </c>
      <c r="BB605" s="28">
        <v>0</v>
      </c>
      <c r="BC605" s="28">
        <v>0</v>
      </c>
      <c r="BD605" s="28">
        <v>0</v>
      </c>
      <c r="BE605" s="28">
        <v>0</v>
      </c>
      <c r="BF605" s="28">
        <v>0</v>
      </c>
      <c r="BG605" s="28">
        <v>0</v>
      </c>
      <c r="BH605" s="28">
        <v>0</v>
      </c>
      <c r="BI605" s="28">
        <v>0</v>
      </c>
      <c r="BJ605" s="28">
        <v>0</v>
      </c>
      <c r="BK605" s="28">
        <v>0</v>
      </c>
      <c r="BL605" s="28">
        <v>0</v>
      </c>
      <c r="BM605" s="28">
        <v>0</v>
      </c>
      <c r="BN605" s="28">
        <v>0</v>
      </c>
      <c r="BO605" s="28">
        <v>0</v>
      </c>
      <c r="BP605" s="28">
        <v>0</v>
      </c>
      <c r="BQ605" s="28">
        <v>0</v>
      </c>
      <c r="BR605" s="28">
        <v>0</v>
      </c>
      <c r="BS605" s="28">
        <v>0</v>
      </c>
      <c r="BT605" s="28">
        <v>0</v>
      </c>
      <c r="BU605" s="28">
        <v>0</v>
      </c>
      <c r="BV605" s="31">
        <f t="shared" si="293"/>
        <v>6.1288196999999989E-2</v>
      </c>
      <c r="BW605" s="31">
        <f t="shared" si="294"/>
        <v>0</v>
      </c>
      <c r="BX605" s="31">
        <f t="shared" si="295"/>
        <v>0</v>
      </c>
      <c r="BY605" s="31">
        <f t="shared" si="296"/>
        <v>6.1288196999999989E-2</v>
      </c>
      <c r="BZ605" s="31">
        <f t="shared" si="297"/>
        <v>0</v>
      </c>
      <c r="CA605" s="31">
        <f t="shared" si="298"/>
        <v>3.0643596999999995E-2</v>
      </c>
      <c r="CB605" s="31">
        <f t="shared" si="299"/>
        <v>0</v>
      </c>
      <c r="CC605" s="31">
        <f t="shared" si="300"/>
        <v>0</v>
      </c>
      <c r="CD605" s="31">
        <f t="shared" si="301"/>
        <v>3.0643596999999995E-2</v>
      </c>
      <c r="CE605" s="31">
        <f t="shared" si="302"/>
        <v>0</v>
      </c>
      <c r="CF605" s="85" t="s">
        <v>1402</v>
      </c>
    </row>
    <row r="606" spans="1:84" ht="52.5" customHeight="1" x14ac:dyDescent="0.25">
      <c r="A606" s="7" t="s">
        <v>124</v>
      </c>
      <c r="B606" s="18" t="s">
        <v>350</v>
      </c>
      <c r="C606" s="8" t="s">
        <v>497</v>
      </c>
      <c r="D606" s="63">
        <v>2016</v>
      </c>
      <c r="E606" s="63">
        <v>2016</v>
      </c>
      <c r="F606" s="63" t="s">
        <v>1358</v>
      </c>
      <c r="G606" s="64">
        <v>4.0826424523160761E-3</v>
      </c>
      <c r="H606" s="64">
        <f t="shared" si="289"/>
        <v>2.99665956E-2</v>
      </c>
      <c r="I606" s="31" t="s">
        <v>1358</v>
      </c>
      <c r="J606" s="31">
        <v>2.0415961307901909E-3</v>
      </c>
      <c r="K606" s="31">
        <f t="shared" si="290"/>
        <v>1.49853156E-2</v>
      </c>
      <c r="L606" s="67" t="s">
        <v>1358</v>
      </c>
      <c r="M606" s="64">
        <v>0</v>
      </c>
      <c r="N606" s="31">
        <v>0</v>
      </c>
      <c r="O606" s="65">
        <v>2.4569299199999995E-2</v>
      </c>
      <c r="P606" s="28">
        <v>2.8254694079999993E-2</v>
      </c>
      <c r="Q606" s="28">
        <v>2.4575917584E-2</v>
      </c>
      <c r="R606" s="31">
        <v>2.8262305221599997E-2</v>
      </c>
      <c r="S606" s="31">
        <f t="shared" si="304"/>
        <v>1.4981279999999998E-2</v>
      </c>
      <c r="T606" s="31">
        <f t="shared" si="305"/>
        <v>1.49853156E-2</v>
      </c>
      <c r="U606" s="31">
        <f t="shared" si="292"/>
        <v>1.4981279999999998E-2</v>
      </c>
      <c r="V606" s="31">
        <f t="shared" si="291"/>
        <v>0</v>
      </c>
      <c r="W606" s="31">
        <f t="shared" si="303"/>
        <v>0</v>
      </c>
      <c r="X606" s="31">
        <v>0</v>
      </c>
      <c r="Y606" s="28">
        <v>0</v>
      </c>
      <c r="Z606" s="28">
        <v>0</v>
      </c>
      <c r="AA606" s="28">
        <v>0</v>
      </c>
      <c r="AB606" s="28">
        <v>0</v>
      </c>
      <c r="AC606" s="28">
        <v>0</v>
      </c>
      <c r="AD606" s="28">
        <v>0</v>
      </c>
      <c r="AE606" s="28">
        <v>0</v>
      </c>
      <c r="AF606" s="28">
        <v>0</v>
      </c>
      <c r="AG606" s="28">
        <v>0</v>
      </c>
      <c r="AH606" s="28">
        <v>1.4981279999999998E-2</v>
      </c>
      <c r="AI606" s="28">
        <v>0</v>
      </c>
      <c r="AJ606" s="28">
        <v>0</v>
      </c>
      <c r="AK606" s="28">
        <v>1.4981279999999998E-2</v>
      </c>
      <c r="AL606" s="28">
        <v>0</v>
      </c>
      <c r="AM606" s="28">
        <v>1.49853156E-2</v>
      </c>
      <c r="AN606" s="28">
        <v>0</v>
      </c>
      <c r="AO606" s="28">
        <v>0</v>
      </c>
      <c r="AP606" s="28">
        <v>1.49853156E-2</v>
      </c>
      <c r="AQ606" s="28">
        <v>0</v>
      </c>
      <c r="AR606" s="28">
        <v>0</v>
      </c>
      <c r="AS606" s="28">
        <v>0</v>
      </c>
      <c r="AT606" s="28">
        <v>0</v>
      </c>
      <c r="AU606" s="28">
        <v>0</v>
      </c>
      <c r="AV606" s="28">
        <v>0</v>
      </c>
      <c r="AW606" s="28">
        <v>0</v>
      </c>
      <c r="AX606" s="28">
        <v>0</v>
      </c>
      <c r="AY606" s="28">
        <v>0</v>
      </c>
      <c r="AZ606" s="28">
        <v>0</v>
      </c>
      <c r="BA606" s="28">
        <v>0</v>
      </c>
      <c r="BB606" s="28">
        <v>0</v>
      </c>
      <c r="BC606" s="28">
        <v>0</v>
      </c>
      <c r="BD606" s="28">
        <v>0</v>
      </c>
      <c r="BE606" s="28">
        <v>0</v>
      </c>
      <c r="BF606" s="28">
        <v>0</v>
      </c>
      <c r="BG606" s="28">
        <v>0</v>
      </c>
      <c r="BH606" s="28">
        <v>0</v>
      </c>
      <c r="BI606" s="28">
        <v>0</v>
      </c>
      <c r="BJ606" s="28">
        <v>0</v>
      </c>
      <c r="BK606" s="28">
        <v>0</v>
      </c>
      <c r="BL606" s="28">
        <v>0</v>
      </c>
      <c r="BM606" s="28">
        <v>0</v>
      </c>
      <c r="BN606" s="28">
        <v>0</v>
      </c>
      <c r="BO606" s="28">
        <v>0</v>
      </c>
      <c r="BP606" s="28">
        <v>0</v>
      </c>
      <c r="BQ606" s="28">
        <v>0</v>
      </c>
      <c r="BR606" s="28">
        <v>0</v>
      </c>
      <c r="BS606" s="28">
        <v>0</v>
      </c>
      <c r="BT606" s="28">
        <v>0</v>
      </c>
      <c r="BU606" s="28">
        <v>0</v>
      </c>
      <c r="BV606" s="31">
        <f t="shared" si="293"/>
        <v>2.99665956E-2</v>
      </c>
      <c r="BW606" s="31">
        <f t="shared" si="294"/>
        <v>0</v>
      </c>
      <c r="BX606" s="31">
        <f t="shared" si="295"/>
        <v>0</v>
      </c>
      <c r="BY606" s="31">
        <f t="shared" si="296"/>
        <v>2.99665956E-2</v>
      </c>
      <c r="BZ606" s="31">
        <f t="shared" si="297"/>
        <v>0</v>
      </c>
      <c r="CA606" s="31">
        <f t="shared" si="298"/>
        <v>1.49853156E-2</v>
      </c>
      <c r="CB606" s="31">
        <f t="shared" si="299"/>
        <v>0</v>
      </c>
      <c r="CC606" s="31">
        <f t="shared" si="300"/>
        <v>0</v>
      </c>
      <c r="CD606" s="31">
        <f t="shared" si="301"/>
        <v>1.49853156E-2</v>
      </c>
      <c r="CE606" s="31">
        <f t="shared" si="302"/>
        <v>0</v>
      </c>
      <c r="CF606" s="85" t="s">
        <v>1402</v>
      </c>
    </row>
    <row r="607" spans="1:84" ht="52.5" customHeight="1" x14ac:dyDescent="0.25">
      <c r="A607" s="7" t="s">
        <v>124</v>
      </c>
      <c r="B607" s="18" t="s">
        <v>498</v>
      </c>
      <c r="C607" s="8" t="s">
        <v>499</v>
      </c>
      <c r="D607" s="63">
        <v>2016</v>
      </c>
      <c r="E607" s="63">
        <v>2016</v>
      </c>
      <c r="F607" s="63" t="s">
        <v>1358</v>
      </c>
      <c r="G607" s="64">
        <v>4.8451217983651223E-3</v>
      </c>
      <c r="H607" s="64">
        <f t="shared" si="289"/>
        <v>3.5563193999999999E-2</v>
      </c>
      <c r="I607" s="31" t="s">
        <v>1358</v>
      </c>
      <c r="J607" s="31">
        <v>2.5635741144414172E-3</v>
      </c>
      <c r="K607" s="31">
        <f t="shared" si="290"/>
        <v>1.8816634000000002E-2</v>
      </c>
      <c r="L607" s="67" t="s">
        <v>1358</v>
      </c>
      <c r="M607" s="64">
        <v>0</v>
      </c>
      <c r="N607" s="31">
        <v>0</v>
      </c>
      <c r="O607" s="65">
        <v>2.7464358399999993E-2</v>
      </c>
      <c r="P607" s="28">
        <v>3.1584012159999987E-2</v>
      </c>
      <c r="Q607" s="28">
        <v>3.085927976E-2</v>
      </c>
      <c r="R607" s="31">
        <v>3.5488171723999998E-2</v>
      </c>
      <c r="S607" s="31">
        <f t="shared" si="304"/>
        <v>1.6746559999999997E-2</v>
      </c>
      <c r="T607" s="31">
        <f t="shared" si="305"/>
        <v>1.8816634000000002E-2</v>
      </c>
      <c r="U607" s="31">
        <f t="shared" si="292"/>
        <v>1.6746559999999997E-2</v>
      </c>
      <c r="V607" s="31">
        <f t="shared" si="291"/>
        <v>0</v>
      </c>
      <c r="W607" s="31">
        <f t="shared" si="303"/>
        <v>0</v>
      </c>
      <c r="X607" s="31">
        <v>0</v>
      </c>
      <c r="Y607" s="28">
        <v>0</v>
      </c>
      <c r="Z607" s="28">
        <v>0</v>
      </c>
      <c r="AA607" s="28">
        <v>0</v>
      </c>
      <c r="AB607" s="28">
        <v>0</v>
      </c>
      <c r="AC607" s="28">
        <v>0</v>
      </c>
      <c r="AD607" s="28">
        <v>0</v>
      </c>
      <c r="AE607" s="28">
        <v>0</v>
      </c>
      <c r="AF607" s="28">
        <v>0</v>
      </c>
      <c r="AG607" s="28">
        <v>0</v>
      </c>
      <c r="AH607" s="28">
        <v>1.6746559999999997E-2</v>
      </c>
      <c r="AI607" s="28">
        <v>0</v>
      </c>
      <c r="AJ607" s="28">
        <v>0</v>
      </c>
      <c r="AK607" s="28">
        <v>1.6746559999999997E-2</v>
      </c>
      <c r="AL607" s="28">
        <v>0</v>
      </c>
      <c r="AM607" s="28">
        <v>1.8816634000000002E-2</v>
      </c>
      <c r="AN607" s="28">
        <v>0</v>
      </c>
      <c r="AO607" s="28">
        <v>0</v>
      </c>
      <c r="AP607" s="28">
        <v>1.8816634000000002E-2</v>
      </c>
      <c r="AQ607" s="28">
        <v>0</v>
      </c>
      <c r="AR607" s="28">
        <v>0</v>
      </c>
      <c r="AS607" s="28">
        <v>0</v>
      </c>
      <c r="AT607" s="28">
        <v>0</v>
      </c>
      <c r="AU607" s="28">
        <v>0</v>
      </c>
      <c r="AV607" s="28">
        <v>0</v>
      </c>
      <c r="AW607" s="28">
        <v>0</v>
      </c>
      <c r="AX607" s="28">
        <v>0</v>
      </c>
      <c r="AY607" s="28">
        <v>0</v>
      </c>
      <c r="AZ607" s="28">
        <v>0</v>
      </c>
      <c r="BA607" s="28">
        <v>0</v>
      </c>
      <c r="BB607" s="28">
        <v>0</v>
      </c>
      <c r="BC607" s="28">
        <v>0</v>
      </c>
      <c r="BD607" s="28">
        <v>0</v>
      </c>
      <c r="BE607" s="28">
        <v>0</v>
      </c>
      <c r="BF607" s="28">
        <v>0</v>
      </c>
      <c r="BG607" s="28">
        <v>0</v>
      </c>
      <c r="BH607" s="28">
        <v>0</v>
      </c>
      <c r="BI607" s="28">
        <v>0</v>
      </c>
      <c r="BJ607" s="28">
        <v>0</v>
      </c>
      <c r="BK607" s="28">
        <v>0</v>
      </c>
      <c r="BL607" s="28">
        <v>0</v>
      </c>
      <c r="BM607" s="28">
        <v>0</v>
      </c>
      <c r="BN607" s="28">
        <v>0</v>
      </c>
      <c r="BO607" s="28">
        <v>0</v>
      </c>
      <c r="BP607" s="28">
        <v>0</v>
      </c>
      <c r="BQ607" s="28">
        <v>0</v>
      </c>
      <c r="BR607" s="28">
        <v>0</v>
      </c>
      <c r="BS607" s="28">
        <v>0</v>
      </c>
      <c r="BT607" s="28">
        <v>0</v>
      </c>
      <c r="BU607" s="28">
        <v>0</v>
      </c>
      <c r="BV607" s="31">
        <f t="shared" si="293"/>
        <v>3.5563193999999999E-2</v>
      </c>
      <c r="BW607" s="31">
        <f t="shared" si="294"/>
        <v>0</v>
      </c>
      <c r="BX607" s="31">
        <f t="shared" si="295"/>
        <v>0</v>
      </c>
      <c r="BY607" s="31">
        <f t="shared" si="296"/>
        <v>3.5563193999999999E-2</v>
      </c>
      <c r="BZ607" s="31">
        <f t="shared" si="297"/>
        <v>0</v>
      </c>
      <c r="CA607" s="31">
        <f t="shared" si="298"/>
        <v>1.8816634000000002E-2</v>
      </c>
      <c r="CB607" s="31">
        <f t="shared" si="299"/>
        <v>0</v>
      </c>
      <c r="CC607" s="31">
        <f t="shared" si="300"/>
        <v>0</v>
      </c>
      <c r="CD607" s="31">
        <f t="shared" si="301"/>
        <v>1.8816634000000002E-2</v>
      </c>
      <c r="CE607" s="31">
        <f t="shared" si="302"/>
        <v>0</v>
      </c>
      <c r="CF607" s="85" t="s">
        <v>1403</v>
      </c>
    </row>
    <row r="608" spans="1:84" ht="52.5" customHeight="1" x14ac:dyDescent="0.25">
      <c r="A608" s="7" t="s">
        <v>124</v>
      </c>
      <c r="B608" s="18" t="s">
        <v>351</v>
      </c>
      <c r="C608" s="8" t="s">
        <v>500</v>
      </c>
      <c r="D608" s="63">
        <v>2016</v>
      </c>
      <c r="E608" s="63">
        <v>2016</v>
      </c>
      <c r="F608" s="63" t="s">
        <v>1358</v>
      </c>
      <c r="G608" s="64">
        <v>5.5825687465940041E-3</v>
      </c>
      <c r="H608" s="64">
        <f t="shared" si="289"/>
        <v>4.0976054599999992E-2</v>
      </c>
      <c r="I608" s="31" t="s">
        <v>891</v>
      </c>
      <c r="J608" s="31">
        <v>2.7912417711171661E-3</v>
      </c>
      <c r="K608" s="31">
        <f t="shared" si="290"/>
        <v>2.0487714599999998E-2</v>
      </c>
      <c r="L608" s="67" t="s">
        <v>891</v>
      </c>
      <c r="M608" s="64">
        <v>0</v>
      </c>
      <c r="N608" s="31">
        <v>0</v>
      </c>
      <c r="O608" s="65">
        <v>3.3600877599999995E-2</v>
      </c>
      <c r="P608" s="28">
        <v>3.8641009239999989E-2</v>
      </c>
      <c r="Q608" s="28">
        <v>3.3599851943999996E-2</v>
      </c>
      <c r="R608" s="31">
        <v>3.8639829735599991E-2</v>
      </c>
      <c r="S608" s="31">
        <f t="shared" si="304"/>
        <v>2.0488339999999997E-2</v>
      </c>
      <c r="T608" s="31">
        <f t="shared" si="305"/>
        <v>2.0487714599999998E-2</v>
      </c>
      <c r="U608" s="31">
        <f t="shared" si="292"/>
        <v>2.0488339999999997E-2</v>
      </c>
      <c r="V608" s="31">
        <f t="shared" si="291"/>
        <v>0</v>
      </c>
      <c r="W608" s="31">
        <f t="shared" si="303"/>
        <v>0</v>
      </c>
      <c r="X608" s="31">
        <v>0</v>
      </c>
      <c r="Y608" s="28">
        <v>0</v>
      </c>
      <c r="Z608" s="28">
        <v>0</v>
      </c>
      <c r="AA608" s="28">
        <v>0</v>
      </c>
      <c r="AB608" s="28">
        <v>0</v>
      </c>
      <c r="AC608" s="28">
        <v>0</v>
      </c>
      <c r="AD608" s="28">
        <v>0</v>
      </c>
      <c r="AE608" s="28">
        <v>0</v>
      </c>
      <c r="AF608" s="28">
        <v>0</v>
      </c>
      <c r="AG608" s="28">
        <v>0</v>
      </c>
      <c r="AH608" s="28">
        <v>2.0488339999999997E-2</v>
      </c>
      <c r="AI608" s="28">
        <v>0</v>
      </c>
      <c r="AJ608" s="28">
        <v>0</v>
      </c>
      <c r="AK608" s="28">
        <v>2.0488339999999997E-2</v>
      </c>
      <c r="AL608" s="28">
        <v>0</v>
      </c>
      <c r="AM608" s="28">
        <v>2.0487714599999998E-2</v>
      </c>
      <c r="AN608" s="28">
        <v>0</v>
      </c>
      <c r="AO608" s="28">
        <v>0</v>
      </c>
      <c r="AP608" s="28">
        <v>2.0487714599999998E-2</v>
      </c>
      <c r="AQ608" s="28">
        <v>0</v>
      </c>
      <c r="AR608" s="28">
        <v>0</v>
      </c>
      <c r="AS608" s="28">
        <v>0</v>
      </c>
      <c r="AT608" s="28">
        <v>0</v>
      </c>
      <c r="AU608" s="28">
        <v>0</v>
      </c>
      <c r="AV608" s="28">
        <v>0</v>
      </c>
      <c r="AW608" s="28">
        <v>0</v>
      </c>
      <c r="AX608" s="28">
        <v>0</v>
      </c>
      <c r="AY608" s="28">
        <v>0</v>
      </c>
      <c r="AZ608" s="28">
        <v>0</v>
      </c>
      <c r="BA608" s="28">
        <v>0</v>
      </c>
      <c r="BB608" s="28">
        <v>0</v>
      </c>
      <c r="BC608" s="28">
        <v>0</v>
      </c>
      <c r="BD608" s="28">
        <v>0</v>
      </c>
      <c r="BE608" s="28">
        <v>0</v>
      </c>
      <c r="BF608" s="28">
        <v>0</v>
      </c>
      <c r="BG608" s="28">
        <v>0</v>
      </c>
      <c r="BH608" s="28">
        <v>0</v>
      </c>
      <c r="BI608" s="28">
        <v>0</v>
      </c>
      <c r="BJ608" s="28">
        <v>0</v>
      </c>
      <c r="BK608" s="28">
        <v>0</v>
      </c>
      <c r="BL608" s="28">
        <v>0</v>
      </c>
      <c r="BM608" s="28">
        <v>0</v>
      </c>
      <c r="BN608" s="28">
        <v>0</v>
      </c>
      <c r="BO608" s="28">
        <v>0</v>
      </c>
      <c r="BP608" s="28">
        <v>0</v>
      </c>
      <c r="BQ608" s="28">
        <v>0</v>
      </c>
      <c r="BR608" s="28">
        <v>0</v>
      </c>
      <c r="BS608" s="28">
        <v>0</v>
      </c>
      <c r="BT608" s="28">
        <v>0</v>
      </c>
      <c r="BU608" s="28">
        <v>0</v>
      </c>
      <c r="BV608" s="31">
        <f t="shared" si="293"/>
        <v>4.0976054599999992E-2</v>
      </c>
      <c r="BW608" s="31">
        <f t="shared" si="294"/>
        <v>0</v>
      </c>
      <c r="BX608" s="31">
        <f t="shared" si="295"/>
        <v>0</v>
      </c>
      <c r="BY608" s="31">
        <f t="shared" si="296"/>
        <v>4.0976054599999992E-2</v>
      </c>
      <c r="BZ608" s="31">
        <f t="shared" si="297"/>
        <v>0</v>
      </c>
      <c r="CA608" s="31">
        <f t="shared" si="298"/>
        <v>2.0487714599999998E-2</v>
      </c>
      <c r="CB608" s="31">
        <f t="shared" si="299"/>
        <v>0</v>
      </c>
      <c r="CC608" s="31">
        <f t="shared" si="300"/>
        <v>0</v>
      </c>
      <c r="CD608" s="31">
        <f t="shared" si="301"/>
        <v>2.0487714599999998E-2</v>
      </c>
      <c r="CE608" s="31">
        <f t="shared" si="302"/>
        <v>0</v>
      </c>
      <c r="CF608" s="85" t="s">
        <v>1403</v>
      </c>
    </row>
    <row r="609" spans="1:84" ht="52.5" customHeight="1" x14ac:dyDescent="0.25">
      <c r="A609" s="7" t="s">
        <v>124</v>
      </c>
      <c r="B609" s="18" t="s">
        <v>352</v>
      </c>
      <c r="C609" s="8" t="s">
        <v>501</v>
      </c>
      <c r="D609" s="63">
        <v>2016</v>
      </c>
      <c r="E609" s="63">
        <v>2016</v>
      </c>
      <c r="F609" s="63" t="s">
        <v>1358</v>
      </c>
      <c r="G609" s="64">
        <v>2.9448588010899182E-3</v>
      </c>
      <c r="H609" s="64">
        <f t="shared" si="289"/>
        <v>2.16152636E-2</v>
      </c>
      <c r="I609" s="31" t="s">
        <v>1358</v>
      </c>
      <c r="J609" s="31">
        <v>1.4722702452316077E-3</v>
      </c>
      <c r="K609" s="31">
        <f t="shared" si="290"/>
        <v>1.08064636E-2</v>
      </c>
      <c r="L609" s="67" t="s">
        <v>1358</v>
      </c>
      <c r="M609" s="64">
        <v>0</v>
      </c>
      <c r="N609" s="31">
        <v>0</v>
      </c>
      <c r="O609" s="65">
        <v>1.7726432E-2</v>
      </c>
      <c r="P609" s="28">
        <v>2.03853968E-2</v>
      </c>
      <c r="Q609" s="28">
        <v>1.7722600304E-2</v>
      </c>
      <c r="R609" s="31">
        <v>2.03809903496E-2</v>
      </c>
      <c r="S609" s="31">
        <f t="shared" si="304"/>
        <v>1.08088E-2</v>
      </c>
      <c r="T609" s="31">
        <f t="shared" si="305"/>
        <v>1.08064636E-2</v>
      </c>
      <c r="U609" s="31">
        <f t="shared" si="292"/>
        <v>1.08088E-2</v>
      </c>
      <c r="V609" s="31">
        <f t="shared" si="291"/>
        <v>0</v>
      </c>
      <c r="W609" s="31">
        <f t="shared" si="303"/>
        <v>0</v>
      </c>
      <c r="X609" s="31">
        <v>0</v>
      </c>
      <c r="Y609" s="28">
        <v>0</v>
      </c>
      <c r="Z609" s="28">
        <v>0</v>
      </c>
      <c r="AA609" s="28">
        <v>0</v>
      </c>
      <c r="AB609" s="28">
        <v>0</v>
      </c>
      <c r="AC609" s="28">
        <v>0</v>
      </c>
      <c r="AD609" s="28">
        <v>0</v>
      </c>
      <c r="AE609" s="28">
        <v>0</v>
      </c>
      <c r="AF609" s="28">
        <v>0</v>
      </c>
      <c r="AG609" s="28">
        <v>0</v>
      </c>
      <c r="AH609" s="28">
        <v>1.08088E-2</v>
      </c>
      <c r="AI609" s="28">
        <v>0</v>
      </c>
      <c r="AJ609" s="28">
        <v>0</v>
      </c>
      <c r="AK609" s="28">
        <v>1.08088E-2</v>
      </c>
      <c r="AL609" s="28">
        <v>0</v>
      </c>
      <c r="AM609" s="28">
        <v>1.08064636E-2</v>
      </c>
      <c r="AN609" s="28">
        <v>0</v>
      </c>
      <c r="AO609" s="28">
        <v>0</v>
      </c>
      <c r="AP609" s="28">
        <v>1.08064636E-2</v>
      </c>
      <c r="AQ609" s="28">
        <v>0</v>
      </c>
      <c r="AR609" s="28">
        <v>0</v>
      </c>
      <c r="AS609" s="28">
        <v>0</v>
      </c>
      <c r="AT609" s="28">
        <v>0</v>
      </c>
      <c r="AU609" s="28">
        <v>0</v>
      </c>
      <c r="AV609" s="28">
        <v>0</v>
      </c>
      <c r="AW609" s="28">
        <v>0</v>
      </c>
      <c r="AX609" s="28">
        <v>0</v>
      </c>
      <c r="AY609" s="28">
        <v>0</v>
      </c>
      <c r="AZ609" s="28">
        <v>0</v>
      </c>
      <c r="BA609" s="28">
        <v>0</v>
      </c>
      <c r="BB609" s="28">
        <v>0</v>
      </c>
      <c r="BC609" s="28">
        <v>0</v>
      </c>
      <c r="BD609" s="28">
        <v>0</v>
      </c>
      <c r="BE609" s="28">
        <v>0</v>
      </c>
      <c r="BF609" s="28">
        <v>0</v>
      </c>
      <c r="BG609" s="28">
        <v>0</v>
      </c>
      <c r="BH609" s="28">
        <v>0</v>
      </c>
      <c r="BI609" s="28">
        <v>0</v>
      </c>
      <c r="BJ609" s="28">
        <v>0</v>
      </c>
      <c r="BK609" s="28">
        <v>0</v>
      </c>
      <c r="BL609" s="28">
        <v>0</v>
      </c>
      <c r="BM609" s="28">
        <v>0</v>
      </c>
      <c r="BN609" s="28">
        <v>0</v>
      </c>
      <c r="BO609" s="28">
        <v>0</v>
      </c>
      <c r="BP609" s="28">
        <v>0</v>
      </c>
      <c r="BQ609" s="28">
        <v>0</v>
      </c>
      <c r="BR609" s="28">
        <v>0</v>
      </c>
      <c r="BS609" s="28">
        <v>0</v>
      </c>
      <c r="BT609" s="28">
        <v>0</v>
      </c>
      <c r="BU609" s="28">
        <v>0</v>
      </c>
      <c r="BV609" s="31">
        <f t="shared" si="293"/>
        <v>2.16152636E-2</v>
      </c>
      <c r="BW609" s="31">
        <f t="shared" si="294"/>
        <v>0</v>
      </c>
      <c r="BX609" s="31">
        <f t="shared" si="295"/>
        <v>0</v>
      </c>
      <c r="BY609" s="31">
        <f t="shared" si="296"/>
        <v>2.16152636E-2</v>
      </c>
      <c r="BZ609" s="31">
        <f t="shared" si="297"/>
        <v>0</v>
      </c>
      <c r="CA609" s="31">
        <f t="shared" si="298"/>
        <v>1.08064636E-2</v>
      </c>
      <c r="CB609" s="31">
        <f t="shared" si="299"/>
        <v>0</v>
      </c>
      <c r="CC609" s="31">
        <f t="shared" si="300"/>
        <v>0</v>
      </c>
      <c r="CD609" s="31">
        <f t="shared" si="301"/>
        <v>1.08064636E-2</v>
      </c>
      <c r="CE609" s="31">
        <f t="shared" si="302"/>
        <v>0</v>
      </c>
      <c r="CF609" s="85" t="s">
        <v>1403</v>
      </c>
    </row>
    <row r="610" spans="1:84" ht="52.5" customHeight="1" x14ac:dyDescent="0.25">
      <c r="A610" s="7" t="s">
        <v>124</v>
      </c>
      <c r="B610" s="18" t="s">
        <v>353</v>
      </c>
      <c r="C610" s="8" t="s">
        <v>502</v>
      </c>
      <c r="D610" s="63">
        <v>2016</v>
      </c>
      <c r="E610" s="63">
        <v>2016</v>
      </c>
      <c r="F610" s="63" t="s">
        <v>1358</v>
      </c>
      <c r="G610" s="64">
        <v>3.3379708174386918E-3</v>
      </c>
      <c r="H610" s="64">
        <f t="shared" ref="H610:H671" si="306">BV610</f>
        <v>2.4500705799999998E-2</v>
      </c>
      <c r="I610" s="31" t="s">
        <v>1358</v>
      </c>
      <c r="J610" s="31">
        <v>1.6692514713896455E-3</v>
      </c>
      <c r="K610" s="31">
        <f t="shared" ref="K610:K671" si="307">CA610</f>
        <v>1.2252305799999998E-2</v>
      </c>
      <c r="L610" s="67" t="s">
        <v>1358</v>
      </c>
      <c r="M610" s="64">
        <v>0</v>
      </c>
      <c r="N610" s="31">
        <v>0</v>
      </c>
      <c r="O610" s="65">
        <v>2.0087375999999997E-2</v>
      </c>
      <c r="P610" s="28">
        <v>2.3100482399999994E-2</v>
      </c>
      <c r="Q610" s="28">
        <v>2.0093781511999996E-2</v>
      </c>
      <c r="R610" s="31">
        <v>2.3107848738799994E-2</v>
      </c>
      <c r="S610" s="31">
        <f t="shared" si="304"/>
        <v>1.22484E-2</v>
      </c>
      <c r="T610" s="31">
        <f t="shared" si="305"/>
        <v>1.2252305799999998E-2</v>
      </c>
      <c r="U610" s="31">
        <f t="shared" si="292"/>
        <v>1.22484E-2</v>
      </c>
      <c r="V610" s="31">
        <f t="shared" ref="V610:V671" si="308">BL610</f>
        <v>0</v>
      </c>
      <c r="W610" s="31">
        <f t="shared" si="303"/>
        <v>0</v>
      </c>
      <c r="X610" s="31">
        <v>0</v>
      </c>
      <c r="Y610" s="28">
        <v>0</v>
      </c>
      <c r="Z610" s="28">
        <v>0</v>
      </c>
      <c r="AA610" s="28">
        <v>0</v>
      </c>
      <c r="AB610" s="28">
        <v>0</v>
      </c>
      <c r="AC610" s="28">
        <v>0</v>
      </c>
      <c r="AD610" s="28">
        <v>0</v>
      </c>
      <c r="AE610" s="28">
        <v>0</v>
      </c>
      <c r="AF610" s="28">
        <v>0</v>
      </c>
      <c r="AG610" s="28">
        <v>0</v>
      </c>
      <c r="AH610" s="28">
        <v>1.22484E-2</v>
      </c>
      <c r="AI610" s="28">
        <v>0</v>
      </c>
      <c r="AJ610" s="28">
        <v>0</v>
      </c>
      <c r="AK610" s="28">
        <v>1.22484E-2</v>
      </c>
      <c r="AL610" s="28">
        <v>0</v>
      </c>
      <c r="AM610" s="28">
        <v>1.2252305799999998E-2</v>
      </c>
      <c r="AN610" s="28">
        <v>0</v>
      </c>
      <c r="AO610" s="28">
        <v>0</v>
      </c>
      <c r="AP610" s="28">
        <v>1.2252305799999998E-2</v>
      </c>
      <c r="AQ610" s="28">
        <v>0</v>
      </c>
      <c r="AR610" s="28">
        <v>0</v>
      </c>
      <c r="AS610" s="28">
        <v>0</v>
      </c>
      <c r="AT610" s="28">
        <v>0</v>
      </c>
      <c r="AU610" s="28">
        <v>0</v>
      </c>
      <c r="AV610" s="28">
        <v>0</v>
      </c>
      <c r="AW610" s="28">
        <v>0</v>
      </c>
      <c r="AX610" s="28">
        <v>0</v>
      </c>
      <c r="AY610" s="28">
        <v>0</v>
      </c>
      <c r="AZ610" s="28">
        <v>0</v>
      </c>
      <c r="BA610" s="28">
        <v>0</v>
      </c>
      <c r="BB610" s="28">
        <v>0</v>
      </c>
      <c r="BC610" s="28">
        <v>0</v>
      </c>
      <c r="BD610" s="28">
        <v>0</v>
      </c>
      <c r="BE610" s="28">
        <v>0</v>
      </c>
      <c r="BF610" s="28">
        <v>0</v>
      </c>
      <c r="BG610" s="28">
        <v>0</v>
      </c>
      <c r="BH610" s="28">
        <v>0</v>
      </c>
      <c r="BI610" s="28">
        <v>0</v>
      </c>
      <c r="BJ610" s="28">
        <v>0</v>
      </c>
      <c r="BK610" s="28">
        <v>0</v>
      </c>
      <c r="BL610" s="28">
        <v>0</v>
      </c>
      <c r="BM610" s="28">
        <v>0</v>
      </c>
      <c r="BN610" s="28">
        <v>0</v>
      </c>
      <c r="BO610" s="28">
        <v>0</v>
      </c>
      <c r="BP610" s="28">
        <v>0</v>
      </c>
      <c r="BQ610" s="28">
        <v>0</v>
      </c>
      <c r="BR610" s="28">
        <v>0</v>
      </c>
      <c r="BS610" s="28">
        <v>0</v>
      </c>
      <c r="BT610" s="28">
        <v>0</v>
      </c>
      <c r="BU610" s="28">
        <v>0</v>
      </c>
      <c r="BV610" s="31">
        <f t="shared" si="293"/>
        <v>2.4500705799999998E-2</v>
      </c>
      <c r="BW610" s="31">
        <f t="shared" si="294"/>
        <v>0</v>
      </c>
      <c r="BX610" s="31">
        <f t="shared" si="295"/>
        <v>0</v>
      </c>
      <c r="BY610" s="31">
        <f t="shared" si="296"/>
        <v>2.4500705799999998E-2</v>
      </c>
      <c r="BZ610" s="31">
        <f t="shared" si="297"/>
        <v>0</v>
      </c>
      <c r="CA610" s="31">
        <f t="shared" si="298"/>
        <v>1.2252305799999998E-2</v>
      </c>
      <c r="CB610" s="31">
        <f t="shared" si="299"/>
        <v>0</v>
      </c>
      <c r="CC610" s="31">
        <f t="shared" si="300"/>
        <v>0</v>
      </c>
      <c r="CD610" s="31">
        <f t="shared" si="301"/>
        <v>1.2252305799999998E-2</v>
      </c>
      <c r="CE610" s="31">
        <f t="shared" si="302"/>
        <v>0</v>
      </c>
      <c r="CF610" s="85" t="s">
        <v>1402</v>
      </c>
    </row>
    <row r="611" spans="1:84" ht="52.5" customHeight="1" x14ac:dyDescent="0.25">
      <c r="A611" s="7" t="s">
        <v>124</v>
      </c>
      <c r="B611" s="18" t="s">
        <v>354</v>
      </c>
      <c r="C611" s="8" t="s">
        <v>503</v>
      </c>
      <c r="D611" s="63">
        <v>2016</v>
      </c>
      <c r="E611" s="63">
        <v>2016</v>
      </c>
      <c r="F611" s="63" t="s">
        <v>1358</v>
      </c>
      <c r="G611" s="64">
        <v>5.356976539509538E-3</v>
      </c>
      <c r="H611" s="64">
        <f t="shared" si="306"/>
        <v>3.9320207800000007E-2</v>
      </c>
      <c r="I611" s="31" t="s">
        <v>891</v>
      </c>
      <c r="J611" s="31">
        <v>2.6786659128065398E-3</v>
      </c>
      <c r="K611" s="31">
        <f t="shared" si="307"/>
        <v>1.9661407800000003E-2</v>
      </c>
      <c r="L611" s="67" t="s">
        <v>891</v>
      </c>
      <c r="M611" s="64">
        <v>0</v>
      </c>
      <c r="N611" s="31">
        <v>0</v>
      </c>
      <c r="O611" s="65">
        <v>3.2240431999999999E-2</v>
      </c>
      <c r="P611" s="28">
        <v>3.7076496799999997E-2</v>
      </c>
      <c r="Q611" s="28">
        <v>3.2244708792000004E-2</v>
      </c>
      <c r="R611" s="31">
        <v>3.7081415110800001E-2</v>
      </c>
      <c r="S611" s="31">
        <f t="shared" si="304"/>
        <v>1.9658800000000001E-2</v>
      </c>
      <c r="T611" s="31">
        <f t="shared" si="305"/>
        <v>1.9661407800000003E-2</v>
      </c>
      <c r="U611" s="31">
        <f t="shared" si="292"/>
        <v>1.9658800000000001E-2</v>
      </c>
      <c r="V611" s="31">
        <f t="shared" si="308"/>
        <v>0</v>
      </c>
      <c r="W611" s="31">
        <f t="shared" si="303"/>
        <v>0</v>
      </c>
      <c r="X611" s="31">
        <v>0</v>
      </c>
      <c r="Y611" s="28">
        <v>0</v>
      </c>
      <c r="Z611" s="28">
        <v>0</v>
      </c>
      <c r="AA611" s="28">
        <v>0</v>
      </c>
      <c r="AB611" s="28">
        <v>0</v>
      </c>
      <c r="AC611" s="28">
        <v>0</v>
      </c>
      <c r="AD611" s="28">
        <v>0</v>
      </c>
      <c r="AE611" s="28">
        <v>0</v>
      </c>
      <c r="AF611" s="28">
        <v>0</v>
      </c>
      <c r="AG611" s="28">
        <v>0</v>
      </c>
      <c r="AH611" s="28">
        <v>1.9658800000000001E-2</v>
      </c>
      <c r="AI611" s="28">
        <v>0</v>
      </c>
      <c r="AJ611" s="28">
        <v>0</v>
      </c>
      <c r="AK611" s="28">
        <v>1.9658800000000001E-2</v>
      </c>
      <c r="AL611" s="28">
        <v>0</v>
      </c>
      <c r="AM611" s="28">
        <v>1.9661407800000003E-2</v>
      </c>
      <c r="AN611" s="28">
        <v>0</v>
      </c>
      <c r="AO611" s="28">
        <v>0</v>
      </c>
      <c r="AP611" s="28">
        <v>1.9661407800000003E-2</v>
      </c>
      <c r="AQ611" s="28">
        <v>0</v>
      </c>
      <c r="AR611" s="28">
        <v>0</v>
      </c>
      <c r="AS611" s="28">
        <v>0</v>
      </c>
      <c r="AT611" s="28">
        <v>0</v>
      </c>
      <c r="AU611" s="28">
        <v>0</v>
      </c>
      <c r="AV611" s="28">
        <v>0</v>
      </c>
      <c r="AW611" s="28">
        <v>0</v>
      </c>
      <c r="AX611" s="28">
        <v>0</v>
      </c>
      <c r="AY611" s="28">
        <v>0</v>
      </c>
      <c r="AZ611" s="28">
        <v>0</v>
      </c>
      <c r="BA611" s="28">
        <v>0</v>
      </c>
      <c r="BB611" s="28">
        <v>0</v>
      </c>
      <c r="BC611" s="28">
        <v>0</v>
      </c>
      <c r="BD611" s="28">
        <v>0</v>
      </c>
      <c r="BE611" s="28">
        <v>0</v>
      </c>
      <c r="BF611" s="28">
        <v>0</v>
      </c>
      <c r="BG611" s="28">
        <v>0</v>
      </c>
      <c r="BH611" s="28">
        <v>0</v>
      </c>
      <c r="BI611" s="28">
        <v>0</v>
      </c>
      <c r="BJ611" s="28">
        <v>0</v>
      </c>
      <c r="BK611" s="28">
        <v>0</v>
      </c>
      <c r="BL611" s="28">
        <v>0</v>
      </c>
      <c r="BM611" s="28">
        <v>0</v>
      </c>
      <c r="BN611" s="28">
        <v>0</v>
      </c>
      <c r="BO611" s="28">
        <v>0</v>
      </c>
      <c r="BP611" s="28">
        <v>0</v>
      </c>
      <c r="BQ611" s="28">
        <v>0</v>
      </c>
      <c r="BR611" s="28">
        <v>0</v>
      </c>
      <c r="BS611" s="28">
        <v>0</v>
      </c>
      <c r="BT611" s="28">
        <v>0</v>
      </c>
      <c r="BU611" s="28">
        <v>0</v>
      </c>
      <c r="BV611" s="31">
        <f t="shared" si="293"/>
        <v>3.9320207800000007E-2</v>
      </c>
      <c r="BW611" s="31">
        <f t="shared" si="294"/>
        <v>0</v>
      </c>
      <c r="BX611" s="31">
        <f t="shared" si="295"/>
        <v>0</v>
      </c>
      <c r="BY611" s="31">
        <f t="shared" si="296"/>
        <v>3.9320207800000007E-2</v>
      </c>
      <c r="BZ611" s="31">
        <f t="shared" si="297"/>
        <v>0</v>
      </c>
      <c r="CA611" s="31">
        <f t="shared" si="298"/>
        <v>1.9661407800000003E-2</v>
      </c>
      <c r="CB611" s="31">
        <f t="shared" si="299"/>
        <v>0</v>
      </c>
      <c r="CC611" s="31">
        <f t="shared" si="300"/>
        <v>0</v>
      </c>
      <c r="CD611" s="31">
        <f t="shared" si="301"/>
        <v>1.9661407800000003E-2</v>
      </c>
      <c r="CE611" s="31">
        <f t="shared" si="302"/>
        <v>0</v>
      </c>
      <c r="CF611" s="85" t="s">
        <v>1402</v>
      </c>
    </row>
    <row r="612" spans="1:84" ht="52.5" customHeight="1" x14ac:dyDescent="0.25">
      <c r="A612" s="7" t="s">
        <v>124</v>
      </c>
      <c r="B612" s="18" t="s">
        <v>355</v>
      </c>
      <c r="C612" s="8" t="s">
        <v>504</v>
      </c>
      <c r="D612" s="63">
        <v>2016</v>
      </c>
      <c r="E612" s="63">
        <v>2016</v>
      </c>
      <c r="F612" s="63" t="s">
        <v>1358</v>
      </c>
      <c r="G612" s="64">
        <v>8.7712534877384188E-3</v>
      </c>
      <c r="H612" s="64">
        <f t="shared" si="306"/>
        <v>6.4381000599999988E-2</v>
      </c>
      <c r="I612" s="31" t="s">
        <v>891</v>
      </c>
      <c r="J612" s="31">
        <v>4.3856404087193454E-3</v>
      </c>
      <c r="K612" s="31">
        <f t="shared" si="307"/>
        <v>3.2190600599999994E-2</v>
      </c>
      <c r="L612" s="67" t="s">
        <v>891</v>
      </c>
      <c r="M612" s="64">
        <v>0</v>
      </c>
      <c r="N612" s="31">
        <v>0</v>
      </c>
      <c r="O612" s="65">
        <v>5.2792255999999989E-2</v>
      </c>
      <c r="P612" s="28">
        <v>6.0711094399999985E-2</v>
      </c>
      <c r="Q612" s="28">
        <v>5.2792584983999989E-2</v>
      </c>
      <c r="R612" s="31">
        <v>6.0711472731599984E-2</v>
      </c>
      <c r="S612" s="31">
        <f t="shared" si="304"/>
        <v>3.2190399999999994E-2</v>
      </c>
      <c r="T612" s="31">
        <f t="shared" si="305"/>
        <v>3.2190600599999994E-2</v>
      </c>
      <c r="U612" s="31">
        <f t="shared" si="292"/>
        <v>3.2190399999999994E-2</v>
      </c>
      <c r="V612" s="31">
        <f t="shared" si="308"/>
        <v>0</v>
      </c>
      <c r="W612" s="31">
        <f t="shared" si="303"/>
        <v>0</v>
      </c>
      <c r="X612" s="31">
        <v>0</v>
      </c>
      <c r="Y612" s="28">
        <v>0</v>
      </c>
      <c r="Z612" s="28">
        <v>0</v>
      </c>
      <c r="AA612" s="28">
        <v>0</v>
      </c>
      <c r="AB612" s="28">
        <v>0</v>
      </c>
      <c r="AC612" s="28">
        <v>0</v>
      </c>
      <c r="AD612" s="28">
        <v>0</v>
      </c>
      <c r="AE612" s="28">
        <v>0</v>
      </c>
      <c r="AF612" s="28">
        <v>0</v>
      </c>
      <c r="AG612" s="28">
        <v>0</v>
      </c>
      <c r="AH612" s="28">
        <v>3.2190399999999994E-2</v>
      </c>
      <c r="AI612" s="28">
        <v>0</v>
      </c>
      <c r="AJ612" s="28">
        <v>0</v>
      </c>
      <c r="AK612" s="28">
        <v>3.2190399999999994E-2</v>
      </c>
      <c r="AL612" s="28">
        <v>0</v>
      </c>
      <c r="AM612" s="28">
        <v>3.2190600599999994E-2</v>
      </c>
      <c r="AN612" s="28">
        <v>0</v>
      </c>
      <c r="AO612" s="28">
        <v>0</v>
      </c>
      <c r="AP612" s="28">
        <v>3.2190600599999994E-2</v>
      </c>
      <c r="AQ612" s="28">
        <v>0</v>
      </c>
      <c r="AR612" s="28">
        <v>0</v>
      </c>
      <c r="AS612" s="28">
        <v>0</v>
      </c>
      <c r="AT612" s="28">
        <v>0</v>
      </c>
      <c r="AU612" s="28">
        <v>0</v>
      </c>
      <c r="AV612" s="28">
        <v>0</v>
      </c>
      <c r="AW612" s="28">
        <v>0</v>
      </c>
      <c r="AX612" s="28">
        <v>0</v>
      </c>
      <c r="AY612" s="28">
        <v>0</v>
      </c>
      <c r="AZ612" s="28">
        <v>0</v>
      </c>
      <c r="BA612" s="28">
        <v>0</v>
      </c>
      <c r="BB612" s="28">
        <v>0</v>
      </c>
      <c r="BC612" s="28">
        <v>0</v>
      </c>
      <c r="BD612" s="28">
        <v>0</v>
      </c>
      <c r="BE612" s="28">
        <v>0</v>
      </c>
      <c r="BF612" s="28">
        <v>0</v>
      </c>
      <c r="BG612" s="28">
        <v>0</v>
      </c>
      <c r="BH612" s="28">
        <v>0</v>
      </c>
      <c r="BI612" s="28">
        <v>0</v>
      </c>
      <c r="BJ612" s="28">
        <v>0</v>
      </c>
      <c r="BK612" s="28">
        <v>0</v>
      </c>
      <c r="BL612" s="28">
        <v>0</v>
      </c>
      <c r="BM612" s="28">
        <v>0</v>
      </c>
      <c r="BN612" s="28">
        <v>0</v>
      </c>
      <c r="BO612" s="28">
        <v>0</v>
      </c>
      <c r="BP612" s="28">
        <v>0</v>
      </c>
      <c r="BQ612" s="28">
        <v>0</v>
      </c>
      <c r="BR612" s="28">
        <v>0</v>
      </c>
      <c r="BS612" s="28">
        <v>0</v>
      </c>
      <c r="BT612" s="28">
        <v>0</v>
      </c>
      <c r="BU612" s="28">
        <v>0</v>
      </c>
      <c r="BV612" s="31">
        <f t="shared" si="293"/>
        <v>6.4381000599999988E-2</v>
      </c>
      <c r="BW612" s="31">
        <f t="shared" si="294"/>
        <v>0</v>
      </c>
      <c r="BX612" s="31">
        <f t="shared" si="295"/>
        <v>0</v>
      </c>
      <c r="BY612" s="31">
        <f t="shared" si="296"/>
        <v>6.4381000599999988E-2</v>
      </c>
      <c r="BZ612" s="31">
        <f t="shared" si="297"/>
        <v>0</v>
      </c>
      <c r="CA612" s="31">
        <f t="shared" si="298"/>
        <v>3.2190600599999994E-2</v>
      </c>
      <c r="CB612" s="31">
        <f t="shared" si="299"/>
        <v>0</v>
      </c>
      <c r="CC612" s="31">
        <f t="shared" si="300"/>
        <v>0</v>
      </c>
      <c r="CD612" s="31">
        <f t="shared" si="301"/>
        <v>3.2190600599999994E-2</v>
      </c>
      <c r="CE612" s="31">
        <f t="shared" si="302"/>
        <v>0</v>
      </c>
      <c r="CF612" s="85" t="s">
        <v>1402</v>
      </c>
    </row>
    <row r="613" spans="1:84" ht="52.5" customHeight="1" x14ac:dyDescent="0.25">
      <c r="A613" s="7" t="s">
        <v>124</v>
      </c>
      <c r="B613" s="18" t="s">
        <v>356</v>
      </c>
      <c r="C613" s="8" t="s">
        <v>505</v>
      </c>
      <c r="D613" s="63">
        <v>2016</v>
      </c>
      <c r="E613" s="63">
        <v>2016</v>
      </c>
      <c r="F613" s="63" t="s">
        <v>1358</v>
      </c>
      <c r="G613" s="64">
        <v>6.5294978474114435E-3</v>
      </c>
      <c r="H613" s="64">
        <f t="shared" si="306"/>
        <v>4.7926514199999992E-2</v>
      </c>
      <c r="I613" s="31" t="s">
        <v>891</v>
      </c>
      <c r="J613" s="31">
        <v>3.2644024795640322E-3</v>
      </c>
      <c r="K613" s="31">
        <f t="shared" si="307"/>
        <v>2.3960714199999997E-2</v>
      </c>
      <c r="L613" s="67" t="s">
        <v>891</v>
      </c>
      <c r="M613" s="64">
        <v>0</v>
      </c>
      <c r="N613" s="31">
        <v>0</v>
      </c>
      <c r="O613" s="65">
        <v>3.9303911999999996E-2</v>
      </c>
      <c r="P613" s="28">
        <v>4.5199498799999994E-2</v>
      </c>
      <c r="Q613" s="28">
        <v>3.9295571287999993E-2</v>
      </c>
      <c r="R613" s="31">
        <v>4.5189906981199991E-2</v>
      </c>
      <c r="S613" s="31">
        <f t="shared" si="304"/>
        <v>2.3965799999999999E-2</v>
      </c>
      <c r="T613" s="31">
        <f t="shared" si="305"/>
        <v>2.3960714199999997E-2</v>
      </c>
      <c r="U613" s="31">
        <f t="shared" si="292"/>
        <v>2.3965799999999999E-2</v>
      </c>
      <c r="V613" s="31">
        <f t="shared" si="308"/>
        <v>0</v>
      </c>
      <c r="W613" s="31">
        <f t="shared" si="303"/>
        <v>0</v>
      </c>
      <c r="X613" s="31">
        <v>0</v>
      </c>
      <c r="Y613" s="28">
        <v>0</v>
      </c>
      <c r="Z613" s="28">
        <v>0</v>
      </c>
      <c r="AA613" s="28">
        <v>0</v>
      </c>
      <c r="AB613" s="28">
        <v>0</v>
      </c>
      <c r="AC613" s="28">
        <v>0</v>
      </c>
      <c r="AD613" s="28">
        <v>0</v>
      </c>
      <c r="AE613" s="28">
        <v>0</v>
      </c>
      <c r="AF613" s="28">
        <v>0</v>
      </c>
      <c r="AG613" s="28">
        <v>0</v>
      </c>
      <c r="AH613" s="28">
        <v>2.3965799999999999E-2</v>
      </c>
      <c r="AI613" s="28">
        <v>0</v>
      </c>
      <c r="AJ613" s="28">
        <v>0</v>
      </c>
      <c r="AK613" s="28">
        <v>2.3965799999999999E-2</v>
      </c>
      <c r="AL613" s="28">
        <v>0</v>
      </c>
      <c r="AM613" s="28">
        <v>2.3960714199999997E-2</v>
      </c>
      <c r="AN613" s="28">
        <v>0</v>
      </c>
      <c r="AO613" s="28">
        <v>0</v>
      </c>
      <c r="AP613" s="28">
        <v>2.3960714199999997E-2</v>
      </c>
      <c r="AQ613" s="28">
        <v>0</v>
      </c>
      <c r="AR613" s="28">
        <v>0</v>
      </c>
      <c r="AS613" s="28">
        <v>0</v>
      </c>
      <c r="AT613" s="28">
        <v>0</v>
      </c>
      <c r="AU613" s="28">
        <v>0</v>
      </c>
      <c r="AV613" s="28">
        <v>0</v>
      </c>
      <c r="AW613" s="28">
        <v>0</v>
      </c>
      <c r="AX613" s="28">
        <v>0</v>
      </c>
      <c r="AY613" s="28">
        <v>0</v>
      </c>
      <c r="AZ613" s="28">
        <v>0</v>
      </c>
      <c r="BA613" s="28">
        <v>0</v>
      </c>
      <c r="BB613" s="28">
        <v>0</v>
      </c>
      <c r="BC613" s="28">
        <v>0</v>
      </c>
      <c r="BD613" s="28">
        <v>0</v>
      </c>
      <c r="BE613" s="28">
        <v>0</v>
      </c>
      <c r="BF613" s="28">
        <v>0</v>
      </c>
      <c r="BG613" s="28">
        <v>0</v>
      </c>
      <c r="BH613" s="28">
        <v>0</v>
      </c>
      <c r="BI613" s="28">
        <v>0</v>
      </c>
      <c r="BJ613" s="28">
        <v>0</v>
      </c>
      <c r="BK613" s="28">
        <v>0</v>
      </c>
      <c r="BL613" s="28">
        <v>0</v>
      </c>
      <c r="BM613" s="28">
        <v>0</v>
      </c>
      <c r="BN613" s="28">
        <v>0</v>
      </c>
      <c r="BO613" s="28">
        <v>0</v>
      </c>
      <c r="BP613" s="28">
        <v>0</v>
      </c>
      <c r="BQ613" s="28">
        <v>0</v>
      </c>
      <c r="BR613" s="28">
        <v>0</v>
      </c>
      <c r="BS613" s="28">
        <v>0</v>
      </c>
      <c r="BT613" s="28">
        <v>0</v>
      </c>
      <c r="BU613" s="28">
        <v>0</v>
      </c>
      <c r="BV613" s="31">
        <f t="shared" si="293"/>
        <v>4.7926514199999992E-2</v>
      </c>
      <c r="BW613" s="31">
        <f t="shared" si="294"/>
        <v>0</v>
      </c>
      <c r="BX613" s="31">
        <f t="shared" si="295"/>
        <v>0</v>
      </c>
      <c r="BY613" s="31">
        <f t="shared" si="296"/>
        <v>4.7926514199999992E-2</v>
      </c>
      <c r="BZ613" s="31">
        <f t="shared" si="297"/>
        <v>0</v>
      </c>
      <c r="CA613" s="31">
        <f t="shared" si="298"/>
        <v>2.3960714199999997E-2</v>
      </c>
      <c r="CB613" s="31">
        <f t="shared" si="299"/>
        <v>0</v>
      </c>
      <c r="CC613" s="31">
        <f t="shared" si="300"/>
        <v>0</v>
      </c>
      <c r="CD613" s="31">
        <f t="shared" si="301"/>
        <v>2.3960714199999997E-2</v>
      </c>
      <c r="CE613" s="31">
        <f t="shared" si="302"/>
        <v>0</v>
      </c>
      <c r="CF613" s="85" t="s">
        <v>1402</v>
      </c>
    </row>
    <row r="614" spans="1:84" ht="52.5" customHeight="1" x14ac:dyDescent="0.25">
      <c r="A614" s="7" t="s">
        <v>124</v>
      </c>
      <c r="B614" s="18" t="s">
        <v>357</v>
      </c>
      <c r="C614" s="8" t="s">
        <v>506</v>
      </c>
      <c r="D614" s="63">
        <v>2016</v>
      </c>
      <c r="E614" s="63">
        <v>2016</v>
      </c>
      <c r="F614" s="63" t="s">
        <v>1358</v>
      </c>
      <c r="G614" s="64">
        <v>5.8483018528610363E-3</v>
      </c>
      <c r="H614" s="64">
        <f t="shared" si="306"/>
        <v>4.2926535600000003E-2</v>
      </c>
      <c r="I614" s="31" t="s">
        <v>891</v>
      </c>
      <c r="J614" s="31">
        <v>2.9240239237057221E-3</v>
      </c>
      <c r="K614" s="31">
        <f t="shared" si="307"/>
        <v>2.14623356E-2</v>
      </c>
      <c r="L614" s="67" t="s">
        <v>891</v>
      </c>
      <c r="M614" s="64">
        <v>0</v>
      </c>
      <c r="N614" s="31">
        <v>0</v>
      </c>
      <c r="O614" s="65">
        <v>3.5201288000000004E-2</v>
      </c>
      <c r="P614" s="28">
        <v>4.0481481200000002E-2</v>
      </c>
      <c r="Q614" s="28">
        <v>3.5198230383999995E-2</v>
      </c>
      <c r="R614" s="31">
        <v>4.0477964941599991E-2</v>
      </c>
      <c r="S614" s="31">
        <f t="shared" si="304"/>
        <v>2.1464200000000003E-2</v>
      </c>
      <c r="T614" s="31">
        <f t="shared" si="305"/>
        <v>2.14623356E-2</v>
      </c>
      <c r="U614" s="31">
        <f t="shared" si="292"/>
        <v>2.1464200000000003E-2</v>
      </c>
      <c r="V614" s="31">
        <f t="shared" si="308"/>
        <v>0</v>
      </c>
      <c r="W614" s="31">
        <f t="shared" si="303"/>
        <v>0</v>
      </c>
      <c r="X614" s="31">
        <v>0</v>
      </c>
      <c r="Y614" s="28">
        <v>0</v>
      </c>
      <c r="Z614" s="28">
        <v>0</v>
      </c>
      <c r="AA614" s="28">
        <v>0</v>
      </c>
      <c r="AB614" s="28">
        <v>0</v>
      </c>
      <c r="AC614" s="28">
        <v>0</v>
      </c>
      <c r="AD614" s="28">
        <v>0</v>
      </c>
      <c r="AE614" s="28">
        <v>0</v>
      </c>
      <c r="AF614" s="28">
        <v>0</v>
      </c>
      <c r="AG614" s="28">
        <v>0</v>
      </c>
      <c r="AH614" s="28">
        <v>2.1464200000000003E-2</v>
      </c>
      <c r="AI614" s="28">
        <v>0</v>
      </c>
      <c r="AJ614" s="28">
        <v>0</v>
      </c>
      <c r="AK614" s="28">
        <v>2.1464200000000003E-2</v>
      </c>
      <c r="AL614" s="28">
        <v>0</v>
      </c>
      <c r="AM614" s="28">
        <v>2.14623356E-2</v>
      </c>
      <c r="AN614" s="28">
        <v>0</v>
      </c>
      <c r="AO614" s="28">
        <v>0</v>
      </c>
      <c r="AP614" s="28">
        <v>2.14623356E-2</v>
      </c>
      <c r="AQ614" s="28">
        <v>0</v>
      </c>
      <c r="AR614" s="28">
        <v>0</v>
      </c>
      <c r="AS614" s="28">
        <v>0</v>
      </c>
      <c r="AT614" s="28">
        <v>0</v>
      </c>
      <c r="AU614" s="28">
        <v>0</v>
      </c>
      <c r="AV614" s="28">
        <v>0</v>
      </c>
      <c r="AW614" s="28">
        <v>0</v>
      </c>
      <c r="AX614" s="28">
        <v>0</v>
      </c>
      <c r="AY614" s="28">
        <v>0</v>
      </c>
      <c r="AZ614" s="28">
        <v>0</v>
      </c>
      <c r="BA614" s="28">
        <v>0</v>
      </c>
      <c r="BB614" s="28">
        <v>0</v>
      </c>
      <c r="BC614" s="28">
        <v>0</v>
      </c>
      <c r="BD614" s="28">
        <v>0</v>
      </c>
      <c r="BE614" s="28">
        <v>0</v>
      </c>
      <c r="BF614" s="28">
        <v>0</v>
      </c>
      <c r="BG614" s="28">
        <v>0</v>
      </c>
      <c r="BH614" s="28">
        <v>0</v>
      </c>
      <c r="BI614" s="28">
        <v>0</v>
      </c>
      <c r="BJ614" s="28">
        <v>0</v>
      </c>
      <c r="BK614" s="28">
        <v>0</v>
      </c>
      <c r="BL614" s="28">
        <v>0</v>
      </c>
      <c r="BM614" s="28">
        <v>0</v>
      </c>
      <c r="BN614" s="28">
        <v>0</v>
      </c>
      <c r="BO614" s="28">
        <v>0</v>
      </c>
      <c r="BP614" s="28">
        <v>0</v>
      </c>
      <c r="BQ614" s="28">
        <v>0</v>
      </c>
      <c r="BR614" s="28">
        <v>0</v>
      </c>
      <c r="BS614" s="28">
        <v>0</v>
      </c>
      <c r="BT614" s="28">
        <v>0</v>
      </c>
      <c r="BU614" s="28">
        <v>0</v>
      </c>
      <c r="BV614" s="31">
        <f t="shared" si="293"/>
        <v>4.2926535600000003E-2</v>
      </c>
      <c r="BW614" s="31">
        <f t="shared" si="294"/>
        <v>0</v>
      </c>
      <c r="BX614" s="31">
        <f t="shared" si="295"/>
        <v>0</v>
      </c>
      <c r="BY614" s="31">
        <f t="shared" si="296"/>
        <v>4.2926535600000003E-2</v>
      </c>
      <c r="BZ614" s="31">
        <f t="shared" si="297"/>
        <v>0</v>
      </c>
      <c r="CA614" s="31">
        <f t="shared" si="298"/>
        <v>2.14623356E-2</v>
      </c>
      <c r="CB614" s="31">
        <f t="shared" si="299"/>
        <v>0</v>
      </c>
      <c r="CC614" s="31">
        <f t="shared" si="300"/>
        <v>0</v>
      </c>
      <c r="CD614" s="31">
        <f t="shared" si="301"/>
        <v>2.14623356E-2</v>
      </c>
      <c r="CE614" s="31">
        <f t="shared" si="302"/>
        <v>0</v>
      </c>
      <c r="CF614" s="85" t="s">
        <v>1402</v>
      </c>
    </row>
    <row r="615" spans="1:84" ht="52.5" customHeight="1" x14ac:dyDescent="0.25">
      <c r="A615" s="7" t="s">
        <v>124</v>
      </c>
      <c r="B615" s="18" t="s">
        <v>1397</v>
      </c>
      <c r="C615" s="8" t="s">
        <v>1366</v>
      </c>
      <c r="D615" s="63">
        <v>2016</v>
      </c>
      <c r="E615" s="63">
        <v>2016</v>
      </c>
      <c r="F615" s="63" t="s">
        <v>1358</v>
      </c>
      <c r="G615" s="64">
        <v>4.7639204359673019E-4</v>
      </c>
      <c r="H615" s="64">
        <f t="shared" si="306"/>
        <v>3.4967175999999997E-3</v>
      </c>
      <c r="I615" s="31" t="s">
        <v>1358</v>
      </c>
      <c r="J615" s="31">
        <v>4.7639204359673019E-4</v>
      </c>
      <c r="K615" s="31">
        <f t="shared" si="307"/>
        <v>3.4967175999999997E-3</v>
      </c>
      <c r="L615" s="67" t="s">
        <v>1358</v>
      </c>
      <c r="M615" s="64">
        <v>0</v>
      </c>
      <c r="N615" s="31">
        <v>0</v>
      </c>
      <c r="O615" s="65">
        <v>0</v>
      </c>
      <c r="P615" s="28">
        <v>0</v>
      </c>
      <c r="Q615" s="28">
        <v>5.7346168639999988E-3</v>
      </c>
      <c r="R615" s="31">
        <v>6.5948093935999982E-3</v>
      </c>
      <c r="S615" s="31">
        <f t="shared" si="304"/>
        <v>0</v>
      </c>
      <c r="T615" s="31">
        <f t="shared" si="305"/>
        <v>3.4967175999999997E-3</v>
      </c>
      <c r="U615" s="31">
        <f t="shared" si="292"/>
        <v>0</v>
      </c>
      <c r="V615" s="31">
        <f t="shared" si="308"/>
        <v>0</v>
      </c>
      <c r="W615" s="31">
        <f t="shared" si="303"/>
        <v>0</v>
      </c>
      <c r="X615" s="31">
        <v>0</v>
      </c>
      <c r="Y615" s="28">
        <v>0</v>
      </c>
      <c r="Z615" s="28">
        <v>0</v>
      </c>
      <c r="AA615" s="28">
        <v>0</v>
      </c>
      <c r="AB615" s="28">
        <v>0</v>
      </c>
      <c r="AC615" s="28">
        <v>0</v>
      </c>
      <c r="AD615" s="28">
        <v>0</v>
      </c>
      <c r="AE615" s="28">
        <v>0</v>
      </c>
      <c r="AF615" s="28">
        <v>0</v>
      </c>
      <c r="AG615" s="28">
        <v>0</v>
      </c>
      <c r="AH615" s="28">
        <v>0</v>
      </c>
      <c r="AI615" s="28">
        <v>0</v>
      </c>
      <c r="AJ615" s="28">
        <v>0</v>
      </c>
      <c r="AK615" s="28">
        <v>0</v>
      </c>
      <c r="AL615" s="28">
        <v>0</v>
      </c>
      <c r="AM615" s="28">
        <v>3.4967175999999997E-3</v>
      </c>
      <c r="AN615" s="28">
        <v>0</v>
      </c>
      <c r="AO615" s="28">
        <v>0</v>
      </c>
      <c r="AP615" s="28">
        <v>3.4967175999999997E-3</v>
      </c>
      <c r="AQ615" s="28">
        <v>0</v>
      </c>
      <c r="AR615" s="28">
        <v>0</v>
      </c>
      <c r="AS615" s="28">
        <v>0</v>
      </c>
      <c r="AT615" s="28">
        <v>0</v>
      </c>
      <c r="AU615" s="28">
        <v>0</v>
      </c>
      <c r="AV615" s="28">
        <v>0</v>
      </c>
      <c r="AW615" s="28">
        <v>0</v>
      </c>
      <c r="AX615" s="28">
        <v>0</v>
      </c>
      <c r="AY615" s="28">
        <v>0</v>
      </c>
      <c r="AZ615" s="28">
        <v>0</v>
      </c>
      <c r="BA615" s="28">
        <v>0</v>
      </c>
      <c r="BB615" s="28">
        <v>0</v>
      </c>
      <c r="BC615" s="28">
        <v>0</v>
      </c>
      <c r="BD615" s="28">
        <v>0</v>
      </c>
      <c r="BE615" s="28">
        <v>0</v>
      </c>
      <c r="BF615" s="28">
        <v>0</v>
      </c>
      <c r="BG615" s="28">
        <v>0</v>
      </c>
      <c r="BH615" s="28">
        <v>0</v>
      </c>
      <c r="BI615" s="28">
        <v>0</v>
      </c>
      <c r="BJ615" s="28">
        <v>0</v>
      </c>
      <c r="BK615" s="28">
        <v>0</v>
      </c>
      <c r="BL615" s="28">
        <v>0</v>
      </c>
      <c r="BM615" s="28">
        <v>0</v>
      </c>
      <c r="BN615" s="28">
        <v>0</v>
      </c>
      <c r="BO615" s="28">
        <v>0</v>
      </c>
      <c r="BP615" s="28">
        <v>0</v>
      </c>
      <c r="BQ615" s="28">
        <v>0</v>
      </c>
      <c r="BR615" s="28">
        <v>0</v>
      </c>
      <c r="BS615" s="28">
        <v>0</v>
      </c>
      <c r="BT615" s="28">
        <v>0</v>
      </c>
      <c r="BU615" s="28">
        <v>0</v>
      </c>
      <c r="BV615" s="31">
        <f t="shared" si="293"/>
        <v>3.4967175999999997E-3</v>
      </c>
      <c r="BW615" s="31">
        <f t="shared" si="294"/>
        <v>0</v>
      </c>
      <c r="BX615" s="31">
        <f t="shared" si="295"/>
        <v>0</v>
      </c>
      <c r="BY615" s="31">
        <f t="shared" si="296"/>
        <v>3.4967175999999997E-3</v>
      </c>
      <c r="BZ615" s="31">
        <f t="shared" si="297"/>
        <v>0</v>
      </c>
      <c r="CA615" s="31">
        <f t="shared" si="298"/>
        <v>3.4967175999999997E-3</v>
      </c>
      <c r="CB615" s="31">
        <f t="shared" si="299"/>
        <v>0</v>
      </c>
      <c r="CC615" s="31">
        <f t="shared" si="300"/>
        <v>0</v>
      </c>
      <c r="CD615" s="31">
        <f t="shared" si="301"/>
        <v>3.4967175999999997E-3</v>
      </c>
      <c r="CE615" s="31">
        <f t="shared" si="302"/>
        <v>0</v>
      </c>
      <c r="CF615" s="85" t="s">
        <v>1402</v>
      </c>
    </row>
    <row r="616" spans="1:84" ht="52.5" customHeight="1" x14ac:dyDescent="0.25">
      <c r="A616" s="7" t="s">
        <v>124</v>
      </c>
      <c r="B616" s="18" t="s">
        <v>1398</v>
      </c>
      <c r="C616" s="8" t="s">
        <v>1367</v>
      </c>
      <c r="D616" s="63">
        <v>2016</v>
      </c>
      <c r="E616" s="63">
        <v>2016</v>
      </c>
      <c r="F616" s="63" t="s">
        <v>1358</v>
      </c>
      <c r="G616" s="64">
        <v>1.2401076566757494E-3</v>
      </c>
      <c r="H616" s="64">
        <f t="shared" si="306"/>
        <v>9.1023902000000011E-3</v>
      </c>
      <c r="I616" s="31" t="s">
        <v>1358</v>
      </c>
      <c r="J616" s="31">
        <v>1.2401076566757494E-3</v>
      </c>
      <c r="K616" s="31">
        <f t="shared" si="307"/>
        <v>9.1023902000000011E-3</v>
      </c>
      <c r="L616" s="67" t="s">
        <v>1358</v>
      </c>
      <c r="M616" s="64">
        <v>0</v>
      </c>
      <c r="N616" s="31">
        <v>0</v>
      </c>
      <c r="O616" s="65">
        <v>0</v>
      </c>
      <c r="P616" s="28">
        <v>0</v>
      </c>
      <c r="Q616" s="28">
        <v>1.4927919928000001E-2</v>
      </c>
      <c r="R616" s="31">
        <v>1.7167107917200001E-2</v>
      </c>
      <c r="S616" s="31">
        <f t="shared" si="304"/>
        <v>0</v>
      </c>
      <c r="T616" s="31">
        <f t="shared" si="305"/>
        <v>9.1023902000000011E-3</v>
      </c>
      <c r="U616" s="31">
        <f t="shared" si="292"/>
        <v>0</v>
      </c>
      <c r="V616" s="31">
        <f t="shared" si="308"/>
        <v>0</v>
      </c>
      <c r="W616" s="31">
        <f t="shared" si="303"/>
        <v>0</v>
      </c>
      <c r="X616" s="31">
        <v>0</v>
      </c>
      <c r="Y616" s="28">
        <v>0</v>
      </c>
      <c r="Z616" s="28">
        <v>0</v>
      </c>
      <c r="AA616" s="28">
        <v>0</v>
      </c>
      <c r="AB616" s="28">
        <v>0</v>
      </c>
      <c r="AC616" s="28">
        <v>0</v>
      </c>
      <c r="AD616" s="28">
        <v>0</v>
      </c>
      <c r="AE616" s="28">
        <v>0</v>
      </c>
      <c r="AF616" s="28">
        <v>0</v>
      </c>
      <c r="AG616" s="28">
        <v>0</v>
      </c>
      <c r="AH616" s="28">
        <v>0</v>
      </c>
      <c r="AI616" s="28">
        <v>0</v>
      </c>
      <c r="AJ616" s="28">
        <v>0</v>
      </c>
      <c r="AK616" s="28">
        <v>0</v>
      </c>
      <c r="AL616" s="28">
        <v>0</v>
      </c>
      <c r="AM616" s="28">
        <v>9.1023902000000011E-3</v>
      </c>
      <c r="AN616" s="28">
        <v>0</v>
      </c>
      <c r="AO616" s="28">
        <v>0</v>
      </c>
      <c r="AP616" s="28">
        <v>9.1023902000000011E-3</v>
      </c>
      <c r="AQ616" s="28">
        <v>0</v>
      </c>
      <c r="AR616" s="28">
        <v>0</v>
      </c>
      <c r="AS616" s="28">
        <v>0</v>
      </c>
      <c r="AT616" s="28">
        <v>0</v>
      </c>
      <c r="AU616" s="28">
        <v>0</v>
      </c>
      <c r="AV616" s="28">
        <v>0</v>
      </c>
      <c r="AW616" s="28">
        <v>0</v>
      </c>
      <c r="AX616" s="28">
        <v>0</v>
      </c>
      <c r="AY616" s="28">
        <v>0</v>
      </c>
      <c r="AZ616" s="28">
        <v>0</v>
      </c>
      <c r="BA616" s="28">
        <v>0</v>
      </c>
      <c r="BB616" s="28">
        <v>0</v>
      </c>
      <c r="BC616" s="28">
        <v>0</v>
      </c>
      <c r="BD616" s="28">
        <v>0</v>
      </c>
      <c r="BE616" s="28">
        <v>0</v>
      </c>
      <c r="BF616" s="28">
        <v>0</v>
      </c>
      <c r="BG616" s="28">
        <v>0</v>
      </c>
      <c r="BH616" s="28">
        <v>0</v>
      </c>
      <c r="BI616" s="28">
        <v>0</v>
      </c>
      <c r="BJ616" s="28">
        <v>0</v>
      </c>
      <c r="BK616" s="28">
        <v>0</v>
      </c>
      <c r="BL616" s="28">
        <v>0</v>
      </c>
      <c r="BM616" s="28">
        <v>0</v>
      </c>
      <c r="BN616" s="28">
        <v>0</v>
      </c>
      <c r="BO616" s="28">
        <v>0</v>
      </c>
      <c r="BP616" s="28">
        <v>0</v>
      </c>
      <c r="BQ616" s="28">
        <v>0</v>
      </c>
      <c r="BR616" s="28">
        <v>0</v>
      </c>
      <c r="BS616" s="28">
        <v>0</v>
      </c>
      <c r="BT616" s="28">
        <v>0</v>
      </c>
      <c r="BU616" s="28">
        <v>0</v>
      </c>
      <c r="BV616" s="31">
        <f t="shared" si="293"/>
        <v>9.1023902000000011E-3</v>
      </c>
      <c r="BW616" s="31">
        <f t="shared" si="294"/>
        <v>0</v>
      </c>
      <c r="BX616" s="31">
        <f t="shared" si="295"/>
        <v>0</v>
      </c>
      <c r="BY616" s="31">
        <f t="shared" si="296"/>
        <v>9.1023902000000011E-3</v>
      </c>
      <c r="BZ616" s="31">
        <f t="shared" si="297"/>
        <v>0</v>
      </c>
      <c r="CA616" s="31">
        <f t="shared" si="298"/>
        <v>9.1023902000000011E-3</v>
      </c>
      <c r="CB616" s="31">
        <f t="shared" si="299"/>
        <v>0</v>
      </c>
      <c r="CC616" s="31">
        <f t="shared" si="300"/>
        <v>0</v>
      </c>
      <c r="CD616" s="31">
        <f t="shared" si="301"/>
        <v>9.1023902000000011E-3</v>
      </c>
      <c r="CE616" s="31">
        <f t="shared" si="302"/>
        <v>0</v>
      </c>
      <c r="CF616" s="85" t="s">
        <v>1402</v>
      </c>
    </row>
    <row r="617" spans="1:84" ht="52.5" customHeight="1" x14ac:dyDescent="0.25">
      <c r="A617" s="7" t="s">
        <v>124</v>
      </c>
      <c r="B617" s="18" t="s">
        <v>1399</v>
      </c>
      <c r="C617" s="8" t="s">
        <v>1368</v>
      </c>
      <c r="D617" s="63">
        <v>2016</v>
      </c>
      <c r="E617" s="63">
        <v>2016</v>
      </c>
      <c r="F617" s="63" t="s">
        <v>1358</v>
      </c>
      <c r="G617" s="64">
        <v>2.1236849046321524E-3</v>
      </c>
      <c r="H617" s="64">
        <f t="shared" si="306"/>
        <v>1.5587847199999999E-2</v>
      </c>
      <c r="I617" s="31" t="s">
        <v>1358</v>
      </c>
      <c r="J617" s="31">
        <v>2.1236849046321524E-3</v>
      </c>
      <c r="K617" s="31">
        <f t="shared" si="307"/>
        <v>1.5587847199999999E-2</v>
      </c>
      <c r="L617" s="67" t="s">
        <v>1358</v>
      </c>
      <c r="M617" s="64">
        <v>0</v>
      </c>
      <c r="N617" s="31">
        <v>0</v>
      </c>
      <c r="O617" s="65">
        <v>0</v>
      </c>
      <c r="P617" s="28">
        <v>0</v>
      </c>
      <c r="Q617" s="28">
        <v>2.5564069407999997E-2</v>
      </c>
      <c r="R617" s="31">
        <v>2.9398679819199993E-2</v>
      </c>
      <c r="S617" s="31">
        <f t="shared" si="304"/>
        <v>0</v>
      </c>
      <c r="T617" s="31">
        <f t="shared" si="305"/>
        <v>1.5587847199999999E-2</v>
      </c>
      <c r="U617" s="31">
        <f t="shared" si="292"/>
        <v>0</v>
      </c>
      <c r="V617" s="31">
        <f t="shared" si="308"/>
        <v>0</v>
      </c>
      <c r="W617" s="31">
        <f t="shared" si="303"/>
        <v>0</v>
      </c>
      <c r="X617" s="31">
        <v>0</v>
      </c>
      <c r="Y617" s="28">
        <v>0</v>
      </c>
      <c r="Z617" s="28">
        <v>0</v>
      </c>
      <c r="AA617" s="28">
        <v>0</v>
      </c>
      <c r="AB617" s="28">
        <v>0</v>
      </c>
      <c r="AC617" s="28">
        <v>0</v>
      </c>
      <c r="AD617" s="28">
        <v>0</v>
      </c>
      <c r="AE617" s="28">
        <v>0</v>
      </c>
      <c r="AF617" s="28">
        <v>0</v>
      </c>
      <c r="AG617" s="28">
        <v>0</v>
      </c>
      <c r="AH617" s="28">
        <v>0</v>
      </c>
      <c r="AI617" s="28">
        <v>0</v>
      </c>
      <c r="AJ617" s="28">
        <v>0</v>
      </c>
      <c r="AK617" s="28">
        <v>0</v>
      </c>
      <c r="AL617" s="28">
        <v>0</v>
      </c>
      <c r="AM617" s="28">
        <v>1.5587847199999999E-2</v>
      </c>
      <c r="AN617" s="28">
        <v>0</v>
      </c>
      <c r="AO617" s="28">
        <v>0</v>
      </c>
      <c r="AP617" s="28">
        <v>1.5587847199999999E-2</v>
      </c>
      <c r="AQ617" s="28">
        <v>0</v>
      </c>
      <c r="AR617" s="28">
        <v>0</v>
      </c>
      <c r="AS617" s="28">
        <v>0</v>
      </c>
      <c r="AT617" s="28">
        <v>0</v>
      </c>
      <c r="AU617" s="28">
        <v>0</v>
      </c>
      <c r="AV617" s="28">
        <v>0</v>
      </c>
      <c r="AW617" s="28">
        <v>0</v>
      </c>
      <c r="AX617" s="28">
        <v>0</v>
      </c>
      <c r="AY617" s="28">
        <v>0</v>
      </c>
      <c r="AZ617" s="28">
        <v>0</v>
      </c>
      <c r="BA617" s="28">
        <v>0</v>
      </c>
      <c r="BB617" s="28">
        <v>0</v>
      </c>
      <c r="BC617" s="28">
        <v>0</v>
      </c>
      <c r="BD617" s="28">
        <v>0</v>
      </c>
      <c r="BE617" s="28">
        <v>0</v>
      </c>
      <c r="BF617" s="28">
        <v>0</v>
      </c>
      <c r="BG617" s="28">
        <v>0</v>
      </c>
      <c r="BH617" s="28">
        <v>0</v>
      </c>
      <c r="BI617" s="28">
        <v>0</v>
      </c>
      <c r="BJ617" s="28">
        <v>0</v>
      </c>
      <c r="BK617" s="28">
        <v>0</v>
      </c>
      <c r="BL617" s="28">
        <v>0</v>
      </c>
      <c r="BM617" s="28">
        <v>0</v>
      </c>
      <c r="BN617" s="28">
        <v>0</v>
      </c>
      <c r="BO617" s="28">
        <v>0</v>
      </c>
      <c r="BP617" s="28">
        <v>0</v>
      </c>
      <c r="BQ617" s="28">
        <v>0</v>
      </c>
      <c r="BR617" s="28">
        <v>0</v>
      </c>
      <c r="BS617" s="28">
        <v>0</v>
      </c>
      <c r="BT617" s="28">
        <v>0</v>
      </c>
      <c r="BU617" s="28">
        <v>0</v>
      </c>
      <c r="BV617" s="31">
        <f t="shared" si="293"/>
        <v>1.5587847199999999E-2</v>
      </c>
      <c r="BW617" s="31">
        <f t="shared" si="294"/>
        <v>0</v>
      </c>
      <c r="BX617" s="31">
        <f t="shared" si="295"/>
        <v>0</v>
      </c>
      <c r="BY617" s="31">
        <f t="shared" si="296"/>
        <v>1.5587847199999999E-2</v>
      </c>
      <c r="BZ617" s="31">
        <f t="shared" si="297"/>
        <v>0</v>
      </c>
      <c r="CA617" s="31">
        <f t="shared" si="298"/>
        <v>1.5587847199999999E-2</v>
      </c>
      <c r="CB617" s="31">
        <f t="shared" si="299"/>
        <v>0</v>
      </c>
      <c r="CC617" s="31">
        <f t="shared" si="300"/>
        <v>0</v>
      </c>
      <c r="CD617" s="31">
        <f t="shared" si="301"/>
        <v>1.5587847199999999E-2</v>
      </c>
      <c r="CE617" s="31">
        <f t="shared" si="302"/>
        <v>0</v>
      </c>
      <c r="CF617" s="85" t="s">
        <v>1402</v>
      </c>
    </row>
    <row r="618" spans="1:84" ht="52.5" customHeight="1" x14ac:dyDescent="0.25">
      <c r="A618" s="25" t="s">
        <v>124</v>
      </c>
      <c r="B618" s="26" t="s">
        <v>1670</v>
      </c>
      <c r="C618" s="29" t="s">
        <v>781</v>
      </c>
      <c r="D618" s="63">
        <v>2017</v>
      </c>
      <c r="E618" s="63">
        <v>2017</v>
      </c>
      <c r="F618" s="63" t="s">
        <v>1358</v>
      </c>
      <c r="G618" s="64">
        <v>3.441377493036212</v>
      </c>
      <c r="H618" s="64">
        <f t="shared" si="306"/>
        <v>24.709090400000001</v>
      </c>
      <c r="I618" s="31" t="s">
        <v>1969</v>
      </c>
      <c r="J618" s="31">
        <v>1.5546378830083567</v>
      </c>
      <c r="K618" s="31">
        <f t="shared" si="307"/>
        <v>11.1623</v>
      </c>
      <c r="L618" s="31" t="s">
        <v>1969</v>
      </c>
      <c r="M618" s="64">
        <v>0</v>
      </c>
      <c r="N618" s="31">
        <v>0</v>
      </c>
      <c r="O618" s="65">
        <v>22.216736255999997</v>
      </c>
      <c r="P618" s="28">
        <v>25.549246694399994</v>
      </c>
      <c r="Q618" s="28">
        <v>18.306172</v>
      </c>
      <c r="R618" s="31">
        <v>21.052097799999999</v>
      </c>
      <c r="S618" s="31">
        <f t="shared" si="304"/>
        <v>13.546790399999999</v>
      </c>
      <c r="T618" s="31">
        <f t="shared" si="305"/>
        <v>11.1623</v>
      </c>
      <c r="U618" s="31">
        <f t="shared" si="292"/>
        <v>13.546790399999999</v>
      </c>
      <c r="V618" s="31">
        <f t="shared" si="308"/>
        <v>0</v>
      </c>
      <c r="W618" s="31">
        <f t="shared" si="303"/>
        <v>0</v>
      </c>
      <c r="X618" s="31">
        <v>0</v>
      </c>
      <c r="Y618" s="28">
        <v>0</v>
      </c>
      <c r="Z618" s="28">
        <v>0</v>
      </c>
      <c r="AA618" s="28">
        <v>0</v>
      </c>
      <c r="AB618" s="28">
        <v>0</v>
      </c>
      <c r="AC618" s="28">
        <v>0</v>
      </c>
      <c r="AD618" s="28">
        <v>0</v>
      </c>
      <c r="AE618" s="28">
        <v>0</v>
      </c>
      <c r="AF618" s="28">
        <v>0</v>
      </c>
      <c r="AG618" s="28">
        <v>0</v>
      </c>
      <c r="AH618" s="28">
        <v>3.2190399999999994E-2</v>
      </c>
      <c r="AI618" s="28">
        <v>0</v>
      </c>
      <c r="AJ618" s="28">
        <v>0</v>
      </c>
      <c r="AK618" s="28">
        <v>3.2190399999999994E-2</v>
      </c>
      <c r="AL618" s="28">
        <v>0</v>
      </c>
      <c r="AM618" s="28">
        <v>0</v>
      </c>
      <c r="AN618" s="28">
        <v>0</v>
      </c>
      <c r="AO618" s="28">
        <v>0</v>
      </c>
      <c r="AP618" s="28">
        <v>0</v>
      </c>
      <c r="AQ618" s="28">
        <v>0</v>
      </c>
      <c r="AR618" s="28">
        <v>13.5146</v>
      </c>
      <c r="AS618" s="28">
        <v>0</v>
      </c>
      <c r="AT618" s="28">
        <v>0</v>
      </c>
      <c r="AU618" s="28">
        <v>13.5146</v>
      </c>
      <c r="AV618" s="28">
        <v>0</v>
      </c>
      <c r="AW618" s="28">
        <v>11.1623</v>
      </c>
      <c r="AX618" s="28">
        <v>0</v>
      </c>
      <c r="AY618" s="28">
        <v>0</v>
      </c>
      <c r="AZ618" s="28">
        <v>11.1623</v>
      </c>
      <c r="BA618" s="28">
        <v>0</v>
      </c>
      <c r="BB618" s="28">
        <v>0</v>
      </c>
      <c r="BC618" s="28">
        <v>0</v>
      </c>
      <c r="BD618" s="28">
        <v>0</v>
      </c>
      <c r="BE618" s="28">
        <v>0</v>
      </c>
      <c r="BF618" s="28">
        <v>0</v>
      </c>
      <c r="BG618" s="28">
        <v>0</v>
      </c>
      <c r="BH618" s="28">
        <v>0</v>
      </c>
      <c r="BI618" s="28">
        <v>0</v>
      </c>
      <c r="BJ618" s="28">
        <v>0</v>
      </c>
      <c r="BK618" s="28">
        <v>0</v>
      </c>
      <c r="BL618" s="28">
        <v>0</v>
      </c>
      <c r="BM618" s="28">
        <v>0</v>
      </c>
      <c r="BN618" s="28">
        <v>0</v>
      </c>
      <c r="BO618" s="28">
        <v>0</v>
      </c>
      <c r="BP618" s="28">
        <v>0</v>
      </c>
      <c r="BQ618" s="28">
        <v>0</v>
      </c>
      <c r="BR618" s="28">
        <v>0</v>
      </c>
      <c r="BS618" s="28">
        <v>0</v>
      </c>
      <c r="BT618" s="28">
        <v>0</v>
      </c>
      <c r="BU618" s="28">
        <v>0</v>
      </c>
      <c r="BV618" s="31">
        <f t="shared" si="293"/>
        <v>24.709090400000001</v>
      </c>
      <c r="BW618" s="31">
        <f t="shared" si="294"/>
        <v>0</v>
      </c>
      <c r="BX618" s="31">
        <f t="shared" si="295"/>
        <v>0</v>
      </c>
      <c r="BY618" s="31">
        <f t="shared" si="296"/>
        <v>24.709090400000001</v>
      </c>
      <c r="BZ618" s="31">
        <f t="shared" si="297"/>
        <v>0</v>
      </c>
      <c r="CA618" s="31">
        <f t="shared" si="298"/>
        <v>11.1623</v>
      </c>
      <c r="CB618" s="31">
        <f t="shared" si="299"/>
        <v>0</v>
      </c>
      <c r="CC618" s="31">
        <f t="shared" si="300"/>
        <v>0</v>
      </c>
      <c r="CD618" s="31">
        <f t="shared" si="301"/>
        <v>11.1623</v>
      </c>
      <c r="CE618" s="31">
        <f t="shared" si="302"/>
        <v>0</v>
      </c>
      <c r="CF618" s="85" t="s">
        <v>1402</v>
      </c>
    </row>
    <row r="619" spans="1:84" ht="52.5" customHeight="1" x14ac:dyDescent="0.25">
      <c r="A619" s="25" t="s">
        <v>124</v>
      </c>
      <c r="B619" s="26" t="s">
        <v>2206</v>
      </c>
      <c r="C619" s="29" t="s">
        <v>2207</v>
      </c>
      <c r="D619" s="63">
        <v>2017</v>
      </c>
      <c r="E619" s="63">
        <v>2017</v>
      </c>
      <c r="F619" s="63" t="s">
        <v>1358</v>
      </c>
      <c r="G619" s="64">
        <v>0</v>
      </c>
      <c r="H619" s="64">
        <f t="shared" si="306"/>
        <v>1.6155191199999999E-2</v>
      </c>
      <c r="I619" s="31" t="s">
        <v>1315</v>
      </c>
      <c r="J619" s="31">
        <v>0</v>
      </c>
      <c r="K619" s="31">
        <f t="shared" si="307"/>
        <v>1.6155191199999999E-2</v>
      </c>
      <c r="L619" s="31" t="s">
        <v>1358</v>
      </c>
      <c r="M619" s="64">
        <v>0</v>
      </c>
      <c r="N619" s="31">
        <v>0</v>
      </c>
      <c r="O619" s="65">
        <v>0</v>
      </c>
      <c r="P619" s="28">
        <v>0</v>
      </c>
      <c r="Q619" s="28">
        <v>0</v>
      </c>
      <c r="R619" s="31">
        <v>0</v>
      </c>
      <c r="S619" s="31">
        <f t="shared" si="304"/>
        <v>0</v>
      </c>
      <c r="T619" s="31">
        <f t="shared" si="305"/>
        <v>1.6155191199999999E-2</v>
      </c>
      <c r="U619" s="31">
        <f t="shared" si="292"/>
        <v>0</v>
      </c>
      <c r="V619" s="31">
        <f t="shared" si="308"/>
        <v>0</v>
      </c>
      <c r="W619" s="31">
        <f t="shared" si="303"/>
        <v>0</v>
      </c>
      <c r="X619" s="31">
        <v>0</v>
      </c>
      <c r="Y619" s="28">
        <v>0</v>
      </c>
      <c r="Z619" s="28">
        <v>0</v>
      </c>
      <c r="AA619" s="28">
        <v>0</v>
      </c>
      <c r="AB619" s="28">
        <v>0</v>
      </c>
      <c r="AC619" s="28">
        <v>0</v>
      </c>
      <c r="AD619" s="28">
        <v>0</v>
      </c>
      <c r="AE619" s="28">
        <v>0</v>
      </c>
      <c r="AF619" s="28">
        <v>0</v>
      </c>
      <c r="AG619" s="28">
        <v>0</v>
      </c>
      <c r="AH619" s="28">
        <v>0</v>
      </c>
      <c r="AI619" s="28">
        <v>0</v>
      </c>
      <c r="AJ619" s="28">
        <v>0</v>
      </c>
      <c r="AK619" s="28">
        <v>0</v>
      </c>
      <c r="AL619" s="28">
        <v>0</v>
      </c>
      <c r="AM619" s="28">
        <v>0</v>
      </c>
      <c r="AN619" s="28">
        <v>0</v>
      </c>
      <c r="AO619" s="28">
        <v>0</v>
      </c>
      <c r="AP619" s="28">
        <v>0</v>
      </c>
      <c r="AQ619" s="28">
        <v>0</v>
      </c>
      <c r="AR619" s="28">
        <v>0</v>
      </c>
      <c r="AS619" s="28">
        <v>0</v>
      </c>
      <c r="AT619" s="28">
        <v>0</v>
      </c>
      <c r="AU619" s="28">
        <v>0</v>
      </c>
      <c r="AV619" s="28">
        <v>0</v>
      </c>
      <c r="AW619" s="28">
        <v>0</v>
      </c>
      <c r="AX619" s="28">
        <v>0</v>
      </c>
      <c r="AY619" s="28">
        <v>0</v>
      </c>
      <c r="AZ619" s="28">
        <v>0</v>
      </c>
      <c r="BA619" s="28">
        <v>0</v>
      </c>
      <c r="BB619" s="28">
        <v>0</v>
      </c>
      <c r="BC619" s="28">
        <v>0</v>
      </c>
      <c r="BD619" s="28">
        <v>0</v>
      </c>
      <c r="BE619" s="28">
        <v>0</v>
      </c>
      <c r="BF619" s="28">
        <v>0</v>
      </c>
      <c r="BG619" s="28">
        <v>1.6155191199999999E-2</v>
      </c>
      <c r="BH619" s="28">
        <v>0</v>
      </c>
      <c r="BI619" s="28">
        <v>0</v>
      </c>
      <c r="BJ619" s="28">
        <v>1.6155191199999999E-2</v>
      </c>
      <c r="BK619" s="28">
        <v>0</v>
      </c>
      <c r="BL619" s="28">
        <v>0</v>
      </c>
      <c r="BM619" s="28">
        <v>0</v>
      </c>
      <c r="BN619" s="28">
        <v>0</v>
      </c>
      <c r="BO619" s="28">
        <v>0</v>
      </c>
      <c r="BP619" s="28">
        <v>0</v>
      </c>
      <c r="BQ619" s="28">
        <v>0</v>
      </c>
      <c r="BR619" s="28">
        <v>0</v>
      </c>
      <c r="BS619" s="28">
        <v>0</v>
      </c>
      <c r="BT619" s="28">
        <v>0</v>
      </c>
      <c r="BU619" s="28">
        <v>0</v>
      </c>
      <c r="BV619" s="31">
        <f t="shared" si="293"/>
        <v>1.6155191199999999E-2</v>
      </c>
      <c r="BW619" s="31">
        <f t="shared" si="294"/>
        <v>0</v>
      </c>
      <c r="BX619" s="31">
        <f t="shared" si="295"/>
        <v>0</v>
      </c>
      <c r="BY619" s="31">
        <f t="shared" si="296"/>
        <v>1.6155191199999999E-2</v>
      </c>
      <c r="BZ619" s="31">
        <f t="shared" si="297"/>
        <v>0</v>
      </c>
      <c r="CA619" s="31">
        <f t="shared" si="298"/>
        <v>1.6155191199999999E-2</v>
      </c>
      <c r="CB619" s="31">
        <f t="shared" si="299"/>
        <v>0</v>
      </c>
      <c r="CC619" s="31">
        <f t="shared" si="300"/>
        <v>0</v>
      </c>
      <c r="CD619" s="31">
        <f t="shared" si="301"/>
        <v>1.6155191199999999E-2</v>
      </c>
      <c r="CE619" s="31">
        <f t="shared" si="302"/>
        <v>0</v>
      </c>
      <c r="CF619" s="85" t="s">
        <v>1403</v>
      </c>
    </row>
    <row r="620" spans="1:84" ht="52.5" customHeight="1" x14ac:dyDescent="0.25">
      <c r="A620" s="25" t="s">
        <v>124</v>
      </c>
      <c r="B620" s="26" t="s">
        <v>2208</v>
      </c>
      <c r="C620" s="29" t="s">
        <v>2209</v>
      </c>
      <c r="D620" s="63">
        <v>2017</v>
      </c>
      <c r="E620" s="63">
        <v>2017</v>
      </c>
      <c r="F620" s="63" t="s">
        <v>1358</v>
      </c>
      <c r="G620" s="64">
        <v>0</v>
      </c>
      <c r="H620" s="64">
        <f t="shared" si="306"/>
        <v>1.3220011999999998E-2</v>
      </c>
      <c r="I620" s="31" t="s">
        <v>1315</v>
      </c>
      <c r="J620" s="31">
        <v>0</v>
      </c>
      <c r="K620" s="31">
        <f t="shared" si="307"/>
        <v>1.3220011999999998E-2</v>
      </c>
      <c r="L620" s="31" t="s">
        <v>1358</v>
      </c>
      <c r="M620" s="64">
        <v>0</v>
      </c>
      <c r="N620" s="31">
        <v>0</v>
      </c>
      <c r="O620" s="65">
        <v>0</v>
      </c>
      <c r="P620" s="28">
        <v>0</v>
      </c>
      <c r="Q620" s="28">
        <v>0</v>
      </c>
      <c r="R620" s="31">
        <v>0</v>
      </c>
      <c r="S620" s="31">
        <f t="shared" si="304"/>
        <v>0</v>
      </c>
      <c r="T620" s="31">
        <f t="shared" si="305"/>
        <v>1.3220011999999998E-2</v>
      </c>
      <c r="U620" s="31">
        <f t="shared" si="292"/>
        <v>0</v>
      </c>
      <c r="V620" s="31">
        <f t="shared" si="308"/>
        <v>0</v>
      </c>
      <c r="W620" s="31">
        <f t="shared" si="303"/>
        <v>0</v>
      </c>
      <c r="X620" s="31">
        <v>0</v>
      </c>
      <c r="Y620" s="28">
        <v>0</v>
      </c>
      <c r="Z620" s="28">
        <v>0</v>
      </c>
      <c r="AA620" s="28">
        <v>0</v>
      </c>
      <c r="AB620" s="28">
        <v>0</v>
      </c>
      <c r="AC620" s="28">
        <v>0</v>
      </c>
      <c r="AD620" s="28">
        <v>0</v>
      </c>
      <c r="AE620" s="28">
        <v>0</v>
      </c>
      <c r="AF620" s="28">
        <v>0</v>
      </c>
      <c r="AG620" s="28">
        <v>0</v>
      </c>
      <c r="AH620" s="28">
        <v>0</v>
      </c>
      <c r="AI620" s="28">
        <v>0</v>
      </c>
      <c r="AJ620" s="28">
        <v>0</v>
      </c>
      <c r="AK620" s="28">
        <v>0</v>
      </c>
      <c r="AL620" s="28">
        <v>0</v>
      </c>
      <c r="AM620" s="28">
        <v>0</v>
      </c>
      <c r="AN620" s="28">
        <v>0</v>
      </c>
      <c r="AO620" s="28">
        <v>0</v>
      </c>
      <c r="AP620" s="28">
        <v>0</v>
      </c>
      <c r="AQ620" s="28">
        <v>0</v>
      </c>
      <c r="AR620" s="28">
        <v>0</v>
      </c>
      <c r="AS620" s="28">
        <v>0</v>
      </c>
      <c r="AT620" s="28">
        <v>0</v>
      </c>
      <c r="AU620" s="28">
        <v>0</v>
      </c>
      <c r="AV620" s="28">
        <v>0</v>
      </c>
      <c r="AW620" s="28">
        <v>0</v>
      </c>
      <c r="AX620" s="28">
        <v>0</v>
      </c>
      <c r="AY620" s="28">
        <v>0</v>
      </c>
      <c r="AZ620" s="28">
        <v>0</v>
      </c>
      <c r="BA620" s="28">
        <v>0</v>
      </c>
      <c r="BB620" s="28">
        <v>0</v>
      </c>
      <c r="BC620" s="28">
        <v>0</v>
      </c>
      <c r="BD620" s="28">
        <v>0</v>
      </c>
      <c r="BE620" s="28">
        <v>0</v>
      </c>
      <c r="BF620" s="28">
        <v>0</v>
      </c>
      <c r="BG620" s="28">
        <v>1.3220011999999998E-2</v>
      </c>
      <c r="BH620" s="28">
        <v>0</v>
      </c>
      <c r="BI620" s="28">
        <v>0</v>
      </c>
      <c r="BJ620" s="28">
        <v>1.3220011999999998E-2</v>
      </c>
      <c r="BK620" s="28">
        <v>0</v>
      </c>
      <c r="BL620" s="28">
        <v>0</v>
      </c>
      <c r="BM620" s="28">
        <v>0</v>
      </c>
      <c r="BN620" s="28">
        <v>0</v>
      </c>
      <c r="BO620" s="28">
        <v>0</v>
      </c>
      <c r="BP620" s="28">
        <v>0</v>
      </c>
      <c r="BQ620" s="28">
        <v>0</v>
      </c>
      <c r="BR620" s="28">
        <v>0</v>
      </c>
      <c r="BS620" s="28">
        <v>0</v>
      </c>
      <c r="BT620" s="28">
        <v>0</v>
      </c>
      <c r="BU620" s="28">
        <v>0</v>
      </c>
      <c r="BV620" s="31">
        <f t="shared" si="293"/>
        <v>1.3220011999999998E-2</v>
      </c>
      <c r="BW620" s="31">
        <f t="shared" si="294"/>
        <v>0</v>
      </c>
      <c r="BX620" s="31">
        <f t="shared" si="295"/>
        <v>0</v>
      </c>
      <c r="BY620" s="31">
        <f t="shared" si="296"/>
        <v>1.3220011999999998E-2</v>
      </c>
      <c r="BZ620" s="31">
        <f t="shared" si="297"/>
        <v>0</v>
      </c>
      <c r="CA620" s="31">
        <f t="shared" si="298"/>
        <v>1.3220011999999998E-2</v>
      </c>
      <c r="CB620" s="31">
        <f t="shared" si="299"/>
        <v>0</v>
      </c>
      <c r="CC620" s="31">
        <f t="shared" si="300"/>
        <v>0</v>
      </c>
      <c r="CD620" s="31">
        <f t="shared" si="301"/>
        <v>1.3220011999999998E-2</v>
      </c>
      <c r="CE620" s="31">
        <f t="shared" si="302"/>
        <v>0</v>
      </c>
      <c r="CF620" s="85" t="s">
        <v>1403</v>
      </c>
    </row>
    <row r="621" spans="1:84" ht="52.5" customHeight="1" x14ac:dyDescent="0.25">
      <c r="A621" s="25" t="s">
        <v>124</v>
      </c>
      <c r="B621" s="26" t="s">
        <v>2210</v>
      </c>
      <c r="C621" s="29" t="s">
        <v>2211</v>
      </c>
      <c r="D621" s="63">
        <v>2017</v>
      </c>
      <c r="E621" s="63">
        <v>2017</v>
      </c>
      <c r="F621" s="63" t="s">
        <v>1358</v>
      </c>
      <c r="G621" s="64">
        <v>0</v>
      </c>
      <c r="H621" s="64">
        <f t="shared" si="306"/>
        <v>3.7157621799999999E-2</v>
      </c>
      <c r="I621" s="31" t="s">
        <v>1315</v>
      </c>
      <c r="J621" s="31">
        <v>0</v>
      </c>
      <c r="K621" s="31">
        <f t="shared" si="307"/>
        <v>3.7157621799999999E-2</v>
      </c>
      <c r="L621" s="31" t="s">
        <v>1358</v>
      </c>
      <c r="M621" s="64">
        <v>0</v>
      </c>
      <c r="N621" s="31">
        <v>0</v>
      </c>
      <c r="O621" s="65">
        <v>0</v>
      </c>
      <c r="P621" s="28">
        <v>0</v>
      </c>
      <c r="Q621" s="28">
        <v>0</v>
      </c>
      <c r="R621" s="31">
        <v>0</v>
      </c>
      <c r="S621" s="31">
        <f t="shared" si="304"/>
        <v>0</v>
      </c>
      <c r="T621" s="31">
        <f t="shared" si="305"/>
        <v>3.7157621799999999E-2</v>
      </c>
      <c r="U621" s="31">
        <f t="shared" si="292"/>
        <v>0</v>
      </c>
      <c r="V621" s="31">
        <f t="shared" si="308"/>
        <v>0</v>
      </c>
      <c r="W621" s="31">
        <f t="shared" si="303"/>
        <v>0</v>
      </c>
      <c r="X621" s="31">
        <v>0</v>
      </c>
      <c r="Y621" s="28">
        <v>0</v>
      </c>
      <c r="Z621" s="28">
        <v>0</v>
      </c>
      <c r="AA621" s="28">
        <v>0</v>
      </c>
      <c r="AB621" s="28">
        <v>0</v>
      </c>
      <c r="AC621" s="28">
        <v>0</v>
      </c>
      <c r="AD621" s="28">
        <v>0</v>
      </c>
      <c r="AE621" s="28">
        <v>0</v>
      </c>
      <c r="AF621" s="28">
        <v>0</v>
      </c>
      <c r="AG621" s="28">
        <v>0</v>
      </c>
      <c r="AH621" s="28">
        <v>0</v>
      </c>
      <c r="AI621" s="28">
        <v>0</v>
      </c>
      <c r="AJ621" s="28">
        <v>0</v>
      </c>
      <c r="AK621" s="28">
        <v>0</v>
      </c>
      <c r="AL621" s="28">
        <v>0</v>
      </c>
      <c r="AM621" s="28">
        <v>0</v>
      </c>
      <c r="AN621" s="28">
        <v>0</v>
      </c>
      <c r="AO621" s="28">
        <v>0</v>
      </c>
      <c r="AP621" s="28">
        <v>0</v>
      </c>
      <c r="AQ621" s="28">
        <v>0</v>
      </c>
      <c r="AR621" s="28">
        <v>0</v>
      </c>
      <c r="AS621" s="28">
        <v>0</v>
      </c>
      <c r="AT621" s="28">
        <v>0</v>
      </c>
      <c r="AU621" s="28">
        <v>0</v>
      </c>
      <c r="AV621" s="28">
        <v>0</v>
      </c>
      <c r="AW621" s="28">
        <v>0</v>
      </c>
      <c r="AX621" s="28">
        <v>0</v>
      </c>
      <c r="AY621" s="28">
        <v>0</v>
      </c>
      <c r="AZ621" s="28">
        <v>0</v>
      </c>
      <c r="BA621" s="28">
        <v>0</v>
      </c>
      <c r="BB621" s="28">
        <v>0</v>
      </c>
      <c r="BC621" s="28">
        <v>0</v>
      </c>
      <c r="BD621" s="28">
        <v>0</v>
      </c>
      <c r="BE621" s="28">
        <v>0</v>
      </c>
      <c r="BF621" s="28">
        <v>0</v>
      </c>
      <c r="BG621" s="28">
        <v>3.7157621799999999E-2</v>
      </c>
      <c r="BH621" s="28">
        <v>0</v>
      </c>
      <c r="BI621" s="28">
        <v>0</v>
      </c>
      <c r="BJ621" s="28">
        <v>3.7157621799999999E-2</v>
      </c>
      <c r="BK621" s="28">
        <v>0</v>
      </c>
      <c r="BL621" s="28">
        <v>0</v>
      </c>
      <c r="BM621" s="28">
        <v>0</v>
      </c>
      <c r="BN621" s="28">
        <v>0</v>
      </c>
      <c r="BO621" s="28">
        <v>0</v>
      </c>
      <c r="BP621" s="28">
        <v>0</v>
      </c>
      <c r="BQ621" s="28">
        <v>0</v>
      </c>
      <c r="BR621" s="28">
        <v>0</v>
      </c>
      <c r="BS621" s="28">
        <v>0</v>
      </c>
      <c r="BT621" s="28">
        <v>0</v>
      </c>
      <c r="BU621" s="28">
        <v>0</v>
      </c>
      <c r="BV621" s="31">
        <f t="shared" si="293"/>
        <v>3.7157621799999999E-2</v>
      </c>
      <c r="BW621" s="31">
        <f t="shared" si="294"/>
        <v>0</v>
      </c>
      <c r="BX621" s="31">
        <f t="shared" si="295"/>
        <v>0</v>
      </c>
      <c r="BY621" s="31">
        <f t="shared" si="296"/>
        <v>3.7157621799999999E-2</v>
      </c>
      <c r="BZ621" s="31">
        <f t="shared" si="297"/>
        <v>0</v>
      </c>
      <c r="CA621" s="31">
        <f t="shared" si="298"/>
        <v>3.7157621799999999E-2</v>
      </c>
      <c r="CB621" s="31">
        <f t="shared" si="299"/>
        <v>0</v>
      </c>
      <c r="CC621" s="31">
        <f t="shared" si="300"/>
        <v>0</v>
      </c>
      <c r="CD621" s="31">
        <f t="shared" si="301"/>
        <v>3.7157621799999999E-2</v>
      </c>
      <c r="CE621" s="31">
        <f t="shared" si="302"/>
        <v>0</v>
      </c>
      <c r="CF621" s="85" t="s">
        <v>1403</v>
      </c>
    </row>
    <row r="622" spans="1:84" ht="52.5" customHeight="1" x14ac:dyDescent="0.25">
      <c r="A622" s="25" t="s">
        <v>124</v>
      </c>
      <c r="B622" s="26" t="s">
        <v>2212</v>
      </c>
      <c r="C622" s="29" t="s">
        <v>2213</v>
      </c>
      <c r="D622" s="63">
        <v>2017</v>
      </c>
      <c r="E622" s="63">
        <v>2017</v>
      </c>
      <c r="F622" s="63" t="s">
        <v>1358</v>
      </c>
      <c r="G622" s="64">
        <v>0</v>
      </c>
      <c r="H622" s="64">
        <f t="shared" si="306"/>
        <v>1.7095509599999999E-2</v>
      </c>
      <c r="I622" s="31" t="s">
        <v>1315</v>
      </c>
      <c r="J622" s="31">
        <v>0</v>
      </c>
      <c r="K622" s="31">
        <f t="shared" si="307"/>
        <v>1.7095509599999999E-2</v>
      </c>
      <c r="L622" s="31" t="s">
        <v>1358</v>
      </c>
      <c r="M622" s="64">
        <v>0</v>
      </c>
      <c r="N622" s="31">
        <v>0</v>
      </c>
      <c r="O622" s="65">
        <v>0</v>
      </c>
      <c r="P622" s="28">
        <v>0</v>
      </c>
      <c r="Q622" s="28">
        <v>0</v>
      </c>
      <c r="R622" s="31">
        <v>0</v>
      </c>
      <c r="S622" s="31">
        <f t="shared" si="304"/>
        <v>0</v>
      </c>
      <c r="T622" s="31">
        <f t="shared" si="305"/>
        <v>1.7095509599999999E-2</v>
      </c>
      <c r="U622" s="31">
        <f t="shared" si="292"/>
        <v>0</v>
      </c>
      <c r="V622" s="31">
        <f t="shared" si="308"/>
        <v>0</v>
      </c>
      <c r="W622" s="31">
        <f t="shared" si="303"/>
        <v>0</v>
      </c>
      <c r="X622" s="31">
        <v>0</v>
      </c>
      <c r="Y622" s="28">
        <v>0</v>
      </c>
      <c r="Z622" s="28">
        <v>0</v>
      </c>
      <c r="AA622" s="28">
        <v>0</v>
      </c>
      <c r="AB622" s="28">
        <v>0</v>
      </c>
      <c r="AC622" s="28">
        <v>0</v>
      </c>
      <c r="AD622" s="28">
        <v>0</v>
      </c>
      <c r="AE622" s="28">
        <v>0</v>
      </c>
      <c r="AF622" s="28">
        <v>0</v>
      </c>
      <c r="AG622" s="28">
        <v>0</v>
      </c>
      <c r="AH622" s="28">
        <v>0</v>
      </c>
      <c r="AI622" s="28">
        <v>0</v>
      </c>
      <c r="AJ622" s="28">
        <v>0</v>
      </c>
      <c r="AK622" s="28">
        <v>0</v>
      </c>
      <c r="AL622" s="28">
        <v>0</v>
      </c>
      <c r="AM622" s="28">
        <v>0</v>
      </c>
      <c r="AN622" s="28">
        <v>0</v>
      </c>
      <c r="AO622" s="28">
        <v>0</v>
      </c>
      <c r="AP622" s="28">
        <v>0</v>
      </c>
      <c r="AQ622" s="28">
        <v>0</v>
      </c>
      <c r="AR622" s="28">
        <v>0</v>
      </c>
      <c r="AS622" s="28">
        <v>0</v>
      </c>
      <c r="AT622" s="28">
        <v>0</v>
      </c>
      <c r="AU622" s="28">
        <v>0</v>
      </c>
      <c r="AV622" s="28">
        <v>0</v>
      </c>
      <c r="AW622" s="28">
        <v>0</v>
      </c>
      <c r="AX622" s="28">
        <v>0</v>
      </c>
      <c r="AY622" s="28">
        <v>0</v>
      </c>
      <c r="AZ622" s="28">
        <v>0</v>
      </c>
      <c r="BA622" s="28">
        <v>0</v>
      </c>
      <c r="BB622" s="28">
        <v>0</v>
      </c>
      <c r="BC622" s="28">
        <v>0</v>
      </c>
      <c r="BD622" s="28">
        <v>0</v>
      </c>
      <c r="BE622" s="28">
        <v>0</v>
      </c>
      <c r="BF622" s="28">
        <v>0</v>
      </c>
      <c r="BG622" s="28">
        <v>1.7095509599999999E-2</v>
      </c>
      <c r="BH622" s="28">
        <v>0</v>
      </c>
      <c r="BI622" s="28">
        <v>0</v>
      </c>
      <c r="BJ622" s="28">
        <v>1.7095509599999999E-2</v>
      </c>
      <c r="BK622" s="28">
        <v>0</v>
      </c>
      <c r="BL622" s="28">
        <v>0</v>
      </c>
      <c r="BM622" s="28">
        <v>0</v>
      </c>
      <c r="BN622" s="28">
        <v>0</v>
      </c>
      <c r="BO622" s="28">
        <v>0</v>
      </c>
      <c r="BP622" s="28">
        <v>0</v>
      </c>
      <c r="BQ622" s="28">
        <v>0</v>
      </c>
      <c r="BR622" s="28">
        <v>0</v>
      </c>
      <c r="BS622" s="28">
        <v>0</v>
      </c>
      <c r="BT622" s="28">
        <v>0</v>
      </c>
      <c r="BU622" s="28">
        <v>0</v>
      </c>
      <c r="BV622" s="31">
        <f t="shared" si="293"/>
        <v>1.7095509599999999E-2</v>
      </c>
      <c r="BW622" s="31">
        <f t="shared" si="294"/>
        <v>0</v>
      </c>
      <c r="BX622" s="31">
        <f t="shared" si="295"/>
        <v>0</v>
      </c>
      <c r="BY622" s="31">
        <f t="shared" si="296"/>
        <v>1.7095509599999999E-2</v>
      </c>
      <c r="BZ622" s="31">
        <f t="shared" si="297"/>
        <v>0</v>
      </c>
      <c r="CA622" s="31">
        <f t="shared" si="298"/>
        <v>1.7095509599999999E-2</v>
      </c>
      <c r="CB622" s="31">
        <f t="shared" si="299"/>
        <v>0</v>
      </c>
      <c r="CC622" s="31">
        <f t="shared" si="300"/>
        <v>0</v>
      </c>
      <c r="CD622" s="31">
        <f t="shared" si="301"/>
        <v>1.7095509599999999E-2</v>
      </c>
      <c r="CE622" s="31">
        <f t="shared" si="302"/>
        <v>0</v>
      </c>
      <c r="CF622" s="85" t="s">
        <v>1403</v>
      </c>
    </row>
    <row r="623" spans="1:84" ht="52.5" customHeight="1" x14ac:dyDescent="0.25">
      <c r="A623" s="25" t="s">
        <v>124</v>
      </c>
      <c r="B623" s="26" t="s">
        <v>2214</v>
      </c>
      <c r="C623" s="29" t="s">
        <v>2215</v>
      </c>
      <c r="D623" s="63">
        <v>2017</v>
      </c>
      <c r="E623" s="63">
        <v>2017</v>
      </c>
      <c r="F623" s="63" t="s">
        <v>1358</v>
      </c>
      <c r="G623" s="64">
        <v>0</v>
      </c>
      <c r="H623" s="64">
        <f t="shared" si="306"/>
        <v>2.7728737399999998E-2</v>
      </c>
      <c r="I623" s="31" t="s">
        <v>1315</v>
      </c>
      <c r="J623" s="31">
        <v>0</v>
      </c>
      <c r="K623" s="31">
        <f t="shared" si="307"/>
        <v>2.7728737399999998E-2</v>
      </c>
      <c r="L623" s="31" t="s">
        <v>1358</v>
      </c>
      <c r="M623" s="64">
        <v>0</v>
      </c>
      <c r="N623" s="31">
        <v>0</v>
      </c>
      <c r="O623" s="65">
        <v>0</v>
      </c>
      <c r="P623" s="28">
        <v>0</v>
      </c>
      <c r="Q623" s="28">
        <v>0</v>
      </c>
      <c r="R623" s="31">
        <v>0</v>
      </c>
      <c r="S623" s="31">
        <f t="shared" si="304"/>
        <v>0</v>
      </c>
      <c r="T623" s="31">
        <f t="shared" si="305"/>
        <v>2.7728737399999998E-2</v>
      </c>
      <c r="U623" s="31">
        <f t="shared" si="292"/>
        <v>0</v>
      </c>
      <c r="V623" s="31">
        <f t="shared" si="308"/>
        <v>0</v>
      </c>
      <c r="W623" s="31">
        <f t="shared" si="303"/>
        <v>0</v>
      </c>
      <c r="X623" s="31">
        <v>0</v>
      </c>
      <c r="Y623" s="28">
        <v>0</v>
      </c>
      <c r="Z623" s="28">
        <v>0</v>
      </c>
      <c r="AA623" s="28">
        <v>0</v>
      </c>
      <c r="AB623" s="28">
        <v>0</v>
      </c>
      <c r="AC623" s="28">
        <v>0</v>
      </c>
      <c r="AD623" s="28">
        <v>0</v>
      </c>
      <c r="AE623" s="28">
        <v>0</v>
      </c>
      <c r="AF623" s="28">
        <v>0</v>
      </c>
      <c r="AG623" s="28">
        <v>0</v>
      </c>
      <c r="AH623" s="28">
        <v>0</v>
      </c>
      <c r="AI623" s="28">
        <v>0</v>
      </c>
      <c r="AJ623" s="28">
        <v>0</v>
      </c>
      <c r="AK623" s="28">
        <v>0</v>
      </c>
      <c r="AL623" s="28">
        <v>0</v>
      </c>
      <c r="AM623" s="28">
        <v>0</v>
      </c>
      <c r="AN623" s="28">
        <v>0</v>
      </c>
      <c r="AO623" s="28">
        <v>0</v>
      </c>
      <c r="AP623" s="28">
        <v>0</v>
      </c>
      <c r="AQ623" s="28">
        <v>0</v>
      </c>
      <c r="AR623" s="28">
        <v>0</v>
      </c>
      <c r="AS623" s="28">
        <v>0</v>
      </c>
      <c r="AT623" s="28">
        <v>0</v>
      </c>
      <c r="AU623" s="28">
        <v>0</v>
      </c>
      <c r="AV623" s="28">
        <v>0</v>
      </c>
      <c r="AW623" s="28">
        <v>0</v>
      </c>
      <c r="AX623" s="28">
        <v>0</v>
      </c>
      <c r="AY623" s="28">
        <v>0</v>
      </c>
      <c r="AZ623" s="28">
        <v>0</v>
      </c>
      <c r="BA623" s="28">
        <v>0</v>
      </c>
      <c r="BB623" s="28">
        <v>0</v>
      </c>
      <c r="BC623" s="28">
        <v>0</v>
      </c>
      <c r="BD623" s="28">
        <v>0</v>
      </c>
      <c r="BE623" s="28">
        <v>0</v>
      </c>
      <c r="BF623" s="28">
        <v>0</v>
      </c>
      <c r="BG623" s="28">
        <v>2.7728737399999998E-2</v>
      </c>
      <c r="BH623" s="28">
        <v>0</v>
      </c>
      <c r="BI623" s="28">
        <v>0</v>
      </c>
      <c r="BJ623" s="28">
        <v>2.7728737399999998E-2</v>
      </c>
      <c r="BK623" s="28">
        <v>0</v>
      </c>
      <c r="BL623" s="28">
        <v>0</v>
      </c>
      <c r="BM623" s="28">
        <v>0</v>
      </c>
      <c r="BN623" s="28">
        <v>0</v>
      </c>
      <c r="BO623" s="28">
        <v>0</v>
      </c>
      <c r="BP623" s="28">
        <v>0</v>
      </c>
      <c r="BQ623" s="28">
        <v>0</v>
      </c>
      <c r="BR623" s="28">
        <v>0</v>
      </c>
      <c r="BS623" s="28">
        <v>0</v>
      </c>
      <c r="BT623" s="28">
        <v>0</v>
      </c>
      <c r="BU623" s="28">
        <v>0</v>
      </c>
      <c r="BV623" s="31">
        <f t="shared" si="293"/>
        <v>2.7728737399999998E-2</v>
      </c>
      <c r="BW623" s="31">
        <f t="shared" si="294"/>
        <v>0</v>
      </c>
      <c r="BX623" s="31">
        <f t="shared" si="295"/>
        <v>0</v>
      </c>
      <c r="BY623" s="31">
        <f t="shared" si="296"/>
        <v>2.7728737399999998E-2</v>
      </c>
      <c r="BZ623" s="31">
        <f t="shared" si="297"/>
        <v>0</v>
      </c>
      <c r="CA623" s="31">
        <f t="shared" si="298"/>
        <v>2.7728737399999998E-2</v>
      </c>
      <c r="CB623" s="31">
        <f t="shared" si="299"/>
        <v>0</v>
      </c>
      <c r="CC623" s="31">
        <f t="shared" si="300"/>
        <v>0</v>
      </c>
      <c r="CD623" s="31">
        <f t="shared" si="301"/>
        <v>2.7728737399999998E-2</v>
      </c>
      <c r="CE623" s="31">
        <f t="shared" si="302"/>
        <v>0</v>
      </c>
      <c r="CF623" s="85" t="s">
        <v>1403</v>
      </c>
    </row>
    <row r="624" spans="1:84" ht="52.5" customHeight="1" x14ac:dyDescent="0.25">
      <c r="A624" s="25" t="s">
        <v>124</v>
      </c>
      <c r="B624" s="26" t="s">
        <v>2216</v>
      </c>
      <c r="C624" s="29" t="s">
        <v>2217</v>
      </c>
      <c r="D624" s="63">
        <v>2017</v>
      </c>
      <c r="E624" s="63">
        <v>2017</v>
      </c>
      <c r="F624" s="63" t="s">
        <v>1358</v>
      </c>
      <c r="G624" s="64">
        <v>0</v>
      </c>
      <c r="H624" s="64">
        <f t="shared" si="306"/>
        <v>9.8996182599999996E-2</v>
      </c>
      <c r="I624" s="31" t="s">
        <v>1315</v>
      </c>
      <c r="J624" s="31">
        <v>0</v>
      </c>
      <c r="K624" s="31">
        <f t="shared" si="307"/>
        <v>9.8996182599999996E-2</v>
      </c>
      <c r="L624" s="31" t="s">
        <v>1358</v>
      </c>
      <c r="M624" s="64">
        <v>0</v>
      </c>
      <c r="N624" s="31">
        <v>0</v>
      </c>
      <c r="O624" s="65">
        <v>0</v>
      </c>
      <c r="P624" s="28">
        <v>0</v>
      </c>
      <c r="Q624" s="28">
        <v>0</v>
      </c>
      <c r="R624" s="31">
        <v>0</v>
      </c>
      <c r="S624" s="31">
        <f t="shared" si="304"/>
        <v>0</v>
      </c>
      <c r="T624" s="31">
        <f t="shared" si="305"/>
        <v>9.8996182599999996E-2</v>
      </c>
      <c r="U624" s="31">
        <f t="shared" si="292"/>
        <v>0</v>
      </c>
      <c r="V624" s="31">
        <f t="shared" si="308"/>
        <v>0</v>
      </c>
      <c r="W624" s="31">
        <f t="shared" si="303"/>
        <v>0</v>
      </c>
      <c r="X624" s="31">
        <v>0</v>
      </c>
      <c r="Y624" s="28">
        <v>0</v>
      </c>
      <c r="Z624" s="28">
        <v>0</v>
      </c>
      <c r="AA624" s="28">
        <v>0</v>
      </c>
      <c r="AB624" s="28">
        <v>0</v>
      </c>
      <c r="AC624" s="28">
        <v>0</v>
      </c>
      <c r="AD624" s="28">
        <v>0</v>
      </c>
      <c r="AE624" s="28">
        <v>0</v>
      </c>
      <c r="AF624" s="28">
        <v>0</v>
      </c>
      <c r="AG624" s="28">
        <v>0</v>
      </c>
      <c r="AH624" s="28">
        <v>0</v>
      </c>
      <c r="AI624" s="28">
        <v>0</v>
      </c>
      <c r="AJ624" s="28">
        <v>0</v>
      </c>
      <c r="AK624" s="28">
        <v>0</v>
      </c>
      <c r="AL624" s="28">
        <v>0</v>
      </c>
      <c r="AM624" s="28">
        <v>0</v>
      </c>
      <c r="AN624" s="28">
        <v>0</v>
      </c>
      <c r="AO624" s="28">
        <v>0</v>
      </c>
      <c r="AP624" s="28">
        <v>0</v>
      </c>
      <c r="AQ624" s="28">
        <v>0</v>
      </c>
      <c r="AR624" s="28">
        <v>0</v>
      </c>
      <c r="AS624" s="28">
        <v>0</v>
      </c>
      <c r="AT624" s="28">
        <v>0</v>
      </c>
      <c r="AU624" s="28">
        <v>0</v>
      </c>
      <c r="AV624" s="28">
        <v>0</v>
      </c>
      <c r="AW624" s="28">
        <v>0</v>
      </c>
      <c r="AX624" s="28">
        <v>0</v>
      </c>
      <c r="AY624" s="28">
        <v>0</v>
      </c>
      <c r="AZ624" s="28">
        <v>0</v>
      </c>
      <c r="BA624" s="28">
        <v>0</v>
      </c>
      <c r="BB624" s="28">
        <v>0</v>
      </c>
      <c r="BC624" s="28">
        <v>0</v>
      </c>
      <c r="BD624" s="28">
        <v>0</v>
      </c>
      <c r="BE624" s="28">
        <v>0</v>
      </c>
      <c r="BF624" s="28">
        <v>0</v>
      </c>
      <c r="BG624" s="28">
        <v>9.8996182599999996E-2</v>
      </c>
      <c r="BH624" s="28">
        <v>0</v>
      </c>
      <c r="BI624" s="28">
        <v>0</v>
      </c>
      <c r="BJ624" s="28">
        <v>9.8996182599999996E-2</v>
      </c>
      <c r="BK624" s="28">
        <v>0</v>
      </c>
      <c r="BL624" s="28">
        <v>0</v>
      </c>
      <c r="BM624" s="28">
        <v>0</v>
      </c>
      <c r="BN624" s="28">
        <v>0</v>
      </c>
      <c r="BO624" s="28">
        <v>0</v>
      </c>
      <c r="BP624" s="28">
        <v>0</v>
      </c>
      <c r="BQ624" s="28">
        <v>0</v>
      </c>
      <c r="BR624" s="28">
        <v>0</v>
      </c>
      <c r="BS624" s="28">
        <v>0</v>
      </c>
      <c r="BT624" s="28">
        <v>0</v>
      </c>
      <c r="BU624" s="28">
        <v>0</v>
      </c>
      <c r="BV624" s="31">
        <f t="shared" si="293"/>
        <v>9.8996182599999996E-2</v>
      </c>
      <c r="BW624" s="31">
        <f t="shared" si="294"/>
        <v>0</v>
      </c>
      <c r="BX624" s="31">
        <f t="shared" si="295"/>
        <v>0</v>
      </c>
      <c r="BY624" s="31">
        <f t="shared" si="296"/>
        <v>9.8996182599999996E-2</v>
      </c>
      <c r="BZ624" s="31">
        <f t="shared" si="297"/>
        <v>0</v>
      </c>
      <c r="CA624" s="31">
        <f t="shared" si="298"/>
        <v>9.8996182599999996E-2</v>
      </c>
      <c r="CB624" s="31">
        <f t="shared" si="299"/>
        <v>0</v>
      </c>
      <c r="CC624" s="31">
        <f t="shared" si="300"/>
        <v>0</v>
      </c>
      <c r="CD624" s="31">
        <f t="shared" si="301"/>
        <v>9.8996182599999996E-2</v>
      </c>
      <c r="CE624" s="31">
        <f t="shared" si="302"/>
        <v>0</v>
      </c>
      <c r="CF624" s="85" t="s">
        <v>1403</v>
      </c>
    </row>
    <row r="625" spans="1:84" ht="52.5" customHeight="1" x14ac:dyDescent="0.25">
      <c r="A625" s="25" t="s">
        <v>124</v>
      </c>
      <c r="B625" s="26" t="s">
        <v>2218</v>
      </c>
      <c r="C625" s="29" t="s">
        <v>2219</v>
      </c>
      <c r="D625" s="63">
        <v>2017</v>
      </c>
      <c r="E625" s="63">
        <v>2017</v>
      </c>
      <c r="F625" s="63" t="s">
        <v>1358</v>
      </c>
      <c r="G625" s="64">
        <v>0</v>
      </c>
      <c r="H625" s="64">
        <f t="shared" si="306"/>
        <v>1.1136308999999999E-2</v>
      </c>
      <c r="I625" s="31" t="s">
        <v>1315</v>
      </c>
      <c r="J625" s="31">
        <v>0</v>
      </c>
      <c r="K625" s="31">
        <f t="shared" si="307"/>
        <v>1.1136308999999999E-2</v>
      </c>
      <c r="L625" s="31" t="s">
        <v>1358</v>
      </c>
      <c r="M625" s="64">
        <v>0</v>
      </c>
      <c r="N625" s="31">
        <v>0</v>
      </c>
      <c r="O625" s="65">
        <v>0</v>
      </c>
      <c r="P625" s="28">
        <v>0</v>
      </c>
      <c r="Q625" s="28">
        <v>0</v>
      </c>
      <c r="R625" s="31">
        <v>0</v>
      </c>
      <c r="S625" s="31">
        <f t="shared" si="304"/>
        <v>0</v>
      </c>
      <c r="T625" s="31">
        <f t="shared" si="305"/>
        <v>1.1136308999999999E-2</v>
      </c>
      <c r="U625" s="31">
        <f t="shared" si="292"/>
        <v>0</v>
      </c>
      <c r="V625" s="31">
        <f t="shared" si="308"/>
        <v>0</v>
      </c>
      <c r="W625" s="31">
        <f t="shared" si="303"/>
        <v>0</v>
      </c>
      <c r="X625" s="31">
        <v>0</v>
      </c>
      <c r="Y625" s="28">
        <v>0</v>
      </c>
      <c r="Z625" s="28">
        <v>0</v>
      </c>
      <c r="AA625" s="28">
        <v>0</v>
      </c>
      <c r="AB625" s="28">
        <v>0</v>
      </c>
      <c r="AC625" s="28">
        <v>0</v>
      </c>
      <c r="AD625" s="28">
        <v>0</v>
      </c>
      <c r="AE625" s="28">
        <v>0</v>
      </c>
      <c r="AF625" s="28">
        <v>0</v>
      </c>
      <c r="AG625" s="28">
        <v>0</v>
      </c>
      <c r="AH625" s="28">
        <v>0</v>
      </c>
      <c r="AI625" s="28">
        <v>0</v>
      </c>
      <c r="AJ625" s="28">
        <v>0</v>
      </c>
      <c r="AK625" s="28">
        <v>0</v>
      </c>
      <c r="AL625" s="28">
        <v>0</v>
      </c>
      <c r="AM625" s="28">
        <v>0</v>
      </c>
      <c r="AN625" s="28">
        <v>0</v>
      </c>
      <c r="AO625" s="28">
        <v>0</v>
      </c>
      <c r="AP625" s="28">
        <v>0</v>
      </c>
      <c r="AQ625" s="28">
        <v>0</v>
      </c>
      <c r="AR625" s="28">
        <v>0</v>
      </c>
      <c r="AS625" s="28">
        <v>0</v>
      </c>
      <c r="AT625" s="28">
        <v>0</v>
      </c>
      <c r="AU625" s="28">
        <v>0</v>
      </c>
      <c r="AV625" s="28">
        <v>0</v>
      </c>
      <c r="AW625" s="28">
        <v>0</v>
      </c>
      <c r="AX625" s="28">
        <v>0</v>
      </c>
      <c r="AY625" s="28">
        <v>0</v>
      </c>
      <c r="AZ625" s="28">
        <v>0</v>
      </c>
      <c r="BA625" s="28">
        <v>0</v>
      </c>
      <c r="BB625" s="28">
        <v>0</v>
      </c>
      <c r="BC625" s="28">
        <v>0</v>
      </c>
      <c r="BD625" s="28">
        <v>0</v>
      </c>
      <c r="BE625" s="28">
        <v>0</v>
      </c>
      <c r="BF625" s="28">
        <v>0</v>
      </c>
      <c r="BG625" s="28">
        <v>1.1136308999999999E-2</v>
      </c>
      <c r="BH625" s="28">
        <v>0</v>
      </c>
      <c r="BI625" s="28">
        <v>0</v>
      </c>
      <c r="BJ625" s="28">
        <v>1.1136308999999999E-2</v>
      </c>
      <c r="BK625" s="28">
        <v>0</v>
      </c>
      <c r="BL625" s="28">
        <v>0</v>
      </c>
      <c r="BM625" s="28">
        <v>0</v>
      </c>
      <c r="BN625" s="28">
        <v>0</v>
      </c>
      <c r="BO625" s="28">
        <v>0</v>
      </c>
      <c r="BP625" s="28">
        <v>0</v>
      </c>
      <c r="BQ625" s="28">
        <v>0</v>
      </c>
      <c r="BR625" s="28">
        <v>0</v>
      </c>
      <c r="BS625" s="28">
        <v>0</v>
      </c>
      <c r="BT625" s="28">
        <v>0</v>
      </c>
      <c r="BU625" s="28">
        <v>0</v>
      </c>
      <c r="BV625" s="31">
        <f t="shared" si="293"/>
        <v>1.1136308999999999E-2</v>
      </c>
      <c r="BW625" s="31">
        <f t="shared" si="294"/>
        <v>0</v>
      </c>
      <c r="BX625" s="31">
        <f t="shared" si="295"/>
        <v>0</v>
      </c>
      <c r="BY625" s="31">
        <f t="shared" si="296"/>
        <v>1.1136308999999999E-2</v>
      </c>
      <c r="BZ625" s="31">
        <f t="shared" si="297"/>
        <v>0</v>
      </c>
      <c r="CA625" s="31">
        <f t="shared" si="298"/>
        <v>1.1136308999999999E-2</v>
      </c>
      <c r="CB625" s="31">
        <f t="shared" si="299"/>
        <v>0</v>
      </c>
      <c r="CC625" s="31">
        <f t="shared" si="300"/>
        <v>0</v>
      </c>
      <c r="CD625" s="31">
        <f t="shared" si="301"/>
        <v>1.1136308999999999E-2</v>
      </c>
      <c r="CE625" s="31">
        <f t="shared" si="302"/>
        <v>0</v>
      </c>
      <c r="CF625" s="85" t="s">
        <v>1403</v>
      </c>
    </row>
    <row r="626" spans="1:84" ht="52.5" customHeight="1" x14ac:dyDescent="0.25">
      <c r="A626" s="25" t="s">
        <v>124</v>
      </c>
      <c r="B626" s="26" t="s">
        <v>782</v>
      </c>
      <c r="C626" s="29" t="s">
        <v>783</v>
      </c>
      <c r="D626" s="63">
        <v>2017</v>
      </c>
      <c r="E626" s="63">
        <v>2017</v>
      </c>
      <c r="F626" s="63" t="s">
        <v>1358</v>
      </c>
      <c r="G626" s="64">
        <v>0.13459133704735377</v>
      </c>
      <c r="H626" s="64">
        <f t="shared" si="306"/>
        <v>0.96636579999999994</v>
      </c>
      <c r="I626" s="31" t="s">
        <v>1969</v>
      </c>
      <c r="J626" s="31">
        <v>4.9080779944289693E-2</v>
      </c>
      <c r="K626" s="31">
        <f t="shared" si="307"/>
        <v>0.35239999999999999</v>
      </c>
      <c r="L626" s="31" t="s">
        <v>1969</v>
      </c>
      <c r="M626" s="64">
        <v>0</v>
      </c>
      <c r="N626" s="31">
        <v>0</v>
      </c>
      <c r="O626" s="65">
        <v>1.0069039119999998</v>
      </c>
      <c r="P626" s="28">
        <v>1.1579394987999998</v>
      </c>
      <c r="Q626" s="28">
        <v>0.57793600000000001</v>
      </c>
      <c r="R626" s="31">
        <v>0.66462639999999995</v>
      </c>
      <c r="S626" s="31">
        <f t="shared" si="304"/>
        <v>0.61396580000000001</v>
      </c>
      <c r="T626" s="31">
        <f t="shared" si="305"/>
        <v>0.35239999999999999</v>
      </c>
      <c r="U626" s="31">
        <f t="shared" si="292"/>
        <v>0.61396580000000001</v>
      </c>
      <c r="V626" s="31">
        <f t="shared" si="308"/>
        <v>0</v>
      </c>
      <c r="W626" s="31">
        <f t="shared" si="303"/>
        <v>0</v>
      </c>
      <c r="X626" s="31">
        <v>0</v>
      </c>
      <c r="Y626" s="28">
        <v>0</v>
      </c>
      <c r="Z626" s="28">
        <v>0</v>
      </c>
      <c r="AA626" s="28">
        <v>0</v>
      </c>
      <c r="AB626" s="28">
        <v>0</v>
      </c>
      <c r="AC626" s="28">
        <v>0</v>
      </c>
      <c r="AD626" s="28">
        <v>0</v>
      </c>
      <c r="AE626" s="28">
        <v>0</v>
      </c>
      <c r="AF626" s="28">
        <v>0</v>
      </c>
      <c r="AG626" s="28">
        <v>0</v>
      </c>
      <c r="AH626" s="28">
        <v>2.3965799999999999E-2</v>
      </c>
      <c r="AI626" s="28">
        <v>0</v>
      </c>
      <c r="AJ626" s="28">
        <v>0</v>
      </c>
      <c r="AK626" s="28">
        <v>2.3965799999999999E-2</v>
      </c>
      <c r="AL626" s="28">
        <v>0</v>
      </c>
      <c r="AM626" s="28">
        <v>0</v>
      </c>
      <c r="AN626" s="28">
        <v>0</v>
      </c>
      <c r="AO626" s="28">
        <v>0</v>
      </c>
      <c r="AP626" s="28">
        <v>0</v>
      </c>
      <c r="AQ626" s="28">
        <v>0</v>
      </c>
      <c r="AR626" s="28">
        <v>0.59</v>
      </c>
      <c r="AS626" s="28">
        <v>0</v>
      </c>
      <c r="AT626" s="28">
        <v>0</v>
      </c>
      <c r="AU626" s="28">
        <v>0.59</v>
      </c>
      <c r="AV626" s="28">
        <v>0</v>
      </c>
      <c r="AW626" s="28">
        <v>0.35239999999999999</v>
      </c>
      <c r="AX626" s="28">
        <v>0</v>
      </c>
      <c r="AY626" s="28">
        <v>0</v>
      </c>
      <c r="AZ626" s="28">
        <v>0.35239999999999999</v>
      </c>
      <c r="BA626" s="28">
        <v>0</v>
      </c>
      <c r="BB626" s="28">
        <v>0</v>
      </c>
      <c r="BC626" s="28">
        <v>0</v>
      </c>
      <c r="BD626" s="28">
        <v>0</v>
      </c>
      <c r="BE626" s="28">
        <v>0</v>
      </c>
      <c r="BF626" s="28">
        <v>0</v>
      </c>
      <c r="BG626" s="28">
        <v>0</v>
      </c>
      <c r="BH626" s="28">
        <v>0</v>
      </c>
      <c r="BI626" s="28">
        <v>0</v>
      </c>
      <c r="BJ626" s="28">
        <v>0</v>
      </c>
      <c r="BK626" s="28">
        <v>0</v>
      </c>
      <c r="BL626" s="28">
        <v>0</v>
      </c>
      <c r="BM626" s="28">
        <v>0</v>
      </c>
      <c r="BN626" s="28">
        <v>0</v>
      </c>
      <c r="BO626" s="28">
        <v>0</v>
      </c>
      <c r="BP626" s="28">
        <v>0</v>
      </c>
      <c r="BQ626" s="28">
        <v>0</v>
      </c>
      <c r="BR626" s="28">
        <v>0</v>
      </c>
      <c r="BS626" s="28">
        <v>0</v>
      </c>
      <c r="BT626" s="28">
        <v>0</v>
      </c>
      <c r="BU626" s="28">
        <v>0</v>
      </c>
      <c r="BV626" s="31">
        <f t="shared" si="293"/>
        <v>0.96636579999999994</v>
      </c>
      <c r="BW626" s="31">
        <f t="shared" si="294"/>
        <v>0</v>
      </c>
      <c r="BX626" s="31">
        <f t="shared" si="295"/>
        <v>0</v>
      </c>
      <c r="BY626" s="31">
        <f t="shared" si="296"/>
        <v>0.96636579999999994</v>
      </c>
      <c r="BZ626" s="31">
        <f t="shared" si="297"/>
        <v>0</v>
      </c>
      <c r="CA626" s="31">
        <f t="shared" si="298"/>
        <v>0.35239999999999999</v>
      </c>
      <c r="CB626" s="31">
        <f t="shared" si="299"/>
        <v>0</v>
      </c>
      <c r="CC626" s="31">
        <f t="shared" si="300"/>
        <v>0</v>
      </c>
      <c r="CD626" s="31">
        <f t="shared" si="301"/>
        <v>0.35239999999999999</v>
      </c>
      <c r="CE626" s="31">
        <f t="shared" si="302"/>
        <v>0</v>
      </c>
      <c r="CF626" s="85" t="s">
        <v>1402</v>
      </c>
    </row>
    <row r="627" spans="1:84" ht="52.5" customHeight="1" x14ac:dyDescent="0.25">
      <c r="A627" s="25" t="s">
        <v>124</v>
      </c>
      <c r="B627" s="26" t="s">
        <v>784</v>
      </c>
      <c r="C627" s="29" t="s">
        <v>785</v>
      </c>
      <c r="D627" s="63">
        <v>2017</v>
      </c>
      <c r="E627" s="63">
        <v>2017</v>
      </c>
      <c r="F627" s="63" t="s">
        <v>1358</v>
      </c>
      <c r="G627" s="64">
        <v>0.14396437325905292</v>
      </c>
      <c r="H627" s="64">
        <f t="shared" si="306"/>
        <v>1.0336642</v>
      </c>
      <c r="I627" s="31" t="s">
        <v>1969</v>
      </c>
      <c r="J627" s="31">
        <v>5.8802228412256276E-2</v>
      </c>
      <c r="K627" s="31">
        <f t="shared" si="307"/>
        <v>0.42220000000000002</v>
      </c>
      <c r="L627" s="31" t="s">
        <v>1969</v>
      </c>
      <c r="M627" s="64">
        <v>0</v>
      </c>
      <c r="N627" s="31">
        <v>0</v>
      </c>
      <c r="O627" s="65">
        <v>1.0028012879999999</v>
      </c>
      <c r="P627" s="28">
        <v>1.1532214811999999</v>
      </c>
      <c r="Q627" s="28">
        <v>0.69240800000000002</v>
      </c>
      <c r="R627" s="31">
        <v>0.79626920000000001</v>
      </c>
      <c r="S627" s="31">
        <f t="shared" si="304"/>
        <v>0.61146420000000001</v>
      </c>
      <c r="T627" s="31">
        <f t="shared" si="305"/>
        <v>0.42220000000000002</v>
      </c>
      <c r="U627" s="31">
        <f t="shared" si="292"/>
        <v>0.61146420000000001</v>
      </c>
      <c r="V627" s="31">
        <f t="shared" si="308"/>
        <v>0</v>
      </c>
      <c r="W627" s="31">
        <f t="shared" si="303"/>
        <v>0</v>
      </c>
      <c r="X627" s="31">
        <v>0</v>
      </c>
      <c r="Y627" s="28">
        <v>0</v>
      </c>
      <c r="Z627" s="28">
        <v>0</v>
      </c>
      <c r="AA627" s="28">
        <v>0</v>
      </c>
      <c r="AB627" s="28">
        <v>0</v>
      </c>
      <c r="AC627" s="28">
        <v>0</v>
      </c>
      <c r="AD627" s="28">
        <v>0</v>
      </c>
      <c r="AE627" s="28">
        <v>0</v>
      </c>
      <c r="AF627" s="28">
        <v>0</v>
      </c>
      <c r="AG627" s="28">
        <v>0</v>
      </c>
      <c r="AH627" s="28">
        <v>2.1464200000000003E-2</v>
      </c>
      <c r="AI627" s="28">
        <v>0</v>
      </c>
      <c r="AJ627" s="28">
        <v>0</v>
      </c>
      <c r="AK627" s="28">
        <v>2.1464200000000003E-2</v>
      </c>
      <c r="AL627" s="28">
        <v>0</v>
      </c>
      <c r="AM627" s="28">
        <v>0</v>
      </c>
      <c r="AN627" s="28">
        <v>0</v>
      </c>
      <c r="AO627" s="28">
        <v>0</v>
      </c>
      <c r="AP627" s="28">
        <v>0</v>
      </c>
      <c r="AQ627" s="28">
        <v>0</v>
      </c>
      <c r="AR627" s="28">
        <v>0.59</v>
      </c>
      <c r="AS627" s="28">
        <v>0</v>
      </c>
      <c r="AT627" s="28">
        <v>0</v>
      </c>
      <c r="AU627" s="28">
        <v>0.59</v>
      </c>
      <c r="AV627" s="28">
        <v>0</v>
      </c>
      <c r="AW627" s="28">
        <v>0.42220000000000002</v>
      </c>
      <c r="AX627" s="28">
        <v>0</v>
      </c>
      <c r="AY627" s="28">
        <v>0</v>
      </c>
      <c r="AZ627" s="28">
        <v>0.42220000000000002</v>
      </c>
      <c r="BA627" s="28">
        <v>0</v>
      </c>
      <c r="BB627" s="28">
        <v>0</v>
      </c>
      <c r="BC627" s="28">
        <v>0</v>
      </c>
      <c r="BD627" s="28">
        <v>0</v>
      </c>
      <c r="BE627" s="28">
        <v>0</v>
      </c>
      <c r="BF627" s="28">
        <v>0</v>
      </c>
      <c r="BG627" s="28">
        <v>0</v>
      </c>
      <c r="BH627" s="28">
        <v>0</v>
      </c>
      <c r="BI627" s="28">
        <v>0</v>
      </c>
      <c r="BJ627" s="28">
        <v>0</v>
      </c>
      <c r="BK627" s="28">
        <v>0</v>
      </c>
      <c r="BL627" s="28">
        <v>0</v>
      </c>
      <c r="BM627" s="28">
        <v>0</v>
      </c>
      <c r="BN627" s="28">
        <v>0</v>
      </c>
      <c r="BO627" s="28">
        <v>0</v>
      </c>
      <c r="BP627" s="28">
        <v>0</v>
      </c>
      <c r="BQ627" s="28">
        <v>0</v>
      </c>
      <c r="BR627" s="28">
        <v>0</v>
      </c>
      <c r="BS627" s="28">
        <v>0</v>
      </c>
      <c r="BT627" s="28">
        <v>0</v>
      </c>
      <c r="BU627" s="28">
        <v>0</v>
      </c>
      <c r="BV627" s="31">
        <f t="shared" si="293"/>
        <v>1.0336642</v>
      </c>
      <c r="BW627" s="31">
        <f t="shared" si="294"/>
        <v>0</v>
      </c>
      <c r="BX627" s="31">
        <f t="shared" si="295"/>
        <v>0</v>
      </c>
      <c r="BY627" s="31">
        <f t="shared" si="296"/>
        <v>1.0336642</v>
      </c>
      <c r="BZ627" s="31">
        <f t="shared" si="297"/>
        <v>0</v>
      </c>
      <c r="CA627" s="31">
        <f t="shared" si="298"/>
        <v>0.42220000000000002</v>
      </c>
      <c r="CB627" s="31">
        <f t="shared" si="299"/>
        <v>0</v>
      </c>
      <c r="CC627" s="31">
        <f t="shared" si="300"/>
        <v>0</v>
      </c>
      <c r="CD627" s="31">
        <f t="shared" si="301"/>
        <v>0.42220000000000002</v>
      </c>
      <c r="CE627" s="31">
        <f t="shared" si="302"/>
        <v>0</v>
      </c>
      <c r="CF627" s="85" t="s">
        <v>1402</v>
      </c>
    </row>
    <row r="628" spans="1:84" ht="52.5" customHeight="1" x14ac:dyDescent="0.25">
      <c r="A628" s="25" t="s">
        <v>124</v>
      </c>
      <c r="B628" s="26" t="s">
        <v>786</v>
      </c>
      <c r="C628" s="29" t="s">
        <v>1580</v>
      </c>
      <c r="D628" s="63">
        <v>2017</v>
      </c>
      <c r="E628" s="63">
        <v>2017</v>
      </c>
      <c r="F628" s="63" t="s">
        <v>1358</v>
      </c>
      <c r="G628" s="64">
        <v>7.0682451253481909E-2</v>
      </c>
      <c r="H628" s="64">
        <f t="shared" si="306"/>
        <v>0.50750000000000006</v>
      </c>
      <c r="I628" s="31" t="s">
        <v>1969</v>
      </c>
      <c r="J628" s="31">
        <v>2.7952646239554318E-2</v>
      </c>
      <c r="K628" s="31">
        <f t="shared" si="307"/>
        <v>0.20069999999999999</v>
      </c>
      <c r="L628" s="31" t="s">
        <v>1969</v>
      </c>
      <c r="M628" s="64">
        <v>0</v>
      </c>
      <c r="N628" s="31">
        <v>0</v>
      </c>
      <c r="O628" s="65">
        <v>0.50315200000000004</v>
      </c>
      <c r="P628" s="28">
        <v>0.57862480000000005</v>
      </c>
      <c r="Q628" s="28">
        <v>0.32914799999999994</v>
      </c>
      <c r="R628" s="31">
        <v>0.37852019999999992</v>
      </c>
      <c r="S628" s="31">
        <f t="shared" si="304"/>
        <v>0.30680000000000002</v>
      </c>
      <c r="T628" s="31">
        <f t="shared" si="305"/>
        <v>0.20069999999999999</v>
      </c>
      <c r="U628" s="31">
        <f t="shared" si="292"/>
        <v>0.30680000000000002</v>
      </c>
      <c r="V628" s="31">
        <f t="shared" si="308"/>
        <v>0</v>
      </c>
      <c r="W628" s="31">
        <f t="shared" si="303"/>
        <v>0</v>
      </c>
      <c r="X628" s="31">
        <v>0</v>
      </c>
      <c r="Y628" s="28">
        <v>0</v>
      </c>
      <c r="Z628" s="28">
        <v>0</v>
      </c>
      <c r="AA628" s="28">
        <v>0</v>
      </c>
      <c r="AB628" s="28">
        <v>0</v>
      </c>
      <c r="AC628" s="28">
        <v>0</v>
      </c>
      <c r="AD628" s="28">
        <v>0</v>
      </c>
      <c r="AE628" s="28">
        <v>0</v>
      </c>
      <c r="AF628" s="28">
        <v>0</v>
      </c>
      <c r="AG628" s="28">
        <v>0</v>
      </c>
      <c r="AH628" s="28">
        <v>0</v>
      </c>
      <c r="AI628" s="28">
        <v>0</v>
      </c>
      <c r="AJ628" s="28">
        <v>0</v>
      </c>
      <c r="AK628" s="28">
        <v>0</v>
      </c>
      <c r="AL628" s="28">
        <v>0</v>
      </c>
      <c r="AM628" s="28">
        <v>0</v>
      </c>
      <c r="AN628" s="28">
        <v>0</v>
      </c>
      <c r="AO628" s="28">
        <v>0</v>
      </c>
      <c r="AP628" s="28">
        <v>0</v>
      </c>
      <c r="AQ628" s="28">
        <v>0</v>
      </c>
      <c r="AR628" s="28">
        <v>0.30680000000000002</v>
      </c>
      <c r="AS628" s="28">
        <v>0</v>
      </c>
      <c r="AT628" s="28">
        <v>0</v>
      </c>
      <c r="AU628" s="28">
        <v>0.30680000000000002</v>
      </c>
      <c r="AV628" s="28">
        <v>0</v>
      </c>
      <c r="AW628" s="28">
        <v>0.20069999999999999</v>
      </c>
      <c r="AX628" s="28">
        <v>0</v>
      </c>
      <c r="AY628" s="28">
        <v>0</v>
      </c>
      <c r="AZ628" s="28">
        <v>0.20069999999999999</v>
      </c>
      <c r="BA628" s="28">
        <v>0</v>
      </c>
      <c r="BB628" s="28">
        <v>0</v>
      </c>
      <c r="BC628" s="28">
        <v>0</v>
      </c>
      <c r="BD628" s="28">
        <v>0</v>
      </c>
      <c r="BE628" s="28">
        <v>0</v>
      </c>
      <c r="BF628" s="28">
        <v>0</v>
      </c>
      <c r="BG628" s="28">
        <v>0</v>
      </c>
      <c r="BH628" s="28">
        <v>0</v>
      </c>
      <c r="BI628" s="28">
        <v>0</v>
      </c>
      <c r="BJ628" s="28">
        <v>0</v>
      </c>
      <c r="BK628" s="28">
        <v>0</v>
      </c>
      <c r="BL628" s="28">
        <v>0</v>
      </c>
      <c r="BM628" s="28">
        <v>0</v>
      </c>
      <c r="BN628" s="28">
        <v>0</v>
      </c>
      <c r="BO628" s="28">
        <v>0</v>
      </c>
      <c r="BP628" s="28">
        <v>0</v>
      </c>
      <c r="BQ628" s="28">
        <v>0</v>
      </c>
      <c r="BR628" s="28">
        <v>0</v>
      </c>
      <c r="BS628" s="28">
        <v>0</v>
      </c>
      <c r="BT628" s="28">
        <v>0</v>
      </c>
      <c r="BU628" s="28">
        <v>0</v>
      </c>
      <c r="BV628" s="31">
        <f t="shared" si="293"/>
        <v>0.50750000000000006</v>
      </c>
      <c r="BW628" s="31">
        <f t="shared" si="294"/>
        <v>0</v>
      </c>
      <c r="BX628" s="31">
        <f t="shared" si="295"/>
        <v>0</v>
      </c>
      <c r="BY628" s="31">
        <f t="shared" si="296"/>
        <v>0.50750000000000006</v>
      </c>
      <c r="BZ628" s="31">
        <f t="shared" si="297"/>
        <v>0</v>
      </c>
      <c r="CA628" s="31">
        <f t="shared" si="298"/>
        <v>0.20069999999999999</v>
      </c>
      <c r="CB628" s="31">
        <f t="shared" si="299"/>
        <v>0</v>
      </c>
      <c r="CC628" s="31">
        <f t="shared" si="300"/>
        <v>0</v>
      </c>
      <c r="CD628" s="31">
        <f t="shared" si="301"/>
        <v>0.20069999999999999</v>
      </c>
      <c r="CE628" s="31">
        <f t="shared" si="302"/>
        <v>0</v>
      </c>
      <c r="CF628" s="85" t="s">
        <v>1402</v>
      </c>
    </row>
    <row r="629" spans="1:84" ht="52.5" customHeight="1" x14ac:dyDescent="0.25">
      <c r="A629" s="25" t="s">
        <v>124</v>
      </c>
      <c r="B629" s="26" t="s">
        <v>1581</v>
      </c>
      <c r="C629" s="29" t="s">
        <v>1582</v>
      </c>
      <c r="D629" s="63">
        <v>2017</v>
      </c>
      <c r="E629" s="63">
        <v>2017</v>
      </c>
      <c r="F629" s="63" t="s">
        <v>1358</v>
      </c>
      <c r="G629" s="64">
        <v>0.12444289693593315</v>
      </c>
      <c r="H629" s="64">
        <f t="shared" si="306"/>
        <v>0.89349999999999996</v>
      </c>
      <c r="I629" s="31" t="s">
        <v>1969</v>
      </c>
      <c r="J629" s="31">
        <v>5.5417827298050136E-2</v>
      </c>
      <c r="K629" s="31">
        <f t="shared" si="307"/>
        <v>0.39789999999999998</v>
      </c>
      <c r="L629" s="31" t="s">
        <v>1969</v>
      </c>
      <c r="M629" s="64">
        <v>0</v>
      </c>
      <c r="N629" s="31">
        <v>0</v>
      </c>
      <c r="O629" s="65">
        <v>0.81278399999999995</v>
      </c>
      <c r="P629" s="28">
        <v>0.93470159999999991</v>
      </c>
      <c r="Q629" s="28">
        <v>0.65255599999999991</v>
      </c>
      <c r="R629" s="31">
        <v>0.75043939999999987</v>
      </c>
      <c r="S629" s="31">
        <f t="shared" si="304"/>
        <v>0.49559999999999998</v>
      </c>
      <c r="T629" s="31">
        <f t="shared" si="305"/>
        <v>0.39789999999999998</v>
      </c>
      <c r="U629" s="31">
        <f t="shared" si="292"/>
        <v>0.49559999999999998</v>
      </c>
      <c r="V629" s="31">
        <f t="shared" si="308"/>
        <v>0</v>
      </c>
      <c r="W629" s="31">
        <f t="shared" si="303"/>
        <v>0</v>
      </c>
      <c r="X629" s="31">
        <v>0</v>
      </c>
      <c r="Y629" s="28">
        <v>0</v>
      </c>
      <c r="Z629" s="28">
        <v>0</v>
      </c>
      <c r="AA629" s="28">
        <v>0</v>
      </c>
      <c r="AB629" s="28">
        <v>0</v>
      </c>
      <c r="AC629" s="28">
        <v>0</v>
      </c>
      <c r="AD629" s="28">
        <v>0</v>
      </c>
      <c r="AE629" s="28">
        <v>0</v>
      </c>
      <c r="AF629" s="28">
        <v>0</v>
      </c>
      <c r="AG629" s="28">
        <v>0</v>
      </c>
      <c r="AH629" s="28">
        <v>0</v>
      </c>
      <c r="AI629" s="28">
        <v>0</v>
      </c>
      <c r="AJ629" s="28">
        <v>0</v>
      </c>
      <c r="AK629" s="28">
        <v>0</v>
      </c>
      <c r="AL629" s="28">
        <v>0</v>
      </c>
      <c r="AM629" s="28">
        <v>0</v>
      </c>
      <c r="AN629" s="28">
        <v>0</v>
      </c>
      <c r="AO629" s="28">
        <v>0</v>
      </c>
      <c r="AP629" s="28">
        <v>0</v>
      </c>
      <c r="AQ629" s="28">
        <v>0</v>
      </c>
      <c r="AR629" s="28">
        <v>0.49559999999999998</v>
      </c>
      <c r="AS629" s="28">
        <v>0</v>
      </c>
      <c r="AT629" s="28">
        <v>0</v>
      </c>
      <c r="AU629" s="28">
        <v>0.49559999999999998</v>
      </c>
      <c r="AV629" s="28">
        <v>0</v>
      </c>
      <c r="AW629" s="28">
        <v>0.39789999999999998</v>
      </c>
      <c r="AX629" s="28">
        <v>0</v>
      </c>
      <c r="AY629" s="28">
        <v>0</v>
      </c>
      <c r="AZ629" s="28">
        <v>0.39789999999999998</v>
      </c>
      <c r="BA629" s="28">
        <v>0</v>
      </c>
      <c r="BB629" s="28">
        <v>0</v>
      </c>
      <c r="BC629" s="28">
        <v>0</v>
      </c>
      <c r="BD629" s="28">
        <v>0</v>
      </c>
      <c r="BE629" s="28">
        <v>0</v>
      </c>
      <c r="BF629" s="28">
        <v>0</v>
      </c>
      <c r="BG629" s="28">
        <v>0</v>
      </c>
      <c r="BH629" s="28">
        <v>0</v>
      </c>
      <c r="BI629" s="28">
        <v>0</v>
      </c>
      <c r="BJ629" s="28">
        <v>0</v>
      </c>
      <c r="BK629" s="28">
        <v>0</v>
      </c>
      <c r="BL629" s="28">
        <v>0</v>
      </c>
      <c r="BM629" s="28">
        <v>0</v>
      </c>
      <c r="BN629" s="28">
        <v>0</v>
      </c>
      <c r="BO629" s="28">
        <v>0</v>
      </c>
      <c r="BP629" s="28">
        <v>0</v>
      </c>
      <c r="BQ629" s="28">
        <v>0</v>
      </c>
      <c r="BR629" s="28">
        <v>0</v>
      </c>
      <c r="BS629" s="28">
        <v>0</v>
      </c>
      <c r="BT629" s="28">
        <v>0</v>
      </c>
      <c r="BU629" s="28">
        <v>0</v>
      </c>
      <c r="BV629" s="31">
        <f t="shared" si="293"/>
        <v>0.89349999999999996</v>
      </c>
      <c r="BW629" s="31">
        <f t="shared" si="294"/>
        <v>0</v>
      </c>
      <c r="BX629" s="31">
        <f t="shared" si="295"/>
        <v>0</v>
      </c>
      <c r="BY629" s="31">
        <f t="shared" si="296"/>
        <v>0.89349999999999996</v>
      </c>
      <c r="BZ629" s="31">
        <f t="shared" si="297"/>
        <v>0</v>
      </c>
      <c r="CA629" s="31">
        <f t="shared" si="298"/>
        <v>0.39789999999999998</v>
      </c>
      <c r="CB629" s="31">
        <f t="shared" si="299"/>
        <v>0</v>
      </c>
      <c r="CC629" s="31">
        <f t="shared" si="300"/>
        <v>0</v>
      </c>
      <c r="CD629" s="31">
        <f t="shared" si="301"/>
        <v>0.39789999999999998</v>
      </c>
      <c r="CE629" s="31">
        <f t="shared" si="302"/>
        <v>0</v>
      </c>
      <c r="CF629" s="85" t="s">
        <v>1402</v>
      </c>
    </row>
    <row r="630" spans="1:84" ht="52.5" customHeight="1" x14ac:dyDescent="0.25">
      <c r="A630" s="25" t="s">
        <v>124</v>
      </c>
      <c r="B630" s="26" t="s">
        <v>1583</v>
      </c>
      <c r="C630" s="29" t="s">
        <v>1584</v>
      </c>
      <c r="D630" s="63">
        <v>2017</v>
      </c>
      <c r="E630" s="63">
        <v>2017</v>
      </c>
      <c r="F630" s="63" t="s">
        <v>1358</v>
      </c>
      <c r="G630" s="64">
        <v>7.579387186629527E-2</v>
      </c>
      <c r="H630" s="64">
        <f t="shared" si="306"/>
        <v>0.54420000000000002</v>
      </c>
      <c r="I630" s="31" t="s">
        <v>1969</v>
      </c>
      <c r="J630" s="31">
        <v>3.3064066852367686E-2</v>
      </c>
      <c r="K630" s="31">
        <f t="shared" si="307"/>
        <v>0.2374</v>
      </c>
      <c r="L630" s="31" t="s">
        <v>1969</v>
      </c>
      <c r="M630" s="64">
        <v>0</v>
      </c>
      <c r="N630" s="31">
        <v>0</v>
      </c>
      <c r="O630" s="65">
        <v>0.50315200000000004</v>
      </c>
      <c r="P630" s="28">
        <v>0.57862480000000005</v>
      </c>
      <c r="Q630" s="28">
        <v>0.38933599999999996</v>
      </c>
      <c r="R630" s="31">
        <v>0.44773639999999992</v>
      </c>
      <c r="S630" s="31">
        <f t="shared" si="304"/>
        <v>0.30680000000000002</v>
      </c>
      <c r="T630" s="31">
        <f t="shared" si="305"/>
        <v>0.2374</v>
      </c>
      <c r="U630" s="31">
        <f t="shared" si="292"/>
        <v>0.30680000000000002</v>
      </c>
      <c r="V630" s="31">
        <f t="shared" si="308"/>
        <v>0</v>
      </c>
      <c r="W630" s="31">
        <f t="shared" si="303"/>
        <v>0</v>
      </c>
      <c r="X630" s="31">
        <v>0</v>
      </c>
      <c r="Y630" s="28">
        <v>0</v>
      </c>
      <c r="Z630" s="28">
        <v>0</v>
      </c>
      <c r="AA630" s="28">
        <v>0</v>
      </c>
      <c r="AB630" s="28">
        <v>0</v>
      </c>
      <c r="AC630" s="28">
        <v>0</v>
      </c>
      <c r="AD630" s="28">
        <v>0</v>
      </c>
      <c r="AE630" s="28">
        <v>0</v>
      </c>
      <c r="AF630" s="28">
        <v>0</v>
      </c>
      <c r="AG630" s="28">
        <v>0</v>
      </c>
      <c r="AH630" s="28">
        <v>0</v>
      </c>
      <c r="AI630" s="28">
        <v>0</v>
      </c>
      <c r="AJ630" s="28">
        <v>0</v>
      </c>
      <c r="AK630" s="28">
        <v>0</v>
      </c>
      <c r="AL630" s="28">
        <v>0</v>
      </c>
      <c r="AM630" s="28">
        <v>0</v>
      </c>
      <c r="AN630" s="28">
        <v>0</v>
      </c>
      <c r="AO630" s="28">
        <v>0</v>
      </c>
      <c r="AP630" s="28">
        <v>0</v>
      </c>
      <c r="AQ630" s="28">
        <v>0</v>
      </c>
      <c r="AR630" s="28">
        <v>0.30680000000000002</v>
      </c>
      <c r="AS630" s="28">
        <v>0</v>
      </c>
      <c r="AT630" s="28">
        <v>0</v>
      </c>
      <c r="AU630" s="28">
        <v>0.30680000000000002</v>
      </c>
      <c r="AV630" s="28">
        <v>0</v>
      </c>
      <c r="AW630" s="28">
        <v>0.2374</v>
      </c>
      <c r="AX630" s="28">
        <v>0</v>
      </c>
      <c r="AY630" s="28">
        <v>0</v>
      </c>
      <c r="AZ630" s="28">
        <v>0.2374</v>
      </c>
      <c r="BA630" s="28">
        <v>0</v>
      </c>
      <c r="BB630" s="28">
        <v>0</v>
      </c>
      <c r="BC630" s="28">
        <v>0</v>
      </c>
      <c r="BD630" s="28">
        <v>0</v>
      </c>
      <c r="BE630" s="28">
        <v>0</v>
      </c>
      <c r="BF630" s="28">
        <v>0</v>
      </c>
      <c r="BG630" s="28">
        <v>0</v>
      </c>
      <c r="BH630" s="28">
        <v>0</v>
      </c>
      <c r="BI630" s="28">
        <v>0</v>
      </c>
      <c r="BJ630" s="28">
        <v>0</v>
      </c>
      <c r="BK630" s="28">
        <v>0</v>
      </c>
      <c r="BL630" s="28">
        <v>0</v>
      </c>
      <c r="BM630" s="28">
        <v>0</v>
      </c>
      <c r="BN630" s="28">
        <v>0</v>
      </c>
      <c r="BO630" s="28">
        <v>0</v>
      </c>
      <c r="BP630" s="28">
        <v>0</v>
      </c>
      <c r="BQ630" s="28">
        <v>0</v>
      </c>
      <c r="BR630" s="28">
        <v>0</v>
      </c>
      <c r="BS630" s="28">
        <v>0</v>
      </c>
      <c r="BT630" s="28">
        <v>0</v>
      </c>
      <c r="BU630" s="28">
        <v>0</v>
      </c>
      <c r="BV630" s="31">
        <f t="shared" si="293"/>
        <v>0.54420000000000002</v>
      </c>
      <c r="BW630" s="31">
        <f t="shared" si="294"/>
        <v>0</v>
      </c>
      <c r="BX630" s="31">
        <f t="shared" si="295"/>
        <v>0</v>
      </c>
      <c r="BY630" s="31">
        <f t="shared" si="296"/>
        <v>0.54420000000000002</v>
      </c>
      <c r="BZ630" s="31">
        <f t="shared" si="297"/>
        <v>0</v>
      </c>
      <c r="CA630" s="31">
        <f t="shared" si="298"/>
        <v>0.2374</v>
      </c>
      <c r="CB630" s="31">
        <f t="shared" si="299"/>
        <v>0</v>
      </c>
      <c r="CC630" s="31">
        <f t="shared" si="300"/>
        <v>0</v>
      </c>
      <c r="CD630" s="31">
        <f t="shared" si="301"/>
        <v>0.2374</v>
      </c>
      <c r="CE630" s="31">
        <f t="shared" si="302"/>
        <v>0</v>
      </c>
      <c r="CF630" s="85" t="s">
        <v>1402</v>
      </c>
    </row>
    <row r="631" spans="1:84" ht="52.5" customHeight="1" x14ac:dyDescent="0.25">
      <c r="A631" s="25" t="s">
        <v>124</v>
      </c>
      <c r="B631" s="26" t="s">
        <v>1585</v>
      </c>
      <c r="C631" s="29" t="s">
        <v>1586</v>
      </c>
      <c r="D631" s="63">
        <v>2017</v>
      </c>
      <c r="E631" s="63">
        <v>2017</v>
      </c>
      <c r="F631" s="63" t="s">
        <v>1358</v>
      </c>
      <c r="G631" s="64">
        <v>0.13771454038997213</v>
      </c>
      <c r="H631" s="64">
        <f t="shared" si="306"/>
        <v>0.98879039999999985</v>
      </c>
      <c r="I631" s="31" t="s">
        <v>1969</v>
      </c>
      <c r="J631" s="31">
        <v>5.1058495821727022E-2</v>
      </c>
      <c r="K631" s="31">
        <f t="shared" si="307"/>
        <v>0.36659999999999998</v>
      </c>
      <c r="L631" s="31" t="s">
        <v>1969</v>
      </c>
      <c r="M631" s="64">
        <v>0</v>
      </c>
      <c r="N631" s="31">
        <v>0</v>
      </c>
      <c r="O631" s="65">
        <v>1.0203922559999998</v>
      </c>
      <c r="P631" s="28">
        <v>1.1734510943999996</v>
      </c>
      <c r="Q631" s="28">
        <v>0.60122399999999998</v>
      </c>
      <c r="R631" s="31">
        <v>0.6914075999999999</v>
      </c>
      <c r="S631" s="31">
        <f t="shared" si="304"/>
        <v>0.62219039999999992</v>
      </c>
      <c r="T631" s="31">
        <f t="shared" si="305"/>
        <v>0.36659999999999998</v>
      </c>
      <c r="U631" s="31">
        <f t="shared" si="292"/>
        <v>0.62219039999999992</v>
      </c>
      <c r="V631" s="31">
        <f t="shared" si="308"/>
        <v>0</v>
      </c>
      <c r="W631" s="31">
        <f t="shared" si="303"/>
        <v>0</v>
      </c>
      <c r="X631" s="31">
        <v>0</v>
      </c>
      <c r="Y631" s="28">
        <v>0</v>
      </c>
      <c r="Z631" s="28">
        <v>0</v>
      </c>
      <c r="AA631" s="28">
        <v>0</v>
      </c>
      <c r="AB631" s="28">
        <v>0</v>
      </c>
      <c r="AC631" s="28">
        <v>0</v>
      </c>
      <c r="AD631" s="28">
        <v>0</v>
      </c>
      <c r="AE631" s="28">
        <v>0</v>
      </c>
      <c r="AF631" s="28">
        <v>0</v>
      </c>
      <c r="AG631" s="28">
        <v>0</v>
      </c>
      <c r="AH631" s="28">
        <v>3.2190399999999994E-2</v>
      </c>
      <c r="AI631" s="28">
        <v>0</v>
      </c>
      <c r="AJ631" s="28">
        <v>0</v>
      </c>
      <c r="AK631" s="28">
        <v>3.2190399999999994E-2</v>
      </c>
      <c r="AL631" s="28">
        <v>0</v>
      </c>
      <c r="AM631" s="28">
        <v>0</v>
      </c>
      <c r="AN631" s="28">
        <v>0</v>
      </c>
      <c r="AO631" s="28">
        <v>0</v>
      </c>
      <c r="AP631" s="28">
        <v>0</v>
      </c>
      <c r="AQ631" s="28">
        <v>0</v>
      </c>
      <c r="AR631" s="28">
        <v>0.59</v>
      </c>
      <c r="AS631" s="28">
        <v>0</v>
      </c>
      <c r="AT631" s="28">
        <v>0</v>
      </c>
      <c r="AU631" s="28">
        <v>0.59</v>
      </c>
      <c r="AV631" s="28">
        <v>0</v>
      </c>
      <c r="AW631" s="28">
        <v>0.36659999999999998</v>
      </c>
      <c r="AX631" s="28">
        <v>0</v>
      </c>
      <c r="AY631" s="28">
        <v>0</v>
      </c>
      <c r="AZ631" s="28">
        <v>0.36659999999999998</v>
      </c>
      <c r="BA631" s="28">
        <v>0</v>
      </c>
      <c r="BB631" s="28">
        <v>0</v>
      </c>
      <c r="BC631" s="28">
        <v>0</v>
      </c>
      <c r="BD631" s="28">
        <v>0</v>
      </c>
      <c r="BE631" s="28">
        <v>0</v>
      </c>
      <c r="BF631" s="28">
        <v>0</v>
      </c>
      <c r="BG631" s="28">
        <v>0</v>
      </c>
      <c r="BH631" s="28">
        <v>0</v>
      </c>
      <c r="BI631" s="28">
        <v>0</v>
      </c>
      <c r="BJ631" s="28">
        <v>0</v>
      </c>
      <c r="BK631" s="28">
        <v>0</v>
      </c>
      <c r="BL631" s="28">
        <v>0</v>
      </c>
      <c r="BM631" s="28">
        <v>0</v>
      </c>
      <c r="BN631" s="28">
        <v>0</v>
      </c>
      <c r="BO631" s="28">
        <v>0</v>
      </c>
      <c r="BP631" s="28">
        <v>0</v>
      </c>
      <c r="BQ631" s="28">
        <v>0</v>
      </c>
      <c r="BR631" s="28">
        <v>0</v>
      </c>
      <c r="BS631" s="28">
        <v>0</v>
      </c>
      <c r="BT631" s="28">
        <v>0</v>
      </c>
      <c r="BU631" s="28">
        <v>0</v>
      </c>
      <c r="BV631" s="31">
        <f t="shared" si="293"/>
        <v>0.98879039999999985</v>
      </c>
      <c r="BW631" s="31">
        <f t="shared" si="294"/>
        <v>0</v>
      </c>
      <c r="BX631" s="31">
        <f t="shared" si="295"/>
        <v>0</v>
      </c>
      <c r="BY631" s="31">
        <f t="shared" si="296"/>
        <v>0.98879039999999985</v>
      </c>
      <c r="BZ631" s="31">
        <f t="shared" si="297"/>
        <v>0</v>
      </c>
      <c r="CA631" s="31">
        <f t="shared" si="298"/>
        <v>0.36659999999999998</v>
      </c>
      <c r="CB631" s="31">
        <f t="shared" si="299"/>
        <v>0</v>
      </c>
      <c r="CC631" s="31">
        <f t="shared" si="300"/>
        <v>0</v>
      </c>
      <c r="CD631" s="31">
        <f t="shared" si="301"/>
        <v>0.36659999999999998</v>
      </c>
      <c r="CE631" s="31">
        <f t="shared" si="302"/>
        <v>0</v>
      </c>
      <c r="CF631" s="85" t="s">
        <v>1402</v>
      </c>
    </row>
    <row r="632" spans="1:84" ht="52.5" customHeight="1" x14ac:dyDescent="0.25">
      <c r="A632" s="25" t="s">
        <v>124</v>
      </c>
      <c r="B632" s="26" t="s">
        <v>1587</v>
      </c>
      <c r="C632" s="29" t="s">
        <v>1588</v>
      </c>
      <c r="D632" s="63">
        <v>2017</v>
      </c>
      <c r="E632" s="63">
        <v>2017</v>
      </c>
      <c r="F632" s="63" t="s">
        <v>1358</v>
      </c>
      <c r="G632" s="64">
        <v>8.7070445682451258E-2</v>
      </c>
      <c r="H632" s="64">
        <f t="shared" si="306"/>
        <v>0.62516579999999999</v>
      </c>
      <c r="I632" s="31" t="s">
        <v>1969</v>
      </c>
      <c r="J632" s="31">
        <v>2.7855153203342621E-2</v>
      </c>
      <c r="K632" s="31">
        <f t="shared" si="307"/>
        <v>0.2</v>
      </c>
      <c r="L632" s="31" t="s">
        <v>1969</v>
      </c>
      <c r="M632" s="64">
        <v>0</v>
      </c>
      <c r="N632" s="31">
        <v>0</v>
      </c>
      <c r="O632" s="65">
        <v>0.69727191199999994</v>
      </c>
      <c r="P632" s="28">
        <v>0.80186269879999983</v>
      </c>
      <c r="Q632" s="28">
        <v>0.32800000000000001</v>
      </c>
      <c r="R632" s="31">
        <v>0.37719999999999998</v>
      </c>
      <c r="S632" s="31">
        <f t="shared" si="304"/>
        <v>0.42516579999999998</v>
      </c>
      <c r="T632" s="31">
        <f t="shared" si="305"/>
        <v>0.2</v>
      </c>
      <c r="U632" s="31">
        <f t="shared" si="292"/>
        <v>0.42516579999999998</v>
      </c>
      <c r="V632" s="31">
        <f t="shared" si="308"/>
        <v>0</v>
      </c>
      <c r="W632" s="31">
        <f t="shared" si="303"/>
        <v>0</v>
      </c>
      <c r="X632" s="31">
        <v>0</v>
      </c>
      <c r="Y632" s="28">
        <v>0</v>
      </c>
      <c r="Z632" s="28">
        <v>0</v>
      </c>
      <c r="AA632" s="28">
        <v>0</v>
      </c>
      <c r="AB632" s="28">
        <v>0</v>
      </c>
      <c r="AC632" s="28">
        <v>0</v>
      </c>
      <c r="AD632" s="28">
        <v>0</v>
      </c>
      <c r="AE632" s="28">
        <v>0</v>
      </c>
      <c r="AF632" s="28">
        <v>0</v>
      </c>
      <c r="AG632" s="28">
        <v>0</v>
      </c>
      <c r="AH632" s="28">
        <v>2.3965799999999999E-2</v>
      </c>
      <c r="AI632" s="28">
        <v>0</v>
      </c>
      <c r="AJ632" s="28">
        <v>0</v>
      </c>
      <c r="AK632" s="28">
        <v>2.3965799999999999E-2</v>
      </c>
      <c r="AL632" s="28">
        <v>0</v>
      </c>
      <c r="AM632" s="28">
        <v>0</v>
      </c>
      <c r="AN632" s="28">
        <v>0</v>
      </c>
      <c r="AO632" s="28">
        <v>0</v>
      </c>
      <c r="AP632" s="28">
        <v>0</v>
      </c>
      <c r="AQ632" s="28">
        <v>0</v>
      </c>
      <c r="AR632" s="28">
        <v>0.4012</v>
      </c>
      <c r="AS632" s="28">
        <v>0</v>
      </c>
      <c r="AT632" s="28">
        <v>0</v>
      </c>
      <c r="AU632" s="28">
        <v>0.4012</v>
      </c>
      <c r="AV632" s="28">
        <v>0</v>
      </c>
      <c r="AW632" s="28">
        <v>0.2</v>
      </c>
      <c r="AX632" s="28">
        <v>0</v>
      </c>
      <c r="AY632" s="28">
        <v>0</v>
      </c>
      <c r="AZ632" s="28">
        <v>0.2</v>
      </c>
      <c r="BA632" s="28">
        <v>0</v>
      </c>
      <c r="BB632" s="28">
        <v>0</v>
      </c>
      <c r="BC632" s="28">
        <v>0</v>
      </c>
      <c r="BD632" s="28">
        <v>0</v>
      </c>
      <c r="BE632" s="28">
        <v>0</v>
      </c>
      <c r="BF632" s="28">
        <v>0</v>
      </c>
      <c r="BG632" s="28">
        <v>0</v>
      </c>
      <c r="BH632" s="28">
        <v>0</v>
      </c>
      <c r="BI632" s="28">
        <v>0</v>
      </c>
      <c r="BJ632" s="28">
        <v>0</v>
      </c>
      <c r="BK632" s="28">
        <v>0</v>
      </c>
      <c r="BL632" s="28">
        <v>0</v>
      </c>
      <c r="BM632" s="28">
        <v>0</v>
      </c>
      <c r="BN632" s="28">
        <v>0</v>
      </c>
      <c r="BO632" s="28">
        <v>0</v>
      </c>
      <c r="BP632" s="28">
        <v>0</v>
      </c>
      <c r="BQ632" s="28">
        <v>0</v>
      </c>
      <c r="BR632" s="28">
        <v>0</v>
      </c>
      <c r="BS632" s="28">
        <v>0</v>
      </c>
      <c r="BT632" s="28">
        <v>0</v>
      </c>
      <c r="BU632" s="28">
        <v>0</v>
      </c>
      <c r="BV632" s="31">
        <f t="shared" si="293"/>
        <v>0.62516579999999999</v>
      </c>
      <c r="BW632" s="31">
        <f t="shared" si="294"/>
        <v>0</v>
      </c>
      <c r="BX632" s="31">
        <f t="shared" si="295"/>
        <v>0</v>
      </c>
      <c r="BY632" s="31">
        <f t="shared" si="296"/>
        <v>0.62516579999999999</v>
      </c>
      <c r="BZ632" s="31">
        <f t="shared" si="297"/>
        <v>0</v>
      </c>
      <c r="CA632" s="31">
        <f t="shared" si="298"/>
        <v>0.2</v>
      </c>
      <c r="CB632" s="31">
        <f t="shared" si="299"/>
        <v>0</v>
      </c>
      <c r="CC632" s="31">
        <f t="shared" si="300"/>
        <v>0</v>
      </c>
      <c r="CD632" s="31">
        <f t="shared" si="301"/>
        <v>0.2</v>
      </c>
      <c r="CE632" s="31">
        <f t="shared" si="302"/>
        <v>0</v>
      </c>
      <c r="CF632" s="85" t="s">
        <v>1402</v>
      </c>
    </row>
    <row r="633" spans="1:84" ht="52.5" customHeight="1" x14ac:dyDescent="0.25">
      <c r="A633" s="25" t="s">
        <v>124</v>
      </c>
      <c r="B633" s="26" t="s">
        <v>787</v>
      </c>
      <c r="C633" s="29" t="s">
        <v>788</v>
      </c>
      <c r="D633" s="63">
        <v>2017</v>
      </c>
      <c r="E633" s="63">
        <v>2017</v>
      </c>
      <c r="F633" s="63" t="s">
        <v>1358</v>
      </c>
      <c r="G633" s="64">
        <v>4.4228997214484679E-2</v>
      </c>
      <c r="H633" s="64">
        <f t="shared" si="306"/>
        <v>0.31756419999999996</v>
      </c>
      <c r="I633" s="31" t="s">
        <v>1969</v>
      </c>
      <c r="J633" s="31">
        <v>1.8231197771587743E-2</v>
      </c>
      <c r="K633" s="31">
        <f t="shared" si="307"/>
        <v>0.13089999999999999</v>
      </c>
      <c r="L633" s="31" t="s">
        <v>1969</v>
      </c>
      <c r="M633" s="64">
        <v>0</v>
      </c>
      <c r="N633" s="31">
        <v>0</v>
      </c>
      <c r="O633" s="65">
        <v>0.306129288</v>
      </c>
      <c r="P633" s="28">
        <v>0.35204868119999999</v>
      </c>
      <c r="Q633" s="28">
        <v>0.21467599999999998</v>
      </c>
      <c r="R633" s="31">
        <v>0.24687739999999997</v>
      </c>
      <c r="S633" s="31">
        <f t="shared" si="304"/>
        <v>0.1866642</v>
      </c>
      <c r="T633" s="31">
        <f t="shared" si="305"/>
        <v>0.13089999999999999</v>
      </c>
      <c r="U633" s="31">
        <f t="shared" si="292"/>
        <v>0.1866642</v>
      </c>
      <c r="V633" s="31">
        <f t="shared" si="308"/>
        <v>0</v>
      </c>
      <c r="W633" s="31">
        <f t="shared" si="303"/>
        <v>0</v>
      </c>
      <c r="X633" s="31">
        <v>0</v>
      </c>
      <c r="Y633" s="28">
        <v>0</v>
      </c>
      <c r="Z633" s="28">
        <v>0</v>
      </c>
      <c r="AA633" s="28">
        <v>0</v>
      </c>
      <c r="AB633" s="28">
        <v>0</v>
      </c>
      <c r="AC633" s="28">
        <v>0</v>
      </c>
      <c r="AD633" s="28">
        <v>0</v>
      </c>
      <c r="AE633" s="28">
        <v>0</v>
      </c>
      <c r="AF633" s="28">
        <v>0</v>
      </c>
      <c r="AG633" s="28">
        <v>0</v>
      </c>
      <c r="AH633" s="28">
        <v>2.1464200000000003E-2</v>
      </c>
      <c r="AI633" s="28">
        <v>0</v>
      </c>
      <c r="AJ633" s="28">
        <v>0</v>
      </c>
      <c r="AK633" s="28">
        <v>2.1464200000000003E-2</v>
      </c>
      <c r="AL633" s="28">
        <v>0</v>
      </c>
      <c r="AM633" s="28">
        <v>0</v>
      </c>
      <c r="AN633" s="28">
        <v>0</v>
      </c>
      <c r="AO633" s="28">
        <v>0</v>
      </c>
      <c r="AP633" s="28">
        <v>0</v>
      </c>
      <c r="AQ633" s="28">
        <v>0</v>
      </c>
      <c r="AR633" s="28">
        <v>0.16520000000000001</v>
      </c>
      <c r="AS633" s="28">
        <v>0</v>
      </c>
      <c r="AT633" s="28">
        <v>0</v>
      </c>
      <c r="AU633" s="28">
        <v>0.16520000000000001</v>
      </c>
      <c r="AV633" s="28">
        <v>0</v>
      </c>
      <c r="AW633" s="28">
        <v>0.13089999999999999</v>
      </c>
      <c r="AX633" s="28">
        <v>0</v>
      </c>
      <c r="AY633" s="28">
        <v>0</v>
      </c>
      <c r="AZ633" s="28">
        <v>0.13089999999999999</v>
      </c>
      <c r="BA633" s="28">
        <v>0</v>
      </c>
      <c r="BB633" s="28">
        <v>0</v>
      </c>
      <c r="BC633" s="28">
        <v>0</v>
      </c>
      <c r="BD633" s="28">
        <v>0</v>
      </c>
      <c r="BE633" s="28">
        <v>0</v>
      </c>
      <c r="BF633" s="28">
        <v>0</v>
      </c>
      <c r="BG633" s="28">
        <v>0</v>
      </c>
      <c r="BH633" s="28">
        <v>0</v>
      </c>
      <c r="BI633" s="28">
        <v>0</v>
      </c>
      <c r="BJ633" s="28">
        <v>0</v>
      </c>
      <c r="BK633" s="28">
        <v>0</v>
      </c>
      <c r="BL633" s="28">
        <v>0</v>
      </c>
      <c r="BM633" s="28">
        <v>0</v>
      </c>
      <c r="BN633" s="28">
        <v>0</v>
      </c>
      <c r="BO633" s="28">
        <v>0</v>
      </c>
      <c r="BP633" s="28">
        <v>0</v>
      </c>
      <c r="BQ633" s="28">
        <v>0</v>
      </c>
      <c r="BR633" s="28">
        <v>0</v>
      </c>
      <c r="BS633" s="28">
        <v>0</v>
      </c>
      <c r="BT633" s="28">
        <v>0</v>
      </c>
      <c r="BU633" s="28">
        <v>0</v>
      </c>
      <c r="BV633" s="31">
        <f t="shared" si="293"/>
        <v>0.31756419999999996</v>
      </c>
      <c r="BW633" s="31">
        <f t="shared" si="294"/>
        <v>0</v>
      </c>
      <c r="BX633" s="31">
        <f t="shared" si="295"/>
        <v>0</v>
      </c>
      <c r="BY633" s="31">
        <f t="shared" si="296"/>
        <v>0.31756419999999996</v>
      </c>
      <c r="BZ633" s="31">
        <f t="shared" si="297"/>
        <v>0</v>
      </c>
      <c r="CA633" s="31">
        <f t="shared" si="298"/>
        <v>0.13089999999999999</v>
      </c>
      <c r="CB633" s="31">
        <f t="shared" si="299"/>
        <v>0</v>
      </c>
      <c r="CC633" s="31">
        <f t="shared" si="300"/>
        <v>0</v>
      </c>
      <c r="CD633" s="31">
        <f t="shared" si="301"/>
        <v>0.13089999999999999</v>
      </c>
      <c r="CE633" s="31">
        <f t="shared" si="302"/>
        <v>0</v>
      </c>
      <c r="CF633" s="85" t="s">
        <v>1402</v>
      </c>
    </row>
    <row r="634" spans="1:84" ht="52.5" customHeight="1" x14ac:dyDescent="0.25">
      <c r="A634" s="25" t="s">
        <v>124</v>
      </c>
      <c r="B634" s="26" t="s">
        <v>789</v>
      </c>
      <c r="C634" s="29" t="s">
        <v>790</v>
      </c>
      <c r="D634" s="63">
        <v>2017</v>
      </c>
      <c r="E634" s="63">
        <v>2017</v>
      </c>
      <c r="F634" s="63" t="s">
        <v>1358</v>
      </c>
      <c r="G634" s="64">
        <v>4.1142061281337051E-2</v>
      </c>
      <c r="H634" s="64">
        <f t="shared" si="306"/>
        <v>0.2954</v>
      </c>
      <c r="I634" s="31" t="s">
        <v>1969</v>
      </c>
      <c r="J634" s="31">
        <v>1.8133704735376045E-2</v>
      </c>
      <c r="K634" s="31">
        <f t="shared" si="307"/>
        <v>0.13020000000000001</v>
      </c>
      <c r="L634" s="31" t="s">
        <v>1969</v>
      </c>
      <c r="M634" s="64">
        <v>0</v>
      </c>
      <c r="N634" s="31">
        <v>0</v>
      </c>
      <c r="O634" s="65">
        <v>0.270928</v>
      </c>
      <c r="P634" s="28">
        <v>0.31156719999999999</v>
      </c>
      <c r="Q634" s="28">
        <v>0.213528</v>
      </c>
      <c r="R634" s="31">
        <v>0.24555719999999998</v>
      </c>
      <c r="S634" s="31">
        <f t="shared" si="304"/>
        <v>0.16520000000000001</v>
      </c>
      <c r="T634" s="31">
        <f t="shared" si="305"/>
        <v>0.13020000000000001</v>
      </c>
      <c r="U634" s="31">
        <f t="shared" ref="U634:U695" si="309">X634+AH634+AR634+BB634+BL634</f>
        <v>0.16520000000000001</v>
      </c>
      <c r="V634" s="31">
        <f t="shared" si="308"/>
        <v>0</v>
      </c>
      <c r="W634" s="31">
        <f t="shared" si="303"/>
        <v>0</v>
      </c>
      <c r="X634" s="31">
        <v>0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8">
        <v>0</v>
      </c>
      <c r="AG634" s="28">
        <v>0</v>
      </c>
      <c r="AH634" s="28">
        <v>0</v>
      </c>
      <c r="AI634" s="28">
        <v>0</v>
      </c>
      <c r="AJ634" s="28">
        <v>0</v>
      </c>
      <c r="AK634" s="28">
        <v>0</v>
      </c>
      <c r="AL634" s="28">
        <v>0</v>
      </c>
      <c r="AM634" s="28">
        <v>0</v>
      </c>
      <c r="AN634" s="28">
        <v>0</v>
      </c>
      <c r="AO634" s="28">
        <v>0</v>
      </c>
      <c r="AP634" s="28">
        <v>0</v>
      </c>
      <c r="AQ634" s="28">
        <v>0</v>
      </c>
      <c r="AR634" s="28">
        <v>0.16520000000000001</v>
      </c>
      <c r="AS634" s="28">
        <v>0</v>
      </c>
      <c r="AT634" s="28">
        <v>0</v>
      </c>
      <c r="AU634" s="28">
        <v>0.16520000000000001</v>
      </c>
      <c r="AV634" s="28">
        <v>0</v>
      </c>
      <c r="AW634" s="28">
        <v>0.13020000000000001</v>
      </c>
      <c r="AX634" s="28">
        <v>0</v>
      </c>
      <c r="AY634" s="28">
        <v>0</v>
      </c>
      <c r="AZ634" s="28">
        <v>0.13020000000000001</v>
      </c>
      <c r="BA634" s="28">
        <v>0</v>
      </c>
      <c r="BB634" s="28">
        <v>0</v>
      </c>
      <c r="BC634" s="28">
        <v>0</v>
      </c>
      <c r="BD634" s="28">
        <v>0</v>
      </c>
      <c r="BE634" s="28">
        <v>0</v>
      </c>
      <c r="BF634" s="28">
        <v>0</v>
      </c>
      <c r="BG634" s="28">
        <v>0</v>
      </c>
      <c r="BH634" s="28">
        <v>0</v>
      </c>
      <c r="BI634" s="28">
        <v>0</v>
      </c>
      <c r="BJ634" s="28">
        <v>0</v>
      </c>
      <c r="BK634" s="28">
        <v>0</v>
      </c>
      <c r="BL634" s="28">
        <v>0</v>
      </c>
      <c r="BM634" s="28">
        <v>0</v>
      </c>
      <c r="BN634" s="28">
        <v>0</v>
      </c>
      <c r="BO634" s="28">
        <v>0</v>
      </c>
      <c r="BP634" s="28">
        <v>0</v>
      </c>
      <c r="BQ634" s="28">
        <v>0</v>
      </c>
      <c r="BR634" s="28">
        <v>0</v>
      </c>
      <c r="BS634" s="28">
        <v>0</v>
      </c>
      <c r="BT634" s="28">
        <v>0</v>
      </c>
      <c r="BU634" s="28">
        <v>0</v>
      </c>
      <c r="BV634" s="31">
        <f t="shared" ref="BV634:BV697" si="310">AH634+AM634+AR634+AW634+BB634+BG634+BL634</f>
        <v>0.2954</v>
      </c>
      <c r="BW634" s="31">
        <f t="shared" ref="BW634:BW697" si="311">AI634+AN634+AS634+AX634+BC634+BH634+BM634</f>
        <v>0</v>
      </c>
      <c r="BX634" s="31">
        <f t="shared" ref="BX634:BX697" si="312">AJ634+AO634+AT634+AY634+BD634+BI634+BN634</f>
        <v>0</v>
      </c>
      <c r="BY634" s="31">
        <f t="shared" ref="BY634:BY697" si="313">AK634+AP634+AU634+AZ634+BE634+BJ634+BO634</f>
        <v>0.2954</v>
      </c>
      <c r="BZ634" s="31">
        <f t="shared" ref="BZ634:BZ697" si="314">AL634+AQ634+AV634+BA634+BF634+BK634+BP634</f>
        <v>0</v>
      </c>
      <c r="CA634" s="31">
        <f t="shared" ref="CA634:CA697" si="315">AM634+AW634+BG634+BQ634</f>
        <v>0.13020000000000001</v>
      </c>
      <c r="CB634" s="31">
        <f t="shared" ref="CB634:CB697" si="316">AN634+AX634+BH634+BR634</f>
        <v>0</v>
      </c>
      <c r="CC634" s="31">
        <f t="shared" ref="CC634:CC697" si="317">AO634+AY634+BI634+BS634</f>
        <v>0</v>
      </c>
      <c r="CD634" s="31">
        <f t="shared" ref="CD634:CD697" si="318">AP634+AZ634+BJ634+BT634</f>
        <v>0.13020000000000001</v>
      </c>
      <c r="CE634" s="31">
        <f t="shared" ref="CE634:CE697" si="319">AQ634+BA634+BK634+BU634</f>
        <v>0</v>
      </c>
      <c r="CF634" s="85" t="s">
        <v>1402</v>
      </c>
    </row>
    <row r="635" spans="1:84" ht="52.5" customHeight="1" x14ac:dyDescent="0.25">
      <c r="A635" s="25" t="s">
        <v>124</v>
      </c>
      <c r="B635" s="26" t="s">
        <v>791</v>
      </c>
      <c r="C635" s="29" t="s">
        <v>792</v>
      </c>
      <c r="D635" s="63">
        <v>2017</v>
      </c>
      <c r="E635" s="63">
        <v>2017</v>
      </c>
      <c r="F635" s="63" t="s">
        <v>1358</v>
      </c>
      <c r="G635" s="64">
        <v>0.1124233983286908</v>
      </c>
      <c r="H635" s="64">
        <f t="shared" si="306"/>
        <v>0.80719999999999992</v>
      </c>
      <c r="I635" s="31" t="s">
        <v>1969</v>
      </c>
      <c r="J635" s="31">
        <v>4.0111420612813371E-2</v>
      </c>
      <c r="K635" s="31">
        <f t="shared" si="307"/>
        <v>0.28799999999999998</v>
      </c>
      <c r="L635" s="31" t="s">
        <v>1969</v>
      </c>
      <c r="M635" s="64">
        <v>0</v>
      </c>
      <c r="N635" s="31">
        <v>0</v>
      </c>
      <c r="O635" s="65">
        <v>0.85148799999999991</v>
      </c>
      <c r="P635" s="28">
        <v>0.97921119999999984</v>
      </c>
      <c r="Q635" s="28">
        <v>0.47231999999999996</v>
      </c>
      <c r="R635" s="31">
        <v>0.54316799999999987</v>
      </c>
      <c r="S635" s="31">
        <f t="shared" si="304"/>
        <v>0.51919999999999999</v>
      </c>
      <c r="T635" s="31">
        <f t="shared" si="305"/>
        <v>0.28799999999999998</v>
      </c>
      <c r="U635" s="31">
        <f t="shared" si="309"/>
        <v>0.51919999999999999</v>
      </c>
      <c r="V635" s="31">
        <f t="shared" si="308"/>
        <v>0</v>
      </c>
      <c r="W635" s="31">
        <f t="shared" si="303"/>
        <v>0</v>
      </c>
      <c r="X635" s="31">
        <v>0</v>
      </c>
      <c r="Y635" s="28">
        <v>0</v>
      </c>
      <c r="Z635" s="28">
        <v>0</v>
      </c>
      <c r="AA635" s="28">
        <v>0</v>
      </c>
      <c r="AB635" s="28">
        <v>0</v>
      </c>
      <c r="AC635" s="28">
        <v>0</v>
      </c>
      <c r="AD635" s="28">
        <v>0</v>
      </c>
      <c r="AE635" s="28">
        <v>0</v>
      </c>
      <c r="AF635" s="28">
        <v>0</v>
      </c>
      <c r="AG635" s="28">
        <v>0</v>
      </c>
      <c r="AH635" s="28">
        <v>0</v>
      </c>
      <c r="AI635" s="28">
        <v>0</v>
      </c>
      <c r="AJ635" s="28">
        <v>0</v>
      </c>
      <c r="AK635" s="28">
        <v>0</v>
      </c>
      <c r="AL635" s="28">
        <v>0</v>
      </c>
      <c r="AM635" s="28">
        <v>0</v>
      </c>
      <c r="AN635" s="28">
        <v>0</v>
      </c>
      <c r="AO635" s="28">
        <v>0</v>
      </c>
      <c r="AP635" s="28">
        <v>0</v>
      </c>
      <c r="AQ635" s="28">
        <v>0</v>
      </c>
      <c r="AR635" s="28">
        <v>0.51919999999999999</v>
      </c>
      <c r="AS635" s="28">
        <v>0</v>
      </c>
      <c r="AT635" s="28">
        <v>0</v>
      </c>
      <c r="AU635" s="28">
        <v>0.51919999999999999</v>
      </c>
      <c r="AV635" s="28">
        <v>0</v>
      </c>
      <c r="AW635" s="28">
        <v>0.28799999999999998</v>
      </c>
      <c r="AX635" s="28">
        <v>0</v>
      </c>
      <c r="AY635" s="28">
        <v>0</v>
      </c>
      <c r="AZ635" s="28">
        <v>0.28799999999999998</v>
      </c>
      <c r="BA635" s="28">
        <v>0</v>
      </c>
      <c r="BB635" s="28">
        <v>0</v>
      </c>
      <c r="BC635" s="28">
        <v>0</v>
      </c>
      <c r="BD635" s="28">
        <v>0</v>
      </c>
      <c r="BE635" s="28">
        <v>0</v>
      </c>
      <c r="BF635" s="28">
        <v>0</v>
      </c>
      <c r="BG635" s="28">
        <v>0</v>
      </c>
      <c r="BH635" s="28">
        <v>0</v>
      </c>
      <c r="BI635" s="28">
        <v>0</v>
      </c>
      <c r="BJ635" s="28">
        <v>0</v>
      </c>
      <c r="BK635" s="28">
        <v>0</v>
      </c>
      <c r="BL635" s="28">
        <v>0</v>
      </c>
      <c r="BM635" s="28">
        <v>0</v>
      </c>
      <c r="BN635" s="28">
        <v>0</v>
      </c>
      <c r="BO635" s="28">
        <v>0</v>
      </c>
      <c r="BP635" s="28">
        <v>0</v>
      </c>
      <c r="BQ635" s="28">
        <v>0</v>
      </c>
      <c r="BR635" s="28">
        <v>0</v>
      </c>
      <c r="BS635" s="28">
        <v>0</v>
      </c>
      <c r="BT635" s="28">
        <v>0</v>
      </c>
      <c r="BU635" s="28">
        <v>0</v>
      </c>
      <c r="BV635" s="31">
        <f t="shared" si="310"/>
        <v>0.80719999999999992</v>
      </c>
      <c r="BW635" s="31">
        <f t="shared" si="311"/>
        <v>0</v>
      </c>
      <c r="BX635" s="31">
        <f t="shared" si="312"/>
        <v>0</v>
      </c>
      <c r="BY635" s="31">
        <f t="shared" si="313"/>
        <v>0.80719999999999992</v>
      </c>
      <c r="BZ635" s="31">
        <f t="shared" si="314"/>
        <v>0</v>
      </c>
      <c r="CA635" s="31">
        <f t="shared" si="315"/>
        <v>0.28799999999999998</v>
      </c>
      <c r="CB635" s="31">
        <f t="shared" si="316"/>
        <v>0</v>
      </c>
      <c r="CC635" s="31">
        <f t="shared" si="317"/>
        <v>0</v>
      </c>
      <c r="CD635" s="31">
        <f t="shared" si="318"/>
        <v>0.28799999999999998</v>
      </c>
      <c r="CE635" s="31">
        <f t="shared" si="319"/>
        <v>0</v>
      </c>
      <c r="CF635" s="85" t="s">
        <v>1402</v>
      </c>
    </row>
    <row r="636" spans="1:84" ht="52.5" customHeight="1" x14ac:dyDescent="0.25">
      <c r="A636" s="25" t="s">
        <v>124</v>
      </c>
      <c r="B636" s="26" t="s">
        <v>793</v>
      </c>
      <c r="C636" s="29" t="s">
        <v>794</v>
      </c>
      <c r="D636" s="63">
        <v>2017</v>
      </c>
      <c r="E636" s="63">
        <v>2017</v>
      </c>
      <c r="F636" s="63" t="s">
        <v>1358</v>
      </c>
      <c r="G636" s="64">
        <v>5.5835654596100279E-2</v>
      </c>
      <c r="H636" s="64">
        <f t="shared" si="306"/>
        <v>0.40089999999999998</v>
      </c>
      <c r="I636" s="31" t="s">
        <v>1969</v>
      </c>
      <c r="J636" s="31">
        <v>2.2966573816155987E-2</v>
      </c>
      <c r="K636" s="31">
        <f t="shared" si="307"/>
        <v>0.16489999999999999</v>
      </c>
      <c r="L636" s="31" t="s">
        <v>1969</v>
      </c>
      <c r="M636" s="64">
        <v>0</v>
      </c>
      <c r="N636" s="31">
        <v>0</v>
      </c>
      <c r="O636" s="65">
        <v>0.38703999999999994</v>
      </c>
      <c r="P636" s="28">
        <v>0.44509599999999988</v>
      </c>
      <c r="Q636" s="28">
        <v>0.27043599999999995</v>
      </c>
      <c r="R636" s="31">
        <v>0.31100139999999993</v>
      </c>
      <c r="S636" s="31">
        <f t="shared" si="304"/>
        <v>0.23599999999999999</v>
      </c>
      <c r="T636" s="31">
        <f t="shared" si="305"/>
        <v>0.16489999999999999</v>
      </c>
      <c r="U636" s="31">
        <f t="shared" si="309"/>
        <v>0.23599999999999999</v>
      </c>
      <c r="V636" s="31">
        <f t="shared" si="308"/>
        <v>0</v>
      </c>
      <c r="W636" s="31">
        <f t="shared" si="303"/>
        <v>0</v>
      </c>
      <c r="X636" s="31">
        <v>0</v>
      </c>
      <c r="Y636" s="28">
        <v>0</v>
      </c>
      <c r="Z636" s="28">
        <v>0</v>
      </c>
      <c r="AA636" s="28">
        <v>0</v>
      </c>
      <c r="AB636" s="28">
        <v>0</v>
      </c>
      <c r="AC636" s="28">
        <v>0</v>
      </c>
      <c r="AD636" s="28">
        <v>0</v>
      </c>
      <c r="AE636" s="28">
        <v>0</v>
      </c>
      <c r="AF636" s="28">
        <v>0</v>
      </c>
      <c r="AG636" s="28">
        <v>0</v>
      </c>
      <c r="AH636" s="28">
        <v>0</v>
      </c>
      <c r="AI636" s="28">
        <v>0</v>
      </c>
      <c r="AJ636" s="28">
        <v>0</v>
      </c>
      <c r="AK636" s="28">
        <v>0</v>
      </c>
      <c r="AL636" s="28">
        <v>0</v>
      </c>
      <c r="AM636" s="28">
        <v>0</v>
      </c>
      <c r="AN636" s="28">
        <v>0</v>
      </c>
      <c r="AO636" s="28">
        <v>0</v>
      </c>
      <c r="AP636" s="28">
        <v>0</v>
      </c>
      <c r="AQ636" s="28">
        <v>0</v>
      </c>
      <c r="AR636" s="28">
        <v>0.23599999999999999</v>
      </c>
      <c r="AS636" s="28">
        <v>0</v>
      </c>
      <c r="AT636" s="28">
        <v>0</v>
      </c>
      <c r="AU636" s="28">
        <v>0.23599999999999999</v>
      </c>
      <c r="AV636" s="28">
        <v>0</v>
      </c>
      <c r="AW636" s="28">
        <v>0.16489999999999999</v>
      </c>
      <c r="AX636" s="28">
        <v>0</v>
      </c>
      <c r="AY636" s="28">
        <v>0</v>
      </c>
      <c r="AZ636" s="28">
        <v>0.16489999999999999</v>
      </c>
      <c r="BA636" s="28">
        <v>0</v>
      </c>
      <c r="BB636" s="28">
        <v>0</v>
      </c>
      <c r="BC636" s="28">
        <v>0</v>
      </c>
      <c r="BD636" s="28">
        <v>0</v>
      </c>
      <c r="BE636" s="28">
        <v>0</v>
      </c>
      <c r="BF636" s="28">
        <v>0</v>
      </c>
      <c r="BG636" s="28">
        <v>0</v>
      </c>
      <c r="BH636" s="28">
        <v>0</v>
      </c>
      <c r="BI636" s="28">
        <v>0</v>
      </c>
      <c r="BJ636" s="28">
        <v>0</v>
      </c>
      <c r="BK636" s="28">
        <v>0</v>
      </c>
      <c r="BL636" s="28">
        <v>0</v>
      </c>
      <c r="BM636" s="28">
        <v>0</v>
      </c>
      <c r="BN636" s="28">
        <v>0</v>
      </c>
      <c r="BO636" s="28">
        <v>0</v>
      </c>
      <c r="BP636" s="28">
        <v>0</v>
      </c>
      <c r="BQ636" s="28">
        <v>0</v>
      </c>
      <c r="BR636" s="28">
        <v>0</v>
      </c>
      <c r="BS636" s="28">
        <v>0</v>
      </c>
      <c r="BT636" s="28">
        <v>0</v>
      </c>
      <c r="BU636" s="28">
        <v>0</v>
      </c>
      <c r="BV636" s="31">
        <f t="shared" si="310"/>
        <v>0.40089999999999998</v>
      </c>
      <c r="BW636" s="31">
        <f t="shared" si="311"/>
        <v>0</v>
      </c>
      <c r="BX636" s="31">
        <f t="shared" si="312"/>
        <v>0</v>
      </c>
      <c r="BY636" s="31">
        <f t="shared" si="313"/>
        <v>0.40089999999999998</v>
      </c>
      <c r="BZ636" s="31">
        <f t="shared" si="314"/>
        <v>0</v>
      </c>
      <c r="CA636" s="31">
        <f t="shared" si="315"/>
        <v>0.16489999999999999</v>
      </c>
      <c r="CB636" s="31">
        <f t="shared" si="316"/>
        <v>0</v>
      </c>
      <c r="CC636" s="31">
        <f t="shared" si="317"/>
        <v>0</v>
      </c>
      <c r="CD636" s="31">
        <f t="shared" si="318"/>
        <v>0.16489999999999999</v>
      </c>
      <c r="CE636" s="31">
        <f t="shared" si="319"/>
        <v>0</v>
      </c>
      <c r="CF636" s="85" t="s">
        <v>1402</v>
      </c>
    </row>
    <row r="637" spans="1:84" ht="52.5" customHeight="1" x14ac:dyDescent="0.25">
      <c r="A637" s="25" t="s">
        <v>124</v>
      </c>
      <c r="B637" s="26" t="s">
        <v>795</v>
      </c>
      <c r="C637" s="29" t="s">
        <v>796</v>
      </c>
      <c r="D637" s="63">
        <v>2017</v>
      </c>
      <c r="E637" s="63">
        <v>2017</v>
      </c>
      <c r="F637" s="63" t="s">
        <v>1358</v>
      </c>
      <c r="G637" s="64">
        <v>8.1112869080779942E-2</v>
      </c>
      <c r="H637" s="64">
        <f t="shared" si="306"/>
        <v>0.58239039999999997</v>
      </c>
      <c r="I637" s="31" t="s">
        <v>1969</v>
      </c>
      <c r="J637" s="31">
        <v>3.3899721448467972E-2</v>
      </c>
      <c r="K637" s="31">
        <f t="shared" si="307"/>
        <v>0.24340000000000001</v>
      </c>
      <c r="L637" s="31" t="s">
        <v>1969</v>
      </c>
      <c r="M637" s="64">
        <v>0</v>
      </c>
      <c r="N637" s="31">
        <v>0</v>
      </c>
      <c r="O637" s="65">
        <v>0.55594425599999997</v>
      </c>
      <c r="P637" s="28">
        <v>0.63933589439999994</v>
      </c>
      <c r="Q637" s="28">
        <v>0.39917599999999998</v>
      </c>
      <c r="R637" s="31">
        <v>0.45905239999999992</v>
      </c>
      <c r="S637" s="31">
        <f t="shared" si="304"/>
        <v>0.33899040000000003</v>
      </c>
      <c r="T637" s="31">
        <f t="shared" si="305"/>
        <v>0.24340000000000001</v>
      </c>
      <c r="U637" s="31">
        <f t="shared" si="309"/>
        <v>0.33899040000000003</v>
      </c>
      <c r="V637" s="31">
        <f t="shared" si="308"/>
        <v>0</v>
      </c>
      <c r="W637" s="31">
        <f t="shared" si="303"/>
        <v>0</v>
      </c>
      <c r="X637" s="31">
        <v>0</v>
      </c>
      <c r="Y637" s="28">
        <v>0</v>
      </c>
      <c r="Z637" s="28">
        <v>0</v>
      </c>
      <c r="AA637" s="28">
        <v>0</v>
      </c>
      <c r="AB637" s="28">
        <v>0</v>
      </c>
      <c r="AC637" s="28">
        <v>0</v>
      </c>
      <c r="AD637" s="28">
        <v>0</v>
      </c>
      <c r="AE637" s="28">
        <v>0</v>
      </c>
      <c r="AF637" s="28">
        <v>0</v>
      </c>
      <c r="AG637" s="28">
        <v>0</v>
      </c>
      <c r="AH637" s="28">
        <v>3.2190399999999994E-2</v>
      </c>
      <c r="AI637" s="28">
        <v>0</v>
      </c>
      <c r="AJ637" s="28">
        <v>0</v>
      </c>
      <c r="AK637" s="28">
        <v>3.2190399999999994E-2</v>
      </c>
      <c r="AL637" s="28">
        <v>0</v>
      </c>
      <c r="AM637" s="28">
        <v>0</v>
      </c>
      <c r="AN637" s="28">
        <v>0</v>
      </c>
      <c r="AO637" s="28">
        <v>0</v>
      </c>
      <c r="AP637" s="28">
        <v>0</v>
      </c>
      <c r="AQ637" s="28">
        <v>0</v>
      </c>
      <c r="AR637" s="28">
        <v>0.30680000000000002</v>
      </c>
      <c r="AS637" s="28">
        <v>0</v>
      </c>
      <c r="AT637" s="28">
        <v>0</v>
      </c>
      <c r="AU637" s="28">
        <v>0.30680000000000002</v>
      </c>
      <c r="AV637" s="28">
        <v>0</v>
      </c>
      <c r="AW637" s="28">
        <v>0.24340000000000001</v>
      </c>
      <c r="AX637" s="28">
        <v>0</v>
      </c>
      <c r="AY637" s="28">
        <v>0</v>
      </c>
      <c r="AZ637" s="28">
        <v>0.24340000000000001</v>
      </c>
      <c r="BA637" s="28">
        <v>0</v>
      </c>
      <c r="BB637" s="28">
        <v>0</v>
      </c>
      <c r="BC637" s="28">
        <v>0</v>
      </c>
      <c r="BD637" s="28">
        <v>0</v>
      </c>
      <c r="BE637" s="28">
        <v>0</v>
      </c>
      <c r="BF637" s="28">
        <v>0</v>
      </c>
      <c r="BG637" s="28">
        <v>0</v>
      </c>
      <c r="BH637" s="28">
        <v>0</v>
      </c>
      <c r="BI637" s="28">
        <v>0</v>
      </c>
      <c r="BJ637" s="28">
        <v>0</v>
      </c>
      <c r="BK637" s="28">
        <v>0</v>
      </c>
      <c r="BL637" s="28">
        <v>0</v>
      </c>
      <c r="BM637" s="28">
        <v>0</v>
      </c>
      <c r="BN637" s="28">
        <v>0</v>
      </c>
      <c r="BO637" s="28">
        <v>0</v>
      </c>
      <c r="BP637" s="28">
        <v>0</v>
      </c>
      <c r="BQ637" s="28">
        <v>0</v>
      </c>
      <c r="BR637" s="28">
        <v>0</v>
      </c>
      <c r="BS637" s="28">
        <v>0</v>
      </c>
      <c r="BT637" s="28">
        <v>0</v>
      </c>
      <c r="BU637" s="28">
        <v>0</v>
      </c>
      <c r="BV637" s="31">
        <f t="shared" si="310"/>
        <v>0.58239039999999997</v>
      </c>
      <c r="BW637" s="31">
        <f t="shared" si="311"/>
        <v>0</v>
      </c>
      <c r="BX637" s="31">
        <f t="shared" si="312"/>
        <v>0</v>
      </c>
      <c r="BY637" s="31">
        <f t="shared" si="313"/>
        <v>0.58239039999999997</v>
      </c>
      <c r="BZ637" s="31">
        <f t="shared" si="314"/>
        <v>0</v>
      </c>
      <c r="CA637" s="31">
        <f t="shared" si="315"/>
        <v>0.24340000000000001</v>
      </c>
      <c r="CB637" s="31">
        <f t="shared" si="316"/>
        <v>0</v>
      </c>
      <c r="CC637" s="31">
        <f t="shared" si="317"/>
        <v>0</v>
      </c>
      <c r="CD637" s="31">
        <f t="shared" si="318"/>
        <v>0.24340000000000001</v>
      </c>
      <c r="CE637" s="31">
        <f t="shared" si="319"/>
        <v>0</v>
      </c>
      <c r="CF637" s="85" t="s">
        <v>1402</v>
      </c>
    </row>
    <row r="638" spans="1:84" ht="52.5" customHeight="1" x14ac:dyDescent="0.25">
      <c r="A638" s="25" t="s">
        <v>124</v>
      </c>
      <c r="B638" s="26" t="s">
        <v>797</v>
      </c>
      <c r="C638" s="29" t="s">
        <v>798</v>
      </c>
      <c r="D638" s="63">
        <v>2017</v>
      </c>
      <c r="E638" s="63">
        <v>2017</v>
      </c>
      <c r="F638" s="63" t="s">
        <v>1358</v>
      </c>
      <c r="G638" s="64">
        <v>9.6652618384401118E-2</v>
      </c>
      <c r="H638" s="64">
        <f t="shared" si="306"/>
        <v>0.69396579999999997</v>
      </c>
      <c r="I638" s="31" t="s">
        <v>1969</v>
      </c>
      <c r="J638" s="31">
        <v>4.0724233983286909E-2</v>
      </c>
      <c r="K638" s="31">
        <f t="shared" si="307"/>
        <v>0.29239999999999999</v>
      </c>
      <c r="L638" s="31" t="s">
        <v>1969</v>
      </c>
      <c r="M638" s="64">
        <v>0</v>
      </c>
      <c r="N638" s="31">
        <v>0</v>
      </c>
      <c r="O638" s="65">
        <v>0.65856791199999987</v>
      </c>
      <c r="P638" s="28">
        <v>0.75735309879999979</v>
      </c>
      <c r="Q638" s="28">
        <v>0.47953599999999996</v>
      </c>
      <c r="R638" s="31">
        <v>0.55146639999999991</v>
      </c>
      <c r="S638" s="31">
        <f t="shared" si="304"/>
        <v>0.40156579999999997</v>
      </c>
      <c r="T638" s="31">
        <f t="shared" si="305"/>
        <v>0.29239999999999999</v>
      </c>
      <c r="U638" s="31">
        <f t="shared" si="309"/>
        <v>0.40156579999999997</v>
      </c>
      <c r="V638" s="31">
        <f t="shared" si="308"/>
        <v>0</v>
      </c>
      <c r="W638" s="31">
        <f t="shared" si="303"/>
        <v>0</v>
      </c>
      <c r="X638" s="31">
        <v>0</v>
      </c>
      <c r="Y638" s="28">
        <v>0</v>
      </c>
      <c r="Z638" s="28">
        <v>0</v>
      </c>
      <c r="AA638" s="28">
        <v>0</v>
      </c>
      <c r="AB638" s="28">
        <v>0</v>
      </c>
      <c r="AC638" s="28">
        <v>0</v>
      </c>
      <c r="AD638" s="28">
        <v>0</v>
      </c>
      <c r="AE638" s="28">
        <v>0</v>
      </c>
      <c r="AF638" s="28">
        <v>0</v>
      </c>
      <c r="AG638" s="28">
        <v>0</v>
      </c>
      <c r="AH638" s="28">
        <v>2.3965799999999999E-2</v>
      </c>
      <c r="AI638" s="28">
        <v>0</v>
      </c>
      <c r="AJ638" s="28">
        <v>0</v>
      </c>
      <c r="AK638" s="28">
        <v>2.3965799999999999E-2</v>
      </c>
      <c r="AL638" s="28">
        <v>0</v>
      </c>
      <c r="AM638" s="28">
        <v>0</v>
      </c>
      <c r="AN638" s="28">
        <v>0</v>
      </c>
      <c r="AO638" s="28">
        <v>0</v>
      </c>
      <c r="AP638" s="28">
        <v>0</v>
      </c>
      <c r="AQ638" s="28">
        <v>0</v>
      </c>
      <c r="AR638" s="28">
        <v>0.37759999999999999</v>
      </c>
      <c r="AS638" s="28">
        <v>0</v>
      </c>
      <c r="AT638" s="28">
        <v>0</v>
      </c>
      <c r="AU638" s="28">
        <v>0.37759999999999999</v>
      </c>
      <c r="AV638" s="28">
        <v>0</v>
      </c>
      <c r="AW638" s="28">
        <v>0.29239999999999999</v>
      </c>
      <c r="AX638" s="28">
        <v>0</v>
      </c>
      <c r="AY638" s="28">
        <v>0</v>
      </c>
      <c r="AZ638" s="28">
        <v>0.29239999999999999</v>
      </c>
      <c r="BA638" s="28">
        <v>0</v>
      </c>
      <c r="BB638" s="28">
        <v>0</v>
      </c>
      <c r="BC638" s="28">
        <v>0</v>
      </c>
      <c r="BD638" s="28">
        <v>0</v>
      </c>
      <c r="BE638" s="28">
        <v>0</v>
      </c>
      <c r="BF638" s="28">
        <v>0</v>
      </c>
      <c r="BG638" s="28">
        <v>0</v>
      </c>
      <c r="BH638" s="28">
        <v>0</v>
      </c>
      <c r="BI638" s="28">
        <v>0</v>
      </c>
      <c r="BJ638" s="28">
        <v>0</v>
      </c>
      <c r="BK638" s="28">
        <v>0</v>
      </c>
      <c r="BL638" s="28">
        <v>0</v>
      </c>
      <c r="BM638" s="28">
        <v>0</v>
      </c>
      <c r="BN638" s="28">
        <v>0</v>
      </c>
      <c r="BO638" s="28">
        <v>0</v>
      </c>
      <c r="BP638" s="28">
        <v>0</v>
      </c>
      <c r="BQ638" s="28">
        <v>0</v>
      </c>
      <c r="BR638" s="28">
        <v>0</v>
      </c>
      <c r="BS638" s="28">
        <v>0</v>
      </c>
      <c r="BT638" s="28">
        <v>0</v>
      </c>
      <c r="BU638" s="28">
        <v>0</v>
      </c>
      <c r="BV638" s="31">
        <f t="shared" si="310"/>
        <v>0.69396579999999997</v>
      </c>
      <c r="BW638" s="31">
        <f t="shared" si="311"/>
        <v>0</v>
      </c>
      <c r="BX638" s="31">
        <f t="shared" si="312"/>
        <v>0</v>
      </c>
      <c r="BY638" s="31">
        <f t="shared" si="313"/>
        <v>0.69396579999999997</v>
      </c>
      <c r="BZ638" s="31">
        <f t="shared" si="314"/>
        <v>0</v>
      </c>
      <c r="CA638" s="31">
        <f t="shared" si="315"/>
        <v>0.29239999999999999</v>
      </c>
      <c r="CB638" s="31">
        <f t="shared" si="316"/>
        <v>0</v>
      </c>
      <c r="CC638" s="31">
        <f t="shared" si="317"/>
        <v>0</v>
      </c>
      <c r="CD638" s="31">
        <f t="shared" si="318"/>
        <v>0.29239999999999999</v>
      </c>
      <c r="CE638" s="31">
        <f t="shared" si="319"/>
        <v>0</v>
      </c>
      <c r="CF638" s="85" t="s">
        <v>1402</v>
      </c>
    </row>
    <row r="639" spans="1:84" ht="52.5" customHeight="1" x14ac:dyDescent="0.25">
      <c r="A639" s="25" t="s">
        <v>124</v>
      </c>
      <c r="B639" s="26" t="s">
        <v>799</v>
      </c>
      <c r="C639" s="29" t="s">
        <v>800</v>
      </c>
      <c r="D639" s="63">
        <v>2017</v>
      </c>
      <c r="E639" s="63">
        <v>2017</v>
      </c>
      <c r="F639" s="63" t="s">
        <v>1358</v>
      </c>
      <c r="G639" s="64">
        <v>6.2293064066852373E-2</v>
      </c>
      <c r="H639" s="64">
        <f t="shared" si="306"/>
        <v>0.4472642</v>
      </c>
      <c r="I639" s="31" t="s">
        <v>1969</v>
      </c>
      <c r="J639" s="31">
        <v>2.6434540389972144E-2</v>
      </c>
      <c r="K639" s="31">
        <f t="shared" si="307"/>
        <v>0.1898</v>
      </c>
      <c r="L639" s="31" t="s">
        <v>1969</v>
      </c>
      <c r="M639" s="64">
        <v>0</v>
      </c>
      <c r="N639" s="31">
        <v>0</v>
      </c>
      <c r="O639" s="65">
        <v>0.42224128799999994</v>
      </c>
      <c r="P639" s="28">
        <v>0.48557748119999988</v>
      </c>
      <c r="Q639" s="28">
        <v>0.31127199999999999</v>
      </c>
      <c r="R639" s="31">
        <v>0.35796279999999997</v>
      </c>
      <c r="S639" s="31">
        <f t="shared" si="304"/>
        <v>0.25746419999999998</v>
      </c>
      <c r="T639" s="31">
        <f t="shared" si="305"/>
        <v>0.1898</v>
      </c>
      <c r="U639" s="31">
        <f t="shared" si="309"/>
        <v>0.25746419999999998</v>
      </c>
      <c r="V639" s="31">
        <f t="shared" si="308"/>
        <v>0</v>
      </c>
      <c r="W639" s="31">
        <f t="shared" si="303"/>
        <v>0</v>
      </c>
      <c r="X639" s="31">
        <v>0</v>
      </c>
      <c r="Y639" s="28">
        <v>0</v>
      </c>
      <c r="Z639" s="28">
        <v>0</v>
      </c>
      <c r="AA639" s="28">
        <v>0</v>
      </c>
      <c r="AB639" s="28">
        <v>0</v>
      </c>
      <c r="AC639" s="28">
        <v>0</v>
      </c>
      <c r="AD639" s="28">
        <v>0</v>
      </c>
      <c r="AE639" s="28">
        <v>0</v>
      </c>
      <c r="AF639" s="28">
        <v>0</v>
      </c>
      <c r="AG639" s="28">
        <v>0</v>
      </c>
      <c r="AH639" s="28">
        <v>2.1464200000000003E-2</v>
      </c>
      <c r="AI639" s="28">
        <v>0</v>
      </c>
      <c r="AJ639" s="28">
        <v>0</v>
      </c>
      <c r="AK639" s="28">
        <v>2.1464200000000003E-2</v>
      </c>
      <c r="AL639" s="28">
        <v>0</v>
      </c>
      <c r="AM639" s="28">
        <v>0</v>
      </c>
      <c r="AN639" s="28">
        <v>0</v>
      </c>
      <c r="AO639" s="28">
        <v>0</v>
      </c>
      <c r="AP639" s="28">
        <v>0</v>
      </c>
      <c r="AQ639" s="28">
        <v>0</v>
      </c>
      <c r="AR639" s="28">
        <v>0.23599999999999999</v>
      </c>
      <c r="AS639" s="28">
        <v>0</v>
      </c>
      <c r="AT639" s="28">
        <v>0</v>
      </c>
      <c r="AU639" s="28">
        <v>0.23599999999999999</v>
      </c>
      <c r="AV639" s="28">
        <v>0</v>
      </c>
      <c r="AW639" s="28">
        <v>0.1898</v>
      </c>
      <c r="AX639" s="28">
        <v>0</v>
      </c>
      <c r="AY639" s="28">
        <v>0</v>
      </c>
      <c r="AZ639" s="28">
        <v>0.1898</v>
      </c>
      <c r="BA639" s="28">
        <v>0</v>
      </c>
      <c r="BB639" s="28">
        <v>0</v>
      </c>
      <c r="BC639" s="28">
        <v>0</v>
      </c>
      <c r="BD639" s="28">
        <v>0</v>
      </c>
      <c r="BE639" s="28">
        <v>0</v>
      </c>
      <c r="BF639" s="28">
        <v>0</v>
      </c>
      <c r="BG639" s="28">
        <v>0</v>
      </c>
      <c r="BH639" s="28">
        <v>0</v>
      </c>
      <c r="BI639" s="28">
        <v>0</v>
      </c>
      <c r="BJ639" s="28">
        <v>0</v>
      </c>
      <c r="BK639" s="28">
        <v>0</v>
      </c>
      <c r="BL639" s="28">
        <v>0</v>
      </c>
      <c r="BM639" s="28">
        <v>0</v>
      </c>
      <c r="BN639" s="28">
        <v>0</v>
      </c>
      <c r="BO639" s="28">
        <v>0</v>
      </c>
      <c r="BP639" s="28">
        <v>0</v>
      </c>
      <c r="BQ639" s="28">
        <v>0</v>
      </c>
      <c r="BR639" s="28">
        <v>0</v>
      </c>
      <c r="BS639" s="28">
        <v>0</v>
      </c>
      <c r="BT639" s="28">
        <v>0</v>
      </c>
      <c r="BU639" s="28">
        <v>0</v>
      </c>
      <c r="BV639" s="31">
        <f t="shared" si="310"/>
        <v>0.4472642</v>
      </c>
      <c r="BW639" s="31">
        <f t="shared" si="311"/>
        <v>0</v>
      </c>
      <c r="BX639" s="31">
        <f t="shared" si="312"/>
        <v>0</v>
      </c>
      <c r="BY639" s="31">
        <f t="shared" si="313"/>
        <v>0.4472642</v>
      </c>
      <c r="BZ639" s="31">
        <f t="shared" si="314"/>
        <v>0</v>
      </c>
      <c r="CA639" s="31">
        <f t="shared" si="315"/>
        <v>0.1898</v>
      </c>
      <c r="CB639" s="31">
        <f t="shared" si="316"/>
        <v>0</v>
      </c>
      <c r="CC639" s="31">
        <f t="shared" si="317"/>
        <v>0</v>
      </c>
      <c r="CD639" s="31">
        <f t="shared" si="318"/>
        <v>0.1898</v>
      </c>
      <c r="CE639" s="31">
        <f t="shared" si="319"/>
        <v>0</v>
      </c>
      <c r="CF639" s="85" t="s">
        <v>1402</v>
      </c>
    </row>
    <row r="640" spans="1:84" ht="52.5" customHeight="1" x14ac:dyDescent="0.25">
      <c r="A640" s="25" t="s">
        <v>124</v>
      </c>
      <c r="B640" s="26" t="s">
        <v>801</v>
      </c>
      <c r="C640" s="29" t="s">
        <v>802</v>
      </c>
      <c r="D640" s="63">
        <v>2017</v>
      </c>
      <c r="E640" s="63">
        <v>2017</v>
      </c>
      <c r="F640" s="63" t="s">
        <v>1358</v>
      </c>
      <c r="G640" s="64">
        <v>5.2465181058495819E-2</v>
      </c>
      <c r="H640" s="64">
        <f t="shared" si="306"/>
        <v>0.37669999999999998</v>
      </c>
      <c r="I640" s="31" t="s">
        <v>1969</v>
      </c>
      <c r="J640" s="31">
        <v>1.9596100278551531E-2</v>
      </c>
      <c r="K640" s="31">
        <f t="shared" si="307"/>
        <v>0.14069999999999999</v>
      </c>
      <c r="L640" s="31" t="s">
        <v>1969</v>
      </c>
      <c r="M640" s="64">
        <v>0</v>
      </c>
      <c r="N640" s="31">
        <v>0</v>
      </c>
      <c r="O640" s="65">
        <v>0.38703999999999994</v>
      </c>
      <c r="P640" s="28">
        <v>0.44509599999999988</v>
      </c>
      <c r="Q640" s="28">
        <v>0.23074799999999998</v>
      </c>
      <c r="R640" s="31">
        <v>0.26536019999999994</v>
      </c>
      <c r="S640" s="31">
        <f t="shared" si="304"/>
        <v>0.23599999999999999</v>
      </c>
      <c r="T640" s="31">
        <f t="shared" si="305"/>
        <v>0.14069999999999999</v>
      </c>
      <c r="U640" s="31">
        <f t="shared" si="309"/>
        <v>0.23599999999999999</v>
      </c>
      <c r="V640" s="31">
        <f t="shared" si="308"/>
        <v>0</v>
      </c>
      <c r="W640" s="31">
        <f t="shared" si="303"/>
        <v>0</v>
      </c>
      <c r="X640" s="31">
        <v>0</v>
      </c>
      <c r="Y640" s="28">
        <v>0</v>
      </c>
      <c r="Z640" s="28">
        <v>0</v>
      </c>
      <c r="AA640" s="28">
        <v>0</v>
      </c>
      <c r="AB640" s="28">
        <v>0</v>
      </c>
      <c r="AC640" s="28">
        <v>0</v>
      </c>
      <c r="AD640" s="28">
        <v>0</v>
      </c>
      <c r="AE640" s="28">
        <v>0</v>
      </c>
      <c r="AF640" s="28">
        <v>0</v>
      </c>
      <c r="AG640" s="28">
        <v>0</v>
      </c>
      <c r="AH640" s="28">
        <v>0</v>
      </c>
      <c r="AI640" s="28">
        <v>0</v>
      </c>
      <c r="AJ640" s="28">
        <v>0</v>
      </c>
      <c r="AK640" s="28">
        <v>0</v>
      </c>
      <c r="AL640" s="28">
        <v>0</v>
      </c>
      <c r="AM640" s="28">
        <v>0</v>
      </c>
      <c r="AN640" s="28">
        <v>0</v>
      </c>
      <c r="AO640" s="28">
        <v>0</v>
      </c>
      <c r="AP640" s="28">
        <v>0</v>
      </c>
      <c r="AQ640" s="28">
        <v>0</v>
      </c>
      <c r="AR640" s="28">
        <v>0.23599999999999999</v>
      </c>
      <c r="AS640" s="28">
        <v>0</v>
      </c>
      <c r="AT640" s="28">
        <v>0</v>
      </c>
      <c r="AU640" s="28">
        <v>0.23599999999999999</v>
      </c>
      <c r="AV640" s="28">
        <v>0</v>
      </c>
      <c r="AW640" s="28">
        <v>0.14069999999999999</v>
      </c>
      <c r="AX640" s="28">
        <v>0</v>
      </c>
      <c r="AY640" s="28">
        <v>0</v>
      </c>
      <c r="AZ640" s="28">
        <v>0.14069999999999999</v>
      </c>
      <c r="BA640" s="28">
        <v>0</v>
      </c>
      <c r="BB640" s="28">
        <v>0</v>
      </c>
      <c r="BC640" s="28">
        <v>0</v>
      </c>
      <c r="BD640" s="28">
        <v>0</v>
      </c>
      <c r="BE640" s="28">
        <v>0</v>
      </c>
      <c r="BF640" s="28">
        <v>0</v>
      </c>
      <c r="BG640" s="28">
        <v>0</v>
      </c>
      <c r="BH640" s="28">
        <v>0</v>
      </c>
      <c r="BI640" s="28">
        <v>0</v>
      </c>
      <c r="BJ640" s="28">
        <v>0</v>
      </c>
      <c r="BK640" s="28">
        <v>0</v>
      </c>
      <c r="BL640" s="28">
        <v>0</v>
      </c>
      <c r="BM640" s="28">
        <v>0</v>
      </c>
      <c r="BN640" s="28">
        <v>0</v>
      </c>
      <c r="BO640" s="28">
        <v>0</v>
      </c>
      <c r="BP640" s="28">
        <v>0</v>
      </c>
      <c r="BQ640" s="28">
        <v>0</v>
      </c>
      <c r="BR640" s="28">
        <v>0</v>
      </c>
      <c r="BS640" s="28">
        <v>0</v>
      </c>
      <c r="BT640" s="28">
        <v>0</v>
      </c>
      <c r="BU640" s="28">
        <v>0</v>
      </c>
      <c r="BV640" s="31">
        <f t="shared" si="310"/>
        <v>0.37669999999999998</v>
      </c>
      <c r="BW640" s="31">
        <f t="shared" si="311"/>
        <v>0</v>
      </c>
      <c r="BX640" s="31">
        <f t="shared" si="312"/>
        <v>0</v>
      </c>
      <c r="BY640" s="31">
        <f t="shared" si="313"/>
        <v>0.37669999999999998</v>
      </c>
      <c r="BZ640" s="31">
        <f t="shared" si="314"/>
        <v>0</v>
      </c>
      <c r="CA640" s="31">
        <f t="shared" si="315"/>
        <v>0.14069999999999999</v>
      </c>
      <c r="CB640" s="31">
        <f t="shared" si="316"/>
        <v>0</v>
      </c>
      <c r="CC640" s="31">
        <f t="shared" si="317"/>
        <v>0</v>
      </c>
      <c r="CD640" s="31">
        <f t="shared" si="318"/>
        <v>0.14069999999999999</v>
      </c>
      <c r="CE640" s="31">
        <f t="shared" si="319"/>
        <v>0</v>
      </c>
      <c r="CF640" s="85" t="s">
        <v>1402</v>
      </c>
    </row>
    <row r="641" spans="1:84" ht="52.5" customHeight="1" x14ac:dyDescent="0.25">
      <c r="A641" s="25" t="s">
        <v>124</v>
      </c>
      <c r="B641" s="26" t="s">
        <v>803</v>
      </c>
      <c r="C641" s="29" t="s">
        <v>804</v>
      </c>
      <c r="D641" s="63">
        <v>2017</v>
      </c>
      <c r="E641" s="63">
        <v>2017</v>
      </c>
      <c r="F641" s="63" t="s">
        <v>1358</v>
      </c>
      <c r="G641" s="64">
        <v>1.219958217270195</v>
      </c>
      <c r="H641" s="64">
        <f t="shared" si="306"/>
        <v>8.7592999999999996</v>
      </c>
      <c r="I641" s="31" t="s">
        <v>1969</v>
      </c>
      <c r="J641" s="31">
        <v>0.55066852367688024</v>
      </c>
      <c r="K641" s="31">
        <f t="shared" si="307"/>
        <v>3.9538000000000002</v>
      </c>
      <c r="L641" s="31" t="s">
        <v>1969</v>
      </c>
      <c r="M641" s="64">
        <v>0</v>
      </c>
      <c r="N641" s="31">
        <v>0</v>
      </c>
      <c r="O641" s="65">
        <v>7.8810200000000004</v>
      </c>
      <c r="P641" s="28">
        <v>9.063172999999999</v>
      </c>
      <c r="Q641" s="28">
        <v>6.4842319999999996</v>
      </c>
      <c r="R641" s="31">
        <v>7.4568667999999994</v>
      </c>
      <c r="S641" s="31">
        <f t="shared" si="304"/>
        <v>4.8055000000000003</v>
      </c>
      <c r="T641" s="31">
        <f t="shared" si="305"/>
        <v>3.9538000000000002</v>
      </c>
      <c r="U641" s="31">
        <f t="shared" si="309"/>
        <v>4.8055000000000003</v>
      </c>
      <c r="V641" s="31">
        <f t="shared" si="308"/>
        <v>0</v>
      </c>
      <c r="W641" s="31">
        <f t="shared" si="303"/>
        <v>0</v>
      </c>
      <c r="X641" s="31">
        <v>0</v>
      </c>
      <c r="Y641" s="28">
        <v>0</v>
      </c>
      <c r="Z641" s="28">
        <v>0</v>
      </c>
      <c r="AA641" s="28">
        <v>0</v>
      </c>
      <c r="AB641" s="28">
        <v>0</v>
      </c>
      <c r="AC641" s="28">
        <v>0</v>
      </c>
      <c r="AD641" s="28">
        <v>0</v>
      </c>
      <c r="AE641" s="28">
        <v>0</v>
      </c>
      <c r="AF641" s="28">
        <v>0</v>
      </c>
      <c r="AG641" s="28">
        <v>0</v>
      </c>
      <c r="AH641" s="28">
        <v>0</v>
      </c>
      <c r="AI641" s="28">
        <v>0</v>
      </c>
      <c r="AJ641" s="28">
        <v>0</v>
      </c>
      <c r="AK641" s="28">
        <v>0</v>
      </c>
      <c r="AL641" s="28">
        <v>0</v>
      </c>
      <c r="AM641" s="28">
        <v>0</v>
      </c>
      <c r="AN641" s="28">
        <v>0</v>
      </c>
      <c r="AO641" s="28">
        <v>0</v>
      </c>
      <c r="AP641" s="28">
        <v>0</v>
      </c>
      <c r="AQ641" s="28">
        <v>0</v>
      </c>
      <c r="AR641" s="28">
        <v>4.8055000000000003</v>
      </c>
      <c r="AS641" s="28">
        <v>0</v>
      </c>
      <c r="AT641" s="28">
        <v>0</v>
      </c>
      <c r="AU641" s="28">
        <v>4.8055000000000003</v>
      </c>
      <c r="AV641" s="28">
        <v>0</v>
      </c>
      <c r="AW641" s="28">
        <v>3.9538000000000002</v>
      </c>
      <c r="AX641" s="28">
        <v>0</v>
      </c>
      <c r="AY641" s="28">
        <v>0</v>
      </c>
      <c r="AZ641" s="28">
        <v>3.9538000000000002</v>
      </c>
      <c r="BA641" s="28">
        <v>0</v>
      </c>
      <c r="BB641" s="28">
        <v>0</v>
      </c>
      <c r="BC641" s="28">
        <v>0</v>
      </c>
      <c r="BD641" s="28">
        <v>0</v>
      </c>
      <c r="BE641" s="28">
        <v>0</v>
      </c>
      <c r="BF641" s="28">
        <v>0</v>
      </c>
      <c r="BG641" s="28">
        <v>0</v>
      </c>
      <c r="BH641" s="28">
        <v>0</v>
      </c>
      <c r="BI641" s="28">
        <v>0</v>
      </c>
      <c r="BJ641" s="28">
        <v>0</v>
      </c>
      <c r="BK641" s="28">
        <v>0</v>
      </c>
      <c r="BL641" s="28">
        <v>0</v>
      </c>
      <c r="BM641" s="28">
        <v>0</v>
      </c>
      <c r="BN641" s="28">
        <v>0</v>
      </c>
      <c r="BO641" s="28">
        <v>0</v>
      </c>
      <c r="BP641" s="28">
        <v>0</v>
      </c>
      <c r="BQ641" s="28">
        <v>0</v>
      </c>
      <c r="BR641" s="28">
        <v>0</v>
      </c>
      <c r="BS641" s="28">
        <v>0</v>
      </c>
      <c r="BT641" s="28">
        <v>0</v>
      </c>
      <c r="BU641" s="28">
        <v>0</v>
      </c>
      <c r="BV641" s="31">
        <f t="shared" si="310"/>
        <v>8.7592999999999996</v>
      </c>
      <c r="BW641" s="31">
        <f t="shared" si="311"/>
        <v>0</v>
      </c>
      <c r="BX641" s="31">
        <f t="shared" si="312"/>
        <v>0</v>
      </c>
      <c r="BY641" s="31">
        <f t="shared" si="313"/>
        <v>8.7592999999999996</v>
      </c>
      <c r="BZ641" s="31">
        <f t="shared" si="314"/>
        <v>0</v>
      </c>
      <c r="CA641" s="31">
        <f t="shared" si="315"/>
        <v>3.9538000000000002</v>
      </c>
      <c r="CB641" s="31">
        <f t="shared" si="316"/>
        <v>0</v>
      </c>
      <c r="CC641" s="31">
        <f t="shared" si="317"/>
        <v>0</v>
      </c>
      <c r="CD641" s="31">
        <f t="shared" si="318"/>
        <v>3.9538000000000002</v>
      </c>
      <c r="CE641" s="31">
        <f t="shared" si="319"/>
        <v>0</v>
      </c>
      <c r="CF641" s="85" t="s">
        <v>1402</v>
      </c>
    </row>
    <row r="642" spans="1:84" ht="52.5" customHeight="1" x14ac:dyDescent="0.25">
      <c r="A642" s="25" t="s">
        <v>124</v>
      </c>
      <c r="B642" s="26" t="s">
        <v>805</v>
      </c>
      <c r="C642" s="29" t="s">
        <v>806</v>
      </c>
      <c r="D642" s="63">
        <v>2017</v>
      </c>
      <c r="E642" s="63">
        <v>2017</v>
      </c>
      <c r="F642" s="63" t="s">
        <v>1358</v>
      </c>
      <c r="G642" s="64">
        <v>0.58139275766016718</v>
      </c>
      <c r="H642" s="64">
        <f t="shared" si="306"/>
        <v>4.1744000000000003</v>
      </c>
      <c r="I642" s="31" t="s">
        <v>1969</v>
      </c>
      <c r="J642" s="31">
        <v>0.27366295264623958</v>
      </c>
      <c r="K642" s="31">
        <f t="shared" si="307"/>
        <v>1.9649000000000001</v>
      </c>
      <c r="L642" s="31" t="s">
        <v>1969</v>
      </c>
      <c r="M642" s="64">
        <v>0</v>
      </c>
      <c r="N642" s="31">
        <v>0</v>
      </c>
      <c r="O642" s="65">
        <v>3.6235799999999996</v>
      </c>
      <c r="P642" s="28">
        <v>4.1671169999999993</v>
      </c>
      <c r="Q642" s="28">
        <v>3.2224360000000001</v>
      </c>
      <c r="R642" s="31">
        <v>3.7058013999999999</v>
      </c>
      <c r="S642" s="31">
        <f t="shared" si="304"/>
        <v>2.2094999999999998</v>
      </c>
      <c r="T642" s="31">
        <f t="shared" si="305"/>
        <v>1.9649000000000001</v>
      </c>
      <c r="U642" s="31">
        <f t="shared" si="309"/>
        <v>2.2094999999999998</v>
      </c>
      <c r="V642" s="31">
        <f t="shared" si="308"/>
        <v>0</v>
      </c>
      <c r="W642" s="31">
        <f t="shared" si="303"/>
        <v>0</v>
      </c>
      <c r="X642" s="31">
        <v>0</v>
      </c>
      <c r="Y642" s="28">
        <v>0</v>
      </c>
      <c r="Z642" s="28">
        <v>0</v>
      </c>
      <c r="AA642" s="28">
        <v>0</v>
      </c>
      <c r="AB642" s="28">
        <v>0</v>
      </c>
      <c r="AC642" s="28">
        <v>0</v>
      </c>
      <c r="AD642" s="28">
        <v>0</v>
      </c>
      <c r="AE642" s="28">
        <v>0</v>
      </c>
      <c r="AF642" s="28">
        <v>0</v>
      </c>
      <c r="AG642" s="28">
        <v>0</v>
      </c>
      <c r="AH642" s="28">
        <v>0</v>
      </c>
      <c r="AI642" s="28">
        <v>0</v>
      </c>
      <c r="AJ642" s="28">
        <v>0</v>
      </c>
      <c r="AK642" s="28">
        <v>0</v>
      </c>
      <c r="AL642" s="28">
        <v>0</v>
      </c>
      <c r="AM642" s="28">
        <v>0</v>
      </c>
      <c r="AN642" s="28">
        <v>0</v>
      </c>
      <c r="AO642" s="28">
        <v>0</v>
      </c>
      <c r="AP642" s="28">
        <v>0</v>
      </c>
      <c r="AQ642" s="28">
        <v>0</v>
      </c>
      <c r="AR642" s="28">
        <v>2.2094999999999998</v>
      </c>
      <c r="AS642" s="28">
        <v>0</v>
      </c>
      <c r="AT642" s="28">
        <v>0</v>
      </c>
      <c r="AU642" s="28">
        <v>2.2094999999999998</v>
      </c>
      <c r="AV642" s="28">
        <v>0</v>
      </c>
      <c r="AW642" s="28">
        <v>1.9649000000000001</v>
      </c>
      <c r="AX642" s="28">
        <v>0</v>
      </c>
      <c r="AY642" s="28">
        <v>0</v>
      </c>
      <c r="AZ642" s="28">
        <v>1.9649000000000001</v>
      </c>
      <c r="BA642" s="28">
        <v>0</v>
      </c>
      <c r="BB642" s="28">
        <v>0</v>
      </c>
      <c r="BC642" s="28">
        <v>0</v>
      </c>
      <c r="BD642" s="28">
        <v>0</v>
      </c>
      <c r="BE642" s="28">
        <v>0</v>
      </c>
      <c r="BF642" s="28">
        <v>0</v>
      </c>
      <c r="BG642" s="28">
        <v>0</v>
      </c>
      <c r="BH642" s="28">
        <v>0</v>
      </c>
      <c r="BI642" s="28">
        <v>0</v>
      </c>
      <c r="BJ642" s="28">
        <v>0</v>
      </c>
      <c r="BK642" s="28">
        <v>0</v>
      </c>
      <c r="BL642" s="28">
        <v>0</v>
      </c>
      <c r="BM642" s="28">
        <v>0</v>
      </c>
      <c r="BN642" s="28">
        <v>0</v>
      </c>
      <c r="BO642" s="28">
        <v>0</v>
      </c>
      <c r="BP642" s="28">
        <v>0</v>
      </c>
      <c r="BQ642" s="28">
        <v>0</v>
      </c>
      <c r="BR642" s="28">
        <v>0</v>
      </c>
      <c r="BS642" s="28">
        <v>0</v>
      </c>
      <c r="BT642" s="28">
        <v>0</v>
      </c>
      <c r="BU642" s="28">
        <v>0</v>
      </c>
      <c r="BV642" s="31">
        <f t="shared" si="310"/>
        <v>4.1744000000000003</v>
      </c>
      <c r="BW642" s="31">
        <f t="shared" si="311"/>
        <v>0</v>
      </c>
      <c r="BX642" s="31">
        <f t="shared" si="312"/>
        <v>0</v>
      </c>
      <c r="BY642" s="31">
        <f t="shared" si="313"/>
        <v>4.1744000000000003</v>
      </c>
      <c r="BZ642" s="31">
        <f t="shared" si="314"/>
        <v>0</v>
      </c>
      <c r="CA642" s="31">
        <f t="shared" si="315"/>
        <v>1.9649000000000001</v>
      </c>
      <c r="CB642" s="31">
        <f t="shared" si="316"/>
        <v>0</v>
      </c>
      <c r="CC642" s="31">
        <f t="shared" si="317"/>
        <v>0</v>
      </c>
      <c r="CD642" s="31">
        <f t="shared" si="318"/>
        <v>1.9649000000000001</v>
      </c>
      <c r="CE642" s="31">
        <f t="shared" si="319"/>
        <v>0</v>
      </c>
      <c r="CF642" s="85" t="s">
        <v>1402</v>
      </c>
    </row>
    <row r="643" spans="1:84" ht="52.5" customHeight="1" x14ac:dyDescent="0.25">
      <c r="A643" s="25" t="s">
        <v>124</v>
      </c>
      <c r="B643" s="26" t="s">
        <v>807</v>
      </c>
      <c r="C643" s="29" t="s">
        <v>808</v>
      </c>
      <c r="D643" s="63">
        <v>2017</v>
      </c>
      <c r="E643" s="63">
        <v>2017</v>
      </c>
      <c r="F643" s="63" t="s">
        <v>1358</v>
      </c>
      <c r="G643" s="64">
        <v>1.2418788857938718</v>
      </c>
      <c r="H643" s="64">
        <f t="shared" si="306"/>
        <v>8.9166904000000002</v>
      </c>
      <c r="I643" s="31" t="s">
        <v>1969</v>
      </c>
      <c r="J643" s="31">
        <v>0.5681058495821727</v>
      </c>
      <c r="K643" s="31">
        <f t="shared" si="307"/>
        <v>4.0789999999999997</v>
      </c>
      <c r="L643" s="31" t="s">
        <v>1969</v>
      </c>
      <c r="M643" s="64">
        <v>0</v>
      </c>
      <c r="N643" s="31">
        <v>0</v>
      </c>
      <c r="O643" s="65">
        <v>7.9338122560000004</v>
      </c>
      <c r="P643" s="28">
        <v>9.1238840943999993</v>
      </c>
      <c r="Q643" s="28">
        <v>6.6895599999999993</v>
      </c>
      <c r="R643" s="31">
        <v>7.6929939999999988</v>
      </c>
      <c r="S643" s="31">
        <f t="shared" si="304"/>
        <v>4.8376904000000005</v>
      </c>
      <c r="T643" s="31">
        <f t="shared" si="305"/>
        <v>4.0789999999999997</v>
      </c>
      <c r="U643" s="31">
        <f t="shared" si="309"/>
        <v>4.8376904000000005</v>
      </c>
      <c r="V643" s="31">
        <f t="shared" si="308"/>
        <v>0</v>
      </c>
      <c r="W643" s="31">
        <f t="shared" si="303"/>
        <v>0</v>
      </c>
      <c r="X643" s="31">
        <v>0</v>
      </c>
      <c r="Y643" s="28">
        <v>0</v>
      </c>
      <c r="Z643" s="28">
        <v>0</v>
      </c>
      <c r="AA643" s="28">
        <v>0</v>
      </c>
      <c r="AB643" s="28">
        <v>0</v>
      </c>
      <c r="AC643" s="28">
        <v>0</v>
      </c>
      <c r="AD643" s="28">
        <v>0</v>
      </c>
      <c r="AE643" s="28">
        <v>0</v>
      </c>
      <c r="AF643" s="28">
        <v>0</v>
      </c>
      <c r="AG643" s="28">
        <v>0</v>
      </c>
      <c r="AH643" s="28">
        <v>3.2190399999999994E-2</v>
      </c>
      <c r="AI643" s="28">
        <v>0</v>
      </c>
      <c r="AJ643" s="28">
        <v>0</v>
      </c>
      <c r="AK643" s="28">
        <v>3.2190399999999994E-2</v>
      </c>
      <c r="AL643" s="28">
        <v>0</v>
      </c>
      <c r="AM643" s="28">
        <v>0</v>
      </c>
      <c r="AN643" s="28">
        <v>0</v>
      </c>
      <c r="AO643" s="28">
        <v>0</v>
      </c>
      <c r="AP643" s="28">
        <v>0</v>
      </c>
      <c r="AQ643" s="28">
        <v>0</v>
      </c>
      <c r="AR643" s="28">
        <v>4.8055000000000003</v>
      </c>
      <c r="AS643" s="28">
        <v>0</v>
      </c>
      <c r="AT643" s="28">
        <v>0</v>
      </c>
      <c r="AU643" s="28">
        <v>4.8055000000000003</v>
      </c>
      <c r="AV643" s="28">
        <v>0</v>
      </c>
      <c r="AW643" s="28">
        <v>4.0789999999999997</v>
      </c>
      <c r="AX643" s="28">
        <v>0</v>
      </c>
      <c r="AY643" s="28">
        <v>0</v>
      </c>
      <c r="AZ643" s="28">
        <v>4.0789999999999997</v>
      </c>
      <c r="BA643" s="28">
        <v>0</v>
      </c>
      <c r="BB643" s="28">
        <v>0</v>
      </c>
      <c r="BC643" s="28">
        <v>0</v>
      </c>
      <c r="BD643" s="28">
        <v>0</v>
      </c>
      <c r="BE643" s="28">
        <v>0</v>
      </c>
      <c r="BF643" s="28">
        <v>0</v>
      </c>
      <c r="BG643" s="28">
        <v>0</v>
      </c>
      <c r="BH643" s="28">
        <v>0</v>
      </c>
      <c r="BI643" s="28">
        <v>0</v>
      </c>
      <c r="BJ643" s="28">
        <v>0</v>
      </c>
      <c r="BK643" s="28">
        <v>0</v>
      </c>
      <c r="BL643" s="28">
        <v>0</v>
      </c>
      <c r="BM643" s="28">
        <v>0</v>
      </c>
      <c r="BN643" s="28">
        <v>0</v>
      </c>
      <c r="BO643" s="28">
        <v>0</v>
      </c>
      <c r="BP643" s="28">
        <v>0</v>
      </c>
      <c r="BQ643" s="28">
        <v>0</v>
      </c>
      <c r="BR643" s="28">
        <v>0</v>
      </c>
      <c r="BS643" s="28">
        <v>0</v>
      </c>
      <c r="BT643" s="28">
        <v>0</v>
      </c>
      <c r="BU643" s="28">
        <v>0</v>
      </c>
      <c r="BV643" s="31">
        <f t="shared" si="310"/>
        <v>8.9166904000000002</v>
      </c>
      <c r="BW643" s="31">
        <f t="shared" si="311"/>
        <v>0</v>
      </c>
      <c r="BX643" s="31">
        <f t="shared" si="312"/>
        <v>0</v>
      </c>
      <c r="BY643" s="31">
        <f t="shared" si="313"/>
        <v>8.9166904000000002</v>
      </c>
      <c r="BZ643" s="31">
        <f t="shared" si="314"/>
        <v>0</v>
      </c>
      <c r="CA643" s="31">
        <f t="shared" si="315"/>
        <v>4.0789999999999997</v>
      </c>
      <c r="CB643" s="31">
        <f t="shared" si="316"/>
        <v>0</v>
      </c>
      <c r="CC643" s="31">
        <f t="shared" si="317"/>
        <v>0</v>
      </c>
      <c r="CD643" s="31">
        <f t="shared" si="318"/>
        <v>4.0789999999999997</v>
      </c>
      <c r="CE643" s="31">
        <f t="shared" si="319"/>
        <v>0</v>
      </c>
      <c r="CF643" s="85" t="s">
        <v>1402</v>
      </c>
    </row>
    <row r="644" spans="1:84" ht="52.5" customHeight="1" x14ac:dyDescent="0.25">
      <c r="A644" s="25" t="s">
        <v>124</v>
      </c>
      <c r="B644" s="26" t="s">
        <v>809</v>
      </c>
      <c r="C644" s="29" t="s">
        <v>810</v>
      </c>
      <c r="D644" s="63">
        <v>2017</v>
      </c>
      <c r="E644" s="63">
        <v>2017</v>
      </c>
      <c r="F644" s="63" t="s">
        <v>1358</v>
      </c>
      <c r="G644" s="64">
        <v>1.5205244846796657</v>
      </c>
      <c r="H644" s="64">
        <f t="shared" si="306"/>
        <v>10.917365799999999</v>
      </c>
      <c r="I644" s="31" t="s">
        <v>1969</v>
      </c>
      <c r="J644" s="31">
        <v>0.75859331476323122</v>
      </c>
      <c r="K644" s="31">
        <f t="shared" si="307"/>
        <v>5.4466999999999999</v>
      </c>
      <c r="L644" s="31" t="s">
        <v>1969</v>
      </c>
      <c r="M644" s="64">
        <v>0</v>
      </c>
      <c r="N644" s="31">
        <v>0</v>
      </c>
      <c r="O644" s="65">
        <v>8.9718919119999985</v>
      </c>
      <c r="P644" s="28">
        <v>10.317675698799997</v>
      </c>
      <c r="Q644" s="28">
        <v>8.9325879999999991</v>
      </c>
      <c r="R644" s="31">
        <v>10.272476199999998</v>
      </c>
      <c r="S644" s="31">
        <f t="shared" si="304"/>
        <v>5.4706657999999999</v>
      </c>
      <c r="T644" s="31">
        <f t="shared" si="305"/>
        <v>5.4466999999999999</v>
      </c>
      <c r="U644" s="31">
        <f t="shared" si="309"/>
        <v>5.4706657999999999</v>
      </c>
      <c r="V644" s="31">
        <f t="shared" si="308"/>
        <v>0</v>
      </c>
      <c r="W644" s="31">
        <f t="shared" ref="W644:W705" si="320">AC644+BQ644</f>
        <v>0</v>
      </c>
      <c r="X644" s="31">
        <v>0</v>
      </c>
      <c r="Y644" s="28">
        <v>0</v>
      </c>
      <c r="Z644" s="28">
        <v>0</v>
      </c>
      <c r="AA644" s="28">
        <v>0</v>
      </c>
      <c r="AB644" s="28">
        <v>0</v>
      </c>
      <c r="AC644" s="28">
        <v>0</v>
      </c>
      <c r="AD644" s="28">
        <v>0</v>
      </c>
      <c r="AE644" s="28">
        <v>0</v>
      </c>
      <c r="AF644" s="28">
        <v>0</v>
      </c>
      <c r="AG644" s="28">
        <v>0</v>
      </c>
      <c r="AH644" s="28">
        <v>2.3965799999999999E-2</v>
      </c>
      <c r="AI644" s="28">
        <v>0</v>
      </c>
      <c r="AJ644" s="28">
        <v>0</v>
      </c>
      <c r="AK644" s="28">
        <v>2.3965799999999999E-2</v>
      </c>
      <c r="AL644" s="28">
        <v>0</v>
      </c>
      <c r="AM644" s="28">
        <v>0</v>
      </c>
      <c r="AN644" s="28">
        <v>0</v>
      </c>
      <c r="AO644" s="28">
        <v>0</v>
      </c>
      <c r="AP644" s="28">
        <v>0</v>
      </c>
      <c r="AQ644" s="28">
        <v>0</v>
      </c>
      <c r="AR644" s="28">
        <v>5.4466999999999999</v>
      </c>
      <c r="AS644" s="28">
        <v>0</v>
      </c>
      <c r="AT644" s="28">
        <v>0</v>
      </c>
      <c r="AU644" s="28">
        <v>5.4466999999999999</v>
      </c>
      <c r="AV644" s="28">
        <v>0</v>
      </c>
      <c r="AW644" s="28">
        <v>5.4466999999999999</v>
      </c>
      <c r="AX644" s="28">
        <v>0</v>
      </c>
      <c r="AY644" s="28">
        <v>0</v>
      </c>
      <c r="AZ644" s="28">
        <v>5.4466999999999999</v>
      </c>
      <c r="BA644" s="28">
        <v>0</v>
      </c>
      <c r="BB644" s="28">
        <v>0</v>
      </c>
      <c r="BC644" s="28">
        <v>0</v>
      </c>
      <c r="BD644" s="28">
        <v>0</v>
      </c>
      <c r="BE644" s="28">
        <v>0</v>
      </c>
      <c r="BF644" s="28">
        <v>0</v>
      </c>
      <c r="BG644" s="28">
        <v>0</v>
      </c>
      <c r="BH644" s="28">
        <v>0</v>
      </c>
      <c r="BI644" s="28">
        <v>0</v>
      </c>
      <c r="BJ644" s="28">
        <v>0</v>
      </c>
      <c r="BK644" s="28">
        <v>0</v>
      </c>
      <c r="BL644" s="28">
        <v>0</v>
      </c>
      <c r="BM644" s="28">
        <v>0</v>
      </c>
      <c r="BN644" s="28">
        <v>0</v>
      </c>
      <c r="BO644" s="28">
        <v>0</v>
      </c>
      <c r="BP644" s="28">
        <v>0</v>
      </c>
      <c r="BQ644" s="28">
        <v>0</v>
      </c>
      <c r="BR644" s="28">
        <v>0</v>
      </c>
      <c r="BS644" s="28">
        <v>0</v>
      </c>
      <c r="BT644" s="28">
        <v>0</v>
      </c>
      <c r="BU644" s="28">
        <v>0</v>
      </c>
      <c r="BV644" s="31">
        <f t="shared" si="310"/>
        <v>10.917365799999999</v>
      </c>
      <c r="BW644" s="31">
        <f t="shared" si="311"/>
        <v>0</v>
      </c>
      <c r="BX644" s="31">
        <f t="shared" si="312"/>
        <v>0</v>
      </c>
      <c r="BY644" s="31">
        <f t="shared" si="313"/>
        <v>10.917365799999999</v>
      </c>
      <c r="BZ644" s="31">
        <f t="shared" si="314"/>
        <v>0</v>
      </c>
      <c r="CA644" s="31">
        <f t="shared" si="315"/>
        <v>5.4466999999999999</v>
      </c>
      <c r="CB644" s="31">
        <f t="shared" si="316"/>
        <v>0</v>
      </c>
      <c r="CC644" s="31">
        <f t="shared" si="317"/>
        <v>0</v>
      </c>
      <c r="CD644" s="31">
        <f t="shared" si="318"/>
        <v>5.4466999999999999</v>
      </c>
      <c r="CE644" s="31">
        <f t="shared" si="319"/>
        <v>0</v>
      </c>
      <c r="CF644" s="85" t="s">
        <v>1402</v>
      </c>
    </row>
    <row r="645" spans="1:84" ht="52.5" customHeight="1" x14ac:dyDescent="0.25">
      <c r="A645" s="25" t="s">
        <v>124</v>
      </c>
      <c r="B645" s="26" t="s">
        <v>1589</v>
      </c>
      <c r="C645" s="29" t="s">
        <v>1590</v>
      </c>
      <c r="D645" s="63">
        <v>2017</v>
      </c>
      <c r="E645" s="63">
        <v>2017</v>
      </c>
      <c r="F645" s="63" t="s">
        <v>1358</v>
      </c>
      <c r="G645" s="64">
        <v>1.4210117270194986</v>
      </c>
      <c r="H645" s="64">
        <f t="shared" si="306"/>
        <v>10.2028642</v>
      </c>
      <c r="I645" s="31" t="s">
        <v>1969</v>
      </c>
      <c r="J645" s="31">
        <v>0.67642061281337051</v>
      </c>
      <c r="K645" s="31">
        <f t="shared" si="307"/>
        <v>4.8567</v>
      </c>
      <c r="L645" s="31" t="s">
        <v>1969</v>
      </c>
      <c r="M645" s="64">
        <v>0</v>
      </c>
      <c r="N645" s="31">
        <v>0</v>
      </c>
      <c r="O645" s="65">
        <v>8.7677092879999989</v>
      </c>
      <c r="P645" s="28">
        <v>10.082865681199998</v>
      </c>
      <c r="Q645" s="28">
        <v>7.964988</v>
      </c>
      <c r="R645" s="31">
        <v>9.1597361999999993</v>
      </c>
      <c r="S645" s="31">
        <f t="shared" si="304"/>
        <v>5.3461641999999996</v>
      </c>
      <c r="T645" s="31">
        <f t="shared" si="305"/>
        <v>4.8567</v>
      </c>
      <c r="U645" s="31">
        <f t="shared" si="309"/>
        <v>5.3461641999999996</v>
      </c>
      <c r="V645" s="31">
        <f t="shared" si="308"/>
        <v>0</v>
      </c>
      <c r="W645" s="31">
        <f t="shared" si="320"/>
        <v>0</v>
      </c>
      <c r="X645" s="31">
        <v>0</v>
      </c>
      <c r="Y645" s="28">
        <v>0</v>
      </c>
      <c r="Z645" s="28">
        <v>0</v>
      </c>
      <c r="AA645" s="28">
        <v>0</v>
      </c>
      <c r="AB645" s="28">
        <v>0</v>
      </c>
      <c r="AC645" s="28">
        <v>0</v>
      </c>
      <c r="AD645" s="28">
        <v>0</v>
      </c>
      <c r="AE645" s="28">
        <v>0</v>
      </c>
      <c r="AF645" s="28">
        <v>0</v>
      </c>
      <c r="AG645" s="28">
        <v>0</v>
      </c>
      <c r="AH645" s="28">
        <v>2.1464200000000003E-2</v>
      </c>
      <c r="AI645" s="28">
        <v>0</v>
      </c>
      <c r="AJ645" s="28">
        <v>0</v>
      </c>
      <c r="AK645" s="28">
        <v>2.1464200000000003E-2</v>
      </c>
      <c r="AL645" s="28">
        <v>0</v>
      </c>
      <c r="AM645" s="28">
        <v>0</v>
      </c>
      <c r="AN645" s="28">
        <v>0</v>
      </c>
      <c r="AO645" s="28">
        <v>0</v>
      </c>
      <c r="AP645" s="28">
        <v>0</v>
      </c>
      <c r="AQ645" s="28">
        <v>0</v>
      </c>
      <c r="AR645" s="28">
        <v>5.3247</v>
      </c>
      <c r="AS645" s="28">
        <v>0</v>
      </c>
      <c r="AT645" s="28">
        <v>0</v>
      </c>
      <c r="AU645" s="28">
        <v>5.3247</v>
      </c>
      <c r="AV645" s="28">
        <v>0</v>
      </c>
      <c r="AW645" s="28">
        <v>4.8567</v>
      </c>
      <c r="AX645" s="28">
        <v>0</v>
      </c>
      <c r="AY645" s="28">
        <v>0</v>
      </c>
      <c r="AZ645" s="28">
        <v>4.8567</v>
      </c>
      <c r="BA645" s="28">
        <v>0</v>
      </c>
      <c r="BB645" s="28">
        <v>0</v>
      </c>
      <c r="BC645" s="28">
        <v>0</v>
      </c>
      <c r="BD645" s="28">
        <v>0</v>
      </c>
      <c r="BE645" s="28">
        <v>0</v>
      </c>
      <c r="BF645" s="28">
        <v>0</v>
      </c>
      <c r="BG645" s="28">
        <v>0</v>
      </c>
      <c r="BH645" s="28">
        <v>0</v>
      </c>
      <c r="BI645" s="28">
        <v>0</v>
      </c>
      <c r="BJ645" s="28">
        <v>0</v>
      </c>
      <c r="BK645" s="28">
        <v>0</v>
      </c>
      <c r="BL645" s="28">
        <v>0</v>
      </c>
      <c r="BM645" s="28">
        <v>0</v>
      </c>
      <c r="BN645" s="28">
        <v>0</v>
      </c>
      <c r="BO645" s="28">
        <v>0</v>
      </c>
      <c r="BP645" s="28">
        <v>0</v>
      </c>
      <c r="BQ645" s="28">
        <v>0</v>
      </c>
      <c r="BR645" s="28">
        <v>0</v>
      </c>
      <c r="BS645" s="28">
        <v>0</v>
      </c>
      <c r="BT645" s="28">
        <v>0</v>
      </c>
      <c r="BU645" s="28">
        <v>0</v>
      </c>
      <c r="BV645" s="31">
        <f t="shared" si="310"/>
        <v>10.2028642</v>
      </c>
      <c r="BW645" s="31">
        <f t="shared" si="311"/>
        <v>0</v>
      </c>
      <c r="BX645" s="31">
        <f t="shared" si="312"/>
        <v>0</v>
      </c>
      <c r="BY645" s="31">
        <f t="shared" si="313"/>
        <v>10.2028642</v>
      </c>
      <c r="BZ645" s="31">
        <f t="shared" si="314"/>
        <v>0</v>
      </c>
      <c r="CA645" s="31">
        <f t="shared" si="315"/>
        <v>4.8567</v>
      </c>
      <c r="CB645" s="31">
        <f t="shared" si="316"/>
        <v>0</v>
      </c>
      <c r="CC645" s="31">
        <f t="shared" si="317"/>
        <v>0</v>
      </c>
      <c r="CD645" s="31">
        <f t="shared" si="318"/>
        <v>4.8567</v>
      </c>
      <c r="CE645" s="31">
        <f t="shared" si="319"/>
        <v>0</v>
      </c>
      <c r="CF645" s="85" t="s">
        <v>1402</v>
      </c>
    </row>
    <row r="646" spans="1:84" ht="52.5" customHeight="1" x14ac:dyDescent="0.25">
      <c r="A646" s="25" t="s">
        <v>124</v>
      </c>
      <c r="B646" s="26" t="s">
        <v>1591</v>
      </c>
      <c r="C646" s="29" t="s">
        <v>1592</v>
      </c>
      <c r="D646" s="63">
        <v>2017</v>
      </c>
      <c r="E646" s="63">
        <v>2017</v>
      </c>
      <c r="F646" s="63" t="s">
        <v>1358</v>
      </c>
      <c r="G646" s="64">
        <v>0.80066852367688024</v>
      </c>
      <c r="H646" s="64">
        <f t="shared" si="306"/>
        <v>5.7488000000000001</v>
      </c>
      <c r="I646" s="31" t="s">
        <v>1969</v>
      </c>
      <c r="J646" s="31">
        <v>0.34831476323119781</v>
      </c>
      <c r="K646" s="31">
        <f t="shared" si="307"/>
        <v>2.5009000000000001</v>
      </c>
      <c r="L646" s="31" t="s">
        <v>1969</v>
      </c>
      <c r="M646" s="64">
        <v>0</v>
      </c>
      <c r="N646" s="31">
        <v>0</v>
      </c>
      <c r="O646" s="65">
        <v>5.3265560000000001</v>
      </c>
      <c r="P646" s="28">
        <v>6.1255393999999992</v>
      </c>
      <c r="Q646" s="28">
        <v>4.1014759999999999</v>
      </c>
      <c r="R646" s="31">
        <v>4.7166973999999993</v>
      </c>
      <c r="S646" s="31">
        <f t="shared" si="304"/>
        <v>3.2479</v>
      </c>
      <c r="T646" s="31">
        <f t="shared" si="305"/>
        <v>2.5009000000000001</v>
      </c>
      <c r="U646" s="31">
        <f t="shared" si="309"/>
        <v>3.2479</v>
      </c>
      <c r="V646" s="31">
        <f t="shared" si="308"/>
        <v>0</v>
      </c>
      <c r="W646" s="31">
        <f t="shared" si="320"/>
        <v>0</v>
      </c>
      <c r="X646" s="31">
        <v>0</v>
      </c>
      <c r="Y646" s="28">
        <v>0</v>
      </c>
      <c r="Z646" s="28">
        <v>0</v>
      </c>
      <c r="AA646" s="28">
        <v>0</v>
      </c>
      <c r="AB646" s="28">
        <v>0</v>
      </c>
      <c r="AC646" s="28">
        <v>0</v>
      </c>
      <c r="AD646" s="28">
        <v>0</v>
      </c>
      <c r="AE646" s="28">
        <v>0</v>
      </c>
      <c r="AF646" s="28">
        <v>0</v>
      </c>
      <c r="AG646" s="28">
        <v>0</v>
      </c>
      <c r="AH646" s="28">
        <v>0</v>
      </c>
      <c r="AI646" s="28">
        <v>0</v>
      </c>
      <c r="AJ646" s="28">
        <v>0</v>
      </c>
      <c r="AK646" s="28">
        <v>0</v>
      </c>
      <c r="AL646" s="28">
        <v>0</v>
      </c>
      <c r="AM646" s="28">
        <v>0</v>
      </c>
      <c r="AN646" s="28">
        <v>0</v>
      </c>
      <c r="AO646" s="28">
        <v>0</v>
      </c>
      <c r="AP646" s="28">
        <v>0</v>
      </c>
      <c r="AQ646" s="28">
        <v>0</v>
      </c>
      <c r="AR646" s="28">
        <v>3.2479</v>
      </c>
      <c r="AS646" s="28">
        <v>0</v>
      </c>
      <c r="AT646" s="28">
        <v>0</v>
      </c>
      <c r="AU646" s="28">
        <v>3.2479</v>
      </c>
      <c r="AV646" s="28">
        <v>0</v>
      </c>
      <c r="AW646" s="28">
        <v>2.5009000000000001</v>
      </c>
      <c r="AX646" s="28">
        <v>0</v>
      </c>
      <c r="AY646" s="28">
        <v>0</v>
      </c>
      <c r="AZ646" s="28">
        <v>2.5009000000000001</v>
      </c>
      <c r="BA646" s="28">
        <v>0</v>
      </c>
      <c r="BB646" s="28">
        <v>0</v>
      </c>
      <c r="BC646" s="28">
        <v>0</v>
      </c>
      <c r="BD646" s="28">
        <v>0</v>
      </c>
      <c r="BE646" s="28">
        <v>0</v>
      </c>
      <c r="BF646" s="28">
        <v>0</v>
      </c>
      <c r="BG646" s="28">
        <v>0</v>
      </c>
      <c r="BH646" s="28">
        <v>0</v>
      </c>
      <c r="BI646" s="28">
        <v>0</v>
      </c>
      <c r="BJ646" s="28">
        <v>0</v>
      </c>
      <c r="BK646" s="28">
        <v>0</v>
      </c>
      <c r="BL646" s="28">
        <v>0</v>
      </c>
      <c r="BM646" s="28">
        <v>0</v>
      </c>
      <c r="BN646" s="28">
        <v>0</v>
      </c>
      <c r="BO646" s="28">
        <v>0</v>
      </c>
      <c r="BP646" s="28">
        <v>0</v>
      </c>
      <c r="BQ646" s="28">
        <v>0</v>
      </c>
      <c r="BR646" s="28">
        <v>0</v>
      </c>
      <c r="BS646" s="28">
        <v>0</v>
      </c>
      <c r="BT646" s="28">
        <v>0</v>
      </c>
      <c r="BU646" s="28">
        <v>0</v>
      </c>
      <c r="BV646" s="31">
        <f t="shared" si="310"/>
        <v>5.7488000000000001</v>
      </c>
      <c r="BW646" s="31">
        <f t="shared" si="311"/>
        <v>0</v>
      </c>
      <c r="BX646" s="31">
        <f t="shared" si="312"/>
        <v>0</v>
      </c>
      <c r="BY646" s="31">
        <f t="shared" si="313"/>
        <v>5.7488000000000001</v>
      </c>
      <c r="BZ646" s="31">
        <f t="shared" si="314"/>
        <v>0</v>
      </c>
      <c r="CA646" s="31">
        <f t="shared" si="315"/>
        <v>2.5009000000000001</v>
      </c>
      <c r="CB646" s="31">
        <f t="shared" si="316"/>
        <v>0</v>
      </c>
      <c r="CC646" s="31">
        <f t="shared" si="317"/>
        <v>0</v>
      </c>
      <c r="CD646" s="31">
        <f t="shared" si="318"/>
        <v>2.5009000000000001</v>
      </c>
      <c r="CE646" s="31">
        <f t="shared" si="319"/>
        <v>0</v>
      </c>
      <c r="CF646" s="85" t="s">
        <v>1402</v>
      </c>
    </row>
    <row r="647" spans="1:84" ht="52.5" customHeight="1" x14ac:dyDescent="0.25">
      <c r="A647" s="25" t="s">
        <v>124</v>
      </c>
      <c r="B647" s="26" t="s">
        <v>811</v>
      </c>
      <c r="C647" s="29" t="s">
        <v>812</v>
      </c>
      <c r="D647" s="63">
        <v>2017</v>
      </c>
      <c r="E647" s="63">
        <v>2017</v>
      </c>
      <c r="F647" s="63" t="s">
        <v>1358</v>
      </c>
      <c r="G647" s="64">
        <v>0.70701949860724234</v>
      </c>
      <c r="H647" s="64">
        <f t="shared" si="306"/>
        <v>5.0763999999999996</v>
      </c>
      <c r="I647" s="31" t="s">
        <v>1969</v>
      </c>
      <c r="J647" s="31">
        <v>0.35984679665738162</v>
      </c>
      <c r="K647" s="31">
        <f t="shared" si="307"/>
        <v>2.5836999999999999</v>
      </c>
      <c r="L647" s="31" t="s">
        <v>1969</v>
      </c>
      <c r="M647" s="64">
        <v>0</v>
      </c>
      <c r="N647" s="31">
        <v>0</v>
      </c>
      <c r="O647" s="65">
        <v>4.0880279999999996</v>
      </c>
      <c r="P647" s="28">
        <v>4.7012321999999989</v>
      </c>
      <c r="Q647" s="28">
        <v>4.2372679999999994</v>
      </c>
      <c r="R647" s="31">
        <v>4.8728581999999987</v>
      </c>
      <c r="S647" s="31">
        <f t="shared" si="304"/>
        <v>2.4927000000000001</v>
      </c>
      <c r="T647" s="31">
        <f t="shared" si="305"/>
        <v>2.5836999999999999</v>
      </c>
      <c r="U647" s="31">
        <f t="shared" si="309"/>
        <v>2.4927000000000001</v>
      </c>
      <c r="V647" s="31">
        <f t="shared" si="308"/>
        <v>0</v>
      </c>
      <c r="W647" s="31">
        <f t="shared" si="320"/>
        <v>0</v>
      </c>
      <c r="X647" s="31">
        <v>0</v>
      </c>
      <c r="Y647" s="28">
        <v>0</v>
      </c>
      <c r="Z647" s="28">
        <v>0</v>
      </c>
      <c r="AA647" s="28">
        <v>0</v>
      </c>
      <c r="AB647" s="28">
        <v>0</v>
      </c>
      <c r="AC647" s="28">
        <v>0</v>
      </c>
      <c r="AD647" s="28">
        <v>0</v>
      </c>
      <c r="AE647" s="28">
        <v>0</v>
      </c>
      <c r="AF647" s="28">
        <v>0</v>
      </c>
      <c r="AG647" s="28">
        <v>0</v>
      </c>
      <c r="AH647" s="28">
        <v>0</v>
      </c>
      <c r="AI647" s="28">
        <v>0</v>
      </c>
      <c r="AJ647" s="28">
        <v>0</v>
      </c>
      <c r="AK647" s="28">
        <v>0</v>
      </c>
      <c r="AL647" s="28">
        <v>0</v>
      </c>
      <c r="AM647" s="28">
        <v>0</v>
      </c>
      <c r="AN647" s="28">
        <v>0</v>
      </c>
      <c r="AO647" s="28">
        <v>0</v>
      </c>
      <c r="AP647" s="28">
        <v>0</v>
      </c>
      <c r="AQ647" s="28">
        <v>0</v>
      </c>
      <c r="AR647" s="28">
        <v>2.4927000000000001</v>
      </c>
      <c r="AS647" s="28">
        <v>0</v>
      </c>
      <c r="AT647" s="28">
        <v>0</v>
      </c>
      <c r="AU647" s="28">
        <v>2.4927000000000001</v>
      </c>
      <c r="AV647" s="28">
        <v>0</v>
      </c>
      <c r="AW647" s="28">
        <v>2.5836999999999999</v>
      </c>
      <c r="AX647" s="28">
        <v>0</v>
      </c>
      <c r="AY647" s="28">
        <v>0</v>
      </c>
      <c r="AZ647" s="28">
        <v>2.5836999999999999</v>
      </c>
      <c r="BA647" s="28">
        <v>0</v>
      </c>
      <c r="BB647" s="28">
        <v>0</v>
      </c>
      <c r="BC647" s="28">
        <v>0</v>
      </c>
      <c r="BD647" s="28">
        <v>0</v>
      </c>
      <c r="BE647" s="28">
        <v>0</v>
      </c>
      <c r="BF647" s="28">
        <v>0</v>
      </c>
      <c r="BG647" s="28">
        <v>0</v>
      </c>
      <c r="BH647" s="28">
        <v>0</v>
      </c>
      <c r="BI647" s="28">
        <v>0</v>
      </c>
      <c r="BJ647" s="28">
        <v>0</v>
      </c>
      <c r="BK647" s="28">
        <v>0</v>
      </c>
      <c r="BL647" s="28">
        <v>0</v>
      </c>
      <c r="BM647" s="28">
        <v>0</v>
      </c>
      <c r="BN647" s="28">
        <v>0</v>
      </c>
      <c r="BO647" s="28">
        <v>0</v>
      </c>
      <c r="BP647" s="28">
        <v>0</v>
      </c>
      <c r="BQ647" s="28">
        <v>0</v>
      </c>
      <c r="BR647" s="28">
        <v>0</v>
      </c>
      <c r="BS647" s="28">
        <v>0</v>
      </c>
      <c r="BT647" s="28">
        <v>0</v>
      </c>
      <c r="BU647" s="28">
        <v>0</v>
      </c>
      <c r="BV647" s="31">
        <f t="shared" si="310"/>
        <v>5.0763999999999996</v>
      </c>
      <c r="BW647" s="31">
        <f t="shared" si="311"/>
        <v>0</v>
      </c>
      <c r="BX647" s="31">
        <f t="shared" si="312"/>
        <v>0</v>
      </c>
      <c r="BY647" s="31">
        <f t="shared" si="313"/>
        <v>5.0763999999999996</v>
      </c>
      <c r="BZ647" s="31">
        <f t="shared" si="314"/>
        <v>0</v>
      </c>
      <c r="CA647" s="31">
        <f t="shared" si="315"/>
        <v>2.5836999999999999</v>
      </c>
      <c r="CB647" s="31">
        <f t="shared" si="316"/>
        <v>0</v>
      </c>
      <c r="CC647" s="31">
        <f t="shared" si="317"/>
        <v>0</v>
      </c>
      <c r="CD647" s="31">
        <f t="shared" si="318"/>
        <v>2.5836999999999999</v>
      </c>
      <c r="CE647" s="31">
        <f t="shared" si="319"/>
        <v>0</v>
      </c>
      <c r="CF647" s="85" t="s">
        <v>1971</v>
      </c>
    </row>
    <row r="648" spans="1:84" ht="52.5" customHeight="1" x14ac:dyDescent="0.25">
      <c r="A648" s="25" t="s">
        <v>124</v>
      </c>
      <c r="B648" s="26" t="s">
        <v>813</v>
      </c>
      <c r="C648" s="29" t="s">
        <v>814</v>
      </c>
      <c r="D648" s="63">
        <v>2017</v>
      </c>
      <c r="E648" s="63">
        <v>2017</v>
      </c>
      <c r="F648" s="63" t="s">
        <v>1358</v>
      </c>
      <c r="G648" s="64">
        <v>0.16204735376044568</v>
      </c>
      <c r="H648" s="64">
        <f t="shared" si="306"/>
        <v>1.1635</v>
      </c>
      <c r="I648" s="31" t="s">
        <v>1969</v>
      </c>
      <c r="J648" s="31">
        <v>6.7548746518105857E-2</v>
      </c>
      <c r="K648" s="31">
        <f t="shared" si="307"/>
        <v>0.48499999999999999</v>
      </c>
      <c r="L648" s="31" t="s">
        <v>1969</v>
      </c>
      <c r="M648" s="64">
        <v>0</v>
      </c>
      <c r="N648" s="31">
        <v>0</v>
      </c>
      <c r="O648" s="65">
        <v>1.1127399999999998</v>
      </c>
      <c r="P648" s="28">
        <v>1.2796509999999996</v>
      </c>
      <c r="Q648" s="28">
        <v>0.79539999999999988</v>
      </c>
      <c r="R648" s="31">
        <v>0.9147099999999998</v>
      </c>
      <c r="S648" s="31">
        <f t="shared" si="304"/>
        <v>0.67849999999999999</v>
      </c>
      <c r="T648" s="31">
        <f t="shared" si="305"/>
        <v>0.48499999999999999</v>
      </c>
      <c r="U648" s="31">
        <f t="shared" si="309"/>
        <v>0.67849999999999999</v>
      </c>
      <c r="V648" s="31">
        <f t="shared" si="308"/>
        <v>0</v>
      </c>
      <c r="W648" s="31">
        <f t="shared" si="320"/>
        <v>0</v>
      </c>
      <c r="X648" s="31">
        <v>0</v>
      </c>
      <c r="Y648" s="28">
        <v>0</v>
      </c>
      <c r="Z648" s="28">
        <v>0</v>
      </c>
      <c r="AA648" s="28">
        <v>0</v>
      </c>
      <c r="AB648" s="28">
        <v>0</v>
      </c>
      <c r="AC648" s="28">
        <v>0</v>
      </c>
      <c r="AD648" s="28">
        <v>0</v>
      </c>
      <c r="AE648" s="28">
        <v>0</v>
      </c>
      <c r="AF648" s="28">
        <v>0</v>
      </c>
      <c r="AG648" s="28">
        <v>0</v>
      </c>
      <c r="AH648" s="28">
        <v>0</v>
      </c>
      <c r="AI648" s="28">
        <v>0</v>
      </c>
      <c r="AJ648" s="28">
        <v>0</v>
      </c>
      <c r="AK648" s="28">
        <v>0</v>
      </c>
      <c r="AL648" s="28">
        <v>0</v>
      </c>
      <c r="AM648" s="28">
        <v>0</v>
      </c>
      <c r="AN648" s="28">
        <v>0</v>
      </c>
      <c r="AO648" s="28">
        <v>0</v>
      </c>
      <c r="AP648" s="28">
        <v>0</v>
      </c>
      <c r="AQ648" s="28">
        <v>0</v>
      </c>
      <c r="AR648" s="28">
        <v>0.67849999999999999</v>
      </c>
      <c r="AS648" s="28">
        <v>0</v>
      </c>
      <c r="AT648" s="28">
        <v>0</v>
      </c>
      <c r="AU648" s="28">
        <v>0.67849999999999999</v>
      </c>
      <c r="AV648" s="28">
        <v>0</v>
      </c>
      <c r="AW648" s="28">
        <v>0.48499999999999999</v>
      </c>
      <c r="AX648" s="28">
        <v>0</v>
      </c>
      <c r="AY648" s="28">
        <v>0</v>
      </c>
      <c r="AZ648" s="28">
        <v>0.48499999999999999</v>
      </c>
      <c r="BA648" s="28">
        <v>0</v>
      </c>
      <c r="BB648" s="28">
        <v>0</v>
      </c>
      <c r="BC648" s="28">
        <v>0</v>
      </c>
      <c r="BD648" s="28">
        <v>0</v>
      </c>
      <c r="BE648" s="28">
        <v>0</v>
      </c>
      <c r="BF648" s="28">
        <v>0</v>
      </c>
      <c r="BG648" s="28">
        <v>0</v>
      </c>
      <c r="BH648" s="28">
        <v>0</v>
      </c>
      <c r="BI648" s="28">
        <v>0</v>
      </c>
      <c r="BJ648" s="28">
        <v>0</v>
      </c>
      <c r="BK648" s="28">
        <v>0</v>
      </c>
      <c r="BL648" s="28">
        <v>0</v>
      </c>
      <c r="BM648" s="28">
        <v>0</v>
      </c>
      <c r="BN648" s="28">
        <v>0</v>
      </c>
      <c r="BO648" s="28">
        <v>0</v>
      </c>
      <c r="BP648" s="28">
        <v>0</v>
      </c>
      <c r="BQ648" s="28">
        <v>0</v>
      </c>
      <c r="BR648" s="28">
        <v>0</v>
      </c>
      <c r="BS648" s="28">
        <v>0</v>
      </c>
      <c r="BT648" s="28">
        <v>0</v>
      </c>
      <c r="BU648" s="28">
        <v>0</v>
      </c>
      <c r="BV648" s="31">
        <f t="shared" si="310"/>
        <v>1.1635</v>
      </c>
      <c r="BW648" s="31">
        <f t="shared" si="311"/>
        <v>0</v>
      </c>
      <c r="BX648" s="31">
        <f t="shared" si="312"/>
        <v>0</v>
      </c>
      <c r="BY648" s="31">
        <f t="shared" si="313"/>
        <v>1.1635</v>
      </c>
      <c r="BZ648" s="31">
        <f t="shared" si="314"/>
        <v>0</v>
      </c>
      <c r="CA648" s="31">
        <f t="shared" si="315"/>
        <v>0.48499999999999999</v>
      </c>
      <c r="CB648" s="31">
        <f t="shared" si="316"/>
        <v>0</v>
      </c>
      <c r="CC648" s="31">
        <f t="shared" si="317"/>
        <v>0</v>
      </c>
      <c r="CD648" s="31">
        <f t="shared" si="318"/>
        <v>0.48499999999999999</v>
      </c>
      <c r="CE648" s="31">
        <f t="shared" si="319"/>
        <v>0</v>
      </c>
      <c r="CF648" s="85" t="s">
        <v>1971</v>
      </c>
    </row>
    <row r="649" spans="1:84" ht="52.5" customHeight="1" x14ac:dyDescent="0.25">
      <c r="A649" s="25" t="s">
        <v>124</v>
      </c>
      <c r="B649" s="26" t="s">
        <v>815</v>
      </c>
      <c r="C649" s="29" t="s">
        <v>816</v>
      </c>
      <c r="D649" s="63">
        <v>2017</v>
      </c>
      <c r="E649" s="63">
        <v>2017</v>
      </c>
      <c r="F649" s="63" t="s">
        <v>1358</v>
      </c>
      <c r="G649" s="64">
        <v>0.16157247910863512</v>
      </c>
      <c r="H649" s="64">
        <f t="shared" si="306"/>
        <v>1.1600904000000001</v>
      </c>
      <c r="I649" s="31" t="s">
        <v>1969</v>
      </c>
      <c r="J649" s="31">
        <v>6.2590529247910864E-2</v>
      </c>
      <c r="K649" s="31">
        <f t="shared" si="307"/>
        <v>0.44940000000000002</v>
      </c>
      <c r="L649" s="31" t="s">
        <v>1969</v>
      </c>
      <c r="M649" s="64">
        <v>0</v>
      </c>
      <c r="N649" s="31">
        <v>0</v>
      </c>
      <c r="O649" s="65">
        <v>1.1655322559999999</v>
      </c>
      <c r="P649" s="28">
        <v>1.3403620943999996</v>
      </c>
      <c r="Q649" s="28">
        <v>0.737016</v>
      </c>
      <c r="R649" s="31">
        <v>0.84756839999999989</v>
      </c>
      <c r="S649" s="31">
        <f t="shared" si="304"/>
        <v>0.71069039999999994</v>
      </c>
      <c r="T649" s="31">
        <f t="shared" si="305"/>
        <v>0.44940000000000002</v>
      </c>
      <c r="U649" s="31">
        <f t="shared" si="309"/>
        <v>0.71069039999999994</v>
      </c>
      <c r="V649" s="31">
        <f t="shared" si="308"/>
        <v>0</v>
      </c>
      <c r="W649" s="31">
        <f t="shared" si="320"/>
        <v>0</v>
      </c>
      <c r="X649" s="31">
        <v>0</v>
      </c>
      <c r="Y649" s="28">
        <v>0</v>
      </c>
      <c r="Z649" s="28">
        <v>0</v>
      </c>
      <c r="AA649" s="28">
        <v>0</v>
      </c>
      <c r="AB649" s="28">
        <v>0</v>
      </c>
      <c r="AC649" s="28">
        <v>0</v>
      </c>
      <c r="AD649" s="28">
        <v>0</v>
      </c>
      <c r="AE649" s="28">
        <v>0</v>
      </c>
      <c r="AF649" s="28">
        <v>0</v>
      </c>
      <c r="AG649" s="28">
        <v>0</v>
      </c>
      <c r="AH649" s="28">
        <v>3.2190399999999994E-2</v>
      </c>
      <c r="AI649" s="28">
        <v>0</v>
      </c>
      <c r="AJ649" s="28">
        <v>0</v>
      </c>
      <c r="AK649" s="28">
        <v>3.2190399999999994E-2</v>
      </c>
      <c r="AL649" s="28">
        <v>0</v>
      </c>
      <c r="AM649" s="28">
        <v>0</v>
      </c>
      <c r="AN649" s="28">
        <v>0</v>
      </c>
      <c r="AO649" s="28">
        <v>0</v>
      </c>
      <c r="AP649" s="28">
        <v>0</v>
      </c>
      <c r="AQ649" s="28">
        <v>0</v>
      </c>
      <c r="AR649" s="28">
        <v>0.67849999999999999</v>
      </c>
      <c r="AS649" s="28">
        <v>0</v>
      </c>
      <c r="AT649" s="28">
        <v>0</v>
      </c>
      <c r="AU649" s="28">
        <v>0.67849999999999999</v>
      </c>
      <c r="AV649" s="28">
        <v>0</v>
      </c>
      <c r="AW649" s="28">
        <v>0.44940000000000002</v>
      </c>
      <c r="AX649" s="28">
        <v>0</v>
      </c>
      <c r="AY649" s="28">
        <v>0</v>
      </c>
      <c r="AZ649" s="28">
        <v>0.44940000000000002</v>
      </c>
      <c r="BA649" s="28">
        <v>0</v>
      </c>
      <c r="BB649" s="28">
        <v>0</v>
      </c>
      <c r="BC649" s="28">
        <v>0</v>
      </c>
      <c r="BD649" s="28">
        <v>0</v>
      </c>
      <c r="BE649" s="28">
        <v>0</v>
      </c>
      <c r="BF649" s="28">
        <v>0</v>
      </c>
      <c r="BG649" s="28">
        <v>0</v>
      </c>
      <c r="BH649" s="28">
        <v>0</v>
      </c>
      <c r="BI649" s="28">
        <v>0</v>
      </c>
      <c r="BJ649" s="28">
        <v>0</v>
      </c>
      <c r="BK649" s="28">
        <v>0</v>
      </c>
      <c r="BL649" s="28">
        <v>0</v>
      </c>
      <c r="BM649" s="28">
        <v>0</v>
      </c>
      <c r="BN649" s="28">
        <v>0</v>
      </c>
      <c r="BO649" s="28">
        <v>0</v>
      </c>
      <c r="BP649" s="28">
        <v>0</v>
      </c>
      <c r="BQ649" s="28">
        <v>0</v>
      </c>
      <c r="BR649" s="28">
        <v>0</v>
      </c>
      <c r="BS649" s="28">
        <v>0</v>
      </c>
      <c r="BT649" s="28">
        <v>0</v>
      </c>
      <c r="BU649" s="28">
        <v>0</v>
      </c>
      <c r="BV649" s="31">
        <f t="shared" si="310"/>
        <v>1.1600904000000001</v>
      </c>
      <c r="BW649" s="31">
        <f t="shared" si="311"/>
        <v>0</v>
      </c>
      <c r="BX649" s="31">
        <f t="shared" si="312"/>
        <v>0</v>
      </c>
      <c r="BY649" s="31">
        <f t="shared" si="313"/>
        <v>1.1600904000000001</v>
      </c>
      <c r="BZ649" s="31">
        <f t="shared" si="314"/>
        <v>0</v>
      </c>
      <c r="CA649" s="31">
        <f t="shared" si="315"/>
        <v>0.44940000000000002</v>
      </c>
      <c r="CB649" s="31">
        <f t="shared" si="316"/>
        <v>0</v>
      </c>
      <c r="CC649" s="31">
        <f t="shared" si="317"/>
        <v>0</v>
      </c>
      <c r="CD649" s="31">
        <f t="shared" si="318"/>
        <v>0.44940000000000002</v>
      </c>
      <c r="CE649" s="31">
        <f t="shared" si="319"/>
        <v>0</v>
      </c>
      <c r="CF649" s="85" t="s">
        <v>1403</v>
      </c>
    </row>
    <row r="650" spans="1:84" ht="52.5" customHeight="1" x14ac:dyDescent="0.25">
      <c r="A650" s="25" t="s">
        <v>124</v>
      </c>
      <c r="B650" s="26" t="s">
        <v>817</v>
      </c>
      <c r="C650" s="29" t="s">
        <v>818</v>
      </c>
      <c r="D650" s="63">
        <v>2017</v>
      </c>
      <c r="E650" s="63">
        <v>2017</v>
      </c>
      <c r="F650" s="63" t="s">
        <v>1358</v>
      </c>
      <c r="G650" s="64">
        <v>0.11637406685236767</v>
      </c>
      <c r="H650" s="64">
        <f t="shared" si="306"/>
        <v>0.83556579999999991</v>
      </c>
      <c r="I650" s="31" t="s">
        <v>1969</v>
      </c>
      <c r="J650" s="31">
        <v>4.8941504178272983E-2</v>
      </c>
      <c r="K650" s="31">
        <f t="shared" si="307"/>
        <v>0.35139999999999999</v>
      </c>
      <c r="L650" s="31" t="s">
        <v>1969</v>
      </c>
      <c r="M650" s="64">
        <v>0</v>
      </c>
      <c r="N650" s="31">
        <v>0</v>
      </c>
      <c r="O650" s="65">
        <v>0.7940319119999999</v>
      </c>
      <c r="P650" s="28">
        <v>0.91313669879999981</v>
      </c>
      <c r="Q650" s="28">
        <v>0.57629599999999992</v>
      </c>
      <c r="R650" s="31">
        <v>0.6627403999999999</v>
      </c>
      <c r="S650" s="31">
        <f t="shared" si="304"/>
        <v>0.48416579999999998</v>
      </c>
      <c r="T650" s="31">
        <f t="shared" si="305"/>
        <v>0.35139999999999999</v>
      </c>
      <c r="U650" s="31">
        <f t="shared" si="309"/>
        <v>0.48416579999999998</v>
      </c>
      <c r="V650" s="31">
        <f t="shared" si="308"/>
        <v>0</v>
      </c>
      <c r="W650" s="31">
        <f t="shared" si="320"/>
        <v>0</v>
      </c>
      <c r="X650" s="31">
        <v>0</v>
      </c>
      <c r="Y650" s="28">
        <v>0</v>
      </c>
      <c r="Z650" s="28">
        <v>0</v>
      </c>
      <c r="AA650" s="28">
        <v>0</v>
      </c>
      <c r="AB650" s="28">
        <v>0</v>
      </c>
      <c r="AC650" s="28">
        <v>0</v>
      </c>
      <c r="AD650" s="28">
        <v>0</v>
      </c>
      <c r="AE650" s="28">
        <v>0</v>
      </c>
      <c r="AF650" s="28">
        <v>0</v>
      </c>
      <c r="AG650" s="28">
        <v>0</v>
      </c>
      <c r="AH650" s="28">
        <v>2.3965799999999999E-2</v>
      </c>
      <c r="AI650" s="28">
        <v>0</v>
      </c>
      <c r="AJ650" s="28">
        <v>0</v>
      </c>
      <c r="AK650" s="28">
        <v>2.3965799999999999E-2</v>
      </c>
      <c r="AL650" s="28">
        <v>0</v>
      </c>
      <c r="AM650" s="28">
        <v>0</v>
      </c>
      <c r="AN650" s="28">
        <v>0</v>
      </c>
      <c r="AO650" s="28">
        <v>0</v>
      </c>
      <c r="AP650" s="28">
        <v>0</v>
      </c>
      <c r="AQ650" s="28">
        <v>0</v>
      </c>
      <c r="AR650" s="28">
        <v>0.4602</v>
      </c>
      <c r="AS650" s="28">
        <v>0</v>
      </c>
      <c r="AT650" s="28">
        <v>0</v>
      </c>
      <c r="AU650" s="28">
        <v>0.4602</v>
      </c>
      <c r="AV650" s="28">
        <v>0</v>
      </c>
      <c r="AW650" s="28">
        <v>0.35139999999999999</v>
      </c>
      <c r="AX650" s="28">
        <v>0</v>
      </c>
      <c r="AY650" s="28">
        <v>0</v>
      </c>
      <c r="AZ650" s="28">
        <v>0.35139999999999999</v>
      </c>
      <c r="BA650" s="28">
        <v>0</v>
      </c>
      <c r="BB650" s="28">
        <v>0</v>
      </c>
      <c r="BC650" s="28">
        <v>0</v>
      </c>
      <c r="BD650" s="28">
        <v>0</v>
      </c>
      <c r="BE650" s="28">
        <v>0</v>
      </c>
      <c r="BF650" s="28">
        <v>0</v>
      </c>
      <c r="BG650" s="28">
        <v>0</v>
      </c>
      <c r="BH650" s="28">
        <v>0</v>
      </c>
      <c r="BI650" s="28">
        <v>0</v>
      </c>
      <c r="BJ650" s="28">
        <v>0</v>
      </c>
      <c r="BK650" s="28">
        <v>0</v>
      </c>
      <c r="BL650" s="28">
        <v>0</v>
      </c>
      <c r="BM650" s="28">
        <v>0</v>
      </c>
      <c r="BN650" s="28">
        <v>0</v>
      </c>
      <c r="BO650" s="28">
        <v>0</v>
      </c>
      <c r="BP650" s="28">
        <v>0</v>
      </c>
      <c r="BQ650" s="28">
        <v>0</v>
      </c>
      <c r="BR650" s="28">
        <v>0</v>
      </c>
      <c r="BS650" s="28">
        <v>0</v>
      </c>
      <c r="BT650" s="28">
        <v>0</v>
      </c>
      <c r="BU650" s="28">
        <v>0</v>
      </c>
      <c r="BV650" s="31">
        <f t="shared" si="310"/>
        <v>0.83556579999999991</v>
      </c>
      <c r="BW650" s="31">
        <f t="shared" si="311"/>
        <v>0</v>
      </c>
      <c r="BX650" s="31">
        <f t="shared" si="312"/>
        <v>0</v>
      </c>
      <c r="BY650" s="31">
        <f t="shared" si="313"/>
        <v>0.83556579999999991</v>
      </c>
      <c r="BZ650" s="31">
        <f t="shared" si="314"/>
        <v>0</v>
      </c>
      <c r="CA650" s="31">
        <f t="shared" si="315"/>
        <v>0.35139999999999999</v>
      </c>
      <c r="CB650" s="31">
        <f t="shared" si="316"/>
        <v>0</v>
      </c>
      <c r="CC650" s="31">
        <f t="shared" si="317"/>
        <v>0</v>
      </c>
      <c r="CD650" s="31">
        <f t="shared" si="318"/>
        <v>0.35139999999999999</v>
      </c>
      <c r="CE650" s="31">
        <f t="shared" si="319"/>
        <v>0</v>
      </c>
      <c r="CF650" s="85" t="s">
        <v>1403</v>
      </c>
    </row>
    <row r="651" spans="1:84" ht="52.5" customHeight="1" x14ac:dyDescent="0.25">
      <c r="A651" s="25" t="s">
        <v>124</v>
      </c>
      <c r="B651" s="26" t="s">
        <v>819</v>
      </c>
      <c r="C651" s="29" t="s">
        <v>820</v>
      </c>
      <c r="D651" s="63">
        <v>2017</v>
      </c>
      <c r="E651" s="63">
        <v>2017</v>
      </c>
      <c r="F651" s="63" t="s">
        <v>1358</v>
      </c>
      <c r="G651" s="64">
        <v>0.11130420612813371</v>
      </c>
      <c r="H651" s="64">
        <f t="shared" si="306"/>
        <v>0.79916419999999999</v>
      </c>
      <c r="I651" s="31" t="s">
        <v>1969</v>
      </c>
      <c r="J651" s="31">
        <v>4.4220055710306412E-2</v>
      </c>
      <c r="K651" s="31">
        <f t="shared" si="307"/>
        <v>0.3175</v>
      </c>
      <c r="L651" s="31" t="s">
        <v>1969</v>
      </c>
      <c r="M651" s="64">
        <v>0</v>
      </c>
      <c r="N651" s="31">
        <v>0</v>
      </c>
      <c r="O651" s="65">
        <v>0.78992928799999995</v>
      </c>
      <c r="P651" s="28">
        <v>0.90841868119999991</v>
      </c>
      <c r="Q651" s="28">
        <v>0.52069999999999994</v>
      </c>
      <c r="R651" s="31">
        <v>0.59880499999999992</v>
      </c>
      <c r="S651" s="31">
        <f t="shared" si="304"/>
        <v>0.48166419999999999</v>
      </c>
      <c r="T651" s="31">
        <f t="shared" si="305"/>
        <v>0.3175</v>
      </c>
      <c r="U651" s="31">
        <f t="shared" si="309"/>
        <v>0.48166419999999999</v>
      </c>
      <c r="V651" s="31">
        <f t="shared" si="308"/>
        <v>0</v>
      </c>
      <c r="W651" s="31">
        <f t="shared" si="320"/>
        <v>0</v>
      </c>
      <c r="X651" s="31">
        <v>0</v>
      </c>
      <c r="Y651" s="28">
        <v>0</v>
      </c>
      <c r="Z651" s="28">
        <v>0</v>
      </c>
      <c r="AA651" s="28">
        <v>0</v>
      </c>
      <c r="AB651" s="28">
        <v>0</v>
      </c>
      <c r="AC651" s="28">
        <v>0</v>
      </c>
      <c r="AD651" s="28">
        <v>0</v>
      </c>
      <c r="AE651" s="28">
        <v>0</v>
      </c>
      <c r="AF651" s="28">
        <v>0</v>
      </c>
      <c r="AG651" s="28">
        <v>0</v>
      </c>
      <c r="AH651" s="28">
        <v>2.1464200000000003E-2</v>
      </c>
      <c r="AI651" s="28">
        <v>0</v>
      </c>
      <c r="AJ651" s="28">
        <v>0</v>
      </c>
      <c r="AK651" s="28">
        <v>2.1464200000000003E-2</v>
      </c>
      <c r="AL651" s="28">
        <v>0</v>
      </c>
      <c r="AM651" s="28">
        <v>0</v>
      </c>
      <c r="AN651" s="28">
        <v>0</v>
      </c>
      <c r="AO651" s="28">
        <v>0</v>
      </c>
      <c r="AP651" s="28">
        <v>0</v>
      </c>
      <c r="AQ651" s="28">
        <v>0</v>
      </c>
      <c r="AR651" s="28">
        <v>0.4602</v>
      </c>
      <c r="AS651" s="28">
        <v>0</v>
      </c>
      <c r="AT651" s="28">
        <v>0</v>
      </c>
      <c r="AU651" s="28">
        <v>0.4602</v>
      </c>
      <c r="AV651" s="28">
        <v>0</v>
      </c>
      <c r="AW651" s="28">
        <v>0.3175</v>
      </c>
      <c r="AX651" s="28">
        <v>0</v>
      </c>
      <c r="AY651" s="28">
        <v>0</v>
      </c>
      <c r="AZ651" s="28">
        <v>0.3175</v>
      </c>
      <c r="BA651" s="28">
        <v>0</v>
      </c>
      <c r="BB651" s="28">
        <v>0</v>
      </c>
      <c r="BC651" s="28">
        <v>0</v>
      </c>
      <c r="BD651" s="28">
        <v>0</v>
      </c>
      <c r="BE651" s="28">
        <v>0</v>
      </c>
      <c r="BF651" s="28">
        <v>0</v>
      </c>
      <c r="BG651" s="28">
        <v>0</v>
      </c>
      <c r="BH651" s="28">
        <v>0</v>
      </c>
      <c r="BI651" s="28">
        <v>0</v>
      </c>
      <c r="BJ651" s="28">
        <v>0</v>
      </c>
      <c r="BK651" s="28">
        <v>0</v>
      </c>
      <c r="BL651" s="28">
        <v>0</v>
      </c>
      <c r="BM651" s="28">
        <v>0</v>
      </c>
      <c r="BN651" s="28">
        <v>0</v>
      </c>
      <c r="BO651" s="28">
        <v>0</v>
      </c>
      <c r="BP651" s="28">
        <v>0</v>
      </c>
      <c r="BQ651" s="28">
        <v>0</v>
      </c>
      <c r="BR651" s="28">
        <v>0</v>
      </c>
      <c r="BS651" s="28">
        <v>0</v>
      </c>
      <c r="BT651" s="28">
        <v>0</v>
      </c>
      <c r="BU651" s="28">
        <v>0</v>
      </c>
      <c r="BV651" s="31">
        <f t="shared" si="310"/>
        <v>0.79916419999999999</v>
      </c>
      <c r="BW651" s="31">
        <f t="shared" si="311"/>
        <v>0</v>
      </c>
      <c r="BX651" s="31">
        <f t="shared" si="312"/>
        <v>0</v>
      </c>
      <c r="BY651" s="31">
        <f t="shared" si="313"/>
        <v>0.79916419999999999</v>
      </c>
      <c r="BZ651" s="31">
        <f t="shared" si="314"/>
        <v>0</v>
      </c>
      <c r="CA651" s="31">
        <f t="shared" si="315"/>
        <v>0.3175</v>
      </c>
      <c r="CB651" s="31">
        <f t="shared" si="316"/>
        <v>0</v>
      </c>
      <c r="CC651" s="31">
        <f t="shared" si="317"/>
        <v>0</v>
      </c>
      <c r="CD651" s="31">
        <f t="shared" si="318"/>
        <v>0.3175</v>
      </c>
      <c r="CE651" s="31">
        <f t="shared" si="319"/>
        <v>0</v>
      </c>
      <c r="CF651" s="85" t="s">
        <v>1403</v>
      </c>
    </row>
    <row r="652" spans="1:84" ht="52.5" customHeight="1" x14ac:dyDescent="0.25">
      <c r="A652" s="25" t="s">
        <v>124</v>
      </c>
      <c r="B652" s="26" t="s">
        <v>821</v>
      </c>
      <c r="C652" s="29" t="s">
        <v>822</v>
      </c>
      <c r="D652" s="63">
        <v>2017</v>
      </c>
      <c r="E652" s="63">
        <v>2017</v>
      </c>
      <c r="F652" s="63" t="s">
        <v>1358</v>
      </c>
      <c r="G652" s="64">
        <v>0.11399721448467967</v>
      </c>
      <c r="H652" s="64">
        <f t="shared" si="306"/>
        <v>0.81850000000000001</v>
      </c>
      <c r="I652" s="31" t="s">
        <v>1969</v>
      </c>
      <c r="J652" s="31">
        <v>4.9902506963788305E-2</v>
      </c>
      <c r="K652" s="31">
        <f t="shared" si="307"/>
        <v>0.35830000000000001</v>
      </c>
      <c r="L652" s="31" t="s">
        <v>1969</v>
      </c>
      <c r="M652" s="64">
        <v>0</v>
      </c>
      <c r="N652" s="31">
        <v>0</v>
      </c>
      <c r="O652" s="65">
        <v>0.75472799999999995</v>
      </c>
      <c r="P652" s="28">
        <v>0.86793719999999985</v>
      </c>
      <c r="Q652" s="28">
        <v>0.58761200000000002</v>
      </c>
      <c r="R652" s="31">
        <v>0.67575379999999996</v>
      </c>
      <c r="S652" s="31">
        <f t="shared" si="304"/>
        <v>0.4602</v>
      </c>
      <c r="T652" s="31">
        <f t="shared" si="305"/>
        <v>0.35830000000000001</v>
      </c>
      <c r="U652" s="31">
        <f t="shared" si="309"/>
        <v>0.4602</v>
      </c>
      <c r="V652" s="31">
        <f t="shared" si="308"/>
        <v>0</v>
      </c>
      <c r="W652" s="31">
        <f t="shared" si="320"/>
        <v>0</v>
      </c>
      <c r="X652" s="31">
        <v>0</v>
      </c>
      <c r="Y652" s="28">
        <v>0</v>
      </c>
      <c r="Z652" s="28">
        <v>0</v>
      </c>
      <c r="AA652" s="28">
        <v>0</v>
      </c>
      <c r="AB652" s="28">
        <v>0</v>
      </c>
      <c r="AC652" s="28">
        <v>0</v>
      </c>
      <c r="AD652" s="28">
        <v>0</v>
      </c>
      <c r="AE652" s="28">
        <v>0</v>
      </c>
      <c r="AF652" s="28">
        <v>0</v>
      </c>
      <c r="AG652" s="28">
        <v>0</v>
      </c>
      <c r="AH652" s="28">
        <v>0</v>
      </c>
      <c r="AI652" s="28">
        <v>0</v>
      </c>
      <c r="AJ652" s="28">
        <v>0</v>
      </c>
      <c r="AK652" s="28">
        <v>0</v>
      </c>
      <c r="AL652" s="28">
        <v>0</v>
      </c>
      <c r="AM652" s="28">
        <v>0</v>
      </c>
      <c r="AN652" s="28">
        <v>0</v>
      </c>
      <c r="AO652" s="28">
        <v>0</v>
      </c>
      <c r="AP652" s="28">
        <v>0</v>
      </c>
      <c r="AQ652" s="28">
        <v>0</v>
      </c>
      <c r="AR652" s="28">
        <v>0.4602</v>
      </c>
      <c r="AS652" s="28">
        <v>0</v>
      </c>
      <c r="AT652" s="28">
        <v>0</v>
      </c>
      <c r="AU652" s="28">
        <v>0.4602</v>
      </c>
      <c r="AV652" s="28">
        <v>0</v>
      </c>
      <c r="AW652" s="28">
        <v>0.35830000000000001</v>
      </c>
      <c r="AX652" s="28">
        <v>0</v>
      </c>
      <c r="AY652" s="28">
        <v>0</v>
      </c>
      <c r="AZ652" s="28">
        <v>0.35830000000000001</v>
      </c>
      <c r="BA652" s="28">
        <v>0</v>
      </c>
      <c r="BB652" s="28">
        <v>0</v>
      </c>
      <c r="BC652" s="28">
        <v>0</v>
      </c>
      <c r="BD652" s="28">
        <v>0</v>
      </c>
      <c r="BE652" s="28">
        <v>0</v>
      </c>
      <c r="BF652" s="28">
        <v>0</v>
      </c>
      <c r="BG652" s="28">
        <v>0</v>
      </c>
      <c r="BH652" s="28">
        <v>0</v>
      </c>
      <c r="BI652" s="28">
        <v>0</v>
      </c>
      <c r="BJ652" s="28">
        <v>0</v>
      </c>
      <c r="BK652" s="28">
        <v>0</v>
      </c>
      <c r="BL652" s="28">
        <v>0</v>
      </c>
      <c r="BM652" s="28">
        <v>0</v>
      </c>
      <c r="BN652" s="28">
        <v>0</v>
      </c>
      <c r="BO652" s="28">
        <v>0</v>
      </c>
      <c r="BP652" s="28">
        <v>0</v>
      </c>
      <c r="BQ652" s="28">
        <v>0</v>
      </c>
      <c r="BR652" s="28">
        <v>0</v>
      </c>
      <c r="BS652" s="28">
        <v>0</v>
      </c>
      <c r="BT652" s="28">
        <v>0</v>
      </c>
      <c r="BU652" s="28">
        <v>0</v>
      </c>
      <c r="BV652" s="31">
        <f t="shared" si="310"/>
        <v>0.81850000000000001</v>
      </c>
      <c r="BW652" s="31">
        <f t="shared" si="311"/>
        <v>0</v>
      </c>
      <c r="BX652" s="31">
        <f t="shared" si="312"/>
        <v>0</v>
      </c>
      <c r="BY652" s="31">
        <f t="shared" si="313"/>
        <v>0.81850000000000001</v>
      </c>
      <c r="BZ652" s="31">
        <f t="shared" si="314"/>
        <v>0</v>
      </c>
      <c r="CA652" s="31">
        <f t="shared" si="315"/>
        <v>0.35830000000000001</v>
      </c>
      <c r="CB652" s="31">
        <f t="shared" si="316"/>
        <v>0</v>
      </c>
      <c r="CC652" s="31">
        <f t="shared" si="317"/>
        <v>0</v>
      </c>
      <c r="CD652" s="31">
        <f t="shared" si="318"/>
        <v>0.35830000000000001</v>
      </c>
      <c r="CE652" s="31">
        <f t="shared" si="319"/>
        <v>0</v>
      </c>
      <c r="CF652" s="85" t="s">
        <v>1403</v>
      </c>
    </row>
    <row r="653" spans="1:84" ht="52.5" customHeight="1" x14ac:dyDescent="0.25">
      <c r="A653" s="25" t="s">
        <v>124</v>
      </c>
      <c r="B653" s="26" t="s">
        <v>823</v>
      </c>
      <c r="C653" s="29" t="s">
        <v>824</v>
      </c>
      <c r="D653" s="63">
        <v>2017</v>
      </c>
      <c r="E653" s="63">
        <v>2017</v>
      </c>
      <c r="F653" s="63" t="s">
        <v>1358</v>
      </c>
      <c r="G653" s="64">
        <v>0.10805013927576602</v>
      </c>
      <c r="H653" s="64">
        <f t="shared" si="306"/>
        <v>0.77580000000000005</v>
      </c>
      <c r="I653" s="31" t="s">
        <v>1969</v>
      </c>
      <c r="J653" s="31">
        <v>4.3955431754874652E-2</v>
      </c>
      <c r="K653" s="31">
        <f t="shared" si="307"/>
        <v>0.31559999999999999</v>
      </c>
      <c r="L653" s="31" t="s">
        <v>1969</v>
      </c>
      <c r="M653" s="64">
        <v>0</v>
      </c>
      <c r="N653" s="31">
        <v>0</v>
      </c>
      <c r="O653" s="65">
        <v>0.75472799999999995</v>
      </c>
      <c r="P653" s="28">
        <v>0.86793719999999985</v>
      </c>
      <c r="Q653" s="28">
        <v>0.51758399999999993</v>
      </c>
      <c r="R653" s="31">
        <v>0.59522159999999991</v>
      </c>
      <c r="S653" s="31">
        <f t="shared" si="304"/>
        <v>0.4602</v>
      </c>
      <c r="T653" s="31">
        <f t="shared" si="305"/>
        <v>0.31559999999999999</v>
      </c>
      <c r="U653" s="31">
        <f t="shared" si="309"/>
        <v>0.4602</v>
      </c>
      <c r="V653" s="31">
        <f t="shared" si="308"/>
        <v>0</v>
      </c>
      <c r="W653" s="31">
        <f t="shared" si="320"/>
        <v>0</v>
      </c>
      <c r="X653" s="31">
        <v>0</v>
      </c>
      <c r="Y653" s="28">
        <v>0</v>
      </c>
      <c r="Z653" s="28">
        <v>0</v>
      </c>
      <c r="AA653" s="28">
        <v>0</v>
      </c>
      <c r="AB653" s="28">
        <v>0</v>
      </c>
      <c r="AC653" s="28">
        <v>0</v>
      </c>
      <c r="AD653" s="28">
        <v>0</v>
      </c>
      <c r="AE653" s="28">
        <v>0</v>
      </c>
      <c r="AF653" s="28">
        <v>0</v>
      </c>
      <c r="AG653" s="28">
        <v>0</v>
      </c>
      <c r="AH653" s="28">
        <v>0</v>
      </c>
      <c r="AI653" s="28">
        <v>0</v>
      </c>
      <c r="AJ653" s="28">
        <v>0</v>
      </c>
      <c r="AK653" s="28">
        <v>0</v>
      </c>
      <c r="AL653" s="28">
        <v>0</v>
      </c>
      <c r="AM653" s="28">
        <v>0</v>
      </c>
      <c r="AN653" s="28">
        <v>0</v>
      </c>
      <c r="AO653" s="28">
        <v>0</v>
      </c>
      <c r="AP653" s="28">
        <v>0</v>
      </c>
      <c r="AQ653" s="28">
        <v>0</v>
      </c>
      <c r="AR653" s="28">
        <v>0.4602</v>
      </c>
      <c r="AS653" s="28">
        <v>0</v>
      </c>
      <c r="AT653" s="28">
        <v>0</v>
      </c>
      <c r="AU653" s="28">
        <v>0.4602</v>
      </c>
      <c r="AV653" s="28">
        <v>0</v>
      </c>
      <c r="AW653" s="28">
        <v>0.31559999999999999</v>
      </c>
      <c r="AX653" s="28">
        <v>0</v>
      </c>
      <c r="AY653" s="28">
        <v>0</v>
      </c>
      <c r="AZ653" s="28">
        <v>0.31559999999999999</v>
      </c>
      <c r="BA653" s="28">
        <v>0</v>
      </c>
      <c r="BB653" s="28">
        <v>0</v>
      </c>
      <c r="BC653" s="28">
        <v>0</v>
      </c>
      <c r="BD653" s="28">
        <v>0</v>
      </c>
      <c r="BE653" s="28">
        <v>0</v>
      </c>
      <c r="BF653" s="28">
        <v>0</v>
      </c>
      <c r="BG653" s="28">
        <v>0</v>
      </c>
      <c r="BH653" s="28">
        <v>0</v>
      </c>
      <c r="BI653" s="28">
        <v>0</v>
      </c>
      <c r="BJ653" s="28">
        <v>0</v>
      </c>
      <c r="BK653" s="28">
        <v>0</v>
      </c>
      <c r="BL653" s="28">
        <v>0</v>
      </c>
      <c r="BM653" s="28">
        <v>0</v>
      </c>
      <c r="BN653" s="28">
        <v>0</v>
      </c>
      <c r="BO653" s="28">
        <v>0</v>
      </c>
      <c r="BP653" s="28">
        <v>0</v>
      </c>
      <c r="BQ653" s="28">
        <v>0</v>
      </c>
      <c r="BR653" s="28">
        <v>0</v>
      </c>
      <c r="BS653" s="28">
        <v>0</v>
      </c>
      <c r="BT653" s="28">
        <v>0</v>
      </c>
      <c r="BU653" s="28">
        <v>0</v>
      </c>
      <c r="BV653" s="31">
        <f t="shared" si="310"/>
        <v>0.77580000000000005</v>
      </c>
      <c r="BW653" s="31">
        <f t="shared" si="311"/>
        <v>0</v>
      </c>
      <c r="BX653" s="31">
        <f t="shared" si="312"/>
        <v>0</v>
      </c>
      <c r="BY653" s="31">
        <f t="shared" si="313"/>
        <v>0.77580000000000005</v>
      </c>
      <c r="BZ653" s="31">
        <f t="shared" si="314"/>
        <v>0</v>
      </c>
      <c r="CA653" s="31">
        <f t="shared" si="315"/>
        <v>0.31559999999999999</v>
      </c>
      <c r="CB653" s="31">
        <f t="shared" si="316"/>
        <v>0</v>
      </c>
      <c r="CC653" s="31">
        <f t="shared" si="317"/>
        <v>0</v>
      </c>
      <c r="CD653" s="31">
        <f t="shared" si="318"/>
        <v>0.31559999999999999</v>
      </c>
      <c r="CE653" s="31">
        <f t="shared" si="319"/>
        <v>0</v>
      </c>
      <c r="CF653" s="85" t="s">
        <v>1403</v>
      </c>
    </row>
    <row r="654" spans="1:84" ht="52.5" customHeight="1" x14ac:dyDescent="0.25">
      <c r="A654" s="25" t="s">
        <v>124</v>
      </c>
      <c r="B654" s="26" t="s">
        <v>825</v>
      </c>
      <c r="C654" s="29" t="s">
        <v>826</v>
      </c>
      <c r="D654" s="63">
        <v>2017</v>
      </c>
      <c r="E654" s="63">
        <v>2017</v>
      </c>
      <c r="F654" s="63" t="s">
        <v>1358</v>
      </c>
      <c r="G654" s="64">
        <v>0.15729805013927578</v>
      </c>
      <c r="H654" s="64">
        <f t="shared" si="306"/>
        <v>1.1294</v>
      </c>
      <c r="I654" s="31" t="s">
        <v>1969</v>
      </c>
      <c r="J654" s="31">
        <v>6.2799442896935939E-2</v>
      </c>
      <c r="K654" s="31">
        <f t="shared" si="307"/>
        <v>0.45090000000000002</v>
      </c>
      <c r="L654" s="31" t="s">
        <v>1969</v>
      </c>
      <c r="M654" s="64">
        <v>0</v>
      </c>
      <c r="N654" s="31">
        <v>0</v>
      </c>
      <c r="O654" s="65">
        <v>1.1127399999999998</v>
      </c>
      <c r="P654" s="28">
        <v>1.2796509999999996</v>
      </c>
      <c r="Q654" s="28">
        <v>0.73947600000000002</v>
      </c>
      <c r="R654" s="31">
        <v>0.85039739999999997</v>
      </c>
      <c r="S654" s="31">
        <f t="shared" si="304"/>
        <v>0.67849999999999999</v>
      </c>
      <c r="T654" s="31">
        <f t="shared" si="305"/>
        <v>0.45090000000000002</v>
      </c>
      <c r="U654" s="31">
        <f t="shared" si="309"/>
        <v>0.67849999999999999</v>
      </c>
      <c r="V654" s="31">
        <f t="shared" si="308"/>
        <v>0</v>
      </c>
      <c r="W654" s="31">
        <f t="shared" si="320"/>
        <v>0</v>
      </c>
      <c r="X654" s="31">
        <v>0</v>
      </c>
      <c r="Y654" s="28">
        <v>0</v>
      </c>
      <c r="Z654" s="28">
        <v>0</v>
      </c>
      <c r="AA654" s="28">
        <v>0</v>
      </c>
      <c r="AB654" s="28">
        <v>0</v>
      </c>
      <c r="AC654" s="28">
        <v>0</v>
      </c>
      <c r="AD654" s="28">
        <v>0</v>
      </c>
      <c r="AE654" s="28">
        <v>0</v>
      </c>
      <c r="AF654" s="28">
        <v>0</v>
      </c>
      <c r="AG654" s="28">
        <v>0</v>
      </c>
      <c r="AH654" s="28">
        <v>0</v>
      </c>
      <c r="AI654" s="28">
        <v>0</v>
      </c>
      <c r="AJ654" s="28">
        <v>0</v>
      </c>
      <c r="AK654" s="28">
        <v>0</v>
      </c>
      <c r="AL654" s="28">
        <v>0</v>
      </c>
      <c r="AM654" s="28">
        <v>0</v>
      </c>
      <c r="AN654" s="28">
        <v>0</v>
      </c>
      <c r="AO654" s="28">
        <v>0</v>
      </c>
      <c r="AP654" s="28">
        <v>0</v>
      </c>
      <c r="AQ654" s="28">
        <v>0</v>
      </c>
      <c r="AR654" s="28">
        <v>0.67849999999999999</v>
      </c>
      <c r="AS654" s="28">
        <v>0</v>
      </c>
      <c r="AT654" s="28">
        <v>0</v>
      </c>
      <c r="AU654" s="28">
        <v>0.67849999999999999</v>
      </c>
      <c r="AV654" s="28">
        <v>0</v>
      </c>
      <c r="AW654" s="28">
        <v>0.45090000000000002</v>
      </c>
      <c r="AX654" s="28">
        <v>0</v>
      </c>
      <c r="AY654" s="28">
        <v>0</v>
      </c>
      <c r="AZ654" s="28">
        <v>0.45090000000000002</v>
      </c>
      <c r="BA654" s="28">
        <v>0</v>
      </c>
      <c r="BB654" s="28">
        <v>0</v>
      </c>
      <c r="BC654" s="28">
        <v>0</v>
      </c>
      <c r="BD654" s="28">
        <v>0</v>
      </c>
      <c r="BE654" s="28">
        <v>0</v>
      </c>
      <c r="BF654" s="28">
        <v>0</v>
      </c>
      <c r="BG654" s="28">
        <v>0</v>
      </c>
      <c r="BH654" s="28">
        <v>0</v>
      </c>
      <c r="BI654" s="28">
        <v>0</v>
      </c>
      <c r="BJ654" s="28">
        <v>0</v>
      </c>
      <c r="BK654" s="28">
        <v>0</v>
      </c>
      <c r="BL654" s="28">
        <v>0</v>
      </c>
      <c r="BM654" s="28">
        <v>0</v>
      </c>
      <c r="BN654" s="28">
        <v>0</v>
      </c>
      <c r="BO654" s="28">
        <v>0</v>
      </c>
      <c r="BP654" s="28">
        <v>0</v>
      </c>
      <c r="BQ654" s="28">
        <v>0</v>
      </c>
      <c r="BR654" s="28">
        <v>0</v>
      </c>
      <c r="BS654" s="28">
        <v>0</v>
      </c>
      <c r="BT654" s="28">
        <v>0</v>
      </c>
      <c r="BU654" s="28">
        <v>0</v>
      </c>
      <c r="BV654" s="31">
        <f t="shared" si="310"/>
        <v>1.1294</v>
      </c>
      <c r="BW654" s="31">
        <f t="shared" si="311"/>
        <v>0</v>
      </c>
      <c r="BX654" s="31">
        <f t="shared" si="312"/>
        <v>0</v>
      </c>
      <c r="BY654" s="31">
        <f t="shared" si="313"/>
        <v>1.1294</v>
      </c>
      <c r="BZ654" s="31">
        <f t="shared" si="314"/>
        <v>0</v>
      </c>
      <c r="CA654" s="31">
        <f t="shared" si="315"/>
        <v>0.45090000000000002</v>
      </c>
      <c r="CB654" s="31">
        <f t="shared" si="316"/>
        <v>0</v>
      </c>
      <c r="CC654" s="31">
        <f t="shared" si="317"/>
        <v>0</v>
      </c>
      <c r="CD654" s="31">
        <f t="shared" si="318"/>
        <v>0.45090000000000002</v>
      </c>
      <c r="CE654" s="31">
        <f t="shared" si="319"/>
        <v>0</v>
      </c>
      <c r="CF654" s="85" t="s">
        <v>1403</v>
      </c>
    </row>
    <row r="655" spans="1:84" ht="52.5" customHeight="1" x14ac:dyDescent="0.25">
      <c r="A655" s="25" t="s">
        <v>124</v>
      </c>
      <c r="B655" s="26" t="s">
        <v>1593</v>
      </c>
      <c r="C655" s="29" t="s">
        <v>1594</v>
      </c>
      <c r="D655" s="63">
        <v>2017</v>
      </c>
      <c r="E655" s="63">
        <v>2017</v>
      </c>
      <c r="F655" s="63" t="s">
        <v>1358</v>
      </c>
      <c r="G655" s="64">
        <v>1.1532033426183844E-2</v>
      </c>
      <c r="H655" s="64">
        <f t="shared" si="306"/>
        <v>8.2799999999999999E-2</v>
      </c>
      <c r="I655" s="31" t="s">
        <v>1969</v>
      </c>
      <c r="J655" s="31">
        <v>1.1532033426183844E-2</v>
      </c>
      <c r="K655" s="31">
        <f t="shared" si="307"/>
        <v>8.2799999999999999E-2</v>
      </c>
      <c r="L655" s="31" t="s">
        <v>1969</v>
      </c>
      <c r="M655" s="64">
        <v>0</v>
      </c>
      <c r="N655" s="31">
        <v>0</v>
      </c>
      <c r="O655" s="65">
        <v>0</v>
      </c>
      <c r="P655" s="28">
        <v>0</v>
      </c>
      <c r="Q655" s="28">
        <v>0.135792</v>
      </c>
      <c r="R655" s="31">
        <v>0.15616079999999999</v>
      </c>
      <c r="S655" s="31">
        <f t="shared" si="304"/>
        <v>0</v>
      </c>
      <c r="T655" s="31">
        <f t="shared" si="305"/>
        <v>8.2799999999999999E-2</v>
      </c>
      <c r="U655" s="31">
        <f t="shared" si="309"/>
        <v>0</v>
      </c>
      <c r="V655" s="31">
        <f t="shared" si="308"/>
        <v>0</v>
      </c>
      <c r="W655" s="31">
        <f t="shared" si="320"/>
        <v>0</v>
      </c>
      <c r="X655" s="31">
        <v>0</v>
      </c>
      <c r="Y655" s="28">
        <v>0</v>
      </c>
      <c r="Z655" s="28">
        <v>0</v>
      </c>
      <c r="AA655" s="28">
        <v>0</v>
      </c>
      <c r="AB655" s="28">
        <v>0</v>
      </c>
      <c r="AC655" s="28">
        <v>0</v>
      </c>
      <c r="AD655" s="28">
        <v>0</v>
      </c>
      <c r="AE655" s="28">
        <v>0</v>
      </c>
      <c r="AF655" s="28">
        <v>0</v>
      </c>
      <c r="AG655" s="28">
        <v>0</v>
      </c>
      <c r="AH655" s="28">
        <v>0</v>
      </c>
      <c r="AI655" s="28">
        <v>0</v>
      </c>
      <c r="AJ655" s="28">
        <v>0</v>
      </c>
      <c r="AK655" s="28">
        <v>0</v>
      </c>
      <c r="AL655" s="28">
        <v>0</v>
      </c>
      <c r="AM655" s="28">
        <v>0</v>
      </c>
      <c r="AN655" s="28">
        <v>0</v>
      </c>
      <c r="AO655" s="28">
        <v>0</v>
      </c>
      <c r="AP655" s="28">
        <v>0</v>
      </c>
      <c r="AQ655" s="28">
        <v>0</v>
      </c>
      <c r="AR655" s="28">
        <v>0</v>
      </c>
      <c r="AS655" s="28">
        <v>0</v>
      </c>
      <c r="AT655" s="28">
        <v>0</v>
      </c>
      <c r="AU655" s="28">
        <v>0</v>
      </c>
      <c r="AV655" s="28">
        <v>0</v>
      </c>
      <c r="AW655" s="28">
        <v>8.2799999999999999E-2</v>
      </c>
      <c r="AX655" s="28">
        <v>0</v>
      </c>
      <c r="AY655" s="28">
        <v>0</v>
      </c>
      <c r="AZ655" s="28">
        <v>8.2799999999999999E-2</v>
      </c>
      <c r="BA655" s="28">
        <v>0</v>
      </c>
      <c r="BB655" s="28">
        <v>0</v>
      </c>
      <c r="BC655" s="28">
        <v>0</v>
      </c>
      <c r="BD655" s="28">
        <v>0</v>
      </c>
      <c r="BE655" s="28">
        <v>0</v>
      </c>
      <c r="BF655" s="28">
        <v>0</v>
      </c>
      <c r="BG655" s="28">
        <v>0</v>
      </c>
      <c r="BH655" s="28">
        <v>0</v>
      </c>
      <c r="BI655" s="28">
        <v>0</v>
      </c>
      <c r="BJ655" s="28">
        <v>0</v>
      </c>
      <c r="BK655" s="28">
        <v>0</v>
      </c>
      <c r="BL655" s="28">
        <v>0</v>
      </c>
      <c r="BM655" s="28">
        <v>0</v>
      </c>
      <c r="BN655" s="28">
        <v>0</v>
      </c>
      <c r="BO655" s="28">
        <v>0</v>
      </c>
      <c r="BP655" s="28">
        <v>0</v>
      </c>
      <c r="BQ655" s="28">
        <v>0</v>
      </c>
      <c r="BR655" s="28">
        <v>0</v>
      </c>
      <c r="BS655" s="28">
        <v>0</v>
      </c>
      <c r="BT655" s="28">
        <v>0</v>
      </c>
      <c r="BU655" s="28">
        <v>0</v>
      </c>
      <c r="BV655" s="31">
        <f t="shared" si="310"/>
        <v>8.2799999999999999E-2</v>
      </c>
      <c r="BW655" s="31">
        <f t="shared" si="311"/>
        <v>0</v>
      </c>
      <c r="BX655" s="31">
        <f t="shared" si="312"/>
        <v>0</v>
      </c>
      <c r="BY655" s="31">
        <f t="shared" si="313"/>
        <v>8.2799999999999999E-2</v>
      </c>
      <c r="BZ655" s="31">
        <f t="shared" si="314"/>
        <v>0</v>
      </c>
      <c r="CA655" s="31">
        <f t="shared" si="315"/>
        <v>8.2799999999999999E-2</v>
      </c>
      <c r="CB655" s="31">
        <f t="shared" si="316"/>
        <v>0</v>
      </c>
      <c r="CC655" s="31">
        <f t="shared" si="317"/>
        <v>0</v>
      </c>
      <c r="CD655" s="31">
        <f t="shared" si="318"/>
        <v>8.2799999999999999E-2</v>
      </c>
      <c r="CE655" s="31">
        <f t="shared" si="319"/>
        <v>0</v>
      </c>
      <c r="CF655" s="85" t="s">
        <v>1403</v>
      </c>
    </row>
    <row r="656" spans="1:84" ht="52.5" customHeight="1" x14ac:dyDescent="0.25">
      <c r="A656" s="25" t="s">
        <v>124</v>
      </c>
      <c r="B656" s="26" t="s">
        <v>1595</v>
      </c>
      <c r="C656" s="29" t="s">
        <v>1596</v>
      </c>
      <c r="D656" s="63">
        <v>2017</v>
      </c>
      <c r="E656" s="63">
        <v>2017</v>
      </c>
      <c r="F656" s="63" t="s">
        <v>1358</v>
      </c>
      <c r="G656" s="64">
        <v>9.4052924791086359E-2</v>
      </c>
      <c r="H656" s="64">
        <f t="shared" si="306"/>
        <v>0.67530000000000001</v>
      </c>
      <c r="I656" s="31" t="s">
        <v>1969</v>
      </c>
      <c r="J656" s="31">
        <v>9.4052924791086359E-2</v>
      </c>
      <c r="K656" s="31">
        <f t="shared" si="307"/>
        <v>0.67530000000000001</v>
      </c>
      <c r="L656" s="31" t="s">
        <v>1969</v>
      </c>
      <c r="M656" s="64">
        <v>0</v>
      </c>
      <c r="N656" s="31">
        <v>0</v>
      </c>
      <c r="O656" s="65">
        <v>0</v>
      </c>
      <c r="P656" s="28">
        <v>0</v>
      </c>
      <c r="Q656" s="28">
        <v>1.1074919999999999</v>
      </c>
      <c r="R656" s="31">
        <v>1.2736157999999997</v>
      </c>
      <c r="S656" s="31">
        <f t="shared" si="304"/>
        <v>0</v>
      </c>
      <c r="T656" s="31">
        <f t="shared" si="305"/>
        <v>0.67530000000000001</v>
      </c>
      <c r="U656" s="31">
        <f t="shared" si="309"/>
        <v>0</v>
      </c>
      <c r="V656" s="31">
        <f t="shared" si="308"/>
        <v>0</v>
      </c>
      <c r="W656" s="31">
        <f t="shared" si="320"/>
        <v>0</v>
      </c>
      <c r="X656" s="31">
        <v>0</v>
      </c>
      <c r="Y656" s="28">
        <v>0</v>
      </c>
      <c r="Z656" s="28">
        <v>0</v>
      </c>
      <c r="AA656" s="28">
        <v>0</v>
      </c>
      <c r="AB656" s="28">
        <v>0</v>
      </c>
      <c r="AC656" s="28">
        <v>0</v>
      </c>
      <c r="AD656" s="28">
        <v>0</v>
      </c>
      <c r="AE656" s="28">
        <v>0</v>
      </c>
      <c r="AF656" s="28">
        <v>0</v>
      </c>
      <c r="AG656" s="28">
        <v>0</v>
      </c>
      <c r="AH656" s="28">
        <v>0</v>
      </c>
      <c r="AI656" s="28">
        <v>0</v>
      </c>
      <c r="AJ656" s="28">
        <v>0</v>
      </c>
      <c r="AK656" s="28">
        <v>0</v>
      </c>
      <c r="AL656" s="28">
        <v>0</v>
      </c>
      <c r="AM656" s="28">
        <v>0</v>
      </c>
      <c r="AN656" s="28">
        <v>0</v>
      </c>
      <c r="AO656" s="28">
        <v>0</v>
      </c>
      <c r="AP656" s="28">
        <v>0</v>
      </c>
      <c r="AQ656" s="28">
        <v>0</v>
      </c>
      <c r="AR656" s="28">
        <v>0</v>
      </c>
      <c r="AS656" s="28">
        <v>0</v>
      </c>
      <c r="AT656" s="28">
        <v>0</v>
      </c>
      <c r="AU656" s="28">
        <v>0</v>
      </c>
      <c r="AV656" s="28">
        <v>0</v>
      </c>
      <c r="AW656" s="28">
        <v>0.67530000000000001</v>
      </c>
      <c r="AX656" s="28">
        <v>0</v>
      </c>
      <c r="AY656" s="28">
        <v>0</v>
      </c>
      <c r="AZ656" s="28">
        <v>0.67530000000000001</v>
      </c>
      <c r="BA656" s="28">
        <v>0</v>
      </c>
      <c r="BB656" s="28">
        <v>0</v>
      </c>
      <c r="BC656" s="28">
        <v>0</v>
      </c>
      <c r="BD656" s="28">
        <v>0</v>
      </c>
      <c r="BE656" s="28">
        <v>0</v>
      </c>
      <c r="BF656" s="28">
        <v>0</v>
      </c>
      <c r="BG656" s="28">
        <v>0</v>
      </c>
      <c r="BH656" s="28">
        <v>0</v>
      </c>
      <c r="BI656" s="28">
        <v>0</v>
      </c>
      <c r="BJ656" s="28">
        <v>0</v>
      </c>
      <c r="BK656" s="28">
        <v>0</v>
      </c>
      <c r="BL656" s="28">
        <v>0</v>
      </c>
      <c r="BM656" s="28">
        <v>0</v>
      </c>
      <c r="BN656" s="28">
        <v>0</v>
      </c>
      <c r="BO656" s="28">
        <v>0</v>
      </c>
      <c r="BP656" s="28">
        <v>0</v>
      </c>
      <c r="BQ656" s="28">
        <v>0</v>
      </c>
      <c r="BR656" s="28">
        <v>0</v>
      </c>
      <c r="BS656" s="28">
        <v>0</v>
      </c>
      <c r="BT656" s="28">
        <v>0</v>
      </c>
      <c r="BU656" s="28">
        <v>0</v>
      </c>
      <c r="BV656" s="31">
        <f t="shared" si="310"/>
        <v>0.67530000000000001</v>
      </c>
      <c r="BW656" s="31">
        <f t="shared" si="311"/>
        <v>0</v>
      </c>
      <c r="BX656" s="31">
        <f t="shared" si="312"/>
        <v>0</v>
      </c>
      <c r="BY656" s="31">
        <f t="shared" si="313"/>
        <v>0.67530000000000001</v>
      </c>
      <c r="BZ656" s="31">
        <f t="shared" si="314"/>
        <v>0</v>
      </c>
      <c r="CA656" s="31">
        <f t="shared" si="315"/>
        <v>0.67530000000000001</v>
      </c>
      <c r="CB656" s="31">
        <f t="shared" si="316"/>
        <v>0</v>
      </c>
      <c r="CC656" s="31">
        <f t="shared" si="317"/>
        <v>0</v>
      </c>
      <c r="CD656" s="31">
        <f t="shared" si="318"/>
        <v>0.67530000000000001</v>
      </c>
      <c r="CE656" s="31">
        <f t="shared" si="319"/>
        <v>0</v>
      </c>
      <c r="CF656" s="85" t="s">
        <v>1403</v>
      </c>
    </row>
    <row r="657" spans="1:84" ht="52.5" customHeight="1" x14ac:dyDescent="0.25">
      <c r="A657" s="7" t="s">
        <v>124</v>
      </c>
      <c r="B657" s="18" t="s">
        <v>924</v>
      </c>
      <c r="C657" s="8" t="s">
        <v>925</v>
      </c>
      <c r="D657" s="63">
        <v>2018</v>
      </c>
      <c r="E657" s="63">
        <v>2018</v>
      </c>
      <c r="F657" s="63" t="s">
        <v>1358</v>
      </c>
      <c r="G657" s="64">
        <v>0.94474762461799433</v>
      </c>
      <c r="H657" s="64">
        <f t="shared" si="306"/>
        <v>8.5915942664290981</v>
      </c>
      <c r="I657" s="31" t="s">
        <v>1314</v>
      </c>
      <c r="J657" s="31">
        <v>1.1547832096774193</v>
      </c>
      <c r="K657" s="31">
        <f t="shared" si="307"/>
        <v>0</v>
      </c>
      <c r="L657" s="31" t="s">
        <v>1314</v>
      </c>
      <c r="M657" s="64">
        <v>0</v>
      </c>
      <c r="N657" s="31">
        <v>0</v>
      </c>
      <c r="O657" s="65">
        <v>11.372494006101567</v>
      </c>
      <c r="P657" s="28">
        <v>13.0783681070168</v>
      </c>
      <c r="Q657" s="28">
        <v>14.090202811199999</v>
      </c>
      <c r="R657" s="31">
        <v>16.203733232879998</v>
      </c>
      <c r="S657" s="31">
        <f t="shared" si="304"/>
        <v>8.5915942664290981</v>
      </c>
      <c r="T657" s="31">
        <f t="shared" si="305"/>
        <v>0</v>
      </c>
      <c r="U657" s="31">
        <f t="shared" si="309"/>
        <v>8.5915942664290981</v>
      </c>
      <c r="V657" s="31">
        <f t="shared" si="308"/>
        <v>0</v>
      </c>
      <c r="W657" s="31">
        <f t="shared" si="320"/>
        <v>0</v>
      </c>
      <c r="X657" s="31">
        <v>0</v>
      </c>
      <c r="Y657" s="28">
        <v>0</v>
      </c>
      <c r="Z657" s="28">
        <v>0</v>
      </c>
      <c r="AA657" s="28">
        <v>0</v>
      </c>
      <c r="AB657" s="28">
        <v>0</v>
      </c>
      <c r="AC657" s="28">
        <v>0</v>
      </c>
      <c r="AD657" s="28">
        <v>0</v>
      </c>
      <c r="AE657" s="28">
        <v>0</v>
      </c>
      <c r="AF657" s="28">
        <v>0</v>
      </c>
      <c r="AG657" s="28">
        <v>0</v>
      </c>
      <c r="AH657" s="28">
        <v>0</v>
      </c>
      <c r="AI657" s="28">
        <v>0</v>
      </c>
      <c r="AJ657" s="28">
        <v>0</v>
      </c>
      <c r="AK657" s="28">
        <v>0</v>
      </c>
      <c r="AL657" s="28">
        <v>0</v>
      </c>
      <c r="AM657" s="28">
        <v>0</v>
      </c>
      <c r="AN657" s="28">
        <v>0</v>
      </c>
      <c r="AO657" s="28">
        <v>0</v>
      </c>
      <c r="AP657" s="28">
        <v>0</v>
      </c>
      <c r="AQ657" s="28">
        <v>0</v>
      </c>
      <c r="AR657" s="28">
        <v>0</v>
      </c>
      <c r="AS657" s="28">
        <v>0</v>
      </c>
      <c r="AT657" s="28">
        <v>0</v>
      </c>
      <c r="AU657" s="28">
        <v>0</v>
      </c>
      <c r="AV657" s="28">
        <v>0</v>
      </c>
      <c r="AW657" s="28">
        <v>0</v>
      </c>
      <c r="AX657" s="28">
        <v>0</v>
      </c>
      <c r="AY657" s="28">
        <v>0</v>
      </c>
      <c r="AZ657" s="28">
        <v>0</v>
      </c>
      <c r="BA657" s="28">
        <v>0</v>
      </c>
      <c r="BB657" s="28">
        <v>8.5915942664290981</v>
      </c>
      <c r="BC657" s="28">
        <v>0</v>
      </c>
      <c r="BD657" s="28">
        <v>0</v>
      </c>
      <c r="BE657" s="28">
        <v>8.5915942664290981</v>
      </c>
      <c r="BF657" s="28">
        <v>0</v>
      </c>
      <c r="BG657" s="28">
        <v>0</v>
      </c>
      <c r="BH657" s="28">
        <v>0</v>
      </c>
      <c r="BI657" s="28">
        <v>0</v>
      </c>
      <c r="BJ657" s="28">
        <v>0</v>
      </c>
      <c r="BK657" s="28">
        <v>0</v>
      </c>
      <c r="BL657" s="28">
        <v>0</v>
      </c>
      <c r="BM657" s="28">
        <v>0</v>
      </c>
      <c r="BN657" s="28">
        <v>0</v>
      </c>
      <c r="BO657" s="28">
        <v>0</v>
      </c>
      <c r="BP657" s="28">
        <v>0</v>
      </c>
      <c r="BQ657" s="28">
        <v>0</v>
      </c>
      <c r="BR657" s="28">
        <v>0</v>
      </c>
      <c r="BS657" s="28">
        <v>0</v>
      </c>
      <c r="BT657" s="28">
        <v>0</v>
      </c>
      <c r="BU657" s="28">
        <v>0</v>
      </c>
      <c r="BV657" s="31">
        <f t="shared" si="310"/>
        <v>8.5915942664290981</v>
      </c>
      <c r="BW657" s="31">
        <f t="shared" si="311"/>
        <v>0</v>
      </c>
      <c r="BX657" s="31">
        <f t="shared" si="312"/>
        <v>0</v>
      </c>
      <c r="BY657" s="31">
        <f t="shared" si="313"/>
        <v>8.5915942664290981</v>
      </c>
      <c r="BZ657" s="31">
        <f t="shared" si="314"/>
        <v>0</v>
      </c>
      <c r="CA657" s="31">
        <f t="shared" si="315"/>
        <v>0</v>
      </c>
      <c r="CB657" s="31">
        <f t="shared" si="316"/>
        <v>0</v>
      </c>
      <c r="CC657" s="31">
        <f t="shared" si="317"/>
        <v>0</v>
      </c>
      <c r="CD657" s="31">
        <f t="shared" si="318"/>
        <v>0</v>
      </c>
      <c r="CE657" s="31">
        <f t="shared" si="319"/>
        <v>0</v>
      </c>
      <c r="CF657" s="85" t="s">
        <v>1403</v>
      </c>
    </row>
    <row r="658" spans="1:84" ht="52.5" customHeight="1" x14ac:dyDescent="0.25">
      <c r="A658" s="7" t="s">
        <v>124</v>
      </c>
      <c r="B658" s="18" t="s">
        <v>2220</v>
      </c>
      <c r="C658" s="8" t="s">
        <v>2221</v>
      </c>
      <c r="D658" s="63">
        <v>2018</v>
      </c>
      <c r="E658" s="63">
        <v>2018</v>
      </c>
      <c r="F658" s="63" t="s">
        <v>1358</v>
      </c>
      <c r="G658" s="64">
        <f t="shared" ref="G658:G666" si="321">H658/7.78</f>
        <v>0.12865148082262207</v>
      </c>
      <c r="H658" s="64">
        <f t="shared" si="306"/>
        <v>1.0009085207999997</v>
      </c>
      <c r="I658" s="31" t="s">
        <v>2624</v>
      </c>
      <c r="J658" s="31">
        <v>0</v>
      </c>
      <c r="K658" s="31">
        <f t="shared" si="307"/>
        <v>1.0009085207999997</v>
      </c>
      <c r="L658" s="31" t="s">
        <v>1358</v>
      </c>
      <c r="M658" s="64">
        <v>0</v>
      </c>
      <c r="N658" s="31">
        <v>0</v>
      </c>
      <c r="O658" s="65">
        <v>0</v>
      </c>
      <c r="P658" s="28">
        <v>0</v>
      </c>
      <c r="Q658" s="28">
        <v>0</v>
      </c>
      <c r="R658" s="31">
        <v>0</v>
      </c>
      <c r="S658" s="31">
        <f t="shared" si="304"/>
        <v>0</v>
      </c>
      <c r="T658" s="31">
        <f t="shared" si="305"/>
        <v>1.0009085207999997</v>
      </c>
      <c r="U658" s="31">
        <f t="shared" si="309"/>
        <v>0</v>
      </c>
      <c r="V658" s="31">
        <f t="shared" si="308"/>
        <v>0</v>
      </c>
      <c r="W658" s="31">
        <f t="shared" si="320"/>
        <v>0</v>
      </c>
      <c r="X658" s="31">
        <v>0</v>
      </c>
      <c r="Y658" s="28">
        <v>0</v>
      </c>
      <c r="Z658" s="28">
        <v>0</v>
      </c>
      <c r="AA658" s="28">
        <v>0</v>
      </c>
      <c r="AB658" s="28">
        <v>0</v>
      </c>
      <c r="AC658" s="28">
        <v>0</v>
      </c>
      <c r="AD658" s="28">
        <v>0</v>
      </c>
      <c r="AE658" s="28">
        <v>0</v>
      </c>
      <c r="AF658" s="28">
        <v>0</v>
      </c>
      <c r="AG658" s="28">
        <v>0</v>
      </c>
      <c r="AH658" s="28">
        <v>0</v>
      </c>
      <c r="AI658" s="28">
        <v>0</v>
      </c>
      <c r="AJ658" s="28">
        <v>0</v>
      </c>
      <c r="AK658" s="28">
        <v>0</v>
      </c>
      <c r="AL658" s="28">
        <v>0</v>
      </c>
      <c r="AM658" s="28">
        <v>0</v>
      </c>
      <c r="AN658" s="28">
        <v>0</v>
      </c>
      <c r="AO658" s="28">
        <v>0</v>
      </c>
      <c r="AP658" s="28">
        <v>0</v>
      </c>
      <c r="AQ658" s="28">
        <v>0</v>
      </c>
      <c r="AR658" s="28">
        <v>0</v>
      </c>
      <c r="AS658" s="28">
        <v>0</v>
      </c>
      <c r="AT658" s="28">
        <v>0</v>
      </c>
      <c r="AU658" s="28">
        <v>0</v>
      </c>
      <c r="AV658" s="28">
        <v>0</v>
      </c>
      <c r="AW658" s="28">
        <v>0</v>
      </c>
      <c r="AX658" s="28">
        <v>0</v>
      </c>
      <c r="AY658" s="28">
        <v>0</v>
      </c>
      <c r="AZ658" s="28">
        <v>0</v>
      </c>
      <c r="BA658" s="28">
        <v>0</v>
      </c>
      <c r="BB658" s="28">
        <v>0</v>
      </c>
      <c r="BC658" s="28">
        <v>0</v>
      </c>
      <c r="BD658" s="28">
        <v>0</v>
      </c>
      <c r="BE658" s="28">
        <v>0</v>
      </c>
      <c r="BF658" s="28">
        <v>0</v>
      </c>
      <c r="BG658" s="28">
        <v>1.0009085207999997</v>
      </c>
      <c r="BH658" s="28">
        <v>0</v>
      </c>
      <c r="BI658" s="28">
        <v>0</v>
      </c>
      <c r="BJ658" s="28">
        <v>1.0009085207999997</v>
      </c>
      <c r="BK658" s="28">
        <v>0</v>
      </c>
      <c r="BL658" s="28">
        <v>0</v>
      </c>
      <c r="BM658" s="28">
        <v>0</v>
      </c>
      <c r="BN658" s="28">
        <v>0</v>
      </c>
      <c r="BO658" s="28">
        <v>0</v>
      </c>
      <c r="BP658" s="28">
        <v>0</v>
      </c>
      <c r="BQ658" s="28">
        <v>0</v>
      </c>
      <c r="BR658" s="28">
        <v>0</v>
      </c>
      <c r="BS658" s="28">
        <v>0</v>
      </c>
      <c r="BT658" s="28">
        <v>0</v>
      </c>
      <c r="BU658" s="28">
        <v>0</v>
      </c>
      <c r="BV658" s="31">
        <f t="shared" si="310"/>
        <v>1.0009085207999997</v>
      </c>
      <c r="BW658" s="31">
        <f t="shared" si="311"/>
        <v>0</v>
      </c>
      <c r="BX658" s="31">
        <f t="shared" si="312"/>
        <v>0</v>
      </c>
      <c r="BY658" s="31">
        <f t="shared" si="313"/>
        <v>1.0009085207999997</v>
      </c>
      <c r="BZ658" s="31">
        <f t="shared" si="314"/>
        <v>0</v>
      </c>
      <c r="CA658" s="31">
        <f t="shared" si="315"/>
        <v>1.0009085207999997</v>
      </c>
      <c r="CB658" s="31">
        <f t="shared" si="316"/>
        <v>0</v>
      </c>
      <c r="CC658" s="31">
        <f t="shared" si="317"/>
        <v>0</v>
      </c>
      <c r="CD658" s="31">
        <f t="shared" si="318"/>
        <v>1.0009085207999997</v>
      </c>
      <c r="CE658" s="31">
        <f t="shared" si="319"/>
        <v>0</v>
      </c>
      <c r="CF658" s="85" t="s">
        <v>1403</v>
      </c>
    </row>
    <row r="659" spans="1:84" ht="52.5" customHeight="1" x14ac:dyDescent="0.25">
      <c r="A659" s="7" t="s">
        <v>124</v>
      </c>
      <c r="B659" s="18" t="s">
        <v>2222</v>
      </c>
      <c r="C659" s="8" t="s">
        <v>2223</v>
      </c>
      <c r="D659" s="63">
        <v>2018</v>
      </c>
      <c r="E659" s="63">
        <v>2018</v>
      </c>
      <c r="F659" s="63" t="s">
        <v>1358</v>
      </c>
      <c r="G659" s="64">
        <f t="shared" si="321"/>
        <v>0.12800627411311052</v>
      </c>
      <c r="H659" s="64">
        <f t="shared" si="306"/>
        <v>0.99588881259999984</v>
      </c>
      <c r="I659" s="31" t="s">
        <v>2624</v>
      </c>
      <c r="J659" s="31">
        <v>0</v>
      </c>
      <c r="K659" s="31">
        <f t="shared" si="307"/>
        <v>0.99588881259999984</v>
      </c>
      <c r="L659" s="31" t="s">
        <v>1358</v>
      </c>
      <c r="M659" s="64">
        <v>0</v>
      </c>
      <c r="N659" s="31">
        <v>0</v>
      </c>
      <c r="O659" s="65">
        <v>0</v>
      </c>
      <c r="P659" s="28">
        <v>0</v>
      </c>
      <c r="Q659" s="28">
        <v>0</v>
      </c>
      <c r="R659" s="31">
        <v>0</v>
      </c>
      <c r="S659" s="31">
        <f t="shared" si="304"/>
        <v>0</v>
      </c>
      <c r="T659" s="31">
        <f t="shared" si="305"/>
        <v>0.99588881259999984</v>
      </c>
      <c r="U659" s="31">
        <f t="shared" si="309"/>
        <v>0</v>
      </c>
      <c r="V659" s="31">
        <f t="shared" si="308"/>
        <v>0</v>
      </c>
      <c r="W659" s="31">
        <f t="shared" si="320"/>
        <v>0</v>
      </c>
      <c r="X659" s="31">
        <v>0</v>
      </c>
      <c r="Y659" s="28">
        <v>0</v>
      </c>
      <c r="Z659" s="28">
        <v>0</v>
      </c>
      <c r="AA659" s="28">
        <v>0</v>
      </c>
      <c r="AB659" s="28">
        <v>0</v>
      </c>
      <c r="AC659" s="28">
        <v>0</v>
      </c>
      <c r="AD659" s="28">
        <v>0</v>
      </c>
      <c r="AE659" s="28">
        <v>0</v>
      </c>
      <c r="AF659" s="28">
        <v>0</v>
      </c>
      <c r="AG659" s="28">
        <v>0</v>
      </c>
      <c r="AH659" s="28">
        <v>0</v>
      </c>
      <c r="AI659" s="28">
        <v>0</v>
      </c>
      <c r="AJ659" s="28">
        <v>0</v>
      </c>
      <c r="AK659" s="28">
        <v>0</v>
      </c>
      <c r="AL659" s="28">
        <v>0</v>
      </c>
      <c r="AM659" s="28">
        <v>0</v>
      </c>
      <c r="AN659" s="28">
        <v>0</v>
      </c>
      <c r="AO659" s="28">
        <v>0</v>
      </c>
      <c r="AP659" s="28">
        <v>0</v>
      </c>
      <c r="AQ659" s="28">
        <v>0</v>
      </c>
      <c r="AR659" s="28">
        <v>0</v>
      </c>
      <c r="AS659" s="28">
        <v>0</v>
      </c>
      <c r="AT659" s="28">
        <v>0</v>
      </c>
      <c r="AU659" s="28">
        <v>0</v>
      </c>
      <c r="AV659" s="28">
        <v>0</v>
      </c>
      <c r="AW659" s="28">
        <v>0</v>
      </c>
      <c r="AX659" s="28">
        <v>0</v>
      </c>
      <c r="AY659" s="28">
        <v>0</v>
      </c>
      <c r="AZ659" s="28">
        <v>0</v>
      </c>
      <c r="BA659" s="28">
        <v>0</v>
      </c>
      <c r="BB659" s="28">
        <v>0</v>
      </c>
      <c r="BC659" s="28">
        <v>0</v>
      </c>
      <c r="BD659" s="28">
        <v>0</v>
      </c>
      <c r="BE659" s="28">
        <v>0</v>
      </c>
      <c r="BF659" s="28">
        <v>0</v>
      </c>
      <c r="BG659" s="28">
        <v>0.99588881259999984</v>
      </c>
      <c r="BH659" s="28">
        <v>0</v>
      </c>
      <c r="BI659" s="28">
        <v>0</v>
      </c>
      <c r="BJ659" s="28">
        <v>0.99588881259999984</v>
      </c>
      <c r="BK659" s="28">
        <v>0</v>
      </c>
      <c r="BL659" s="28">
        <v>0</v>
      </c>
      <c r="BM659" s="28">
        <v>0</v>
      </c>
      <c r="BN659" s="28">
        <v>0</v>
      </c>
      <c r="BO659" s="28">
        <v>0</v>
      </c>
      <c r="BP659" s="28">
        <v>0</v>
      </c>
      <c r="BQ659" s="28">
        <v>0</v>
      </c>
      <c r="BR659" s="28">
        <v>0</v>
      </c>
      <c r="BS659" s="28">
        <v>0</v>
      </c>
      <c r="BT659" s="28">
        <v>0</v>
      </c>
      <c r="BU659" s="28">
        <v>0</v>
      </c>
      <c r="BV659" s="31">
        <f t="shared" si="310"/>
        <v>0.99588881259999984</v>
      </c>
      <c r="BW659" s="31">
        <f t="shared" si="311"/>
        <v>0</v>
      </c>
      <c r="BX659" s="31">
        <f t="shared" si="312"/>
        <v>0</v>
      </c>
      <c r="BY659" s="31">
        <f t="shared" si="313"/>
        <v>0.99588881259999984</v>
      </c>
      <c r="BZ659" s="31">
        <f t="shared" si="314"/>
        <v>0</v>
      </c>
      <c r="CA659" s="31">
        <f t="shared" si="315"/>
        <v>0.99588881259999984</v>
      </c>
      <c r="CB659" s="31">
        <f t="shared" si="316"/>
        <v>0</v>
      </c>
      <c r="CC659" s="31">
        <f t="shared" si="317"/>
        <v>0</v>
      </c>
      <c r="CD659" s="31">
        <f t="shared" si="318"/>
        <v>0.99588881259999984</v>
      </c>
      <c r="CE659" s="31">
        <f t="shared" si="319"/>
        <v>0</v>
      </c>
      <c r="CF659" s="85" t="s">
        <v>1403</v>
      </c>
    </row>
    <row r="660" spans="1:84" ht="52.5" customHeight="1" x14ac:dyDescent="0.25">
      <c r="A660" s="7" t="s">
        <v>124</v>
      </c>
      <c r="B660" s="18" t="s">
        <v>2224</v>
      </c>
      <c r="C660" s="8" t="s">
        <v>2225</v>
      </c>
      <c r="D660" s="63">
        <v>2018</v>
      </c>
      <c r="E660" s="63">
        <v>2018</v>
      </c>
      <c r="F660" s="63" t="s">
        <v>1358</v>
      </c>
      <c r="G660" s="64">
        <f t="shared" si="321"/>
        <v>0.12819718688946014</v>
      </c>
      <c r="H660" s="64">
        <f t="shared" si="306"/>
        <v>0.99737411399999998</v>
      </c>
      <c r="I660" s="31" t="s">
        <v>2624</v>
      </c>
      <c r="J660" s="31">
        <v>0</v>
      </c>
      <c r="K660" s="31">
        <f t="shared" si="307"/>
        <v>0.99737411399999998</v>
      </c>
      <c r="L660" s="31" t="s">
        <v>1358</v>
      </c>
      <c r="M660" s="64">
        <v>0</v>
      </c>
      <c r="N660" s="31">
        <v>0</v>
      </c>
      <c r="O660" s="65">
        <v>0</v>
      </c>
      <c r="P660" s="28">
        <v>0</v>
      </c>
      <c r="Q660" s="28">
        <v>0</v>
      </c>
      <c r="R660" s="31">
        <v>0</v>
      </c>
      <c r="S660" s="31">
        <f t="shared" si="304"/>
        <v>0</v>
      </c>
      <c r="T660" s="31">
        <f t="shared" si="305"/>
        <v>0.99737411399999998</v>
      </c>
      <c r="U660" s="31">
        <f t="shared" si="309"/>
        <v>0</v>
      </c>
      <c r="V660" s="31">
        <f t="shared" si="308"/>
        <v>0</v>
      </c>
      <c r="W660" s="31">
        <f t="shared" si="320"/>
        <v>0</v>
      </c>
      <c r="X660" s="31">
        <v>0</v>
      </c>
      <c r="Y660" s="28">
        <v>0</v>
      </c>
      <c r="Z660" s="28">
        <v>0</v>
      </c>
      <c r="AA660" s="28">
        <v>0</v>
      </c>
      <c r="AB660" s="28">
        <v>0</v>
      </c>
      <c r="AC660" s="28">
        <v>0</v>
      </c>
      <c r="AD660" s="28">
        <v>0</v>
      </c>
      <c r="AE660" s="28">
        <v>0</v>
      </c>
      <c r="AF660" s="28">
        <v>0</v>
      </c>
      <c r="AG660" s="28">
        <v>0</v>
      </c>
      <c r="AH660" s="28">
        <v>0</v>
      </c>
      <c r="AI660" s="28">
        <v>0</v>
      </c>
      <c r="AJ660" s="28">
        <v>0</v>
      </c>
      <c r="AK660" s="28">
        <v>0</v>
      </c>
      <c r="AL660" s="28">
        <v>0</v>
      </c>
      <c r="AM660" s="28">
        <v>0</v>
      </c>
      <c r="AN660" s="28">
        <v>0</v>
      </c>
      <c r="AO660" s="28">
        <v>0</v>
      </c>
      <c r="AP660" s="28">
        <v>0</v>
      </c>
      <c r="AQ660" s="28">
        <v>0</v>
      </c>
      <c r="AR660" s="28">
        <v>0</v>
      </c>
      <c r="AS660" s="28">
        <v>0</v>
      </c>
      <c r="AT660" s="28">
        <v>0</v>
      </c>
      <c r="AU660" s="28">
        <v>0</v>
      </c>
      <c r="AV660" s="28">
        <v>0</v>
      </c>
      <c r="AW660" s="28">
        <v>0</v>
      </c>
      <c r="AX660" s="28">
        <v>0</v>
      </c>
      <c r="AY660" s="28">
        <v>0</v>
      </c>
      <c r="AZ660" s="28">
        <v>0</v>
      </c>
      <c r="BA660" s="28">
        <v>0</v>
      </c>
      <c r="BB660" s="28">
        <v>0</v>
      </c>
      <c r="BC660" s="28">
        <v>0</v>
      </c>
      <c r="BD660" s="28">
        <v>0</v>
      </c>
      <c r="BE660" s="28">
        <v>0</v>
      </c>
      <c r="BF660" s="28">
        <v>0</v>
      </c>
      <c r="BG660" s="28">
        <v>0.99737411399999998</v>
      </c>
      <c r="BH660" s="28">
        <v>0</v>
      </c>
      <c r="BI660" s="28">
        <v>0</v>
      </c>
      <c r="BJ660" s="28">
        <v>0.99737411399999998</v>
      </c>
      <c r="BK660" s="28">
        <v>0</v>
      </c>
      <c r="BL660" s="28">
        <v>0</v>
      </c>
      <c r="BM660" s="28">
        <v>0</v>
      </c>
      <c r="BN660" s="28">
        <v>0</v>
      </c>
      <c r="BO660" s="28">
        <v>0</v>
      </c>
      <c r="BP660" s="28">
        <v>0</v>
      </c>
      <c r="BQ660" s="28">
        <v>0</v>
      </c>
      <c r="BR660" s="28">
        <v>0</v>
      </c>
      <c r="BS660" s="28">
        <v>0</v>
      </c>
      <c r="BT660" s="28">
        <v>0</v>
      </c>
      <c r="BU660" s="28">
        <v>0</v>
      </c>
      <c r="BV660" s="31">
        <f t="shared" si="310"/>
        <v>0.99737411399999998</v>
      </c>
      <c r="BW660" s="31">
        <f t="shared" si="311"/>
        <v>0</v>
      </c>
      <c r="BX660" s="31">
        <f t="shared" si="312"/>
        <v>0</v>
      </c>
      <c r="BY660" s="31">
        <f t="shared" si="313"/>
        <v>0.99737411399999998</v>
      </c>
      <c r="BZ660" s="31">
        <f t="shared" si="314"/>
        <v>0</v>
      </c>
      <c r="CA660" s="31">
        <f t="shared" si="315"/>
        <v>0.99737411399999998</v>
      </c>
      <c r="CB660" s="31">
        <f t="shared" si="316"/>
        <v>0</v>
      </c>
      <c r="CC660" s="31">
        <f t="shared" si="317"/>
        <v>0</v>
      </c>
      <c r="CD660" s="31">
        <f t="shared" si="318"/>
        <v>0.99737411399999998</v>
      </c>
      <c r="CE660" s="31">
        <f t="shared" si="319"/>
        <v>0</v>
      </c>
      <c r="CF660" s="85" t="s">
        <v>1403</v>
      </c>
    </row>
    <row r="661" spans="1:84" ht="52.5" customHeight="1" x14ac:dyDescent="0.25">
      <c r="A661" s="7" t="s">
        <v>124</v>
      </c>
      <c r="B661" s="18" t="s">
        <v>2226</v>
      </c>
      <c r="C661" s="8" t="s">
        <v>2227</v>
      </c>
      <c r="D661" s="63">
        <v>2018</v>
      </c>
      <c r="E661" s="63">
        <v>2018</v>
      </c>
      <c r="F661" s="63" t="s">
        <v>1358</v>
      </c>
      <c r="G661" s="64">
        <f t="shared" si="321"/>
        <v>0.12816546642673521</v>
      </c>
      <c r="H661" s="64">
        <f t="shared" si="306"/>
        <v>0.99712732879999999</v>
      </c>
      <c r="I661" s="31" t="s">
        <v>2624</v>
      </c>
      <c r="J661" s="31">
        <v>0</v>
      </c>
      <c r="K661" s="31">
        <f t="shared" si="307"/>
        <v>0.99712732879999999</v>
      </c>
      <c r="L661" s="31" t="s">
        <v>1358</v>
      </c>
      <c r="M661" s="64">
        <v>0</v>
      </c>
      <c r="N661" s="31">
        <v>0</v>
      </c>
      <c r="O661" s="65">
        <v>0</v>
      </c>
      <c r="P661" s="28">
        <v>0</v>
      </c>
      <c r="Q661" s="28">
        <v>0</v>
      </c>
      <c r="R661" s="31">
        <v>0</v>
      </c>
      <c r="S661" s="31">
        <f t="shared" si="304"/>
        <v>0</v>
      </c>
      <c r="T661" s="31">
        <f t="shared" si="305"/>
        <v>0.99712732879999999</v>
      </c>
      <c r="U661" s="31">
        <f t="shared" si="309"/>
        <v>0</v>
      </c>
      <c r="V661" s="31">
        <f t="shared" si="308"/>
        <v>0</v>
      </c>
      <c r="W661" s="31">
        <f t="shared" si="320"/>
        <v>0</v>
      </c>
      <c r="X661" s="31">
        <v>0</v>
      </c>
      <c r="Y661" s="28">
        <v>0</v>
      </c>
      <c r="Z661" s="28">
        <v>0</v>
      </c>
      <c r="AA661" s="28">
        <v>0</v>
      </c>
      <c r="AB661" s="28">
        <v>0</v>
      </c>
      <c r="AC661" s="28">
        <v>0</v>
      </c>
      <c r="AD661" s="28">
        <v>0</v>
      </c>
      <c r="AE661" s="28">
        <v>0</v>
      </c>
      <c r="AF661" s="28">
        <v>0</v>
      </c>
      <c r="AG661" s="28">
        <v>0</v>
      </c>
      <c r="AH661" s="28">
        <v>0</v>
      </c>
      <c r="AI661" s="28">
        <v>0</v>
      </c>
      <c r="AJ661" s="28">
        <v>0</v>
      </c>
      <c r="AK661" s="28">
        <v>0</v>
      </c>
      <c r="AL661" s="28">
        <v>0</v>
      </c>
      <c r="AM661" s="28">
        <v>0</v>
      </c>
      <c r="AN661" s="28">
        <v>0</v>
      </c>
      <c r="AO661" s="28">
        <v>0</v>
      </c>
      <c r="AP661" s="28">
        <v>0</v>
      </c>
      <c r="AQ661" s="28">
        <v>0</v>
      </c>
      <c r="AR661" s="28">
        <v>0</v>
      </c>
      <c r="AS661" s="28">
        <v>0</v>
      </c>
      <c r="AT661" s="28">
        <v>0</v>
      </c>
      <c r="AU661" s="28">
        <v>0</v>
      </c>
      <c r="AV661" s="28">
        <v>0</v>
      </c>
      <c r="AW661" s="28">
        <v>0</v>
      </c>
      <c r="AX661" s="28">
        <v>0</v>
      </c>
      <c r="AY661" s="28">
        <v>0</v>
      </c>
      <c r="AZ661" s="28">
        <v>0</v>
      </c>
      <c r="BA661" s="28">
        <v>0</v>
      </c>
      <c r="BB661" s="28">
        <v>0</v>
      </c>
      <c r="BC661" s="28">
        <v>0</v>
      </c>
      <c r="BD661" s="28">
        <v>0</v>
      </c>
      <c r="BE661" s="28">
        <v>0</v>
      </c>
      <c r="BF661" s="28">
        <v>0</v>
      </c>
      <c r="BG661" s="28">
        <v>0.99712732879999999</v>
      </c>
      <c r="BH661" s="28">
        <v>0</v>
      </c>
      <c r="BI661" s="28">
        <v>0</v>
      </c>
      <c r="BJ661" s="28">
        <v>0.99712732879999999</v>
      </c>
      <c r="BK661" s="28">
        <v>0</v>
      </c>
      <c r="BL661" s="28">
        <v>0</v>
      </c>
      <c r="BM661" s="28">
        <v>0</v>
      </c>
      <c r="BN661" s="28">
        <v>0</v>
      </c>
      <c r="BO661" s="28">
        <v>0</v>
      </c>
      <c r="BP661" s="28">
        <v>0</v>
      </c>
      <c r="BQ661" s="28">
        <v>0</v>
      </c>
      <c r="BR661" s="28">
        <v>0</v>
      </c>
      <c r="BS661" s="28">
        <v>0</v>
      </c>
      <c r="BT661" s="28">
        <v>0</v>
      </c>
      <c r="BU661" s="28">
        <v>0</v>
      </c>
      <c r="BV661" s="31">
        <f t="shared" si="310"/>
        <v>0.99712732879999999</v>
      </c>
      <c r="BW661" s="31">
        <f t="shared" si="311"/>
        <v>0</v>
      </c>
      <c r="BX661" s="31">
        <f t="shared" si="312"/>
        <v>0</v>
      </c>
      <c r="BY661" s="31">
        <f t="shared" si="313"/>
        <v>0.99712732879999999</v>
      </c>
      <c r="BZ661" s="31">
        <f t="shared" si="314"/>
        <v>0</v>
      </c>
      <c r="CA661" s="31">
        <f t="shared" si="315"/>
        <v>0.99712732879999999</v>
      </c>
      <c r="CB661" s="31">
        <f t="shared" si="316"/>
        <v>0</v>
      </c>
      <c r="CC661" s="31">
        <f t="shared" si="317"/>
        <v>0</v>
      </c>
      <c r="CD661" s="31">
        <f t="shared" si="318"/>
        <v>0.99712732879999999</v>
      </c>
      <c r="CE661" s="31">
        <f t="shared" si="319"/>
        <v>0</v>
      </c>
      <c r="CF661" s="85" t="s">
        <v>1403</v>
      </c>
    </row>
    <row r="662" spans="1:84" ht="52.5" customHeight="1" x14ac:dyDescent="0.25">
      <c r="A662" s="7" t="s">
        <v>124</v>
      </c>
      <c r="B662" s="18" t="s">
        <v>2228</v>
      </c>
      <c r="C662" s="8" t="s">
        <v>2229</v>
      </c>
      <c r="D662" s="63">
        <v>2018</v>
      </c>
      <c r="E662" s="63">
        <v>2018</v>
      </c>
      <c r="F662" s="63" t="s">
        <v>1358</v>
      </c>
      <c r="G662" s="64">
        <f t="shared" si="321"/>
        <v>0.1281192507712082</v>
      </c>
      <c r="H662" s="64">
        <f t="shared" si="306"/>
        <v>0.99676777099999991</v>
      </c>
      <c r="I662" s="31" t="s">
        <v>2624</v>
      </c>
      <c r="J662" s="31">
        <v>0</v>
      </c>
      <c r="K662" s="31">
        <f t="shared" si="307"/>
        <v>0.99676777099999991</v>
      </c>
      <c r="L662" s="31" t="s">
        <v>1358</v>
      </c>
      <c r="M662" s="64">
        <v>0</v>
      </c>
      <c r="N662" s="31">
        <v>0</v>
      </c>
      <c r="O662" s="65">
        <v>0</v>
      </c>
      <c r="P662" s="28">
        <v>0</v>
      </c>
      <c r="Q662" s="28">
        <v>0</v>
      </c>
      <c r="R662" s="31">
        <v>0</v>
      </c>
      <c r="S662" s="31">
        <f t="shared" si="304"/>
        <v>0</v>
      </c>
      <c r="T662" s="31">
        <f t="shared" si="305"/>
        <v>0.99676777099999991</v>
      </c>
      <c r="U662" s="31">
        <f t="shared" si="309"/>
        <v>0</v>
      </c>
      <c r="V662" s="31">
        <f t="shared" si="308"/>
        <v>0</v>
      </c>
      <c r="W662" s="31">
        <f t="shared" si="320"/>
        <v>0</v>
      </c>
      <c r="X662" s="31">
        <v>0</v>
      </c>
      <c r="Y662" s="28">
        <v>0</v>
      </c>
      <c r="Z662" s="28">
        <v>0</v>
      </c>
      <c r="AA662" s="28">
        <v>0</v>
      </c>
      <c r="AB662" s="28">
        <v>0</v>
      </c>
      <c r="AC662" s="28">
        <v>0</v>
      </c>
      <c r="AD662" s="28">
        <v>0</v>
      </c>
      <c r="AE662" s="28">
        <v>0</v>
      </c>
      <c r="AF662" s="28">
        <v>0</v>
      </c>
      <c r="AG662" s="28">
        <v>0</v>
      </c>
      <c r="AH662" s="28">
        <v>0</v>
      </c>
      <c r="AI662" s="28">
        <v>0</v>
      </c>
      <c r="AJ662" s="28">
        <v>0</v>
      </c>
      <c r="AK662" s="28">
        <v>0</v>
      </c>
      <c r="AL662" s="28">
        <v>0</v>
      </c>
      <c r="AM662" s="28">
        <v>0</v>
      </c>
      <c r="AN662" s="28">
        <v>0</v>
      </c>
      <c r="AO662" s="28">
        <v>0</v>
      </c>
      <c r="AP662" s="28">
        <v>0</v>
      </c>
      <c r="AQ662" s="28">
        <v>0</v>
      </c>
      <c r="AR662" s="28">
        <v>0</v>
      </c>
      <c r="AS662" s="28">
        <v>0</v>
      </c>
      <c r="AT662" s="28">
        <v>0</v>
      </c>
      <c r="AU662" s="28">
        <v>0</v>
      </c>
      <c r="AV662" s="28">
        <v>0</v>
      </c>
      <c r="AW662" s="28">
        <v>0</v>
      </c>
      <c r="AX662" s="28">
        <v>0</v>
      </c>
      <c r="AY662" s="28">
        <v>0</v>
      </c>
      <c r="AZ662" s="28">
        <v>0</v>
      </c>
      <c r="BA662" s="28">
        <v>0</v>
      </c>
      <c r="BB662" s="28">
        <v>0</v>
      </c>
      <c r="BC662" s="28">
        <v>0</v>
      </c>
      <c r="BD662" s="28">
        <v>0</v>
      </c>
      <c r="BE662" s="28">
        <v>0</v>
      </c>
      <c r="BF662" s="28">
        <v>0</v>
      </c>
      <c r="BG662" s="28">
        <v>0.99676777099999991</v>
      </c>
      <c r="BH662" s="28">
        <v>0</v>
      </c>
      <c r="BI662" s="28">
        <v>0</v>
      </c>
      <c r="BJ662" s="28">
        <v>0.99676777099999991</v>
      </c>
      <c r="BK662" s="28">
        <v>0</v>
      </c>
      <c r="BL662" s="28">
        <v>0</v>
      </c>
      <c r="BM662" s="28">
        <v>0</v>
      </c>
      <c r="BN662" s="28">
        <v>0</v>
      </c>
      <c r="BO662" s="28">
        <v>0</v>
      </c>
      <c r="BP662" s="28">
        <v>0</v>
      </c>
      <c r="BQ662" s="28">
        <v>0</v>
      </c>
      <c r="BR662" s="28">
        <v>0</v>
      </c>
      <c r="BS662" s="28">
        <v>0</v>
      </c>
      <c r="BT662" s="28">
        <v>0</v>
      </c>
      <c r="BU662" s="28">
        <v>0</v>
      </c>
      <c r="BV662" s="31">
        <f t="shared" si="310"/>
        <v>0.99676777099999991</v>
      </c>
      <c r="BW662" s="31">
        <f t="shared" si="311"/>
        <v>0</v>
      </c>
      <c r="BX662" s="31">
        <f t="shared" si="312"/>
        <v>0</v>
      </c>
      <c r="BY662" s="31">
        <f t="shared" si="313"/>
        <v>0.99676777099999991</v>
      </c>
      <c r="BZ662" s="31">
        <f t="shared" si="314"/>
        <v>0</v>
      </c>
      <c r="CA662" s="31">
        <f t="shared" si="315"/>
        <v>0.99676777099999991</v>
      </c>
      <c r="CB662" s="31">
        <f t="shared" si="316"/>
        <v>0</v>
      </c>
      <c r="CC662" s="31">
        <f t="shared" si="317"/>
        <v>0</v>
      </c>
      <c r="CD662" s="31">
        <f t="shared" si="318"/>
        <v>0.99676777099999991</v>
      </c>
      <c r="CE662" s="31">
        <f t="shared" si="319"/>
        <v>0</v>
      </c>
      <c r="CF662" s="85" t="s">
        <v>1403</v>
      </c>
    </row>
    <row r="663" spans="1:84" ht="52.5" customHeight="1" x14ac:dyDescent="0.25">
      <c r="A663" s="7" t="s">
        <v>124</v>
      </c>
      <c r="B663" s="18" t="s">
        <v>2230</v>
      </c>
      <c r="C663" s="8" t="s">
        <v>2231</v>
      </c>
      <c r="D663" s="63">
        <v>2018</v>
      </c>
      <c r="E663" s="63">
        <v>2018</v>
      </c>
      <c r="F663" s="63" t="s">
        <v>1358</v>
      </c>
      <c r="G663" s="64">
        <f t="shared" si="321"/>
        <v>0.1065008742159383</v>
      </c>
      <c r="H663" s="64">
        <f t="shared" si="306"/>
        <v>0.82857680140000001</v>
      </c>
      <c r="I663" s="31" t="s">
        <v>2624</v>
      </c>
      <c r="J663" s="31">
        <v>0</v>
      </c>
      <c r="K663" s="31">
        <f t="shared" si="307"/>
        <v>0.82857680140000001</v>
      </c>
      <c r="L663" s="31" t="s">
        <v>1358</v>
      </c>
      <c r="M663" s="64">
        <v>0</v>
      </c>
      <c r="N663" s="31">
        <v>0</v>
      </c>
      <c r="O663" s="65">
        <v>0</v>
      </c>
      <c r="P663" s="28">
        <v>0</v>
      </c>
      <c r="Q663" s="28">
        <v>0</v>
      </c>
      <c r="R663" s="31">
        <v>0</v>
      </c>
      <c r="S663" s="31">
        <f t="shared" si="304"/>
        <v>0</v>
      </c>
      <c r="T663" s="31">
        <f t="shared" si="305"/>
        <v>0.82857680140000001</v>
      </c>
      <c r="U663" s="31">
        <f t="shared" si="309"/>
        <v>0</v>
      </c>
      <c r="V663" s="31">
        <f t="shared" si="308"/>
        <v>0</v>
      </c>
      <c r="W663" s="31">
        <f t="shared" si="320"/>
        <v>0</v>
      </c>
      <c r="X663" s="31">
        <v>0</v>
      </c>
      <c r="Y663" s="28">
        <v>0</v>
      </c>
      <c r="Z663" s="28">
        <v>0</v>
      </c>
      <c r="AA663" s="28">
        <v>0</v>
      </c>
      <c r="AB663" s="28">
        <v>0</v>
      </c>
      <c r="AC663" s="28">
        <v>0</v>
      </c>
      <c r="AD663" s="28">
        <v>0</v>
      </c>
      <c r="AE663" s="28">
        <v>0</v>
      </c>
      <c r="AF663" s="28">
        <v>0</v>
      </c>
      <c r="AG663" s="28">
        <v>0</v>
      </c>
      <c r="AH663" s="28">
        <v>0</v>
      </c>
      <c r="AI663" s="28">
        <v>0</v>
      </c>
      <c r="AJ663" s="28">
        <v>0</v>
      </c>
      <c r="AK663" s="28">
        <v>0</v>
      </c>
      <c r="AL663" s="28">
        <v>0</v>
      </c>
      <c r="AM663" s="28">
        <v>0</v>
      </c>
      <c r="AN663" s="28">
        <v>0</v>
      </c>
      <c r="AO663" s="28">
        <v>0</v>
      </c>
      <c r="AP663" s="28">
        <v>0</v>
      </c>
      <c r="AQ663" s="28">
        <v>0</v>
      </c>
      <c r="AR663" s="28">
        <v>0</v>
      </c>
      <c r="AS663" s="28">
        <v>0</v>
      </c>
      <c r="AT663" s="28">
        <v>0</v>
      </c>
      <c r="AU663" s="28">
        <v>0</v>
      </c>
      <c r="AV663" s="28">
        <v>0</v>
      </c>
      <c r="AW663" s="28">
        <v>0</v>
      </c>
      <c r="AX663" s="28">
        <v>0</v>
      </c>
      <c r="AY663" s="28">
        <v>0</v>
      </c>
      <c r="AZ663" s="28">
        <v>0</v>
      </c>
      <c r="BA663" s="28">
        <v>0</v>
      </c>
      <c r="BB663" s="28">
        <v>0</v>
      </c>
      <c r="BC663" s="28">
        <v>0</v>
      </c>
      <c r="BD663" s="28">
        <v>0</v>
      </c>
      <c r="BE663" s="28">
        <v>0</v>
      </c>
      <c r="BF663" s="28">
        <v>0</v>
      </c>
      <c r="BG663" s="28">
        <v>0.82857680140000001</v>
      </c>
      <c r="BH663" s="28">
        <v>0</v>
      </c>
      <c r="BI663" s="28">
        <v>0</v>
      </c>
      <c r="BJ663" s="28">
        <v>0.82857680140000001</v>
      </c>
      <c r="BK663" s="28">
        <v>0</v>
      </c>
      <c r="BL663" s="28">
        <v>0</v>
      </c>
      <c r="BM663" s="28">
        <v>0</v>
      </c>
      <c r="BN663" s="28">
        <v>0</v>
      </c>
      <c r="BO663" s="28">
        <v>0</v>
      </c>
      <c r="BP663" s="28">
        <v>0</v>
      </c>
      <c r="BQ663" s="28">
        <v>0</v>
      </c>
      <c r="BR663" s="28">
        <v>0</v>
      </c>
      <c r="BS663" s="28">
        <v>0</v>
      </c>
      <c r="BT663" s="28">
        <v>0</v>
      </c>
      <c r="BU663" s="28">
        <v>0</v>
      </c>
      <c r="BV663" s="31">
        <f t="shared" si="310"/>
        <v>0.82857680140000001</v>
      </c>
      <c r="BW663" s="31">
        <f t="shared" si="311"/>
        <v>0</v>
      </c>
      <c r="BX663" s="31">
        <f t="shared" si="312"/>
        <v>0</v>
      </c>
      <c r="BY663" s="31">
        <f t="shared" si="313"/>
        <v>0.82857680140000001</v>
      </c>
      <c r="BZ663" s="31">
        <f t="shared" si="314"/>
        <v>0</v>
      </c>
      <c r="CA663" s="31">
        <f t="shared" si="315"/>
        <v>0.82857680140000001</v>
      </c>
      <c r="CB663" s="31">
        <f t="shared" si="316"/>
        <v>0</v>
      </c>
      <c r="CC663" s="31">
        <f t="shared" si="317"/>
        <v>0</v>
      </c>
      <c r="CD663" s="31">
        <f t="shared" si="318"/>
        <v>0.82857680140000001</v>
      </c>
      <c r="CE663" s="31">
        <f t="shared" si="319"/>
        <v>0</v>
      </c>
      <c r="CF663" s="85" t="s">
        <v>1403</v>
      </c>
    </row>
    <row r="664" spans="1:84" ht="52.5" customHeight="1" x14ac:dyDescent="0.25">
      <c r="A664" s="7" t="s">
        <v>124</v>
      </c>
      <c r="B664" s="18" t="s">
        <v>2232</v>
      </c>
      <c r="C664" s="8" t="s">
        <v>2233</v>
      </c>
      <c r="D664" s="63">
        <v>2018</v>
      </c>
      <c r="E664" s="63">
        <v>2018</v>
      </c>
      <c r="F664" s="63" t="s">
        <v>1358</v>
      </c>
      <c r="G664" s="64">
        <f t="shared" si="321"/>
        <v>0.1281192507712082</v>
      </c>
      <c r="H664" s="64">
        <f t="shared" si="306"/>
        <v>0.99676777099999991</v>
      </c>
      <c r="I664" s="31" t="s">
        <v>2624</v>
      </c>
      <c r="J664" s="31">
        <v>0</v>
      </c>
      <c r="K664" s="31">
        <f t="shared" si="307"/>
        <v>0.99676777099999991</v>
      </c>
      <c r="L664" s="31" t="s">
        <v>1358</v>
      </c>
      <c r="M664" s="64">
        <v>0</v>
      </c>
      <c r="N664" s="31">
        <v>0</v>
      </c>
      <c r="O664" s="65">
        <v>0</v>
      </c>
      <c r="P664" s="28">
        <v>0</v>
      </c>
      <c r="Q664" s="28">
        <v>0</v>
      </c>
      <c r="R664" s="31">
        <v>0</v>
      </c>
      <c r="S664" s="31">
        <f t="shared" si="304"/>
        <v>0</v>
      </c>
      <c r="T664" s="31">
        <f t="shared" si="305"/>
        <v>0.99676777099999991</v>
      </c>
      <c r="U664" s="31">
        <f t="shared" si="309"/>
        <v>0</v>
      </c>
      <c r="V664" s="31">
        <f t="shared" si="308"/>
        <v>0</v>
      </c>
      <c r="W664" s="31">
        <f t="shared" si="320"/>
        <v>0</v>
      </c>
      <c r="X664" s="31">
        <v>0</v>
      </c>
      <c r="Y664" s="28">
        <v>0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8">
        <v>0</v>
      </c>
      <c r="AK664" s="28">
        <v>0</v>
      </c>
      <c r="AL664" s="28">
        <v>0</v>
      </c>
      <c r="AM664" s="28">
        <v>0</v>
      </c>
      <c r="AN664" s="28">
        <v>0</v>
      </c>
      <c r="AO664" s="28">
        <v>0</v>
      </c>
      <c r="AP664" s="28">
        <v>0</v>
      </c>
      <c r="AQ664" s="28">
        <v>0</v>
      </c>
      <c r="AR664" s="28">
        <v>0</v>
      </c>
      <c r="AS664" s="28">
        <v>0</v>
      </c>
      <c r="AT664" s="28">
        <v>0</v>
      </c>
      <c r="AU664" s="28">
        <v>0</v>
      </c>
      <c r="AV664" s="28">
        <v>0</v>
      </c>
      <c r="AW664" s="28">
        <v>0</v>
      </c>
      <c r="AX664" s="28">
        <v>0</v>
      </c>
      <c r="AY664" s="28">
        <v>0</v>
      </c>
      <c r="AZ664" s="28">
        <v>0</v>
      </c>
      <c r="BA664" s="28">
        <v>0</v>
      </c>
      <c r="BB664" s="28">
        <v>0</v>
      </c>
      <c r="BC664" s="28">
        <v>0</v>
      </c>
      <c r="BD664" s="28">
        <v>0</v>
      </c>
      <c r="BE664" s="28">
        <v>0</v>
      </c>
      <c r="BF664" s="28">
        <v>0</v>
      </c>
      <c r="BG664" s="28">
        <v>0.99676777099999991</v>
      </c>
      <c r="BH664" s="28">
        <v>0</v>
      </c>
      <c r="BI664" s="28">
        <v>0</v>
      </c>
      <c r="BJ664" s="28">
        <v>0.99676777099999991</v>
      </c>
      <c r="BK664" s="28">
        <v>0</v>
      </c>
      <c r="BL664" s="28">
        <v>0</v>
      </c>
      <c r="BM664" s="28">
        <v>0</v>
      </c>
      <c r="BN664" s="28">
        <v>0</v>
      </c>
      <c r="BO664" s="28">
        <v>0</v>
      </c>
      <c r="BP664" s="28">
        <v>0</v>
      </c>
      <c r="BQ664" s="28">
        <v>0</v>
      </c>
      <c r="BR664" s="28">
        <v>0</v>
      </c>
      <c r="BS664" s="28">
        <v>0</v>
      </c>
      <c r="BT664" s="28">
        <v>0</v>
      </c>
      <c r="BU664" s="28">
        <v>0</v>
      </c>
      <c r="BV664" s="31">
        <f t="shared" si="310"/>
        <v>0.99676777099999991</v>
      </c>
      <c r="BW664" s="31">
        <f t="shared" si="311"/>
        <v>0</v>
      </c>
      <c r="BX664" s="31">
        <f t="shared" si="312"/>
        <v>0</v>
      </c>
      <c r="BY664" s="31">
        <f t="shared" si="313"/>
        <v>0.99676777099999991</v>
      </c>
      <c r="BZ664" s="31">
        <f t="shared" si="314"/>
        <v>0</v>
      </c>
      <c r="CA664" s="31">
        <f t="shared" si="315"/>
        <v>0.99676777099999991</v>
      </c>
      <c r="CB664" s="31">
        <f t="shared" si="316"/>
        <v>0</v>
      </c>
      <c r="CC664" s="31">
        <f t="shared" si="317"/>
        <v>0</v>
      </c>
      <c r="CD664" s="31">
        <f t="shared" si="318"/>
        <v>0.99676777099999991</v>
      </c>
      <c r="CE664" s="31">
        <f t="shared" si="319"/>
        <v>0</v>
      </c>
      <c r="CF664" s="85" t="s">
        <v>1403</v>
      </c>
    </row>
    <row r="665" spans="1:84" ht="52.5" customHeight="1" x14ac:dyDescent="0.25">
      <c r="A665" s="7" t="s">
        <v>124</v>
      </c>
      <c r="B665" s="18" t="s">
        <v>2234</v>
      </c>
      <c r="C665" s="8" t="s">
        <v>2235</v>
      </c>
      <c r="D665" s="63">
        <v>2018</v>
      </c>
      <c r="E665" s="63">
        <v>2018</v>
      </c>
      <c r="F665" s="63" t="s">
        <v>1358</v>
      </c>
      <c r="G665" s="64">
        <f t="shared" si="321"/>
        <v>0.10653699313624677</v>
      </c>
      <c r="H665" s="64">
        <f t="shared" si="306"/>
        <v>0.82885780659999997</v>
      </c>
      <c r="I665" s="31" t="s">
        <v>2624</v>
      </c>
      <c r="J665" s="31">
        <v>0</v>
      </c>
      <c r="K665" s="31">
        <f t="shared" si="307"/>
        <v>0.82885780659999997</v>
      </c>
      <c r="L665" s="31" t="s">
        <v>1358</v>
      </c>
      <c r="M665" s="64">
        <v>0</v>
      </c>
      <c r="N665" s="31">
        <v>0</v>
      </c>
      <c r="O665" s="65">
        <v>0</v>
      </c>
      <c r="P665" s="28">
        <v>0</v>
      </c>
      <c r="Q665" s="28">
        <v>0</v>
      </c>
      <c r="R665" s="31">
        <v>0</v>
      </c>
      <c r="S665" s="31">
        <f t="shared" si="304"/>
        <v>0</v>
      </c>
      <c r="T665" s="31">
        <f t="shared" si="305"/>
        <v>0.82885780659999997</v>
      </c>
      <c r="U665" s="31">
        <f t="shared" si="309"/>
        <v>0</v>
      </c>
      <c r="V665" s="31">
        <f t="shared" si="308"/>
        <v>0</v>
      </c>
      <c r="W665" s="31">
        <f t="shared" si="320"/>
        <v>0</v>
      </c>
      <c r="X665" s="31">
        <v>0</v>
      </c>
      <c r="Y665" s="28">
        <v>0</v>
      </c>
      <c r="Z665" s="28">
        <v>0</v>
      </c>
      <c r="AA665" s="28">
        <v>0</v>
      </c>
      <c r="AB665" s="28">
        <v>0</v>
      </c>
      <c r="AC665" s="28">
        <v>0</v>
      </c>
      <c r="AD665" s="28">
        <v>0</v>
      </c>
      <c r="AE665" s="28">
        <v>0</v>
      </c>
      <c r="AF665" s="28">
        <v>0</v>
      </c>
      <c r="AG665" s="28">
        <v>0</v>
      </c>
      <c r="AH665" s="28">
        <v>0</v>
      </c>
      <c r="AI665" s="28">
        <v>0</v>
      </c>
      <c r="AJ665" s="28">
        <v>0</v>
      </c>
      <c r="AK665" s="28">
        <v>0</v>
      </c>
      <c r="AL665" s="28">
        <v>0</v>
      </c>
      <c r="AM665" s="28">
        <v>0</v>
      </c>
      <c r="AN665" s="28">
        <v>0</v>
      </c>
      <c r="AO665" s="28">
        <v>0</v>
      </c>
      <c r="AP665" s="28">
        <v>0</v>
      </c>
      <c r="AQ665" s="28">
        <v>0</v>
      </c>
      <c r="AR665" s="28">
        <v>0</v>
      </c>
      <c r="AS665" s="28">
        <v>0</v>
      </c>
      <c r="AT665" s="28">
        <v>0</v>
      </c>
      <c r="AU665" s="28">
        <v>0</v>
      </c>
      <c r="AV665" s="28">
        <v>0</v>
      </c>
      <c r="AW665" s="28">
        <v>0</v>
      </c>
      <c r="AX665" s="28">
        <v>0</v>
      </c>
      <c r="AY665" s="28">
        <v>0</v>
      </c>
      <c r="AZ665" s="28">
        <v>0</v>
      </c>
      <c r="BA665" s="28">
        <v>0</v>
      </c>
      <c r="BB665" s="28">
        <v>0</v>
      </c>
      <c r="BC665" s="28">
        <v>0</v>
      </c>
      <c r="BD665" s="28">
        <v>0</v>
      </c>
      <c r="BE665" s="28">
        <v>0</v>
      </c>
      <c r="BF665" s="28">
        <v>0</v>
      </c>
      <c r="BG665" s="28">
        <v>0.82885780659999997</v>
      </c>
      <c r="BH665" s="28">
        <v>0</v>
      </c>
      <c r="BI665" s="28">
        <v>0</v>
      </c>
      <c r="BJ665" s="28">
        <v>0.82885780659999997</v>
      </c>
      <c r="BK665" s="28">
        <v>0</v>
      </c>
      <c r="BL665" s="28">
        <v>0</v>
      </c>
      <c r="BM665" s="28">
        <v>0</v>
      </c>
      <c r="BN665" s="28">
        <v>0</v>
      </c>
      <c r="BO665" s="28">
        <v>0</v>
      </c>
      <c r="BP665" s="28">
        <v>0</v>
      </c>
      <c r="BQ665" s="28">
        <v>0</v>
      </c>
      <c r="BR665" s="28">
        <v>0</v>
      </c>
      <c r="BS665" s="28">
        <v>0</v>
      </c>
      <c r="BT665" s="28">
        <v>0</v>
      </c>
      <c r="BU665" s="28">
        <v>0</v>
      </c>
      <c r="BV665" s="31">
        <f t="shared" si="310"/>
        <v>0.82885780659999997</v>
      </c>
      <c r="BW665" s="31">
        <f t="shared" si="311"/>
        <v>0</v>
      </c>
      <c r="BX665" s="31">
        <f t="shared" si="312"/>
        <v>0</v>
      </c>
      <c r="BY665" s="31">
        <f t="shared" si="313"/>
        <v>0.82885780659999997</v>
      </c>
      <c r="BZ665" s="31">
        <f t="shared" si="314"/>
        <v>0</v>
      </c>
      <c r="CA665" s="31">
        <f t="shared" si="315"/>
        <v>0.82885780659999997</v>
      </c>
      <c r="CB665" s="31">
        <f t="shared" si="316"/>
        <v>0</v>
      </c>
      <c r="CC665" s="31">
        <f t="shared" si="317"/>
        <v>0</v>
      </c>
      <c r="CD665" s="31">
        <f t="shared" si="318"/>
        <v>0.82885780659999997</v>
      </c>
      <c r="CE665" s="31">
        <f t="shared" si="319"/>
        <v>0</v>
      </c>
      <c r="CF665" s="85" t="s">
        <v>1403</v>
      </c>
    </row>
    <row r="666" spans="1:84" ht="52.5" customHeight="1" x14ac:dyDescent="0.25">
      <c r="A666" s="7" t="s">
        <v>124</v>
      </c>
      <c r="B666" s="18" t="s">
        <v>2236</v>
      </c>
      <c r="C666" s="8" t="s">
        <v>2237</v>
      </c>
      <c r="D666" s="63">
        <v>2018</v>
      </c>
      <c r="E666" s="63">
        <v>2018</v>
      </c>
      <c r="F666" s="63" t="s">
        <v>1358</v>
      </c>
      <c r="G666" s="64">
        <f t="shared" si="321"/>
        <v>0.1071421526478149</v>
      </c>
      <c r="H666" s="64">
        <f t="shared" si="306"/>
        <v>0.83356594760000002</v>
      </c>
      <c r="I666" s="31" t="s">
        <v>2624</v>
      </c>
      <c r="J666" s="31">
        <v>0</v>
      </c>
      <c r="K666" s="31">
        <f t="shared" si="307"/>
        <v>0.83356594760000002</v>
      </c>
      <c r="L666" s="31" t="s">
        <v>1358</v>
      </c>
      <c r="M666" s="64">
        <v>0</v>
      </c>
      <c r="N666" s="31">
        <v>0</v>
      </c>
      <c r="O666" s="65">
        <v>0</v>
      </c>
      <c r="P666" s="28">
        <v>0</v>
      </c>
      <c r="Q666" s="28">
        <v>0</v>
      </c>
      <c r="R666" s="31">
        <v>0</v>
      </c>
      <c r="S666" s="31">
        <f t="shared" ref="S666:S729" si="322">N666+U666</f>
        <v>0</v>
      </c>
      <c r="T666" s="31">
        <f t="shared" ref="T666:T729" si="323">N666+W666+AC666+AM666+AW666+BG666</f>
        <v>0.83356594760000002</v>
      </c>
      <c r="U666" s="31">
        <f t="shared" si="309"/>
        <v>0</v>
      </c>
      <c r="V666" s="31">
        <f t="shared" si="308"/>
        <v>0</v>
      </c>
      <c r="W666" s="31">
        <f t="shared" si="320"/>
        <v>0</v>
      </c>
      <c r="X666" s="31">
        <v>0</v>
      </c>
      <c r="Y666" s="28">
        <v>0</v>
      </c>
      <c r="Z666" s="28">
        <v>0</v>
      </c>
      <c r="AA666" s="28">
        <v>0</v>
      </c>
      <c r="AB666" s="28">
        <v>0</v>
      </c>
      <c r="AC666" s="28">
        <v>0</v>
      </c>
      <c r="AD666" s="28">
        <v>0</v>
      </c>
      <c r="AE666" s="28">
        <v>0</v>
      </c>
      <c r="AF666" s="28">
        <v>0</v>
      </c>
      <c r="AG666" s="28">
        <v>0</v>
      </c>
      <c r="AH666" s="28">
        <v>0</v>
      </c>
      <c r="AI666" s="28">
        <v>0</v>
      </c>
      <c r="AJ666" s="28">
        <v>0</v>
      </c>
      <c r="AK666" s="28">
        <v>0</v>
      </c>
      <c r="AL666" s="28">
        <v>0</v>
      </c>
      <c r="AM666" s="28">
        <v>0</v>
      </c>
      <c r="AN666" s="28">
        <v>0</v>
      </c>
      <c r="AO666" s="28">
        <v>0</v>
      </c>
      <c r="AP666" s="28">
        <v>0</v>
      </c>
      <c r="AQ666" s="28">
        <v>0</v>
      </c>
      <c r="AR666" s="28">
        <v>0</v>
      </c>
      <c r="AS666" s="28">
        <v>0</v>
      </c>
      <c r="AT666" s="28">
        <v>0</v>
      </c>
      <c r="AU666" s="28">
        <v>0</v>
      </c>
      <c r="AV666" s="28">
        <v>0</v>
      </c>
      <c r="AW666" s="28">
        <v>0</v>
      </c>
      <c r="AX666" s="28">
        <v>0</v>
      </c>
      <c r="AY666" s="28">
        <v>0</v>
      </c>
      <c r="AZ666" s="28">
        <v>0</v>
      </c>
      <c r="BA666" s="28">
        <v>0</v>
      </c>
      <c r="BB666" s="28">
        <v>0</v>
      </c>
      <c r="BC666" s="28">
        <v>0</v>
      </c>
      <c r="BD666" s="28">
        <v>0</v>
      </c>
      <c r="BE666" s="28">
        <v>0</v>
      </c>
      <c r="BF666" s="28">
        <v>0</v>
      </c>
      <c r="BG666" s="28">
        <v>0.83356594760000002</v>
      </c>
      <c r="BH666" s="28">
        <v>0</v>
      </c>
      <c r="BI666" s="28">
        <v>0</v>
      </c>
      <c r="BJ666" s="28">
        <v>0.83356594760000002</v>
      </c>
      <c r="BK666" s="28">
        <v>0</v>
      </c>
      <c r="BL666" s="28">
        <v>0</v>
      </c>
      <c r="BM666" s="28">
        <v>0</v>
      </c>
      <c r="BN666" s="28">
        <v>0</v>
      </c>
      <c r="BO666" s="28">
        <v>0</v>
      </c>
      <c r="BP666" s="28">
        <v>0</v>
      </c>
      <c r="BQ666" s="28">
        <v>0</v>
      </c>
      <c r="BR666" s="28">
        <v>0</v>
      </c>
      <c r="BS666" s="28">
        <v>0</v>
      </c>
      <c r="BT666" s="28">
        <v>0</v>
      </c>
      <c r="BU666" s="28">
        <v>0</v>
      </c>
      <c r="BV666" s="31">
        <f t="shared" si="310"/>
        <v>0.83356594760000002</v>
      </c>
      <c r="BW666" s="31">
        <f t="shared" si="311"/>
        <v>0</v>
      </c>
      <c r="BX666" s="31">
        <f t="shared" si="312"/>
        <v>0</v>
      </c>
      <c r="BY666" s="31">
        <f t="shared" si="313"/>
        <v>0.83356594760000002</v>
      </c>
      <c r="BZ666" s="31">
        <f t="shared" si="314"/>
        <v>0</v>
      </c>
      <c r="CA666" s="31">
        <f t="shared" si="315"/>
        <v>0.83356594760000002</v>
      </c>
      <c r="CB666" s="31">
        <f t="shared" si="316"/>
        <v>0</v>
      </c>
      <c r="CC666" s="31">
        <f t="shared" si="317"/>
        <v>0</v>
      </c>
      <c r="CD666" s="31">
        <f t="shared" si="318"/>
        <v>0.83356594760000002</v>
      </c>
      <c r="CE666" s="31">
        <f t="shared" si="319"/>
        <v>0</v>
      </c>
      <c r="CF666" s="85" t="s">
        <v>1403</v>
      </c>
    </row>
    <row r="667" spans="1:84" ht="52.5" customHeight="1" x14ac:dyDescent="0.25">
      <c r="A667" s="7" t="s">
        <v>124</v>
      </c>
      <c r="B667" s="18" t="s">
        <v>2238</v>
      </c>
      <c r="C667" s="8" t="s">
        <v>2239</v>
      </c>
      <c r="D667" s="63">
        <v>2018</v>
      </c>
      <c r="E667" s="63">
        <v>2018</v>
      </c>
      <c r="F667" s="63" t="s">
        <v>1358</v>
      </c>
      <c r="G667" s="64">
        <f>H667/7.71</f>
        <v>6.0448721660181582E-3</v>
      </c>
      <c r="H667" s="64">
        <f t="shared" si="306"/>
        <v>4.6605964399999998E-2</v>
      </c>
      <c r="I667" s="31" t="s">
        <v>2625</v>
      </c>
      <c r="J667" s="31">
        <v>0</v>
      </c>
      <c r="K667" s="31">
        <f t="shared" si="307"/>
        <v>4.6605964399999998E-2</v>
      </c>
      <c r="L667" s="31" t="s">
        <v>1358</v>
      </c>
      <c r="M667" s="64">
        <v>0</v>
      </c>
      <c r="N667" s="31">
        <v>0</v>
      </c>
      <c r="O667" s="65">
        <v>0</v>
      </c>
      <c r="P667" s="28">
        <v>0</v>
      </c>
      <c r="Q667" s="28">
        <v>0</v>
      </c>
      <c r="R667" s="31">
        <v>0</v>
      </c>
      <c r="S667" s="31">
        <f t="shared" si="322"/>
        <v>0</v>
      </c>
      <c r="T667" s="31">
        <f t="shared" si="323"/>
        <v>4.6605964399999998E-2</v>
      </c>
      <c r="U667" s="31">
        <f t="shared" si="309"/>
        <v>0</v>
      </c>
      <c r="V667" s="31">
        <f t="shared" si="308"/>
        <v>0</v>
      </c>
      <c r="W667" s="31">
        <f t="shared" si="320"/>
        <v>0</v>
      </c>
      <c r="X667" s="31">
        <v>0</v>
      </c>
      <c r="Y667" s="28">
        <v>0</v>
      </c>
      <c r="Z667" s="28">
        <v>0</v>
      </c>
      <c r="AA667" s="28">
        <v>0</v>
      </c>
      <c r="AB667" s="28">
        <v>0</v>
      </c>
      <c r="AC667" s="28">
        <v>0</v>
      </c>
      <c r="AD667" s="28">
        <v>0</v>
      </c>
      <c r="AE667" s="28">
        <v>0</v>
      </c>
      <c r="AF667" s="28">
        <v>0</v>
      </c>
      <c r="AG667" s="28">
        <v>0</v>
      </c>
      <c r="AH667" s="28">
        <v>0</v>
      </c>
      <c r="AI667" s="28">
        <v>0</v>
      </c>
      <c r="AJ667" s="28">
        <v>0</v>
      </c>
      <c r="AK667" s="28">
        <v>0</v>
      </c>
      <c r="AL667" s="28">
        <v>0</v>
      </c>
      <c r="AM667" s="28">
        <v>0</v>
      </c>
      <c r="AN667" s="28">
        <v>0</v>
      </c>
      <c r="AO667" s="28">
        <v>0</v>
      </c>
      <c r="AP667" s="28">
        <v>0</v>
      </c>
      <c r="AQ667" s="28">
        <v>0</v>
      </c>
      <c r="AR667" s="28">
        <v>0</v>
      </c>
      <c r="AS667" s="28">
        <v>0</v>
      </c>
      <c r="AT667" s="28">
        <v>0</v>
      </c>
      <c r="AU667" s="28">
        <v>0</v>
      </c>
      <c r="AV667" s="28">
        <v>0</v>
      </c>
      <c r="AW667" s="28">
        <v>0</v>
      </c>
      <c r="AX667" s="28">
        <v>0</v>
      </c>
      <c r="AY667" s="28">
        <v>0</v>
      </c>
      <c r="AZ667" s="28">
        <v>0</v>
      </c>
      <c r="BA667" s="28">
        <v>0</v>
      </c>
      <c r="BB667" s="28">
        <v>0</v>
      </c>
      <c r="BC667" s="28">
        <v>0</v>
      </c>
      <c r="BD667" s="28">
        <v>0</v>
      </c>
      <c r="BE667" s="28">
        <v>0</v>
      </c>
      <c r="BF667" s="28">
        <v>0</v>
      </c>
      <c r="BG667" s="28">
        <v>4.6605964399999998E-2</v>
      </c>
      <c r="BH667" s="28">
        <v>0</v>
      </c>
      <c r="BI667" s="28">
        <v>0</v>
      </c>
      <c r="BJ667" s="28">
        <v>4.6605964399999998E-2</v>
      </c>
      <c r="BK667" s="28">
        <v>0</v>
      </c>
      <c r="BL667" s="28">
        <v>0</v>
      </c>
      <c r="BM667" s="28">
        <v>0</v>
      </c>
      <c r="BN667" s="28">
        <v>0</v>
      </c>
      <c r="BO667" s="28">
        <v>0</v>
      </c>
      <c r="BP667" s="28">
        <v>0</v>
      </c>
      <c r="BQ667" s="28">
        <v>0</v>
      </c>
      <c r="BR667" s="28">
        <v>0</v>
      </c>
      <c r="BS667" s="28">
        <v>0</v>
      </c>
      <c r="BT667" s="28">
        <v>0</v>
      </c>
      <c r="BU667" s="28">
        <v>0</v>
      </c>
      <c r="BV667" s="31">
        <f t="shared" si="310"/>
        <v>4.6605964399999998E-2</v>
      </c>
      <c r="BW667" s="31">
        <f t="shared" si="311"/>
        <v>0</v>
      </c>
      <c r="BX667" s="31">
        <f t="shared" si="312"/>
        <v>0</v>
      </c>
      <c r="BY667" s="31">
        <f t="shared" si="313"/>
        <v>4.6605964399999998E-2</v>
      </c>
      <c r="BZ667" s="31">
        <f t="shared" si="314"/>
        <v>0</v>
      </c>
      <c r="CA667" s="31">
        <f t="shared" si="315"/>
        <v>4.6605964399999998E-2</v>
      </c>
      <c r="CB667" s="31">
        <f t="shared" si="316"/>
        <v>0</v>
      </c>
      <c r="CC667" s="31">
        <f t="shared" si="317"/>
        <v>0</v>
      </c>
      <c r="CD667" s="31">
        <f t="shared" si="318"/>
        <v>4.6605964399999998E-2</v>
      </c>
      <c r="CE667" s="31">
        <f t="shared" si="319"/>
        <v>0</v>
      </c>
      <c r="CF667" s="85" t="s">
        <v>1403</v>
      </c>
    </row>
    <row r="668" spans="1:84" ht="52.5" customHeight="1" x14ac:dyDescent="0.25">
      <c r="A668" s="7" t="s">
        <v>124</v>
      </c>
      <c r="B668" s="18" t="s">
        <v>2240</v>
      </c>
      <c r="C668" s="8" t="s">
        <v>2241</v>
      </c>
      <c r="D668" s="63">
        <v>2018</v>
      </c>
      <c r="E668" s="63">
        <v>2018</v>
      </c>
      <c r="F668" s="63" t="s">
        <v>1358</v>
      </c>
      <c r="G668" s="64">
        <f>H668/7.71</f>
        <v>5.0207255252918285E-3</v>
      </c>
      <c r="H668" s="64">
        <f t="shared" si="306"/>
        <v>3.8709793799999996E-2</v>
      </c>
      <c r="I668" s="31" t="s">
        <v>2625</v>
      </c>
      <c r="J668" s="31">
        <v>0</v>
      </c>
      <c r="K668" s="31">
        <f t="shared" si="307"/>
        <v>3.8709793799999996E-2</v>
      </c>
      <c r="L668" s="31" t="s">
        <v>1358</v>
      </c>
      <c r="M668" s="64">
        <v>0</v>
      </c>
      <c r="N668" s="31">
        <v>0</v>
      </c>
      <c r="O668" s="65">
        <v>0</v>
      </c>
      <c r="P668" s="28">
        <v>0</v>
      </c>
      <c r="Q668" s="28">
        <v>0</v>
      </c>
      <c r="R668" s="31">
        <v>0</v>
      </c>
      <c r="S668" s="31">
        <f t="shared" si="322"/>
        <v>0</v>
      </c>
      <c r="T668" s="31">
        <f t="shared" si="323"/>
        <v>3.8709793799999996E-2</v>
      </c>
      <c r="U668" s="31">
        <f t="shared" si="309"/>
        <v>0</v>
      </c>
      <c r="V668" s="31">
        <f t="shared" si="308"/>
        <v>0</v>
      </c>
      <c r="W668" s="31">
        <f t="shared" si="320"/>
        <v>0</v>
      </c>
      <c r="X668" s="31">
        <v>0</v>
      </c>
      <c r="Y668" s="28">
        <v>0</v>
      </c>
      <c r="Z668" s="28">
        <v>0</v>
      </c>
      <c r="AA668" s="28">
        <v>0</v>
      </c>
      <c r="AB668" s="28">
        <v>0</v>
      </c>
      <c r="AC668" s="28">
        <v>0</v>
      </c>
      <c r="AD668" s="28">
        <v>0</v>
      </c>
      <c r="AE668" s="28">
        <v>0</v>
      </c>
      <c r="AF668" s="28">
        <v>0</v>
      </c>
      <c r="AG668" s="28">
        <v>0</v>
      </c>
      <c r="AH668" s="28">
        <v>0</v>
      </c>
      <c r="AI668" s="28">
        <v>0</v>
      </c>
      <c r="AJ668" s="28">
        <v>0</v>
      </c>
      <c r="AK668" s="28">
        <v>0</v>
      </c>
      <c r="AL668" s="28">
        <v>0</v>
      </c>
      <c r="AM668" s="28">
        <v>0</v>
      </c>
      <c r="AN668" s="28">
        <v>0</v>
      </c>
      <c r="AO668" s="28">
        <v>0</v>
      </c>
      <c r="AP668" s="28">
        <v>0</v>
      </c>
      <c r="AQ668" s="28">
        <v>0</v>
      </c>
      <c r="AR668" s="28">
        <v>0</v>
      </c>
      <c r="AS668" s="28">
        <v>0</v>
      </c>
      <c r="AT668" s="28">
        <v>0</v>
      </c>
      <c r="AU668" s="28">
        <v>0</v>
      </c>
      <c r="AV668" s="28">
        <v>0</v>
      </c>
      <c r="AW668" s="28">
        <v>0</v>
      </c>
      <c r="AX668" s="28">
        <v>0</v>
      </c>
      <c r="AY668" s="28">
        <v>0</v>
      </c>
      <c r="AZ668" s="28">
        <v>0</v>
      </c>
      <c r="BA668" s="28">
        <v>0</v>
      </c>
      <c r="BB668" s="28">
        <v>0</v>
      </c>
      <c r="BC668" s="28">
        <v>0</v>
      </c>
      <c r="BD668" s="28">
        <v>0</v>
      </c>
      <c r="BE668" s="28">
        <v>0</v>
      </c>
      <c r="BF668" s="28">
        <v>0</v>
      </c>
      <c r="BG668" s="28">
        <v>3.8709793799999996E-2</v>
      </c>
      <c r="BH668" s="28">
        <v>0</v>
      </c>
      <c r="BI668" s="28">
        <v>0</v>
      </c>
      <c r="BJ668" s="28">
        <v>3.8709793799999996E-2</v>
      </c>
      <c r="BK668" s="28">
        <v>0</v>
      </c>
      <c r="BL668" s="28">
        <v>0</v>
      </c>
      <c r="BM668" s="28">
        <v>0</v>
      </c>
      <c r="BN668" s="28">
        <v>0</v>
      </c>
      <c r="BO668" s="28">
        <v>0</v>
      </c>
      <c r="BP668" s="28">
        <v>0</v>
      </c>
      <c r="BQ668" s="28">
        <v>0</v>
      </c>
      <c r="BR668" s="28">
        <v>0</v>
      </c>
      <c r="BS668" s="28">
        <v>0</v>
      </c>
      <c r="BT668" s="28">
        <v>0</v>
      </c>
      <c r="BU668" s="28">
        <v>0</v>
      </c>
      <c r="BV668" s="31">
        <f t="shared" si="310"/>
        <v>3.8709793799999996E-2</v>
      </c>
      <c r="BW668" s="31">
        <f t="shared" si="311"/>
        <v>0</v>
      </c>
      <c r="BX668" s="31">
        <f t="shared" si="312"/>
        <v>0</v>
      </c>
      <c r="BY668" s="31">
        <f t="shared" si="313"/>
        <v>3.8709793799999996E-2</v>
      </c>
      <c r="BZ668" s="31">
        <f t="shared" si="314"/>
        <v>0</v>
      </c>
      <c r="CA668" s="31">
        <f t="shared" si="315"/>
        <v>3.8709793799999996E-2</v>
      </c>
      <c r="CB668" s="31">
        <f t="shared" si="316"/>
        <v>0</v>
      </c>
      <c r="CC668" s="31">
        <f t="shared" si="317"/>
        <v>0</v>
      </c>
      <c r="CD668" s="31">
        <f t="shared" si="318"/>
        <v>3.8709793799999996E-2</v>
      </c>
      <c r="CE668" s="31">
        <f t="shared" si="319"/>
        <v>0</v>
      </c>
      <c r="CF668" s="85" t="s">
        <v>1403</v>
      </c>
    </row>
    <row r="669" spans="1:84" ht="52.5" customHeight="1" x14ac:dyDescent="0.25">
      <c r="A669" s="7" t="s">
        <v>124</v>
      </c>
      <c r="B669" s="18" t="s">
        <v>2242</v>
      </c>
      <c r="C669" s="8" t="s">
        <v>2243</v>
      </c>
      <c r="D669" s="63">
        <v>2018</v>
      </c>
      <c r="E669" s="63">
        <v>2018</v>
      </c>
      <c r="F669" s="63" t="s">
        <v>1358</v>
      </c>
      <c r="G669" s="64">
        <f>H669/7.71</f>
        <v>5.4694147859922163E-3</v>
      </c>
      <c r="H669" s="64">
        <f t="shared" si="306"/>
        <v>4.2169187999999989E-2</v>
      </c>
      <c r="I669" s="31" t="s">
        <v>2625</v>
      </c>
      <c r="J669" s="31">
        <v>0</v>
      </c>
      <c r="K669" s="31">
        <f t="shared" si="307"/>
        <v>4.2169187999999989E-2</v>
      </c>
      <c r="L669" s="31" t="s">
        <v>1358</v>
      </c>
      <c r="M669" s="64">
        <v>0</v>
      </c>
      <c r="N669" s="31">
        <v>0</v>
      </c>
      <c r="O669" s="65">
        <v>0</v>
      </c>
      <c r="P669" s="28">
        <v>0</v>
      </c>
      <c r="Q669" s="28">
        <v>0</v>
      </c>
      <c r="R669" s="31">
        <v>0</v>
      </c>
      <c r="S669" s="31">
        <f t="shared" si="322"/>
        <v>0</v>
      </c>
      <c r="T669" s="31">
        <f t="shared" si="323"/>
        <v>4.2169187999999989E-2</v>
      </c>
      <c r="U669" s="31">
        <f t="shared" si="309"/>
        <v>0</v>
      </c>
      <c r="V669" s="31">
        <f t="shared" si="308"/>
        <v>0</v>
      </c>
      <c r="W669" s="31">
        <f t="shared" si="320"/>
        <v>0</v>
      </c>
      <c r="X669" s="31">
        <v>0</v>
      </c>
      <c r="Y669" s="28">
        <v>0</v>
      </c>
      <c r="Z669" s="28">
        <v>0</v>
      </c>
      <c r="AA669" s="28">
        <v>0</v>
      </c>
      <c r="AB669" s="28">
        <v>0</v>
      </c>
      <c r="AC669" s="28">
        <v>0</v>
      </c>
      <c r="AD669" s="28">
        <v>0</v>
      </c>
      <c r="AE669" s="28">
        <v>0</v>
      </c>
      <c r="AF669" s="28">
        <v>0</v>
      </c>
      <c r="AG669" s="28">
        <v>0</v>
      </c>
      <c r="AH669" s="28">
        <v>0</v>
      </c>
      <c r="AI669" s="28">
        <v>0</v>
      </c>
      <c r="AJ669" s="28">
        <v>0</v>
      </c>
      <c r="AK669" s="28">
        <v>0</v>
      </c>
      <c r="AL669" s="28">
        <v>0</v>
      </c>
      <c r="AM669" s="28">
        <v>0</v>
      </c>
      <c r="AN669" s="28">
        <v>0</v>
      </c>
      <c r="AO669" s="28">
        <v>0</v>
      </c>
      <c r="AP669" s="28">
        <v>0</v>
      </c>
      <c r="AQ669" s="28">
        <v>0</v>
      </c>
      <c r="AR669" s="28">
        <v>0</v>
      </c>
      <c r="AS669" s="28">
        <v>0</v>
      </c>
      <c r="AT669" s="28">
        <v>0</v>
      </c>
      <c r="AU669" s="28">
        <v>0</v>
      </c>
      <c r="AV669" s="28">
        <v>0</v>
      </c>
      <c r="AW669" s="28">
        <v>0</v>
      </c>
      <c r="AX669" s="28">
        <v>0</v>
      </c>
      <c r="AY669" s="28">
        <v>0</v>
      </c>
      <c r="AZ669" s="28">
        <v>0</v>
      </c>
      <c r="BA669" s="28">
        <v>0</v>
      </c>
      <c r="BB669" s="28">
        <v>0</v>
      </c>
      <c r="BC669" s="28">
        <v>0</v>
      </c>
      <c r="BD669" s="28">
        <v>0</v>
      </c>
      <c r="BE669" s="28">
        <v>0</v>
      </c>
      <c r="BF669" s="28">
        <v>0</v>
      </c>
      <c r="BG669" s="28">
        <v>4.2169187999999989E-2</v>
      </c>
      <c r="BH669" s="28">
        <v>0</v>
      </c>
      <c r="BI669" s="28">
        <v>0</v>
      </c>
      <c r="BJ669" s="28">
        <v>4.2169187999999989E-2</v>
      </c>
      <c r="BK669" s="28">
        <v>0</v>
      </c>
      <c r="BL669" s="28">
        <v>0</v>
      </c>
      <c r="BM669" s="28">
        <v>0</v>
      </c>
      <c r="BN669" s="28">
        <v>0</v>
      </c>
      <c r="BO669" s="28">
        <v>0</v>
      </c>
      <c r="BP669" s="28">
        <v>0</v>
      </c>
      <c r="BQ669" s="28">
        <v>0</v>
      </c>
      <c r="BR669" s="28">
        <v>0</v>
      </c>
      <c r="BS669" s="28">
        <v>0</v>
      </c>
      <c r="BT669" s="28">
        <v>0</v>
      </c>
      <c r="BU669" s="28">
        <v>0</v>
      </c>
      <c r="BV669" s="31">
        <f t="shared" si="310"/>
        <v>4.2169187999999989E-2</v>
      </c>
      <c r="BW669" s="31">
        <f t="shared" si="311"/>
        <v>0</v>
      </c>
      <c r="BX669" s="31">
        <f t="shared" si="312"/>
        <v>0</v>
      </c>
      <c r="BY669" s="31">
        <f t="shared" si="313"/>
        <v>4.2169187999999989E-2</v>
      </c>
      <c r="BZ669" s="31">
        <f t="shared" si="314"/>
        <v>0</v>
      </c>
      <c r="CA669" s="31">
        <f t="shared" si="315"/>
        <v>4.2169187999999989E-2</v>
      </c>
      <c r="CB669" s="31">
        <f t="shared" si="316"/>
        <v>0</v>
      </c>
      <c r="CC669" s="31">
        <f t="shared" si="317"/>
        <v>0</v>
      </c>
      <c r="CD669" s="31">
        <f t="shared" si="318"/>
        <v>4.2169187999999989E-2</v>
      </c>
      <c r="CE669" s="31">
        <f t="shared" si="319"/>
        <v>0</v>
      </c>
      <c r="CF669" s="85" t="s">
        <v>1403</v>
      </c>
    </row>
    <row r="670" spans="1:84" ht="52.5" customHeight="1" x14ac:dyDescent="0.25">
      <c r="A670" s="7" t="s">
        <v>124</v>
      </c>
      <c r="B670" s="18" t="s">
        <v>2244</v>
      </c>
      <c r="C670" s="8" t="s">
        <v>2245</v>
      </c>
      <c r="D670" s="63">
        <v>2018</v>
      </c>
      <c r="E670" s="63">
        <v>2018</v>
      </c>
      <c r="F670" s="63" t="s">
        <v>1358</v>
      </c>
      <c r="G670" s="64">
        <f>H670/7.78</f>
        <v>1.2972724344473009E-2</v>
      </c>
      <c r="H670" s="64">
        <f t="shared" si="306"/>
        <v>0.10092779540000001</v>
      </c>
      <c r="I670" s="31" t="s">
        <v>2624</v>
      </c>
      <c r="J670" s="31">
        <v>0</v>
      </c>
      <c r="K670" s="31">
        <f t="shared" si="307"/>
        <v>0.10092779540000001</v>
      </c>
      <c r="L670" s="31" t="s">
        <v>1358</v>
      </c>
      <c r="M670" s="64">
        <v>0</v>
      </c>
      <c r="N670" s="31">
        <v>0</v>
      </c>
      <c r="O670" s="65">
        <v>0</v>
      </c>
      <c r="P670" s="28">
        <v>0</v>
      </c>
      <c r="Q670" s="28">
        <v>0</v>
      </c>
      <c r="R670" s="31">
        <v>0</v>
      </c>
      <c r="S670" s="31">
        <f t="shared" si="322"/>
        <v>0</v>
      </c>
      <c r="T670" s="31">
        <f t="shared" si="323"/>
        <v>0.10092779540000001</v>
      </c>
      <c r="U670" s="31">
        <f t="shared" si="309"/>
        <v>0</v>
      </c>
      <c r="V670" s="31">
        <f t="shared" si="308"/>
        <v>0</v>
      </c>
      <c r="W670" s="31">
        <f t="shared" si="320"/>
        <v>0</v>
      </c>
      <c r="X670" s="31">
        <v>0</v>
      </c>
      <c r="Y670" s="28">
        <v>0</v>
      </c>
      <c r="Z670" s="28">
        <v>0</v>
      </c>
      <c r="AA670" s="28">
        <v>0</v>
      </c>
      <c r="AB670" s="28">
        <v>0</v>
      </c>
      <c r="AC670" s="28">
        <v>0</v>
      </c>
      <c r="AD670" s="28">
        <v>0</v>
      </c>
      <c r="AE670" s="28">
        <v>0</v>
      </c>
      <c r="AF670" s="28">
        <v>0</v>
      </c>
      <c r="AG670" s="28">
        <v>0</v>
      </c>
      <c r="AH670" s="28">
        <v>0</v>
      </c>
      <c r="AI670" s="28">
        <v>0</v>
      </c>
      <c r="AJ670" s="28">
        <v>0</v>
      </c>
      <c r="AK670" s="28">
        <v>0</v>
      </c>
      <c r="AL670" s="28">
        <v>0</v>
      </c>
      <c r="AM670" s="28">
        <v>0</v>
      </c>
      <c r="AN670" s="28">
        <v>0</v>
      </c>
      <c r="AO670" s="28">
        <v>0</v>
      </c>
      <c r="AP670" s="28">
        <v>0</v>
      </c>
      <c r="AQ670" s="28">
        <v>0</v>
      </c>
      <c r="AR670" s="28">
        <v>0</v>
      </c>
      <c r="AS670" s="28">
        <v>0</v>
      </c>
      <c r="AT670" s="28">
        <v>0</v>
      </c>
      <c r="AU670" s="28">
        <v>0</v>
      </c>
      <c r="AV670" s="28">
        <v>0</v>
      </c>
      <c r="AW670" s="28">
        <v>0</v>
      </c>
      <c r="AX670" s="28">
        <v>0</v>
      </c>
      <c r="AY670" s="28">
        <v>0</v>
      </c>
      <c r="AZ670" s="28">
        <v>0</v>
      </c>
      <c r="BA670" s="28">
        <v>0</v>
      </c>
      <c r="BB670" s="28">
        <v>0</v>
      </c>
      <c r="BC670" s="28">
        <v>0</v>
      </c>
      <c r="BD670" s="28">
        <v>0</v>
      </c>
      <c r="BE670" s="28">
        <v>0</v>
      </c>
      <c r="BF670" s="28">
        <v>0</v>
      </c>
      <c r="BG670" s="28">
        <v>0.10092779540000001</v>
      </c>
      <c r="BH670" s="28">
        <v>0</v>
      </c>
      <c r="BI670" s="28">
        <v>0</v>
      </c>
      <c r="BJ670" s="28">
        <v>0.10092779540000001</v>
      </c>
      <c r="BK670" s="28">
        <v>0</v>
      </c>
      <c r="BL670" s="28">
        <v>0</v>
      </c>
      <c r="BM670" s="28">
        <v>0</v>
      </c>
      <c r="BN670" s="28">
        <v>0</v>
      </c>
      <c r="BO670" s="28">
        <v>0</v>
      </c>
      <c r="BP670" s="28">
        <v>0</v>
      </c>
      <c r="BQ670" s="28">
        <v>0</v>
      </c>
      <c r="BR670" s="28">
        <v>0</v>
      </c>
      <c r="BS670" s="28">
        <v>0</v>
      </c>
      <c r="BT670" s="28">
        <v>0</v>
      </c>
      <c r="BU670" s="28">
        <v>0</v>
      </c>
      <c r="BV670" s="31">
        <f t="shared" si="310"/>
        <v>0.10092779540000001</v>
      </c>
      <c r="BW670" s="31">
        <f t="shared" si="311"/>
        <v>0</v>
      </c>
      <c r="BX670" s="31">
        <f t="shared" si="312"/>
        <v>0</v>
      </c>
      <c r="BY670" s="31">
        <f t="shared" si="313"/>
        <v>0.10092779540000001</v>
      </c>
      <c r="BZ670" s="31">
        <f t="shared" si="314"/>
        <v>0</v>
      </c>
      <c r="CA670" s="31">
        <f t="shared" si="315"/>
        <v>0.10092779540000001</v>
      </c>
      <c r="CB670" s="31">
        <f t="shared" si="316"/>
        <v>0</v>
      </c>
      <c r="CC670" s="31">
        <f t="shared" si="317"/>
        <v>0</v>
      </c>
      <c r="CD670" s="31">
        <f t="shared" si="318"/>
        <v>0.10092779540000001</v>
      </c>
      <c r="CE670" s="31">
        <f t="shared" si="319"/>
        <v>0</v>
      </c>
      <c r="CF670" s="85" t="s">
        <v>1403</v>
      </c>
    </row>
    <row r="671" spans="1:84" ht="52.5" customHeight="1" x14ac:dyDescent="0.25">
      <c r="A671" s="7" t="s">
        <v>124</v>
      </c>
      <c r="B671" s="18" t="s">
        <v>2246</v>
      </c>
      <c r="C671" s="8" t="s">
        <v>2247</v>
      </c>
      <c r="D671" s="63">
        <v>2018</v>
      </c>
      <c r="E671" s="63">
        <v>2018</v>
      </c>
      <c r="F671" s="63" t="s">
        <v>1358</v>
      </c>
      <c r="G671" s="64">
        <f>H671/7.71</f>
        <v>2.896254137483787E-3</v>
      </c>
      <c r="H671" s="64">
        <f t="shared" si="306"/>
        <v>2.2330119399999997E-2</v>
      </c>
      <c r="I671" s="31" t="s">
        <v>2625</v>
      </c>
      <c r="J671" s="31">
        <v>0</v>
      </c>
      <c r="K671" s="31">
        <f t="shared" si="307"/>
        <v>2.2330119399999997E-2</v>
      </c>
      <c r="L671" s="31" t="s">
        <v>1358</v>
      </c>
      <c r="M671" s="64">
        <v>0</v>
      </c>
      <c r="N671" s="31">
        <v>0</v>
      </c>
      <c r="O671" s="65">
        <v>0</v>
      </c>
      <c r="P671" s="28">
        <v>0</v>
      </c>
      <c r="Q671" s="28">
        <v>0</v>
      </c>
      <c r="R671" s="31">
        <v>0</v>
      </c>
      <c r="S671" s="31">
        <f t="shared" si="322"/>
        <v>0</v>
      </c>
      <c r="T671" s="31">
        <f t="shared" si="323"/>
        <v>2.2330119399999997E-2</v>
      </c>
      <c r="U671" s="31">
        <f t="shared" si="309"/>
        <v>0</v>
      </c>
      <c r="V671" s="31">
        <f t="shared" si="308"/>
        <v>0</v>
      </c>
      <c r="W671" s="31">
        <f t="shared" si="320"/>
        <v>0</v>
      </c>
      <c r="X671" s="31">
        <v>0</v>
      </c>
      <c r="Y671" s="28">
        <v>0</v>
      </c>
      <c r="Z671" s="28">
        <v>0</v>
      </c>
      <c r="AA671" s="28">
        <v>0</v>
      </c>
      <c r="AB671" s="28">
        <v>0</v>
      </c>
      <c r="AC671" s="28">
        <v>0</v>
      </c>
      <c r="AD671" s="28">
        <v>0</v>
      </c>
      <c r="AE671" s="28">
        <v>0</v>
      </c>
      <c r="AF671" s="28">
        <v>0</v>
      </c>
      <c r="AG671" s="28">
        <v>0</v>
      </c>
      <c r="AH671" s="28">
        <v>0</v>
      </c>
      <c r="AI671" s="28">
        <v>0</v>
      </c>
      <c r="AJ671" s="28">
        <v>0</v>
      </c>
      <c r="AK671" s="28">
        <v>0</v>
      </c>
      <c r="AL671" s="28">
        <v>0</v>
      </c>
      <c r="AM671" s="28">
        <v>0</v>
      </c>
      <c r="AN671" s="28">
        <v>0</v>
      </c>
      <c r="AO671" s="28">
        <v>0</v>
      </c>
      <c r="AP671" s="28">
        <v>0</v>
      </c>
      <c r="AQ671" s="28">
        <v>0</v>
      </c>
      <c r="AR671" s="28">
        <v>0</v>
      </c>
      <c r="AS671" s="28">
        <v>0</v>
      </c>
      <c r="AT671" s="28">
        <v>0</v>
      </c>
      <c r="AU671" s="28">
        <v>0</v>
      </c>
      <c r="AV671" s="28">
        <v>0</v>
      </c>
      <c r="AW671" s="28">
        <v>0</v>
      </c>
      <c r="AX671" s="28">
        <v>0</v>
      </c>
      <c r="AY671" s="28">
        <v>0</v>
      </c>
      <c r="AZ671" s="28">
        <v>0</v>
      </c>
      <c r="BA671" s="28">
        <v>0</v>
      </c>
      <c r="BB671" s="28">
        <v>0</v>
      </c>
      <c r="BC671" s="28">
        <v>0</v>
      </c>
      <c r="BD671" s="28">
        <v>0</v>
      </c>
      <c r="BE671" s="28">
        <v>0</v>
      </c>
      <c r="BF671" s="28">
        <v>0</v>
      </c>
      <c r="BG671" s="28">
        <v>2.2330119399999997E-2</v>
      </c>
      <c r="BH671" s="28">
        <v>0</v>
      </c>
      <c r="BI671" s="28">
        <v>0</v>
      </c>
      <c r="BJ671" s="28">
        <v>2.2330119399999997E-2</v>
      </c>
      <c r="BK671" s="28">
        <v>0</v>
      </c>
      <c r="BL671" s="28">
        <v>0</v>
      </c>
      <c r="BM671" s="28">
        <v>0</v>
      </c>
      <c r="BN671" s="28">
        <v>0</v>
      </c>
      <c r="BO671" s="28">
        <v>0</v>
      </c>
      <c r="BP671" s="28">
        <v>0</v>
      </c>
      <c r="BQ671" s="28">
        <v>0</v>
      </c>
      <c r="BR671" s="28">
        <v>0</v>
      </c>
      <c r="BS671" s="28">
        <v>0</v>
      </c>
      <c r="BT671" s="28">
        <v>0</v>
      </c>
      <c r="BU671" s="28">
        <v>0</v>
      </c>
      <c r="BV671" s="31">
        <f t="shared" si="310"/>
        <v>2.2330119399999997E-2</v>
      </c>
      <c r="BW671" s="31">
        <f t="shared" si="311"/>
        <v>0</v>
      </c>
      <c r="BX671" s="31">
        <f t="shared" si="312"/>
        <v>0</v>
      </c>
      <c r="BY671" s="31">
        <f t="shared" si="313"/>
        <v>2.2330119399999997E-2</v>
      </c>
      <c r="BZ671" s="31">
        <f t="shared" si="314"/>
        <v>0</v>
      </c>
      <c r="CA671" s="31">
        <f t="shared" si="315"/>
        <v>2.2330119399999997E-2</v>
      </c>
      <c r="CB671" s="31">
        <f t="shared" si="316"/>
        <v>0</v>
      </c>
      <c r="CC671" s="31">
        <f t="shared" si="317"/>
        <v>0</v>
      </c>
      <c r="CD671" s="31">
        <f t="shared" si="318"/>
        <v>2.2330119399999997E-2</v>
      </c>
      <c r="CE671" s="31">
        <f t="shared" si="319"/>
        <v>0</v>
      </c>
      <c r="CF671" s="85" t="s">
        <v>1403</v>
      </c>
    </row>
    <row r="672" spans="1:84" ht="52.5" customHeight="1" x14ac:dyDescent="0.25">
      <c r="A672" s="7" t="s">
        <v>124</v>
      </c>
      <c r="B672" s="18" t="s">
        <v>2248</v>
      </c>
      <c r="C672" s="8" t="s">
        <v>2249</v>
      </c>
      <c r="D672" s="63">
        <v>2018</v>
      </c>
      <c r="E672" s="63">
        <v>2018</v>
      </c>
      <c r="F672" s="63" t="s">
        <v>1358</v>
      </c>
      <c r="G672" s="64">
        <f>H672/7.78</f>
        <v>1.9606209614395884E-2</v>
      </c>
      <c r="H672" s="64">
        <f t="shared" ref="H672:H735" si="324">BV672</f>
        <v>0.15253631079999999</v>
      </c>
      <c r="I672" s="31" t="s">
        <v>2624</v>
      </c>
      <c r="J672" s="31">
        <v>0</v>
      </c>
      <c r="K672" s="31">
        <f t="shared" ref="K672:K735" si="325">CA672</f>
        <v>0.15253631079999999</v>
      </c>
      <c r="L672" s="31" t="s">
        <v>1358</v>
      </c>
      <c r="M672" s="64">
        <v>0</v>
      </c>
      <c r="N672" s="31">
        <v>0</v>
      </c>
      <c r="O672" s="65">
        <v>0</v>
      </c>
      <c r="P672" s="28">
        <v>0</v>
      </c>
      <c r="Q672" s="28">
        <v>0</v>
      </c>
      <c r="R672" s="31">
        <v>0</v>
      </c>
      <c r="S672" s="31">
        <f t="shared" si="322"/>
        <v>0</v>
      </c>
      <c r="T672" s="31">
        <f t="shared" si="323"/>
        <v>0.15253631079999999</v>
      </c>
      <c r="U672" s="31">
        <f t="shared" si="309"/>
        <v>0</v>
      </c>
      <c r="V672" s="31">
        <f t="shared" ref="V672:V735" si="326">BL672</f>
        <v>0</v>
      </c>
      <c r="W672" s="31">
        <f t="shared" si="320"/>
        <v>0</v>
      </c>
      <c r="X672" s="31">
        <v>0</v>
      </c>
      <c r="Y672" s="28">
        <v>0</v>
      </c>
      <c r="Z672" s="28">
        <v>0</v>
      </c>
      <c r="AA672" s="28">
        <v>0</v>
      </c>
      <c r="AB672" s="28">
        <v>0</v>
      </c>
      <c r="AC672" s="28">
        <v>0</v>
      </c>
      <c r="AD672" s="28">
        <v>0</v>
      </c>
      <c r="AE672" s="28">
        <v>0</v>
      </c>
      <c r="AF672" s="28">
        <v>0</v>
      </c>
      <c r="AG672" s="28">
        <v>0</v>
      </c>
      <c r="AH672" s="28">
        <v>0</v>
      </c>
      <c r="AI672" s="28">
        <v>0</v>
      </c>
      <c r="AJ672" s="28">
        <v>0</v>
      </c>
      <c r="AK672" s="28">
        <v>0</v>
      </c>
      <c r="AL672" s="28">
        <v>0</v>
      </c>
      <c r="AM672" s="28">
        <v>0</v>
      </c>
      <c r="AN672" s="28">
        <v>0</v>
      </c>
      <c r="AO672" s="28">
        <v>0</v>
      </c>
      <c r="AP672" s="28">
        <v>0</v>
      </c>
      <c r="AQ672" s="28">
        <v>0</v>
      </c>
      <c r="AR672" s="28">
        <v>0</v>
      </c>
      <c r="AS672" s="28">
        <v>0</v>
      </c>
      <c r="AT672" s="28">
        <v>0</v>
      </c>
      <c r="AU672" s="28">
        <v>0</v>
      </c>
      <c r="AV672" s="28">
        <v>0</v>
      </c>
      <c r="AW672" s="28">
        <v>0</v>
      </c>
      <c r="AX672" s="28">
        <v>0</v>
      </c>
      <c r="AY672" s="28">
        <v>0</v>
      </c>
      <c r="AZ672" s="28">
        <v>0</v>
      </c>
      <c r="BA672" s="28">
        <v>0</v>
      </c>
      <c r="BB672" s="28">
        <v>0</v>
      </c>
      <c r="BC672" s="28">
        <v>0</v>
      </c>
      <c r="BD672" s="28">
        <v>0</v>
      </c>
      <c r="BE672" s="28">
        <v>0</v>
      </c>
      <c r="BF672" s="28">
        <v>0</v>
      </c>
      <c r="BG672" s="28">
        <v>0.15253631079999999</v>
      </c>
      <c r="BH672" s="28">
        <v>0</v>
      </c>
      <c r="BI672" s="28">
        <v>0</v>
      </c>
      <c r="BJ672" s="28">
        <v>0.15253631079999999</v>
      </c>
      <c r="BK672" s="28">
        <v>0</v>
      </c>
      <c r="BL672" s="28">
        <v>0</v>
      </c>
      <c r="BM672" s="28">
        <v>0</v>
      </c>
      <c r="BN672" s="28">
        <v>0</v>
      </c>
      <c r="BO672" s="28">
        <v>0</v>
      </c>
      <c r="BP672" s="28">
        <v>0</v>
      </c>
      <c r="BQ672" s="28">
        <v>0</v>
      </c>
      <c r="BR672" s="28">
        <v>0</v>
      </c>
      <c r="BS672" s="28">
        <v>0</v>
      </c>
      <c r="BT672" s="28">
        <v>0</v>
      </c>
      <c r="BU672" s="28">
        <v>0</v>
      </c>
      <c r="BV672" s="31">
        <f t="shared" si="310"/>
        <v>0.15253631079999999</v>
      </c>
      <c r="BW672" s="31">
        <f t="shared" si="311"/>
        <v>0</v>
      </c>
      <c r="BX672" s="31">
        <f t="shared" si="312"/>
        <v>0</v>
      </c>
      <c r="BY672" s="31">
        <f t="shared" si="313"/>
        <v>0.15253631079999999</v>
      </c>
      <c r="BZ672" s="31">
        <f t="shared" si="314"/>
        <v>0</v>
      </c>
      <c r="CA672" s="31">
        <f t="shared" si="315"/>
        <v>0.15253631079999999</v>
      </c>
      <c r="CB672" s="31">
        <f t="shared" si="316"/>
        <v>0</v>
      </c>
      <c r="CC672" s="31">
        <f t="shared" si="317"/>
        <v>0</v>
      </c>
      <c r="CD672" s="31">
        <f t="shared" si="318"/>
        <v>0.15253631079999999</v>
      </c>
      <c r="CE672" s="31">
        <f t="shared" si="319"/>
        <v>0</v>
      </c>
      <c r="CF672" s="85" t="s">
        <v>1403</v>
      </c>
    </row>
    <row r="673" spans="1:84" ht="52.5" customHeight="1" x14ac:dyDescent="0.25">
      <c r="A673" s="7" t="s">
        <v>124</v>
      </c>
      <c r="B673" s="18" t="s">
        <v>926</v>
      </c>
      <c r="C673" s="8" t="s">
        <v>927</v>
      </c>
      <c r="D673" s="63">
        <v>2018</v>
      </c>
      <c r="E673" s="63">
        <v>2018</v>
      </c>
      <c r="F673" s="63" t="s">
        <v>1358</v>
      </c>
      <c r="G673" s="64">
        <v>7.0603869209809267E-2</v>
      </c>
      <c r="H673" s="64">
        <f t="shared" si="324"/>
        <v>0.76479659779999998</v>
      </c>
      <c r="I673" s="31" t="s">
        <v>1314</v>
      </c>
      <c r="J673" s="31">
        <v>6.8595112903225799E-2</v>
      </c>
      <c r="K673" s="31">
        <f t="shared" si="325"/>
        <v>0.25443951779999996</v>
      </c>
      <c r="L673" s="31" t="s">
        <v>1314</v>
      </c>
      <c r="M673" s="64">
        <v>0</v>
      </c>
      <c r="N673" s="31">
        <v>0</v>
      </c>
      <c r="O673" s="65">
        <v>0.84990113600000006</v>
      </c>
      <c r="P673" s="28">
        <v>0.97738630640000002</v>
      </c>
      <c r="Q673" s="28">
        <v>0.83697012959999995</v>
      </c>
      <c r="R673" s="31">
        <v>0.96251564903999987</v>
      </c>
      <c r="S673" s="31">
        <f t="shared" si="322"/>
        <v>0.51035708000000002</v>
      </c>
      <c r="T673" s="31">
        <f t="shared" si="323"/>
        <v>0.25443951779999996</v>
      </c>
      <c r="U673" s="31">
        <f t="shared" si="309"/>
        <v>0.51035708000000002</v>
      </c>
      <c r="V673" s="31">
        <f t="shared" si="326"/>
        <v>0</v>
      </c>
      <c r="W673" s="31">
        <f t="shared" si="320"/>
        <v>0</v>
      </c>
      <c r="X673" s="31">
        <v>0</v>
      </c>
      <c r="Y673" s="28">
        <v>0</v>
      </c>
      <c r="Z673" s="28">
        <v>0</v>
      </c>
      <c r="AA673" s="28">
        <v>0</v>
      </c>
      <c r="AB673" s="28">
        <v>0</v>
      </c>
      <c r="AC673" s="28">
        <v>0</v>
      </c>
      <c r="AD673" s="28">
        <v>0</v>
      </c>
      <c r="AE673" s="28">
        <v>0</v>
      </c>
      <c r="AF673" s="28">
        <v>0</v>
      </c>
      <c r="AG673" s="28">
        <v>0</v>
      </c>
      <c r="AH673" s="28">
        <v>0</v>
      </c>
      <c r="AI673" s="28">
        <v>0</v>
      </c>
      <c r="AJ673" s="28">
        <v>0</v>
      </c>
      <c r="AK673" s="28">
        <v>0</v>
      </c>
      <c r="AL673" s="28">
        <v>0</v>
      </c>
      <c r="AM673" s="28">
        <v>0</v>
      </c>
      <c r="AN673" s="28">
        <v>0</v>
      </c>
      <c r="AO673" s="28">
        <v>0</v>
      </c>
      <c r="AP673" s="28">
        <v>0</v>
      </c>
      <c r="AQ673" s="28">
        <v>0</v>
      </c>
      <c r="AR673" s="28">
        <v>0</v>
      </c>
      <c r="AS673" s="28">
        <v>0</v>
      </c>
      <c r="AT673" s="28">
        <v>0</v>
      </c>
      <c r="AU673" s="28">
        <v>0</v>
      </c>
      <c r="AV673" s="28">
        <v>0</v>
      </c>
      <c r="AW673" s="28">
        <v>0</v>
      </c>
      <c r="AX673" s="28">
        <v>0</v>
      </c>
      <c r="AY673" s="28">
        <v>0</v>
      </c>
      <c r="AZ673" s="28">
        <v>0</v>
      </c>
      <c r="BA673" s="28">
        <v>0</v>
      </c>
      <c r="BB673" s="28">
        <v>0.51035708000000002</v>
      </c>
      <c r="BC673" s="28">
        <v>0</v>
      </c>
      <c r="BD673" s="28">
        <v>0</v>
      </c>
      <c r="BE673" s="28">
        <v>0.51035708000000002</v>
      </c>
      <c r="BF673" s="28">
        <v>0</v>
      </c>
      <c r="BG673" s="28">
        <v>0.25443951779999996</v>
      </c>
      <c r="BH673" s="28">
        <v>0</v>
      </c>
      <c r="BI673" s="28">
        <v>0</v>
      </c>
      <c r="BJ673" s="28">
        <v>0.25443951779999996</v>
      </c>
      <c r="BK673" s="28">
        <v>0</v>
      </c>
      <c r="BL673" s="28">
        <v>0</v>
      </c>
      <c r="BM673" s="28">
        <v>0</v>
      </c>
      <c r="BN673" s="28">
        <v>0</v>
      </c>
      <c r="BO673" s="28">
        <v>0</v>
      </c>
      <c r="BP673" s="28">
        <v>0</v>
      </c>
      <c r="BQ673" s="28">
        <v>0</v>
      </c>
      <c r="BR673" s="28">
        <v>0</v>
      </c>
      <c r="BS673" s="28">
        <v>0</v>
      </c>
      <c r="BT673" s="28">
        <v>0</v>
      </c>
      <c r="BU673" s="28">
        <v>0</v>
      </c>
      <c r="BV673" s="31">
        <f t="shared" si="310"/>
        <v>0.76479659779999998</v>
      </c>
      <c r="BW673" s="31">
        <f t="shared" si="311"/>
        <v>0</v>
      </c>
      <c r="BX673" s="31">
        <f t="shared" si="312"/>
        <v>0</v>
      </c>
      <c r="BY673" s="31">
        <f t="shared" si="313"/>
        <v>0.76479659779999998</v>
      </c>
      <c r="BZ673" s="31">
        <f t="shared" si="314"/>
        <v>0</v>
      </c>
      <c r="CA673" s="31">
        <f t="shared" si="315"/>
        <v>0.25443951779999996</v>
      </c>
      <c r="CB673" s="31">
        <f t="shared" si="316"/>
        <v>0</v>
      </c>
      <c r="CC673" s="31">
        <f t="shared" si="317"/>
        <v>0</v>
      </c>
      <c r="CD673" s="31">
        <f t="shared" si="318"/>
        <v>0.25443951779999996</v>
      </c>
      <c r="CE673" s="31">
        <f t="shared" si="319"/>
        <v>0</v>
      </c>
      <c r="CF673" s="85" t="s">
        <v>1403</v>
      </c>
    </row>
    <row r="674" spans="1:84" ht="52.5" customHeight="1" x14ac:dyDescent="0.25">
      <c r="A674" s="7" t="s">
        <v>124</v>
      </c>
      <c r="B674" s="18" t="s">
        <v>928</v>
      </c>
      <c r="C674" s="8" t="s">
        <v>929</v>
      </c>
      <c r="D674" s="63">
        <v>2018</v>
      </c>
      <c r="E674" s="63">
        <v>2018</v>
      </c>
      <c r="F674" s="63" t="s">
        <v>1358</v>
      </c>
      <c r="G674" s="64">
        <v>4.0345068119891005E-2</v>
      </c>
      <c r="H674" s="64">
        <f t="shared" si="324"/>
        <v>0</v>
      </c>
      <c r="I674" s="31" t="s">
        <v>1314</v>
      </c>
      <c r="J674" s="31">
        <v>0</v>
      </c>
      <c r="K674" s="31">
        <f t="shared" si="325"/>
        <v>0</v>
      </c>
      <c r="L674" s="31" t="s">
        <v>1314</v>
      </c>
      <c r="M674" s="64">
        <v>0</v>
      </c>
      <c r="N674" s="31">
        <v>0</v>
      </c>
      <c r="O674" s="65">
        <v>0.48565779199999992</v>
      </c>
      <c r="P674" s="28">
        <v>0.55850646079999988</v>
      </c>
      <c r="Q674" s="28">
        <v>0</v>
      </c>
      <c r="R674" s="31">
        <v>0</v>
      </c>
      <c r="S674" s="31">
        <f t="shared" si="322"/>
        <v>0</v>
      </c>
      <c r="T674" s="31">
        <f t="shared" si="323"/>
        <v>0</v>
      </c>
      <c r="U674" s="31">
        <f t="shared" si="309"/>
        <v>0</v>
      </c>
      <c r="V674" s="31">
        <f t="shared" si="326"/>
        <v>0</v>
      </c>
      <c r="W674" s="31">
        <f t="shared" si="320"/>
        <v>0</v>
      </c>
      <c r="X674" s="31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8">
        <v>0</v>
      </c>
      <c r="AK674" s="28">
        <v>0</v>
      </c>
      <c r="AL674" s="28">
        <v>0</v>
      </c>
      <c r="AM674" s="28">
        <v>0</v>
      </c>
      <c r="AN674" s="28">
        <v>0</v>
      </c>
      <c r="AO674" s="28">
        <v>0</v>
      </c>
      <c r="AP674" s="28">
        <v>0</v>
      </c>
      <c r="AQ674" s="28">
        <v>0</v>
      </c>
      <c r="AR674" s="28">
        <v>0</v>
      </c>
      <c r="AS674" s="28">
        <v>0</v>
      </c>
      <c r="AT674" s="28">
        <v>0</v>
      </c>
      <c r="AU674" s="28">
        <v>0</v>
      </c>
      <c r="AV674" s="28">
        <v>0</v>
      </c>
      <c r="AW674" s="28">
        <v>0</v>
      </c>
      <c r="AX674" s="28">
        <v>0</v>
      </c>
      <c r="AY674" s="28">
        <v>0</v>
      </c>
      <c r="AZ674" s="28">
        <v>0</v>
      </c>
      <c r="BA674" s="28">
        <v>0</v>
      </c>
      <c r="BB674" s="28">
        <v>0</v>
      </c>
      <c r="BC674" s="28">
        <v>0</v>
      </c>
      <c r="BD674" s="28">
        <v>0</v>
      </c>
      <c r="BE674" s="28">
        <v>0</v>
      </c>
      <c r="BF674" s="28">
        <v>0</v>
      </c>
      <c r="BG674" s="28">
        <v>0</v>
      </c>
      <c r="BH674" s="28">
        <v>0</v>
      </c>
      <c r="BI674" s="28">
        <v>0</v>
      </c>
      <c r="BJ674" s="28">
        <v>0</v>
      </c>
      <c r="BK674" s="28">
        <v>0</v>
      </c>
      <c r="BL674" s="28">
        <v>0</v>
      </c>
      <c r="BM674" s="28">
        <v>0</v>
      </c>
      <c r="BN674" s="28">
        <v>0</v>
      </c>
      <c r="BO674" s="28">
        <v>0</v>
      </c>
      <c r="BP674" s="28">
        <v>0</v>
      </c>
      <c r="BQ674" s="28">
        <v>0</v>
      </c>
      <c r="BR674" s="28">
        <v>0</v>
      </c>
      <c r="BS674" s="28">
        <v>0</v>
      </c>
      <c r="BT674" s="28">
        <v>0</v>
      </c>
      <c r="BU674" s="28">
        <v>0</v>
      </c>
      <c r="BV674" s="31">
        <f t="shared" si="310"/>
        <v>0</v>
      </c>
      <c r="BW674" s="31">
        <f t="shared" si="311"/>
        <v>0</v>
      </c>
      <c r="BX674" s="31">
        <f t="shared" si="312"/>
        <v>0</v>
      </c>
      <c r="BY674" s="31">
        <f t="shared" si="313"/>
        <v>0</v>
      </c>
      <c r="BZ674" s="31">
        <f t="shared" si="314"/>
        <v>0</v>
      </c>
      <c r="CA674" s="31">
        <f t="shared" si="315"/>
        <v>0</v>
      </c>
      <c r="CB674" s="31">
        <f t="shared" si="316"/>
        <v>0</v>
      </c>
      <c r="CC674" s="31">
        <f t="shared" si="317"/>
        <v>0</v>
      </c>
      <c r="CD674" s="31">
        <f t="shared" si="318"/>
        <v>0</v>
      </c>
      <c r="CE674" s="31">
        <f t="shared" si="319"/>
        <v>0</v>
      </c>
      <c r="CF674" s="85" t="s">
        <v>1972</v>
      </c>
    </row>
    <row r="675" spans="1:84" ht="52.5" customHeight="1" x14ac:dyDescent="0.25">
      <c r="A675" s="7" t="s">
        <v>124</v>
      </c>
      <c r="B675" s="18" t="s">
        <v>930</v>
      </c>
      <c r="C675" s="8" t="s">
        <v>931</v>
      </c>
      <c r="D675" s="63">
        <v>2018</v>
      </c>
      <c r="E675" s="63">
        <v>2018</v>
      </c>
      <c r="F675" s="63" t="s">
        <v>1358</v>
      </c>
      <c r="G675" s="64">
        <v>4.0345068119891005E-2</v>
      </c>
      <c r="H675" s="64">
        <f t="shared" si="324"/>
        <v>0</v>
      </c>
      <c r="I675" s="31" t="s">
        <v>1314</v>
      </c>
      <c r="J675" s="31">
        <v>0</v>
      </c>
      <c r="K675" s="31">
        <f t="shared" si="325"/>
        <v>0</v>
      </c>
      <c r="L675" s="31" t="s">
        <v>1314</v>
      </c>
      <c r="M675" s="64">
        <v>0</v>
      </c>
      <c r="N675" s="31">
        <v>0</v>
      </c>
      <c r="O675" s="65">
        <v>0.48565779199999992</v>
      </c>
      <c r="P675" s="28">
        <v>0.55850646079999988</v>
      </c>
      <c r="Q675" s="28">
        <v>0</v>
      </c>
      <c r="R675" s="31">
        <v>0</v>
      </c>
      <c r="S675" s="31">
        <f t="shared" si="322"/>
        <v>0</v>
      </c>
      <c r="T675" s="31">
        <f t="shared" si="323"/>
        <v>0</v>
      </c>
      <c r="U675" s="31">
        <f t="shared" si="309"/>
        <v>0</v>
      </c>
      <c r="V675" s="31">
        <f t="shared" si="326"/>
        <v>0</v>
      </c>
      <c r="W675" s="31">
        <f t="shared" si="320"/>
        <v>0</v>
      </c>
      <c r="X675" s="31">
        <v>0</v>
      </c>
      <c r="Y675" s="28">
        <v>0</v>
      </c>
      <c r="Z675" s="28">
        <v>0</v>
      </c>
      <c r="AA675" s="28">
        <v>0</v>
      </c>
      <c r="AB675" s="28">
        <v>0</v>
      </c>
      <c r="AC675" s="28">
        <v>0</v>
      </c>
      <c r="AD675" s="28">
        <v>0</v>
      </c>
      <c r="AE675" s="28">
        <v>0</v>
      </c>
      <c r="AF675" s="28">
        <v>0</v>
      </c>
      <c r="AG675" s="28">
        <v>0</v>
      </c>
      <c r="AH675" s="28">
        <v>0</v>
      </c>
      <c r="AI675" s="28">
        <v>0</v>
      </c>
      <c r="AJ675" s="28">
        <v>0</v>
      </c>
      <c r="AK675" s="28">
        <v>0</v>
      </c>
      <c r="AL675" s="28">
        <v>0</v>
      </c>
      <c r="AM675" s="28">
        <v>0</v>
      </c>
      <c r="AN675" s="28">
        <v>0</v>
      </c>
      <c r="AO675" s="28">
        <v>0</v>
      </c>
      <c r="AP675" s="28">
        <v>0</v>
      </c>
      <c r="AQ675" s="28">
        <v>0</v>
      </c>
      <c r="AR675" s="28">
        <v>0</v>
      </c>
      <c r="AS675" s="28">
        <v>0</v>
      </c>
      <c r="AT675" s="28">
        <v>0</v>
      </c>
      <c r="AU675" s="28">
        <v>0</v>
      </c>
      <c r="AV675" s="28">
        <v>0</v>
      </c>
      <c r="AW675" s="28">
        <v>0</v>
      </c>
      <c r="AX675" s="28">
        <v>0</v>
      </c>
      <c r="AY675" s="28">
        <v>0</v>
      </c>
      <c r="AZ675" s="28">
        <v>0</v>
      </c>
      <c r="BA675" s="28">
        <v>0</v>
      </c>
      <c r="BB675" s="28">
        <v>0</v>
      </c>
      <c r="BC675" s="28">
        <v>0</v>
      </c>
      <c r="BD675" s="28">
        <v>0</v>
      </c>
      <c r="BE675" s="28">
        <v>0</v>
      </c>
      <c r="BF675" s="28">
        <v>0</v>
      </c>
      <c r="BG675" s="28">
        <v>0</v>
      </c>
      <c r="BH675" s="28">
        <v>0</v>
      </c>
      <c r="BI675" s="28">
        <v>0</v>
      </c>
      <c r="BJ675" s="28">
        <v>0</v>
      </c>
      <c r="BK675" s="28">
        <v>0</v>
      </c>
      <c r="BL675" s="28">
        <v>0</v>
      </c>
      <c r="BM675" s="28">
        <v>0</v>
      </c>
      <c r="BN675" s="28">
        <v>0</v>
      </c>
      <c r="BO675" s="28">
        <v>0</v>
      </c>
      <c r="BP675" s="28">
        <v>0</v>
      </c>
      <c r="BQ675" s="28">
        <v>0</v>
      </c>
      <c r="BR675" s="28">
        <v>0</v>
      </c>
      <c r="BS675" s="28">
        <v>0</v>
      </c>
      <c r="BT675" s="28">
        <v>0</v>
      </c>
      <c r="BU675" s="28">
        <v>0</v>
      </c>
      <c r="BV675" s="31">
        <f t="shared" si="310"/>
        <v>0</v>
      </c>
      <c r="BW675" s="31">
        <f t="shared" si="311"/>
        <v>0</v>
      </c>
      <c r="BX675" s="31">
        <f t="shared" si="312"/>
        <v>0</v>
      </c>
      <c r="BY675" s="31">
        <f t="shared" si="313"/>
        <v>0</v>
      </c>
      <c r="BZ675" s="31">
        <f t="shared" si="314"/>
        <v>0</v>
      </c>
      <c r="CA675" s="31">
        <f t="shared" si="315"/>
        <v>0</v>
      </c>
      <c r="CB675" s="31">
        <f t="shared" si="316"/>
        <v>0</v>
      </c>
      <c r="CC675" s="31">
        <f t="shared" si="317"/>
        <v>0</v>
      </c>
      <c r="CD675" s="31">
        <f t="shared" si="318"/>
        <v>0</v>
      </c>
      <c r="CE675" s="31">
        <f t="shared" si="319"/>
        <v>0</v>
      </c>
      <c r="CF675" s="85" t="s">
        <v>1972</v>
      </c>
    </row>
    <row r="676" spans="1:84" ht="52.5" customHeight="1" x14ac:dyDescent="0.25">
      <c r="A676" s="7" t="s">
        <v>124</v>
      </c>
      <c r="B676" s="18" t="s">
        <v>932</v>
      </c>
      <c r="C676" s="8" t="s">
        <v>933</v>
      </c>
      <c r="D676" s="63">
        <v>2018</v>
      </c>
      <c r="E676" s="63">
        <v>2018</v>
      </c>
      <c r="F676" s="63" t="s">
        <v>1358</v>
      </c>
      <c r="G676" s="64">
        <v>4.0345068119891005E-2</v>
      </c>
      <c r="H676" s="64">
        <f t="shared" si="324"/>
        <v>0</v>
      </c>
      <c r="I676" s="31" t="s">
        <v>1314</v>
      </c>
      <c r="J676" s="31">
        <v>0</v>
      </c>
      <c r="K676" s="31">
        <f t="shared" si="325"/>
        <v>0</v>
      </c>
      <c r="L676" s="31" t="s">
        <v>1314</v>
      </c>
      <c r="M676" s="64">
        <v>0</v>
      </c>
      <c r="N676" s="31">
        <v>0</v>
      </c>
      <c r="O676" s="65">
        <v>0.48565779199999992</v>
      </c>
      <c r="P676" s="28">
        <v>0.55850646079999988</v>
      </c>
      <c r="Q676" s="28">
        <v>0</v>
      </c>
      <c r="R676" s="31">
        <v>0</v>
      </c>
      <c r="S676" s="31">
        <f t="shared" si="322"/>
        <v>0</v>
      </c>
      <c r="T676" s="31">
        <f t="shared" si="323"/>
        <v>0</v>
      </c>
      <c r="U676" s="31">
        <f t="shared" si="309"/>
        <v>0</v>
      </c>
      <c r="V676" s="31">
        <f t="shared" si="326"/>
        <v>0</v>
      </c>
      <c r="W676" s="31">
        <f t="shared" si="320"/>
        <v>0</v>
      </c>
      <c r="X676" s="31">
        <v>0</v>
      </c>
      <c r="Y676" s="28">
        <v>0</v>
      </c>
      <c r="Z676" s="28">
        <v>0</v>
      </c>
      <c r="AA676" s="28">
        <v>0</v>
      </c>
      <c r="AB676" s="28">
        <v>0</v>
      </c>
      <c r="AC676" s="28">
        <v>0</v>
      </c>
      <c r="AD676" s="28">
        <v>0</v>
      </c>
      <c r="AE676" s="28">
        <v>0</v>
      </c>
      <c r="AF676" s="28">
        <v>0</v>
      </c>
      <c r="AG676" s="28">
        <v>0</v>
      </c>
      <c r="AH676" s="28">
        <v>0</v>
      </c>
      <c r="AI676" s="28">
        <v>0</v>
      </c>
      <c r="AJ676" s="28">
        <v>0</v>
      </c>
      <c r="AK676" s="28">
        <v>0</v>
      </c>
      <c r="AL676" s="28">
        <v>0</v>
      </c>
      <c r="AM676" s="28">
        <v>0</v>
      </c>
      <c r="AN676" s="28">
        <v>0</v>
      </c>
      <c r="AO676" s="28">
        <v>0</v>
      </c>
      <c r="AP676" s="28">
        <v>0</v>
      </c>
      <c r="AQ676" s="28">
        <v>0</v>
      </c>
      <c r="AR676" s="28">
        <v>0</v>
      </c>
      <c r="AS676" s="28">
        <v>0</v>
      </c>
      <c r="AT676" s="28">
        <v>0</v>
      </c>
      <c r="AU676" s="28">
        <v>0</v>
      </c>
      <c r="AV676" s="28">
        <v>0</v>
      </c>
      <c r="AW676" s="28">
        <v>0</v>
      </c>
      <c r="AX676" s="28">
        <v>0</v>
      </c>
      <c r="AY676" s="28">
        <v>0</v>
      </c>
      <c r="AZ676" s="28">
        <v>0</v>
      </c>
      <c r="BA676" s="28">
        <v>0</v>
      </c>
      <c r="BB676" s="28">
        <v>0</v>
      </c>
      <c r="BC676" s="28">
        <v>0</v>
      </c>
      <c r="BD676" s="28">
        <v>0</v>
      </c>
      <c r="BE676" s="28">
        <v>0</v>
      </c>
      <c r="BF676" s="28">
        <v>0</v>
      </c>
      <c r="BG676" s="28">
        <v>0</v>
      </c>
      <c r="BH676" s="28">
        <v>0</v>
      </c>
      <c r="BI676" s="28">
        <v>0</v>
      </c>
      <c r="BJ676" s="28">
        <v>0</v>
      </c>
      <c r="BK676" s="28">
        <v>0</v>
      </c>
      <c r="BL676" s="28">
        <v>0</v>
      </c>
      <c r="BM676" s="28">
        <v>0</v>
      </c>
      <c r="BN676" s="28">
        <v>0</v>
      </c>
      <c r="BO676" s="28">
        <v>0</v>
      </c>
      <c r="BP676" s="28">
        <v>0</v>
      </c>
      <c r="BQ676" s="28">
        <v>0</v>
      </c>
      <c r="BR676" s="28">
        <v>0</v>
      </c>
      <c r="BS676" s="28">
        <v>0</v>
      </c>
      <c r="BT676" s="28">
        <v>0</v>
      </c>
      <c r="BU676" s="28">
        <v>0</v>
      </c>
      <c r="BV676" s="31">
        <f t="shared" si="310"/>
        <v>0</v>
      </c>
      <c r="BW676" s="31">
        <f t="shared" si="311"/>
        <v>0</v>
      </c>
      <c r="BX676" s="31">
        <f t="shared" si="312"/>
        <v>0</v>
      </c>
      <c r="BY676" s="31">
        <f t="shared" si="313"/>
        <v>0</v>
      </c>
      <c r="BZ676" s="31">
        <f t="shared" si="314"/>
        <v>0</v>
      </c>
      <c r="CA676" s="31">
        <f t="shared" si="315"/>
        <v>0</v>
      </c>
      <c r="CB676" s="31">
        <f t="shared" si="316"/>
        <v>0</v>
      </c>
      <c r="CC676" s="31">
        <f t="shared" si="317"/>
        <v>0</v>
      </c>
      <c r="CD676" s="31">
        <f t="shared" si="318"/>
        <v>0</v>
      </c>
      <c r="CE676" s="31">
        <f t="shared" si="319"/>
        <v>0</v>
      </c>
      <c r="CF676" s="85" t="s">
        <v>1972</v>
      </c>
    </row>
    <row r="677" spans="1:84" ht="52.5" customHeight="1" x14ac:dyDescent="0.25">
      <c r="A677" s="7" t="s">
        <v>124</v>
      </c>
      <c r="B677" s="18" t="s">
        <v>934</v>
      </c>
      <c r="C677" s="8" t="s">
        <v>935</v>
      </c>
      <c r="D677" s="63">
        <v>2018</v>
      </c>
      <c r="E677" s="63">
        <v>2018</v>
      </c>
      <c r="F677" s="63" t="s">
        <v>1358</v>
      </c>
      <c r="G677" s="64">
        <v>3.0258801089918255E-2</v>
      </c>
      <c r="H677" s="64">
        <f t="shared" si="324"/>
        <v>0</v>
      </c>
      <c r="I677" s="31" t="s">
        <v>1314</v>
      </c>
      <c r="J677" s="31">
        <v>0</v>
      </c>
      <c r="K677" s="31">
        <f t="shared" si="325"/>
        <v>0</v>
      </c>
      <c r="L677" s="31" t="s">
        <v>1314</v>
      </c>
      <c r="M677" s="64">
        <v>0</v>
      </c>
      <c r="N677" s="31">
        <v>0</v>
      </c>
      <c r="O677" s="65">
        <v>0.36424334399999997</v>
      </c>
      <c r="P677" s="28">
        <v>0.41887984559999991</v>
      </c>
      <c r="Q677" s="28">
        <v>0</v>
      </c>
      <c r="R677" s="31">
        <v>0</v>
      </c>
      <c r="S677" s="31">
        <f t="shared" si="322"/>
        <v>0</v>
      </c>
      <c r="T677" s="31">
        <f t="shared" si="323"/>
        <v>0</v>
      </c>
      <c r="U677" s="31">
        <f t="shared" si="309"/>
        <v>0</v>
      </c>
      <c r="V677" s="31">
        <f t="shared" si="326"/>
        <v>0</v>
      </c>
      <c r="W677" s="31">
        <f t="shared" si="320"/>
        <v>0</v>
      </c>
      <c r="X677" s="31">
        <v>0</v>
      </c>
      <c r="Y677" s="28">
        <v>0</v>
      </c>
      <c r="Z677" s="28">
        <v>0</v>
      </c>
      <c r="AA677" s="28">
        <v>0</v>
      </c>
      <c r="AB677" s="28">
        <v>0</v>
      </c>
      <c r="AC677" s="28">
        <v>0</v>
      </c>
      <c r="AD677" s="28">
        <v>0</v>
      </c>
      <c r="AE677" s="28">
        <v>0</v>
      </c>
      <c r="AF677" s="28">
        <v>0</v>
      </c>
      <c r="AG677" s="28">
        <v>0</v>
      </c>
      <c r="AH677" s="28">
        <v>0</v>
      </c>
      <c r="AI677" s="28">
        <v>0</v>
      </c>
      <c r="AJ677" s="28">
        <v>0</v>
      </c>
      <c r="AK677" s="28">
        <v>0</v>
      </c>
      <c r="AL677" s="28">
        <v>0</v>
      </c>
      <c r="AM677" s="28">
        <v>0</v>
      </c>
      <c r="AN677" s="28">
        <v>0</v>
      </c>
      <c r="AO677" s="28">
        <v>0</v>
      </c>
      <c r="AP677" s="28">
        <v>0</v>
      </c>
      <c r="AQ677" s="28">
        <v>0</v>
      </c>
      <c r="AR677" s="28">
        <v>0</v>
      </c>
      <c r="AS677" s="28">
        <v>0</v>
      </c>
      <c r="AT677" s="28">
        <v>0</v>
      </c>
      <c r="AU677" s="28">
        <v>0</v>
      </c>
      <c r="AV677" s="28">
        <v>0</v>
      </c>
      <c r="AW677" s="28">
        <v>0</v>
      </c>
      <c r="AX677" s="28">
        <v>0</v>
      </c>
      <c r="AY677" s="28">
        <v>0</v>
      </c>
      <c r="AZ677" s="28">
        <v>0</v>
      </c>
      <c r="BA677" s="28">
        <v>0</v>
      </c>
      <c r="BB677" s="28">
        <v>0</v>
      </c>
      <c r="BC677" s="28">
        <v>0</v>
      </c>
      <c r="BD677" s="28">
        <v>0</v>
      </c>
      <c r="BE677" s="28">
        <v>0</v>
      </c>
      <c r="BF677" s="28">
        <v>0</v>
      </c>
      <c r="BG677" s="28">
        <v>0</v>
      </c>
      <c r="BH677" s="28">
        <v>0</v>
      </c>
      <c r="BI677" s="28">
        <v>0</v>
      </c>
      <c r="BJ677" s="28">
        <v>0</v>
      </c>
      <c r="BK677" s="28">
        <v>0</v>
      </c>
      <c r="BL677" s="28">
        <v>0</v>
      </c>
      <c r="BM677" s="28">
        <v>0</v>
      </c>
      <c r="BN677" s="28">
        <v>0</v>
      </c>
      <c r="BO677" s="28">
        <v>0</v>
      </c>
      <c r="BP677" s="28">
        <v>0</v>
      </c>
      <c r="BQ677" s="28">
        <v>0</v>
      </c>
      <c r="BR677" s="28">
        <v>0</v>
      </c>
      <c r="BS677" s="28">
        <v>0</v>
      </c>
      <c r="BT677" s="28">
        <v>0</v>
      </c>
      <c r="BU677" s="28">
        <v>0</v>
      </c>
      <c r="BV677" s="31">
        <f t="shared" si="310"/>
        <v>0</v>
      </c>
      <c r="BW677" s="31">
        <f t="shared" si="311"/>
        <v>0</v>
      </c>
      <c r="BX677" s="31">
        <f t="shared" si="312"/>
        <v>0</v>
      </c>
      <c r="BY677" s="31">
        <f t="shared" si="313"/>
        <v>0</v>
      </c>
      <c r="BZ677" s="31">
        <f t="shared" si="314"/>
        <v>0</v>
      </c>
      <c r="CA677" s="31">
        <f t="shared" si="315"/>
        <v>0</v>
      </c>
      <c r="CB677" s="31">
        <f t="shared" si="316"/>
        <v>0</v>
      </c>
      <c r="CC677" s="31">
        <f t="shared" si="317"/>
        <v>0</v>
      </c>
      <c r="CD677" s="31">
        <f t="shared" si="318"/>
        <v>0</v>
      </c>
      <c r="CE677" s="31">
        <f t="shared" si="319"/>
        <v>0</v>
      </c>
      <c r="CF677" s="85" t="s">
        <v>1972</v>
      </c>
    </row>
    <row r="678" spans="1:84" ht="52.5" customHeight="1" x14ac:dyDescent="0.25">
      <c r="A678" s="7" t="s">
        <v>124</v>
      </c>
      <c r="B678" s="18" t="s">
        <v>1875</v>
      </c>
      <c r="C678" s="8" t="s">
        <v>1876</v>
      </c>
      <c r="D678" s="63">
        <v>2018</v>
      </c>
      <c r="E678" s="63">
        <v>2018</v>
      </c>
      <c r="F678" s="63" t="s">
        <v>1358</v>
      </c>
      <c r="G678" s="64">
        <f>H678/7.71</f>
        <v>5.0143511677242014E-2</v>
      </c>
      <c r="H678" s="64">
        <f t="shared" si="324"/>
        <v>0.38660647503153595</v>
      </c>
      <c r="I678" s="64" t="s">
        <v>2625</v>
      </c>
      <c r="J678" s="64">
        <v>0</v>
      </c>
      <c r="K678" s="31">
        <f t="shared" si="325"/>
        <v>0.17800032139999999</v>
      </c>
      <c r="L678" s="64" t="s">
        <v>1358</v>
      </c>
      <c r="M678" s="64">
        <v>0</v>
      </c>
      <c r="N678" s="31">
        <v>0</v>
      </c>
      <c r="O678" s="65">
        <v>0</v>
      </c>
      <c r="P678" s="28">
        <v>0</v>
      </c>
      <c r="Q678" s="28">
        <v>0.34211433199999991</v>
      </c>
      <c r="R678" s="31">
        <v>0.39343148179999987</v>
      </c>
      <c r="S678" s="31">
        <f t="shared" si="322"/>
        <v>0.20860615363153595</v>
      </c>
      <c r="T678" s="31">
        <f t="shared" si="323"/>
        <v>0.17800032139999999</v>
      </c>
      <c r="U678" s="31">
        <f t="shared" si="309"/>
        <v>0.20860615363153595</v>
      </c>
      <c r="V678" s="31">
        <f t="shared" si="326"/>
        <v>0</v>
      </c>
      <c r="W678" s="31">
        <f t="shared" si="320"/>
        <v>0</v>
      </c>
      <c r="X678" s="31">
        <v>0</v>
      </c>
      <c r="Y678" s="28">
        <v>0</v>
      </c>
      <c r="Z678" s="28">
        <v>0</v>
      </c>
      <c r="AA678" s="28">
        <v>0</v>
      </c>
      <c r="AB678" s="28">
        <v>0</v>
      </c>
      <c r="AC678" s="28">
        <v>0</v>
      </c>
      <c r="AD678" s="28">
        <v>0</v>
      </c>
      <c r="AE678" s="28">
        <v>0</v>
      </c>
      <c r="AF678" s="28">
        <v>0</v>
      </c>
      <c r="AG678" s="28">
        <v>0</v>
      </c>
      <c r="AH678" s="28">
        <v>0</v>
      </c>
      <c r="AI678" s="28">
        <v>0</v>
      </c>
      <c r="AJ678" s="28">
        <v>0</v>
      </c>
      <c r="AK678" s="28">
        <v>0</v>
      </c>
      <c r="AL678" s="28">
        <v>0</v>
      </c>
      <c r="AM678" s="28">
        <v>0</v>
      </c>
      <c r="AN678" s="28">
        <v>0</v>
      </c>
      <c r="AO678" s="28">
        <v>0</v>
      </c>
      <c r="AP678" s="28">
        <v>0</v>
      </c>
      <c r="AQ678" s="28">
        <v>0</v>
      </c>
      <c r="AR678" s="28">
        <v>0</v>
      </c>
      <c r="AS678" s="28">
        <v>0</v>
      </c>
      <c r="AT678" s="28">
        <v>0</v>
      </c>
      <c r="AU678" s="28">
        <v>0</v>
      </c>
      <c r="AV678" s="28">
        <v>0</v>
      </c>
      <c r="AW678" s="28">
        <v>0</v>
      </c>
      <c r="AX678" s="28">
        <v>0</v>
      </c>
      <c r="AY678" s="28">
        <v>0</v>
      </c>
      <c r="AZ678" s="28">
        <v>0</v>
      </c>
      <c r="BA678" s="28">
        <v>0</v>
      </c>
      <c r="BB678" s="28">
        <v>0.20860615363153595</v>
      </c>
      <c r="BC678" s="28">
        <v>0</v>
      </c>
      <c r="BD678" s="28">
        <v>0</v>
      </c>
      <c r="BE678" s="28">
        <v>0.20860615363153595</v>
      </c>
      <c r="BF678" s="28">
        <v>0</v>
      </c>
      <c r="BG678" s="28">
        <v>0.17800032139999999</v>
      </c>
      <c r="BH678" s="28">
        <v>0</v>
      </c>
      <c r="BI678" s="28">
        <v>0</v>
      </c>
      <c r="BJ678" s="28">
        <v>0.17800032139999999</v>
      </c>
      <c r="BK678" s="28">
        <v>0</v>
      </c>
      <c r="BL678" s="28">
        <v>0</v>
      </c>
      <c r="BM678" s="28">
        <v>0</v>
      </c>
      <c r="BN678" s="28">
        <v>0</v>
      </c>
      <c r="BO678" s="28">
        <v>0</v>
      </c>
      <c r="BP678" s="28">
        <v>0</v>
      </c>
      <c r="BQ678" s="28">
        <v>0</v>
      </c>
      <c r="BR678" s="28">
        <v>0</v>
      </c>
      <c r="BS678" s="28">
        <v>0</v>
      </c>
      <c r="BT678" s="28">
        <v>0</v>
      </c>
      <c r="BU678" s="28">
        <v>0</v>
      </c>
      <c r="BV678" s="31">
        <f t="shared" si="310"/>
        <v>0.38660647503153595</v>
      </c>
      <c r="BW678" s="31">
        <f t="shared" si="311"/>
        <v>0</v>
      </c>
      <c r="BX678" s="31">
        <f t="shared" si="312"/>
        <v>0</v>
      </c>
      <c r="BY678" s="31">
        <f t="shared" si="313"/>
        <v>0.38660647503153595</v>
      </c>
      <c r="BZ678" s="31">
        <f t="shared" si="314"/>
        <v>0</v>
      </c>
      <c r="CA678" s="31">
        <f t="shared" si="315"/>
        <v>0.17800032139999999</v>
      </c>
      <c r="CB678" s="31">
        <f t="shared" si="316"/>
        <v>0</v>
      </c>
      <c r="CC678" s="31">
        <f t="shared" si="317"/>
        <v>0</v>
      </c>
      <c r="CD678" s="31">
        <f t="shared" si="318"/>
        <v>0.17800032139999999</v>
      </c>
      <c r="CE678" s="31">
        <f t="shared" si="319"/>
        <v>0</v>
      </c>
      <c r="CF678" s="85" t="s">
        <v>1403</v>
      </c>
    </row>
    <row r="679" spans="1:84" ht="52.5" customHeight="1" x14ac:dyDescent="0.25">
      <c r="A679" s="7" t="s">
        <v>124</v>
      </c>
      <c r="B679" s="18" t="s">
        <v>1877</v>
      </c>
      <c r="C679" s="8" t="s">
        <v>1878</v>
      </c>
      <c r="D679" s="63">
        <v>2018</v>
      </c>
      <c r="E679" s="63">
        <v>2018</v>
      </c>
      <c r="F679" s="63" t="s">
        <v>1358</v>
      </c>
      <c r="G679" s="64">
        <f>H679/7.71</f>
        <v>4.1462146074129173E-2</v>
      </c>
      <c r="H679" s="64">
        <f t="shared" si="324"/>
        <v>0.31967314623153592</v>
      </c>
      <c r="I679" s="64" t="s">
        <v>2625</v>
      </c>
      <c r="J679" s="64">
        <v>0</v>
      </c>
      <c r="K679" s="31">
        <f t="shared" si="325"/>
        <v>0.11106699259999998</v>
      </c>
      <c r="L679" s="64" t="s">
        <v>1358</v>
      </c>
      <c r="M679" s="64">
        <v>0</v>
      </c>
      <c r="N679" s="31">
        <v>0</v>
      </c>
      <c r="O679" s="65">
        <v>0</v>
      </c>
      <c r="P679" s="28">
        <v>0</v>
      </c>
      <c r="Q679" s="28">
        <v>0.34211433199999991</v>
      </c>
      <c r="R679" s="31">
        <v>0.39343148179999987</v>
      </c>
      <c r="S679" s="31">
        <f t="shared" si="322"/>
        <v>0.20860615363153595</v>
      </c>
      <c r="T679" s="31">
        <f t="shared" si="323"/>
        <v>0.11106699259999998</v>
      </c>
      <c r="U679" s="31">
        <f t="shared" si="309"/>
        <v>0.20860615363153595</v>
      </c>
      <c r="V679" s="31">
        <f t="shared" si="326"/>
        <v>0</v>
      </c>
      <c r="W679" s="31">
        <f t="shared" si="320"/>
        <v>0</v>
      </c>
      <c r="X679" s="31">
        <v>0</v>
      </c>
      <c r="Y679" s="28">
        <v>0</v>
      </c>
      <c r="Z679" s="28">
        <v>0</v>
      </c>
      <c r="AA679" s="28">
        <v>0</v>
      </c>
      <c r="AB679" s="28">
        <v>0</v>
      </c>
      <c r="AC679" s="28">
        <v>0</v>
      </c>
      <c r="AD679" s="28">
        <v>0</v>
      </c>
      <c r="AE679" s="28">
        <v>0</v>
      </c>
      <c r="AF679" s="28">
        <v>0</v>
      </c>
      <c r="AG679" s="28">
        <v>0</v>
      </c>
      <c r="AH679" s="28">
        <v>0</v>
      </c>
      <c r="AI679" s="28">
        <v>0</v>
      </c>
      <c r="AJ679" s="28">
        <v>0</v>
      </c>
      <c r="AK679" s="28">
        <v>0</v>
      </c>
      <c r="AL679" s="28">
        <v>0</v>
      </c>
      <c r="AM679" s="28">
        <v>0</v>
      </c>
      <c r="AN679" s="28">
        <v>0</v>
      </c>
      <c r="AO679" s="28">
        <v>0</v>
      </c>
      <c r="AP679" s="28">
        <v>0</v>
      </c>
      <c r="AQ679" s="28">
        <v>0</v>
      </c>
      <c r="AR679" s="28">
        <v>0</v>
      </c>
      <c r="AS679" s="28">
        <v>0</v>
      </c>
      <c r="AT679" s="28">
        <v>0</v>
      </c>
      <c r="AU679" s="28">
        <v>0</v>
      </c>
      <c r="AV679" s="28">
        <v>0</v>
      </c>
      <c r="AW679" s="28">
        <v>0</v>
      </c>
      <c r="AX679" s="28">
        <v>0</v>
      </c>
      <c r="AY679" s="28">
        <v>0</v>
      </c>
      <c r="AZ679" s="28">
        <v>0</v>
      </c>
      <c r="BA679" s="28">
        <v>0</v>
      </c>
      <c r="BB679" s="28">
        <v>0.20860615363153595</v>
      </c>
      <c r="BC679" s="28">
        <v>0</v>
      </c>
      <c r="BD679" s="28">
        <v>0</v>
      </c>
      <c r="BE679" s="28">
        <v>0.20860615363153595</v>
      </c>
      <c r="BF679" s="28">
        <v>0</v>
      </c>
      <c r="BG679" s="28">
        <v>0.11106699259999998</v>
      </c>
      <c r="BH679" s="28">
        <v>0</v>
      </c>
      <c r="BI679" s="28">
        <v>0</v>
      </c>
      <c r="BJ679" s="28">
        <v>0.11106699259999998</v>
      </c>
      <c r="BK679" s="28">
        <v>0</v>
      </c>
      <c r="BL679" s="28">
        <v>0</v>
      </c>
      <c r="BM679" s="28">
        <v>0</v>
      </c>
      <c r="BN679" s="28">
        <v>0</v>
      </c>
      <c r="BO679" s="28">
        <v>0</v>
      </c>
      <c r="BP679" s="28">
        <v>0</v>
      </c>
      <c r="BQ679" s="28">
        <v>0</v>
      </c>
      <c r="BR679" s="28">
        <v>0</v>
      </c>
      <c r="BS679" s="28">
        <v>0</v>
      </c>
      <c r="BT679" s="28">
        <v>0</v>
      </c>
      <c r="BU679" s="28">
        <v>0</v>
      </c>
      <c r="BV679" s="31">
        <f t="shared" si="310"/>
        <v>0.31967314623153592</v>
      </c>
      <c r="BW679" s="31">
        <f t="shared" si="311"/>
        <v>0</v>
      </c>
      <c r="BX679" s="31">
        <f t="shared" si="312"/>
        <v>0</v>
      </c>
      <c r="BY679" s="31">
        <f t="shared" si="313"/>
        <v>0.31967314623153592</v>
      </c>
      <c r="BZ679" s="31">
        <f t="shared" si="314"/>
        <v>0</v>
      </c>
      <c r="CA679" s="31">
        <f t="shared" si="315"/>
        <v>0.11106699259999998</v>
      </c>
      <c r="CB679" s="31">
        <f t="shared" si="316"/>
        <v>0</v>
      </c>
      <c r="CC679" s="31">
        <f t="shared" si="317"/>
        <v>0</v>
      </c>
      <c r="CD679" s="31">
        <f t="shared" si="318"/>
        <v>0.11106699259999998</v>
      </c>
      <c r="CE679" s="31">
        <f t="shared" si="319"/>
        <v>0</v>
      </c>
      <c r="CF679" s="85" t="s">
        <v>1403</v>
      </c>
    </row>
    <row r="680" spans="1:84" ht="52.5" customHeight="1" x14ac:dyDescent="0.25">
      <c r="A680" s="7" t="s">
        <v>124</v>
      </c>
      <c r="B680" s="18" t="s">
        <v>1879</v>
      </c>
      <c r="C680" s="8" t="s">
        <v>1880</v>
      </c>
      <c r="D680" s="63">
        <v>2018</v>
      </c>
      <c r="E680" s="63">
        <v>2018</v>
      </c>
      <c r="F680" s="63" t="s">
        <v>1358</v>
      </c>
      <c r="G680" s="64">
        <f>H680/7.71</f>
        <v>4.444301585363631E-2</v>
      </c>
      <c r="H680" s="64">
        <f t="shared" si="324"/>
        <v>0.34265565223153593</v>
      </c>
      <c r="I680" s="64" t="s">
        <v>2625</v>
      </c>
      <c r="J680" s="64">
        <v>0</v>
      </c>
      <c r="K680" s="31">
        <f t="shared" si="325"/>
        <v>0.13404949860000001</v>
      </c>
      <c r="L680" s="64" t="s">
        <v>1358</v>
      </c>
      <c r="M680" s="64">
        <v>0</v>
      </c>
      <c r="N680" s="31">
        <v>0</v>
      </c>
      <c r="O680" s="65">
        <v>0</v>
      </c>
      <c r="P680" s="28">
        <v>0</v>
      </c>
      <c r="Q680" s="28">
        <v>0.34211433199999991</v>
      </c>
      <c r="R680" s="31">
        <v>0.39343148179999987</v>
      </c>
      <c r="S680" s="31">
        <f t="shared" si="322"/>
        <v>0.20860615363153595</v>
      </c>
      <c r="T680" s="31">
        <f t="shared" si="323"/>
        <v>0.13404949860000001</v>
      </c>
      <c r="U680" s="31">
        <f t="shared" si="309"/>
        <v>0.20860615363153595</v>
      </c>
      <c r="V680" s="31">
        <f t="shared" si="326"/>
        <v>0</v>
      </c>
      <c r="W680" s="31">
        <f t="shared" si="320"/>
        <v>0</v>
      </c>
      <c r="X680" s="31">
        <v>0</v>
      </c>
      <c r="Y680" s="28">
        <v>0</v>
      </c>
      <c r="Z680" s="28">
        <v>0</v>
      </c>
      <c r="AA680" s="28">
        <v>0</v>
      </c>
      <c r="AB680" s="28">
        <v>0</v>
      </c>
      <c r="AC680" s="28">
        <v>0</v>
      </c>
      <c r="AD680" s="28">
        <v>0</v>
      </c>
      <c r="AE680" s="28">
        <v>0</v>
      </c>
      <c r="AF680" s="28">
        <v>0</v>
      </c>
      <c r="AG680" s="28">
        <v>0</v>
      </c>
      <c r="AH680" s="28">
        <v>0</v>
      </c>
      <c r="AI680" s="28">
        <v>0</v>
      </c>
      <c r="AJ680" s="28">
        <v>0</v>
      </c>
      <c r="AK680" s="28">
        <v>0</v>
      </c>
      <c r="AL680" s="28">
        <v>0</v>
      </c>
      <c r="AM680" s="28">
        <v>0</v>
      </c>
      <c r="AN680" s="28">
        <v>0</v>
      </c>
      <c r="AO680" s="28">
        <v>0</v>
      </c>
      <c r="AP680" s="28">
        <v>0</v>
      </c>
      <c r="AQ680" s="28">
        <v>0</v>
      </c>
      <c r="AR680" s="28">
        <v>0</v>
      </c>
      <c r="AS680" s="28">
        <v>0</v>
      </c>
      <c r="AT680" s="28">
        <v>0</v>
      </c>
      <c r="AU680" s="28">
        <v>0</v>
      </c>
      <c r="AV680" s="28">
        <v>0</v>
      </c>
      <c r="AW680" s="28">
        <v>0</v>
      </c>
      <c r="AX680" s="28">
        <v>0</v>
      </c>
      <c r="AY680" s="28">
        <v>0</v>
      </c>
      <c r="AZ680" s="28">
        <v>0</v>
      </c>
      <c r="BA680" s="28">
        <v>0</v>
      </c>
      <c r="BB680" s="28">
        <v>0.20860615363153595</v>
      </c>
      <c r="BC680" s="28">
        <v>0</v>
      </c>
      <c r="BD680" s="28">
        <v>0</v>
      </c>
      <c r="BE680" s="28">
        <v>0.20860615363153595</v>
      </c>
      <c r="BF680" s="28">
        <v>0</v>
      </c>
      <c r="BG680" s="28">
        <v>0.13404949860000001</v>
      </c>
      <c r="BH680" s="28">
        <v>0</v>
      </c>
      <c r="BI680" s="28">
        <v>0</v>
      </c>
      <c r="BJ680" s="28">
        <v>0.13404949860000001</v>
      </c>
      <c r="BK680" s="28">
        <v>0</v>
      </c>
      <c r="BL680" s="28">
        <v>0</v>
      </c>
      <c r="BM680" s="28">
        <v>0</v>
      </c>
      <c r="BN680" s="28">
        <v>0</v>
      </c>
      <c r="BO680" s="28">
        <v>0</v>
      </c>
      <c r="BP680" s="28">
        <v>0</v>
      </c>
      <c r="BQ680" s="28">
        <v>0</v>
      </c>
      <c r="BR680" s="28">
        <v>0</v>
      </c>
      <c r="BS680" s="28">
        <v>0</v>
      </c>
      <c r="BT680" s="28">
        <v>0</v>
      </c>
      <c r="BU680" s="28">
        <v>0</v>
      </c>
      <c r="BV680" s="31">
        <f t="shared" si="310"/>
        <v>0.34265565223153593</v>
      </c>
      <c r="BW680" s="31">
        <f t="shared" si="311"/>
        <v>0</v>
      </c>
      <c r="BX680" s="31">
        <f t="shared" si="312"/>
        <v>0</v>
      </c>
      <c r="BY680" s="31">
        <f t="shared" si="313"/>
        <v>0.34265565223153593</v>
      </c>
      <c r="BZ680" s="31">
        <f t="shared" si="314"/>
        <v>0</v>
      </c>
      <c r="CA680" s="31">
        <f t="shared" si="315"/>
        <v>0.13404949860000001</v>
      </c>
      <c r="CB680" s="31">
        <f t="shared" si="316"/>
        <v>0</v>
      </c>
      <c r="CC680" s="31">
        <f t="shared" si="317"/>
        <v>0</v>
      </c>
      <c r="CD680" s="31">
        <f t="shared" si="318"/>
        <v>0.13404949860000001</v>
      </c>
      <c r="CE680" s="31">
        <f t="shared" si="319"/>
        <v>0</v>
      </c>
      <c r="CF680" s="85" t="s">
        <v>1403</v>
      </c>
    </row>
    <row r="681" spans="1:84" ht="52.5" customHeight="1" x14ac:dyDescent="0.25">
      <c r="A681" s="7" t="s">
        <v>124</v>
      </c>
      <c r="B681" s="18" t="s">
        <v>322</v>
      </c>
      <c r="C681" s="8" t="s">
        <v>936</v>
      </c>
      <c r="D681" s="63">
        <v>2018</v>
      </c>
      <c r="E681" s="63">
        <v>2018</v>
      </c>
      <c r="F681" s="63" t="s">
        <v>1358</v>
      </c>
      <c r="G681" s="64">
        <v>1.6581089918256128E-2</v>
      </c>
      <c r="H681" s="64">
        <f t="shared" si="324"/>
        <v>0</v>
      </c>
      <c r="I681" s="31" t="s">
        <v>1314</v>
      </c>
      <c r="J681" s="31">
        <v>0</v>
      </c>
      <c r="K681" s="31">
        <f t="shared" si="325"/>
        <v>0</v>
      </c>
      <c r="L681" s="31" t="s">
        <v>1314</v>
      </c>
      <c r="M681" s="64">
        <v>0</v>
      </c>
      <c r="N681" s="31">
        <v>0</v>
      </c>
      <c r="O681" s="65">
        <v>0.19959652799999997</v>
      </c>
      <c r="P681" s="28">
        <v>0.22953600719999995</v>
      </c>
      <c r="Q681" s="28">
        <v>0</v>
      </c>
      <c r="R681" s="31">
        <v>0</v>
      </c>
      <c r="S681" s="31">
        <f t="shared" si="322"/>
        <v>0</v>
      </c>
      <c r="T681" s="31">
        <f t="shared" si="323"/>
        <v>0</v>
      </c>
      <c r="U681" s="31">
        <f t="shared" si="309"/>
        <v>0</v>
      </c>
      <c r="V681" s="31">
        <f t="shared" si="326"/>
        <v>0</v>
      </c>
      <c r="W681" s="31">
        <f t="shared" si="320"/>
        <v>0</v>
      </c>
      <c r="X681" s="31">
        <v>0</v>
      </c>
      <c r="Y681" s="28">
        <v>0</v>
      </c>
      <c r="Z681" s="28">
        <v>0</v>
      </c>
      <c r="AA681" s="28">
        <v>0</v>
      </c>
      <c r="AB681" s="28">
        <v>0</v>
      </c>
      <c r="AC681" s="28">
        <v>0</v>
      </c>
      <c r="AD681" s="28">
        <v>0</v>
      </c>
      <c r="AE681" s="28">
        <v>0</v>
      </c>
      <c r="AF681" s="28">
        <v>0</v>
      </c>
      <c r="AG681" s="28">
        <v>0</v>
      </c>
      <c r="AH681" s="28">
        <v>0</v>
      </c>
      <c r="AI681" s="28">
        <v>0</v>
      </c>
      <c r="AJ681" s="28">
        <v>0</v>
      </c>
      <c r="AK681" s="28">
        <v>0</v>
      </c>
      <c r="AL681" s="28">
        <v>0</v>
      </c>
      <c r="AM681" s="28">
        <v>0</v>
      </c>
      <c r="AN681" s="28">
        <v>0</v>
      </c>
      <c r="AO681" s="28">
        <v>0</v>
      </c>
      <c r="AP681" s="28">
        <v>0</v>
      </c>
      <c r="AQ681" s="28">
        <v>0</v>
      </c>
      <c r="AR681" s="28">
        <v>0</v>
      </c>
      <c r="AS681" s="28">
        <v>0</v>
      </c>
      <c r="AT681" s="28">
        <v>0</v>
      </c>
      <c r="AU681" s="28">
        <v>0</v>
      </c>
      <c r="AV681" s="28">
        <v>0</v>
      </c>
      <c r="AW681" s="28">
        <v>0</v>
      </c>
      <c r="AX681" s="28">
        <v>0</v>
      </c>
      <c r="AY681" s="28">
        <v>0</v>
      </c>
      <c r="AZ681" s="28">
        <v>0</v>
      </c>
      <c r="BA681" s="28">
        <v>0</v>
      </c>
      <c r="BB681" s="28">
        <v>0</v>
      </c>
      <c r="BC681" s="28">
        <v>0</v>
      </c>
      <c r="BD681" s="28">
        <v>0</v>
      </c>
      <c r="BE681" s="28">
        <v>0</v>
      </c>
      <c r="BF681" s="28">
        <v>0</v>
      </c>
      <c r="BG681" s="28">
        <v>0</v>
      </c>
      <c r="BH681" s="28">
        <v>0</v>
      </c>
      <c r="BI681" s="28">
        <v>0</v>
      </c>
      <c r="BJ681" s="28">
        <v>0</v>
      </c>
      <c r="BK681" s="28">
        <v>0</v>
      </c>
      <c r="BL681" s="28">
        <v>0</v>
      </c>
      <c r="BM681" s="28">
        <v>0</v>
      </c>
      <c r="BN681" s="28">
        <v>0</v>
      </c>
      <c r="BO681" s="28">
        <v>0</v>
      </c>
      <c r="BP681" s="28">
        <v>0</v>
      </c>
      <c r="BQ681" s="28">
        <v>0</v>
      </c>
      <c r="BR681" s="28">
        <v>0</v>
      </c>
      <c r="BS681" s="28">
        <v>0</v>
      </c>
      <c r="BT681" s="28">
        <v>0</v>
      </c>
      <c r="BU681" s="28">
        <v>0</v>
      </c>
      <c r="BV681" s="31">
        <f t="shared" si="310"/>
        <v>0</v>
      </c>
      <c r="BW681" s="31">
        <f t="shared" si="311"/>
        <v>0</v>
      </c>
      <c r="BX681" s="31">
        <f t="shared" si="312"/>
        <v>0</v>
      </c>
      <c r="BY681" s="31">
        <f t="shared" si="313"/>
        <v>0</v>
      </c>
      <c r="BZ681" s="31">
        <f t="shared" si="314"/>
        <v>0</v>
      </c>
      <c r="CA681" s="31">
        <f t="shared" si="315"/>
        <v>0</v>
      </c>
      <c r="CB681" s="31">
        <f t="shared" si="316"/>
        <v>0</v>
      </c>
      <c r="CC681" s="31">
        <f t="shared" si="317"/>
        <v>0</v>
      </c>
      <c r="CD681" s="31">
        <f t="shared" si="318"/>
        <v>0</v>
      </c>
      <c r="CE681" s="31">
        <f t="shared" si="319"/>
        <v>0</v>
      </c>
      <c r="CF681" s="85" t="s">
        <v>1972</v>
      </c>
    </row>
    <row r="682" spans="1:84" ht="52.5" customHeight="1" x14ac:dyDescent="0.25">
      <c r="A682" s="7" t="s">
        <v>124</v>
      </c>
      <c r="B682" s="18" t="s">
        <v>937</v>
      </c>
      <c r="C682" s="8" t="s">
        <v>938</v>
      </c>
      <c r="D682" s="63">
        <v>2018</v>
      </c>
      <c r="E682" s="63">
        <v>2018</v>
      </c>
      <c r="F682" s="63" t="s">
        <v>1358</v>
      </c>
      <c r="G682" s="64">
        <v>5.8033814713896452E-2</v>
      </c>
      <c r="H682" s="64">
        <f t="shared" si="324"/>
        <v>0</v>
      </c>
      <c r="I682" s="31" t="s">
        <v>1314</v>
      </c>
      <c r="J682" s="31">
        <v>0</v>
      </c>
      <c r="K682" s="31">
        <f t="shared" si="325"/>
        <v>0</v>
      </c>
      <c r="L682" s="31" t="s">
        <v>1314</v>
      </c>
      <c r="M682" s="64">
        <v>0</v>
      </c>
      <c r="N682" s="31">
        <v>0</v>
      </c>
      <c r="O682" s="65">
        <v>0.69858784799999984</v>
      </c>
      <c r="P682" s="28">
        <v>0.80337602519999973</v>
      </c>
      <c r="Q682" s="28">
        <v>0</v>
      </c>
      <c r="R682" s="31">
        <v>0</v>
      </c>
      <c r="S682" s="31">
        <f t="shared" si="322"/>
        <v>0</v>
      </c>
      <c r="T682" s="31">
        <f t="shared" si="323"/>
        <v>0</v>
      </c>
      <c r="U682" s="31">
        <f t="shared" si="309"/>
        <v>0</v>
      </c>
      <c r="V682" s="31">
        <f t="shared" si="326"/>
        <v>0</v>
      </c>
      <c r="W682" s="31">
        <f t="shared" si="320"/>
        <v>0</v>
      </c>
      <c r="X682" s="31">
        <v>0</v>
      </c>
      <c r="Y682" s="28">
        <v>0</v>
      </c>
      <c r="Z682" s="28">
        <v>0</v>
      </c>
      <c r="AA682" s="28">
        <v>0</v>
      </c>
      <c r="AB682" s="28">
        <v>0</v>
      </c>
      <c r="AC682" s="28">
        <v>0</v>
      </c>
      <c r="AD682" s="28">
        <v>0</v>
      </c>
      <c r="AE682" s="28">
        <v>0</v>
      </c>
      <c r="AF682" s="28">
        <v>0</v>
      </c>
      <c r="AG682" s="28">
        <v>0</v>
      </c>
      <c r="AH682" s="28">
        <v>0</v>
      </c>
      <c r="AI682" s="28">
        <v>0</v>
      </c>
      <c r="AJ682" s="28">
        <v>0</v>
      </c>
      <c r="AK682" s="28">
        <v>0</v>
      </c>
      <c r="AL682" s="28">
        <v>0</v>
      </c>
      <c r="AM682" s="28">
        <v>0</v>
      </c>
      <c r="AN682" s="28">
        <v>0</v>
      </c>
      <c r="AO682" s="28">
        <v>0</v>
      </c>
      <c r="AP682" s="28">
        <v>0</v>
      </c>
      <c r="AQ682" s="28">
        <v>0</v>
      </c>
      <c r="AR682" s="28">
        <v>0</v>
      </c>
      <c r="AS682" s="28">
        <v>0</v>
      </c>
      <c r="AT682" s="28">
        <v>0</v>
      </c>
      <c r="AU682" s="28">
        <v>0</v>
      </c>
      <c r="AV682" s="28">
        <v>0</v>
      </c>
      <c r="AW682" s="28">
        <v>0</v>
      </c>
      <c r="AX682" s="28">
        <v>0</v>
      </c>
      <c r="AY682" s="28">
        <v>0</v>
      </c>
      <c r="AZ682" s="28">
        <v>0</v>
      </c>
      <c r="BA682" s="28">
        <v>0</v>
      </c>
      <c r="BB682" s="28">
        <v>0</v>
      </c>
      <c r="BC682" s="28">
        <v>0</v>
      </c>
      <c r="BD682" s="28">
        <v>0</v>
      </c>
      <c r="BE682" s="28">
        <v>0</v>
      </c>
      <c r="BF682" s="28">
        <v>0</v>
      </c>
      <c r="BG682" s="28">
        <v>0</v>
      </c>
      <c r="BH682" s="28">
        <v>0</v>
      </c>
      <c r="BI682" s="28">
        <v>0</v>
      </c>
      <c r="BJ682" s="28">
        <v>0</v>
      </c>
      <c r="BK682" s="28">
        <v>0</v>
      </c>
      <c r="BL682" s="28">
        <v>0</v>
      </c>
      <c r="BM682" s="28">
        <v>0</v>
      </c>
      <c r="BN682" s="28">
        <v>0</v>
      </c>
      <c r="BO682" s="28">
        <v>0</v>
      </c>
      <c r="BP682" s="28">
        <v>0</v>
      </c>
      <c r="BQ682" s="28">
        <v>0</v>
      </c>
      <c r="BR682" s="28">
        <v>0</v>
      </c>
      <c r="BS682" s="28">
        <v>0</v>
      </c>
      <c r="BT682" s="28">
        <v>0</v>
      </c>
      <c r="BU682" s="28">
        <v>0</v>
      </c>
      <c r="BV682" s="31">
        <f t="shared" si="310"/>
        <v>0</v>
      </c>
      <c r="BW682" s="31">
        <f t="shared" si="311"/>
        <v>0</v>
      </c>
      <c r="BX682" s="31">
        <f t="shared" si="312"/>
        <v>0</v>
      </c>
      <c r="BY682" s="31">
        <f t="shared" si="313"/>
        <v>0</v>
      </c>
      <c r="BZ682" s="31">
        <f t="shared" si="314"/>
        <v>0</v>
      </c>
      <c r="CA682" s="31">
        <f t="shared" si="315"/>
        <v>0</v>
      </c>
      <c r="CB682" s="31">
        <f t="shared" si="316"/>
        <v>0</v>
      </c>
      <c r="CC682" s="31">
        <f t="shared" si="317"/>
        <v>0</v>
      </c>
      <c r="CD682" s="31">
        <f t="shared" si="318"/>
        <v>0</v>
      </c>
      <c r="CE682" s="31">
        <f t="shared" si="319"/>
        <v>0</v>
      </c>
      <c r="CF682" s="85" t="s">
        <v>1972</v>
      </c>
    </row>
    <row r="683" spans="1:84" ht="52.5" customHeight="1" x14ac:dyDescent="0.25">
      <c r="A683" s="7" t="s">
        <v>124</v>
      </c>
      <c r="B683" s="18" t="s">
        <v>939</v>
      </c>
      <c r="C683" s="8" t="s">
        <v>940</v>
      </c>
      <c r="D683" s="63">
        <v>2018</v>
      </c>
      <c r="E683" s="63">
        <v>2018</v>
      </c>
      <c r="F683" s="63" t="s">
        <v>1358</v>
      </c>
      <c r="G683" s="64">
        <v>5.8033814713896452E-2</v>
      </c>
      <c r="H683" s="64">
        <f t="shared" si="324"/>
        <v>0.76666434899999991</v>
      </c>
      <c r="I683" s="31" t="s">
        <v>1314</v>
      </c>
      <c r="J683" s="31">
        <v>5.3390717741935476E-2</v>
      </c>
      <c r="K683" s="31">
        <f t="shared" si="325"/>
        <v>0.36943740899999994</v>
      </c>
      <c r="L683" s="31" t="s">
        <v>1314</v>
      </c>
      <c r="M683" s="64">
        <v>0</v>
      </c>
      <c r="N683" s="31">
        <v>0</v>
      </c>
      <c r="O683" s="65">
        <v>0.69858784799999984</v>
      </c>
      <c r="P683" s="28">
        <v>0.80337602519999973</v>
      </c>
      <c r="Q683" s="28">
        <v>0.65145218159999996</v>
      </c>
      <c r="R683" s="31">
        <v>0.74917000883999985</v>
      </c>
      <c r="S683" s="31">
        <f t="shared" si="322"/>
        <v>0.39722693999999997</v>
      </c>
      <c r="T683" s="31">
        <f t="shared" si="323"/>
        <v>0.36943740899999994</v>
      </c>
      <c r="U683" s="31">
        <f t="shared" si="309"/>
        <v>0.39722693999999997</v>
      </c>
      <c r="V683" s="31">
        <f t="shared" si="326"/>
        <v>0</v>
      </c>
      <c r="W683" s="31">
        <f t="shared" si="320"/>
        <v>0</v>
      </c>
      <c r="X683" s="31">
        <v>0</v>
      </c>
      <c r="Y683" s="28">
        <v>0</v>
      </c>
      <c r="Z683" s="28">
        <v>0</v>
      </c>
      <c r="AA683" s="28">
        <v>0</v>
      </c>
      <c r="AB683" s="28">
        <v>0</v>
      </c>
      <c r="AC683" s="28">
        <v>0</v>
      </c>
      <c r="AD683" s="28">
        <v>0</v>
      </c>
      <c r="AE683" s="28">
        <v>0</v>
      </c>
      <c r="AF683" s="28">
        <v>0</v>
      </c>
      <c r="AG683" s="28">
        <v>0</v>
      </c>
      <c r="AH683" s="28">
        <v>0</v>
      </c>
      <c r="AI683" s="28">
        <v>0</v>
      </c>
      <c r="AJ683" s="28">
        <v>0</v>
      </c>
      <c r="AK683" s="28">
        <v>0</v>
      </c>
      <c r="AL683" s="28">
        <v>0</v>
      </c>
      <c r="AM683" s="28">
        <v>0</v>
      </c>
      <c r="AN683" s="28">
        <v>0</v>
      </c>
      <c r="AO683" s="28">
        <v>0</v>
      </c>
      <c r="AP683" s="28">
        <v>0</v>
      </c>
      <c r="AQ683" s="28">
        <v>0</v>
      </c>
      <c r="AR683" s="28">
        <v>0</v>
      </c>
      <c r="AS683" s="28">
        <v>0</v>
      </c>
      <c r="AT683" s="28">
        <v>0</v>
      </c>
      <c r="AU683" s="28">
        <v>0</v>
      </c>
      <c r="AV683" s="28">
        <v>0</v>
      </c>
      <c r="AW683" s="28">
        <v>0</v>
      </c>
      <c r="AX683" s="28">
        <v>0</v>
      </c>
      <c r="AY683" s="28">
        <v>0</v>
      </c>
      <c r="AZ683" s="28">
        <v>0</v>
      </c>
      <c r="BA683" s="28">
        <v>0</v>
      </c>
      <c r="BB683" s="28">
        <v>0.39722693999999997</v>
      </c>
      <c r="BC683" s="28">
        <v>0</v>
      </c>
      <c r="BD683" s="28">
        <v>0</v>
      </c>
      <c r="BE683" s="28">
        <v>0.39722693999999997</v>
      </c>
      <c r="BF683" s="28">
        <v>0</v>
      </c>
      <c r="BG683" s="28">
        <v>0.36943740899999994</v>
      </c>
      <c r="BH683" s="28">
        <v>0</v>
      </c>
      <c r="BI683" s="28">
        <v>0</v>
      </c>
      <c r="BJ683" s="28">
        <v>0.36943740899999994</v>
      </c>
      <c r="BK683" s="28">
        <v>0</v>
      </c>
      <c r="BL683" s="28">
        <v>0</v>
      </c>
      <c r="BM683" s="28">
        <v>0</v>
      </c>
      <c r="BN683" s="28">
        <v>0</v>
      </c>
      <c r="BO683" s="28">
        <v>0</v>
      </c>
      <c r="BP683" s="28">
        <v>0</v>
      </c>
      <c r="BQ683" s="28">
        <v>0</v>
      </c>
      <c r="BR683" s="28">
        <v>0</v>
      </c>
      <c r="BS683" s="28">
        <v>0</v>
      </c>
      <c r="BT683" s="28">
        <v>0</v>
      </c>
      <c r="BU683" s="28">
        <v>0</v>
      </c>
      <c r="BV683" s="31">
        <f t="shared" si="310"/>
        <v>0.76666434899999991</v>
      </c>
      <c r="BW683" s="31">
        <f t="shared" si="311"/>
        <v>0</v>
      </c>
      <c r="BX683" s="31">
        <f t="shared" si="312"/>
        <v>0</v>
      </c>
      <c r="BY683" s="31">
        <f t="shared" si="313"/>
        <v>0.76666434899999991</v>
      </c>
      <c r="BZ683" s="31">
        <f t="shared" si="314"/>
        <v>0</v>
      </c>
      <c r="CA683" s="31">
        <f t="shared" si="315"/>
        <v>0.36943740899999994</v>
      </c>
      <c r="CB683" s="31">
        <f t="shared" si="316"/>
        <v>0</v>
      </c>
      <c r="CC683" s="31">
        <f t="shared" si="317"/>
        <v>0</v>
      </c>
      <c r="CD683" s="31">
        <f t="shared" si="318"/>
        <v>0.36943740899999994</v>
      </c>
      <c r="CE683" s="31">
        <f t="shared" si="319"/>
        <v>0</v>
      </c>
      <c r="CF683" s="85" t="s">
        <v>1403</v>
      </c>
    </row>
    <row r="684" spans="1:84" ht="52.5" customHeight="1" x14ac:dyDescent="0.25">
      <c r="A684" s="7" t="s">
        <v>124</v>
      </c>
      <c r="B684" s="18" t="s">
        <v>941</v>
      </c>
      <c r="C684" s="8" t="s">
        <v>942</v>
      </c>
      <c r="D684" s="63">
        <v>2018</v>
      </c>
      <c r="E684" s="63">
        <v>2018</v>
      </c>
      <c r="F684" s="63" t="s">
        <v>1358</v>
      </c>
      <c r="G684" s="64">
        <v>2.4871634877384197E-2</v>
      </c>
      <c r="H684" s="64">
        <f t="shared" si="324"/>
        <v>0</v>
      </c>
      <c r="I684" s="31" t="s">
        <v>1314</v>
      </c>
      <c r="J684" s="31">
        <v>0</v>
      </c>
      <c r="K684" s="31">
        <f t="shared" si="325"/>
        <v>0</v>
      </c>
      <c r="L684" s="31" t="s">
        <v>1314</v>
      </c>
      <c r="M684" s="64">
        <v>0</v>
      </c>
      <c r="N684" s="31">
        <v>0</v>
      </c>
      <c r="O684" s="65">
        <v>0.29939479199999997</v>
      </c>
      <c r="P684" s="28">
        <v>0.34430401079999995</v>
      </c>
      <c r="Q684" s="28">
        <v>0</v>
      </c>
      <c r="R684" s="31">
        <v>0</v>
      </c>
      <c r="S684" s="31">
        <f t="shared" si="322"/>
        <v>0</v>
      </c>
      <c r="T684" s="31">
        <f t="shared" si="323"/>
        <v>0</v>
      </c>
      <c r="U684" s="31">
        <f t="shared" si="309"/>
        <v>0</v>
      </c>
      <c r="V684" s="31">
        <f t="shared" si="326"/>
        <v>0</v>
      </c>
      <c r="W684" s="31">
        <f t="shared" si="320"/>
        <v>0</v>
      </c>
      <c r="X684" s="31">
        <v>0</v>
      </c>
      <c r="Y684" s="28">
        <v>0</v>
      </c>
      <c r="Z684" s="28">
        <v>0</v>
      </c>
      <c r="AA684" s="28">
        <v>0</v>
      </c>
      <c r="AB684" s="28">
        <v>0</v>
      </c>
      <c r="AC684" s="28">
        <v>0</v>
      </c>
      <c r="AD684" s="28">
        <v>0</v>
      </c>
      <c r="AE684" s="28">
        <v>0</v>
      </c>
      <c r="AF684" s="28">
        <v>0</v>
      </c>
      <c r="AG684" s="28">
        <v>0</v>
      </c>
      <c r="AH684" s="28">
        <v>0</v>
      </c>
      <c r="AI684" s="28">
        <v>0</v>
      </c>
      <c r="AJ684" s="28">
        <v>0</v>
      </c>
      <c r="AK684" s="28">
        <v>0</v>
      </c>
      <c r="AL684" s="28">
        <v>0</v>
      </c>
      <c r="AM684" s="28">
        <v>0</v>
      </c>
      <c r="AN684" s="28">
        <v>0</v>
      </c>
      <c r="AO684" s="28">
        <v>0</v>
      </c>
      <c r="AP684" s="28">
        <v>0</v>
      </c>
      <c r="AQ684" s="28">
        <v>0</v>
      </c>
      <c r="AR684" s="28">
        <v>0</v>
      </c>
      <c r="AS684" s="28">
        <v>0</v>
      </c>
      <c r="AT684" s="28">
        <v>0</v>
      </c>
      <c r="AU684" s="28">
        <v>0</v>
      </c>
      <c r="AV684" s="28">
        <v>0</v>
      </c>
      <c r="AW684" s="28">
        <v>0</v>
      </c>
      <c r="AX684" s="28">
        <v>0</v>
      </c>
      <c r="AY684" s="28">
        <v>0</v>
      </c>
      <c r="AZ684" s="28">
        <v>0</v>
      </c>
      <c r="BA684" s="28">
        <v>0</v>
      </c>
      <c r="BB684" s="28">
        <v>0</v>
      </c>
      <c r="BC684" s="28">
        <v>0</v>
      </c>
      <c r="BD684" s="28">
        <v>0</v>
      </c>
      <c r="BE684" s="28">
        <v>0</v>
      </c>
      <c r="BF684" s="28">
        <v>0</v>
      </c>
      <c r="BG684" s="28">
        <v>0</v>
      </c>
      <c r="BH684" s="28">
        <v>0</v>
      </c>
      <c r="BI684" s="28">
        <v>0</v>
      </c>
      <c r="BJ684" s="28">
        <v>0</v>
      </c>
      <c r="BK684" s="28">
        <v>0</v>
      </c>
      <c r="BL684" s="28">
        <v>0</v>
      </c>
      <c r="BM684" s="28">
        <v>0</v>
      </c>
      <c r="BN684" s="28">
        <v>0</v>
      </c>
      <c r="BO684" s="28">
        <v>0</v>
      </c>
      <c r="BP684" s="28">
        <v>0</v>
      </c>
      <c r="BQ684" s="28">
        <v>0</v>
      </c>
      <c r="BR684" s="28">
        <v>0</v>
      </c>
      <c r="BS684" s="28">
        <v>0</v>
      </c>
      <c r="BT684" s="28">
        <v>0</v>
      </c>
      <c r="BU684" s="28">
        <v>0</v>
      </c>
      <c r="BV684" s="31">
        <f t="shared" si="310"/>
        <v>0</v>
      </c>
      <c r="BW684" s="31">
        <f t="shared" si="311"/>
        <v>0</v>
      </c>
      <c r="BX684" s="31">
        <f t="shared" si="312"/>
        <v>0</v>
      </c>
      <c r="BY684" s="31">
        <f t="shared" si="313"/>
        <v>0</v>
      </c>
      <c r="BZ684" s="31">
        <f t="shared" si="314"/>
        <v>0</v>
      </c>
      <c r="CA684" s="31">
        <f t="shared" si="315"/>
        <v>0</v>
      </c>
      <c r="CB684" s="31">
        <f t="shared" si="316"/>
        <v>0</v>
      </c>
      <c r="CC684" s="31">
        <f t="shared" si="317"/>
        <v>0</v>
      </c>
      <c r="CD684" s="31">
        <f t="shared" si="318"/>
        <v>0</v>
      </c>
      <c r="CE684" s="31">
        <f t="shared" si="319"/>
        <v>0</v>
      </c>
      <c r="CF684" s="85" t="s">
        <v>1403</v>
      </c>
    </row>
    <row r="685" spans="1:84" ht="52.5" customHeight="1" x14ac:dyDescent="0.25">
      <c r="A685" s="7" t="s">
        <v>124</v>
      </c>
      <c r="B685" s="18" t="s">
        <v>943</v>
      </c>
      <c r="C685" s="8" t="s">
        <v>944</v>
      </c>
      <c r="D685" s="63">
        <v>2018</v>
      </c>
      <c r="E685" s="63">
        <v>2018</v>
      </c>
      <c r="F685" s="63" t="s">
        <v>1358</v>
      </c>
      <c r="G685" s="64">
        <v>5.8033814713896452E-2</v>
      </c>
      <c r="H685" s="64">
        <f t="shared" si="324"/>
        <v>0.79807637379999996</v>
      </c>
      <c r="I685" s="31" t="s">
        <v>1314</v>
      </c>
      <c r="J685" s="31">
        <v>5.3390717741935476E-2</v>
      </c>
      <c r="K685" s="31">
        <f t="shared" si="325"/>
        <v>0.40084900899999998</v>
      </c>
      <c r="L685" s="31" t="s">
        <v>1314</v>
      </c>
      <c r="M685" s="64">
        <v>0</v>
      </c>
      <c r="N685" s="31">
        <v>0</v>
      </c>
      <c r="O685" s="65">
        <v>0.69858784799999984</v>
      </c>
      <c r="P685" s="28">
        <v>0.80337602519999973</v>
      </c>
      <c r="Q685" s="28">
        <v>0.65145218159999996</v>
      </c>
      <c r="R685" s="31">
        <v>0.74917000883999985</v>
      </c>
      <c r="S685" s="31">
        <f t="shared" si="322"/>
        <v>0.39722736479999998</v>
      </c>
      <c r="T685" s="31">
        <f t="shared" si="323"/>
        <v>0.40084900899999998</v>
      </c>
      <c r="U685" s="31">
        <f t="shared" si="309"/>
        <v>0.39722736479999998</v>
      </c>
      <c r="V685" s="31">
        <f t="shared" si="326"/>
        <v>0</v>
      </c>
      <c r="W685" s="31">
        <f t="shared" si="320"/>
        <v>0</v>
      </c>
      <c r="X685" s="31">
        <v>0</v>
      </c>
      <c r="Y685" s="28">
        <v>0</v>
      </c>
      <c r="Z685" s="28">
        <v>0</v>
      </c>
      <c r="AA685" s="28">
        <v>0</v>
      </c>
      <c r="AB685" s="28">
        <v>0</v>
      </c>
      <c r="AC685" s="28">
        <v>0</v>
      </c>
      <c r="AD685" s="28">
        <v>0</v>
      </c>
      <c r="AE685" s="28">
        <v>0</v>
      </c>
      <c r="AF685" s="28">
        <v>0</v>
      </c>
      <c r="AG685" s="28">
        <v>0</v>
      </c>
      <c r="AH685" s="28">
        <v>0</v>
      </c>
      <c r="AI685" s="28">
        <v>0</v>
      </c>
      <c r="AJ685" s="28">
        <v>0</v>
      </c>
      <c r="AK685" s="28">
        <v>0</v>
      </c>
      <c r="AL685" s="28">
        <v>0</v>
      </c>
      <c r="AM685" s="28">
        <v>0</v>
      </c>
      <c r="AN685" s="28">
        <v>0</v>
      </c>
      <c r="AO685" s="28">
        <v>0</v>
      </c>
      <c r="AP685" s="28">
        <v>0</v>
      </c>
      <c r="AQ685" s="28">
        <v>0</v>
      </c>
      <c r="AR685" s="28">
        <v>0</v>
      </c>
      <c r="AS685" s="28">
        <v>0</v>
      </c>
      <c r="AT685" s="28">
        <v>0</v>
      </c>
      <c r="AU685" s="28">
        <v>0</v>
      </c>
      <c r="AV685" s="28">
        <v>0</v>
      </c>
      <c r="AW685" s="28">
        <v>0</v>
      </c>
      <c r="AX685" s="28">
        <v>0</v>
      </c>
      <c r="AY685" s="28">
        <v>0</v>
      </c>
      <c r="AZ685" s="28">
        <v>0</v>
      </c>
      <c r="BA685" s="28">
        <v>0</v>
      </c>
      <c r="BB685" s="28">
        <v>0.39722736479999998</v>
      </c>
      <c r="BC685" s="28">
        <v>0</v>
      </c>
      <c r="BD685" s="28">
        <v>0</v>
      </c>
      <c r="BE685" s="28">
        <v>0.39722736479999998</v>
      </c>
      <c r="BF685" s="28">
        <v>0</v>
      </c>
      <c r="BG685" s="28">
        <v>0.40084900899999998</v>
      </c>
      <c r="BH685" s="28">
        <v>0</v>
      </c>
      <c r="BI685" s="28">
        <v>0</v>
      </c>
      <c r="BJ685" s="28">
        <v>0.40084900899999998</v>
      </c>
      <c r="BK685" s="28">
        <v>0</v>
      </c>
      <c r="BL685" s="28">
        <v>0</v>
      </c>
      <c r="BM685" s="28">
        <v>0</v>
      </c>
      <c r="BN685" s="28">
        <v>0</v>
      </c>
      <c r="BO685" s="28">
        <v>0</v>
      </c>
      <c r="BP685" s="28">
        <v>0</v>
      </c>
      <c r="BQ685" s="28">
        <v>0</v>
      </c>
      <c r="BR685" s="28">
        <v>0</v>
      </c>
      <c r="BS685" s="28">
        <v>0</v>
      </c>
      <c r="BT685" s="28">
        <v>0</v>
      </c>
      <c r="BU685" s="28">
        <v>0</v>
      </c>
      <c r="BV685" s="31">
        <f t="shared" si="310"/>
        <v>0.79807637379999996</v>
      </c>
      <c r="BW685" s="31">
        <f t="shared" si="311"/>
        <v>0</v>
      </c>
      <c r="BX685" s="31">
        <f t="shared" si="312"/>
        <v>0</v>
      </c>
      <c r="BY685" s="31">
        <f t="shared" si="313"/>
        <v>0.79807637379999996</v>
      </c>
      <c r="BZ685" s="31">
        <f t="shared" si="314"/>
        <v>0</v>
      </c>
      <c r="CA685" s="31">
        <f t="shared" si="315"/>
        <v>0.40084900899999998</v>
      </c>
      <c r="CB685" s="31">
        <f t="shared" si="316"/>
        <v>0</v>
      </c>
      <c r="CC685" s="31">
        <f t="shared" si="317"/>
        <v>0</v>
      </c>
      <c r="CD685" s="31">
        <f t="shared" si="318"/>
        <v>0.40084900899999998</v>
      </c>
      <c r="CE685" s="31">
        <f t="shared" si="319"/>
        <v>0</v>
      </c>
      <c r="CF685" s="85" t="s">
        <v>1403</v>
      </c>
    </row>
    <row r="686" spans="1:84" ht="52.5" customHeight="1" x14ac:dyDescent="0.25">
      <c r="A686" s="7" t="s">
        <v>124</v>
      </c>
      <c r="B686" s="18" t="s">
        <v>1881</v>
      </c>
      <c r="C686" s="8" t="s">
        <v>1882</v>
      </c>
      <c r="D686" s="63">
        <v>2018</v>
      </c>
      <c r="E686" s="63">
        <v>2018</v>
      </c>
      <c r="F686" s="63" t="s">
        <v>1358</v>
      </c>
      <c r="G686" s="64">
        <f>H686/7.71</f>
        <v>0.10300656385732813</v>
      </c>
      <c r="H686" s="64">
        <f t="shared" si="324"/>
        <v>0.79418060733999996</v>
      </c>
      <c r="I686" s="64" t="s">
        <v>2625</v>
      </c>
      <c r="J686" s="64">
        <v>0</v>
      </c>
      <c r="K686" s="31">
        <f t="shared" si="325"/>
        <v>0.39695323899999996</v>
      </c>
      <c r="L686" s="64" t="s">
        <v>1358</v>
      </c>
      <c r="M686" s="64">
        <v>0</v>
      </c>
      <c r="N686" s="31">
        <v>0</v>
      </c>
      <c r="O686" s="65">
        <v>0</v>
      </c>
      <c r="P686" s="28">
        <v>0</v>
      </c>
      <c r="Q686" s="28">
        <v>0.65145218159999996</v>
      </c>
      <c r="R686" s="31">
        <v>0.74917000883999985</v>
      </c>
      <c r="S686" s="31">
        <f t="shared" si="322"/>
        <v>0.39722736834</v>
      </c>
      <c r="T686" s="31">
        <f t="shared" si="323"/>
        <v>0.39695323899999996</v>
      </c>
      <c r="U686" s="31">
        <f t="shared" si="309"/>
        <v>0.39722736834</v>
      </c>
      <c r="V686" s="31">
        <f t="shared" si="326"/>
        <v>0</v>
      </c>
      <c r="W686" s="31">
        <f t="shared" si="320"/>
        <v>0</v>
      </c>
      <c r="X686" s="31">
        <v>0</v>
      </c>
      <c r="Y686" s="28">
        <v>0</v>
      </c>
      <c r="Z686" s="28">
        <v>0</v>
      </c>
      <c r="AA686" s="28">
        <v>0</v>
      </c>
      <c r="AB686" s="28">
        <v>0</v>
      </c>
      <c r="AC686" s="28">
        <v>0</v>
      </c>
      <c r="AD686" s="28">
        <v>0</v>
      </c>
      <c r="AE686" s="28">
        <v>0</v>
      </c>
      <c r="AF686" s="28">
        <v>0</v>
      </c>
      <c r="AG686" s="28">
        <v>0</v>
      </c>
      <c r="AH686" s="28">
        <v>0</v>
      </c>
      <c r="AI686" s="28">
        <v>0</v>
      </c>
      <c r="AJ686" s="28">
        <v>0</v>
      </c>
      <c r="AK686" s="28">
        <v>0</v>
      </c>
      <c r="AL686" s="28">
        <v>0</v>
      </c>
      <c r="AM686" s="28">
        <v>0</v>
      </c>
      <c r="AN686" s="28">
        <v>0</v>
      </c>
      <c r="AO686" s="28">
        <v>0</v>
      </c>
      <c r="AP686" s="28">
        <v>0</v>
      </c>
      <c r="AQ686" s="28">
        <v>0</v>
      </c>
      <c r="AR686" s="28">
        <v>0</v>
      </c>
      <c r="AS686" s="28">
        <v>0</v>
      </c>
      <c r="AT686" s="28">
        <v>0</v>
      </c>
      <c r="AU686" s="28">
        <v>0</v>
      </c>
      <c r="AV686" s="28">
        <v>0</v>
      </c>
      <c r="AW686" s="28">
        <v>0</v>
      </c>
      <c r="AX686" s="28">
        <v>0</v>
      </c>
      <c r="AY686" s="28">
        <v>0</v>
      </c>
      <c r="AZ686" s="28">
        <v>0</v>
      </c>
      <c r="BA686" s="28">
        <v>0</v>
      </c>
      <c r="BB686" s="28">
        <v>0.39722736834</v>
      </c>
      <c r="BC686" s="28">
        <v>0</v>
      </c>
      <c r="BD686" s="28">
        <v>0</v>
      </c>
      <c r="BE686" s="28">
        <v>0.39722736834</v>
      </c>
      <c r="BF686" s="28">
        <v>0</v>
      </c>
      <c r="BG686" s="28">
        <v>0.39695323899999996</v>
      </c>
      <c r="BH686" s="28">
        <v>0</v>
      </c>
      <c r="BI686" s="28">
        <v>0</v>
      </c>
      <c r="BJ686" s="28">
        <v>0.39695323899999996</v>
      </c>
      <c r="BK686" s="28">
        <v>0</v>
      </c>
      <c r="BL686" s="28">
        <v>0</v>
      </c>
      <c r="BM686" s="28">
        <v>0</v>
      </c>
      <c r="BN686" s="28">
        <v>0</v>
      </c>
      <c r="BO686" s="28">
        <v>0</v>
      </c>
      <c r="BP686" s="28">
        <v>0</v>
      </c>
      <c r="BQ686" s="28">
        <v>0</v>
      </c>
      <c r="BR686" s="28">
        <v>0</v>
      </c>
      <c r="BS686" s="28">
        <v>0</v>
      </c>
      <c r="BT686" s="28">
        <v>0</v>
      </c>
      <c r="BU686" s="28">
        <v>0</v>
      </c>
      <c r="BV686" s="31">
        <f t="shared" si="310"/>
        <v>0.79418060733999996</v>
      </c>
      <c r="BW686" s="31">
        <f t="shared" si="311"/>
        <v>0</v>
      </c>
      <c r="BX686" s="31">
        <f t="shared" si="312"/>
        <v>0</v>
      </c>
      <c r="BY686" s="31">
        <f t="shared" si="313"/>
        <v>0.79418060733999996</v>
      </c>
      <c r="BZ686" s="31">
        <f t="shared" si="314"/>
        <v>0</v>
      </c>
      <c r="CA686" s="31">
        <f t="shared" si="315"/>
        <v>0.39695323899999996</v>
      </c>
      <c r="CB686" s="31">
        <f t="shared" si="316"/>
        <v>0</v>
      </c>
      <c r="CC686" s="31">
        <f t="shared" si="317"/>
        <v>0</v>
      </c>
      <c r="CD686" s="31">
        <f t="shared" si="318"/>
        <v>0.39695323899999996</v>
      </c>
      <c r="CE686" s="31">
        <f t="shared" si="319"/>
        <v>0</v>
      </c>
      <c r="CF686" s="85" t="s">
        <v>1403</v>
      </c>
    </row>
    <row r="687" spans="1:84" ht="52.5" customHeight="1" x14ac:dyDescent="0.25">
      <c r="A687" s="7" t="s">
        <v>124</v>
      </c>
      <c r="B687" s="18" t="s">
        <v>1883</v>
      </c>
      <c r="C687" s="8" t="s">
        <v>1884</v>
      </c>
      <c r="D687" s="63">
        <v>2018</v>
      </c>
      <c r="E687" s="63">
        <v>2018</v>
      </c>
      <c r="F687" s="63" t="s">
        <v>1358</v>
      </c>
      <c r="G687" s="64">
        <f>H687/7.71</f>
        <v>0.10708618352010375</v>
      </c>
      <c r="H687" s="64">
        <f t="shared" si="324"/>
        <v>0.82563447493999997</v>
      </c>
      <c r="I687" s="64" t="s">
        <v>2625</v>
      </c>
      <c r="J687" s="64">
        <v>0</v>
      </c>
      <c r="K687" s="31">
        <f t="shared" si="325"/>
        <v>0.42840710659999998</v>
      </c>
      <c r="L687" s="64" t="s">
        <v>1358</v>
      </c>
      <c r="M687" s="64">
        <v>0</v>
      </c>
      <c r="N687" s="31">
        <v>0</v>
      </c>
      <c r="O687" s="65">
        <v>0</v>
      </c>
      <c r="P687" s="28">
        <v>0</v>
      </c>
      <c r="Q687" s="28">
        <v>0.65145218159999996</v>
      </c>
      <c r="R687" s="31">
        <v>0.74917000883999985</v>
      </c>
      <c r="S687" s="31">
        <f t="shared" si="322"/>
        <v>0.39722736834</v>
      </c>
      <c r="T687" s="31">
        <f t="shared" si="323"/>
        <v>0.42840710659999998</v>
      </c>
      <c r="U687" s="31">
        <f t="shared" si="309"/>
        <v>0.39722736834</v>
      </c>
      <c r="V687" s="31">
        <f t="shared" si="326"/>
        <v>0</v>
      </c>
      <c r="W687" s="31">
        <f t="shared" si="320"/>
        <v>0</v>
      </c>
      <c r="X687" s="31">
        <v>0</v>
      </c>
      <c r="Y687" s="28">
        <v>0</v>
      </c>
      <c r="Z687" s="28">
        <v>0</v>
      </c>
      <c r="AA687" s="28">
        <v>0</v>
      </c>
      <c r="AB687" s="28">
        <v>0</v>
      </c>
      <c r="AC687" s="28">
        <v>0</v>
      </c>
      <c r="AD687" s="28">
        <v>0</v>
      </c>
      <c r="AE687" s="28">
        <v>0</v>
      </c>
      <c r="AF687" s="28">
        <v>0</v>
      </c>
      <c r="AG687" s="28">
        <v>0</v>
      </c>
      <c r="AH687" s="28">
        <v>0</v>
      </c>
      <c r="AI687" s="28">
        <v>0</v>
      </c>
      <c r="AJ687" s="28">
        <v>0</v>
      </c>
      <c r="AK687" s="28">
        <v>0</v>
      </c>
      <c r="AL687" s="28">
        <v>0</v>
      </c>
      <c r="AM687" s="28">
        <v>0</v>
      </c>
      <c r="AN687" s="28">
        <v>0</v>
      </c>
      <c r="AO687" s="28">
        <v>0</v>
      </c>
      <c r="AP687" s="28">
        <v>0</v>
      </c>
      <c r="AQ687" s="28">
        <v>0</v>
      </c>
      <c r="AR687" s="28">
        <v>0</v>
      </c>
      <c r="AS687" s="28">
        <v>0</v>
      </c>
      <c r="AT687" s="28">
        <v>0</v>
      </c>
      <c r="AU687" s="28">
        <v>0</v>
      </c>
      <c r="AV687" s="28">
        <v>0</v>
      </c>
      <c r="AW687" s="28">
        <v>0</v>
      </c>
      <c r="AX687" s="28">
        <v>0</v>
      </c>
      <c r="AY687" s="28">
        <v>0</v>
      </c>
      <c r="AZ687" s="28">
        <v>0</v>
      </c>
      <c r="BA687" s="28">
        <v>0</v>
      </c>
      <c r="BB687" s="28">
        <v>0.39722736834</v>
      </c>
      <c r="BC687" s="28">
        <v>0</v>
      </c>
      <c r="BD687" s="28">
        <v>0</v>
      </c>
      <c r="BE687" s="28">
        <v>0.39722736834</v>
      </c>
      <c r="BF687" s="28">
        <v>0</v>
      </c>
      <c r="BG687" s="28">
        <v>0.42840710659999998</v>
      </c>
      <c r="BH687" s="28">
        <v>0</v>
      </c>
      <c r="BI687" s="28">
        <v>0</v>
      </c>
      <c r="BJ687" s="28">
        <v>0.42840710659999998</v>
      </c>
      <c r="BK687" s="28">
        <v>0</v>
      </c>
      <c r="BL687" s="28">
        <v>0</v>
      </c>
      <c r="BM687" s="28">
        <v>0</v>
      </c>
      <c r="BN687" s="28">
        <v>0</v>
      </c>
      <c r="BO687" s="28">
        <v>0</v>
      </c>
      <c r="BP687" s="28">
        <v>0</v>
      </c>
      <c r="BQ687" s="28">
        <v>0</v>
      </c>
      <c r="BR687" s="28">
        <v>0</v>
      </c>
      <c r="BS687" s="28">
        <v>0</v>
      </c>
      <c r="BT687" s="28">
        <v>0</v>
      </c>
      <c r="BU687" s="28">
        <v>0</v>
      </c>
      <c r="BV687" s="31">
        <f t="shared" si="310"/>
        <v>0.82563447493999997</v>
      </c>
      <c r="BW687" s="31">
        <f t="shared" si="311"/>
        <v>0</v>
      </c>
      <c r="BX687" s="31">
        <f t="shared" si="312"/>
        <v>0</v>
      </c>
      <c r="BY687" s="31">
        <f t="shared" si="313"/>
        <v>0.82563447493999997</v>
      </c>
      <c r="BZ687" s="31">
        <f t="shared" si="314"/>
        <v>0</v>
      </c>
      <c r="CA687" s="31">
        <f t="shared" si="315"/>
        <v>0.42840710659999998</v>
      </c>
      <c r="CB687" s="31">
        <f t="shared" si="316"/>
        <v>0</v>
      </c>
      <c r="CC687" s="31">
        <f t="shared" si="317"/>
        <v>0</v>
      </c>
      <c r="CD687" s="31">
        <f t="shared" si="318"/>
        <v>0.42840710659999998</v>
      </c>
      <c r="CE687" s="31">
        <f t="shared" si="319"/>
        <v>0</v>
      </c>
      <c r="CF687" s="85" t="s">
        <v>1403</v>
      </c>
    </row>
    <row r="688" spans="1:84" ht="52.5" customHeight="1" x14ac:dyDescent="0.25">
      <c r="A688" s="7" t="s">
        <v>124</v>
      </c>
      <c r="B688" s="18" t="s">
        <v>1885</v>
      </c>
      <c r="C688" s="8" t="s">
        <v>1886</v>
      </c>
      <c r="D688" s="63">
        <v>2018</v>
      </c>
      <c r="E688" s="63">
        <v>2018</v>
      </c>
      <c r="F688" s="63" t="s">
        <v>1358</v>
      </c>
      <c r="G688" s="64">
        <f>H688/7.71</f>
        <v>5.8037925491569393E-2</v>
      </c>
      <c r="H688" s="64">
        <f t="shared" si="324"/>
        <v>0.44747240554000001</v>
      </c>
      <c r="I688" s="64" t="s">
        <v>2625</v>
      </c>
      <c r="J688" s="64">
        <v>0</v>
      </c>
      <c r="K688" s="31">
        <f t="shared" si="325"/>
        <v>0.22048533639999998</v>
      </c>
      <c r="L688" s="64" t="s">
        <v>1358</v>
      </c>
      <c r="M688" s="64">
        <v>0</v>
      </c>
      <c r="N688" s="31">
        <v>0</v>
      </c>
      <c r="O688" s="65">
        <v>0</v>
      </c>
      <c r="P688" s="28">
        <v>0</v>
      </c>
      <c r="Q688" s="28">
        <v>0.37225894239999996</v>
      </c>
      <c r="R688" s="31">
        <v>0.42809778375999991</v>
      </c>
      <c r="S688" s="31">
        <f t="shared" si="322"/>
        <v>0.22698706914</v>
      </c>
      <c r="T688" s="31">
        <f t="shared" si="323"/>
        <v>0.22048533639999998</v>
      </c>
      <c r="U688" s="31">
        <f t="shared" si="309"/>
        <v>0.22698706914</v>
      </c>
      <c r="V688" s="31">
        <f t="shared" si="326"/>
        <v>0</v>
      </c>
      <c r="W688" s="31">
        <f t="shared" si="320"/>
        <v>0</v>
      </c>
      <c r="X688" s="31">
        <v>0</v>
      </c>
      <c r="Y688" s="28">
        <v>0</v>
      </c>
      <c r="Z688" s="28">
        <v>0</v>
      </c>
      <c r="AA688" s="28">
        <v>0</v>
      </c>
      <c r="AB688" s="28">
        <v>0</v>
      </c>
      <c r="AC688" s="28">
        <v>0</v>
      </c>
      <c r="AD688" s="28">
        <v>0</v>
      </c>
      <c r="AE688" s="28">
        <v>0</v>
      </c>
      <c r="AF688" s="28">
        <v>0</v>
      </c>
      <c r="AG688" s="28">
        <v>0</v>
      </c>
      <c r="AH688" s="28">
        <v>0</v>
      </c>
      <c r="AI688" s="28">
        <v>0</v>
      </c>
      <c r="AJ688" s="28">
        <v>0</v>
      </c>
      <c r="AK688" s="28">
        <v>0</v>
      </c>
      <c r="AL688" s="28">
        <v>0</v>
      </c>
      <c r="AM688" s="28">
        <v>0</v>
      </c>
      <c r="AN688" s="28">
        <v>0</v>
      </c>
      <c r="AO688" s="28">
        <v>0</v>
      </c>
      <c r="AP688" s="28">
        <v>0</v>
      </c>
      <c r="AQ688" s="28">
        <v>0</v>
      </c>
      <c r="AR688" s="28">
        <v>0</v>
      </c>
      <c r="AS688" s="28">
        <v>0</v>
      </c>
      <c r="AT688" s="28">
        <v>0</v>
      </c>
      <c r="AU688" s="28">
        <v>0</v>
      </c>
      <c r="AV688" s="28">
        <v>0</v>
      </c>
      <c r="AW688" s="28">
        <v>0</v>
      </c>
      <c r="AX688" s="28">
        <v>0</v>
      </c>
      <c r="AY688" s="28">
        <v>0</v>
      </c>
      <c r="AZ688" s="28">
        <v>0</v>
      </c>
      <c r="BA688" s="28">
        <v>0</v>
      </c>
      <c r="BB688" s="28">
        <v>0.22698706914</v>
      </c>
      <c r="BC688" s="28">
        <v>0</v>
      </c>
      <c r="BD688" s="28">
        <v>0</v>
      </c>
      <c r="BE688" s="28">
        <v>0.22698706914</v>
      </c>
      <c r="BF688" s="28">
        <v>0</v>
      </c>
      <c r="BG688" s="28">
        <v>0.22048533639999998</v>
      </c>
      <c r="BH688" s="28">
        <v>0</v>
      </c>
      <c r="BI688" s="28">
        <v>0</v>
      </c>
      <c r="BJ688" s="28">
        <v>0.22048533639999998</v>
      </c>
      <c r="BK688" s="28">
        <v>0</v>
      </c>
      <c r="BL688" s="28">
        <v>0</v>
      </c>
      <c r="BM688" s="28">
        <v>0</v>
      </c>
      <c r="BN688" s="28">
        <v>0</v>
      </c>
      <c r="BO688" s="28">
        <v>0</v>
      </c>
      <c r="BP688" s="28">
        <v>0</v>
      </c>
      <c r="BQ688" s="28">
        <v>0</v>
      </c>
      <c r="BR688" s="28">
        <v>0</v>
      </c>
      <c r="BS688" s="28">
        <v>0</v>
      </c>
      <c r="BT688" s="28">
        <v>0</v>
      </c>
      <c r="BU688" s="28">
        <v>0</v>
      </c>
      <c r="BV688" s="31">
        <f t="shared" si="310"/>
        <v>0.44747240554000001</v>
      </c>
      <c r="BW688" s="31">
        <f t="shared" si="311"/>
        <v>0</v>
      </c>
      <c r="BX688" s="31">
        <f t="shared" si="312"/>
        <v>0</v>
      </c>
      <c r="BY688" s="31">
        <f t="shared" si="313"/>
        <v>0.44747240554000001</v>
      </c>
      <c r="BZ688" s="31">
        <f t="shared" si="314"/>
        <v>0</v>
      </c>
      <c r="CA688" s="31">
        <f t="shared" si="315"/>
        <v>0.22048533639999998</v>
      </c>
      <c r="CB688" s="31">
        <f t="shared" si="316"/>
        <v>0</v>
      </c>
      <c r="CC688" s="31">
        <f t="shared" si="317"/>
        <v>0</v>
      </c>
      <c r="CD688" s="31">
        <f t="shared" si="318"/>
        <v>0.22048533639999998</v>
      </c>
      <c r="CE688" s="31">
        <f t="shared" si="319"/>
        <v>0</v>
      </c>
      <c r="CF688" s="85" t="s">
        <v>1403</v>
      </c>
    </row>
    <row r="689" spans="1:84" ht="52.5" customHeight="1" x14ac:dyDescent="0.25">
      <c r="A689" s="7" t="s">
        <v>124</v>
      </c>
      <c r="B689" s="18" t="s">
        <v>945</v>
      </c>
      <c r="C689" s="8" t="s">
        <v>946</v>
      </c>
      <c r="D689" s="63">
        <v>2018</v>
      </c>
      <c r="E689" s="63">
        <v>2018</v>
      </c>
      <c r="F689" s="63" t="s">
        <v>1358</v>
      </c>
      <c r="G689" s="64">
        <v>0.67438768392370574</v>
      </c>
      <c r="H689" s="64">
        <f t="shared" si="324"/>
        <v>0</v>
      </c>
      <c r="I689" s="31" t="s">
        <v>1314</v>
      </c>
      <c r="J689" s="31">
        <v>0</v>
      </c>
      <c r="K689" s="31">
        <f t="shared" si="325"/>
        <v>0</v>
      </c>
      <c r="L689" s="31" t="s">
        <v>1314</v>
      </c>
      <c r="M689" s="64">
        <v>0</v>
      </c>
      <c r="N689" s="31">
        <v>0</v>
      </c>
      <c r="O689" s="65">
        <v>8.1180091839999999</v>
      </c>
      <c r="P689" s="28">
        <v>9.3357105615999991</v>
      </c>
      <c r="Q689" s="28">
        <v>0</v>
      </c>
      <c r="R689" s="31">
        <v>0</v>
      </c>
      <c r="S689" s="31">
        <f t="shared" si="322"/>
        <v>0</v>
      </c>
      <c r="T689" s="31">
        <f t="shared" si="323"/>
        <v>0</v>
      </c>
      <c r="U689" s="31">
        <f t="shared" si="309"/>
        <v>0</v>
      </c>
      <c r="V689" s="31">
        <f t="shared" si="326"/>
        <v>0</v>
      </c>
      <c r="W689" s="31">
        <f t="shared" si="320"/>
        <v>0</v>
      </c>
      <c r="X689" s="31">
        <v>0</v>
      </c>
      <c r="Y689" s="28">
        <v>0</v>
      </c>
      <c r="Z689" s="28">
        <v>0</v>
      </c>
      <c r="AA689" s="28">
        <v>0</v>
      </c>
      <c r="AB689" s="28">
        <v>0</v>
      </c>
      <c r="AC689" s="28">
        <v>0</v>
      </c>
      <c r="AD689" s="28">
        <v>0</v>
      </c>
      <c r="AE689" s="28">
        <v>0</v>
      </c>
      <c r="AF689" s="28">
        <v>0</v>
      </c>
      <c r="AG689" s="28">
        <v>0</v>
      </c>
      <c r="AH689" s="28">
        <v>0</v>
      </c>
      <c r="AI689" s="28">
        <v>0</v>
      </c>
      <c r="AJ689" s="28">
        <v>0</v>
      </c>
      <c r="AK689" s="28">
        <v>0</v>
      </c>
      <c r="AL689" s="28">
        <v>0</v>
      </c>
      <c r="AM689" s="28">
        <v>0</v>
      </c>
      <c r="AN689" s="28">
        <v>0</v>
      </c>
      <c r="AO689" s="28">
        <v>0</v>
      </c>
      <c r="AP689" s="28">
        <v>0</v>
      </c>
      <c r="AQ689" s="28">
        <v>0</v>
      </c>
      <c r="AR689" s="28">
        <v>0</v>
      </c>
      <c r="AS689" s="28">
        <v>0</v>
      </c>
      <c r="AT689" s="28">
        <v>0</v>
      </c>
      <c r="AU689" s="28">
        <v>0</v>
      </c>
      <c r="AV689" s="28">
        <v>0</v>
      </c>
      <c r="AW689" s="28">
        <v>0</v>
      </c>
      <c r="AX689" s="28">
        <v>0</v>
      </c>
      <c r="AY689" s="28">
        <v>0</v>
      </c>
      <c r="AZ689" s="28">
        <v>0</v>
      </c>
      <c r="BA689" s="28">
        <v>0</v>
      </c>
      <c r="BB689" s="28">
        <v>0</v>
      </c>
      <c r="BC689" s="28">
        <v>0</v>
      </c>
      <c r="BD689" s="28">
        <v>0</v>
      </c>
      <c r="BE689" s="28">
        <v>0</v>
      </c>
      <c r="BF689" s="28">
        <v>0</v>
      </c>
      <c r="BG689" s="28">
        <v>0</v>
      </c>
      <c r="BH689" s="28">
        <v>0</v>
      </c>
      <c r="BI689" s="28">
        <v>0</v>
      </c>
      <c r="BJ689" s="28">
        <v>0</v>
      </c>
      <c r="BK689" s="28">
        <v>0</v>
      </c>
      <c r="BL689" s="28">
        <v>0</v>
      </c>
      <c r="BM689" s="28">
        <v>0</v>
      </c>
      <c r="BN689" s="28">
        <v>0</v>
      </c>
      <c r="BO689" s="28">
        <v>0</v>
      </c>
      <c r="BP689" s="28">
        <v>0</v>
      </c>
      <c r="BQ689" s="28">
        <v>0</v>
      </c>
      <c r="BR689" s="28">
        <v>0</v>
      </c>
      <c r="BS689" s="28">
        <v>0</v>
      </c>
      <c r="BT689" s="28">
        <v>0</v>
      </c>
      <c r="BU689" s="28">
        <v>0</v>
      </c>
      <c r="BV689" s="31">
        <f t="shared" si="310"/>
        <v>0</v>
      </c>
      <c r="BW689" s="31">
        <f t="shared" si="311"/>
        <v>0</v>
      </c>
      <c r="BX689" s="31">
        <f t="shared" si="312"/>
        <v>0</v>
      </c>
      <c r="BY689" s="31">
        <f t="shared" si="313"/>
        <v>0</v>
      </c>
      <c r="BZ689" s="31">
        <f t="shared" si="314"/>
        <v>0</v>
      </c>
      <c r="CA689" s="31">
        <f t="shared" si="315"/>
        <v>0</v>
      </c>
      <c r="CB689" s="31">
        <f t="shared" si="316"/>
        <v>0</v>
      </c>
      <c r="CC689" s="31">
        <f t="shared" si="317"/>
        <v>0</v>
      </c>
      <c r="CD689" s="31">
        <f t="shared" si="318"/>
        <v>0</v>
      </c>
      <c r="CE689" s="31">
        <f t="shared" si="319"/>
        <v>0</v>
      </c>
      <c r="CF689" s="85" t="s">
        <v>1403</v>
      </c>
    </row>
    <row r="690" spans="1:84" ht="52.5" customHeight="1" x14ac:dyDescent="0.25">
      <c r="A690" s="7" t="s">
        <v>124</v>
      </c>
      <c r="B690" s="18" t="s">
        <v>947</v>
      </c>
      <c r="C690" s="8" t="s">
        <v>948</v>
      </c>
      <c r="D690" s="63">
        <v>2018</v>
      </c>
      <c r="E690" s="63">
        <v>2018</v>
      </c>
      <c r="F690" s="63" t="s">
        <v>1358</v>
      </c>
      <c r="G690" s="64">
        <v>0.82561256130790184</v>
      </c>
      <c r="H690" s="64">
        <f t="shared" si="324"/>
        <v>0</v>
      </c>
      <c r="I690" s="31" t="s">
        <v>1314</v>
      </c>
      <c r="J690" s="31">
        <v>0</v>
      </c>
      <c r="K690" s="31">
        <f t="shared" si="325"/>
        <v>0</v>
      </c>
      <c r="L690" s="31" t="s">
        <v>1314</v>
      </c>
      <c r="M690" s="64">
        <v>0</v>
      </c>
      <c r="N690" s="31">
        <v>0</v>
      </c>
      <c r="O690" s="65">
        <v>9.9383937679999992</v>
      </c>
      <c r="P690" s="28">
        <v>11.429152833199998</v>
      </c>
      <c r="Q690" s="28">
        <v>0</v>
      </c>
      <c r="R690" s="31">
        <v>0</v>
      </c>
      <c r="S690" s="31">
        <f t="shared" si="322"/>
        <v>0</v>
      </c>
      <c r="T690" s="31">
        <f t="shared" si="323"/>
        <v>0</v>
      </c>
      <c r="U690" s="31">
        <f t="shared" si="309"/>
        <v>0</v>
      </c>
      <c r="V690" s="31">
        <f t="shared" si="326"/>
        <v>0</v>
      </c>
      <c r="W690" s="31">
        <f t="shared" si="320"/>
        <v>0</v>
      </c>
      <c r="X690" s="31">
        <v>0</v>
      </c>
      <c r="Y690" s="28">
        <v>0</v>
      </c>
      <c r="Z690" s="28">
        <v>0</v>
      </c>
      <c r="AA690" s="28">
        <v>0</v>
      </c>
      <c r="AB690" s="28">
        <v>0</v>
      </c>
      <c r="AC690" s="28">
        <v>0</v>
      </c>
      <c r="AD690" s="28">
        <v>0</v>
      </c>
      <c r="AE690" s="28">
        <v>0</v>
      </c>
      <c r="AF690" s="28">
        <v>0</v>
      </c>
      <c r="AG690" s="28">
        <v>0</v>
      </c>
      <c r="AH690" s="28">
        <v>0</v>
      </c>
      <c r="AI690" s="28">
        <v>0</v>
      </c>
      <c r="AJ690" s="28">
        <v>0</v>
      </c>
      <c r="AK690" s="28">
        <v>0</v>
      </c>
      <c r="AL690" s="28">
        <v>0</v>
      </c>
      <c r="AM690" s="28">
        <v>0</v>
      </c>
      <c r="AN690" s="28">
        <v>0</v>
      </c>
      <c r="AO690" s="28">
        <v>0</v>
      </c>
      <c r="AP690" s="28">
        <v>0</v>
      </c>
      <c r="AQ690" s="28">
        <v>0</v>
      </c>
      <c r="AR690" s="28">
        <v>0</v>
      </c>
      <c r="AS690" s="28">
        <v>0</v>
      </c>
      <c r="AT690" s="28">
        <v>0</v>
      </c>
      <c r="AU690" s="28">
        <v>0</v>
      </c>
      <c r="AV690" s="28">
        <v>0</v>
      </c>
      <c r="AW690" s="28">
        <v>0</v>
      </c>
      <c r="AX690" s="28">
        <v>0</v>
      </c>
      <c r="AY690" s="28">
        <v>0</v>
      </c>
      <c r="AZ690" s="28">
        <v>0</v>
      </c>
      <c r="BA690" s="28">
        <v>0</v>
      </c>
      <c r="BB690" s="28">
        <v>0</v>
      </c>
      <c r="BC690" s="28">
        <v>0</v>
      </c>
      <c r="BD690" s="28">
        <v>0</v>
      </c>
      <c r="BE690" s="28">
        <v>0</v>
      </c>
      <c r="BF690" s="28">
        <v>0</v>
      </c>
      <c r="BG690" s="28">
        <v>0</v>
      </c>
      <c r="BH690" s="28">
        <v>0</v>
      </c>
      <c r="BI690" s="28">
        <v>0</v>
      </c>
      <c r="BJ690" s="28">
        <v>0</v>
      </c>
      <c r="BK690" s="28">
        <v>0</v>
      </c>
      <c r="BL690" s="28">
        <v>0</v>
      </c>
      <c r="BM690" s="28">
        <v>0</v>
      </c>
      <c r="BN690" s="28">
        <v>0</v>
      </c>
      <c r="BO690" s="28">
        <v>0</v>
      </c>
      <c r="BP690" s="28">
        <v>0</v>
      </c>
      <c r="BQ690" s="28">
        <v>0</v>
      </c>
      <c r="BR690" s="28">
        <v>0</v>
      </c>
      <c r="BS690" s="28">
        <v>0</v>
      </c>
      <c r="BT690" s="28">
        <v>0</v>
      </c>
      <c r="BU690" s="28">
        <v>0</v>
      </c>
      <c r="BV690" s="31">
        <f t="shared" si="310"/>
        <v>0</v>
      </c>
      <c r="BW690" s="31">
        <f t="shared" si="311"/>
        <v>0</v>
      </c>
      <c r="BX690" s="31">
        <f t="shared" si="312"/>
        <v>0</v>
      </c>
      <c r="BY690" s="31">
        <f t="shared" si="313"/>
        <v>0</v>
      </c>
      <c r="BZ690" s="31">
        <f t="shared" si="314"/>
        <v>0</v>
      </c>
      <c r="CA690" s="31">
        <f t="shared" si="315"/>
        <v>0</v>
      </c>
      <c r="CB690" s="31">
        <f t="shared" si="316"/>
        <v>0</v>
      </c>
      <c r="CC690" s="31">
        <f t="shared" si="317"/>
        <v>0</v>
      </c>
      <c r="CD690" s="31">
        <f t="shared" si="318"/>
        <v>0</v>
      </c>
      <c r="CE690" s="31">
        <f t="shared" si="319"/>
        <v>0</v>
      </c>
      <c r="CF690" s="85" t="s">
        <v>1403</v>
      </c>
    </row>
    <row r="691" spans="1:84" ht="52.5" customHeight="1" x14ac:dyDescent="0.25">
      <c r="A691" s="7" t="s">
        <v>124</v>
      </c>
      <c r="B691" s="18" t="s">
        <v>1887</v>
      </c>
      <c r="C691" s="8" t="s">
        <v>1888</v>
      </c>
      <c r="D691" s="63">
        <v>2018</v>
      </c>
      <c r="E691" s="63">
        <v>2018</v>
      </c>
      <c r="F691" s="63" t="s">
        <v>1358</v>
      </c>
      <c r="G691" s="64">
        <f>H691/7.53</f>
        <v>0.7134744478087649</v>
      </c>
      <c r="H691" s="64">
        <f t="shared" si="324"/>
        <v>5.3724625919999998</v>
      </c>
      <c r="I691" s="64" t="s">
        <v>2661</v>
      </c>
      <c r="J691" s="64">
        <v>0</v>
      </c>
      <c r="K691" s="31">
        <f t="shared" si="325"/>
        <v>2.3326055920000002</v>
      </c>
      <c r="L691" s="64" t="s">
        <v>1358</v>
      </c>
      <c r="M691" s="64">
        <v>0</v>
      </c>
      <c r="N691" s="31">
        <v>0</v>
      </c>
      <c r="O691" s="65">
        <v>0</v>
      </c>
      <c r="P691" s="28">
        <v>0</v>
      </c>
      <c r="Q691" s="28">
        <v>4.9853676286882251</v>
      </c>
      <c r="R691" s="31">
        <v>5.7331727729914581</v>
      </c>
      <c r="S691" s="31">
        <f t="shared" si="322"/>
        <v>3.039857</v>
      </c>
      <c r="T691" s="31">
        <f t="shared" si="323"/>
        <v>2.3326055920000002</v>
      </c>
      <c r="U691" s="31">
        <f t="shared" si="309"/>
        <v>3.039857</v>
      </c>
      <c r="V691" s="31">
        <f t="shared" si="326"/>
        <v>0</v>
      </c>
      <c r="W691" s="31">
        <f t="shared" si="320"/>
        <v>0</v>
      </c>
      <c r="X691" s="31">
        <v>0</v>
      </c>
      <c r="Y691" s="28">
        <v>0</v>
      </c>
      <c r="Z691" s="28">
        <v>0</v>
      </c>
      <c r="AA691" s="28">
        <v>0</v>
      </c>
      <c r="AB691" s="28">
        <v>0</v>
      </c>
      <c r="AC691" s="28">
        <v>0</v>
      </c>
      <c r="AD691" s="28">
        <v>0</v>
      </c>
      <c r="AE691" s="28">
        <v>0</v>
      </c>
      <c r="AF691" s="28">
        <v>0</v>
      </c>
      <c r="AG691" s="28">
        <v>0</v>
      </c>
      <c r="AH691" s="28">
        <v>0</v>
      </c>
      <c r="AI691" s="28">
        <v>0</v>
      </c>
      <c r="AJ691" s="28">
        <v>0</v>
      </c>
      <c r="AK691" s="28">
        <v>0</v>
      </c>
      <c r="AL691" s="28">
        <v>0</v>
      </c>
      <c r="AM691" s="28">
        <v>0</v>
      </c>
      <c r="AN691" s="28">
        <v>0</v>
      </c>
      <c r="AO691" s="28">
        <v>0</v>
      </c>
      <c r="AP691" s="28">
        <v>0</v>
      </c>
      <c r="AQ691" s="28">
        <v>0</v>
      </c>
      <c r="AR691" s="28">
        <v>0</v>
      </c>
      <c r="AS691" s="28">
        <v>0</v>
      </c>
      <c r="AT691" s="28">
        <v>0</v>
      </c>
      <c r="AU691" s="28">
        <v>0</v>
      </c>
      <c r="AV691" s="28">
        <v>0</v>
      </c>
      <c r="AW691" s="28">
        <v>0</v>
      </c>
      <c r="AX691" s="28">
        <v>0</v>
      </c>
      <c r="AY691" s="28">
        <v>0</v>
      </c>
      <c r="AZ691" s="28">
        <v>0</v>
      </c>
      <c r="BA691" s="28">
        <v>0</v>
      </c>
      <c r="BB691" s="28">
        <v>3.039857</v>
      </c>
      <c r="BC691" s="28">
        <v>0</v>
      </c>
      <c r="BD691" s="28">
        <v>0</v>
      </c>
      <c r="BE691" s="28">
        <v>3.039857</v>
      </c>
      <c r="BF691" s="28">
        <v>0</v>
      </c>
      <c r="BG691" s="28">
        <v>2.3326055920000002</v>
      </c>
      <c r="BH691" s="28">
        <v>0</v>
      </c>
      <c r="BI691" s="28">
        <v>0</v>
      </c>
      <c r="BJ691" s="28">
        <v>2.3326055920000002</v>
      </c>
      <c r="BK691" s="28">
        <v>0</v>
      </c>
      <c r="BL691" s="28">
        <v>0</v>
      </c>
      <c r="BM691" s="28">
        <v>0</v>
      </c>
      <c r="BN691" s="28">
        <v>0</v>
      </c>
      <c r="BO691" s="28">
        <v>0</v>
      </c>
      <c r="BP691" s="28">
        <v>0</v>
      </c>
      <c r="BQ691" s="28">
        <v>0</v>
      </c>
      <c r="BR691" s="28">
        <v>0</v>
      </c>
      <c r="BS691" s="28">
        <v>0</v>
      </c>
      <c r="BT691" s="28">
        <v>0</v>
      </c>
      <c r="BU691" s="28">
        <v>0</v>
      </c>
      <c r="BV691" s="31">
        <f t="shared" si="310"/>
        <v>5.3724625919999998</v>
      </c>
      <c r="BW691" s="31">
        <f t="shared" si="311"/>
        <v>0</v>
      </c>
      <c r="BX691" s="31">
        <f t="shared" si="312"/>
        <v>0</v>
      </c>
      <c r="BY691" s="31">
        <f t="shared" si="313"/>
        <v>5.3724625919999998</v>
      </c>
      <c r="BZ691" s="31">
        <f t="shared" si="314"/>
        <v>0</v>
      </c>
      <c r="CA691" s="31">
        <f t="shared" si="315"/>
        <v>2.3326055920000002</v>
      </c>
      <c r="CB691" s="31">
        <f t="shared" si="316"/>
        <v>0</v>
      </c>
      <c r="CC691" s="31">
        <f t="shared" si="317"/>
        <v>0</v>
      </c>
      <c r="CD691" s="31">
        <f t="shared" si="318"/>
        <v>2.3326055920000002</v>
      </c>
      <c r="CE691" s="31">
        <f t="shared" si="319"/>
        <v>0</v>
      </c>
      <c r="CF691" s="85" t="s">
        <v>1404</v>
      </c>
    </row>
    <row r="692" spans="1:84" ht="52.5" customHeight="1" x14ac:dyDescent="0.25">
      <c r="A692" s="7" t="s">
        <v>124</v>
      </c>
      <c r="B692" s="18" t="s">
        <v>1889</v>
      </c>
      <c r="C692" s="8" t="s">
        <v>1890</v>
      </c>
      <c r="D692" s="63">
        <v>2018</v>
      </c>
      <c r="E692" s="63">
        <v>2018</v>
      </c>
      <c r="F692" s="63" t="s">
        <v>1358</v>
      </c>
      <c r="G692" s="64">
        <f>H692/7.53</f>
        <v>0.73209989375829998</v>
      </c>
      <c r="H692" s="64">
        <f t="shared" si="324"/>
        <v>5.5127121999999993</v>
      </c>
      <c r="I692" s="64" t="s">
        <v>2661</v>
      </c>
      <c r="J692" s="64">
        <v>0</v>
      </c>
      <c r="K692" s="31">
        <f t="shared" si="325"/>
        <v>0</v>
      </c>
      <c r="L692" s="64" t="s">
        <v>1358</v>
      </c>
      <c r="M692" s="64">
        <v>0</v>
      </c>
      <c r="N692" s="31">
        <v>0</v>
      </c>
      <c r="O692" s="65">
        <v>0</v>
      </c>
      <c r="P692" s="28">
        <v>0</v>
      </c>
      <c r="Q692" s="28">
        <v>9.0408574136882258</v>
      </c>
      <c r="R692" s="31">
        <v>10.396986025741459</v>
      </c>
      <c r="S692" s="31">
        <f t="shared" si="322"/>
        <v>5.5127121999999993</v>
      </c>
      <c r="T692" s="31">
        <f t="shared" si="323"/>
        <v>0</v>
      </c>
      <c r="U692" s="31">
        <f t="shared" si="309"/>
        <v>5.5127121999999993</v>
      </c>
      <c r="V692" s="31">
        <f t="shared" si="326"/>
        <v>0</v>
      </c>
      <c r="W692" s="31">
        <f t="shared" si="320"/>
        <v>0</v>
      </c>
      <c r="X692" s="31">
        <v>0</v>
      </c>
      <c r="Y692" s="28">
        <v>0</v>
      </c>
      <c r="Z692" s="28">
        <v>0</v>
      </c>
      <c r="AA692" s="28">
        <v>0</v>
      </c>
      <c r="AB692" s="28">
        <v>0</v>
      </c>
      <c r="AC692" s="28">
        <v>0</v>
      </c>
      <c r="AD692" s="28">
        <v>0</v>
      </c>
      <c r="AE692" s="28">
        <v>0</v>
      </c>
      <c r="AF692" s="28">
        <v>0</v>
      </c>
      <c r="AG692" s="28">
        <v>0</v>
      </c>
      <c r="AH692" s="28">
        <v>0</v>
      </c>
      <c r="AI692" s="28">
        <v>0</v>
      </c>
      <c r="AJ692" s="28">
        <v>0</v>
      </c>
      <c r="AK692" s="28">
        <v>0</v>
      </c>
      <c r="AL692" s="28">
        <v>0</v>
      </c>
      <c r="AM692" s="28">
        <v>0</v>
      </c>
      <c r="AN692" s="28">
        <v>0</v>
      </c>
      <c r="AO692" s="28">
        <v>0</v>
      </c>
      <c r="AP692" s="28">
        <v>0</v>
      </c>
      <c r="AQ692" s="28">
        <v>0</v>
      </c>
      <c r="AR692" s="28">
        <v>0</v>
      </c>
      <c r="AS692" s="28">
        <v>0</v>
      </c>
      <c r="AT692" s="28">
        <v>0</v>
      </c>
      <c r="AU692" s="28">
        <v>0</v>
      </c>
      <c r="AV692" s="28">
        <v>0</v>
      </c>
      <c r="AW692" s="28">
        <v>0</v>
      </c>
      <c r="AX692" s="28">
        <v>0</v>
      </c>
      <c r="AY692" s="28">
        <v>0</v>
      </c>
      <c r="AZ692" s="28">
        <v>0</v>
      </c>
      <c r="BA692" s="28">
        <v>0</v>
      </c>
      <c r="BB692" s="28">
        <v>5.5127121999999993</v>
      </c>
      <c r="BC692" s="28">
        <v>0</v>
      </c>
      <c r="BD692" s="28">
        <v>0</v>
      </c>
      <c r="BE692" s="28">
        <v>5.5127121999999993</v>
      </c>
      <c r="BF692" s="28">
        <v>0</v>
      </c>
      <c r="BG692" s="28">
        <v>0</v>
      </c>
      <c r="BH692" s="28">
        <v>0</v>
      </c>
      <c r="BI692" s="28">
        <v>0</v>
      </c>
      <c r="BJ692" s="28">
        <v>0</v>
      </c>
      <c r="BK692" s="28">
        <v>0</v>
      </c>
      <c r="BL692" s="28">
        <v>0</v>
      </c>
      <c r="BM692" s="28">
        <v>0</v>
      </c>
      <c r="BN692" s="28">
        <v>0</v>
      </c>
      <c r="BO692" s="28">
        <v>0</v>
      </c>
      <c r="BP692" s="28">
        <v>0</v>
      </c>
      <c r="BQ692" s="28">
        <v>0</v>
      </c>
      <c r="BR692" s="28">
        <v>0</v>
      </c>
      <c r="BS692" s="28">
        <v>0</v>
      </c>
      <c r="BT692" s="28">
        <v>0</v>
      </c>
      <c r="BU692" s="28">
        <v>0</v>
      </c>
      <c r="BV692" s="31">
        <f t="shared" si="310"/>
        <v>5.5127121999999993</v>
      </c>
      <c r="BW692" s="31">
        <f t="shared" si="311"/>
        <v>0</v>
      </c>
      <c r="BX692" s="31">
        <f t="shared" si="312"/>
        <v>0</v>
      </c>
      <c r="BY692" s="31">
        <f t="shared" si="313"/>
        <v>5.5127121999999993</v>
      </c>
      <c r="BZ692" s="31">
        <f t="shared" si="314"/>
        <v>0</v>
      </c>
      <c r="CA692" s="31">
        <f t="shared" si="315"/>
        <v>0</v>
      </c>
      <c r="CB692" s="31">
        <f t="shared" si="316"/>
        <v>0</v>
      </c>
      <c r="CC692" s="31">
        <f t="shared" si="317"/>
        <v>0</v>
      </c>
      <c r="CD692" s="31">
        <f t="shared" si="318"/>
        <v>0</v>
      </c>
      <c r="CE692" s="31">
        <f t="shared" si="319"/>
        <v>0</v>
      </c>
      <c r="CF692" s="85" t="s">
        <v>1404</v>
      </c>
    </row>
    <row r="693" spans="1:84" ht="52.5" customHeight="1" x14ac:dyDescent="0.25">
      <c r="A693" s="7" t="s">
        <v>124</v>
      </c>
      <c r="B693" s="18" t="s">
        <v>1891</v>
      </c>
      <c r="C693" s="8" t="s">
        <v>1892</v>
      </c>
      <c r="D693" s="63">
        <v>2018</v>
      </c>
      <c r="E693" s="63">
        <v>2018</v>
      </c>
      <c r="F693" s="63" t="s">
        <v>1358</v>
      </c>
      <c r="G693" s="64">
        <f>H693/7.71</f>
        <v>1.2699866270557716</v>
      </c>
      <c r="H693" s="64">
        <f t="shared" si="324"/>
        <v>9.7915968945999996</v>
      </c>
      <c r="I693" s="64" t="s">
        <v>2625</v>
      </c>
      <c r="J693" s="64">
        <v>0</v>
      </c>
      <c r="K693" s="31">
        <f t="shared" si="325"/>
        <v>4.2788846946000003</v>
      </c>
      <c r="L693" s="64" t="s">
        <v>1358</v>
      </c>
      <c r="M693" s="64">
        <v>0</v>
      </c>
      <c r="N693" s="31">
        <v>0</v>
      </c>
      <c r="O693" s="65">
        <v>0</v>
      </c>
      <c r="P693" s="28">
        <v>0</v>
      </c>
      <c r="Q693" s="28">
        <v>9.0408574136882258</v>
      </c>
      <c r="R693" s="31">
        <v>10.396986025741459</v>
      </c>
      <c r="S693" s="31">
        <f t="shared" si="322"/>
        <v>5.5127121999999993</v>
      </c>
      <c r="T693" s="31">
        <f t="shared" si="323"/>
        <v>4.2788846946000003</v>
      </c>
      <c r="U693" s="31">
        <f t="shared" si="309"/>
        <v>5.5127121999999993</v>
      </c>
      <c r="V693" s="31">
        <f t="shared" si="326"/>
        <v>0</v>
      </c>
      <c r="W693" s="31">
        <f t="shared" si="320"/>
        <v>0</v>
      </c>
      <c r="X693" s="31">
        <v>0</v>
      </c>
      <c r="Y693" s="28">
        <v>0</v>
      </c>
      <c r="Z693" s="28">
        <v>0</v>
      </c>
      <c r="AA693" s="28">
        <v>0</v>
      </c>
      <c r="AB693" s="28">
        <v>0</v>
      </c>
      <c r="AC693" s="28">
        <v>0</v>
      </c>
      <c r="AD693" s="28">
        <v>0</v>
      </c>
      <c r="AE693" s="28">
        <v>0</v>
      </c>
      <c r="AF693" s="28">
        <v>0</v>
      </c>
      <c r="AG693" s="28">
        <v>0</v>
      </c>
      <c r="AH693" s="28">
        <v>0</v>
      </c>
      <c r="AI693" s="28">
        <v>0</v>
      </c>
      <c r="AJ693" s="28">
        <v>0</v>
      </c>
      <c r="AK693" s="28">
        <v>0</v>
      </c>
      <c r="AL693" s="28">
        <v>0</v>
      </c>
      <c r="AM693" s="28">
        <v>0</v>
      </c>
      <c r="AN693" s="28">
        <v>0</v>
      </c>
      <c r="AO693" s="28">
        <v>0</v>
      </c>
      <c r="AP693" s="28">
        <v>0</v>
      </c>
      <c r="AQ693" s="28">
        <v>0</v>
      </c>
      <c r="AR693" s="28">
        <v>0</v>
      </c>
      <c r="AS693" s="28">
        <v>0</v>
      </c>
      <c r="AT693" s="28">
        <v>0</v>
      </c>
      <c r="AU693" s="28">
        <v>0</v>
      </c>
      <c r="AV693" s="28">
        <v>0</v>
      </c>
      <c r="AW693" s="28">
        <v>0</v>
      </c>
      <c r="AX693" s="28">
        <v>0</v>
      </c>
      <c r="AY693" s="28">
        <v>0</v>
      </c>
      <c r="AZ693" s="28">
        <v>0</v>
      </c>
      <c r="BA693" s="28">
        <v>0</v>
      </c>
      <c r="BB693" s="28">
        <v>5.5127121999999993</v>
      </c>
      <c r="BC693" s="28">
        <v>0</v>
      </c>
      <c r="BD693" s="28">
        <v>0</v>
      </c>
      <c r="BE693" s="28">
        <v>5.5127121999999993</v>
      </c>
      <c r="BF693" s="28">
        <v>0</v>
      </c>
      <c r="BG693" s="28">
        <v>4.2788846946000003</v>
      </c>
      <c r="BH693" s="28">
        <v>0</v>
      </c>
      <c r="BI693" s="28">
        <v>0</v>
      </c>
      <c r="BJ693" s="28">
        <v>4.2788846946000003</v>
      </c>
      <c r="BK693" s="28">
        <v>0</v>
      </c>
      <c r="BL693" s="28">
        <v>0</v>
      </c>
      <c r="BM693" s="28">
        <v>0</v>
      </c>
      <c r="BN693" s="28">
        <v>0</v>
      </c>
      <c r="BO693" s="28">
        <v>0</v>
      </c>
      <c r="BP693" s="28">
        <v>0</v>
      </c>
      <c r="BQ693" s="28">
        <v>0</v>
      </c>
      <c r="BR693" s="28">
        <v>0</v>
      </c>
      <c r="BS693" s="28">
        <v>0</v>
      </c>
      <c r="BT693" s="28">
        <v>0</v>
      </c>
      <c r="BU693" s="28">
        <v>0</v>
      </c>
      <c r="BV693" s="31">
        <f t="shared" si="310"/>
        <v>9.7915968945999996</v>
      </c>
      <c r="BW693" s="31">
        <f t="shared" si="311"/>
        <v>0</v>
      </c>
      <c r="BX693" s="31">
        <f t="shared" si="312"/>
        <v>0</v>
      </c>
      <c r="BY693" s="31">
        <f t="shared" si="313"/>
        <v>9.7915968945999996</v>
      </c>
      <c r="BZ693" s="31">
        <f t="shared" si="314"/>
        <v>0</v>
      </c>
      <c r="CA693" s="31">
        <f t="shared" si="315"/>
        <v>4.2788846946000003</v>
      </c>
      <c r="CB693" s="31">
        <f t="shared" si="316"/>
        <v>0</v>
      </c>
      <c r="CC693" s="31">
        <f t="shared" si="317"/>
        <v>0</v>
      </c>
      <c r="CD693" s="31">
        <f t="shared" si="318"/>
        <v>4.2788846946000003</v>
      </c>
      <c r="CE693" s="31">
        <f t="shared" si="319"/>
        <v>0</v>
      </c>
      <c r="CF693" s="85" t="s">
        <v>1404</v>
      </c>
    </row>
    <row r="694" spans="1:84" ht="52.5" customHeight="1" x14ac:dyDescent="0.25">
      <c r="A694" s="7" t="s">
        <v>124</v>
      </c>
      <c r="B694" s="18" t="s">
        <v>1893</v>
      </c>
      <c r="C694" s="8" t="s">
        <v>1894</v>
      </c>
      <c r="D694" s="63">
        <v>2018</v>
      </c>
      <c r="E694" s="63">
        <v>2018</v>
      </c>
      <c r="F694" s="63" t="s">
        <v>1358</v>
      </c>
      <c r="G694" s="64">
        <f>H694/7.71</f>
        <v>0.58671559014267172</v>
      </c>
      <c r="H694" s="64">
        <f t="shared" si="324"/>
        <v>4.5235771999999992</v>
      </c>
      <c r="I694" s="64" t="s">
        <v>2625</v>
      </c>
      <c r="J694" s="64">
        <v>0</v>
      </c>
      <c r="K694" s="31">
        <f t="shared" si="325"/>
        <v>0</v>
      </c>
      <c r="L694" s="64" t="s">
        <v>1358</v>
      </c>
      <c r="M694" s="64">
        <v>0</v>
      </c>
      <c r="N694" s="31">
        <v>0</v>
      </c>
      <c r="O694" s="65">
        <v>0</v>
      </c>
      <c r="P694" s="28">
        <v>0</v>
      </c>
      <c r="Q694" s="28">
        <v>7.4186614996882252</v>
      </c>
      <c r="R694" s="31">
        <v>8.5314607246414589</v>
      </c>
      <c r="S694" s="31">
        <f t="shared" si="322"/>
        <v>4.5235771999999992</v>
      </c>
      <c r="T694" s="31">
        <f t="shared" si="323"/>
        <v>0</v>
      </c>
      <c r="U694" s="31">
        <f t="shared" si="309"/>
        <v>4.5235771999999992</v>
      </c>
      <c r="V694" s="31">
        <f t="shared" si="326"/>
        <v>0</v>
      </c>
      <c r="W694" s="31">
        <f t="shared" si="320"/>
        <v>0</v>
      </c>
      <c r="X694" s="31">
        <v>0</v>
      </c>
      <c r="Y694" s="28">
        <v>0</v>
      </c>
      <c r="Z694" s="28">
        <v>0</v>
      </c>
      <c r="AA694" s="28">
        <v>0</v>
      </c>
      <c r="AB694" s="28">
        <v>0</v>
      </c>
      <c r="AC694" s="28">
        <v>0</v>
      </c>
      <c r="AD694" s="28">
        <v>0</v>
      </c>
      <c r="AE694" s="28">
        <v>0</v>
      </c>
      <c r="AF694" s="28">
        <v>0</v>
      </c>
      <c r="AG694" s="28">
        <v>0</v>
      </c>
      <c r="AH694" s="28">
        <v>0</v>
      </c>
      <c r="AI694" s="28">
        <v>0</v>
      </c>
      <c r="AJ694" s="28">
        <v>0</v>
      </c>
      <c r="AK694" s="28">
        <v>0</v>
      </c>
      <c r="AL694" s="28">
        <v>0</v>
      </c>
      <c r="AM694" s="28">
        <v>0</v>
      </c>
      <c r="AN694" s="28">
        <v>0</v>
      </c>
      <c r="AO694" s="28">
        <v>0</v>
      </c>
      <c r="AP694" s="28">
        <v>0</v>
      </c>
      <c r="AQ694" s="28">
        <v>0</v>
      </c>
      <c r="AR694" s="28">
        <v>0</v>
      </c>
      <c r="AS694" s="28">
        <v>0</v>
      </c>
      <c r="AT694" s="28">
        <v>0</v>
      </c>
      <c r="AU694" s="28">
        <v>0</v>
      </c>
      <c r="AV694" s="28">
        <v>0</v>
      </c>
      <c r="AW694" s="28">
        <v>0</v>
      </c>
      <c r="AX694" s="28">
        <v>0</v>
      </c>
      <c r="AY694" s="28">
        <v>0</v>
      </c>
      <c r="AZ694" s="28">
        <v>0</v>
      </c>
      <c r="BA694" s="28">
        <v>0</v>
      </c>
      <c r="BB694" s="28">
        <v>4.5235771999999992</v>
      </c>
      <c r="BC694" s="28">
        <v>0</v>
      </c>
      <c r="BD694" s="28">
        <v>0</v>
      </c>
      <c r="BE694" s="28">
        <v>4.5235771999999992</v>
      </c>
      <c r="BF694" s="28">
        <v>0</v>
      </c>
      <c r="BG694" s="28">
        <v>0</v>
      </c>
      <c r="BH694" s="28">
        <v>0</v>
      </c>
      <c r="BI694" s="28">
        <v>0</v>
      </c>
      <c r="BJ694" s="28">
        <v>0</v>
      </c>
      <c r="BK694" s="28">
        <v>0</v>
      </c>
      <c r="BL694" s="28">
        <v>0</v>
      </c>
      <c r="BM694" s="28">
        <v>0</v>
      </c>
      <c r="BN694" s="28">
        <v>0</v>
      </c>
      <c r="BO694" s="28">
        <v>0</v>
      </c>
      <c r="BP694" s="28">
        <v>0</v>
      </c>
      <c r="BQ694" s="28">
        <v>0</v>
      </c>
      <c r="BR694" s="28">
        <v>0</v>
      </c>
      <c r="BS694" s="28">
        <v>0</v>
      </c>
      <c r="BT694" s="28">
        <v>0</v>
      </c>
      <c r="BU694" s="28">
        <v>0</v>
      </c>
      <c r="BV694" s="31">
        <f t="shared" si="310"/>
        <v>4.5235771999999992</v>
      </c>
      <c r="BW694" s="31">
        <f t="shared" si="311"/>
        <v>0</v>
      </c>
      <c r="BX694" s="31">
        <f t="shared" si="312"/>
        <v>0</v>
      </c>
      <c r="BY694" s="31">
        <f t="shared" si="313"/>
        <v>4.5235771999999992</v>
      </c>
      <c r="BZ694" s="31">
        <f t="shared" si="314"/>
        <v>0</v>
      </c>
      <c r="CA694" s="31">
        <f t="shared" si="315"/>
        <v>0</v>
      </c>
      <c r="CB694" s="31">
        <f t="shared" si="316"/>
        <v>0</v>
      </c>
      <c r="CC694" s="31">
        <f t="shared" si="317"/>
        <v>0</v>
      </c>
      <c r="CD694" s="31">
        <f t="shared" si="318"/>
        <v>0</v>
      </c>
      <c r="CE694" s="31">
        <f t="shared" si="319"/>
        <v>0</v>
      </c>
      <c r="CF694" s="85" t="s">
        <v>1404</v>
      </c>
    </row>
    <row r="695" spans="1:84" ht="52.5" customHeight="1" x14ac:dyDescent="0.25">
      <c r="A695" s="7" t="s">
        <v>124</v>
      </c>
      <c r="B695" s="18" t="s">
        <v>1895</v>
      </c>
      <c r="C695" s="8" t="s">
        <v>1896</v>
      </c>
      <c r="D695" s="63">
        <v>2018</v>
      </c>
      <c r="E695" s="63">
        <v>2018</v>
      </c>
      <c r="F695" s="63" t="s">
        <v>1358</v>
      </c>
      <c r="G695" s="64">
        <f>H695/7.71</f>
        <v>0.71500806744487666</v>
      </c>
      <c r="H695" s="64">
        <f t="shared" si="324"/>
        <v>5.5127121999999993</v>
      </c>
      <c r="I695" s="64" t="s">
        <v>2625</v>
      </c>
      <c r="J695" s="64">
        <v>0</v>
      </c>
      <c r="K695" s="31">
        <f t="shared" si="325"/>
        <v>0</v>
      </c>
      <c r="L695" s="64" t="s">
        <v>1358</v>
      </c>
      <c r="M695" s="64">
        <v>0</v>
      </c>
      <c r="N695" s="31">
        <v>0</v>
      </c>
      <c r="O695" s="65">
        <v>0</v>
      </c>
      <c r="P695" s="28">
        <v>0</v>
      </c>
      <c r="Q695" s="28">
        <v>9.0408574136882258</v>
      </c>
      <c r="R695" s="31">
        <v>10.396986025741459</v>
      </c>
      <c r="S695" s="31">
        <f t="shared" si="322"/>
        <v>5.5127121999999993</v>
      </c>
      <c r="T695" s="31">
        <f t="shared" si="323"/>
        <v>0</v>
      </c>
      <c r="U695" s="31">
        <f t="shared" si="309"/>
        <v>5.5127121999999993</v>
      </c>
      <c r="V695" s="31">
        <f t="shared" si="326"/>
        <v>0</v>
      </c>
      <c r="W695" s="31">
        <f t="shared" si="320"/>
        <v>0</v>
      </c>
      <c r="X695" s="31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8">
        <v>0</v>
      </c>
      <c r="AK695" s="28">
        <v>0</v>
      </c>
      <c r="AL695" s="28">
        <v>0</v>
      </c>
      <c r="AM695" s="28">
        <v>0</v>
      </c>
      <c r="AN695" s="28">
        <v>0</v>
      </c>
      <c r="AO695" s="28">
        <v>0</v>
      </c>
      <c r="AP695" s="28">
        <v>0</v>
      </c>
      <c r="AQ695" s="28">
        <v>0</v>
      </c>
      <c r="AR695" s="28">
        <v>0</v>
      </c>
      <c r="AS695" s="28">
        <v>0</v>
      </c>
      <c r="AT695" s="28">
        <v>0</v>
      </c>
      <c r="AU695" s="28">
        <v>0</v>
      </c>
      <c r="AV695" s="28">
        <v>0</v>
      </c>
      <c r="AW695" s="28">
        <v>0</v>
      </c>
      <c r="AX695" s="28">
        <v>0</v>
      </c>
      <c r="AY695" s="28">
        <v>0</v>
      </c>
      <c r="AZ695" s="28">
        <v>0</v>
      </c>
      <c r="BA695" s="28">
        <v>0</v>
      </c>
      <c r="BB695" s="28">
        <v>5.5127121999999993</v>
      </c>
      <c r="BC695" s="28">
        <v>0</v>
      </c>
      <c r="BD695" s="28">
        <v>0</v>
      </c>
      <c r="BE695" s="28">
        <v>5.5127121999999993</v>
      </c>
      <c r="BF695" s="28">
        <v>0</v>
      </c>
      <c r="BG695" s="28">
        <v>0</v>
      </c>
      <c r="BH695" s="28">
        <v>0</v>
      </c>
      <c r="BI695" s="28">
        <v>0</v>
      </c>
      <c r="BJ695" s="28">
        <v>0</v>
      </c>
      <c r="BK695" s="28">
        <v>0</v>
      </c>
      <c r="BL695" s="28">
        <v>0</v>
      </c>
      <c r="BM695" s="28">
        <v>0</v>
      </c>
      <c r="BN695" s="28">
        <v>0</v>
      </c>
      <c r="BO695" s="28">
        <v>0</v>
      </c>
      <c r="BP695" s="28">
        <v>0</v>
      </c>
      <c r="BQ695" s="28">
        <v>0</v>
      </c>
      <c r="BR695" s="28">
        <v>0</v>
      </c>
      <c r="BS695" s="28">
        <v>0</v>
      </c>
      <c r="BT695" s="28">
        <v>0</v>
      </c>
      <c r="BU695" s="28">
        <v>0</v>
      </c>
      <c r="BV695" s="31">
        <f t="shared" si="310"/>
        <v>5.5127121999999993</v>
      </c>
      <c r="BW695" s="31">
        <f t="shared" si="311"/>
        <v>0</v>
      </c>
      <c r="BX695" s="31">
        <f t="shared" si="312"/>
        <v>0</v>
      </c>
      <c r="BY695" s="31">
        <f t="shared" si="313"/>
        <v>5.5127121999999993</v>
      </c>
      <c r="BZ695" s="31">
        <f t="shared" si="314"/>
        <v>0</v>
      </c>
      <c r="CA695" s="31">
        <f t="shared" si="315"/>
        <v>0</v>
      </c>
      <c r="CB695" s="31">
        <f t="shared" si="316"/>
        <v>0</v>
      </c>
      <c r="CC695" s="31">
        <f t="shared" si="317"/>
        <v>0</v>
      </c>
      <c r="CD695" s="31">
        <f t="shared" si="318"/>
        <v>0</v>
      </c>
      <c r="CE695" s="31">
        <f t="shared" si="319"/>
        <v>0</v>
      </c>
      <c r="CF695" s="85" t="s">
        <v>1404</v>
      </c>
    </row>
    <row r="696" spans="1:84" ht="52.5" customHeight="1" x14ac:dyDescent="0.25">
      <c r="A696" s="7" t="s">
        <v>124</v>
      </c>
      <c r="B696" s="18" t="s">
        <v>1897</v>
      </c>
      <c r="C696" s="8" t="s">
        <v>1898</v>
      </c>
      <c r="D696" s="63">
        <v>2018</v>
      </c>
      <c r="E696" s="63">
        <v>2018</v>
      </c>
      <c r="F696" s="63" t="s">
        <v>1358</v>
      </c>
      <c r="G696" s="64">
        <f>H696/7.71</f>
        <v>0.81366807099870286</v>
      </c>
      <c r="H696" s="64">
        <f t="shared" si="324"/>
        <v>6.2733808273999987</v>
      </c>
      <c r="I696" s="64" t="s">
        <v>2625</v>
      </c>
      <c r="J696" s="64">
        <v>0</v>
      </c>
      <c r="K696" s="31">
        <f t="shared" si="325"/>
        <v>2.7107602273999993</v>
      </c>
      <c r="L696" s="64" t="s">
        <v>1358</v>
      </c>
      <c r="M696" s="64">
        <v>0</v>
      </c>
      <c r="N696" s="31">
        <v>0</v>
      </c>
      <c r="O696" s="65">
        <v>0</v>
      </c>
      <c r="P696" s="28">
        <v>0</v>
      </c>
      <c r="Q696" s="28">
        <v>5.842689011689516</v>
      </c>
      <c r="R696" s="31">
        <v>6.7190923634429431</v>
      </c>
      <c r="S696" s="31">
        <f t="shared" si="322"/>
        <v>3.5626205999999998</v>
      </c>
      <c r="T696" s="31">
        <f t="shared" si="323"/>
        <v>2.7107602273999993</v>
      </c>
      <c r="U696" s="31">
        <f t="shared" ref="U696:U759" si="327">X696+AH696+AR696+BB696+BL696</f>
        <v>3.5626205999999998</v>
      </c>
      <c r="V696" s="31">
        <f t="shared" si="326"/>
        <v>0</v>
      </c>
      <c r="W696" s="31">
        <f t="shared" si="320"/>
        <v>0</v>
      </c>
      <c r="X696" s="31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8">
        <v>0</v>
      </c>
      <c r="AK696" s="28">
        <v>0</v>
      </c>
      <c r="AL696" s="28">
        <v>0</v>
      </c>
      <c r="AM696" s="28">
        <v>0</v>
      </c>
      <c r="AN696" s="28">
        <v>0</v>
      </c>
      <c r="AO696" s="28">
        <v>0</v>
      </c>
      <c r="AP696" s="28">
        <v>0</v>
      </c>
      <c r="AQ696" s="28">
        <v>0</v>
      </c>
      <c r="AR696" s="28">
        <v>0</v>
      </c>
      <c r="AS696" s="28">
        <v>0</v>
      </c>
      <c r="AT696" s="28">
        <v>0</v>
      </c>
      <c r="AU696" s="28">
        <v>0</v>
      </c>
      <c r="AV696" s="28">
        <v>0</v>
      </c>
      <c r="AW696" s="28">
        <v>0</v>
      </c>
      <c r="AX696" s="28">
        <v>0</v>
      </c>
      <c r="AY696" s="28">
        <v>0</v>
      </c>
      <c r="AZ696" s="28">
        <v>0</v>
      </c>
      <c r="BA696" s="28">
        <v>0</v>
      </c>
      <c r="BB696" s="28">
        <v>3.5626205999999998</v>
      </c>
      <c r="BC696" s="28">
        <v>0</v>
      </c>
      <c r="BD696" s="28">
        <v>0</v>
      </c>
      <c r="BE696" s="28">
        <v>3.5626205999999998</v>
      </c>
      <c r="BF696" s="28">
        <v>0</v>
      </c>
      <c r="BG696" s="28">
        <v>2.7107602273999993</v>
      </c>
      <c r="BH696" s="28">
        <v>0</v>
      </c>
      <c r="BI696" s="28">
        <v>0</v>
      </c>
      <c r="BJ696" s="28">
        <v>2.7107602273999993</v>
      </c>
      <c r="BK696" s="28">
        <v>0</v>
      </c>
      <c r="BL696" s="28">
        <v>0</v>
      </c>
      <c r="BM696" s="28">
        <v>0</v>
      </c>
      <c r="BN696" s="28">
        <v>0</v>
      </c>
      <c r="BO696" s="28">
        <v>0</v>
      </c>
      <c r="BP696" s="28">
        <v>0</v>
      </c>
      <c r="BQ696" s="28">
        <v>0</v>
      </c>
      <c r="BR696" s="28">
        <v>0</v>
      </c>
      <c r="BS696" s="28">
        <v>0</v>
      </c>
      <c r="BT696" s="28">
        <v>0</v>
      </c>
      <c r="BU696" s="28">
        <v>0</v>
      </c>
      <c r="BV696" s="31">
        <f t="shared" si="310"/>
        <v>6.2733808273999987</v>
      </c>
      <c r="BW696" s="31">
        <f t="shared" si="311"/>
        <v>0</v>
      </c>
      <c r="BX696" s="31">
        <f t="shared" si="312"/>
        <v>0</v>
      </c>
      <c r="BY696" s="31">
        <f t="shared" si="313"/>
        <v>6.2733808273999987</v>
      </c>
      <c r="BZ696" s="31">
        <f t="shared" si="314"/>
        <v>0</v>
      </c>
      <c r="CA696" s="31">
        <f t="shared" si="315"/>
        <v>2.7107602273999993</v>
      </c>
      <c r="CB696" s="31">
        <f t="shared" si="316"/>
        <v>0</v>
      </c>
      <c r="CC696" s="31">
        <f t="shared" si="317"/>
        <v>0</v>
      </c>
      <c r="CD696" s="31">
        <f t="shared" si="318"/>
        <v>2.7107602273999993</v>
      </c>
      <c r="CE696" s="31">
        <f t="shared" si="319"/>
        <v>0</v>
      </c>
      <c r="CF696" s="85" t="s">
        <v>1404</v>
      </c>
    </row>
    <row r="697" spans="1:84" ht="52.5" customHeight="1" x14ac:dyDescent="0.25">
      <c r="A697" s="7" t="s">
        <v>124</v>
      </c>
      <c r="B697" s="18" t="s">
        <v>1899</v>
      </c>
      <c r="C697" s="8" t="s">
        <v>1900</v>
      </c>
      <c r="D697" s="63">
        <v>2018</v>
      </c>
      <c r="E697" s="63">
        <v>2018</v>
      </c>
      <c r="F697" s="63" t="s">
        <v>1358</v>
      </c>
      <c r="G697" s="64">
        <f>H697/7.71</f>
        <v>0.59037037613488974</v>
      </c>
      <c r="H697" s="64">
        <f t="shared" si="324"/>
        <v>4.5517555999999999</v>
      </c>
      <c r="I697" s="64" t="s">
        <v>2625</v>
      </c>
      <c r="J697" s="64">
        <v>0</v>
      </c>
      <c r="K697" s="31">
        <f t="shared" si="325"/>
        <v>0</v>
      </c>
      <c r="L697" s="64" t="s">
        <v>1358</v>
      </c>
      <c r="M697" s="64">
        <v>0</v>
      </c>
      <c r="N697" s="31">
        <v>0</v>
      </c>
      <c r="O697" s="65">
        <v>0</v>
      </c>
      <c r="P697" s="28">
        <v>0</v>
      </c>
      <c r="Q697" s="28">
        <v>7.4648849256895158</v>
      </c>
      <c r="R697" s="31">
        <v>8.5846176645429431</v>
      </c>
      <c r="S697" s="31">
        <f t="shared" si="322"/>
        <v>4.5517555999999999</v>
      </c>
      <c r="T697" s="31">
        <f t="shared" si="323"/>
        <v>0</v>
      </c>
      <c r="U697" s="31">
        <f t="shared" si="327"/>
        <v>4.5517555999999999</v>
      </c>
      <c r="V697" s="31">
        <f t="shared" si="326"/>
        <v>0</v>
      </c>
      <c r="W697" s="31">
        <f t="shared" si="320"/>
        <v>0</v>
      </c>
      <c r="X697" s="31">
        <v>0</v>
      </c>
      <c r="Y697" s="28">
        <v>0</v>
      </c>
      <c r="Z697" s="28">
        <v>0</v>
      </c>
      <c r="AA697" s="28">
        <v>0</v>
      </c>
      <c r="AB697" s="28">
        <v>0</v>
      </c>
      <c r="AC697" s="28">
        <v>0</v>
      </c>
      <c r="AD697" s="28">
        <v>0</v>
      </c>
      <c r="AE697" s="28">
        <v>0</v>
      </c>
      <c r="AF697" s="28">
        <v>0</v>
      </c>
      <c r="AG697" s="28">
        <v>0</v>
      </c>
      <c r="AH697" s="28">
        <v>0</v>
      </c>
      <c r="AI697" s="28">
        <v>0</v>
      </c>
      <c r="AJ697" s="28">
        <v>0</v>
      </c>
      <c r="AK697" s="28">
        <v>0</v>
      </c>
      <c r="AL697" s="28">
        <v>0</v>
      </c>
      <c r="AM697" s="28">
        <v>0</v>
      </c>
      <c r="AN697" s="28">
        <v>0</v>
      </c>
      <c r="AO697" s="28">
        <v>0</v>
      </c>
      <c r="AP697" s="28">
        <v>0</v>
      </c>
      <c r="AQ697" s="28">
        <v>0</v>
      </c>
      <c r="AR697" s="28">
        <v>0</v>
      </c>
      <c r="AS697" s="28">
        <v>0</v>
      </c>
      <c r="AT697" s="28">
        <v>0</v>
      </c>
      <c r="AU697" s="28">
        <v>0</v>
      </c>
      <c r="AV697" s="28">
        <v>0</v>
      </c>
      <c r="AW697" s="28">
        <v>0</v>
      </c>
      <c r="AX697" s="28">
        <v>0</v>
      </c>
      <c r="AY697" s="28">
        <v>0</v>
      </c>
      <c r="AZ697" s="28">
        <v>0</v>
      </c>
      <c r="BA697" s="28">
        <v>0</v>
      </c>
      <c r="BB697" s="28">
        <v>4.5517555999999999</v>
      </c>
      <c r="BC697" s="28">
        <v>0</v>
      </c>
      <c r="BD697" s="28">
        <v>0</v>
      </c>
      <c r="BE697" s="28">
        <v>4.5517555999999999</v>
      </c>
      <c r="BF697" s="28">
        <v>0</v>
      </c>
      <c r="BG697" s="28">
        <v>0</v>
      </c>
      <c r="BH697" s="28">
        <v>0</v>
      </c>
      <c r="BI697" s="28">
        <v>0</v>
      </c>
      <c r="BJ697" s="28">
        <v>0</v>
      </c>
      <c r="BK697" s="28">
        <v>0</v>
      </c>
      <c r="BL697" s="28">
        <v>0</v>
      </c>
      <c r="BM697" s="28">
        <v>0</v>
      </c>
      <c r="BN697" s="28">
        <v>0</v>
      </c>
      <c r="BO697" s="28">
        <v>0</v>
      </c>
      <c r="BP697" s="28">
        <v>0</v>
      </c>
      <c r="BQ697" s="28">
        <v>0</v>
      </c>
      <c r="BR697" s="28">
        <v>0</v>
      </c>
      <c r="BS697" s="28">
        <v>0</v>
      </c>
      <c r="BT697" s="28">
        <v>0</v>
      </c>
      <c r="BU697" s="28">
        <v>0</v>
      </c>
      <c r="BV697" s="31">
        <f t="shared" si="310"/>
        <v>4.5517555999999999</v>
      </c>
      <c r="BW697" s="31">
        <f t="shared" si="311"/>
        <v>0</v>
      </c>
      <c r="BX697" s="31">
        <f t="shared" si="312"/>
        <v>0</v>
      </c>
      <c r="BY697" s="31">
        <f t="shared" si="313"/>
        <v>4.5517555999999999</v>
      </c>
      <c r="BZ697" s="31">
        <f t="shared" si="314"/>
        <v>0</v>
      </c>
      <c r="CA697" s="31">
        <f t="shared" si="315"/>
        <v>0</v>
      </c>
      <c r="CB697" s="31">
        <f t="shared" si="316"/>
        <v>0</v>
      </c>
      <c r="CC697" s="31">
        <f t="shared" si="317"/>
        <v>0</v>
      </c>
      <c r="CD697" s="31">
        <f t="shared" si="318"/>
        <v>0</v>
      </c>
      <c r="CE697" s="31">
        <f t="shared" si="319"/>
        <v>0</v>
      </c>
      <c r="CF697" s="85" t="s">
        <v>1404</v>
      </c>
    </row>
    <row r="698" spans="1:84" ht="52.5" customHeight="1" x14ac:dyDescent="0.25">
      <c r="A698" s="7" t="s">
        <v>124</v>
      </c>
      <c r="B698" s="18" t="s">
        <v>949</v>
      </c>
      <c r="C698" s="8" t="s">
        <v>950</v>
      </c>
      <c r="D698" s="63">
        <v>2018</v>
      </c>
      <c r="E698" s="63">
        <v>2018</v>
      </c>
      <c r="F698" s="63" t="s">
        <v>1358</v>
      </c>
      <c r="G698" s="64">
        <v>7.6780381471389644E-2</v>
      </c>
      <c r="H698" s="64">
        <f t="shared" si="324"/>
        <v>1.1963720516</v>
      </c>
      <c r="I698" s="31" t="s">
        <v>1314</v>
      </c>
      <c r="J698" s="31">
        <v>6.7109096397849455E-2</v>
      </c>
      <c r="K698" s="31">
        <f t="shared" si="325"/>
        <v>0.69707865159999993</v>
      </c>
      <c r="L698" s="31" t="s">
        <v>1314</v>
      </c>
      <c r="M698" s="64">
        <v>0</v>
      </c>
      <c r="N698" s="31">
        <v>0</v>
      </c>
      <c r="O698" s="65">
        <v>0.92425151999999988</v>
      </c>
      <c r="P698" s="28">
        <v>1.0628892479999998</v>
      </c>
      <c r="Q698" s="28">
        <v>0.81883835060799992</v>
      </c>
      <c r="R698" s="31">
        <v>0.9416641031991998</v>
      </c>
      <c r="S698" s="31">
        <f t="shared" si="322"/>
        <v>0.4992934</v>
      </c>
      <c r="T698" s="31">
        <f t="shared" si="323"/>
        <v>0.69707865159999993</v>
      </c>
      <c r="U698" s="31">
        <f t="shared" si="327"/>
        <v>0.4992934</v>
      </c>
      <c r="V698" s="31">
        <f t="shared" si="326"/>
        <v>0</v>
      </c>
      <c r="W698" s="31">
        <f t="shared" si="320"/>
        <v>0</v>
      </c>
      <c r="X698" s="31">
        <v>0</v>
      </c>
      <c r="Y698" s="28">
        <v>0</v>
      </c>
      <c r="Z698" s="28">
        <v>0</v>
      </c>
      <c r="AA698" s="28">
        <v>0</v>
      </c>
      <c r="AB698" s="28">
        <v>0</v>
      </c>
      <c r="AC698" s="28">
        <v>0</v>
      </c>
      <c r="AD698" s="28">
        <v>0</v>
      </c>
      <c r="AE698" s="28">
        <v>0</v>
      </c>
      <c r="AF698" s="28">
        <v>0</v>
      </c>
      <c r="AG698" s="28">
        <v>0</v>
      </c>
      <c r="AH698" s="28">
        <v>0</v>
      </c>
      <c r="AI698" s="28">
        <v>0</v>
      </c>
      <c r="AJ698" s="28">
        <v>0</v>
      </c>
      <c r="AK698" s="28">
        <v>0</v>
      </c>
      <c r="AL698" s="28">
        <v>0</v>
      </c>
      <c r="AM698" s="28">
        <v>0</v>
      </c>
      <c r="AN698" s="28">
        <v>0</v>
      </c>
      <c r="AO698" s="28">
        <v>0</v>
      </c>
      <c r="AP698" s="28">
        <v>0</v>
      </c>
      <c r="AQ698" s="28">
        <v>0</v>
      </c>
      <c r="AR698" s="28">
        <v>0</v>
      </c>
      <c r="AS698" s="28">
        <v>0</v>
      </c>
      <c r="AT698" s="28">
        <v>0</v>
      </c>
      <c r="AU698" s="28">
        <v>0</v>
      </c>
      <c r="AV698" s="28">
        <v>0</v>
      </c>
      <c r="AW698" s="28">
        <v>0</v>
      </c>
      <c r="AX698" s="28">
        <v>0</v>
      </c>
      <c r="AY698" s="28">
        <v>0</v>
      </c>
      <c r="AZ698" s="28">
        <v>0</v>
      </c>
      <c r="BA698" s="28">
        <v>0</v>
      </c>
      <c r="BB698" s="28">
        <v>0.4992934</v>
      </c>
      <c r="BC698" s="28">
        <v>0</v>
      </c>
      <c r="BD698" s="28">
        <v>0</v>
      </c>
      <c r="BE698" s="28">
        <v>0.4992934</v>
      </c>
      <c r="BF698" s="28">
        <v>0</v>
      </c>
      <c r="BG698" s="28">
        <v>0.69707865159999993</v>
      </c>
      <c r="BH698" s="28">
        <v>0</v>
      </c>
      <c r="BI698" s="28">
        <v>0</v>
      </c>
      <c r="BJ698" s="28">
        <v>0.69707865159999993</v>
      </c>
      <c r="BK698" s="28">
        <v>0</v>
      </c>
      <c r="BL698" s="28">
        <v>0</v>
      </c>
      <c r="BM698" s="28">
        <v>0</v>
      </c>
      <c r="BN698" s="28">
        <v>0</v>
      </c>
      <c r="BO698" s="28">
        <v>0</v>
      </c>
      <c r="BP698" s="28">
        <v>0</v>
      </c>
      <c r="BQ698" s="28">
        <v>0</v>
      </c>
      <c r="BR698" s="28">
        <v>0</v>
      </c>
      <c r="BS698" s="28">
        <v>0</v>
      </c>
      <c r="BT698" s="28">
        <v>0</v>
      </c>
      <c r="BU698" s="28">
        <v>0</v>
      </c>
      <c r="BV698" s="31">
        <f t="shared" ref="BV698:BV760" si="328">AH698+AM698+AR698+AW698+BB698+BG698+BL698</f>
        <v>1.1963720516</v>
      </c>
      <c r="BW698" s="31">
        <f t="shared" ref="BW698:BW760" si="329">AI698+AN698+AS698+AX698+BC698+BH698+BM698</f>
        <v>0</v>
      </c>
      <c r="BX698" s="31">
        <f t="shared" ref="BX698:BX760" si="330">AJ698+AO698+AT698+AY698+BD698+BI698+BN698</f>
        <v>0</v>
      </c>
      <c r="BY698" s="31">
        <f t="shared" ref="BY698:BY760" si="331">AK698+AP698+AU698+AZ698+BE698+BJ698+BO698</f>
        <v>1.1963720516</v>
      </c>
      <c r="BZ698" s="31">
        <f t="shared" ref="BZ698:BZ760" si="332">AL698+AQ698+AV698+BA698+BF698+BK698+BP698</f>
        <v>0</v>
      </c>
      <c r="CA698" s="31">
        <f t="shared" ref="CA698:CA761" si="333">AM698+AW698+BG698+BQ698</f>
        <v>0.69707865159999993</v>
      </c>
      <c r="CB698" s="31">
        <f t="shared" ref="CB698:CB761" si="334">AN698+AX698+BH698+BR698</f>
        <v>0</v>
      </c>
      <c r="CC698" s="31">
        <f t="shared" ref="CC698:CC761" si="335">AO698+AY698+BI698+BS698</f>
        <v>0</v>
      </c>
      <c r="CD698" s="31">
        <f t="shared" ref="CD698:CD761" si="336">AP698+AZ698+BJ698+BT698</f>
        <v>0.69707865159999993</v>
      </c>
      <c r="CE698" s="31">
        <f t="shared" ref="CE698:CE761" si="337">AQ698+BA698+BK698+BU698</f>
        <v>0</v>
      </c>
      <c r="CF698" s="85" t="s">
        <v>1404</v>
      </c>
    </row>
    <row r="699" spans="1:84" ht="52.5" customHeight="1" x14ac:dyDescent="0.25">
      <c r="A699" s="7" t="s">
        <v>124</v>
      </c>
      <c r="B699" s="18" t="s">
        <v>951</v>
      </c>
      <c r="C699" s="8" t="s">
        <v>952</v>
      </c>
      <c r="D699" s="63">
        <v>2018</v>
      </c>
      <c r="E699" s="63">
        <v>2018</v>
      </c>
      <c r="F699" s="63" t="s">
        <v>1358</v>
      </c>
      <c r="G699" s="64">
        <v>5.118692098092642E-2</v>
      </c>
      <c r="H699" s="64">
        <f t="shared" si="324"/>
        <v>0</v>
      </c>
      <c r="I699" s="31" t="s">
        <v>1314</v>
      </c>
      <c r="J699" s="31">
        <v>0</v>
      </c>
      <c r="K699" s="31">
        <f t="shared" si="325"/>
        <v>0</v>
      </c>
      <c r="L699" s="31" t="s">
        <v>1314</v>
      </c>
      <c r="M699" s="64">
        <v>0</v>
      </c>
      <c r="N699" s="31">
        <v>0</v>
      </c>
      <c r="O699" s="65">
        <v>0.61616767999999988</v>
      </c>
      <c r="P699" s="28">
        <v>0.70859283199999978</v>
      </c>
      <c r="Q699" s="28">
        <v>0</v>
      </c>
      <c r="R699" s="31">
        <v>0</v>
      </c>
      <c r="S699" s="31">
        <f t="shared" si="322"/>
        <v>0</v>
      </c>
      <c r="T699" s="31">
        <f t="shared" si="323"/>
        <v>0</v>
      </c>
      <c r="U699" s="31">
        <f t="shared" si="327"/>
        <v>0</v>
      </c>
      <c r="V699" s="31">
        <f t="shared" si="326"/>
        <v>0</v>
      </c>
      <c r="W699" s="31">
        <f t="shared" si="320"/>
        <v>0</v>
      </c>
      <c r="X699" s="31">
        <v>0</v>
      </c>
      <c r="Y699" s="28">
        <v>0</v>
      </c>
      <c r="Z699" s="28">
        <v>0</v>
      </c>
      <c r="AA699" s="28">
        <v>0</v>
      </c>
      <c r="AB699" s="28">
        <v>0</v>
      </c>
      <c r="AC699" s="28">
        <v>0</v>
      </c>
      <c r="AD699" s="28">
        <v>0</v>
      </c>
      <c r="AE699" s="28">
        <v>0</v>
      </c>
      <c r="AF699" s="28">
        <v>0</v>
      </c>
      <c r="AG699" s="28">
        <v>0</v>
      </c>
      <c r="AH699" s="28">
        <v>0</v>
      </c>
      <c r="AI699" s="28">
        <v>0</v>
      </c>
      <c r="AJ699" s="28">
        <v>0</v>
      </c>
      <c r="AK699" s="28">
        <v>0</v>
      </c>
      <c r="AL699" s="28">
        <v>0</v>
      </c>
      <c r="AM699" s="28">
        <v>0</v>
      </c>
      <c r="AN699" s="28">
        <v>0</v>
      </c>
      <c r="AO699" s="28">
        <v>0</v>
      </c>
      <c r="AP699" s="28">
        <v>0</v>
      </c>
      <c r="AQ699" s="28">
        <v>0</v>
      </c>
      <c r="AR699" s="28">
        <v>0</v>
      </c>
      <c r="AS699" s="28">
        <v>0</v>
      </c>
      <c r="AT699" s="28">
        <v>0</v>
      </c>
      <c r="AU699" s="28">
        <v>0</v>
      </c>
      <c r="AV699" s="28">
        <v>0</v>
      </c>
      <c r="AW699" s="28">
        <v>0</v>
      </c>
      <c r="AX699" s="28">
        <v>0</v>
      </c>
      <c r="AY699" s="28">
        <v>0</v>
      </c>
      <c r="AZ699" s="28">
        <v>0</v>
      </c>
      <c r="BA699" s="28">
        <v>0</v>
      </c>
      <c r="BB699" s="28">
        <v>0</v>
      </c>
      <c r="BC699" s="28">
        <v>0</v>
      </c>
      <c r="BD699" s="28">
        <v>0</v>
      </c>
      <c r="BE699" s="28">
        <v>0</v>
      </c>
      <c r="BF699" s="28">
        <v>0</v>
      </c>
      <c r="BG699" s="28">
        <v>0</v>
      </c>
      <c r="BH699" s="28">
        <v>0</v>
      </c>
      <c r="BI699" s="28">
        <v>0</v>
      </c>
      <c r="BJ699" s="28">
        <v>0</v>
      </c>
      <c r="BK699" s="28">
        <v>0</v>
      </c>
      <c r="BL699" s="28">
        <v>0</v>
      </c>
      <c r="BM699" s="28">
        <v>0</v>
      </c>
      <c r="BN699" s="28">
        <v>0</v>
      </c>
      <c r="BO699" s="28">
        <v>0</v>
      </c>
      <c r="BP699" s="28">
        <v>0</v>
      </c>
      <c r="BQ699" s="28">
        <v>0</v>
      </c>
      <c r="BR699" s="28">
        <v>0</v>
      </c>
      <c r="BS699" s="28">
        <v>0</v>
      </c>
      <c r="BT699" s="28">
        <v>0</v>
      </c>
      <c r="BU699" s="28">
        <v>0</v>
      </c>
      <c r="BV699" s="31">
        <f t="shared" si="328"/>
        <v>0</v>
      </c>
      <c r="BW699" s="31">
        <f t="shared" si="329"/>
        <v>0</v>
      </c>
      <c r="BX699" s="31">
        <f t="shared" si="330"/>
        <v>0</v>
      </c>
      <c r="BY699" s="31">
        <f t="shared" si="331"/>
        <v>0</v>
      </c>
      <c r="BZ699" s="31">
        <f t="shared" si="332"/>
        <v>0</v>
      </c>
      <c r="CA699" s="31">
        <f t="shared" si="333"/>
        <v>0</v>
      </c>
      <c r="CB699" s="31">
        <f t="shared" si="334"/>
        <v>0</v>
      </c>
      <c r="CC699" s="31">
        <f t="shared" si="335"/>
        <v>0</v>
      </c>
      <c r="CD699" s="31">
        <f t="shared" si="336"/>
        <v>0</v>
      </c>
      <c r="CE699" s="31">
        <f t="shared" si="337"/>
        <v>0</v>
      </c>
      <c r="CF699" s="85" t="s">
        <v>1358</v>
      </c>
    </row>
    <row r="700" spans="1:84" ht="52.5" customHeight="1" x14ac:dyDescent="0.25">
      <c r="A700" s="7" t="s">
        <v>124</v>
      </c>
      <c r="B700" s="18" t="s">
        <v>953</v>
      </c>
      <c r="C700" s="8" t="s">
        <v>954</v>
      </c>
      <c r="D700" s="63">
        <v>2018</v>
      </c>
      <c r="E700" s="63">
        <v>2018</v>
      </c>
      <c r="F700" s="63" t="s">
        <v>1358</v>
      </c>
      <c r="G700" s="64">
        <v>5.118692098092642E-2</v>
      </c>
      <c r="H700" s="64">
        <f t="shared" si="324"/>
        <v>0.67161629299999992</v>
      </c>
      <c r="I700" s="31" t="s">
        <v>1314</v>
      </c>
      <c r="J700" s="31">
        <v>4.5796745268817197E-2</v>
      </c>
      <c r="K700" s="31">
        <f t="shared" si="325"/>
        <v>0.330888933</v>
      </c>
      <c r="L700" s="31" t="s">
        <v>1314</v>
      </c>
      <c r="M700" s="64">
        <v>0</v>
      </c>
      <c r="N700" s="31">
        <v>0</v>
      </c>
      <c r="O700" s="65">
        <v>0.61616767999999988</v>
      </c>
      <c r="P700" s="28">
        <v>0.70859283199999978</v>
      </c>
      <c r="Q700" s="28">
        <v>0.5587935670719999</v>
      </c>
      <c r="R700" s="31">
        <v>0.6426126021327998</v>
      </c>
      <c r="S700" s="31">
        <f t="shared" si="322"/>
        <v>0.34072735999999992</v>
      </c>
      <c r="T700" s="31">
        <f t="shared" si="323"/>
        <v>0.330888933</v>
      </c>
      <c r="U700" s="31">
        <f t="shared" si="327"/>
        <v>0.34072735999999992</v>
      </c>
      <c r="V700" s="31">
        <f t="shared" si="326"/>
        <v>0</v>
      </c>
      <c r="W700" s="31">
        <f t="shared" si="320"/>
        <v>0</v>
      </c>
      <c r="X700" s="31">
        <v>0</v>
      </c>
      <c r="Y700" s="28">
        <v>0</v>
      </c>
      <c r="Z700" s="28">
        <v>0</v>
      </c>
      <c r="AA700" s="28">
        <v>0</v>
      </c>
      <c r="AB700" s="28">
        <v>0</v>
      </c>
      <c r="AC700" s="28">
        <v>0</v>
      </c>
      <c r="AD700" s="28">
        <v>0</v>
      </c>
      <c r="AE700" s="28">
        <v>0</v>
      </c>
      <c r="AF700" s="28">
        <v>0</v>
      </c>
      <c r="AG700" s="28">
        <v>0</v>
      </c>
      <c r="AH700" s="28">
        <v>0</v>
      </c>
      <c r="AI700" s="28">
        <v>0</v>
      </c>
      <c r="AJ700" s="28">
        <v>0</v>
      </c>
      <c r="AK700" s="28">
        <v>0</v>
      </c>
      <c r="AL700" s="28">
        <v>0</v>
      </c>
      <c r="AM700" s="28">
        <v>0</v>
      </c>
      <c r="AN700" s="28">
        <v>0</v>
      </c>
      <c r="AO700" s="28">
        <v>0</v>
      </c>
      <c r="AP700" s="28">
        <v>0</v>
      </c>
      <c r="AQ700" s="28">
        <v>0</v>
      </c>
      <c r="AR700" s="28">
        <v>0</v>
      </c>
      <c r="AS700" s="28">
        <v>0</v>
      </c>
      <c r="AT700" s="28">
        <v>0</v>
      </c>
      <c r="AU700" s="28">
        <v>0</v>
      </c>
      <c r="AV700" s="28">
        <v>0</v>
      </c>
      <c r="AW700" s="28">
        <v>0</v>
      </c>
      <c r="AX700" s="28">
        <v>0</v>
      </c>
      <c r="AY700" s="28">
        <v>0</v>
      </c>
      <c r="AZ700" s="28">
        <v>0</v>
      </c>
      <c r="BA700" s="28">
        <v>0</v>
      </c>
      <c r="BB700" s="28">
        <v>0.34072735999999992</v>
      </c>
      <c r="BC700" s="28">
        <v>0</v>
      </c>
      <c r="BD700" s="28">
        <v>0</v>
      </c>
      <c r="BE700" s="28">
        <v>0.34072735999999992</v>
      </c>
      <c r="BF700" s="28">
        <v>0</v>
      </c>
      <c r="BG700" s="28">
        <v>0.330888933</v>
      </c>
      <c r="BH700" s="28">
        <v>0</v>
      </c>
      <c r="BI700" s="28">
        <v>0</v>
      </c>
      <c r="BJ700" s="28">
        <v>0.330888933</v>
      </c>
      <c r="BK700" s="28">
        <v>0</v>
      </c>
      <c r="BL700" s="28">
        <v>0</v>
      </c>
      <c r="BM700" s="28">
        <v>0</v>
      </c>
      <c r="BN700" s="28">
        <v>0</v>
      </c>
      <c r="BO700" s="28">
        <v>0</v>
      </c>
      <c r="BP700" s="28">
        <v>0</v>
      </c>
      <c r="BQ700" s="28">
        <v>0</v>
      </c>
      <c r="BR700" s="28">
        <v>0</v>
      </c>
      <c r="BS700" s="28">
        <v>0</v>
      </c>
      <c r="BT700" s="28">
        <v>0</v>
      </c>
      <c r="BU700" s="28">
        <v>0</v>
      </c>
      <c r="BV700" s="31">
        <f t="shared" si="328"/>
        <v>0.67161629299999992</v>
      </c>
      <c r="BW700" s="31">
        <f t="shared" si="329"/>
        <v>0</v>
      </c>
      <c r="BX700" s="31">
        <f t="shared" si="330"/>
        <v>0</v>
      </c>
      <c r="BY700" s="31">
        <f t="shared" si="331"/>
        <v>0.67161629299999992</v>
      </c>
      <c r="BZ700" s="31">
        <f t="shared" si="332"/>
        <v>0</v>
      </c>
      <c r="CA700" s="31">
        <f t="shared" si="333"/>
        <v>0.330888933</v>
      </c>
      <c r="CB700" s="31">
        <f t="shared" si="334"/>
        <v>0</v>
      </c>
      <c r="CC700" s="31">
        <f t="shared" si="335"/>
        <v>0</v>
      </c>
      <c r="CD700" s="31">
        <f t="shared" si="336"/>
        <v>0.330888933</v>
      </c>
      <c r="CE700" s="31">
        <f t="shared" si="337"/>
        <v>0</v>
      </c>
      <c r="CF700" s="85" t="s">
        <v>1404</v>
      </c>
    </row>
    <row r="701" spans="1:84" ht="52.5" customHeight="1" x14ac:dyDescent="0.25">
      <c r="A701" s="7" t="s">
        <v>124</v>
      </c>
      <c r="B701" s="18" t="s">
        <v>955</v>
      </c>
      <c r="C701" s="8" t="s">
        <v>956</v>
      </c>
      <c r="D701" s="63">
        <v>2018</v>
      </c>
      <c r="E701" s="63">
        <v>2018</v>
      </c>
      <c r="F701" s="63" t="s">
        <v>1358</v>
      </c>
      <c r="G701" s="64">
        <v>5.118692098092642E-2</v>
      </c>
      <c r="H701" s="64">
        <f t="shared" si="324"/>
        <v>0.76180494379999986</v>
      </c>
      <c r="I701" s="31" t="s">
        <v>1314</v>
      </c>
      <c r="J701" s="31">
        <v>4.5796745268817197E-2</v>
      </c>
      <c r="K701" s="31">
        <f t="shared" si="325"/>
        <v>0.42107758379999999</v>
      </c>
      <c r="L701" s="31" t="s">
        <v>1314</v>
      </c>
      <c r="M701" s="64">
        <v>0</v>
      </c>
      <c r="N701" s="31">
        <v>0</v>
      </c>
      <c r="O701" s="65">
        <v>0.61616767999999988</v>
      </c>
      <c r="P701" s="28">
        <v>0.70859283199999978</v>
      </c>
      <c r="Q701" s="28">
        <v>0.5587935670719999</v>
      </c>
      <c r="R701" s="31">
        <v>0.6426126021327998</v>
      </c>
      <c r="S701" s="31">
        <f t="shared" si="322"/>
        <v>0.34072735999999992</v>
      </c>
      <c r="T701" s="31">
        <f t="shared" si="323"/>
        <v>0.42107758379999999</v>
      </c>
      <c r="U701" s="31">
        <f t="shared" si="327"/>
        <v>0.34072735999999992</v>
      </c>
      <c r="V701" s="31">
        <f t="shared" si="326"/>
        <v>0</v>
      </c>
      <c r="W701" s="31">
        <f t="shared" si="320"/>
        <v>0</v>
      </c>
      <c r="X701" s="31">
        <v>0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8">
        <v>0</v>
      </c>
      <c r="AG701" s="28">
        <v>0</v>
      </c>
      <c r="AH701" s="28">
        <v>0</v>
      </c>
      <c r="AI701" s="28">
        <v>0</v>
      </c>
      <c r="AJ701" s="28">
        <v>0</v>
      </c>
      <c r="AK701" s="28">
        <v>0</v>
      </c>
      <c r="AL701" s="28">
        <v>0</v>
      </c>
      <c r="AM701" s="28">
        <v>0</v>
      </c>
      <c r="AN701" s="28">
        <v>0</v>
      </c>
      <c r="AO701" s="28">
        <v>0</v>
      </c>
      <c r="AP701" s="28">
        <v>0</v>
      </c>
      <c r="AQ701" s="28">
        <v>0</v>
      </c>
      <c r="AR701" s="28">
        <v>0</v>
      </c>
      <c r="AS701" s="28">
        <v>0</v>
      </c>
      <c r="AT701" s="28">
        <v>0</v>
      </c>
      <c r="AU701" s="28">
        <v>0</v>
      </c>
      <c r="AV701" s="28">
        <v>0</v>
      </c>
      <c r="AW701" s="28">
        <v>0</v>
      </c>
      <c r="AX701" s="28">
        <v>0</v>
      </c>
      <c r="AY701" s="28">
        <v>0</v>
      </c>
      <c r="AZ701" s="28">
        <v>0</v>
      </c>
      <c r="BA701" s="28">
        <v>0</v>
      </c>
      <c r="BB701" s="28">
        <v>0.34072735999999992</v>
      </c>
      <c r="BC701" s="28">
        <v>0</v>
      </c>
      <c r="BD701" s="28">
        <v>0</v>
      </c>
      <c r="BE701" s="28">
        <v>0.34072735999999992</v>
      </c>
      <c r="BF701" s="28">
        <v>0</v>
      </c>
      <c r="BG701" s="28">
        <v>0.42107758379999999</v>
      </c>
      <c r="BH701" s="28">
        <v>0</v>
      </c>
      <c r="BI701" s="28">
        <v>0</v>
      </c>
      <c r="BJ701" s="28">
        <v>0.42107758379999999</v>
      </c>
      <c r="BK701" s="28">
        <v>0</v>
      </c>
      <c r="BL701" s="28">
        <v>0</v>
      </c>
      <c r="BM701" s="28">
        <v>0</v>
      </c>
      <c r="BN701" s="28">
        <v>0</v>
      </c>
      <c r="BO701" s="28">
        <v>0</v>
      </c>
      <c r="BP701" s="28">
        <v>0</v>
      </c>
      <c r="BQ701" s="28">
        <v>0</v>
      </c>
      <c r="BR701" s="28">
        <v>0</v>
      </c>
      <c r="BS701" s="28">
        <v>0</v>
      </c>
      <c r="BT701" s="28">
        <v>0</v>
      </c>
      <c r="BU701" s="28">
        <v>0</v>
      </c>
      <c r="BV701" s="31">
        <f t="shared" si="328"/>
        <v>0.76180494379999986</v>
      </c>
      <c r="BW701" s="31">
        <f t="shared" si="329"/>
        <v>0</v>
      </c>
      <c r="BX701" s="31">
        <f t="shared" si="330"/>
        <v>0</v>
      </c>
      <c r="BY701" s="31">
        <f t="shared" si="331"/>
        <v>0.76180494379999986</v>
      </c>
      <c r="BZ701" s="31">
        <f t="shared" si="332"/>
        <v>0</v>
      </c>
      <c r="CA701" s="31">
        <f t="shared" si="333"/>
        <v>0.42107758379999999</v>
      </c>
      <c r="CB701" s="31">
        <f t="shared" si="334"/>
        <v>0</v>
      </c>
      <c r="CC701" s="31">
        <f t="shared" si="335"/>
        <v>0</v>
      </c>
      <c r="CD701" s="31">
        <f t="shared" si="336"/>
        <v>0.42107758379999999</v>
      </c>
      <c r="CE701" s="31">
        <f t="shared" si="337"/>
        <v>0</v>
      </c>
      <c r="CF701" s="85" t="s">
        <v>1404</v>
      </c>
    </row>
    <row r="702" spans="1:84" ht="52.5" customHeight="1" x14ac:dyDescent="0.25">
      <c r="A702" s="7" t="s">
        <v>124</v>
      </c>
      <c r="B702" s="18" t="s">
        <v>957</v>
      </c>
      <c r="C702" s="8" t="s">
        <v>958</v>
      </c>
      <c r="D702" s="63">
        <v>2018</v>
      </c>
      <c r="E702" s="63">
        <v>2018</v>
      </c>
      <c r="F702" s="63" t="s">
        <v>1358</v>
      </c>
      <c r="G702" s="64">
        <v>5.118692098092642E-2</v>
      </c>
      <c r="H702" s="64">
        <f t="shared" si="324"/>
        <v>0.75244198600000001</v>
      </c>
      <c r="I702" s="31" t="s">
        <v>1314</v>
      </c>
      <c r="J702" s="31">
        <v>4.5796745268817197E-2</v>
      </c>
      <c r="K702" s="31">
        <f t="shared" si="325"/>
        <v>0.41171698600000001</v>
      </c>
      <c r="L702" s="31" t="s">
        <v>1314</v>
      </c>
      <c r="M702" s="64">
        <v>0</v>
      </c>
      <c r="N702" s="31">
        <v>0</v>
      </c>
      <c r="O702" s="65">
        <v>0.61616767999999988</v>
      </c>
      <c r="P702" s="28">
        <v>0.70859283199999978</v>
      </c>
      <c r="Q702" s="28">
        <v>0.5587935670719999</v>
      </c>
      <c r="R702" s="31">
        <v>0.6426126021327998</v>
      </c>
      <c r="S702" s="31">
        <f t="shared" si="322"/>
        <v>0.34072499999999994</v>
      </c>
      <c r="T702" s="31">
        <f t="shared" si="323"/>
        <v>0.41171698600000001</v>
      </c>
      <c r="U702" s="31">
        <f t="shared" si="327"/>
        <v>0.34072499999999994</v>
      </c>
      <c r="V702" s="31">
        <f t="shared" si="326"/>
        <v>0</v>
      </c>
      <c r="W702" s="31">
        <f t="shared" si="320"/>
        <v>0</v>
      </c>
      <c r="X702" s="31">
        <v>0</v>
      </c>
      <c r="Y702" s="28">
        <v>0</v>
      </c>
      <c r="Z702" s="28">
        <v>0</v>
      </c>
      <c r="AA702" s="28">
        <v>0</v>
      </c>
      <c r="AB702" s="28">
        <v>0</v>
      </c>
      <c r="AC702" s="28">
        <v>0</v>
      </c>
      <c r="AD702" s="28">
        <v>0</v>
      </c>
      <c r="AE702" s="28">
        <v>0</v>
      </c>
      <c r="AF702" s="28">
        <v>0</v>
      </c>
      <c r="AG702" s="28">
        <v>0</v>
      </c>
      <c r="AH702" s="28">
        <v>0</v>
      </c>
      <c r="AI702" s="28">
        <v>0</v>
      </c>
      <c r="AJ702" s="28">
        <v>0</v>
      </c>
      <c r="AK702" s="28">
        <v>0</v>
      </c>
      <c r="AL702" s="28">
        <v>0</v>
      </c>
      <c r="AM702" s="28">
        <v>0</v>
      </c>
      <c r="AN702" s="28">
        <v>0</v>
      </c>
      <c r="AO702" s="28">
        <v>0</v>
      </c>
      <c r="AP702" s="28">
        <v>0</v>
      </c>
      <c r="AQ702" s="28">
        <v>0</v>
      </c>
      <c r="AR702" s="28">
        <v>0</v>
      </c>
      <c r="AS702" s="28">
        <v>0</v>
      </c>
      <c r="AT702" s="28">
        <v>0</v>
      </c>
      <c r="AU702" s="28">
        <v>0</v>
      </c>
      <c r="AV702" s="28">
        <v>0</v>
      </c>
      <c r="AW702" s="28">
        <v>0</v>
      </c>
      <c r="AX702" s="28">
        <v>0</v>
      </c>
      <c r="AY702" s="28">
        <v>0</v>
      </c>
      <c r="AZ702" s="28">
        <v>0</v>
      </c>
      <c r="BA702" s="28">
        <v>0</v>
      </c>
      <c r="BB702" s="28">
        <v>0.34072499999999994</v>
      </c>
      <c r="BC702" s="28">
        <v>0</v>
      </c>
      <c r="BD702" s="28">
        <v>0</v>
      </c>
      <c r="BE702" s="28">
        <v>0.34072499999999994</v>
      </c>
      <c r="BF702" s="28">
        <v>0</v>
      </c>
      <c r="BG702" s="28">
        <v>0.41171698600000001</v>
      </c>
      <c r="BH702" s="28">
        <v>0</v>
      </c>
      <c r="BI702" s="28">
        <v>0</v>
      </c>
      <c r="BJ702" s="28">
        <v>0.41171698600000001</v>
      </c>
      <c r="BK702" s="28">
        <v>0</v>
      </c>
      <c r="BL702" s="28">
        <v>0</v>
      </c>
      <c r="BM702" s="28">
        <v>0</v>
      </c>
      <c r="BN702" s="28">
        <v>0</v>
      </c>
      <c r="BO702" s="28">
        <v>0</v>
      </c>
      <c r="BP702" s="28">
        <v>0</v>
      </c>
      <c r="BQ702" s="28">
        <v>0</v>
      </c>
      <c r="BR702" s="28">
        <v>0</v>
      </c>
      <c r="BS702" s="28">
        <v>0</v>
      </c>
      <c r="BT702" s="28">
        <v>0</v>
      </c>
      <c r="BU702" s="28">
        <v>0</v>
      </c>
      <c r="BV702" s="31">
        <f t="shared" si="328"/>
        <v>0.75244198600000001</v>
      </c>
      <c r="BW702" s="31">
        <f t="shared" si="329"/>
        <v>0</v>
      </c>
      <c r="BX702" s="31">
        <f t="shared" si="330"/>
        <v>0</v>
      </c>
      <c r="BY702" s="31">
        <f t="shared" si="331"/>
        <v>0.75244198600000001</v>
      </c>
      <c r="BZ702" s="31">
        <f t="shared" si="332"/>
        <v>0</v>
      </c>
      <c r="CA702" s="31">
        <f t="shared" si="333"/>
        <v>0.41171698600000001</v>
      </c>
      <c r="CB702" s="31">
        <f t="shared" si="334"/>
        <v>0</v>
      </c>
      <c r="CC702" s="31">
        <f t="shared" si="335"/>
        <v>0</v>
      </c>
      <c r="CD702" s="31">
        <f t="shared" si="336"/>
        <v>0.41171698600000001</v>
      </c>
      <c r="CE702" s="31">
        <f t="shared" si="337"/>
        <v>0</v>
      </c>
      <c r="CF702" s="85" t="s">
        <v>1404</v>
      </c>
    </row>
    <row r="703" spans="1:84" ht="52.5" customHeight="1" x14ac:dyDescent="0.25">
      <c r="A703" s="7" t="s">
        <v>124</v>
      </c>
      <c r="B703" s="18" t="s">
        <v>1901</v>
      </c>
      <c r="C703" s="8" t="s">
        <v>1902</v>
      </c>
      <c r="D703" s="63">
        <v>2018</v>
      </c>
      <c r="E703" s="63">
        <v>2018</v>
      </c>
      <c r="F703" s="63" t="s">
        <v>1358</v>
      </c>
      <c r="G703" s="64">
        <f>H703/7.71</f>
        <v>9.7628196861219194E-2</v>
      </c>
      <c r="H703" s="64">
        <f t="shared" si="324"/>
        <v>0.75271339780000002</v>
      </c>
      <c r="I703" s="31" t="s">
        <v>2625</v>
      </c>
      <c r="J703" s="31">
        <v>0</v>
      </c>
      <c r="K703" s="31">
        <f t="shared" si="325"/>
        <v>0.41198561299999997</v>
      </c>
      <c r="L703" s="31" t="s">
        <v>1358</v>
      </c>
      <c r="M703" s="64">
        <v>0</v>
      </c>
      <c r="N703" s="31">
        <v>0</v>
      </c>
      <c r="O703" s="65">
        <v>0</v>
      </c>
      <c r="P703" s="28">
        <v>0</v>
      </c>
      <c r="Q703" s="28">
        <v>0.5587935670719999</v>
      </c>
      <c r="R703" s="31">
        <v>0.6426126021327998</v>
      </c>
      <c r="S703" s="31">
        <f t="shared" si="322"/>
        <v>0.34072778479999999</v>
      </c>
      <c r="T703" s="31">
        <f t="shared" si="323"/>
        <v>0.41198561299999997</v>
      </c>
      <c r="U703" s="31">
        <f t="shared" si="327"/>
        <v>0.34072778479999999</v>
      </c>
      <c r="V703" s="31">
        <f t="shared" si="326"/>
        <v>0</v>
      </c>
      <c r="W703" s="31">
        <f t="shared" si="320"/>
        <v>0</v>
      </c>
      <c r="X703" s="31">
        <v>0</v>
      </c>
      <c r="Y703" s="28">
        <v>0</v>
      </c>
      <c r="Z703" s="28">
        <v>0</v>
      </c>
      <c r="AA703" s="28">
        <v>0</v>
      </c>
      <c r="AB703" s="28">
        <v>0</v>
      </c>
      <c r="AC703" s="28">
        <v>0</v>
      </c>
      <c r="AD703" s="28">
        <v>0</v>
      </c>
      <c r="AE703" s="28">
        <v>0</v>
      </c>
      <c r="AF703" s="28">
        <v>0</v>
      </c>
      <c r="AG703" s="28">
        <v>0</v>
      </c>
      <c r="AH703" s="28">
        <v>0</v>
      </c>
      <c r="AI703" s="28">
        <v>0</v>
      </c>
      <c r="AJ703" s="28">
        <v>0</v>
      </c>
      <c r="AK703" s="28">
        <v>0</v>
      </c>
      <c r="AL703" s="28">
        <v>0</v>
      </c>
      <c r="AM703" s="28">
        <v>0</v>
      </c>
      <c r="AN703" s="28">
        <v>0</v>
      </c>
      <c r="AO703" s="28">
        <v>0</v>
      </c>
      <c r="AP703" s="28">
        <v>0</v>
      </c>
      <c r="AQ703" s="28">
        <v>0</v>
      </c>
      <c r="AR703" s="28">
        <v>0</v>
      </c>
      <c r="AS703" s="28">
        <v>0</v>
      </c>
      <c r="AT703" s="28">
        <v>0</v>
      </c>
      <c r="AU703" s="28">
        <v>0</v>
      </c>
      <c r="AV703" s="28">
        <v>0</v>
      </c>
      <c r="AW703" s="28">
        <v>0</v>
      </c>
      <c r="AX703" s="28">
        <v>0</v>
      </c>
      <c r="AY703" s="28">
        <v>0</v>
      </c>
      <c r="AZ703" s="28">
        <v>0</v>
      </c>
      <c r="BA703" s="28">
        <v>0</v>
      </c>
      <c r="BB703" s="28">
        <v>0.34072778479999999</v>
      </c>
      <c r="BC703" s="28">
        <v>0</v>
      </c>
      <c r="BD703" s="28">
        <v>0</v>
      </c>
      <c r="BE703" s="28">
        <v>0.34072778479999999</v>
      </c>
      <c r="BF703" s="28">
        <v>0</v>
      </c>
      <c r="BG703" s="28">
        <v>0.41198561299999997</v>
      </c>
      <c r="BH703" s="28">
        <v>0</v>
      </c>
      <c r="BI703" s="28">
        <v>0</v>
      </c>
      <c r="BJ703" s="28">
        <v>0.41198561299999997</v>
      </c>
      <c r="BK703" s="28">
        <v>0</v>
      </c>
      <c r="BL703" s="28">
        <v>0</v>
      </c>
      <c r="BM703" s="28">
        <v>0</v>
      </c>
      <c r="BN703" s="28">
        <v>0</v>
      </c>
      <c r="BO703" s="28">
        <v>0</v>
      </c>
      <c r="BP703" s="28">
        <v>0</v>
      </c>
      <c r="BQ703" s="28">
        <v>0</v>
      </c>
      <c r="BR703" s="28">
        <v>0</v>
      </c>
      <c r="BS703" s="28">
        <v>0</v>
      </c>
      <c r="BT703" s="28">
        <v>0</v>
      </c>
      <c r="BU703" s="28">
        <v>0</v>
      </c>
      <c r="BV703" s="31">
        <f t="shared" si="328"/>
        <v>0.75271339780000002</v>
      </c>
      <c r="BW703" s="31">
        <f t="shared" si="329"/>
        <v>0</v>
      </c>
      <c r="BX703" s="31">
        <f t="shared" si="330"/>
        <v>0</v>
      </c>
      <c r="BY703" s="31">
        <f t="shared" si="331"/>
        <v>0.75271339780000002</v>
      </c>
      <c r="BZ703" s="31">
        <f t="shared" si="332"/>
        <v>0</v>
      </c>
      <c r="CA703" s="31">
        <f t="shared" si="333"/>
        <v>0.41198561299999997</v>
      </c>
      <c r="CB703" s="31">
        <f t="shared" si="334"/>
        <v>0</v>
      </c>
      <c r="CC703" s="31">
        <f t="shared" si="335"/>
        <v>0</v>
      </c>
      <c r="CD703" s="31">
        <f t="shared" si="336"/>
        <v>0.41198561299999997</v>
      </c>
      <c r="CE703" s="31">
        <f t="shared" si="337"/>
        <v>0</v>
      </c>
      <c r="CF703" s="85" t="s">
        <v>1404</v>
      </c>
    </row>
    <row r="704" spans="1:84" ht="52.5" customHeight="1" x14ac:dyDescent="0.25">
      <c r="A704" s="7" t="s">
        <v>124</v>
      </c>
      <c r="B704" s="18" t="s">
        <v>1903</v>
      </c>
      <c r="C704" s="8" t="s">
        <v>1904</v>
      </c>
      <c r="D704" s="63">
        <v>2018</v>
      </c>
      <c r="E704" s="63">
        <v>2018</v>
      </c>
      <c r="F704" s="63" t="s">
        <v>1358</v>
      </c>
      <c r="G704" s="64">
        <f>H704/7.71</f>
        <v>8.7090049987029822E-2</v>
      </c>
      <c r="H704" s="64">
        <f t="shared" si="324"/>
        <v>0.67146428539999992</v>
      </c>
      <c r="I704" s="31" t="s">
        <v>2625</v>
      </c>
      <c r="J704" s="31">
        <v>0</v>
      </c>
      <c r="K704" s="31">
        <f t="shared" si="325"/>
        <v>0.33073650059999993</v>
      </c>
      <c r="L704" s="31" t="s">
        <v>1358</v>
      </c>
      <c r="M704" s="64">
        <v>0</v>
      </c>
      <c r="N704" s="31">
        <v>0</v>
      </c>
      <c r="O704" s="65">
        <v>0</v>
      </c>
      <c r="P704" s="28">
        <v>0</v>
      </c>
      <c r="Q704" s="28">
        <v>0.5587935670719999</v>
      </c>
      <c r="R704" s="31">
        <v>0.6426126021327998</v>
      </c>
      <c r="S704" s="31">
        <f t="shared" si="322"/>
        <v>0.34072778479999999</v>
      </c>
      <c r="T704" s="31">
        <f t="shared" si="323"/>
        <v>0.33073650059999993</v>
      </c>
      <c r="U704" s="31">
        <f t="shared" si="327"/>
        <v>0.34072778479999999</v>
      </c>
      <c r="V704" s="31">
        <f t="shared" si="326"/>
        <v>0</v>
      </c>
      <c r="W704" s="31">
        <f t="shared" si="320"/>
        <v>0</v>
      </c>
      <c r="X704" s="31">
        <v>0</v>
      </c>
      <c r="Y704" s="28">
        <v>0</v>
      </c>
      <c r="Z704" s="28">
        <v>0</v>
      </c>
      <c r="AA704" s="28">
        <v>0</v>
      </c>
      <c r="AB704" s="28">
        <v>0</v>
      </c>
      <c r="AC704" s="28">
        <v>0</v>
      </c>
      <c r="AD704" s="28">
        <v>0</v>
      </c>
      <c r="AE704" s="28">
        <v>0</v>
      </c>
      <c r="AF704" s="28">
        <v>0</v>
      </c>
      <c r="AG704" s="28">
        <v>0</v>
      </c>
      <c r="AH704" s="28">
        <v>0</v>
      </c>
      <c r="AI704" s="28">
        <v>0</v>
      </c>
      <c r="AJ704" s="28">
        <v>0</v>
      </c>
      <c r="AK704" s="28">
        <v>0</v>
      </c>
      <c r="AL704" s="28">
        <v>0</v>
      </c>
      <c r="AM704" s="28">
        <v>0</v>
      </c>
      <c r="AN704" s="28">
        <v>0</v>
      </c>
      <c r="AO704" s="28">
        <v>0</v>
      </c>
      <c r="AP704" s="28">
        <v>0</v>
      </c>
      <c r="AQ704" s="28">
        <v>0</v>
      </c>
      <c r="AR704" s="28">
        <v>0</v>
      </c>
      <c r="AS704" s="28">
        <v>0</v>
      </c>
      <c r="AT704" s="28">
        <v>0</v>
      </c>
      <c r="AU704" s="28">
        <v>0</v>
      </c>
      <c r="AV704" s="28">
        <v>0</v>
      </c>
      <c r="AW704" s="28">
        <v>0</v>
      </c>
      <c r="AX704" s="28">
        <v>0</v>
      </c>
      <c r="AY704" s="28">
        <v>0</v>
      </c>
      <c r="AZ704" s="28">
        <v>0</v>
      </c>
      <c r="BA704" s="28">
        <v>0</v>
      </c>
      <c r="BB704" s="28">
        <v>0.34072778479999999</v>
      </c>
      <c r="BC704" s="28">
        <v>0</v>
      </c>
      <c r="BD704" s="28">
        <v>0</v>
      </c>
      <c r="BE704" s="28">
        <v>0.34072778479999999</v>
      </c>
      <c r="BF704" s="28">
        <v>0</v>
      </c>
      <c r="BG704" s="28">
        <v>0.33073650059999993</v>
      </c>
      <c r="BH704" s="28">
        <v>0</v>
      </c>
      <c r="BI704" s="28">
        <v>0</v>
      </c>
      <c r="BJ704" s="28">
        <v>0.33073650059999993</v>
      </c>
      <c r="BK704" s="28">
        <v>0</v>
      </c>
      <c r="BL704" s="28">
        <v>0</v>
      </c>
      <c r="BM704" s="28">
        <v>0</v>
      </c>
      <c r="BN704" s="28">
        <v>0</v>
      </c>
      <c r="BO704" s="28">
        <v>0</v>
      </c>
      <c r="BP704" s="28">
        <v>0</v>
      </c>
      <c r="BQ704" s="28">
        <v>0</v>
      </c>
      <c r="BR704" s="28">
        <v>0</v>
      </c>
      <c r="BS704" s="28">
        <v>0</v>
      </c>
      <c r="BT704" s="28">
        <v>0</v>
      </c>
      <c r="BU704" s="28">
        <v>0</v>
      </c>
      <c r="BV704" s="31">
        <f t="shared" si="328"/>
        <v>0.67146428539999992</v>
      </c>
      <c r="BW704" s="31">
        <f t="shared" si="329"/>
        <v>0</v>
      </c>
      <c r="BX704" s="31">
        <f t="shared" si="330"/>
        <v>0</v>
      </c>
      <c r="BY704" s="31">
        <f t="shared" si="331"/>
        <v>0.67146428539999992</v>
      </c>
      <c r="BZ704" s="31">
        <f t="shared" si="332"/>
        <v>0</v>
      </c>
      <c r="CA704" s="31">
        <f t="shared" si="333"/>
        <v>0.33073650059999993</v>
      </c>
      <c r="CB704" s="31">
        <f t="shared" si="334"/>
        <v>0</v>
      </c>
      <c r="CC704" s="31">
        <f t="shared" si="335"/>
        <v>0</v>
      </c>
      <c r="CD704" s="31">
        <f t="shared" si="336"/>
        <v>0.33073650059999993</v>
      </c>
      <c r="CE704" s="31">
        <f t="shared" si="337"/>
        <v>0</v>
      </c>
      <c r="CF704" s="85" t="s">
        <v>1404</v>
      </c>
    </row>
    <row r="705" spans="1:84" ht="52.5" customHeight="1" x14ac:dyDescent="0.25">
      <c r="A705" s="7" t="s">
        <v>124</v>
      </c>
      <c r="B705" s="18" t="s">
        <v>1905</v>
      </c>
      <c r="C705" s="8" t="s">
        <v>1906</v>
      </c>
      <c r="D705" s="63">
        <v>2018</v>
      </c>
      <c r="E705" s="63">
        <v>2018</v>
      </c>
      <c r="F705" s="63" t="s">
        <v>1358</v>
      </c>
      <c r="G705" s="64">
        <f>H705/7.71</f>
        <v>9.7972502801556421E-2</v>
      </c>
      <c r="H705" s="64">
        <f t="shared" si="324"/>
        <v>0.75536799659999998</v>
      </c>
      <c r="I705" s="31" t="s">
        <v>2625</v>
      </c>
      <c r="J705" s="31">
        <v>0</v>
      </c>
      <c r="K705" s="31">
        <f t="shared" si="325"/>
        <v>0.41464021179999999</v>
      </c>
      <c r="L705" s="31" t="s">
        <v>1358</v>
      </c>
      <c r="M705" s="64">
        <v>0</v>
      </c>
      <c r="N705" s="31">
        <v>0</v>
      </c>
      <c r="O705" s="65">
        <v>0</v>
      </c>
      <c r="P705" s="28">
        <v>0</v>
      </c>
      <c r="Q705" s="28">
        <v>0.5587935670719999</v>
      </c>
      <c r="R705" s="31">
        <v>0.6426126021327998</v>
      </c>
      <c r="S705" s="31">
        <f t="shared" si="322"/>
        <v>0.34072778479999999</v>
      </c>
      <c r="T705" s="31">
        <f t="shared" si="323"/>
        <v>0.41464021179999999</v>
      </c>
      <c r="U705" s="31">
        <f t="shared" si="327"/>
        <v>0.34072778479999999</v>
      </c>
      <c r="V705" s="31">
        <f t="shared" si="326"/>
        <v>0</v>
      </c>
      <c r="W705" s="31">
        <f t="shared" si="320"/>
        <v>0</v>
      </c>
      <c r="X705" s="31">
        <v>0</v>
      </c>
      <c r="Y705" s="28">
        <v>0</v>
      </c>
      <c r="Z705" s="28">
        <v>0</v>
      </c>
      <c r="AA705" s="28">
        <v>0</v>
      </c>
      <c r="AB705" s="28">
        <v>0</v>
      </c>
      <c r="AC705" s="28">
        <v>0</v>
      </c>
      <c r="AD705" s="28">
        <v>0</v>
      </c>
      <c r="AE705" s="28">
        <v>0</v>
      </c>
      <c r="AF705" s="28">
        <v>0</v>
      </c>
      <c r="AG705" s="28">
        <v>0</v>
      </c>
      <c r="AH705" s="28">
        <v>0</v>
      </c>
      <c r="AI705" s="28">
        <v>0</v>
      </c>
      <c r="AJ705" s="28">
        <v>0</v>
      </c>
      <c r="AK705" s="28">
        <v>0</v>
      </c>
      <c r="AL705" s="28">
        <v>0</v>
      </c>
      <c r="AM705" s="28">
        <v>0</v>
      </c>
      <c r="AN705" s="28">
        <v>0</v>
      </c>
      <c r="AO705" s="28">
        <v>0</v>
      </c>
      <c r="AP705" s="28">
        <v>0</v>
      </c>
      <c r="AQ705" s="28">
        <v>0</v>
      </c>
      <c r="AR705" s="28">
        <v>0</v>
      </c>
      <c r="AS705" s="28">
        <v>0</v>
      </c>
      <c r="AT705" s="28">
        <v>0</v>
      </c>
      <c r="AU705" s="28">
        <v>0</v>
      </c>
      <c r="AV705" s="28">
        <v>0</v>
      </c>
      <c r="AW705" s="28">
        <v>0</v>
      </c>
      <c r="AX705" s="28">
        <v>0</v>
      </c>
      <c r="AY705" s="28">
        <v>0</v>
      </c>
      <c r="AZ705" s="28">
        <v>0</v>
      </c>
      <c r="BA705" s="28">
        <v>0</v>
      </c>
      <c r="BB705" s="28">
        <v>0.34072778479999999</v>
      </c>
      <c r="BC705" s="28">
        <v>0</v>
      </c>
      <c r="BD705" s="28">
        <v>0</v>
      </c>
      <c r="BE705" s="28">
        <v>0.34072778479999999</v>
      </c>
      <c r="BF705" s="28">
        <v>0</v>
      </c>
      <c r="BG705" s="28">
        <v>0.41464021179999999</v>
      </c>
      <c r="BH705" s="28">
        <v>0</v>
      </c>
      <c r="BI705" s="28">
        <v>0</v>
      </c>
      <c r="BJ705" s="28">
        <v>0.41464021179999999</v>
      </c>
      <c r="BK705" s="28">
        <v>0</v>
      </c>
      <c r="BL705" s="28">
        <v>0</v>
      </c>
      <c r="BM705" s="28">
        <v>0</v>
      </c>
      <c r="BN705" s="28">
        <v>0</v>
      </c>
      <c r="BO705" s="28">
        <v>0</v>
      </c>
      <c r="BP705" s="28">
        <v>0</v>
      </c>
      <c r="BQ705" s="28">
        <v>0</v>
      </c>
      <c r="BR705" s="28">
        <v>0</v>
      </c>
      <c r="BS705" s="28">
        <v>0</v>
      </c>
      <c r="BT705" s="28">
        <v>0</v>
      </c>
      <c r="BU705" s="28">
        <v>0</v>
      </c>
      <c r="BV705" s="31">
        <f t="shared" si="328"/>
        <v>0.75536799659999998</v>
      </c>
      <c r="BW705" s="31">
        <f t="shared" si="329"/>
        <v>0</v>
      </c>
      <c r="BX705" s="31">
        <f t="shared" si="330"/>
        <v>0</v>
      </c>
      <c r="BY705" s="31">
        <f t="shared" si="331"/>
        <v>0.75536799659999998</v>
      </c>
      <c r="BZ705" s="31">
        <f t="shared" si="332"/>
        <v>0</v>
      </c>
      <c r="CA705" s="31">
        <f t="shared" si="333"/>
        <v>0.41464021179999999</v>
      </c>
      <c r="CB705" s="31">
        <f t="shared" si="334"/>
        <v>0</v>
      </c>
      <c r="CC705" s="31">
        <f t="shared" si="335"/>
        <v>0</v>
      </c>
      <c r="CD705" s="31">
        <f t="shared" si="336"/>
        <v>0.41464021179999999</v>
      </c>
      <c r="CE705" s="31">
        <f t="shared" si="337"/>
        <v>0</v>
      </c>
      <c r="CF705" s="85" t="s">
        <v>1404</v>
      </c>
    </row>
    <row r="706" spans="1:84" ht="52.5" customHeight="1" x14ac:dyDescent="0.25">
      <c r="A706" s="7" t="s">
        <v>124</v>
      </c>
      <c r="B706" s="18" t="s">
        <v>1907</v>
      </c>
      <c r="C706" s="8" t="s">
        <v>1908</v>
      </c>
      <c r="D706" s="63">
        <v>2018</v>
      </c>
      <c r="E706" s="63">
        <v>2018</v>
      </c>
      <c r="F706" s="63" t="s">
        <v>1358</v>
      </c>
      <c r="G706" s="64">
        <f>H706/7.71</f>
        <v>0.10036745284046693</v>
      </c>
      <c r="H706" s="64">
        <f t="shared" si="324"/>
        <v>0.77383306139999997</v>
      </c>
      <c r="I706" s="31" t="s">
        <v>2625</v>
      </c>
      <c r="J706" s="31">
        <v>0</v>
      </c>
      <c r="K706" s="31">
        <f t="shared" si="325"/>
        <v>0.43310527659999998</v>
      </c>
      <c r="L706" s="31" t="s">
        <v>1358</v>
      </c>
      <c r="M706" s="64">
        <v>0</v>
      </c>
      <c r="N706" s="31">
        <v>0</v>
      </c>
      <c r="O706" s="65">
        <v>0</v>
      </c>
      <c r="P706" s="28">
        <v>0</v>
      </c>
      <c r="Q706" s="28">
        <v>0.5587935670719999</v>
      </c>
      <c r="R706" s="31">
        <v>0.6426126021327998</v>
      </c>
      <c r="S706" s="31">
        <f t="shared" si="322"/>
        <v>0.34072778479999999</v>
      </c>
      <c r="T706" s="31">
        <f t="shared" si="323"/>
        <v>0.43310527659999998</v>
      </c>
      <c r="U706" s="31">
        <f t="shared" si="327"/>
        <v>0.34072778479999999</v>
      </c>
      <c r="V706" s="31">
        <f t="shared" si="326"/>
        <v>0</v>
      </c>
      <c r="W706" s="31">
        <f t="shared" ref="W706:W769" si="338">AC706+BQ706</f>
        <v>0</v>
      </c>
      <c r="X706" s="31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0</v>
      </c>
      <c r="AF706" s="28">
        <v>0</v>
      </c>
      <c r="AG706" s="28">
        <v>0</v>
      </c>
      <c r="AH706" s="28">
        <v>0</v>
      </c>
      <c r="AI706" s="28">
        <v>0</v>
      </c>
      <c r="AJ706" s="28">
        <v>0</v>
      </c>
      <c r="AK706" s="28">
        <v>0</v>
      </c>
      <c r="AL706" s="28">
        <v>0</v>
      </c>
      <c r="AM706" s="28">
        <v>0</v>
      </c>
      <c r="AN706" s="28">
        <v>0</v>
      </c>
      <c r="AO706" s="28">
        <v>0</v>
      </c>
      <c r="AP706" s="28">
        <v>0</v>
      </c>
      <c r="AQ706" s="28">
        <v>0</v>
      </c>
      <c r="AR706" s="28">
        <v>0</v>
      </c>
      <c r="AS706" s="28">
        <v>0</v>
      </c>
      <c r="AT706" s="28">
        <v>0</v>
      </c>
      <c r="AU706" s="28">
        <v>0</v>
      </c>
      <c r="AV706" s="28">
        <v>0</v>
      </c>
      <c r="AW706" s="28">
        <v>0</v>
      </c>
      <c r="AX706" s="28">
        <v>0</v>
      </c>
      <c r="AY706" s="28">
        <v>0</v>
      </c>
      <c r="AZ706" s="28">
        <v>0</v>
      </c>
      <c r="BA706" s="28">
        <v>0</v>
      </c>
      <c r="BB706" s="28">
        <v>0.34072778479999999</v>
      </c>
      <c r="BC706" s="28">
        <v>0</v>
      </c>
      <c r="BD706" s="28">
        <v>0</v>
      </c>
      <c r="BE706" s="28">
        <v>0.34072778479999999</v>
      </c>
      <c r="BF706" s="28">
        <v>0</v>
      </c>
      <c r="BG706" s="28">
        <v>0.43310527659999998</v>
      </c>
      <c r="BH706" s="28">
        <v>0</v>
      </c>
      <c r="BI706" s="28">
        <v>0</v>
      </c>
      <c r="BJ706" s="28">
        <v>0.43310527659999998</v>
      </c>
      <c r="BK706" s="28">
        <v>0</v>
      </c>
      <c r="BL706" s="28">
        <v>0</v>
      </c>
      <c r="BM706" s="28">
        <v>0</v>
      </c>
      <c r="BN706" s="28">
        <v>0</v>
      </c>
      <c r="BO706" s="28">
        <v>0</v>
      </c>
      <c r="BP706" s="28">
        <v>0</v>
      </c>
      <c r="BQ706" s="28">
        <v>0</v>
      </c>
      <c r="BR706" s="28">
        <v>0</v>
      </c>
      <c r="BS706" s="28">
        <v>0</v>
      </c>
      <c r="BT706" s="28">
        <v>0</v>
      </c>
      <c r="BU706" s="28">
        <v>0</v>
      </c>
      <c r="BV706" s="31">
        <f t="shared" si="328"/>
        <v>0.77383306139999997</v>
      </c>
      <c r="BW706" s="31">
        <f t="shared" si="329"/>
        <v>0</v>
      </c>
      <c r="BX706" s="31">
        <f t="shared" si="330"/>
        <v>0</v>
      </c>
      <c r="BY706" s="31">
        <f t="shared" si="331"/>
        <v>0.77383306139999997</v>
      </c>
      <c r="BZ706" s="31">
        <f t="shared" si="332"/>
        <v>0</v>
      </c>
      <c r="CA706" s="31">
        <f t="shared" si="333"/>
        <v>0.43310527659999998</v>
      </c>
      <c r="CB706" s="31">
        <f t="shared" si="334"/>
        <v>0</v>
      </c>
      <c r="CC706" s="31">
        <f t="shared" si="335"/>
        <v>0</v>
      </c>
      <c r="CD706" s="31">
        <f t="shared" si="336"/>
        <v>0.43310527659999998</v>
      </c>
      <c r="CE706" s="31">
        <f t="shared" si="337"/>
        <v>0</v>
      </c>
      <c r="CF706" s="85" t="s">
        <v>1404</v>
      </c>
    </row>
    <row r="707" spans="1:84" ht="52.5" customHeight="1" x14ac:dyDescent="0.25">
      <c r="A707" s="7" t="s">
        <v>124</v>
      </c>
      <c r="B707" s="18" t="s">
        <v>959</v>
      </c>
      <c r="C707" s="8" t="s">
        <v>960</v>
      </c>
      <c r="D707" s="63">
        <v>2018</v>
      </c>
      <c r="E707" s="63">
        <v>2018</v>
      </c>
      <c r="F707" s="63" t="s">
        <v>1358</v>
      </c>
      <c r="G707" s="64">
        <v>7.0721940347411435E-3</v>
      </c>
      <c r="H707" s="64">
        <f t="shared" si="324"/>
        <v>0</v>
      </c>
      <c r="I707" s="31" t="s">
        <v>1314</v>
      </c>
      <c r="J707" s="31">
        <v>0</v>
      </c>
      <c r="K707" s="31">
        <f t="shared" si="325"/>
        <v>0</v>
      </c>
      <c r="L707" s="31" t="s">
        <v>1314</v>
      </c>
      <c r="M707" s="64">
        <v>0</v>
      </c>
      <c r="N707" s="31">
        <v>0</v>
      </c>
      <c r="O707" s="65">
        <v>8.5132242912599979E-2</v>
      </c>
      <c r="P707" s="28">
        <v>9.7902079349489968E-2</v>
      </c>
      <c r="Q707" s="28">
        <v>0</v>
      </c>
      <c r="R707" s="31">
        <v>0</v>
      </c>
      <c r="S707" s="31">
        <f t="shared" si="322"/>
        <v>0</v>
      </c>
      <c r="T707" s="31">
        <f t="shared" si="323"/>
        <v>0</v>
      </c>
      <c r="U707" s="31">
        <f t="shared" si="327"/>
        <v>0</v>
      </c>
      <c r="V707" s="31">
        <f t="shared" si="326"/>
        <v>0</v>
      </c>
      <c r="W707" s="31">
        <f t="shared" si="338"/>
        <v>0</v>
      </c>
      <c r="X707" s="31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0</v>
      </c>
      <c r="AF707" s="28">
        <v>0</v>
      </c>
      <c r="AG707" s="28">
        <v>0</v>
      </c>
      <c r="AH707" s="28">
        <v>0</v>
      </c>
      <c r="AI707" s="28">
        <v>0</v>
      </c>
      <c r="AJ707" s="28">
        <v>0</v>
      </c>
      <c r="AK707" s="28">
        <v>0</v>
      </c>
      <c r="AL707" s="28">
        <v>0</v>
      </c>
      <c r="AM707" s="28">
        <v>0</v>
      </c>
      <c r="AN707" s="28">
        <v>0</v>
      </c>
      <c r="AO707" s="28">
        <v>0</v>
      </c>
      <c r="AP707" s="28">
        <v>0</v>
      </c>
      <c r="AQ707" s="28">
        <v>0</v>
      </c>
      <c r="AR707" s="28">
        <v>0</v>
      </c>
      <c r="AS707" s="28">
        <v>0</v>
      </c>
      <c r="AT707" s="28">
        <v>0</v>
      </c>
      <c r="AU707" s="28">
        <v>0</v>
      </c>
      <c r="AV707" s="28">
        <v>0</v>
      </c>
      <c r="AW707" s="28">
        <v>0</v>
      </c>
      <c r="AX707" s="28">
        <v>0</v>
      </c>
      <c r="AY707" s="28">
        <v>0</v>
      </c>
      <c r="AZ707" s="28">
        <v>0</v>
      </c>
      <c r="BA707" s="28">
        <v>0</v>
      </c>
      <c r="BB707" s="28">
        <v>0</v>
      </c>
      <c r="BC707" s="28">
        <v>0</v>
      </c>
      <c r="BD707" s="28">
        <v>0</v>
      </c>
      <c r="BE707" s="28">
        <v>0</v>
      </c>
      <c r="BF707" s="28">
        <v>0</v>
      </c>
      <c r="BG707" s="28">
        <v>0</v>
      </c>
      <c r="BH707" s="28">
        <v>0</v>
      </c>
      <c r="BI707" s="28">
        <v>0</v>
      </c>
      <c r="BJ707" s="28">
        <v>0</v>
      </c>
      <c r="BK707" s="28">
        <v>0</v>
      </c>
      <c r="BL707" s="28">
        <v>0</v>
      </c>
      <c r="BM707" s="28">
        <v>0</v>
      </c>
      <c r="BN707" s="28">
        <v>0</v>
      </c>
      <c r="BO707" s="28">
        <v>0</v>
      </c>
      <c r="BP707" s="28">
        <v>0</v>
      </c>
      <c r="BQ707" s="28">
        <v>0</v>
      </c>
      <c r="BR707" s="28">
        <v>0</v>
      </c>
      <c r="BS707" s="28">
        <v>0</v>
      </c>
      <c r="BT707" s="28">
        <v>0</v>
      </c>
      <c r="BU707" s="28">
        <v>0</v>
      </c>
      <c r="BV707" s="31">
        <f t="shared" si="328"/>
        <v>0</v>
      </c>
      <c r="BW707" s="31">
        <f t="shared" si="329"/>
        <v>0</v>
      </c>
      <c r="BX707" s="31">
        <f t="shared" si="330"/>
        <v>0</v>
      </c>
      <c r="BY707" s="31">
        <f t="shared" si="331"/>
        <v>0</v>
      </c>
      <c r="BZ707" s="31">
        <f t="shared" si="332"/>
        <v>0</v>
      </c>
      <c r="CA707" s="31">
        <f t="shared" si="333"/>
        <v>0</v>
      </c>
      <c r="CB707" s="31">
        <f t="shared" si="334"/>
        <v>0</v>
      </c>
      <c r="CC707" s="31">
        <f t="shared" si="335"/>
        <v>0</v>
      </c>
      <c r="CD707" s="31">
        <f t="shared" si="336"/>
        <v>0</v>
      </c>
      <c r="CE707" s="31">
        <f t="shared" si="337"/>
        <v>0</v>
      </c>
      <c r="CF707" s="85" t="s">
        <v>1972</v>
      </c>
    </row>
    <row r="708" spans="1:84" ht="52.5" customHeight="1" x14ac:dyDescent="0.25">
      <c r="A708" s="7" t="s">
        <v>124</v>
      </c>
      <c r="B708" s="18" t="s">
        <v>961</v>
      </c>
      <c r="C708" s="8" t="s">
        <v>962</v>
      </c>
      <c r="D708" s="63">
        <v>2018</v>
      </c>
      <c r="E708" s="63">
        <v>2018</v>
      </c>
      <c r="F708" s="63" t="s">
        <v>1358</v>
      </c>
      <c r="G708" s="64">
        <v>7.0721940347411435E-3</v>
      </c>
      <c r="H708" s="64">
        <f t="shared" si="324"/>
        <v>0</v>
      </c>
      <c r="I708" s="31" t="s">
        <v>1314</v>
      </c>
      <c r="J708" s="31">
        <v>0</v>
      </c>
      <c r="K708" s="31">
        <f t="shared" si="325"/>
        <v>0</v>
      </c>
      <c r="L708" s="31" t="s">
        <v>1314</v>
      </c>
      <c r="M708" s="64">
        <v>0</v>
      </c>
      <c r="N708" s="31">
        <v>0</v>
      </c>
      <c r="O708" s="65">
        <v>8.5132242912599979E-2</v>
      </c>
      <c r="P708" s="28">
        <v>9.7902079349489968E-2</v>
      </c>
      <c r="Q708" s="28">
        <v>0</v>
      </c>
      <c r="R708" s="31">
        <v>0</v>
      </c>
      <c r="S708" s="31">
        <f t="shared" si="322"/>
        <v>0</v>
      </c>
      <c r="T708" s="31">
        <f t="shared" si="323"/>
        <v>0</v>
      </c>
      <c r="U708" s="31">
        <f t="shared" si="327"/>
        <v>0</v>
      </c>
      <c r="V708" s="31">
        <f t="shared" si="326"/>
        <v>0</v>
      </c>
      <c r="W708" s="31">
        <f t="shared" si="338"/>
        <v>0</v>
      </c>
      <c r="X708" s="31">
        <v>0</v>
      </c>
      <c r="Y708" s="28">
        <v>0</v>
      </c>
      <c r="Z708" s="28">
        <v>0</v>
      </c>
      <c r="AA708" s="28">
        <v>0</v>
      </c>
      <c r="AB708" s="28">
        <v>0</v>
      </c>
      <c r="AC708" s="28">
        <v>0</v>
      </c>
      <c r="AD708" s="28">
        <v>0</v>
      </c>
      <c r="AE708" s="28">
        <v>0</v>
      </c>
      <c r="AF708" s="28">
        <v>0</v>
      </c>
      <c r="AG708" s="28">
        <v>0</v>
      </c>
      <c r="AH708" s="28">
        <v>0</v>
      </c>
      <c r="AI708" s="28">
        <v>0</v>
      </c>
      <c r="AJ708" s="28">
        <v>0</v>
      </c>
      <c r="AK708" s="28">
        <v>0</v>
      </c>
      <c r="AL708" s="28">
        <v>0</v>
      </c>
      <c r="AM708" s="28">
        <v>0</v>
      </c>
      <c r="AN708" s="28">
        <v>0</v>
      </c>
      <c r="AO708" s="28">
        <v>0</v>
      </c>
      <c r="AP708" s="28">
        <v>0</v>
      </c>
      <c r="AQ708" s="28">
        <v>0</v>
      </c>
      <c r="AR708" s="28">
        <v>0</v>
      </c>
      <c r="AS708" s="28">
        <v>0</v>
      </c>
      <c r="AT708" s="28">
        <v>0</v>
      </c>
      <c r="AU708" s="28">
        <v>0</v>
      </c>
      <c r="AV708" s="28">
        <v>0</v>
      </c>
      <c r="AW708" s="28">
        <v>0</v>
      </c>
      <c r="AX708" s="28">
        <v>0</v>
      </c>
      <c r="AY708" s="28">
        <v>0</v>
      </c>
      <c r="AZ708" s="28">
        <v>0</v>
      </c>
      <c r="BA708" s="28">
        <v>0</v>
      </c>
      <c r="BB708" s="28">
        <v>0</v>
      </c>
      <c r="BC708" s="28">
        <v>0</v>
      </c>
      <c r="BD708" s="28">
        <v>0</v>
      </c>
      <c r="BE708" s="28">
        <v>0</v>
      </c>
      <c r="BF708" s="28">
        <v>0</v>
      </c>
      <c r="BG708" s="28">
        <v>0</v>
      </c>
      <c r="BH708" s="28">
        <v>0</v>
      </c>
      <c r="BI708" s="28">
        <v>0</v>
      </c>
      <c r="BJ708" s="28">
        <v>0</v>
      </c>
      <c r="BK708" s="28">
        <v>0</v>
      </c>
      <c r="BL708" s="28">
        <v>0</v>
      </c>
      <c r="BM708" s="28">
        <v>0</v>
      </c>
      <c r="BN708" s="28">
        <v>0</v>
      </c>
      <c r="BO708" s="28">
        <v>0</v>
      </c>
      <c r="BP708" s="28">
        <v>0</v>
      </c>
      <c r="BQ708" s="28">
        <v>0</v>
      </c>
      <c r="BR708" s="28">
        <v>0</v>
      </c>
      <c r="BS708" s="28">
        <v>0</v>
      </c>
      <c r="BT708" s="28">
        <v>0</v>
      </c>
      <c r="BU708" s="28">
        <v>0</v>
      </c>
      <c r="BV708" s="31">
        <f t="shared" si="328"/>
        <v>0</v>
      </c>
      <c r="BW708" s="31">
        <f t="shared" si="329"/>
        <v>0</v>
      </c>
      <c r="BX708" s="31">
        <f t="shared" si="330"/>
        <v>0</v>
      </c>
      <c r="BY708" s="31">
        <f t="shared" si="331"/>
        <v>0</v>
      </c>
      <c r="BZ708" s="31">
        <f t="shared" si="332"/>
        <v>0</v>
      </c>
      <c r="CA708" s="31">
        <f t="shared" si="333"/>
        <v>0</v>
      </c>
      <c r="CB708" s="31">
        <f t="shared" si="334"/>
        <v>0</v>
      </c>
      <c r="CC708" s="31">
        <f t="shared" si="335"/>
        <v>0</v>
      </c>
      <c r="CD708" s="31">
        <f t="shared" si="336"/>
        <v>0</v>
      </c>
      <c r="CE708" s="31">
        <f t="shared" si="337"/>
        <v>0</v>
      </c>
      <c r="CF708" s="85" t="s">
        <v>1972</v>
      </c>
    </row>
    <row r="709" spans="1:84" ht="52.5" customHeight="1" x14ac:dyDescent="0.25">
      <c r="A709" s="7" t="s">
        <v>124</v>
      </c>
      <c r="B709" s="18" t="s">
        <v>963</v>
      </c>
      <c r="C709" s="8" t="s">
        <v>964</v>
      </c>
      <c r="D709" s="63">
        <v>2018</v>
      </c>
      <c r="E709" s="63">
        <v>2018</v>
      </c>
      <c r="F709" s="63" t="s">
        <v>1358</v>
      </c>
      <c r="G709" s="64">
        <v>1.4144388069482287E-2</v>
      </c>
      <c r="H709" s="64">
        <f t="shared" si="324"/>
        <v>0</v>
      </c>
      <c r="I709" s="31" t="s">
        <v>1314</v>
      </c>
      <c r="J709" s="31">
        <v>0</v>
      </c>
      <c r="K709" s="31">
        <f t="shared" si="325"/>
        <v>0</v>
      </c>
      <c r="L709" s="31" t="s">
        <v>1314</v>
      </c>
      <c r="M709" s="64">
        <v>0</v>
      </c>
      <c r="N709" s="31">
        <v>0</v>
      </c>
      <c r="O709" s="65">
        <v>0.17026448582519996</v>
      </c>
      <c r="P709" s="28">
        <v>0.19580415869897994</v>
      </c>
      <c r="Q709" s="28">
        <v>0</v>
      </c>
      <c r="R709" s="31">
        <v>0</v>
      </c>
      <c r="S709" s="31">
        <f t="shared" si="322"/>
        <v>0</v>
      </c>
      <c r="T709" s="31">
        <f t="shared" si="323"/>
        <v>0</v>
      </c>
      <c r="U709" s="31">
        <f t="shared" si="327"/>
        <v>0</v>
      </c>
      <c r="V709" s="31">
        <f t="shared" si="326"/>
        <v>0</v>
      </c>
      <c r="W709" s="31">
        <f t="shared" si="338"/>
        <v>0</v>
      </c>
      <c r="X709" s="31">
        <v>0</v>
      </c>
      <c r="Y709" s="28">
        <v>0</v>
      </c>
      <c r="Z709" s="28">
        <v>0</v>
      </c>
      <c r="AA709" s="28">
        <v>0</v>
      </c>
      <c r="AB709" s="28">
        <v>0</v>
      </c>
      <c r="AC709" s="28">
        <v>0</v>
      </c>
      <c r="AD709" s="28">
        <v>0</v>
      </c>
      <c r="AE709" s="28">
        <v>0</v>
      </c>
      <c r="AF709" s="28">
        <v>0</v>
      </c>
      <c r="AG709" s="28">
        <v>0</v>
      </c>
      <c r="AH709" s="28">
        <v>0</v>
      </c>
      <c r="AI709" s="28">
        <v>0</v>
      </c>
      <c r="AJ709" s="28">
        <v>0</v>
      </c>
      <c r="AK709" s="28">
        <v>0</v>
      </c>
      <c r="AL709" s="28">
        <v>0</v>
      </c>
      <c r="AM709" s="28">
        <v>0</v>
      </c>
      <c r="AN709" s="28">
        <v>0</v>
      </c>
      <c r="AO709" s="28">
        <v>0</v>
      </c>
      <c r="AP709" s="28">
        <v>0</v>
      </c>
      <c r="AQ709" s="28">
        <v>0</v>
      </c>
      <c r="AR709" s="28">
        <v>0</v>
      </c>
      <c r="AS709" s="28">
        <v>0</v>
      </c>
      <c r="AT709" s="28">
        <v>0</v>
      </c>
      <c r="AU709" s="28">
        <v>0</v>
      </c>
      <c r="AV709" s="28">
        <v>0</v>
      </c>
      <c r="AW709" s="28">
        <v>0</v>
      </c>
      <c r="AX709" s="28">
        <v>0</v>
      </c>
      <c r="AY709" s="28">
        <v>0</v>
      </c>
      <c r="AZ709" s="28">
        <v>0</v>
      </c>
      <c r="BA709" s="28">
        <v>0</v>
      </c>
      <c r="BB709" s="28">
        <v>0</v>
      </c>
      <c r="BC709" s="28">
        <v>0</v>
      </c>
      <c r="BD709" s="28">
        <v>0</v>
      </c>
      <c r="BE709" s="28">
        <v>0</v>
      </c>
      <c r="BF709" s="28">
        <v>0</v>
      </c>
      <c r="BG709" s="28">
        <v>0</v>
      </c>
      <c r="BH709" s="28">
        <v>0</v>
      </c>
      <c r="BI709" s="28">
        <v>0</v>
      </c>
      <c r="BJ709" s="28">
        <v>0</v>
      </c>
      <c r="BK709" s="28">
        <v>0</v>
      </c>
      <c r="BL709" s="28">
        <v>0</v>
      </c>
      <c r="BM709" s="28">
        <v>0</v>
      </c>
      <c r="BN709" s="28">
        <v>0</v>
      </c>
      <c r="BO709" s="28">
        <v>0</v>
      </c>
      <c r="BP709" s="28">
        <v>0</v>
      </c>
      <c r="BQ709" s="28">
        <v>0</v>
      </c>
      <c r="BR709" s="28">
        <v>0</v>
      </c>
      <c r="BS709" s="28">
        <v>0</v>
      </c>
      <c r="BT709" s="28">
        <v>0</v>
      </c>
      <c r="BU709" s="28">
        <v>0</v>
      </c>
      <c r="BV709" s="31">
        <f t="shared" si="328"/>
        <v>0</v>
      </c>
      <c r="BW709" s="31">
        <f t="shared" si="329"/>
        <v>0</v>
      </c>
      <c r="BX709" s="31">
        <f t="shared" si="330"/>
        <v>0</v>
      </c>
      <c r="BY709" s="31">
        <f t="shared" si="331"/>
        <v>0</v>
      </c>
      <c r="BZ709" s="31">
        <f t="shared" si="332"/>
        <v>0</v>
      </c>
      <c r="CA709" s="31">
        <f t="shared" si="333"/>
        <v>0</v>
      </c>
      <c r="CB709" s="31">
        <f t="shared" si="334"/>
        <v>0</v>
      </c>
      <c r="CC709" s="31">
        <f t="shared" si="335"/>
        <v>0</v>
      </c>
      <c r="CD709" s="31">
        <f t="shared" si="336"/>
        <v>0</v>
      </c>
      <c r="CE709" s="31">
        <f t="shared" si="337"/>
        <v>0</v>
      </c>
      <c r="CF709" s="85" t="s">
        <v>1972</v>
      </c>
    </row>
    <row r="710" spans="1:84" ht="52.5" customHeight="1" x14ac:dyDescent="0.25">
      <c r="A710" s="7" t="s">
        <v>124</v>
      </c>
      <c r="B710" s="18" t="s">
        <v>965</v>
      </c>
      <c r="C710" s="8" t="s">
        <v>966</v>
      </c>
      <c r="D710" s="63">
        <v>2018</v>
      </c>
      <c r="E710" s="63">
        <v>2018</v>
      </c>
      <c r="F710" s="63" t="s">
        <v>1358</v>
      </c>
      <c r="G710" s="64">
        <v>7.0721940347411435E-3</v>
      </c>
      <c r="H710" s="64">
        <f t="shared" si="324"/>
        <v>0</v>
      </c>
      <c r="I710" s="31" t="s">
        <v>1314</v>
      </c>
      <c r="J710" s="31">
        <v>0</v>
      </c>
      <c r="K710" s="31">
        <f t="shared" si="325"/>
        <v>0</v>
      </c>
      <c r="L710" s="31" t="s">
        <v>1314</v>
      </c>
      <c r="M710" s="64">
        <v>0</v>
      </c>
      <c r="N710" s="31">
        <v>0</v>
      </c>
      <c r="O710" s="65">
        <v>8.5132242912599979E-2</v>
      </c>
      <c r="P710" s="28">
        <v>9.7902079349489968E-2</v>
      </c>
      <c r="Q710" s="28">
        <v>0</v>
      </c>
      <c r="R710" s="31">
        <v>0</v>
      </c>
      <c r="S710" s="31">
        <f t="shared" si="322"/>
        <v>0</v>
      </c>
      <c r="T710" s="31">
        <f t="shared" si="323"/>
        <v>0</v>
      </c>
      <c r="U710" s="31">
        <f t="shared" si="327"/>
        <v>0</v>
      </c>
      <c r="V710" s="31">
        <f t="shared" si="326"/>
        <v>0</v>
      </c>
      <c r="W710" s="31">
        <f t="shared" si="338"/>
        <v>0</v>
      </c>
      <c r="X710" s="31">
        <v>0</v>
      </c>
      <c r="Y710" s="28">
        <v>0</v>
      </c>
      <c r="Z710" s="28">
        <v>0</v>
      </c>
      <c r="AA710" s="28">
        <v>0</v>
      </c>
      <c r="AB710" s="28">
        <v>0</v>
      </c>
      <c r="AC710" s="28">
        <v>0</v>
      </c>
      <c r="AD710" s="28">
        <v>0</v>
      </c>
      <c r="AE710" s="28">
        <v>0</v>
      </c>
      <c r="AF710" s="28">
        <v>0</v>
      </c>
      <c r="AG710" s="28">
        <v>0</v>
      </c>
      <c r="AH710" s="28">
        <v>0</v>
      </c>
      <c r="AI710" s="28">
        <v>0</v>
      </c>
      <c r="AJ710" s="28">
        <v>0</v>
      </c>
      <c r="AK710" s="28">
        <v>0</v>
      </c>
      <c r="AL710" s="28">
        <v>0</v>
      </c>
      <c r="AM710" s="28">
        <v>0</v>
      </c>
      <c r="AN710" s="28">
        <v>0</v>
      </c>
      <c r="AO710" s="28">
        <v>0</v>
      </c>
      <c r="AP710" s="28">
        <v>0</v>
      </c>
      <c r="AQ710" s="28">
        <v>0</v>
      </c>
      <c r="AR710" s="28">
        <v>0</v>
      </c>
      <c r="AS710" s="28">
        <v>0</v>
      </c>
      <c r="AT710" s="28">
        <v>0</v>
      </c>
      <c r="AU710" s="28">
        <v>0</v>
      </c>
      <c r="AV710" s="28">
        <v>0</v>
      </c>
      <c r="AW710" s="28">
        <v>0</v>
      </c>
      <c r="AX710" s="28">
        <v>0</v>
      </c>
      <c r="AY710" s="28">
        <v>0</v>
      </c>
      <c r="AZ710" s="28">
        <v>0</v>
      </c>
      <c r="BA710" s="28">
        <v>0</v>
      </c>
      <c r="BB710" s="28">
        <v>0</v>
      </c>
      <c r="BC710" s="28">
        <v>0</v>
      </c>
      <c r="BD710" s="28">
        <v>0</v>
      </c>
      <c r="BE710" s="28">
        <v>0</v>
      </c>
      <c r="BF710" s="28">
        <v>0</v>
      </c>
      <c r="BG710" s="28">
        <v>0</v>
      </c>
      <c r="BH710" s="28">
        <v>0</v>
      </c>
      <c r="BI710" s="28">
        <v>0</v>
      </c>
      <c r="BJ710" s="28">
        <v>0</v>
      </c>
      <c r="BK710" s="28">
        <v>0</v>
      </c>
      <c r="BL710" s="28">
        <v>0</v>
      </c>
      <c r="BM710" s="28">
        <v>0</v>
      </c>
      <c r="BN710" s="28">
        <v>0</v>
      </c>
      <c r="BO710" s="28">
        <v>0</v>
      </c>
      <c r="BP710" s="28">
        <v>0</v>
      </c>
      <c r="BQ710" s="28">
        <v>0</v>
      </c>
      <c r="BR710" s="28">
        <v>0</v>
      </c>
      <c r="BS710" s="28">
        <v>0</v>
      </c>
      <c r="BT710" s="28">
        <v>0</v>
      </c>
      <c r="BU710" s="28">
        <v>0</v>
      </c>
      <c r="BV710" s="31">
        <f t="shared" si="328"/>
        <v>0</v>
      </c>
      <c r="BW710" s="31">
        <f t="shared" si="329"/>
        <v>0</v>
      </c>
      <c r="BX710" s="31">
        <f t="shared" si="330"/>
        <v>0</v>
      </c>
      <c r="BY710" s="31">
        <f t="shared" si="331"/>
        <v>0</v>
      </c>
      <c r="BZ710" s="31">
        <f t="shared" si="332"/>
        <v>0</v>
      </c>
      <c r="CA710" s="31">
        <f t="shared" si="333"/>
        <v>0</v>
      </c>
      <c r="CB710" s="31">
        <f t="shared" si="334"/>
        <v>0</v>
      </c>
      <c r="CC710" s="31">
        <f t="shared" si="335"/>
        <v>0</v>
      </c>
      <c r="CD710" s="31">
        <f t="shared" si="336"/>
        <v>0</v>
      </c>
      <c r="CE710" s="31">
        <f t="shared" si="337"/>
        <v>0</v>
      </c>
      <c r="CF710" s="85" t="s">
        <v>1972</v>
      </c>
    </row>
    <row r="711" spans="1:84" ht="52.5" customHeight="1" x14ac:dyDescent="0.25">
      <c r="A711" s="7" t="s">
        <v>124</v>
      </c>
      <c r="B711" s="18" t="s">
        <v>967</v>
      </c>
      <c r="C711" s="8" t="s">
        <v>968</v>
      </c>
      <c r="D711" s="63">
        <v>2018</v>
      </c>
      <c r="E711" s="63">
        <v>2018</v>
      </c>
      <c r="F711" s="63" t="s">
        <v>1358</v>
      </c>
      <c r="G711" s="64">
        <v>1.4144388069482287E-2</v>
      </c>
      <c r="H711" s="64">
        <f t="shared" si="324"/>
        <v>0</v>
      </c>
      <c r="I711" s="31" t="s">
        <v>1314</v>
      </c>
      <c r="J711" s="31">
        <v>0</v>
      </c>
      <c r="K711" s="31">
        <f t="shared" si="325"/>
        <v>0</v>
      </c>
      <c r="L711" s="31" t="s">
        <v>1314</v>
      </c>
      <c r="M711" s="64">
        <v>0</v>
      </c>
      <c r="N711" s="31">
        <v>0</v>
      </c>
      <c r="O711" s="65">
        <v>0.17026448582519996</v>
      </c>
      <c r="P711" s="28">
        <v>0.19580415869897994</v>
      </c>
      <c r="Q711" s="28">
        <v>0</v>
      </c>
      <c r="R711" s="31">
        <v>0</v>
      </c>
      <c r="S711" s="31">
        <f t="shared" si="322"/>
        <v>0</v>
      </c>
      <c r="T711" s="31">
        <f t="shared" si="323"/>
        <v>0</v>
      </c>
      <c r="U711" s="31">
        <f t="shared" si="327"/>
        <v>0</v>
      </c>
      <c r="V711" s="31">
        <f t="shared" si="326"/>
        <v>0</v>
      </c>
      <c r="W711" s="31">
        <f t="shared" si="338"/>
        <v>0</v>
      </c>
      <c r="X711" s="31">
        <v>0</v>
      </c>
      <c r="Y711" s="28">
        <v>0</v>
      </c>
      <c r="Z711" s="28">
        <v>0</v>
      </c>
      <c r="AA711" s="28">
        <v>0</v>
      </c>
      <c r="AB711" s="28">
        <v>0</v>
      </c>
      <c r="AC711" s="28">
        <v>0</v>
      </c>
      <c r="AD711" s="28">
        <v>0</v>
      </c>
      <c r="AE711" s="28">
        <v>0</v>
      </c>
      <c r="AF711" s="28">
        <v>0</v>
      </c>
      <c r="AG711" s="28">
        <v>0</v>
      </c>
      <c r="AH711" s="28">
        <v>0</v>
      </c>
      <c r="AI711" s="28">
        <v>0</v>
      </c>
      <c r="AJ711" s="28">
        <v>0</v>
      </c>
      <c r="AK711" s="28">
        <v>0</v>
      </c>
      <c r="AL711" s="28">
        <v>0</v>
      </c>
      <c r="AM711" s="28">
        <v>0</v>
      </c>
      <c r="AN711" s="28">
        <v>0</v>
      </c>
      <c r="AO711" s="28">
        <v>0</v>
      </c>
      <c r="AP711" s="28">
        <v>0</v>
      </c>
      <c r="AQ711" s="28">
        <v>0</v>
      </c>
      <c r="AR711" s="28">
        <v>0</v>
      </c>
      <c r="AS711" s="28">
        <v>0</v>
      </c>
      <c r="AT711" s="28">
        <v>0</v>
      </c>
      <c r="AU711" s="28">
        <v>0</v>
      </c>
      <c r="AV711" s="28">
        <v>0</v>
      </c>
      <c r="AW711" s="28">
        <v>0</v>
      </c>
      <c r="AX711" s="28">
        <v>0</v>
      </c>
      <c r="AY711" s="28">
        <v>0</v>
      </c>
      <c r="AZ711" s="28">
        <v>0</v>
      </c>
      <c r="BA711" s="28">
        <v>0</v>
      </c>
      <c r="BB711" s="28">
        <v>0</v>
      </c>
      <c r="BC711" s="28">
        <v>0</v>
      </c>
      <c r="BD711" s="28">
        <v>0</v>
      </c>
      <c r="BE711" s="28">
        <v>0</v>
      </c>
      <c r="BF711" s="28">
        <v>0</v>
      </c>
      <c r="BG711" s="28">
        <v>0</v>
      </c>
      <c r="BH711" s="28">
        <v>0</v>
      </c>
      <c r="BI711" s="28">
        <v>0</v>
      </c>
      <c r="BJ711" s="28">
        <v>0</v>
      </c>
      <c r="BK711" s="28">
        <v>0</v>
      </c>
      <c r="BL711" s="28">
        <v>0</v>
      </c>
      <c r="BM711" s="28">
        <v>0</v>
      </c>
      <c r="BN711" s="28">
        <v>0</v>
      </c>
      <c r="BO711" s="28">
        <v>0</v>
      </c>
      <c r="BP711" s="28">
        <v>0</v>
      </c>
      <c r="BQ711" s="28">
        <v>0</v>
      </c>
      <c r="BR711" s="28">
        <v>0</v>
      </c>
      <c r="BS711" s="28">
        <v>0</v>
      </c>
      <c r="BT711" s="28">
        <v>0</v>
      </c>
      <c r="BU711" s="28">
        <v>0</v>
      </c>
      <c r="BV711" s="31">
        <f t="shared" si="328"/>
        <v>0</v>
      </c>
      <c r="BW711" s="31">
        <f t="shared" si="329"/>
        <v>0</v>
      </c>
      <c r="BX711" s="31">
        <f t="shared" si="330"/>
        <v>0</v>
      </c>
      <c r="BY711" s="31">
        <f t="shared" si="331"/>
        <v>0</v>
      </c>
      <c r="BZ711" s="31">
        <f t="shared" si="332"/>
        <v>0</v>
      </c>
      <c r="CA711" s="31">
        <f t="shared" si="333"/>
        <v>0</v>
      </c>
      <c r="CB711" s="31">
        <f t="shared" si="334"/>
        <v>0</v>
      </c>
      <c r="CC711" s="31">
        <f t="shared" si="335"/>
        <v>0</v>
      </c>
      <c r="CD711" s="31">
        <f t="shared" si="336"/>
        <v>0</v>
      </c>
      <c r="CE711" s="31">
        <f t="shared" si="337"/>
        <v>0</v>
      </c>
      <c r="CF711" s="85" t="s">
        <v>1972</v>
      </c>
    </row>
    <row r="712" spans="1:84" ht="52.5" customHeight="1" x14ac:dyDescent="0.25">
      <c r="A712" s="7" t="s">
        <v>124</v>
      </c>
      <c r="B712" s="18" t="s">
        <v>969</v>
      </c>
      <c r="C712" s="8" t="s">
        <v>970</v>
      </c>
      <c r="D712" s="63">
        <v>2018</v>
      </c>
      <c r="E712" s="63">
        <v>2018</v>
      </c>
      <c r="F712" s="63" t="s">
        <v>1358</v>
      </c>
      <c r="G712" s="64">
        <v>7.0721940347411435E-3</v>
      </c>
      <c r="H712" s="64">
        <f t="shared" si="324"/>
        <v>0</v>
      </c>
      <c r="I712" s="31" t="s">
        <v>1314</v>
      </c>
      <c r="J712" s="31">
        <v>0</v>
      </c>
      <c r="K712" s="31">
        <f t="shared" si="325"/>
        <v>0</v>
      </c>
      <c r="L712" s="31" t="s">
        <v>1314</v>
      </c>
      <c r="M712" s="64">
        <v>0</v>
      </c>
      <c r="N712" s="31">
        <v>0</v>
      </c>
      <c r="O712" s="65">
        <v>8.5132242912599979E-2</v>
      </c>
      <c r="P712" s="28">
        <v>9.7902079349489968E-2</v>
      </c>
      <c r="Q712" s="28">
        <v>0</v>
      </c>
      <c r="R712" s="31">
        <v>0</v>
      </c>
      <c r="S712" s="31">
        <f t="shared" si="322"/>
        <v>0</v>
      </c>
      <c r="T712" s="31">
        <f t="shared" si="323"/>
        <v>0</v>
      </c>
      <c r="U712" s="31">
        <f t="shared" si="327"/>
        <v>0</v>
      </c>
      <c r="V712" s="31">
        <f t="shared" si="326"/>
        <v>0</v>
      </c>
      <c r="W712" s="31">
        <f t="shared" si="338"/>
        <v>0</v>
      </c>
      <c r="X712" s="31">
        <v>0</v>
      </c>
      <c r="Y712" s="28">
        <v>0</v>
      </c>
      <c r="Z712" s="28">
        <v>0</v>
      </c>
      <c r="AA712" s="28">
        <v>0</v>
      </c>
      <c r="AB712" s="28">
        <v>0</v>
      </c>
      <c r="AC712" s="28">
        <v>0</v>
      </c>
      <c r="AD712" s="28">
        <v>0</v>
      </c>
      <c r="AE712" s="28">
        <v>0</v>
      </c>
      <c r="AF712" s="28">
        <v>0</v>
      </c>
      <c r="AG712" s="28">
        <v>0</v>
      </c>
      <c r="AH712" s="28">
        <v>0</v>
      </c>
      <c r="AI712" s="28">
        <v>0</v>
      </c>
      <c r="AJ712" s="28">
        <v>0</v>
      </c>
      <c r="AK712" s="28">
        <v>0</v>
      </c>
      <c r="AL712" s="28">
        <v>0</v>
      </c>
      <c r="AM712" s="28">
        <v>0</v>
      </c>
      <c r="AN712" s="28">
        <v>0</v>
      </c>
      <c r="AO712" s="28">
        <v>0</v>
      </c>
      <c r="AP712" s="28">
        <v>0</v>
      </c>
      <c r="AQ712" s="28">
        <v>0</v>
      </c>
      <c r="AR712" s="28">
        <v>0</v>
      </c>
      <c r="AS712" s="28">
        <v>0</v>
      </c>
      <c r="AT712" s="28">
        <v>0</v>
      </c>
      <c r="AU712" s="28">
        <v>0</v>
      </c>
      <c r="AV712" s="28">
        <v>0</v>
      </c>
      <c r="AW712" s="28">
        <v>0</v>
      </c>
      <c r="AX712" s="28">
        <v>0</v>
      </c>
      <c r="AY712" s="28">
        <v>0</v>
      </c>
      <c r="AZ712" s="28">
        <v>0</v>
      </c>
      <c r="BA712" s="28">
        <v>0</v>
      </c>
      <c r="BB712" s="28">
        <v>0</v>
      </c>
      <c r="BC712" s="28">
        <v>0</v>
      </c>
      <c r="BD712" s="28">
        <v>0</v>
      </c>
      <c r="BE712" s="28">
        <v>0</v>
      </c>
      <c r="BF712" s="28">
        <v>0</v>
      </c>
      <c r="BG712" s="28">
        <v>0</v>
      </c>
      <c r="BH712" s="28">
        <v>0</v>
      </c>
      <c r="BI712" s="28">
        <v>0</v>
      </c>
      <c r="BJ712" s="28">
        <v>0</v>
      </c>
      <c r="BK712" s="28">
        <v>0</v>
      </c>
      <c r="BL712" s="28">
        <v>0</v>
      </c>
      <c r="BM712" s="28">
        <v>0</v>
      </c>
      <c r="BN712" s="28">
        <v>0</v>
      </c>
      <c r="BO712" s="28">
        <v>0</v>
      </c>
      <c r="BP712" s="28">
        <v>0</v>
      </c>
      <c r="BQ712" s="28">
        <v>0</v>
      </c>
      <c r="BR712" s="28">
        <v>0</v>
      </c>
      <c r="BS712" s="28">
        <v>0</v>
      </c>
      <c r="BT712" s="28">
        <v>0</v>
      </c>
      <c r="BU712" s="28">
        <v>0</v>
      </c>
      <c r="BV712" s="31">
        <f t="shared" si="328"/>
        <v>0</v>
      </c>
      <c r="BW712" s="31">
        <f t="shared" si="329"/>
        <v>0</v>
      </c>
      <c r="BX712" s="31">
        <f t="shared" si="330"/>
        <v>0</v>
      </c>
      <c r="BY712" s="31">
        <f t="shared" si="331"/>
        <v>0</v>
      </c>
      <c r="BZ712" s="31">
        <f t="shared" si="332"/>
        <v>0</v>
      </c>
      <c r="CA712" s="31">
        <f t="shared" si="333"/>
        <v>0</v>
      </c>
      <c r="CB712" s="31">
        <f t="shared" si="334"/>
        <v>0</v>
      </c>
      <c r="CC712" s="31">
        <f t="shared" si="335"/>
        <v>0</v>
      </c>
      <c r="CD712" s="31">
        <f t="shared" si="336"/>
        <v>0</v>
      </c>
      <c r="CE712" s="31">
        <f t="shared" si="337"/>
        <v>0</v>
      </c>
      <c r="CF712" s="85" t="s">
        <v>1972</v>
      </c>
    </row>
    <row r="713" spans="1:84" ht="52.5" customHeight="1" x14ac:dyDescent="0.25">
      <c r="A713" s="7" t="s">
        <v>124</v>
      </c>
      <c r="B713" s="18" t="s">
        <v>971</v>
      </c>
      <c r="C713" s="8" t="s">
        <v>972</v>
      </c>
      <c r="D713" s="63">
        <v>2018</v>
      </c>
      <c r="E713" s="63">
        <v>2018</v>
      </c>
      <c r="F713" s="63" t="s">
        <v>1358</v>
      </c>
      <c r="G713" s="64">
        <v>7.0721940347411435E-3</v>
      </c>
      <c r="H713" s="64">
        <f t="shared" si="324"/>
        <v>0</v>
      </c>
      <c r="I713" s="31" t="s">
        <v>1314</v>
      </c>
      <c r="J713" s="31">
        <v>0</v>
      </c>
      <c r="K713" s="31">
        <f t="shared" si="325"/>
        <v>0</v>
      </c>
      <c r="L713" s="31" t="s">
        <v>1314</v>
      </c>
      <c r="M713" s="64">
        <v>0</v>
      </c>
      <c r="N713" s="31">
        <v>0</v>
      </c>
      <c r="O713" s="65">
        <v>8.5132242912599979E-2</v>
      </c>
      <c r="P713" s="28">
        <v>9.7902079349489968E-2</v>
      </c>
      <c r="Q713" s="28">
        <v>0</v>
      </c>
      <c r="R713" s="31">
        <v>0</v>
      </c>
      <c r="S713" s="31">
        <f t="shared" si="322"/>
        <v>0</v>
      </c>
      <c r="T713" s="31">
        <f t="shared" si="323"/>
        <v>0</v>
      </c>
      <c r="U713" s="31">
        <f t="shared" si="327"/>
        <v>0</v>
      </c>
      <c r="V713" s="31">
        <f t="shared" si="326"/>
        <v>0</v>
      </c>
      <c r="W713" s="31">
        <f t="shared" si="338"/>
        <v>0</v>
      </c>
      <c r="X713" s="31">
        <v>0</v>
      </c>
      <c r="Y713" s="28">
        <v>0</v>
      </c>
      <c r="Z713" s="28">
        <v>0</v>
      </c>
      <c r="AA713" s="28">
        <v>0</v>
      </c>
      <c r="AB713" s="28">
        <v>0</v>
      </c>
      <c r="AC713" s="28">
        <v>0</v>
      </c>
      <c r="AD713" s="28">
        <v>0</v>
      </c>
      <c r="AE713" s="28">
        <v>0</v>
      </c>
      <c r="AF713" s="28">
        <v>0</v>
      </c>
      <c r="AG713" s="28">
        <v>0</v>
      </c>
      <c r="AH713" s="28">
        <v>0</v>
      </c>
      <c r="AI713" s="28">
        <v>0</v>
      </c>
      <c r="AJ713" s="28">
        <v>0</v>
      </c>
      <c r="AK713" s="28">
        <v>0</v>
      </c>
      <c r="AL713" s="28">
        <v>0</v>
      </c>
      <c r="AM713" s="28">
        <v>0</v>
      </c>
      <c r="AN713" s="28">
        <v>0</v>
      </c>
      <c r="AO713" s="28">
        <v>0</v>
      </c>
      <c r="AP713" s="28">
        <v>0</v>
      </c>
      <c r="AQ713" s="28">
        <v>0</v>
      </c>
      <c r="AR713" s="28">
        <v>0</v>
      </c>
      <c r="AS713" s="28">
        <v>0</v>
      </c>
      <c r="AT713" s="28">
        <v>0</v>
      </c>
      <c r="AU713" s="28">
        <v>0</v>
      </c>
      <c r="AV713" s="28">
        <v>0</v>
      </c>
      <c r="AW713" s="28">
        <v>0</v>
      </c>
      <c r="AX713" s="28">
        <v>0</v>
      </c>
      <c r="AY713" s="28">
        <v>0</v>
      </c>
      <c r="AZ713" s="28">
        <v>0</v>
      </c>
      <c r="BA713" s="28">
        <v>0</v>
      </c>
      <c r="BB713" s="28">
        <v>0</v>
      </c>
      <c r="BC713" s="28">
        <v>0</v>
      </c>
      <c r="BD713" s="28">
        <v>0</v>
      </c>
      <c r="BE713" s="28">
        <v>0</v>
      </c>
      <c r="BF713" s="28">
        <v>0</v>
      </c>
      <c r="BG713" s="28">
        <v>0</v>
      </c>
      <c r="BH713" s="28">
        <v>0</v>
      </c>
      <c r="BI713" s="28">
        <v>0</v>
      </c>
      <c r="BJ713" s="28">
        <v>0</v>
      </c>
      <c r="BK713" s="28">
        <v>0</v>
      </c>
      <c r="BL713" s="28">
        <v>0</v>
      </c>
      <c r="BM713" s="28">
        <v>0</v>
      </c>
      <c r="BN713" s="28">
        <v>0</v>
      </c>
      <c r="BO713" s="28">
        <v>0</v>
      </c>
      <c r="BP713" s="28">
        <v>0</v>
      </c>
      <c r="BQ713" s="28">
        <v>0</v>
      </c>
      <c r="BR713" s="28">
        <v>0</v>
      </c>
      <c r="BS713" s="28">
        <v>0</v>
      </c>
      <c r="BT713" s="28">
        <v>0</v>
      </c>
      <c r="BU713" s="28">
        <v>0</v>
      </c>
      <c r="BV713" s="31">
        <f t="shared" si="328"/>
        <v>0</v>
      </c>
      <c r="BW713" s="31">
        <f t="shared" si="329"/>
        <v>0</v>
      </c>
      <c r="BX713" s="31">
        <f t="shared" si="330"/>
        <v>0</v>
      </c>
      <c r="BY713" s="31">
        <f t="shared" si="331"/>
        <v>0</v>
      </c>
      <c r="BZ713" s="31">
        <f t="shared" si="332"/>
        <v>0</v>
      </c>
      <c r="CA713" s="31">
        <f t="shared" si="333"/>
        <v>0</v>
      </c>
      <c r="CB713" s="31">
        <f t="shared" si="334"/>
        <v>0</v>
      </c>
      <c r="CC713" s="31">
        <f t="shared" si="335"/>
        <v>0</v>
      </c>
      <c r="CD713" s="31">
        <f t="shared" si="336"/>
        <v>0</v>
      </c>
      <c r="CE713" s="31">
        <f t="shared" si="337"/>
        <v>0</v>
      </c>
      <c r="CF713" s="85" t="s">
        <v>1972</v>
      </c>
    </row>
    <row r="714" spans="1:84" ht="52.5" customHeight="1" x14ac:dyDescent="0.25">
      <c r="A714" s="7" t="s">
        <v>124</v>
      </c>
      <c r="B714" s="18" t="s">
        <v>973</v>
      </c>
      <c r="C714" s="8" t="s">
        <v>974</v>
      </c>
      <c r="D714" s="63">
        <v>2018</v>
      </c>
      <c r="E714" s="63">
        <v>2018</v>
      </c>
      <c r="F714" s="63" t="s">
        <v>1358</v>
      </c>
      <c r="G714" s="64">
        <v>7.0721940347411435E-3</v>
      </c>
      <c r="H714" s="64">
        <f t="shared" si="324"/>
        <v>0</v>
      </c>
      <c r="I714" s="31" t="s">
        <v>1314</v>
      </c>
      <c r="J714" s="31">
        <v>0</v>
      </c>
      <c r="K714" s="31">
        <f t="shared" si="325"/>
        <v>0</v>
      </c>
      <c r="L714" s="31" t="s">
        <v>1314</v>
      </c>
      <c r="M714" s="64">
        <v>0</v>
      </c>
      <c r="N714" s="31">
        <v>0</v>
      </c>
      <c r="O714" s="65">
        <v>8.5132242912599979E-2</v>
      </c>
      <c r="P714" s="28">
        <v>9.7902079349489968E-2</v>
      </c>
      <c r="Q714" s="28">
        <v>0</v>
      </c>
      <c r="R714" s="31">
        <v>0</v>
      </c>
      <c r="S714" s="31">
        <f t="shared" si="322"/>
        <v>0</v>
      </c>
      <c r="T714" s="31">
        <f t="shared" si="323"/>
        <v>0</v>
      </c>
      <c r="U714" s="31">
        <f t="shared" si="327"/>
        <v>0</v>
      </c>
      <c r="V714" s="31">
        <f t="shared" si="326"/>
        <v>0</v>
      </c>
      <c r="W714" s="31">
        <f t="shared" si="338"/>
        <v>0</v>
      </c>
      <c r="X714" s="31">
        <v>0</v>
      </c>
      <c r="Y714" s="28">
        <v>0</v>
      </c>
      <c r="Z714" s="28">
        <v>0</v>
      </c>
      <c r="AA714" s="28">
        <v>0</v>
      </c>
      <c r="AB714" s="28">
        <v>0</v>
      </c>
      <c r="AC714" s="28">
        <v>0</v>
      </c>
      <c r="AD714" s="28">
        <v>0</v>
      </c>
      <c r="AE714" s="28">
        <v>0</v>
      </c>
      <c r="AF714" s="28">
        <v>0</v>
      </c>
      <c r="AG714" s="28">
        <v>0</v>
      </c>
      <c r="AH714" s="28">
        <v>0</v>
      </c>
      <c r="AI714" s="28">
        <v>0</v>
      </c>
      <c r="AJ714" s="28">
        <v>0</v>
      </c>
      <c r="AK714" s="28">
        <v>0</v>
      </c>
      <c r="AL714" s="28">
        <v>0</v>
      </c>
      <c r="AM714" s="28">
        <v>0</v>
      </c>
      <c r="AN714" s="28">
        <v>0</v>
      </c>
      <c r="AO714" s="28">
        <v>0</v>
      </c>
      <c r="AP714" s="28">
        <v>0</v>
      </c>
      <c r="AQ714" s="28">
        <v>0</v>
      </c>
      <c r="AR714" s="28">
        <v>0</v>
      </c>
      <c r="AS714" s="28">
        <v>0</v>
      </c>
      <c r="AT714" s="28">
        <v>0</v>
      </c>
      <c r="AU714" s="28">
        <v>0</v>
      </c>
      <c r="AV714" s="28">
        <v>0</v>
      </c>
      <c r="AW714" s="28">
        <v>0</v>
      </c>
      <c r="AX714" s="28">
        <v>0</v>
      </c>
      <c r="AY714" s="28">
        <v>0</v>
      </c>
      <c r="AZ714" s="28">
        <v>0</v>
      </c>
      <c r="BA714" s="28">
        <v>0</v>
      </c>
      <c r="BB714" s="28">
        <v>0</v>
      </c>
      <c r="BC714" s="28">
        <v>0</v>
      </c>
      <c r="BD714" s="28">
        <v>0</v>
      </c>
      <c r="BE714" s="28">
        <v>0</v>
      </c>
      <c r="BF714" s="28">
        <v>0</v>
      </c>
      <c r="BG714" s="28">
        <v>0</v>
      </c>
      <c r="BH714" s="28">
        <v>0</v>
      </c>
      <c r="BI714" s="28">
        <v>0</v>
      </c>
      <c r="BJ714" s="28">
        <v>0</v>
      </c>
      <c r="BK714" s="28">
        <v>0</v>
      </c>
      <c r="BL714" s="28">
        <v>0</v>
      </c>
      <c r="BM714" s="28">
        <v>0</v>
      </c>
      <c r="BN714" s="28">
        <v>0</v>
      </c>
      <c r="BO714" s="28">
        <v>0</v>
      </c>
      <c r="BP714" s="28">
        <v>0</v>
      </c>
      <c r="BQ714" s="28">
        <v>0</v>
      </c>
      <c r="BR714" s="28">
        <v>0</v>
      </c>
      <c r="BS714" s="28">
        <v>0</v>
      </c>
      <c r="BT714" s="28">
        <v>0</v>
      </c>
      <c r="BU714" s="28">
        <v>0</v>
      </c>
      <c r="BV714" s="31">
        <f t="shared" si="328"/>
        <v>0</v>
      </c>
      <c r="BW714" s="31">
        <f t="shared" si="329"/>
        <v>0</v>
      </c>
      <c r="BX714" s="31">
        <f t="shared" si="330"/>
        <v>0</v>
      </c>
      <c r="BY714" s="31">
        <f t="shared" si="331"/>
        <v>0</v>
      </c>
      <c r="BZ714" s="31">
        <f t="shared" si="332"/>
        <v>0</v>
      </c>
      <c r="CA714" s="31">
        <f t="shared" si="333"/>
        <v>0</v>
      </c>
      <c r="CB714" s="31">
        <f t="shared" si="334"/>
        <v>0</v>
      </c>
      <c r="CC714" s="31">
        <f t="shared" si="335"/>
        <v>0</v>
      </c>
      <c r="CD714" s="31">
        <f t="shared" si="336"/>
        <v>0</v>
      </c>
      <c r="CE714" s="31">
        <f t="shared" si="337"/>
        <v>0</v>
      </c>
      <c r="CF714" s="85" t="s">
        <v>1972</v>
      </c>
    </row>
    <row r="715" spans="1:84" ht="52.5" customHeight="1" x14ac:dyDescent="0.25">
      <c r="A715" s="7" t="s">
        <v>124</v>
      </c>
      <c r="B715" s="18" t="s">
        <v>975</v>
      </c>
      <c r="C715" s="8" t="s">
        <v>976</v>
      </c>
      <c r="D715" s="63">
        <v>2018</v>
      </c>
      <c r="E715" s="63">
        <v>2018</v>
      </c>
      <c r="F715" s="63" t="s">
        <v>1358</v>
      </c>
      <c r="G715" s="64">
        <v>7.0721940347411435E-3</v>
      </c>
      <c r="H715" s="64">
        <f t="shared" si="324"/>
        <v>0</v>
      </c>
      <c r="I715" s="31" t="s">
        <v>1314</v>
      </c>
      <c r="J715" s="31">
        <v>0</v>
      </c>
      <c r="K715" s="31">
        <f t="shared" si="325"/>
        <v>0</v>
      </c>
      <c r="L715" s="31" t="s">
        <v>1314</v>
      </c>
      <c r="M715" s="64">
        <v>0</v>
      </c>
      <c r="N715" s="31">
        <v>0</v>
      </c>
      <c r="O715" s="65">
        <v>8.5132242912599979E-2</v>
      </c>
      <c r="P715" s="28">
        <v>9.7902079349489968E-2</v>
      </c>
      <c r="Q715" s="28">
        <v>0</v>
      </c>
      <c r="R715" s="31">
        <v>0</v>
      </c>
      <c r="S715" s="31">
        <f t="shared" si="322"/>
        <v>0</v>
      </c>
      <c r="T715" s="31">
        <f t="shared" si="323"/>
        <v>0</v>
      </c>
      <c r="U715" s="31">
        <f t="shared" si="327"/>
        <v>0</v>
      </c>
      <c r="V715" s="31">
        <f t="shared" si="326"/>
        <v>0</v>
      </c>
      <c r="W715" s="31">
        <f t="shared" si="338"/>
        <v>0</v>
      </c>
      <c r="X715" s="31">
        <v>0</v>
      </c>
      <c r="Y715" s="28">
        <v>0</v>
      </c>
      <c r="Z715" s="28">
        <v>0</v>
      </c>
      <c r="AA715" s="28">
        <v>0</v>
      </c>
      <c r="AB715" s="28">
        <v>0</v>
      </c>
      <c r="AC715" s="28">
        <v>0</v>
      </c>
      <c r="AD715" s="28">
        <v>0</v>
      </c>
      <c r="AE715" s="28">
        <v>0</v>
      </c>
      <c r="AF715" s="28">
        <v>0</v>
      </c>
      <c r="AG715" s="28">
        <v>0</v>
      </c>
      <c r="AH715" s="28">
        <v>0</v>
      </c>
      <c r="AI715" s="28">
        <v>0</v>
      </c>
      <c r="AJ715" s="28">
        <v>0</v>
      </c>
      <c r="AK715" s="28">
        <v>0</v>
      </c>
      <c r="AL715" s="28">
        <v>0</v>
      </c>
      <c r="AM715" s="28">
        <v>0</v>
      </c>
      <c r="AN715" s="28">
        <v>0</v>
      </c>
      <c r="AO715" s="28">
        <v>0</v>
      </c>
      <c r="AP715" s="28">
        <v>0</v>
      </c>
      <c r="AQ715" s="28">
        <v>0</v>
      </c>
      <c r="AR715" s="28">
        <v>0</v>
      </c>
      <c r="AS715" s="28">
        <v>0</v>
      </c>
      <c r="AT715" s="28">
        <v>0</v>
      </c>
      <c r="AU715" s="28">
        <v>0</v>
      </c>
      <c r="AV715" s="28">
        <v>0</v>
      </c>
      <c r="AW715" s="28">
        <v>0</v>
      </c>
      <c r="AX715" s="28">
        <v>0</v>
      </c>
      <c r="AY715" s="28">
        <v>0</v>
      </c>
      <c r="AZ715" s="28">
        <v>0</v>
      </c>
      <c r="BA715" s="28">
        <v>0</v>
      </c>
      <c r="BB715" s="28">
        <v>0</v>
      </c>
      <c r="BC715" s="28">
        <v>0</v>
      </c>
      <c r="BD715" s="28">
        <v>0</v>
      </c>
      <c r="BE715" s="28">
        <v>0</v>
      </c>
      <c r="BF715" s="28">
        <v>0</v>
      </c>
      <c r="BG715" s="28">
        <v>0</v>
      </c>
      <c r="BH715" s="28">
        <v>0</v>
      </c>
      <c r="BI715" s="28">
        <v>0</v>
      </c>
      <c r="BJ715" s="28">
        <v>0</v>
      </c>
      <c r="BK715" s="28">
        <v>0</v>
      </c>
      <c r="BL715" s="28">
        <v>0</v>
      </c>
      <c r="BM715" s="28">
        <v>0</v>
      </c>
      <c r="BN715" s="28">
        <v>0</v>
      </c>
      <c r="BO715" s="28">
        <v>0</v>
      </c>
      <c r="BP715" s="28">
        <v>0</v>
      </c>
      <c r="BQ715" s="28">
        <v>0</v>
      </c>
      <c r="BR715" s="28">
        <v>0</v>
      </c>
      <c r="BS715" s="28">
        <v>0</v>
      </c>
      <c r="BT715" s="28">
        <v>0</v>
      </c>
      <c r="BU715" s="28">
        <v>0</v>
      </c>
      <c r="BV715" s="31">
        <f t="shared" si="328"/>
        <v>0</v>
      </c>
      <c r="BW715" s="31">
        <f t="shared" si="329"/>
        <v>0</v>
      </c>
      <c r="BX715" s="31">
        <f t="shared" si="330"/>
        <v>0</v>
      </c>
      <c r="BY715" s="31">
        <f t="shared" si="331"/>
        <v>0</v>
      </c>
      <c r="BZ715" s="31">
        <f t="shared" si="332"/>
        <v>0</v>
      </c>
      <c r="CA715" s="31">
        <f t="shared" si="333"/>
        <v>0</v>
      </c>
      <c r="CB715" s="31">
        <f t="shared" si="334"/>
        <v>0</v>
      </c>
      <c r="CC715" s="31">
        <f t="shared" si="335"/>
        <v>0</v>
      </c>
      <c r="CD715" s="31">
        <f t="shared" si="336"/>
        <v>0</v>
      </c>
      <c r="CE715" s="31">
        <f t="shared" si="337"/>
        <v>0</v>
      </c>
      <c r="CF715" s="85" t="s">
        <v>1972</v>
      </c>
    </row>
    <row r="716" spans="1:84" ht="52.5" customHeight="1" x14ac:dyDescent="0.25">
      <c r="A716" s="7" t="s">
        <v>124</v>
      </c>
      <c r="B716" s="18" t="s">
        <v>977</v>
      </c>
      <c r="C716" s="8" t="s">
        <v>978</v>
      </c>
      <c r="D716" s="63">
        <v>2018</v>
      </c>
      <c r="E716" s="63">
        <v>2018</v>
      </c>
      <c r="F716" s="63" t="s">
        <v>1358</v>
      </c>
      <c r="G716" s="64">
        <v>7.0721940347411435E-3</v>
      </c>
      <c r="H716" s="64">
        <f t="shared" si="324"/>
        <v>0</v>
      </c>
      <c r="I716" s="31" t="s">
        <v>1314</v>
      </c>
      <c r="J716" s="31">
        <v>0</v>
      </c>
      <c r="K716" s="31">
        <f t="shared" si="325"/>
        <v>0</v>
      </c>
      <c r="L716" s="31" t="s">
        <v>1314</v>
      </c>
      <c r="M716" s="64">
        <v>0</v>
      </c>
      <c r="N716" s="31">
        <v>0</v>
      </c>
      <c r="O716" s="65">
        <v>8.5132242912599979E-2</v>
      </c>
      <c r="P716" s="28">
        <v>9.7902079349489968E-2</v>
      </c>
      <c r="Q716" s="28">
        <v>0</v>
      </c>
      <c r="R716" s="31">
        <v>0</v>
      </c>
      <c r="S716" s="31">
        <f t="shared" si="322"/>
        <v>0</v>
      </c>
      <c r="T716" s="31">
        <f t="shared" si="323"/>
        <v>0</v>
      </c>
      <c r="U716" s="31">
        <f t="shared" si="327"/>
        <v>0</v>
      </c>
      <c r="V716" s="31">
        <f t="shared" si="326"/>
        <v>0</v>
      </c>
      <c r="W716" s="31">
        <f t="shared" si="338"/>
        <v>0</v>
      </c>
      <c r="X716" s="31">
        <v>0</v>
      </c>
      <c r="Y716" s="28">
        <v>0</v>
      </c>
      <c r="Z716" s="28">
        <v>0</v>
      </c>
      <c r="AA716" s="28">
        <v>0</v>
      </c>
      <c r="AB716" s="28">
        <v>0</v>
      </c>
      <c r="AC716" s="28">
        <v>0</v>
      </c>
      <c r="AD716" s="28">
        <v>0</v>
      </c>
      <c r="AE716" s="28">
        <v>0</v>
      </c>
      <c r="AF716" s="28">
        <v>0</v>
      </c>
      <c r="AG716" s="28">
        <v>0</v>
      </c>
      <c r="AH716" s="28">
        <v>0</v>
      </c>
      <c r="AI716" s="28">
        <v>0</v>
      </c>
      <c r="AJ716" s="28">
        <v>0</v>
      </c>
      <c r="AK716" s="28">
        <v>0</v>
      </c>
      <c r="AL716" s="28">
        <v>0</v>
      </c>
      <c r="AM716" s="28">
        <v>0</v>
      </c>
      <c r="AN716" s="28">
        <v>0</v>
      </c>
      <c r="AO716" s="28">
        <v>0</v>
      </c>
      <c r="AP716" s="28">
        <v>0</v>
      </c>
      <c r="AQ716" s="28">
        <v>0</v>
      </c>
      <c r="AR716" s="28">
        <v>0</v>
      </c>
      <c r="AS716" s="28">
        <v>0</v>
      </c>
      <c r="AT716" s="28">
        <v>0</v>
      </c>
      <c r="AU716" s="28">
        <v>0</v>
      </c>
      <c r="AV716" s="28">
        <v>0</v>
      </c>
      <c r="AW716" s="28">
        <v>0</v>
      </c>
      <c r="AX716" s="28">
        <v>0</v>
      </c>
      <c r="AY716" s="28">
        <v>0</v>
      </c>
      <c r="AZ716" s="28">
        <v>0</v>
      </c>
      <c r="BA716" s="28">
        <v>0</v>
      </c>
      <c r="BB716" s="28">
        <v>0</v>
      </c>
      <c r="BC716" s="28">
        <v>0</v>
      </c>
      <c r="BD716" s="28">
        <v>0</v>
      </c>
      <c r="BE716" s="28">
        <v>0</v>
      </c>
      <c r="BF716" s="28">
        <v>0</v>
      </c>
      <c r="BG716" s="28">
        <v>0</v>
      </c>
      <c r="BH716" s="28">
        <v>0</v>
      </c>
      <c r="BI716" s="28">
        <v>0</v>
      </c>
      <c r="BJ716" s="28">
        <v>0</v>
      </c>
      <c r="BK716" s="28">
        <v>0</v>
      </c>
      <c r="BL716" s="28">
        <v>0</v>
      </c>
      <c r="BM716" s="28">
        <v>0</v>
      </c>
      <c r="BN716" s="28">
        <v>0</v>
      </c>
      <c r="BO716" s="28">
        <v>0</v>
      </c>
      <c r="BP716" s="28">
        <v>0</v>
      </c>
      <c r="BQ716" s="28">
        <v>0</v>
      </c>
      <c r="BR716" s="28">
        <v>0</v>
      </c>
      <c r="BS716" s="28">
        <v>0</v>
      </c>
      <c r="BT716" s="28">
        <v>0</v>
      </c>
      <c r="BU716" s="28">
        <v>0</v>
      </c>
      <c r="BV716" s="31">
        <f t="shared" si="328"/>
        <v>0</v>
      </c>
      <c r="BW716" s="31">
        <f t="shared" si="329"/>
        <v>0</v>
      </c>
      <c r="BX716" s="31">
        <f t="shared" si="330"/>
        <v>0</v>
      </c>
      <c r="BY716" s="31">
        <f t="shared" si="331"/>
        <v>0</v>
      </c>
      <c r="BZ716" s="31">
        <f t="shared" si="332"/>
        <v>0</v>
      </c>
      <c r="CA716" s="31">
        <f t="shared" si="333"/>
        <v>0</v>
      </c>
      <c r="CB716" s="31">
        <f t="shared" si="334"/>
        <v>0</v>
      </c>
      <c r="CC716" s="31">
        <f t="shared" si="335"/>
        <v>0</v>
      </c>
      <c r="CD716" s="31">
        <f t="shared" si="336"/>
        <v>0</v>
      </c>
      <c r="CE716" s="31">
        <f t="shared" si="337"/>
        <v>0</v>
      </c>
      <c r="CF716" s="85" t="s">
        <v>1972</v>
      </c>
    </row>
    <row r="717" spans="1:84" ht="52.5" customHeight="1" x14ac:dyDescent="0.25">
      <c r="A717" s="7" t="s">
        <v>124</v>
      </c>
      <c r="B717" s="18" t="s">
        <v>979</v>
      </c>
      <c r="C717" s="8" t="s">
        <v>980</v>
      </c>
      <c r="D717" s="63">
        <v>2018</v>
      </c>
      <c r="E717" s="63">
        <v>2018</v>
      </c>
      <c r="F717" s="63" t="s">
        <v>1358</v>
      </c>
      <c r="G717" s="64">
        <v>1.4144388069482287E-2</v>
      </c>
      <c r="H717" s="64">
        <f t="shared" si="324"/>
        <v>0</v>
      </c>
      <c r="I717" s="31" t="s">
        <v>1314</v>
      </c>
      <c r="J717" s="31">
        <v>0</v>
      </c>
      <c r="K717" s="31">
        <f t="shared" si="325"/>
        <v>0</v>
      </c>
      <c r="L717" s="31" t="s">
        <v>1314</v>
      </c>
      <c r="M717" s="64">
        <v>0</v>
      </c>
      <c r="N717" s="31">
        <v>0</v>
      </c>
      <c r="O717" s="65">
        <v>0.17026448582519996</v>
      </c>
      <c r="P717" s="28">
        <v>0.19580415869897994</v>
      </c>
      <c r="Q717" s="28">
        <v>0</v>
      </c>
      <c r="R717" s="31">
        <v>0</v>
      </c>
      <c r="S717" s="31">
        <f t="shared" si="322"/>
        <v>0</v>
      </c>
      <c r="T717" s="31">
        <f t="shared" si="323"/>
        <v>0</v>
      </c>
      <c r="U717" s="31">
        <f t="shared" si="327"/>
        <v>0</v>
      </c>
      <c r="V717" s="31">
        <f t="shared" si="326"/>
        <v>0</v>
      </c>
      <c r="W717" s="31">
        <f t="shared" si="338"/>
        <v>0</v>
      </c>
      <c r="X717" s="31">
        <v>0</v>
      </c>
      <c r="Y717" s="28">
        <v>0</v>
      </c>
      <c r="Z717" s="28">
        <v>0</v>
      </c>
      <c r="AA717" s="28">
        <v>0</v>
      </c>
      <c r="AB717" s="28">
        <v>0</v>
      </c>
      <c r="AC717" s="28">
        <v>0</v>
      </c>
      <c r="AD717" s="28">
        <v>0</v>
      </c>
      <c r="AE717" s="28">
        <v>0</v>
      </c>
      <c r="AF717" s="28">
        <v>0</v>
      </c>
      <c r="AG717" s="28">
        <v>0</v>
      </c>
      <c r="AH717" s="28">
        <v>0</v>
      </c>
      <c r="AI717" s="28">
        <v>0</v>
      </c>
      <c r="AJ717" s="28">
        <v>0</v>
      </c>
      <c r="AK717" s="28">
        <v>0</v>
      </c>
      <c r="AL717" s="28">
        <v>0</v>
      </c>
      <c r="AM717" s="28">
        <v>0</v>
      </c>
      <c r="AN717" s="28">
        <v>0</v>
      </c>
      <c r="AO717" s="28">
        <v>0</v>
      </c>
      <c r="AP717" s="28">
        <v>0</v>
      </c>
      <c r="AQ717" s="28">
        <v>0</v>
      </c>
      <c r="AR717" s="28">
        <v>0</v>
      </c>
      <c r="AS717" s="28">
        <v>0</v>
      </c>
      <c r="AT717" s="28">
        <v>0</v>
      </c>
      <c r="AU717" s="28">
        <v>0</v>
      </c>
      <c r="AV717" s="28">
        <v>0</v>
      </c>
      <c r="AW717" s="28">
        <v>0</v>
      </c>
      <c r="AX717" s="28">
        <v>0</v>
      </c>
      <c r="AY717" s="28">
        <v>0</v>
      </c>
      <c r="AZ717" s="28">
        <v>0</v>
      </c>
      <c r="BA717" s="28">
        <v>0</v>
      </c>
      <c r="BB717" s="28">
        <v>0</v>
      </c>
      <c r="BC717" s="28">
        <v>0</v>
      </c>
      <c r="BD717" s="28">
        <v>0</v>
      </c>
      <c r="BE717" s="28">
        <v>0</v>
      </c>
      <c r="BF717" s="28">
        <v>0</v>
      </c>
      <c r="BG717" s="28">
        <v>0</v>
      </c>
      <c r="BH717" s="28">
        <v>0</v>
      </c>
      <c r="BI717" s="28">
        <v>0</v>
      </c>
      <c r="BJ717" s="28">
        <v>0</v>
      </c>
      <c r="BK717" s="28">
        <v>0</v>
      </c>
      <c r="BL717" s="28">
        <v>0</v>
      </c>
      <c r="BM717" s="28">
        <v>0</v>
      </c>
      <c r="BN717" s="28">
        <v>0</v>
      </c>
      <c r="BO717" s="28">
        <v>0</v>
      </c>
      <c r="BP717" s="28">
        <v>0</v>
      </c>
      <c r="BQ717" s="28">
        <v>0</v>
      </c>
      <c r="BR717" s="28">
        <v>0</v>
      </c>
      <c r="BS717" s="28">
        <v>0</v>
      </c>
      <c r="BT717" s="28">
        <v>0</v>
      </c>
      <c r="BU717" s="28">
        <v>0</v>
      </c>
      <c r="BV717" s="31">
        <f t="shared" si="328"/>
        <v>0</v>
      </c>
      <c r="BW717" s="31">
        <f t="shared" si="329"/>
        <v>0</v>
      </c>
      <c r="BX717" s="31">
        <f t="shared" si="330"/>
        <v>0</v>
      </c>
      <c r="BY717" s="31">
        <f t="shared" si="331"/>
        <v>0</v>
      </c>
      <c r="BZ717" s="31">
        <f t="shared" si="332"/>
        <v>0</v>
      </c>
      <c r="CA717" s="31">
        <f t="shared" si="333"/>
        <v>0</v>
      </c>
      <c r="CB717" s="31">
        <f t="shared" si="334"/>
        <v>0</v>
      </c>
      <c r="CC717" s="31">
        <f t="shared" si="335"/>
        <v>0</v>
      </c>
      <c r="CD717" s="31">
        <f t="shared" si="336"/>
        <v>0</v>
      </c>
      <c r="CE717" s="31">
        <f t="shared" si="337"/>
        <v>0</v>
      </c>
      <c r="CF717" s="85" t="s">
        <v>1972</v>
      </c>
    </row>
    <row r="718" spans="1:84" ht="52.5" customHeight="1" x14ac:dyDescent="0.25">
      <c r="A718" s="7" t="s">
        <v>124</v>
      </c>
      <c r="B718" s="18" t="s">
        <v>981</v>
      </c>
      <c r="C718" s="8" t="s">
        <v>982</v>
      </c>
      <c r="D718" s="63">
        <v>2018</v>
      </c>
      <c r="E718" s="63">
        <v>2018</v>
      </c>
      <c r="F718" s="63" t="s">
        <v>1358</v>
      </c>
      <c r="G718" s="64">
        <v>1.4144388069482287E-2</v>
      </c>
      <c r="H718" s="64">
        <f t="shared" si="324"/>
        <v>0</v>
      </c>
      <c r="I718" s="31" t="s">
        <v>1314</v>
      </c>
      <c r="J718" s="31">
        <v>0</v>
      </c>
      <c r="K718" s="31">
        <f t="shared" si="325"/>
        <v>0</v>
      </c>
      <c r="L718" s="31" t="s">
        <v>1314</v>
      </c>
      <c r="M718" s="64">
        <v>0</v>
      </c>
      <c r="N718" s="31">
        <v>0</v>
      </c>
      <c r="O718" s="65">
        <v>0.17026448582519996</v>
      </c>
      <c r="P718" s="28">
        <v>0.19580415869897994</v>
      </c>
      <c r="Q718" s="28">
        <v>0</v>
      </c>
      <c r="R718" s="31">
        <v>0</v>
      </c>
      <c r="S718" s="31">
        <f t="shared" si="322"/>
        <v>0</v>
      </c>
      <c r="T718" s="31">
        <f t="shared" si="323"/>
        <v>0</v>
      </c>
      <c r="U718" s="31">
        <f t="shared" si="327"/>
        <v>0</v>
      </c>
      <c r="V718" s="31">
        <f t="shared" si="326"/>
        <v>0</v>
      </c>
      <c r="W718" s="31">
        <f t="shared" si="338"/>
        <v>0</v>
      </c>
      <c r="X718" s="31">
        <v>0</v>
      </c>
      <c r="Y718" s="28">
        <v>0</v>
      </c>
      <c r="Z718" s="28">
        <v>0</v>
      </c>
      <c r="AA718" s="28">
        <v>0</v>
      </c>
      <c r="AB718" s="28">
        <v>0</v>
      </c>
      <c r="AC718" s="28">
        <v>0</v>
      </c>
      <c r="AD718" s="28">
        <v>0</v>
      </c>
      <c r="AE718" s="28">
        <v>0</v>
      </c>
      <c r="AF718" s="28">
        <v>0</v>
      </c>
      <c r="AG718" s="28">
        <v>0</v>
      </c>
      <c r="AH718" s="28">
        <v>0</v>
      </c>
      <c r="AI718" s="28">
        <v>0</v>
      </c>
      <c r="AJ718" s="28">
        <v>0</v>
      </c>
      <c r="AK718" s="28">
        <v>0</v>
      </c>
      <c r="AL718" s="28">
        <v>0</v>
      </c>
      <c r="AM718" s="28">
        <v>0</v>
      </c>
      <c r="AN718" s="28">
        <v>0</v>
      </c>
      <c r="AO718" s="28">
        <v>0</v>
      </c>
      <c r="AP718" s="28">
        <v>0</v>
      </c>
      <c r="AQ718" s="28">
        <v>0</v>
      </c>
      <c r="AR718" s="28">
        <v>0</v>
      </c>
      <c r="AS718" s="28">
        <v>0</v>
      </c>
      <c r="AT718" s="28">
        <v>0</v>
      </c>
      <c r="AU718" s="28">
        <v>0</v>
      </c>
      <c r="AV718" s="28">
        <v>0</v>
      </c>
      <c r="AW718" s="28">
        <v>0</v>
      </c>
      <c r="AX718" s="28">
        <v>0</v>
      </c>
      <c r="AY718" s="28">
        <v>0</v>
      </c>
      <c r="AZ718" s="28">
        <v>0</v>
      </c>
      <c r="BA718" s="28">
        <v>0</v>
      </c>
      <c r="BB718" s="28">
        <v>0</v>
      </c>
      <c r="BC718" s="28">
        <v>0</v>
      </c>
      <c r="BD718" s="28">
        <v>0</v>
      </c>
      <c r="BE718" s="28">
        <v>0</v>
      </c>
      <c r="BF718" s="28">
        <v>0</v>
      </c>
      <c r="BG718" s="28">
        <v>0</v>
      </c>
      <c r="BH718" s="28">
        <v>0</v>
      </c>
      <c r="BI718" s="28">
        <v>0</v>
      </c>
      <c r="BJ718" s="28">
        <v>0</v>
      </c>
      <c r="BK718" s="28">
        <v>0</v>
      </c>
      <c r="BL718" s="28">
        <v>0</v>
      </c>
      <c r="BM718" s="28">
        <v>0</v>
      </c>
      <c r="BN718" s="28">
        <v>0</v>
      </c>
      <c r="BO718" s="28">
        <v>0</v>
      </c>
      <c r="BP718" s="28">
        <v>0</v>
      </c>
      <c r="BQ718" s="28">
        <v>0</v>
      </c>
      <c r="BR718" s="28">
        <v>0</v>
      </c>
      <c r="BS718" s="28">
        <v>0</v>
      </c>
      <c r="BT718" s="28">
        <v>0</v>
      </c>
      <c r="BU718" s="28">
        <v>0</v>
      </c>
      <c r="BV718" s="31">
        <f t="shared" si="328"/>
        <v>0</v>
      </c>
      <c r="BW718" s="31">
        <f t="shared" si="329"/>
        <v>0</v>
      </c>
      <c r="BX718" s="31">
        <f t="shared" si="330"/>
        <v>0</v>
      </c>
      <c r="BY718" s="31">
        <f t="shared" si="331"/>
        <v>0</v>
      </c>
      <c r="BZ718" s="31">
        <f t="shared" si="332"/>
        <v>0</v>
      </c>
      <c r="CA718" s="31">
        <f t="shared" si="333"/>
        <v>0</v>
      </c>
      <c r="CB718" s="31">
        <f t="shared" si="334"/>
        <v>0</v>
      </c>
      <c r="CC718" s="31">
        <f t="shared" si="335"/>
        <v>0</v>
      </c>
      <c r="CD718" s="31">
        <f t="shared" si="336"/>
        <v>0</v>
      </c>
      <c r="CE718" s="31">
        <f t="shared" si="337"/>
        <v>0</v>
      </c>
      <c r="CF718" s="85" t="s">
        <v>1972</v>
      </c>
    </row>
    <row r="719" spans="1:84" ht="52.5" customHeight="1" x14ac:dyDescent="0.25">
      <c r="A719" s="7" t="s">
        <v>124</v>
      </c>
      <c r="B719" s="18" t="s">
        <v>983</v>
      </c>
      <c r="C719" s="8" t="s">
        <v>984</v>
      </c>
      <c r="D719" s="63">
        <v>2018</v>
      </c>
      <c r="E719" s="63">
        <v>2018</v>
      </c>
      <c r="F719" s="63" t="s">
        <v>1358</v>
      </c>
      <c r="G719" s="64">
        <v>7.0721940347411435E-3</v>
      </c>
      <c r="H719" s="64">
        <f t="shared" si="324"/>
        <v>0</v>
      </c>
      <c r="I719" s="31" t="s">
        <v>1314</v>
      </c>
      <c r="J719" s="31">
        <v>0</v>
      </c>
      <c r="K719" s="31">
        <f t="shared" si="325"/>
        <v>0</v>
      </c>
      <c r="L719" s="31" t="s">
        <v>1314</v>
      </c>
      <c r="M719" s="64">
        <v>0</v>
      </c>
      <c r="N719" s="31">
        <v>0</v>
      </c>
      <c r="O719" s="65">
        <v>8.5132242912599979E-2</v>
      </c>
      <c r="P719" s="28">
        <v>9.7902079349489968E-2</v>
      </c>
      <c r="Q719" s="28">
        <v>0</v>
      </c>
      <c r="R719" s="31">
        <v>0</v>
      </c>
      <c r="S719" s="31">
        <f t="shared" si="322"/>
        <v>0</v>
      </c>
      <c r="T719" s="31">
        <f t="shared" si="323"/>
        <v>0</v>
      </c>
      <c r="U719" s="31">
        <f t="shared" si="327"/>
        <v>0</v>
      </c>
      <c r="V719" s="31">
        <f t="shared" si="326"/>
        <v>0</v>
      </c>
      <c r="W719" s="31">
        <f t="shared" si="338"/>
        <v>0</v>
      </c>
      <c r="X719" s="31">
        <v>0</v>
      </c>
      <c r="Y719" s="28">
        <v>0</v>
      </c>
      <c r="Z719" s="28">
        <v>0</v>
      </c>
      <c r="AA719" s="28">
        <v>0</v>
      </c>
      <c r="AB719" s="28">
        <v>0</v>
      </c>
      <c r="AC719" s="28">
        <v>0</v>
      </c>
      <c r="AD719" s="28">
        <v>0</v>
      </c>
      <c r="AE719" s="28">
        <v>0</v>
      </c>
      <c r="AF719" s="28">
        <v>0</v>
      </c>
      <c r="AG719" s="28">
        <v>0</v>
      </c>
      <c r="AH719" s="28">
        <v>0</v>
      </c>
      <c r="AI719" s="28">
        <v>0</v>
      </c>
      <c r="AJ719" s="28">
        <v>0</v>
      </c>
      <c r="AK719" s="28">
        <v>0</v>
      </c>
      <c r="AL719" s="28">
        <v>0</v>
      </c>
      <c r="AM719" s="28">
        <v>0</v>
      </c>
      <c r="AN719" s="28">
        <v>0</v>
      </c>
      <c r="AO719" s="28">
        <v>0</v>
      </c>
      <c r="AP719" s="28">
        <v>0</v>
      </c>
      <c r="AQ719" s="28">
        <v>0</v>
      </c>
      <c r="AR719" s="28">
        <v>0</v>
      </c>
      <c r="AS719" s="28">
        <v>0</v>
      </c>
      <c r="AT719" s="28">
        <v>0</v>
      </c>
      <c r="AU719" s="28">
        <v>0</v>
      </c>
      <c r="AV719" s="28">
        <v>0</v>
      </c>
      <c r="AW719" s="28">
        <v>0</v>
      </c>
      <c r="AX719" s="28">
        <v>0</v>
      </c>
      <c r="AY719" s="28">
        <v>0</v>
      </c>
      <c r="AZ719" s="28">
        <v>0</v>
      </c>
      <c r="BA719" s="28">
        <v>0</v>
      </c>
      <c r="BB719" s="28">
        <v>0</v>
      </c>
      <c r="BC719" s="28">
        <v>0</v>
      </c>
      <c r="BD719" s="28">
        <v>0</v>
      </c>
      <c r="BE719" s="28">
        <v>0</v>
      </c>
      <c r="BF719" s="28">
        <v>0</v>
      </c>
      <c r="BG719" s="28">
        <v>0</v>
      </c>
      <c r="BH719" s="28">
        <v>0</v>
      </c>
      <c r="BI719" s="28">
        <v>0</v>
      </c>
      <c r="BJ719" s="28">
        <v>0</v>
      </c>
      <c r="BK719" s="28">
        <v>0</v>
      </c>
      <c r="BL719" s="28">
        <v>0</v>
      </c>
      <c r="BM719" s="28">
        <v>0</v>
      </c>
      <c r="BN719" s="28">
        <v>0</v>
      </c>
      <c r="BO719" s="28">
        <v>0</v>
      </c>
      <c r="BP719" s="28">
        <v>0</v>
      </c>
      <c r="BQ719" s="28">
        <v>0</v>
      </c>
      <c r="BR719" s="28">
        <v>0</v>
      </c>
      <c r="BS719" s="28">
        <v>0</v>
      </c>
      <c r="BT719" s="28">
        <v>0</v>
      </c>
      <c r="BU719" s="28">
        <v>0</v>
      </c>
      <c r="BV719" s="31">
        <f t="shared" si="328"/>
        <v>0</v>
      </c>
      <c r="BW719" s="31">
        <f t="shared" si="329"/>
        <v>0</v>
      </c>
      <c r="BX719" s="31">
        <f t="shared" si="330"/>
        <v>0</v>
      </c>
      <c r="BY719" s="31">
        <f t="shared" si="331"/>
        <v>0</v>
      </c>
      <c r="BZ719" s="31">
        <f t="shared" si="332"/>
        <v>0</v>
      </c>
      <c r="CA719" s="31">
        <f t="shared" si="333"/>
        <v>0</v>
      </c>
      <c r="CB719" s="31">
        <f t="shared" si="334"/>
        <v>0</v>
      </c>
      <c r="CC719" s="31">
        <f t="shared" si="335"/>
        <v>0</v>
      </c>
      <c r="CD719" s="31">
        <f t="shared" si="336"/>
        <v>0</v>
      </c>
      <c r="CE719" s="31">
        <f t="shared" si="337"/>
        <v>0</v>
      </c>
      <c r="CF719" s="85" t="s">
        <v>1972</v>
      </c>
    </row>
    <row r="720" spans="1:84" ht="52.5" customHeight="1" x14ac:dyDescent="0.25">
      <c r="A720" s="7" t="s">
        <v>124</v>
      </c>
      <c r="B720" s="18" t="s">
        <v>985</v>
      </c>
      <c r="C720" s="8" t="s">
        <v>986</v>
      </c>
      <c r="D720" s="63">
        <v>2018</v>
      </c>
      <c r="E720" s="63">
        <v>2018</v>
      </c>
      <c r="F720" s="63" t="s">
        <v>1358</v>
      </c>
      <c r="G720" s="64">
        <v>7.0721940347411435E-3</v>
      </c>
      <c r="H720" s="64">
        <f t="shared" si="324"/>
        <v>0</v>
      </c>
      <c r="I720" s="31" t="s">
        <v>1314</v>
      </c>
      <c r="J720" s="31">
        <v>0</v>
      </c>
      <c r="K720" s="31">
        <f t="shared" si="325"/>
        <v>0</v>
      </c>
      <c r="L720" s="31" t="s">
        <v>1314</v>
      </c>
      <c r="M720" s="64">
        <v>0</v>
      </c>
      <c r="N720" s="31">
        <v>0</v>
      </c>
      <c r="O720" s="65">
        <v>8.5132242912599979E-2</v>
      </c>
      <c r="P720" s="28">
        <v>9.7902079349489968E-2</v>
      </c>
      <c r="Q720" s="28">
        <v>0</v>
      </c>
      <c r="R720" s="31">
        <v>0</v>
      </c>
      <c r="S720" s="31">
        <f t="shared" si="322"/>
        <v>0</v>
      </c>
      <c r="T720" s="31">
        <f t="shared" si="323"/>
        <v>0</v>
      </c>
      <c r="U720" s="31">
        <f t="shared" si="327"/>
        <v>0</v>
      </c>
      <c r="V720" s="31">
        <f t="shared" si="326"/>
        <v>0</v>
      </c>
      <c r="W720" s="31">
        <f t="shared" si="338"/>
        <v>0</v>
      </c>
      <c r="X720" s="31">
        <v>0</v>
      </c>
      <c r="Y720" s="28">
        <v>0</v>
      </c>
      <c r="Z720" s="28">
        <v>0</v>
      </c>
      <c r="AA720" s="28">
        <v>0</v>
      </c>
      <c r="AB720" s="28">
        <v>0</v>
      </c>
      <c r="AC720" s="28">
        <v>0</v>
      </c>
      <c r="AD720" s="28">
        <v>0</v>
      </c>
      <c r="AE720" s="28">
        <v>0</v>
      </c>
      <c r="AF720" s="28">
        <v>0</v>
      </c>
      <c r="AG720" s="28">
        <v>0</v>
      </c>
      <c r="AH720" s="28">
        <v>0</v>
      </c>
      <c r="AI720" s="28">
        <v>0</v>
      </c>
      <c r="AJ720" s="28">
        <v>0</v>
      </c>
      <c r="AK720" s="28">
        <v>0</v>
      </c>
      <c r="AL720" s="28">
        <v>0</v>
      </c>
      <c r="AM720" s="28">
        <v>0</v>
      </c>
      <c r="AN720" s="28">
        <v>0</v>
      </c>
      <c r="AO720" s="28">
        <v>0</v>
      </c>
      <c r="AP720" s="28">
        <v>0</v>
      </c>
      <c r="AQ720" s="28">
        <v>0</v>
      </c>
      <c r="AR720" s="28">
        <v>0</v>
      </c>
      <c r="AS720" s="28">
        <v>0</v>
      </c>
      <c r="AT720" s="28">
        <v>0</v>
      </c>
      <c r="AU720" s="28">
        <v>0</v>
      </c>
      <c r="AV720" s="28">
        <v>0</v>
      </c>
      <c r="AW720" s="28">
        <v>0</v>
      </c>
      <c r="AX720" s="28">
        <v>0</v>
      </c>
      <c r="AY720" s="28">
        <v>0</v>
      </c>
      <c r="AZ720" s="28">
        <v>0</v>
      </c>
      <c r="BA720" s="28">
        <v>0</v>
      </c>
      <c r="BB720" s="28">
        <v>0</v>
      </c>
      <c r="BC720" s="28">
        <v>0</v>
      </c>
      <c r="BD720" s="28">
        <v>0</v>
      </c>
      <c r="BE720" s="28">
        <v>0</v>
      </c>
      <c r="BF720" s="28">
        <v>0</v>
      </c>
      <c r="BG720" s="28">
        <v>0</v>
      </c>
      <c r="BH720" s="28">
        <v>0</v>
      </c>
      <c r="BI720" s="28">
        <v>0</v>
      </c>
      <c r="BJ720" s="28">
        <v>0</v>
      </c>
      <c r="BK720" s="28">
        <v>0</v>
      </c>
      <c r="BL720" s="28">
        <v>0</v>
      </c>
      <c r="BM720" s="28">
        <v>0</v>
      </c>
      <c r="BN720" s="28">
        <v>0</v>
      </c>
      <c r="BO720" s="28">
        <v>0</v>
      </c>
      <c r="BP720" s="28">
        <v>0</v>
      </c>
      <c r="BQ720" s="28">
        <v>0</v>
      </c>
      <c r="BR720" s="28">
        <v>0</v>
      </c>
      <c r="BS720" s="28">
        <v>0</v>
      </c>
      <c r="BT720" s="28">
        <v>0</v>
      </c>
      <c r="BU720" s="28">
        <v>0</v>
      </c>
      <c r="BV720" s="31">
        <f t="shared" si="328"/>
        <v>0</v>
      </c>
      <c r="BW720" s="31">
        <f t="shared" si="329"/>
        <v>0</v>
      </c>
      <c r="BX720" s="31">
        <f t="shared" si="330"/>
        <v>0</v>
      </c>
      <c r="BY720" s="31">
        <f t="shared" si="331"/>
        <v>0</v>
      </c>
      <c r="BZ720" s="31">
        <f t="shared" si="332"/>
        <v>0</v>
      </c>
      <c r="CA720" s="31">
        <f t="shared" si="333"/>
        <v>0</v>
      </c>
      <c r="CB720" s="31">
        <f t="shared" si="334"/>
        <v>0</v>
      </c>
      <c r="CC720" s="31">
        <f t="shared" si="335"/>
        <v>0</v>
      </c>
      <c r="CD720" s="31">
        <f t="shared" si="336"/>
        <v>0</v>
      </c>
      <c r="CE720" s="31">
        <f t="shared" si="337"/>
        <v>0</v>
      </c>
      <c r="CF720" s="85" t="s">
        <v>1972</v>
      </c>
    </row>
    <row r="721" spans="1:84" ht="52.5" customHeight="1" x14ac:dyDescent="0.25">
      <c r="A721" s="7" t="s">
        <v>124</v>
      </c>
      <c r="B721" s="18" t="s">
        <v>987</v>
      </c>
      <c r="C721" s="8" t="s">
        <v>988</v>
      </c>
      <c r="D721" s="63">
        <v>2018</v>
      </c>
      <c r="E721" s="63">
        <v>2018</v>
      </c>
      <c r="F721" s="63" t="s">
        <v>1358</v>
      </c>
      <c r="G721" s="64">
        <v>1.4144388069482287E-2</v>
      </c>
      <c r="H721" s="64">
        <f t="shared" si="324"/>
        <v>0</v>
      </c>
      <c r="I721" s="31" t="s">
        <v>1314</v>
      </c>
      <c r="J721" s="31">
        <v>0</v>
      </c>
      <c r="K721" s="31">
        <f t="shared" si="325"/>
        <v>0</v>
      </c>
      <c r="L721" s="31" t="s">
        <v>1314</v>
      </c>
      <c r="M721" s="64">
        <v>0</v>
      </c>
      <c r="N721" s="31">
        <v>0</v>
      </c>
      <c r="O721" s="65">
        <v>0.17026448582519996</v>
      </c>
      <c r="P721" s="28">
        <v>0.19580415869897994</v>
      </c>
      <c r="Q721" s="28">
        <v>0</v>
      </c>
      <c r="R721" s="31">
        <v>0</v>
      </c>
      <c r="S721" s="31">
        <f t="shared" si="322"/>
        <v>0</v>
      </c>
      <c r="T721" s="31">
        <f t="shared" si="323"/>
        <v>0</v>
      </c>
      <c r="U721" s="31">
        <f t="shared" si="327"/>
        <v>0</v>
      </c>
      <c r="V721" s="31">
        <f t="shared" si="326"/>
        <v>0</v>
      </c>
      <c r="W721" s="31">
        <f t="shared" si="338"/>
        <v>0</v>
      </c>
      <c r="X721" s="31">
        <v>0</v>
      </c>
      <c r="Y721" s="28">
        <v>0</v>
      </c>
      <c r="Z721" s="28">
        <v>0</v>
      </c>
      <c r="AA721" s="28">
        <v>0</v>
      </c>
      <c r="AB721" s="28">
        <v>0</v>
      </c>
      <c r="AC721" s="28">
        <v>0</v>
      </c>
      <c r="AD721" s="28">
        <v>0</v>
      </c>
      <c r="AE721" s="28">
        <v>0</v>
      </c>
      <c r="AF721" s="28">
        <v>0</v>
      </c>
      <c r="AG721" s="28">
        <v>0</v>
      </c>
      <c r="AH721" s="28">
        <v>0</v>
      </c>
      <c r="AI721" s="28">
        <v>0</v>
      </c>
      <c r="AJ721" s="28">
        <v>0</v>
      </c>
      <c r="AK721" s="28">
        <v>0</v>
      </c>
      <c r="AL721" s="28">
        <v>0</v>
      </c>
      <c r="AM721" s="28">
        <v>0</v>
      </c>
      <c r="AN721" s="28">
        <v>0</v>
      </c>
      <c r="AO721" s="28">
        <v>0</v>
      </c>
      <c r="AP721" s="28">
        <v>0</v>
      </c>
      <c r="AQ721" s="28">
        <v>0</v>
      </c>
      <c r="AR721" s="28">
        <v>0</v>
      </c>
      <c r="AS721" s="28">
        <v>0</v>
      </c>
      <c r="AT721" s="28">
        <v>0</v>
      </c>
      <c r="AU721" s="28">
        <v>0</v>
      </c>
      <c r="AV721" s="28">
        <v>0</v>
      </c>
      <c r="AW721" s="28">
        <v>0</v>
      </c>
      <c r="AX721" s="28">
        <v>0</v>
      </c>
      <c r="AY721" s="28">
        <v>0</v>
      </c>
      <c r="AZ721" s="28">
        <v>0</v>
      </c>
      <c r="BA721" s="28">
        <v>0</v>
      </c>
      <c r="BB721" s="28">
        <v>0</v>
      </c>
      <c r="BC721" s="28">
        <v>0</v>
      </c>
      <c r="BD721" s="28">
        <v>0</v>
      </c>
      <c r="BE721" s="28">
        <v>0</v>
      </c>
      <c r="BF721" s="28">
        <v>0</v>
      </c>
      <c r="BG721" s="28">
        <v>0</v>
      </c>
      <c r="BH721" s="28">
        <v>0</v>
      </c>
      <c r="BI721" s="28">
        <v>0</v>
      </c>
      <c r="BJ721" s="28">
        <v>0</v>
      </c>
      <c r="BK721" s="28">
        <v>0</v>
      </c>
      <c r="BL721" s="28">
        <v>0</v>
      </c>
      <c r="BM721" s="28">
        <v>0</v>
      </c>
      <c r="BN721" s="28">
        <v>0</v>
      </c>
      <c r="BO721" s="28">
        <v>0</v>
      </c>
      <c r="BP721" s="28">
        <v>0</v>
      </c>
      <c r="BQ721" s="28">
        <v>0</v>
      </c>
      <c r="BR721" s="28">
        <v>0</v>
      </c>
      <c r="BS721" s="28">
        <v>0</v>
      </c>
      <c r="BT721" s="28">
        <v>0</v>
      </c>
      <c r="BU721" s="28">
        <v>0</v>
      </c>
      <c r="BV721" s="31">
        <f t="shared" si="328"/>
        <v>0</v>
      </c>
      <c r="BW721" s="31">
        <f t="shared" si="329"/>
        <v>0</v>
      </c>
      <c r="BX721" s="31">
        <f t="shared" si="330"/>
        <v>0</v>
      </c>
      <c r="BY721" s="31">
        <f t="shared" si="331"/>
        <v>0</v>
      </c>
      <c r="BZ721" s="31">
        <f t="shared" si="332"/>
        <v>0</v>
      </c>
      <c r="CA721" s="31">
        <f t="shared" si="333"/>
        <v>0</v>
      </c>
      <c r="CB721" s="31">
        <f t="shared" si="334"/>
        <v>0</v>
      </c>
      <c r="CC721" s="31">
        <f t="shared" si="335"/>
        <v>0</v>
      </c>
      <c r="CD721" s="31">
        <f t="shared" si="336"/>
        <v>0</v>
      </c>
      <c r="CE721" s="31">
        <f t="shared" si="337"/>
        <v>0</v>
      </c>
      <c r="CF721" s="85" t="s">
        <v>1972</v>
      </c>
    </row>
    <row r="722" spans="1:84" ht="52.5" customHeight="1" x14ac:dyDescent="0.25">
      <c r="A722" s="7" t="s">
        <v>124</v>
      </c>
      <c r="B722" s="18" t="s">
        <v>989</v>
      </c>
      <c r="C722" s="8" t="s">
        <v>990</v>
      </c>
      <c r="D722" s="63">
        <v>2018</v>
      </c>
      <c r="E722" s="63">
        <v>2018</v>
      </c>
      <c r="F722" s="63" t="s">
        <v>1358</v>
      </c>
      <c r="G722" s="64">
        <v>6.7074645310626707E-2</v>
      </c>
      <c r="H722" s="64">
        <f t="shared" si="324"/>
        <v>0</v>
      </c>
      <c r="I722" s="31" t="s">
        <v>1314</v>
      </c>
      <c r="J722" s="31">
        <v>0</v>
      </c>
      <c r="K722" s="31">
        <f t="shared" si="325"/>
        <v>0</v>
      </c>
      <c r="L722" s="31" t="s">
        <v>1314</v>
      </c>
      <c r="M722" s="64">
        <v>0</v>
      </c>
      <c r="N722" s="31">
        <v>0</v>
      </c>
      <c r="O722" s="65">
        <v>0.80741775039120001</v>
      </c>
      <c r="P722" s="28">
        <v>0.92853041294987992</v>
      </c>
      <c r="Q722" s="28">
        <v>0</v>
      </c>
      <c r="R722" s="31">
        <v>0</v>
      </c>
      <c r="S722" s="31">
        <f t="shared" si="322"/>
        <v>0</v>
      </c>
      <c r="T722" s="31">
        <f t="shared" si="323"/>
        <v>0</v>
      </c>
      <c r="U722" s="31">
        <f t="shared" si="327"/>
        <v>0</v>
      </c>
      <c r="V722" s="31">
        <f t="shared" si="326"/>
        <v>0</v>
      </c>
      <c r="W722" s="31">
        <f t="shared" si="338"/>
        <v>0</v>
      </c>
      <c r="X722" s="31">
        <v>0</v>
      </c>
      <c r="Y722" s="28">
        <v>0</v>
      </c>
      <c r="Z722" s="28">
        <v>0</v>
      </c>
      <c r="AA722" s="28">
        <v>0</v>
      </c>
      <c r="AB722" s="28">
        <v>0</v>
      </c>
      <c r="AC722" s="28">
        <v>0</v>
      </c>
      <c r="AD722" s="28">
        <v>0</v>
      </c>
      <c r="AE722" s="28">
        <v>0</v>
      </c>
      <c r="AF722" s="28">
        <v>0</v>
      </c>
      <c r="AG722" s="28">
        <v>0</v>
      </c>
      <c r="AH722" s="28">
        <v>0</v>
      </c>
      <c r="AI722" s="28">
        <v>0</v>
      </c>
      <c r="AJ722" s="28">
        <v>0</v>
      </c>
      <c r="AK722" s="28">
        <v>0</v>
      </c>
      <c r="AL722" s="28">
        <v>0</v>
      </c>
      <c r="AM722" s="28">
        <v>0</v>
      </c>
      <c r="AN722" s="28">
        <v>0</v>
      </c>
      <c r="AO722" s="28">
        <v>0</v>
      </c>
      <c r="AP722" s="28">
        <v>0</v>
      </c>
      <c r="AQ722" s="28">
        <v>0</v>
      </c>
      <c r="AR722" s="28">
        <v>0</v>
      </c>
      <c r="AS722" s="28">
        <v>0</v>
      </c>
      <c r="AT722" s="28">
        <v>0</v>
      </c>
      <c r="AU722" s="28">
        <v>0</v>
      </c>
      <c r="AV722" s="28">
        <v>0</v>
      </c>
      <c r="AW722" s="28">
        <v>0</v>
      </c>
      <c r="AX722" s="28">
        <v>0</v>
      </c>
      <c r="AY722" s="28">
        <v>0</v>
      </c>
      <c r="AZ722" s="28">
        <v>0</v>
      </c>
      <c r="BA722" s="28">
        <v>0</v>
      </c>
      <c r="BB722" s="28">
        <v>0</v>
      </c>
      <c r="BC722" s="28">
        <v>0</v>
      </c>
      <c r="BD722" s="28">
        <v>0</v>
      </c>
      <c r="BE722" s="28">
        <v>0</v>
      </c>
      <c r="BF722" s="28">
        <v>0</v>
      </c>
      <c r="BG722" s="28">
        <v>0</v>
      </c>
      <c r="BH722" s="28">
        <v>0</v>
      </c>
      <c r="BI722" s="28">
        <v>0</v>
      </c>
      <c r="BJ722" s="28">
        <v>0</v>
      </c>
      <c r="BK722" s="28">
        <v>0</v>
      </c>
      <c r="BL722" s="28">
        <v>0</v>
      </c>
      <c r="BM722" s="28">
        <v>0</v>
      </c>
      <c r="BN722" s="28">
        <v>0</v>
      </c>
      <c r="BO722" s="28">
        <v>0</v>
      </c>
      <c r="BP722" s="28">
        <v>0</v>
      </c>
      <c r="BQ722" s="28">
        <v>0</v>
      </c>
      <c r="BR722" s="28">
        <v>0</v>
      </c>
      <c r="BS722" s="28">
        <v>0</v>
      </c>
      <c r="BT722" s="28">
        <v>0</v>
      </c>
      <c r="BU722" s="28">
        <v>0</v>
      </c>
      <c r="BV722" s="31">
        <f t="shared" si="328"/>
        <v>0</v>
      </c>
      <c r="BW722" s="31">
        <f t="shared" si="329"/>
        <v>0</v>
      </c>
      <c r="BX722" s="31">
        <f t="shared" si="330"/>
        <v>0</v>
      </c>
      <c r="BY722" s="31">
        <f t="shared" si="331"/>
        <v>0</v>
      </c>
      <c r="BZ722" s="31">
        <f t="shared" si="332"/>
        <v>0</v>
      </c>
      <c r="CA722" s="31">
        <f t="shared" si="333"/>
        <v>0</v>
      </c>
      <c r="CB722" s="31">
        <f t="shared" si="334"/>
        <v>0</v>
      </c>
      <c r="CC722" s="31">
        <f t="shared" si="335"/>
        <v>0</v>
      </c>
      <c r="CD722" s="31">
        <f t="shared" si="336"/>
        <v>0</v>
      </c>
      <c r="CE722" s="31">
        <f t="shared" si="337"/>
        <v>0</v>
      </c>
      <c r="CF722" s="85" t="s">
        <v>1972</v>
      </c>
    </row>
    <row r="723" spans="1:84" ht="52.5" customHeight="1" x14ac:dyDescent="0.25">
      <c r="A723" s="7" t="s">
        <v>124</v>
      </c>
      <c r="B723" s="18" t="s">
        <v>991</v>
      </c>
      <c r="C723" s="8" t="s">
        <v>992</v>
      </c>
      <c r="D723" s="63">
        <v>2018</v>
      </c>
      <c r="E723" s="63">
        <v>2018</v>
      </c>
      <c r="F723" s="63" t="s">
        <v>1358</v>
      </c>
      <c r="G723" s="64">
        <v>1.0675009863760215E-2</v>
      </c>
      <c r="H723" s="64">
        <f t="shared" si="324"/>
        <v>0</v>
      </c>
      <c r="I723" s="31" t="s">
        <v>1314</v>
      </c>
      <c r="J723" s="31">
        <v>0</v>
      </c>
      <c r="K723" s="31">
        <f t="shared" si="325"/>
        <v>0</v>
      </c>
      <c r="L723" s="31" t="s">
        <v>1314</v>
      </c>
      <c r="M723" s="64">
        <v>0</v>
      </c>
      <c r="N723" s="31">
        <v>0</v>
      </c>
      <c r="O723" s="65">
        <v>0.12850149873599995</v>
      </c>
      <c r="P723" s="28">
        <v>0.14777672354639992</v>
      </c>
      <c r="Q723" s="28">
        <v>0</v>
      </c>
      <c r="R723" s="31">
        <v>0</v>
      </c>
      <c r="S723" s="31">
        <f t="shared" si="322"/>
        <v>0</v>
      </c>
      <c r="T723" s="31">
        <f t="shared" si="323"/>
        <v>0</v>
      </c>
      <c r="U723" s="31">
        <f t="shared" si="327"/>
        <v>0</v>
      </c>
      <c r="V723" s="31">
        <f t="shared" si="326"/>
        <v>0</v>
      </c>
      <c r="W723" s="31">
        <f t="shared" si="338"/>
        <v>0</v>
      </c>
      <c r="X723" s="31">
        <v>0</v>
      </c>
      <c r="Y723" s="28">
        <v>0</v>
      </c>
      <c r="Z723" s="28">
        <v>0</v>
      </c>
      <c r="AA723" s="28">
        <v>0</v>
      </c>
      <c r="AB723" s="28">
        <v>0</v>
      </c>
      <c r="AC723" s="28">
        <v>0</v>
      </c>
      <c r="AD723" s="28">
        <v>0</v>
      </c>
      <c r="AE723" s="28">
        <v>0</v>
      </c>
      <c r="AF723" s="28">
        <v>0</v>
      </c>
      <c r="AG723" s="28">
        <v>0</v>
      </c>
      <c r="AH723" s="28">
        <v>0</v>
      </c>
      <c r="AI723" s="28">
        <v>0</v>
      </c>
      <c r="AJ723" s="28">
        <v>0</v>
      </c>
      <c r="AK723" s="28">
        <v>0</v>
      </c>
      <c r="AL723" s="28">
        <v>0</v>
      </c>
      <c r="AM723" s="28">
        <v>0</v>
      </c>
      <c r="AN723" s="28">
        <v>0</v>
      </c>
      <c r="AO723" s="28">
        <v>0</v>
      </c>
      <c r="AP723" s="28">
        <v>0</v>
      </c>
      <c r="AQ723" s="28">
        <v>0</v>
      </c>
      <c r="AR723" s="28">
        <v>0</v>
      </c>
      <c r="AS723" s="28">
        <v>0</v>
      </c>
      <c r="AT723" s="28">
        <v>0</v>
      </c>
      <c r="AU723" s="28">
        <v>0</v>
      </c>
      <c r="AV723" s="28">
        <v>0</v>
      </c>
      <c r="AW723" s="28">
        <v>0</v>
      </c>
      <c r="AX723" s="28">
        <v>0</v>
      </c>
      <c r="AY723" s="28">
        <v>0</v>
      </c>
      <c r="AZ723" s="28">
        <v>0</v>
      </c>
      <c r="BA723" s="28">
        <v>0</v>
      </c>
      <c r="BB723" s="28">
        <v>0</v>
      </c>
      <c r="BC723" s="28">
        <v>0</v>
      </c>
      <c r="BD723" s="28">
        <v>0</v>
      </c>
      <c r="BE723" s="28">
        <v>0</v>
      </c>
      <c r="BF723" s="28">
        <v>0</v>
      </c>
      <c r="BG723" s="28">
        <v>0</v>
      </c>
      <c r="BH723" s="28">
        <v>0</v>
      </c>
      <c r="BI723" s="28">
        <v>0</v>
      </c>
      <c r="BJ723" s="28">
        <v>0</v>
      </c>
      <c r="BK723" s="28">
        <v>0</v>
      </c>
      <c r="BL723" s="28">
        <v>0</v>
      </c>
      <c r="BM723" s="28">
        <v>0</v>
      </c>
      <c r="BN723" s="28">
        <v>0</v>
      </c>
      <c r="BO723" s="28">
        <v>0</v>
      </c>
      <c r="BP723" s="28">
        <v>0</v>
      </c>
      <c r="BQ723" s="28">
        <v>0</v>
      </c>
      <c r="BR723" s="28">
        <v>0</v>
      </c>
      <c r="BS723" s="28">
        <v>0</v>
      </c>
      <c r="BT723" s="28">
        <v>0</v>
      </c>
      <c r="BU723" s="28">
        <v>0</v>
      </c>
      <c r="BV723" s="31">
        <f t="shared" si="328"/>
        <v>0</v>
      </c>
      <c r="BW723" s="31">
        <f t="shared" si="329"/>
        <v>0</v>
      </c>
      <c r="BX723" s="31">
        <f t="shared" si="330"/>
        <v>0</v>
      </c>
      <c r="BY723" s="31">
        <f t="shared" si="331"/>
        <v>0</v>
      </c>
      <c r="BZ723" s="31">
        <f t="shared" si="332"/>
        <v>0</v>
      </c>
      <c r="CA723" s="31">
        <f t="shared" si="333"/>
        <v>0</v>
      </c>
      <c r="CB723" s="31">
        <f t="shared" si="334"/>
        <v>0</v>
      </c>
      <c r="CC723" s="31">
        <f t="shared" si="335"/>
        <v>0</v>
      </c>
      <c r="CD723" s="31">
        <f t="shared" si="336"/>
        <v>0</v>
      </c>
      <c r="CE723" s="31">
        <f t="shared" si="337"/>
        <v>0</v>
      </c>
      <c r="CF723" s="85" t="s">
        <v>1972</v>
      </c>
    </row>
    <row r="724" spans="1:84" ht="52.5" customHeight="1" x14ac:dyDescent="0.25">
      <c r="A724" s="7" t="s">
        <v>124</v>
      </c>
      <c r="B724" s="18" t="s">
        <v>993</v>
      </c>
      <c r="C724" s="8" t="s">
        <v>994</v>
      </c>
      <c r="D724" s="63">
        <v>2018</v>
      </c>
      <c r="E724" s="63">
        <v>2018</v>
      </c>
      <c r="F724" s="63" t="s">
        <v>1358</v>
      </c>
      <c r="G724" s="64">
        <v>8.0062573978201615E-3</v>
      </c>
      <c r="H724" s="64">
        <f t="shared" si="324"/>
        <v>0</v>
      </c>
      <c r="I724" s="31" t="s">
        <v>1314</v>
      </c>
      <c r="J724" s="31">
        <v>0</v>
      </c>
      <c r="K724" s="31">
        <f t="shared" si="325"/>
        <v>0</v>
      </c>
      <c r="L724" s="31" t="s">
        <v>1314</v>
      </c>
      <c r="M724" s="64">
        <v>0</v>
      </c>
      <c r="N724" s="31">
        <v>0</v>
      </c>
      <c r="O724" s="65">
        <v>9.6376124051999967E-2</v>
      </c>
      <c r="P724" s="28">
        <v>0.11083254265979996</v>
      </c>
      <c r="Q724" s="28">
        <v>0</v>
      </c>
      <c r="R724" s="31">
        <v>0</v>
      </c>
      <c r="S724" s="31">
        <f t="shared" si="322"/>
        <v>0</v>
      </c>
      <c r="T724" s="31">
        <f t="shared" si="323"/>
        <v>0</v>
      </c>
      <c r="U724" s="31">
        <f t="shared" si="327"/>
        <v>0</v>
      </c>
      <c r="V724" s="31">
        <f t="shared" si="326"/>
        <v>0</v>
      </c>
      <c r="W724" s="31">
        <f t="shared" si="338"/>
        <v>0</v>
      </c>
      <c r="X724" s="31">
        <v>0</v>
      </c>
      <c r="Y724" s="28">
        <v>0</v>
      </c>
      <c r="Z724" s="28">
        <v>0</v>
      </c>
      <c r="AA724" s="28">
        <v>0</v>
      </c>
      <c r="AB724" s="28">
        <v>0</v>
      </c>
      <c r="AC724" s="28">
        <v>0</v>
      </c>
      <c r="AD724" s="28">
        <v>0</v>
      </c>
      <c r="AE724" s="28">
        <v>0</v>
      </c>
      <c r="AF724" s="28">
        <v>0</v>
      </c>
      <c r="AG724" s="28">
        <v>0</v>
      </c>
      <c r="AH724" s="28">
        <v>0</v>
      </c>
      <c r="AI724" s="28">
        <v>0</v>
      </c>
      <c r="AJ724" s="28">
        <v>0</v>
      </c>
      <c r="AK724" s="28">
        <v>0</v>
      </c>
      <c r="AL724" s="28">
        <v>0</v>
      </c>
      <c r="AM724" s="28">
        <v>0</v>
      </c>
      <c r="AN724" s="28">
        <v>0</v>
      </c>
      <c r="AO724" s="28">
        <v>0</v>
      </c>
      <c r="AP724" s="28">
        <v>0</v>
      </c>
      <c r="AQ724" s="28">
        <v>0</v>
      </c>
      <c r="AR724" s="28">
        <v>0</v>
      </c>
      <c r="AS724" s="28">
        <v>0</v>
      </c>
      <c r="AT724" s="28">
        <v>0</v>
      </c>
      <c r="AU724" s="28">
        <v>0</v>
      </c>
      <c r="AV724" s="28">
        <v>0</v>
      </c>
      <c r="AW724" s="28">
        <v>0</v>
      </c>
      <c r="AX724" s="28">
        <v>0</v>
      </c>
      <c r="AY724" s="28">
        <v>0</v>
      </c>
      <c r="AZ724" s="28">
        <v>0</v>
      </c>
      <c r="BA724" s="28">
        <v>0</v>
      </c>
      <c r="BB724" s="28">
        <v>0</v>
      </c>
      <c r="BC724" s="28">
        <v>0</v>
      </c>
      <c r="BD724" s="28">
        <v>0</v>
      </c>
      <c r="BE724" s="28">
        <v>0</v>
      </c>
      <c r="BF724" s="28">
        <v>0</v>
      </c>
      <c r="BG724" s="28">
        <v>0</v>
      </c>
      <c r="BH724" s="28">
        <v>0</v>
      </c>
      <c r="BI724" s="28">
        <v>0</v>
      </c>
      <c r="BJ724" s="28">
        <v>0</v>
      </c>
      <c r="BK724" s="28">
        <v>0</v>
      </c>
      <c r="BL724" s="28">
        <v>0</v>
      </c>
      <c r="BM724" s="28">
        <v>0</v>
      </c>
      <c r="BN724" s="28">
        <v>0</v>
      </c>
      <c r="BO724" s="28">
        <v>0</v>
      </c>
      <c r="BP724" s="28">
        <v>0</v>
      </c>
      <c r="BQ724" s="28">
        <v>0</v>
      </c>
      <c r="BR724" s="28">
        <v>0</v>
      </c>
      <c r="BS724" s="28">
        <v>0</v>
      </c>
      <c r="BT724" s="28">
        <v>0</v>
      </c>
      <c r="BU724" s="28">
        <v>0</v>
      </c>
      <c r="BV724" s="31">
        <f t="shared" si="328"/>
        <v>0</v>
      </c>
      <c r="BW724" s="31">
        <f t="shared" si="329"/>
        <v>0</v>
      </c>
      <c r="BX724" s="31">
        <f t="shared" si="330"/>
        <v>0</v>
      </c>
      <c r="BY724" s="31">
        <f t="shared" si="331"/>
        <v>0</v>
      </c>
      <c r="BZ724" s="31">
        <f t="shared" si="332"/>
        <v>0</v>
      </c>
      <c r="CA724" s="31">
        <f t="shared" si="333"/>
        <v>0</v>
      </c>
      <c r="CB724" s="31">
        <f t="shared" si="334"/>
        <v>0</v>
      </c>
      <c r="CC724" s="31">
        <f t="shared" si="335"/>
        <v>0</v>
      </c>
      <c r="CD724" s="31">
        <f t="shared" si="336"/>
        <v>0</v>
      </c>
      <c r="CE724" s="31">
        <f t="shared" si="337"/>
        <v>0</v>
      </c>
      <c r="CF724" s="85" t="s">
        <v>1972</v>
      </c>
    </row>
    <row r="725" spans="1:84" ht="52.5" customHeight="1" x14ac:dyDescent="0.25">
      <c r="A725" s="7" t="s">
        <v>124</v>
      </c>
      <c r="B725" s="18" t="s">
        <v>1909</v>
      </c>
      <c r="C725" s="8" t="s">
        <v>1910</v>
      </c>
      <c r="D725" s="63">
        <v>2018</v>
      </c>
      <c r="E725" s="63">
        <v>2018</v>
      </c>
      <c r="F725" s="63" t="s">
        <v>1358</v>
      </c>
      <c r="G725" s="64">
        <v>0</v>
      </c>
      <c r="H725" s="64">
        <f t="shared" si="324"/>
        <v>3.9806710000000001</v>
      </c>
      <c r="I725" s="64" t="s">
        <v>1358</v>
      </c>
      <c r="J725" s="64">
        <v>0</v>
      </c>
      <c r="K725" s="31">
        <f t="shared" si="325"/>
        <v>0</v>
      </c>
      <c r="L725" s="64" t="s">
        <v>1358</v>
      </c>
      <c r="M725" s="64">
        <v>0</v>
      </c>
      <c r="N725" s="31">
        <v>0</v>
      </c>
      <c r="O725" s="65">
        <v>0</v>
      </c>
      <c r="P725" s="28">
        <v>0</v>
      </c>
      <c r="Q725" s="28">
        <v>6.5282977506882247</v>
      </c>
      <c r="R725" s="31">
        <v>7.5075424132914579</v>
      </c>
      <c r="S725" s="31">
        <f t="shared" si="322"/>
        <v>3.9806710000000001</v>
      </c>
      <c r="T725" s="31">
        <f t="shared" si="323"/>
        <v>0</v>
      </c>
      <c r="U725" s="31">
        <f t="shared" si="327"/>
        <v>3.9806710000000001</v>
      </c>
      <c r="V725" s="31">
        <f t="shared" si="326"/>
        <v>0</v>
      </c>
      <c r="W725" s="31">
        <f t="shared" si="338"/>
        <v>0</v>
      </c>
      <c r="X725" s="31">
        <v>0</v>
      </c>
      <c r="Y725" s="28">
        <v>0</v>
      </c>
      <c r="Z725" s="28">
        <v>0</v>
      </c>
      <c r="AA725" s="28">
        <v>0</v>
      </c>
      <c r="AB725" s="28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  <c r="AH725" s="28">
        <v>0</v>
      </c>
      <c r="AI725" s="28">
        <v>0</v>
      </c>
      <c r="AJ725" s="28">
        <v>0</v>
      </c>
      <c r="AK725" s="28">
        <v>0</v>
      </c>
      <c r="AL725" s="28">
        <v>0</v>
      </c>
      <c r="AM725" s="28">
        <v>0</v>
      </c>
      <c r="AN725" s="28">
        <v>0</v>
      </c>
      <c r="AO725" s="28">
        <v>0</v>
      </c>
      <c r="AP725" s="28">
        <v>0</v>
      </c>
      <c r="AQ725" s="28">
        <v>0</v>
      </c>
      <c r="AR725" s="28">
        <v>0</v>
      </c>
      <c r="AS725" s="28">
        <v>0</v>
      </c>
      <c r="AT725" s="28">
        <v>0</v>
      </c>
      <c r="AU725" s="28">
        <v>0</v>
      </c>
      <c r="AV725" s="28">
        <v>0</v>
      </c>
      <c r="AW725" s="28">
        <v>0</v>
      </c>
      <c r="AX725" s="28">
        <v>0</v>
      </c>
      <c r="AY725" s="28">
        <v>0</v>
      </c>
      <c r="AZ725" s="28">
        <v>0</v>
      </c>
      <c r="BA725" s="28">
        <v>0</v>
      </c>
      <c r="BB725" s="28">
        <v>3.9806710000000001</v>
      </c>
      <c r="BC725" s="28">
        <v>0</v>
      </c>
      <c r="BD725" s="28">
        <v>0</v>
      </c>
      <c r="BE725" s="28">
        <v>3.9806710000000001</v>
      </c>
      <c r="BF725" s="28">
        <v>0</v>
      </c>
      <c r="BG725" s="28">
        <v>0</v>
      </c>
      <c r="BH725" s="28">
        <v>0</v>
      </c>
      <c r="BI725" s="28">
        <v>0</v>
      </c>
      <c r="BJ725" s="28">
        <v>0</v>
      </c>
      <c r="BK725" s="28">
        <v>0</v>
      </c>
      <c r="BL725" s="28">
        <v>0</v>
      </c>
      <c r="BM725" s="28">
        <v>0</v>
      </c>
      <c r="BN725" s="28">
        <v>0</v>
      </c>
      <c r="BO725" s="28">
        <v>0</v>
      </c>
      <c r="BP725" s="28">
        <v>0</v>
      </c>
      <c r="BQ725" s="28">
        <v>0</v>
      </c>
      <c r="BR725" s="28">
        <v>0</v>
      </c>
      <c r="BS725" s="28">
        <v>0</v>
      </c>
      <c r="BT725" s="28">
        <v>0</v>
      </c>
      <c r="BU725" s="28">
        <v>0</v>
      </c>
      <c r="BV725" s="31">
        <f t="shared" si="328"/>
        <v>3.9806710000000001</v>
      </c>
      <c r="BW725" s="31">
        <f t="shared" si="329"/>
        <v>0</v>
      </c>
      <c r="BX725" s="31">
        <f t="shared" si="330"/>
        <v>0</v>
      </c>
      <c r="BY725" s="31">
        <f t="shared" si="331"/>
        <v>3.9806710000000001</v>
      </c>
      <c r="BZ725" s="31">
        <f t="shared" si="332"/>
        <v>0</v>
      </c>
      <c r="CA725" s="31">
        <f t="shared" si="333"/>
        <v>0</v>
      </c>
      <c r="CB725" s="31">
        <f t="shared" si="334"/>
        <v>0</v>
      </c>
      <c r="CC725" s="31">
        <f t="shared" si="335"/>
        <v>0</v>
      </c>
      <c r="CD725" s="31">
        <f t="shared" si="336"/>
        <v>0</v>
      </c>
      <c r="CE725" s="31">
        <f t="shared" si="337"/>
        <v>0</v>
      </c>
      <c r="CF725" s="85" t="s">
        <v>1358</v>
      </c>
    </row>
    <row r="726" spans="1:84" ht="52.5" customHeight="1" x14ac:dyDescent="0.25">
      <c r="A726" s="7" t="s">
        <v>124</v>
      </c>
      <c r="B726" s="18" t="s">
        <v>2250</v>
      </c>
      <c r="C726" s="8" t="s">
        <v>2251</v>
      </c>
      <c r="D726" s="63">
        <v>2018</v>
      </c>
      <c r="E726" s="63">
        <v>2018</v>
      </c>
      <c r="F726" s="63" t="s">
        <v>1358</v>
      </c>
      <c r="G726" s="64">
        <f>H726/7.5</f>
        <v>3.7705089093333331E-2</v>
      </c>
      <c r="H726" s="64">
        <f t="shared" si="324"/>
        <v>0.28278816819999997</v>
      </c>
      <c r="I726" s="64" t="s">
        <v>2627</v>
      </c>
      <c r="J726" s="64">
        <v>0</v>
      </c>
      <c r="K726" s="31">
        <f t="shared" si="325"/>
        <v>0.28278816819999997</v>
      </c>
      <c r="L726" s="64" t="s">
        <v>1358</v>
      </c>
      <c r="M726" s="64">
        <v>0</v>
      </c>
      <c r="N726" s="31">
        <v>0</v>
      </c>
      <c r="O726" s="65">
        <v>0</v>
      </c>
      <c r="P726" s="28">
        <v>0</v>
      </c>
      <c r="Q726" s="28">
        <v>0</v>
      </c>
      <c r="R726" s="31">
        <v>0</v>
      </c>
      <c r="S726" s="31">
        <f t="shared" si="322"/>
        <v>0</v>
      </c>
      <c r="T726" s="31">
        <f t="shared" si="323"/>
        <v>0.28278816819999997</v>
      </c>
      <c r="U726" s="31">
        <f t="shared" si="327"/>
        <v>0</v>
      </c>
      <c r="V726" s="31">
        <f t="shared" si="326"/>
        <v>0</v>
      </c>
      <c r="W726" s="31">
        <f t="shared" si="338"/>
        <v>0</v>
      </c>
      <c r="X726" s="31">
        <v>0</v>
      </c>
      <c r="Y726" s="28">
        <v>0</v>
      </c>
      <c r="Z726" s="28">
        <v>0</v>
      </c>
      <c r="AA726" s="28">
        <v>0</v>
      </c>
      <c r="AB726" s="28">
        <v>0</v>
      </c>
      <c r="AC726" s="28">
        <v>0</v>
      </c>
      <c r="AD726" s="28">
        <v>0</v>
      </c>
      <c r="AE726" s="28">
        <v>0</v>
      </c>
      <c r="AF726" s="28">
        <v>0</v>
      </c>
      <c r="AG726" s="28">
        <v>0</v>
      </c>
      <c r="AH726" s="28">
        <v>0</v>
      </c>
      <c r="AI726" s="28">
        <v>0</v>
      </c>
      <c r="AJ726" s="28">
        <v>0</v>
      </c>
      <c r="AK726" s="28">
        <v>0</v>
      </c>
      <c r="AL726" s="28">
        <v>0</v>
      </c>
      <c r="AM726" s="28">
        <v>0</v>
      </c>
      <c r="AN726" s="28">
        <v>0</v>
      </c>
      <c r="AO726" s="28">
        <v>0</v>
      </c>
      <c r="AP726" s="28">
        <v>0</v>
      </c>
      <c r="AQ726" s="28">
        <v>0</v>
      </c>
      <c r="AR726" s="28">
        <v>0</v>
      </c>
      <c r="AS726" s="28">
        <v>0</v>
      </c>
      <c r="AT726" s="28">
        <v>0</v>
      </c>
      <c r="AU726" s="28">
        <v>0</v>
      </c>
      <c r="AV726" s="28">
        <v>0</v>
      </c>
      <c r="AW726" s="28">
        <v>0</v>
      </c>
      <c r="AX726" s="28">
        <v>0</v>
      </c>
      <c r="AY726" s="28">
        <v>0</v>
      </c>
      <c r="AZ726" s="28">
        <v>0</v>
      </c>
      <c r="BA726" s="28">
        <v>0</v>
      </c>
      <c r="BB726" s="28">
        <v>0</v>
      </c>
      <c r="BC726" s="28">
        <v>0</v>
      </c>
      <c r="BD726" s="28">
        <v>0</v>
      </c>
      <c r="BE726" s="28">
        <v>0</v>
      </c>
      <c r="BF726" s="28">
        <v>0</v>
      </c>
      <c r="BG726" s="28">
        <v>0.28278816819999997</v>
      </c>
      <c r="BH726" s="28">
        <v>0</v>
      </c>
      <c r="BI726" s="28">
        <v>0</v>
      </c>
      <c r="BJ726" s="28">
        <v>0.28278816819999997</v>
      </c>
      <c r="BK726" s="28">
        <v>0</v>
      </c>
      <c r="BL726" s="28">
        <v>0</v>
      </c>
      <c r="BM726" s="28">
        <v>0</v>
      </c>
      <c r="BN726" s="28">
        <v>0</v>
      </c>
      <c r="BO726" s="28">
        <v>0</v>
      </c>
      <c r="BP726" s="28">
        <v>0</v>
      </c>
      <c r="BQ726" s="28">
        <v>0</v>
      </c>
      <c r="BR726" s="28">
        <v>0</v>
      </c>
      <c r="BS726" s="28">
        <v>0</v>
      </c>
      <c r="BT726" s="28">
        <v>0</v>
      </c>
      <c r="BU726" s="28">
        <v>0</v>
      </c>
      <c r="BV726" s="31">
        <f t="shared" si="328"/>
        <v>0.28278816819999997</v>
      </c>
      <c r="BW726" s="31">
        <f t="shared" si="329"/>
        <v>0</v>
      </c>
      <c r="BX726" s="31">
        <f t="shared" si="330"/>
        <v>0</v>
      </c>
      <c r="BY726" s="31">
        <f t="shared" si="331"/>
        <v>0.28278816819999997</v>
      </c>
      <c r="BZ726" s="31">
        <f t="shared" si="332"/>
        <v>0</v>
      </c>
      <c r="CA726" s="31">
        <f t="shared" si="333"/>
        <v>0.28278816819999997</v>
      </c>
      <c r="CB726" s="31">
        <f t="shared" si="334"/>
        <v>0</v>
      </c>
      <c r="CC726" s="31">
        <f t="shared" si="335"/>
        <v>0</v>
      </c>
      <c r="CD726" s="31">
        <f t="shared" si="336"/>
        <v>0.28278816819999997</v>
      </c>
      <c r="CE726" s="31">
        <f t="shared" si="337"/>
        <v>0</v>
      </c>
      <c r="CF726" s="85" t="s">
        <v>1403</v>
      </c>
    </row>
    <row r="727" spans="1:84" ht="52.5" customHeight="1" x14ac:dyDescent="0.25">
      <c r="A727" s="7" t="s">
        <v>124</v>
      </c>
      <c r="B727" s="18" t="s">
        <v>2252</v>
      </c>
      <c r="C727" s="8" t="s">
        <v>2253</v>
      </c>
      <c r="D727" s="63">
        <v>2018</v>
      </c>
      <c r="E727" s="63">
        <v>2018</v>
      </c>
      <c r="F727" s="63" t="s">
        <v>1358</v>
      </c>
      <c r="G727" s="64">
        <f>H727/7.5</f>
        <v>3.673122722666667E-2</v>
      </c>
      <c r="H727" s="64">
        <f t="shared" si="324"/>
        <v>0.27548420420000003</v>
      </c>
      <c r="I727" s="64" t="s">
        <v>2627</v>
      </c>
      <c r="J727" s="64">
        <v>0</v>
      </c>
      <c r="K727" s="31">
        <f t="shared" si="325"/>
        <v>0.27548420420000003</v>
      </c>
      <c r="L727" s="64" t="s">
        <v>1358</v>
      </c>
      <c r="M727" s="64">
        <v>0</v>
      </c>
      <c r="N727" s="31">
        <v>0</v>
      </c>
      <c r="O727" s="65">
        <v>0</v>
      </c>
      <c r="P727" s="28">
        <v>0</v>
      </c>
      <c r="Q727" s="28">
        <v>0</v>
      </c>
      <c r="R727" s="31">
        <v>0</v>
      </c>
      <c r="S727" s="31">
        <f t="shared" si="322"/>
        <v>0</v>
      </c>
      <c r="T727" s="31">
        <f t="shared" si="323"/>
        <v>0.27548420420000003</v>
      </c>
      <c r="U727" s="31">
        <f t="shared" si="327"/>
        <v>0</v>
      </c>
      <c r="V727" s="31">
        <f t="shared" si="326"/>
        <v>0</v>
      </c>
      <c r="W727" s="31">
        <f t="shared" si="338"/>
        <v>0</v>
      </c>
      <c r="X727" s="31">
        <v>0</v>
      </c>
      <c r="Y727" s="28">
        <v>0</v>
      </c>
      <c r="Z727" s="28">
        <v>0</v>
      </c>
      <c r="AA727" s="28">
        <v>0</v>
      </c>
      <c r="AB727" s="28">
        <v>0</v>
      </c>
      <c r="AC727" s="28">
        <v>0</v>
      </c>
      <c r="AD727" s="28">
        <v>0</v>
      </c>
      <c r="AE727" s="28">
        <v>0</v>
      </c>
      <c r="AF727" s="28">
        <v>0</v>
      </c>
      <c r="AG727" s="28">
        <v>0</v>
      </c>
      <c r="AH727" s="28">
        <v>0</v>
      </c>
      <c r="AI727" s="28">
        <v>0</v>
      </c>
      <c r="AJ727" s="28">
        <v>0</v>
      </c>
      <c r="AK727" s="28">
        <v>0</v>
      </c>
      <c r="AL727" s="28">
        <v>0</v>
      </c>
      <c r="AM727" s="28">
        <v>0</v>
      </c>
      <c r="AN727" s="28">
        <v>0</v>
      </c>
      <c r="AO727" s="28">
        <v>0</v>
      </c>
      <c r="AP727" s="28">
        <v>0</v>
      </c>
      <c r="AQ727" s="28">
        <v>0</v>
      </c>
      <c r="AR727" s="28">
        <v>0</v>
      </c>
      <c r="AS727" s="28">
        <v>0</v>
      </c>
      <c r="AT727" s="28">
        <v>0</v>
      </c>
      <c r="AU727" s="28">
        <v>0</v>
      </c>
      <c r="AV727" s="28">
        <v>0</v>
      </c>
      <c r="AW727" s="28">
        <v>0</v>
      </c>
      <c r="AX727" s="28">
        <v>0</v>
      </c>
      <c r="AY727" s="28">
        <v>0</v>
      </c>
      <c r="AZ727" s="28">
        <v>0</v>
      </c>
      <c r="BA727" s="28">
        <v>0</v>
      </c>
      <c r="BB727" s="28">
        <v>0</v>
      </c>
      <c r="BC727" s="28">
        <v>0</v>
      </c>
      <c r="BD727" s="28">
        <v>0</v>
      </c>
      <c r="BE727" s="28">
        <v>0</v>
      </c>
      <c r="BF727" s="28">
        <v>0</v>
      </c>
      <c r="BG727" s="28">
        <v>0.27548420420000003</v>
      </c>
      <c r="BH727" s="28">
        <v>0</v>
      </c>
      <c r="BI727" s="28">
        <v>0</v>
      </c>
      <c r="BJ727" s="28">
        <v>0.27548420420000003</v>
      </c>
      <c r="BK727" s="28">
        <v>0</v>
      </c>
      <c r="BL727" s="28">
        <v>0</v>
      </c>
      <c r="BM727" s="28">
        <v>0</v>
      </c>
      <c r="BN727" s="28">
        <v>0</v>
      </c>
      <c r="BO727" s="28">
        <v>0</v>
      </c>
      <c r="BP727" s="28">
        <v>0</v>
      </c>
      <c r="BQ727" s="28">
        <v>0</v>
      </c>
      <c r="BR727" s="28">
        <v>0</v>
      </c>
      <c r="BS727" s="28">
        <v>0</v>
      </c>
      <c r="BT727" s="28">
        <v>0</v>
      </c>
      <c r="BU727" s="28">
        <v>0</v>
      </c>
      <c r="BV727" s="31">
        <f t="shared" si="328"/>
        <v>0.27548420420000003</v>
      </c>
      <c r="BW727" s="31">
        <f t="shared" si="329"/>
        <v>0</v>
      </c>
      <c r="BX727" s="31">
        <f t="shared" si="330"/>
        <v>0</v>
      </c>
      <c r="BY727" s="31">
        <f t="shared" si="331"/>
        <v>0.27548420420000003</v>
      </c>
      <c r="BZ727" s="31">
        <f t="shared" si="332"/>
        <v>0</v>
      </c>
      <c r="CA727" s="31">
        <f t="shared" si="333"/>
        <v>0.27548420420000003</v>
      </c>
      <c r="CB727" s="31">
        <f t="shared" si="334"/>
        <v>0</v>
      </c>
      <c r="CC727" s="31">
        <f t="shared" si="335"/>
        <v>0</v>
      </c>
      <c r="CD727" s="31">
        <f t="shared" si="336"/>
        <v>0.27548420420000003</v>
      </c>
      <c r="CE727" s="31">
        <f t="shared" si="337"/>
        <v>0</v>
      </c>
      <c r="CF727" s="85" t="s">
        <v>1403</v>
      </c>
    </row>
    <row r="728" spans="1:84" ht="52.5" customHeight="1" x14ac:dyDescent="0.25">
      <c r="A728" s="7" t="s">
        <v>124</v>
      </c>
      <c r="B728" s="18" t="s">
        <v>2254</v>
      </c>
      <c r="C728" s="8" t="s">
        <v>2255</v>
      </c>
      <c r="D728" s="63">
        <v>2018</v>
      </c>
      <c r="E728" s="63">
        <v>2018</v>
      </c>
      <c r="F728" s="63" t="s">
        <v>1358</v>
      </c>
      <c r="G728" s="64">
        <f>H728/7.5</f>
        <v>3.9343171386666667E-2</v>
      </c>
      <c r="H728" s="64">
        <f t="shared" si="324"/>
        <v>0.29507378540000001</v>
      </c>
      <c r="I728" s="64" t="s">
        <v>2627</v>
      </c>
      <c r="J728" s="64">
        <v>0</v>
      </c>
      <c r="K728" s="31">
        <f t="shared" si="325"/>
        <v>0.29507378540000001</v>
      </c>
      <c r="L728" s="64" t="s">
        <v>1358</v>
      </c>
      <c r="M728" s="64">
        <v>0</v>
      </c>
      <c r="N728" s="31">
        <v>0</v>
      </c>
      <c r="O728" s="65">
        <v>0</v>
      </c>
      <c r="P728" s="28">
        <v>0</v>
      </c>
      <c r="Q728" s="28">
        <v>0</v>
      </c>
      <c r="R728" s="31">
        <v>0</v>
      </c>
      <c r="S728" s="31">
        <f t="shared" si="322"/>
        <v>0</v>
      </c>
      <c r="T728" s="31">
        <f t="shared" si="323"/>
        <v>0.29507378540000001</v>
      </c>
      <c r="U728" s="31">
        <f t="shared" si="327"/>
        <v>0</v>
      </c>
      <c r="V728" s="31">
        <f t="shared" si="326"/>
        <v>0</v>
      </c>
      <c r="W728" s="31">
        <f t="shared" si="338"/>
        <v>0</v>
      </c>
      <c r="X728" s="31">
        <v>0</v>
      </c>
      <c r="Y728" s="28">
        <v>0</v>
      </c>
      <c r="Z728" s="28">
        <v>0</v>
      </c>
      <c r="AA728" s="28">
        <v>0</v>
      </c>
      <c r="AB728" s="28">
        <v>0</v>
      </c>
      <c r="AC728" s="28">
        <v>0</v>
      </c>
      <c r="AD728" s="28">
        <v>0</v>
      </c>
      <c r="AE728" s="28">
        <v>0</v>
      </c>
      <c r="AF728" s="28">
        <v>0</v>
      </c>
      <c r="AG728" s="28">
        <v>0</v>
      </c>
      <c r="AH728" s="28">
        <v>0</v>
      </c>
      <c r="AI728" s="28">
        <v>0</v>
      </c>
      <c r="AJ728" s="28">
        <v>0</v>
      </c>
      <c r="AK728" s="28">
        <v>0</v>
      </c>
      <c r="AL728" s="28">
        <v>0</v>
      </c>
      <c r="AM728" s="28">
        <v>0</v>
      </c>
      <c r="AN728" s="28">
        <v>0</v>
      </c>
      <c r="AO728" s="28">
        <v>0</v>
      </c>
      <c r="AP728" s="28">
        <v>0</v>
      </c>
      <c r="AQ728" s="28">
        <v>0</v>
      </c>
      <c r="AR728" s="28">
        <v>0</v>
      </c>
      <c r="AS728" s="28">
        <v>0</v>
      </c>
      <c r="AT728" s="28">
        <v>0</v>
      </c>
      <c r="AU728" s="28">
        <v>0</v>
      </c>
      <c r="AV728" s="28">
        <v>0</v>
      </c>
      <c r="AW728" s="28">
        <v>0</v>
      </c>
      <c r="AX728" s="28">
        <v>0</v>
      </c>
      <c r="AY728" s="28">
        <v>0</v>
      </c>
      <c r="AZ728" s="28">
        <v>0</v>
      </c>
      <c r="BA728" s="28">
        <v>0</v>
      </c>
      <c r="BB728" s="28">
        <v>0</v>
      </c>
      <c r="BC728" s="28">
        <v>0</v>
      </c>
      <c r="BD728" s="28">
        <v>0</v>
      </c>
      <c r="BE728" s="28">
        <v>0</v>
      </c>
      <c r="BF728" s="28">
        <v>0</v>
      </c>
      <c r="BG728" s="28">
        <v>0.29507378540000001</v>
      </c>
      <c r="BH728" s="28">
        <v>0</v>
      </c>
      <c r="BI728" s="28">
        <v>0</v>
      </c>
      <c r="BJ728" s="28">
        <v>0.29507378540000001</v>
      </c>
      <c r="BK728" s="28">
        <v>0</v>
      </c>
      <c r="BL728" s="28">
        <v>0</v>
      </c>
      <c r="BM728" s="28">
        <v>0</v>
      </c>
      <c r="BN728" s="28">
        <v>0</v>
      </c>
      <c r="BO728" s="28">
        <v>0</v>
      </c>
      <c r="BP728" s="28">
        <v>0</v>
      </c>
      <c r="BQ728" s="28">
        <v>0</v>
      </c>
      <c r="BR728" s="28">
        <v>0</v>
      </c>
      <c r="BS728" s="28">
        <v>0</v>
      </c>
      <c r="BT728" s="28">
        <v>0</v>
      </c>
      <c r="BU728" s="28">
        <v>0</v>
      </c>
      <c r="BV728" s="31">
        <f t="shared" si="328"/>
        <v>0.29507378540000001</v>
      </c>
      <c r="BW728" s="31">
        <f t="shared" si="329"/>
        <v>0</v>
      </c>
      <c r="BX728" s="31">
        <f t="shared" si="330"/>
        <v>0</v>
      </c>
      <c r="BY728" s="31">
        <f t="shared" si="331"/>
        <v>0.29507378540000001</v>
      </c>
      <c r="BZ728" s="31">
        <f t="shared" si="332"/>
        <v>0</v>
      </c>
      <c r="CA728" s="31">
        <f t="shared" si="333"/>
        <v>0.29507378540000001</v>
      </c>
      <c r="CB728" s="31">
        <f t="shared" si="334"/>
        <v>0</v>
      </c>
      <c r="CC728" s="31">
        <f t="shared" si="335"/>
        <v>0</v>
      </c>
      <c r="CD728" s="31">
        <f t="shared" si="336"/>
        <v>0.29507378540000001</v>
      </c>
      <c r="CE728" s="31">
        <f t="shared" si="337"/>
        <v>0</v>
      </c>
      <c r="CF728" s="85" t="s">
        <v>1403</v>
      </c>
    </row>
    <row r="729" spans="1:84" ht="52.5" customHeight="1" x14ac:dyDescent="0.25">
      <c r="A729" s="7" t="s">
        <v>124</v>
      </c>
      <c r="B729" s="18" t="s">
        <v>2256</v>
      </c>
      <c r="C729" s="8" t="s">
        <v>2257</v>
      </c>
      <c r="D729" s="63">
        <v>2018</v>
      </c>
      <c r="E729" s="63">
        <v>2018</v>
      </c>
      <c r="F729" s="63" t="s">
        <v>1358</v>
      </c>
      <c r="G729" s="64">
        <f>H729/7.5</f>
        <v>3.6849936800000004E-2</v>
      </c>
      <c r="H729" s="64">
        <f t="shared" si="324"/>
        <v>0.27637452600000001</v>
      </c>
      <c r="I729" s="64" t="s">
        <v>2627</v>
      </c>
      <c r="J729" s="64">
        <v>0</v>
      </c>
      <c r="K729" s="31">
        <f t="shared" si="325"/>
        <v>0.27637452600000001</v>
      </c>
      <c r="L729" s="64" t="s">
        <v>1358</v>
      </c>
      <c r="M729" s="64">
        <v>0</v>
      </c>
      <c r="N729" s="31">
        <v>0</v>
      </c>
      <c r="O729" s="65">
        <v>0</v>
      </c>
      <c r="P729" s="28">
        <v>0</v>
      </c>
      <c r="Q729" s="28">
        <v>0</v>
      </c>
      <c r="R729" s="31">
        <v>0</v>
      </c>
      <c r="S729" s="31">
        <f t="shared" si="322"/>
        <v>0</v>
      </c>
      <c r="T729" s="31">
        <f t="shared" si="323"/>
        <v>0.27637452600000001</v>
      </c>
      <c r="U729" s="31">
        <f t="shared" si="327"/>
        <v>0</v>
      </c>
      <c r="V729" s="31">
        <f t="shared" si="326"/>
        <v>0</v>
      </c>
      <c r="W729" s="31">
        <f t="shared" si="338"/>
        <v>0</v>
      </c>
      <c r="X729" s="31">
        <v>0</v>
      </c>
      <c r="Y729" s="28">
        <v>0</v>
      </c>
      <c r="Z729" s="28">
        <v>0</v>
      </c>
      <c r="AA729" s="28">
        <v>0</v>
      </c>
      <c r="AB729" s="28">
        <v>0</v>
      </c>
      <c r="AC729" s="28">
        <v>0</v>
      </c>
      <c r="AD729" s="28">
        <v>0</v>
      </c>
      <c r="AE729" s="28">
        <v>0</v>
      </c>
      <c r="AF729" s="28">
        <v>0</v>
      </c>
      <c r="AG729" s="28">
        <v>0</v>
      </c>
      <c r="AH729" s="28">
        <v>0</v>
      </c>
      <c r="AI729" s="28">
        <v>0</v>
      </c>
      <c r="AJ729" s="28">
        <v>0</v>
      </c>
      <c r="AK729" s="28">
        <v>0</v>
      </c>
      <c r="AL729" s="28">
        <v>0</v>
      </c>
      <c r="AM729" s="28">
        <v>0</v>
      </c>
      <c r="AN729" s="28">
        <v>0</v>
      </c>
      <c r="AO729" s="28">
        <v>0</v>
      </c>
      <c r="AP729" s="28">
        <v>0</v>
      </c>
      <c r="AQ729" s="28">
        <v>0</v>
      </c>
      <c r="AR729" s="28">
        <v>0</v>
      </c>
      <c r="AS729" s="28">
        <v>0</v>
      </c>
      <c r="AT729" s="28">
        <v>0</v>
      </c>
      <c r="AU729" s="28">
        <v>0</v>
      </c>
      <c r="AV729" s="28">
        <v>0</v>
      </c>
      <c r="AW729" s="28">
        <v>0</v>
      </c>
      <c r="AX729" s="28">
        <v>0</v>
      </c>
      <c r="AY729" s="28">
        <v>0</v>
      </c>
      <c r="AZ729" s="28">
        <v>0</v>
      </c>
      <c r="BA729" s="28">
        <v>0</v>
      </c>
      <c r="BB729" s="28">
        <v>0</v>
      </c>
      <c r="BC729" s="28">
        <v>0</v>
      </c>
      <c r="BD729" s="28">
        <v>0</v>
      </c>
      <c r="BE729" s="28">
        <v>0</v>
      </c>
      <c r="BF729" s="28">
        <v>0</v>
      </c>
      <c r="BG729" s="28">
        <v>0.27637452600000001</v>
      </c>
      <c r="BH729" s="28">
        <v>0</v>
      </c>
      <c r="BI729" s="28">
        <v>0</v>
      </c>
      <c r="BJ729" s="28">
        <v>0.27637452600000001</v>
      </c>
      <c r="BK729" s="28">
        <v>0</v>
      </c>
      <c r="BL729" s="28">
        <v>0</v>
      </c>
      <c r="BM729" s="28">
        <v>0</v>
      </c>
      <c r="BN729" s="28">
        <v>0</v>
      </c>
      <c r="BO729" s="28">
        <v>0</v>
      </c>
      <c r="BP729" s="28">
        <v>0</v>
      </c>
      <c r="BQ729" s="28">
        <v>0</v>
      </c>
      <c r="BR729" s="28">
        <v>0</v>
      </c>
      <c r="BS729" s="28">
        <v>0</v>
      </c>
      <c r="BT729" s="28">
        <v>0</v>
      </c>
      <c r="BU729" s="28">
        <v>0</v>
      </c>
      <c r="BV729" s="31">
        <f t="shared" si="328"/>
        <v>0.27637452600000001</v>
      </c>
      <c r="BW729" s="31">
        <f t="shared" si="329"/>
        <v>0</v>
      </c>
      <c r="BX729" s="31">
        <f t="shared" si="330"/>
        <v>0</v>
      </c>
      <c r="BY729" s="31">
        <f t="shared" si="331"/>
        <v>0.27637452600000001</v>
      </c>
      <c r="BZ729" s="31">
        <f t="shared" si="332"/>
        <v>0</v>
      </c>
      <c r="CA729" s="31">
        <f t="shared" si="333"/>
        <v>0.27637452600000001</v>
      </c>
      <c r="CB729" s="31">
        <f t="shared" si="334"/>
        <v>0</v>
      </c>
      <c r="CC729" s="31">
        <f t="shared" si="335"/>
        <v>0</v>
      </c>
      <c r="CD729" s="31">
        <f t="shared" si="336"/>
        <v>0.27637452600000001</v>
      </c>
      <c r="CE729" s="31">
        <f t="shared" si="337"/>
        <v>0</v>
      </c>
      <c r="CF729" s="85" t="s">
        <v>1403</v>
      </c>
    </row>
    <row r="730" spans="1:84" ht="52.5" customHeight="1" x14ac:dyDescent="0.25">
      <c r="A730" s="7" t="s">
        <v>124</v>
      </c>
      <c r="B730" s="18" t="s">
        <v>2258</v>
      </c>
      <c r="C730" s="8" t="s">
        <v>2259</v>
      </c>
      <c r="D730" s="63">
        <v>2018</v>
      </c>
      <c r="E730" s="63">
        <v>2018</v>
      </c>
      <c r="F730" s="63" t="s">
        <v>1358</v>
      </c>
      <c r="G730" s="64">
        <f>H730/7.53</f>
        <v>7.2797824621513949E-2</v>
      </c>
      <c r="H730" s="64">
        <f t="shared" si="324"/>
        <v>0.54816761940000003</v>
      </c>
      <c r="I730" s="64" t="s">
        <v>2661</v>
      </c>
      <c r="J730" s="64">
        <v>0</v>
      </c>
      <c r="K730" s="31">
        <f t="shared" si="325"/>
        <v>0.54816761940000003</v>
      </c>
      <c r="L730" s="64" t="s">
        <v>1358</v>
      </c>
      <c r="M730" s="64">
        <v>0</v>
      </c>
      <c r="N730" s="31">
        <v>0</v>
      </c>
      <c r="O730" s="65">
        <v>0</v>
      </c>
      <c r="P730" s="28">
        <v>0</v>
      </c>
      <c r="Q730" s="28">
        <v>0</v>
      </c>
      <c r="R730" s="31">
        <v>0</v>
      </c>
      <c r="S730" s="31">
        <f t="shared" ref="S730:S793" si="339">N730+U730</f>
        <v>0</v>
      </c>
      <c r="T730" s="31">
        <f t="shared" ref="T730:T793" si="340">N730+W730+AC730+AM730+AW730+BG730</f>
        <v>0.54816761940000003</v>
      </c>
      <c r="U730" s="31">
        <f t="shared" si="327"/>
        <v>0</v>
      </c>
      <c r="V730" s="31">
        <f t="shared" si="326"/>
        <v>0</v>
      </c>
      <c r="W730" s="31">
        <f t="shared" si="338"/>
        <v>0</v>
      </c>
      <c r="X730" s="31">
        <v>0</v>
      </c>
      <c r="Y730" s="28">
        <v>0</v>
      </c>
      <c r="Z730" s="28">
        <v>0</v>
      </c>
      <c r="AA730" s="28">
        <v>0</v>
      </c>
      <c r="AB730" s="28">
        <v>0</v>
      </c>
      <c r="AC730" s="28">
        <v>0</v>
      </c>
      <c r="AD730" s="28">
        <v>0</v>
      </c>
      <c r="AE730" s="28">
        <v>0</v>
      </c>
      <c r="AF730" s="28">
        <v>0</v>
      </c>
      <c r="AG730" s="28">
        <v>0</v>
      </c>
      <c r="AH730" s="28">
        <v>0</v>
      </c>
      <c r="AI730" s="28">
        <v>0</v>
      </c>
      <c r="AJ730" s="28">
        <v>0</v>
      </c>
      <c r="AK730" s="28">
        <v>0</v>
      </c>
      <c r="AL730" s="28">
        <v>0</v>
      </c>
      <c r="AM730" s="28">
        <v>0</v>
      </c>
      <c r="AN730" s="28">
        <v>0</v>
      </c>
      <c r="AO730" s="28">
        <v>0</v>
      </c>
      <c r="AP730" s="28">
        <v>0</v>
      </c>
      <c r="AQ730" s="28">
        <v>0</v>
      </c>
      <c r="AR730" s="28">
        <v>0</v>
      </c>
      <c r="AS730" s="28">
        <v>0</v>
      </c>
      <c r="AT730" s="28">
        <v>0</v>
      </c>
      <c r="AU730" s="28">
        <v>0</v>
      </c>
      <c r="AV730" s="28">
        <v>0</v>
      </c>
      <c r="AW730" s="28">
        <v>0</v>
      </c>
      <c r="AX730" s="28">
        <v>0</v>
      </c>
      <c r="AY730" s="28">
        <v>0</v>
      </c>
      <c r="AZ730" s="28">
        <v>0</v>
      </c>
      <c r="BA730" s="28">
        <v>0</v>
      </c>
      <c r="BB730" s="28">
        <v>0</v>
      </c>
      <c r="BC730" s="28">
        <v>0</v>
      </c>
      <c r="BD730" s="28">
        <v>0</v>
      </c>
      <c r="BE730" s="28">
        <v>0</v>
      </c>
      <c r="BF730" s="28">
        <v>0</v>
      </c>
      <c r="BG730" s="28">
        <v>0.54816761940000003</v>
      </c>
      <c r="BH730" s="28">
        <v>0</v>
      </c>
      <c r="BI730" s="28">
        <v>0</v>
      </c>
      <c r="BJ730" s="28">
        <v>0.54816761940000003</v>
      </c>
      <c r="BK730" s="28">
        <v>0</v>
      </c>
      <c r="BL730" s="28">
        <v>0</v>
      </c>
      <c r="BM730" s="28">
        <v>0</v>
      </c>
      <c r="BN730" s="28">
        <v>0</v>
      </c>
      <c r="BO730" s="28">
        <v>0</v>
      </c>
      <c r="BP730" s="28">
        <v>0</v>
      </c>
      <c r="BQ730" s="28">
        <v>0</v>
      </c>
      <c r="BR730" s="28">
        <v>0</v>
      </c>
      <c r="BS730" s="28">
        <v>0</v>
      </c>
      <c r="BT730" s="28">
        <v>0</v>
      </c>
      <c r="BU730" s="28">
        <v>0</v>
      </c>
      <c r="BV730" s="31">
        <f t="shared" si="328"/>
        <v>0.54816761940000003</v>
      </c>
      <c r="BW730" s="31">
        <f t="shared" si="329"/>
        <v>0</v>
      </c>
      <c r="BX730" s="31">
        <f t="shared" si="330"/>
        <v>0</v>
      </c>
      <c r="BY730" s="31">
        <f t="shared" si="331"/>
        <v>0.54816761940000003</v>
      </c>
      <c r="BZ730" s="31">
        <f t="shared" si="332"/>
        <v>0</v>
      </c>
      <c r="CA730" s="31">
        <f t="shared" si="333"/>
        <v>0.54816761940000003</v>
      </c>
      <c r="CB730" s="31">
        <f t="shared" si="334"/>
        <v>0</v>
      </c>
      <c r="CC730" s="31">
        <f t="shared" si="335"/>
        <v>0</v>
      </c>
      <c r="CD730" s="31">
        <f t="shared" si="336"/>
        <v>0.54816761940000003</v>
      </c>
      <c r="CE730" s="31">
        <f t="shared" si="337"/>
        <v>0</v>
      </c>
      <c r="CF730" s="85" t="s">
        <v>1403</v>
      </c>
    </row>
    <row r="731" spans="1:84" ht="52.5" customHeight="1" x14ac:dyDescent="0.25">
      <c r="A731" s="7" t="s">
        <v>124</v>
      </c>
      <c r="B731" s="18" t="s">
        <v>2260</v>
      </c>
      <c r="C731" s="8" t="s">
        <v>2261</v>
      </c>
      <c r="D731" s="63">
        <v>2018</v>
      </c>
      <c r="E731" s="63">
        <v>2018</v>
      </c>
      <c r="F731" s="63" t="s">
        <v>1358</v>
      </c>
      <c r="G731" s="64">
        <f>H731/7.53</f>
        <v>3.6632297662682604E-2</v>
      </c>
      <c r="H731" s="64">
        <f t="shared" si="324"/>
        <v>0.27584120140000001</v>
      </c>
      <c r="I731" s="64" t="s">
        <v>2661</v>
      </c>
      <c r="J731" s="64">
        <v>0</v>
      </c>
      <c r="K731" s="31">
        <f t="shared" si="325"/>
        <v>0.27584120140000001</v>
      </c>
      <c r="L731" s="64" t="s">
        <v>1358</v>
      </c>
      <c r="M731" s="64">
        <v>0</v>
      </c>
      <c r="N731" s="31">
        <v>0</v>
      </c>
      <c r="O731" s="65">
        <v>0</v>
      </c>
      <c r="P731" s="28">
        <v>0</v>
      </c>
      <c r="Q731" s="28">
        <v>0</v>
      </c>
      <c r="R731" s="31">
        <v>0</v>
      </c>
      <c r="S731" s="31">
        <f t="shared" si="339"/>
        <v>0</v>
      </c>
      <c r="T731" s="31">
        <f t="shared" si="340"/>
        <v>0.27584120140000001</v>
      </c>
      <c r="U731" s="31">
        <f t="shared" si="327"/>
        <v>0</v>
      </c>
      <c r="V731" s="31">
        <f t="shared" si="326"/>
        <v>0</v>
      </c>
      <c r="W731" s="31">
        <f t="shared" si="338"/>
        <v>0</v>
      </c>
      <c r="X731" s="31">
        <v>0</v>
      </c>
      <c r="Y731" s="28">
        <v>0</v>
      </c>
      <c r="Z731" s="28">
        <v>0</v>
      </c>
      <c r="AA731" s="28">
        <v>0</v>
      </c>
      <c r="AB731" s="28">
        <v>0</v>
      </c>
      <c r="AC731" s="28">
        <v>0</v>
      </c>
      <c r="AD731" s="28">
        <v>0</v>
      </c>
      <c r="AE731" s="28">
        <v>0</v>
      </c>
      <c r="AF731" s="28">
        <v>0</v>
      </c>
      <c r="AG731" s="28">
        <v>0</v>
      </c>
      <c r="AH731" s="28">
        <v>0</v>
      </c>
      <c r="AI731" s="28">
        <v>0</v>
      </c>
      <c r="AJ731" s="28">
        <v>0</v>
      </c>
      <c r="AK731" s="28">
        <v>0</v>
      </c>
      <c r="AL731" s="28">
        <v>0</v>
      </c>
      <c r="AM731" s="28">
        <v>0</v>
      </c>
      <c r="AN731" s="28">
        <v>0</v>
      </c>
      <c r="AO731" s="28">
        <v>0</v>
      </c>
      <c r="AP731" s="28">
        <v>0</v>
      </c>
      <c r="AQ731" s="28">
        <v>0</v>
      </c>
      <c r="AR731" s="28">
        <v>0</v>
      </c>
      <c r="AS731" s="28">
        <v>0</v>
      </c>
      <c r="AT731" s="28">
        <v>0</v>
      </c>
      <c r="AU731" s="28">
        <v>0</v>
      </c>
      <c r="AV731" s="28">
        <v>0</v>
      </c>
      <c r="AW731" s="28">
        <v>0</v>
      </c>
      <c r="AX731" s="28">
        <v>0</v>
      </c>
      <c r="AY731" s="28">
        <v>0</v>
      </c>
      <c r="AZ731" s="28">
        <v>0</v>
      </c>
      <c r="BA731" s="28">
        <v>0</v>
      </c>
      <c r="BB731" s="28">
        <v>0</v>
      </c>
      <c r="BC731" s="28">
        <v>0</v>
      </c>
      <c r="BD731" s="28">
        <v>0</v>
      </c>
      <c r="BE731" s="28">
        <v>0</v>
      </c>
      <c r="BF731" s="28">
        <v>0</v>
      </c>
      <c r="BG731" s="28">
        <v>0.27584120140000001</v>
      </c>
      <c r="BH731" s="28">
        <v>0</v>
      </c>
      <c r="BI731" s="28">
        <v>0</v>
      </c>
      <c r="BJ731" s="28">
        <v>0.27584120140000001</v>
      </c>
      <c r="BK731" s="28">
        <v>0</v>
      </c>
      <c r="BL731" s="28">
        <v>0</v>
      </c>
      <c r="BM731" s="28">
        <v>0</v>
      </c>
      <c r="BN731" s="28">
        <v>0</v>
      </c>
      <c r="BO731" s="28">
        <v>0</v>
      </c>
      <c r="BP731" s="28">
        <v>0</v>
      </c>
      <c r="BQ731" s="28">
        <v>0</v>
      </c>
      <c r="BR731" s="28">
        <v>0</v>
      </c>
      <c r="BS731" s="28">
        <v>0</v>
      </c>
      <c r="BT731" s="28">
        <v>0</v>
      </c>
      <c r="BU731" s="28">
        <v>0</v>
      </c>
      <c r="BV731" s="31">
        <f t="shared" si="328"/>
        <v>0.27584120140000001</v>
      </c>
      <c r="BW731" s="31">
        <f t="shared" si="329"/>
        <v>0</v>
      </c>
      <c r="BX731" s="31">
        <f t="shared" si="330"/>
        <v>0</v>
      </c>
      <c r="BY731" s="31">
        <f t="shared" si="331"/>
        <v>0.27584120140000001</v>
      </c>
      <c r="BZ731" s="31">
        <f t="shared" si="332"/>
        <v>0</v>
      </c>
      <c r="CA731" s="31">
        <f t="shared" si="333"/>
        <v>0.27584120140000001</v>
      </c>
      <c r="CB731" s="31">
        <f t="shared" si="334"/>
        <v>0</v>
      </c>
      <c r="CC731" s="31">
        <f t="shared" si="335"/>
        <v>0</v>
      </c>
      <c r="CD731" s="31">
        <f t="shared" si="336"/>
        <v>0.27584120140000001</v>
      </c>
      <c r="CE731" s="31">
        <f t="shared" si="337"/>
        <v>0</v>
      </c>
      <c r="CF731" s="85" t="s">
        <v>1403</v>
      </c>
    </row>
    <row r="732" spans="1:84" ht="52.5" customHeight="1" x14ac:dyDescent="0.25">
      <c r="A732" s="7" t="s">
        <v>124</v>
      </c>
      <c r="B732" s="18" t="s">
        <v>2262</v>
      </c>
      <c r="C732" s="8" t="s">
        <v>2263</v>
      </c>
      <c r="D732" s="63">
        <v>2018</v>
      </c>
      <c r="E732" s="63">
        <v>2018</v>
      </c>
      <c r="F732" s="63" t="s">
        <v>1358</v>
      </c>
      <c r="G732" s="64">
        <f>H732/7.53</f>
        <v>3.6526967383798133E-2</v>
      </c>
      <c r="H732" s="64">
        <f t="shared" si="324"/>
        <v>0.27504806439999996</v>
      </c>
      <c r="I732" s="64" t="s">
        <v>2661</v>
      </c>
      <c r="J732" s="64">
        <v>0</v>
      </c>
      <c r="K732" s="31">
        <f t="shared" si="325"/>
        <v>0.27504806439999996</v>
      </c>
      <c r="L732" s="64" t="s">
        <v>1358</v>
      </c>
      <c r="M732" s="64">
        <v>0</v>
      </c>
      <c r="N732" s="31">
        <v>0</v>
      </c>
      <c r="O732" s="65">
        <v>0</v>
      </c>
      <c r="P732" s="28">
        <v>0</v>
      </c>
      <c r="Q732" s="28">
        <v>0</v>
      </c>
      <c r="R732" s="31">
        <v>0</v>
      </c>
      <c r="S732" s="31">
        <f t="shared" si="339"/>
        <v>0</v>
      </c>
      <c r="T732" s="31">
        <f t="shared" si="340"/>
        <v>0.27504806439999996</v>
      </c>
      <c r="U732" s="31">
        <f t="shared" si="327"/>
        <v>0</v>
      </c>
      <c r="V732" s="31">
        <f t="shared" si="326"/>
        <v>0</v>
      </c>
      <c r="W732" s="31">
        <f t="shared" si="338"/>
        <v>0</v>
      </c>
      <c r="X732" s="31">
        <v>0</v>
      </c>
      <c r="Y732" s="28">
        <v>0</v>
      </c>
      <c r="Z732" s="28">
        <v>0</v>
      </c>
      <c r="AA732" s="28">
        <v>0</v>
      </c>
      <c r="AB732" s="28">
        <v>0</v>
      </c>
      <c r="AC732" s="28">
        <v>0</v>
      </c>
      <c r="AD732" s="28">
        <v>0</v>
      </c>
      <c r="AE732" s="28">
        <v>0</v>
      </c>
      <c r="AF732" s="28">
        <v>0</v>
      </c>
      <c r="AG732" s="28">
        <v>0</v>
      </c>
      <c r="AH732" s="28">
        <v>0</v>
      </c>
      <c r="AI732" s="28">
        <v>0</v>
      </c>
      <c r="AJ732" s="28">
        <v>0</v>
      </c>
      <c r="AK732" s="28">
        <v>0</v>
      </c>
      <c r="AL732" s="28">
        <v>0</v>
      </c>
      <c r="AM732" s="28">
        <v>0</v>
      </c>
      <c r="AN732" s="28">
        <v>0</v>
      </c>
      <c r="AO732" s="28">
        <v>0</v>
      </c>
      <c r="AP732" s="28">
        <v>0</v>
      </c>
      <c r="AQ732" s="28">
        <v>0</v>
      </c>
      <c r="AR732" s="28">
        <v>0</v>
      </c>
      <c r="AS732" s="28">
        <v>0</v>
      </c>
      <c r="AT732" s="28">
        <v>0</v>
      </c>
      <c r="AU732" s="28">
        <v>0</v>
      </c>
      <c r="AV732" s="28">
        <v>0</v>
      </c>
      <c r="AW732" s="28">
        <v>0</v>
      </c>
      <c r="AX732" s="28">
        <v>0</v>
      </c>
      <c r="AY732" s="28">
        <v>0</v>
      </c>
      <c r="AZ732" s="28">
        <v>0</v>
      </c>
      <c r="BA732" s="28">
        <v>0</v>
      </c>
      <c r="BB732" s="28">
        <v>0</v>
      </c>
      <c r="BC732" s="28">
        <v>0</v>
      </c>
      <c r="BD732" s="28">
        <v>0</v>
      </c>
      <c r="BE732" s="28">
        <v>0</v>
      </c>
      <c r="BF732" s="28">
        <v>0</v>
      </c>
      <c r="BG732" s="28">
        <v>0.27504806439999996</v>
      </c>
      <c r="BH732" s="28">
        <v>0</v>
      </c>
      <c r="BI732" s="28">
        <v>0</v>
      </c>
      <c r="BJ732" s="28">
        <v>0.27504806439999996</v>
      </c>
      <c r="BK732" s="28">
        <v>0</v>
      </c>
      <c r="BL732" s="28">
        <v>0</v>
      </c>
      <c r="BM732" s="28">
        <v>0</v>
      </c>
      <c r="BN732" s="28">
        <v>0</v>
      </c>
      <c r="BO732" s="28">
        <v>0</v>
      </c>
      <c r="BP732" s="28">
        <v>0</v>
      </c>
      <c r="BQ732" s="28">
        <v>0</v>
      </c>
      <c r="BR732" s="28">
        <v>0</v>
      </c>
      <c r="BS732" s="28">
        <v>0</v>
      </c>
      <c r="BT732" s="28">
        <v>0</v>
      </c>
      <c r="BU732" s="28">
        <v>0</v>
      </c>
      <c r="BV732" s="31">
        <f t="shared" si="328"/>
        <v>0.27504806439999996</v>
      </c>
      <c r="BW732" s="31">
        <f t="shared" si="329"/>
        <v>0</v>
      </c>
      <c r="BX732" s="31">
        <f t="shared" si="330"/>
        <v>0</v>
      </c>
      <c r="BY732" s="31">
        <f t="shared" si="331"/>
        <v>0.27504806439999996</v>
      </c>
      <c r="BZ732" s="31">
        <f t="shared" si="332"/>
        <v>0</v>
      </c>
      <c r="CA732" s="31">
        <f t="shared" si="333"/>
        <v>0.27504806439999996</v>
      </c>
      <c r="CB732" s="31">
        <f t="shared" si="334"/>
        <v>0</v>
      </c>
      <c r="CC732" s="31">
        <f t="shared" si="335"/>
        <v>0</v>
      </c>
      <c r="CD732" s="31">
        <f t="shared" si="336"/>
        <v>0.27504806439999996</v>
      </c>
      <c r="CE732" s="31">
        <f t="shared" si="337"/>
        <v>0</v>
      </c>
      <c r="CF732" s="85" t="s">
        <v>1403</v>
      </c>
    </row>
    <row r="733" spans="1:84" ht="52.5" customHeight="1" x14ac:dyDescent="0.25">
      <c r="A733" s="7" t="s">
        <v>124</v>
      </c>
      <c r="B733" s="18" t="s">
        <v>2264</v>
      </c>
      <c r="C733" s="8" t="s">
        <v>2265</v>
      </c>
      <c r="D733" s="63">
        <v>2018</v>
      </c>
      <c r="E733" s="63">
        <v>2018</v>
      </c>
      <c r="F733" s="63" t="s">
        <v>1358</v>
      </c>
      <c r="G733" s="64">
        <f>H733/7.53</f>
        <v>3.7206656786188577E-2</v>
      </c>
      <c r="H733" s="64">
        <f t="shared" si="324"/>
        <v>0.28016612559999998</v>
      </c>
      <c r="I733" s="64" t="s">
        <v>2661</v>
      </c>
      <c r="J733" s="64">
        <v>0</v>
      </c>
      <c r="K733" s="31">
        <f t="shared" si="325"/>
        <v>0.28016612559999998</v>
      </c>
      <c r="L733" s="64" t="s">
        <v>1358</v>
      </c>
      <c r="M733" s="64">
        <v>0</v>
      </c>
      <c r="N733" s="31">
        <v>0</v>
      </c>
      <c r="O733" s="65">
        <v>0</v>
      </c>
      <c r="P733" s="28">
        <v>0</v>
      </c>
      <c r="Q733" s="28">
        <v>0</v>
      </c>
      <c r="R733" s="31">
        <v>0</v>
      </c>
      <c r="S733" s="31">
        <f t="shared" si="339"/>
        <v>0</v>
      </c>
      <c r="T733" s="31">
        <f t="shared" si="340"/>
        <v>0.28016612559999998</v>
      </c>
      <c r="U733" s="31">
        <f t="shared" si="327"/>
        <v>0</v>
      </c>
      <c r="V733" s="31">
        <f t="shared" si="326"/>
        <v>0</v>
      </c>
      <c r="W733" s="31">
        <f t="shared" si="338"/>
        <v>0</v>
      </c>
      <c r="X733" s="31">
        <v>0</v>
      </c>
      <c r="Y733" s="28">
        <v>0</v>
      </c>
      <c r="Z733" s="28">
        <v>0</v>
      </c>
      <c r="AA733" s="28">
        <v>0</v>
      </c>
      <c r="AB733" s="28">
        <v>0</v>
      </c>
      <c r="AC733" s="28">
        <v>0</v>
      </c>
      <c r="AD733" s="28">
        <v>0</v>
      </c>
      <c r="AE733" s="28">
        <v>0</v>
      </c>
      <c r="AF733" s="28">
        <v>0</v>
      </c>
      <c r="AG733" s="28">
        <v>0</v>
      </c>
      <c r="AH733" s="28">
        <v>0</v>
      </c>
      <c r="AI733" s="28">
        <v>0</v>
      </c>
      <c r="AJ733" s="28">
        <v>0</v>
      </c>
      <c r="AK733" s="28">
        <v>0</v>
      </c>
      <c r="AL733" s="28">
        <v>0</v>
      </c>
      <c r="AM733" s="28">
        <v>0</v>
      </c>
      <c r="AN733" s="28">
        <v>0</v>
      </c>
      <c r="AO733" s="28">
        <v>0</v>
      </c>
      <c r="AP733" s="28">
        <v>0</v>
      </c>
      <c r="AQ733" s="28">
        <v>0</v>
      </c>
      <c r="AR733" s="28">
        <v>0</v>
      </c>
      <c r="AS733" s="28">
        <v>0</v>
      </c>
      <c r="AT733" s="28">
        <v>0</v>
      </c>
      <c r="AU733" s="28">
        <v>0</v>
      </c>
      <c r="AV733" s="28">
        <v>0</v>
      </c>
      <c r="AW733" s="28">
        <v>0</v>
      </c>
      <c r="AX733" s="28">
        <v>0</v>
      </c>
      <c r="AY733" s="28">
        <v>0</v>
      </c>
      <c r="AZ733" s="28">
        <v>0</v>
      </c>
      <c r="BA733" s="28">
        <v>0</v>
      </c>
      <c r="BB733" s="28">
        <v>0</v>
      </c>
      <c r="BC733" s="28">
        <v>0</v>
      </c>
      <c r="BD733" s="28">
        <v>0</v>
      </c>
      <c r="BE733" s="28">
        <v>0</v>
      </c>
      <c r="BF733" s="28">
        <v>0</v>
      </c>
      <c r="BG733" s="28">
        <v>0.28016612559999998</v>
      </c>
      <c r="BH733" s="28">
        <v>0</v>
      </c>
      <c r="BI733" s="28">
        <v>0</v>
      </c>
      <c r="BJ733" s="28">
        <v>0.28016612559999998</v>
      </c>
      <c r="BK733" s="28">
        <v>0</v>
      </c>
      <c r="BL733" s="28">
        <v>0</v>
      </c>
      <c r="BM733" s="28">
        <v>0</v>
      </c>
      <c r="BN733" s="28">
        <v>0</v>
      </c>
      <c r="BO733" s="28">
        <v>0</v>
      </c>
      <c r="BP733" s="28">
        <v>0</v>
      </c>
      <c r="BQ733" s="28">
        <v>0</v>
      </c>
      <c r="BR733" s="28">
        <v>0</v>
      </c>
      <c r="BS733" s="28">
        <v>0</v>
      </c>
      <c r="BT733" s="28">
        <v>0</v>
      </c>
      <c r="BU733" s="28">
        <v>0</v>
      </c>
      <c r="BV733" s="31">
        <f t="shared" si="328"/>
        <v>0.28016612559999998</v>
      </c>
      <c r="BW733" s="31">
        <f t="shared" si="329"/>
        <v>0</v>
      </c>
      <c r="BX733" s="31">
        <f t="shared" si="330"/>
        <v>0</v>
      </c>
      <c r="BY733" s="31">
        <f t="shared" si="331"/>
        <v>0.28016612559999998</v>
      </c>
      <c r="BZ733" s="31">
        <f t="shared" si="332"/>
        <v>0</v>
      </c>
      <c r="CA733" s="31">
        <f t="shared" si="333"/>
        <v>0.28016612559999998</v>
      </c>
      <c r="CB733" s="31">
        <f t="shared" si="334"/>
        <v>0</v>
      </c>
      <c r="CC733" s="31">
        <f t="shared" si="335"/>
        <v>0</v>
      </c>
      <c r="CD733" s="31">
        <f t="shared" si="336"/>
        <v>0.28016612559999998</v>
      </c>
      <c r="CE733" s="31">
        <f t="shared" si="337"/>
        <v>0</v>
      </c>
      <c r="CF733" s="85" t="s">
        <v>1403</v>
      </c>
    </row>
    <row r="734" spans="1:84" ht="52.5" customHeight="1" x14ac:dyDescent="0.25">
      <c r="A734" s="7" t="s">
        <v>124</v>
      </c>
      <c r="B734" s="18" t="s">
        <v>2266</v>
      </c>
      <c r="C734" s="8" t="s">
        <v>2267</v>
      </c>
      <c r="D734" s="63">
        <v>2018</v>
      </c>
      <c r="E734" s="63">
        <v>2018</v>
      </c>
      <c r="F734" s="63" t="s">
        <v>1358</v>
      </c>
      <c r="G734" s="64">
        <f>H734/7.53</f>
        <v>3.6975909588313406E-2</v>
      </c>
      <c r="H734" s="64">
        <f t="shared" si="324"/>
        <v>0.27842859919999996</v>
      </c>
      <c r="I734" s="64" t="s">
        <v>2661</v>
      </c>
      <c r="J734" s="64">
        <v>0</v>
      </c>
      <c r="K734" s="31">
        <f t="shared" si="325"/>
        <v>0.27842859919999996</v>
      </c>
      <c r="L734" s="64" t="s">
        <v>1358</v>
      </c>
      <c r="M734" s="64">
        <v>0</v>
      </c>
      <c r="N734" s="31">
        <v>0</v>
      </c>
      <c r="O734" s="65">
        <v>0</v>
      </c>
      <c r="P734" s="28">
        <v>0</v>
      </c>
      <c r="Q734" s="28">
        <v>0</v>
      </c>
      <c r="R734" s="31">
        <v>0</v>
      </c>
      <c r="S734" s="31">
        <f t="shared" si="339"/>
        <v>0</v>
      </c>
      <c r="T734" s="31">
        <f t="shared" si="340"/>
        <v>0.27842859919999996</v>
      </c>
      <c r="U734" s="31">
        <f t="shared" si="327"/>
        <v>0</v>
      </c>
      <c r="V734" s="31">
        <f t="shared" si="326"/>
        <v>0</v>
      </c>
      <c r="W734" s="31">
        <f t="shared" si="338"/>
        <v>0</v>
      </c>
      <c r="X734" s="31">
        <v>0</v>
      </c>
      <c r="Y734" s="28">
        <v>0</v>
      </c>
      <c r="Z734" s="28">
        <v>0</v>
      </c>
      <c r="AA734" s="28">
        <v>0</v>
      </c>
      <c r="AB734" s="28">
        <v>0</v>
      </c>
      <c r="AC734" s="28">
        <v>0</v>
      </c>
      <c r="AD734" s="28">
        <v>0</v>
      </c>
      <c r="AE734" s="28">
        <v>0</v>
      </c>
      <c r="AF734" s="28">
        <v>0</v>
      </c>
      <c r="AG734" s="28">
        <v>0</v>
      </c>
      <c r="AH734" s="28">
        <v>0</v>
      </c>
      <c r="AI734" s="28">
        <v>0</v>
      </c>
      <c r="AJ734" s="28">
        <v>0</v>
      </c>
      <c r="AK734" s="28">
        <v>0</v>
      </c>
      <c r="AL734" s="28">
        <v>0</v>
      </c>
      <c r="AM734" s="28">
        <v>0</v>
      </c>
      <c r="AN734" s="28">
        <v>0</v>
      </c>
      <c r="AO734" s="28">
        <v>0</v>
      </c>
      <c r="AP734" s="28">
        <v>0</v>
      </c>
      <c r="AQ734" s="28">
        <v>0</v>
      </c>
      <c r="AR734" s="28">
        <v>0</v>
      </c>
      <c r="AS734" s="28">
        <v>0</v>
      </c>
      <c r="AT734" s="28">
        <v>0</v>
      </c>
      <c r="AU734" s="28">
        <v>0</v>
      </c>
      <c r="AV734" s="28">
        <v>0</v>
      </c>
      <c r="AW734" s="28">
        <v>0</v>
      </c>
      <c r="AX734" s="28">
        <v>0</v>
      </c>
      <c r="AY734" s="28">
        <v>0</v>
      </c>
      <c r="AZ734" s="28">
        <v>0</v>
      </c>
      <c r="BA734" s="28">
        <v>0</v>
      </c>
      <c r="BB734" s="28">
        <v>0</v>
      </c>
      <c r="BC734" s="28">
        <v>0</v>
      </c>
      <c r="BD734" s="28">
        <v>0</v>
      </c>
      <c r="BE734" s="28">
        <v>0</v>
      </c>
      <c r="BF734" s="28">
        <v>0</v>
      </c>
      <c r="BG734" s="28">
        <v>0.27842859919999996</v>
      </c>
      <c r="BH734" s="28">
        <v>0</v>
      </c>
      <c r="BI734" s="28">
        <v>0</v>
      </c>
      <c r="BJ734" s="28">
        <v>0.27842859919999996</v>
      </c>
      <c r="BK734" s="28">
        <v>0</v>
      </c>
      <c r="BL734" s="28">
        <v>0</v>
      </c>
      <c r="BM734" s="28">
        <v>0</v>
      </c>
      <c r="BN734" s="28">
        <v>0</v>
      </c>
      <c r="BO734" s="28">
        <v>0</v>
      </c>
      <c r="BP734" s="28">
        <v>0</v>
      </c>
      <c r="BQ734" s="28">
        <v>0</v>
      </c>
      <c r="BR734" s="28">
        <v>0</v>
      </c>
      <c r="BS734" s="28">
        <v>0</v>
      </c>
      <c r="BT734" s="28">
        <v>0</v>
      </c>
      <c r="BU734" s="28">
        <v>0</v>
      </c>
      <c r="BV734" s="31">
        <f t="shared" si="328"/>
        <v>0.27842859919999996</v>
      </c>
      <c r="BW734" s="31">
        <f t="shared" si="329"/>
        <v>0</v>
      </c>
      <c r="BX734" s="31">
        <f t="shared" si="330"/>
        <v>0</v>
      </c>
      <c r="BY734" s="31">
        <f t="shared" si="331"/>
        <v>0.27842859919999996</v>
      </c>
      <c r="BZ734" s="31">
        <f t="shared" si="332"/>
        <v>0</v>
      </c>
      <c r="CA734" s="31">
        <f t="shared" si="333"/>
        <v>0.27842859919999996</v>
      </c>
      <c r="CB734" s="31">
        <f t="shared" si="334"/>
        <v>0</v>
      </c>
      <c r="CC734" s="31">
        <f t="shared" si="335"/>
        <v>0</v>
      </c>
      <c r="CD734" s="31">
        <f t="shared" si="336"/>
        <v>0.27842859919999996</v>
      </c>
      <c r="CE734" s="31">
        <f t="shared" si="337"/>
        <v>0</v>
      </c>
      <c r="CF734" s="85" t="s">
        <v>1403</v>
      </c>
    </row>
    <row r="735" spans="1:84" ht="52.5" customHeight="1" x14ac:dyDescent="0.25">
      <c r="A735" s="7" t="s">
        <v>124</v>
      </c>
      <c r="B735" s="18" t="s">
        <v>2268</v>
      </c>
      <c r="C735" s="8" t="s">
        <v>2269</v>
      </c>
      <c r="D735" s="63">
        <v>2018</v>
      </c>
      <c r="E735" s="63">
        <v>2018</v>
      </c>
      <c r="F735" s="63" t="s">
        <v>1358</v>
      </c>
      <c r="G735" s="64">
        <f>H735/7.71</f>
        <v>3.6198097821011674E-2</v>
      </c>
      <c r="H735" s="64">
        <f t="shared" si="324"/>
        <v>0.27908733419999998</v>
      </c>
      <c r="I735" s="64" t="s">
        <v>2625</v>
      </c>
      <c r="J735" s="64">
        <v>0</v>
      </c>
      <c r="K735" s="31">
        <f t="shared" si="325"/>
        <v>0.27908733419999998</v>
      </c>
      <c r="L735" s="64" t="s">
        <v>1358</v>
      </c>
      <c r="M735" s="64">
        <v>0</v>
      </c>
      <c r="N735" s="31">
        <v>0</v>
      </c>
      <c r="O735" s="65">
        <v>0</v>
      </c>
      <c r="P735" s="28">
        <v>0</v>
      </c>
      <c r="Q735" s="28">
        <v>0</v>
      </c>
      <c r="R735" s="31">
        <v>0</v>
      </c>
      <c r="S735" s="31">
        <f t="shared" si="339"/>
        <v>0</v>
      </c>
      <c r="T735" s="31">
        <f t="shared" si="340"/>
        <v>0.27908733419999998</v>
      </c>
      <c r="U735" s="31">
        <f t="shared" si="327"/>
        <v>0</v>
      </c>
      <c r="V735" s="31">
        <f t="shared" si="326"/>
        <v>0</v>
      </c>
      <c r="W735" s="31">
        <f t="shared" si="338"/>
        <v>0</v>
      </c>
      <c r="X735" s="31">
        <v>0</v>
      </c>
      <c r="Y735" s="28">
        <v>0</v>
      </c>
      <c r="Z735" s="28">
        <v>0</v>
      </c>
      <c r="AA735" s="28">
        <v>0</v>
      </c>
      <c r="AB735" s="28">
        <v>0</v>
      </c>
      <c r="AC735" s="28">
        <v>0</v>
      </c>
      <c r="AD735" s="28">
        <v>0</v>
      </c>
      <c r="AE735" s="28">
        <v>0</v>
      </c>
      <c r="AF735" s="28">
        <v>0</v>
      </c>
      <c r="AG735" s="28">
        <v>0</v>
      </c>
      <c r="AH735" s="28">
        <v>0</v>
      </c>
      <c r="AI735" s="28">
        <v>0</v>
      </c>
      <c r="AJ735" s="28">
        <v>0</v>
      </c>
      <c r="AK735" s="28">
        <v>0</v>
      </c>
      <c r="AL735" s="28">
        <v>0</v>
      </c>
      <c r="AM735" s="28">
        <v>0</v>
      </c>
      <c r="AN735" s="28">
        <v>0</v>
      </c>
      <c r="AO735" s="28">
        <v>0</v>
      </c>
      <c r="AP735" s="28">
        <v>0</v>
      </c>
      <c r="AQ735" s="28">
        <v>0</v>
      </c>
      <c r="AR735" s="28">
        <v>0</v>
      </c>
      <c r="AS735" s="28">
        <v>0</v>
      </c>
      <c r="AT735" s="28">
        <v>0</v>
      </c>
      <c r="AU735" s="28">
        <v>0</v>
      </c>
      <c r="AV735" s="28">
        <v>0</v>
      </c>
      <c r="AW735" s="28">
        <v>0</v>
      </c>
      <c r="AX735" s="28">
        <v>0</v>
      </c>
      <c r="AY735" s="28">
        <v>0</v>
      </c>
      <c r="AZ735" s="28">
        <v>0</v>
      </c>
      <c r="BA735" s="28">
        <v>0</v>
      </c>
      <c r="BB735" s="28">
        <v>0</v>
      </c>
      <c r="BC735" s="28">
        <v>0</v>
      </c>
      <c r="BD735" s="28">
        <v>0</v>
      </c>
      <c r="BE735" s="28">
        <v>0</v>
      </c>
      <c r="BF735" s="28">
        <v>0</v>
      </c>
      <c r="BG735" s="28">
        <v>0.27908733419999998</v>
      </c>
      <c r="BH735" s="28">
        <v>0</v>
      </c>
      <c r="BI735" s="28">
        <v>0</v>
      </c>
      <c r="BJ735" s="28">
        <v>0.27908733419999998</v>
      </c>
      <c r="BK735" s="28">
        <v>0</v>
      </c>
      <c r="BL735" s="28">
        <v>0</v>
      </c>
      <c r="BM735" s="28">
        <v>0</v>
      </c>
      <c r="BN735" s="28">
        <v>0</v>
      </c>
      <c r="BO735" s="28">
        <v>0</v>
      </c>
      <c r="BP735" s="28">
        <v>0</v>
      </c>
      <c r="BQ735" s="28">
        <v>0</v>
      </c>
      <c r="BR735" s="28">
        <v>0</v>
      </c>
      <c r="BS735" s="28">
        <v>0</v>
      </c>
      <c r="BT735" s="28">
        <v>0</v>
      </c>
      <c r="BU735" s="28">
        <v>0</v>
      </c>
      <c r="BV735" s="31">
        <f t="shared" si="328"/>
        <v>0.27908733419999998</v>
      </c>
      <c r="BW735" s="31">
        <f t="shared" si="329"/>
        <v>0</v>
      </c>
      <c r="BX735" s="31">
        <f t="shared" si="330"/>
        <v>0</v>
      </c>
      <c r="BY735" s="31">
        <f t="shared" si="331"/>
        <v>0.27908733419999998</v>
      </c>
      <c r="BZ735" s="31">
        <f t="shared" si="332"/>
        <v>0</v>
      </c>
      <c r="CA735" s="31">
        <f t="shared" si="333"/>
        <v>0.27908733419999998</v>
      </c>
      <c r="CB735" s="31">
        <f t="shared" si="334"/>
        <v>0</v>
      </c>
      <c r="CC735" s="31">
        <f t="shared" si="335"/>
        <v>0</v>
      </c>
      <c r="CD735" s="31">
        <f t="shared" si="336"/>
        <v>0.27908733419999998</v>
      </c>
      <c r="CE735" s="31">
        <f t="shared" si="337"/>
        <v>0</v>
      </c>
      <c r="CF735" s="85" t="s">
        <v>1403</v>
      </c>
    </row>
    <row r="736" spans="1:84" ht="52.5" customHeight="1" x14ac:dyDescent="0.25">
      <c r="A736" s="7" t="s">
        <v>124</v>
      </c>
      <c r="B736" s="18" t="s">
        <v>2270</v>
      </c>
      <c r="C736" s="8" t="s">
        <v>2271</v>
      </c>
      <c r="D736" s="63">
        <v>2018</v>
      </c>
      <c r="E736" s="63">
        <v>2018</v>
      </c>
      <c r="F736" s="63" t="s">
        <v>1358</v>
      </c>
      <c r="G736" s="64">
        <f>H736/7.71</f>
        <v>3.9448809571984433E-2</v>
      </c>
      <c r="H736" s="64">
        <f t="shared" ref="H736:H799" si="341">BV736</f>
        <v>0.30415032179999996</v>
      </c>
      <c r="I736" s="64" t="s">
        <v>2625</v>
      </c>
      <c r="J736" s="64">
        <v>0</v>
      </c>
      <c r="K736" s="31">
        <f t="shared" ref="K736:K799" si="342">CA736</f>
        <v>0.30415032179999996</v>
      </c>
      <c r="L736" s="64" t="s">
        <v>1358</v>
      </c>
      <c r="M736" s="64">
        <v>0</v>
      </c>
      <c r="N736" s="31">
        <v>0</v>
      </c>
      <c r="O736" s="65">
        <v>0</v>
      </c>
      <c r="P736" s="28">
        <v>0</v>
      </c>
      <c r="Q736" s="28">
        <v>0</v>
      </c>
      <c r="R736" s="31">
        <v>0</v>
      </c>
      <c r="S736" s="31">
        <f t="shared" si="339"/>
        <v>0</v>
      </c>
      <c r="T736" s="31">
        <f t="shared" si="340"/>
        <v>0.30415032179999996</v>
      </c>
      <c r="U736" s="31">
        <f t="shared" si="327"/>
        <v>0</v>
      </c>
      <c r="V736" s="31">
        <f t="shared" ref="V736:V799" si="343">BL736</f>
        <v>0</v>
      </c>
      <c r="W736" s="31">
        <f t="shared" si="338"/>
        <v>0</v>
      </c>
      <c r="X736" s="31">
        <v>0</v>
      </c>
      <c r="Y736" s="28">
        <v>0</v>
      </c>
      <c r="Z736" s="28">
        <v>0</v>
      </c>
      <c r="AA736" s="28">
        <v>0</v>
      </c>
      <c r="AB736" s="28">
        <v>0</v>
      </c>
      <c r="AC736" s="28">
        <v>0</v>
      </c>
      <c r="AD736" s="28">
        <v>0</v>
      </c>
      <c r="AE736" s="28">
        <v>0</v>
      </c>
      <c r="AF736" s="28">
        <v>0</v>
      </c>
      <c r="AG736" s="28">
        <v>0</v>
      </c>
      <c r="AH736" s="28">
        <v>0</v>
      </c>
      <c r="AI736" s="28">
        <v>0</v>
      </c>
      <c r="AJ736" s="28">
        <v>0</v>
      </c>
      <c r="AK736" s="28">
        <v>0</v>
      </c>
      <c r="AL736" s="28">
        <v>0</v>
      </c>
      <c r="AM736" s="28">
        <v>0</v>
      </c>
      <c r="AN736" s="28">
        <v>0</v>
      </c>
      <c r="AO736" s="28">
        <v>0</v>
      </c>
      <c r="AP736" s="28">
        <v>0</v>
      </c>
      <c r="AQ736" s="28">
        <v>0</v>
      </c>
      <c r="AR736" s="28">
        <v>0</v>
      </c>
      <c r="AS736" s="28">
        <v>0</v>
      </c>
      <c r="AT736" s="28">
        <v>0</v>
      </c>
      <c r="AU736" s="28">
        <v>0</v>
      </c>
      <c r="AV736" s="28">
        <v>0</v>
      </c>
      <c r="AW736" s="28">
        <v>0</v>
      </c>
      <c r="AX736" s="28">
        <v>0</v>
      </c>
      <c r="AY736" s="28">
        <v>0</v>
      </c>
      <c r="AZ736" s="28">
        <v>0</v>
      </c>
      <c r="BA736" s="28">
        <v>0</v>
      </c>
      <c r="BB736" s="28">
        <v>0</v>
      </c>
      <c r="BC736" s="28">
        <v>0</v>
      </c>
      <c r="BD736" s="28">
        <v>0</v>
      </c>
      <c r="BE736" s="28">
        <v>0</v>
      </c>
      <c r="BF736" s="28">
        <v>0</v>
      </c>
      <c r="BG736" s="28">
        <v>0.30415032179999996</v>
      </c>
      <c r="BH736" s="28">
        <v>0</v>
      </c>
      <c r="BI736" s="28">
        <v>0</v>
      </c>
      <c r="BJ736" s="28">
        <v>0.30415032179999996</v>
      </c>
      <c r="BK736" s="28">
        <v>0</v>
      </c>
      <c r="BL736" s="28">
        <v>0</v>
      </c>
      <c r="BM736" s="28">
        <v>0</v>
      </c>
      <c r="BN736" s="28">
        <v>0</v>
      </c>
      <c r="BO736" s="28">
        <v>0</v>
      </c>
      <c r="BP736" s="28">
        <v>0</v>
      </c>
      <c r="BQ736" s="28">
        <v>0</v>
      </c>
      <c r="BR736" s="28">
        <v>0</v>
      </c>
      <c r="BS736" s="28">
        <v>0</v>
      </c>
      <c r="BT736" s="28">
        <v>0</v>
      </c>
      <c r="BU736" s="28">
        <v>0</v>
      </c>
      <c r="BV736" s="31">
        <f t="shared" si="328"/>
        <v>0.30415032179999996</v>
      </c>
      <c r="BW736" s="31">
        <f t="shared" si="329"/>
        <v>0</v>
      </c>
      <c r="BX736" s="31">
        <f t="shared" si="330"/>
        <v>0</v>
      </c>
      <c r="BY736" s="31">
        <f t="shared" si="331"/>
        <v>0.30415032179999996</v>
      </c>
      <c r="BZ736" s="31">
        <f t="shared" si="332"/>
        <v>0</v>
      </c>
      <c r="CA736" s="31">
        <f t="shared" si="333"/>
        <v>0.30415032179999996</v>
      </c>
      <c r="CB736" s="31">
        <f t="shared" si="334"/>
        <v>0</v>
      </c>
      <c r="CC736" s="31">
        <f t="shared" si="335"/>
        <v>0</v>
      </c>
      <c r="CD736" s="31">
        <f t="shared" si="336"/>
        <v>0.30415032179999996</v>
      </c>
      <c r="CE736" s="31">
        <f t="shared" si="337"/>
        <v>0</v>
      </c>
      <c r="CF736" s="85" t="s">
        <v>1403</v>
      </c>
    </row>
    <row r="737" spans="1:84" ht="52.5" customHeight="1" x14ac:dyDescent="0.25">
      <c r="A737" s="7" t="s">
        <v>124</v>
      </c>
      <c r="B737" s="18" t="s">
        <v>2272</v>
      </c>
      <c r="C737" s="8" t="s">
        <v>2251</v>
      </c>
      <c r="D737" s="63">
        <v>2018</v>
      </c>
      <c r="E737" s="63">
        <v>2018</v>
      </c>
      <c r="F737" s="63" t="s">
        <v>1358</v>
      </c>
      <c r="G737" s="64">
        <f>H737/7.71</f>
        <v>1.7005192736705575E-3</v>
      </c>
      <c r="H737" s="64">
        <f t="shared" si="341"/>
        <v>1.3111003599999999E-2</v>
      </c>
      <c r="I737" s="64" t="s">
        <v>2625</v>
      </c>
      <c r="J737" s="64">
        <v>0</v>
      </c>
      <c r="K737" s="31">
        <f t="shared" si="342"/>
        <v>1.3111003599999999E-2</v>
      </c>
      <c r="L737" s="64" t="s">
        <v>1358</v>
      </c>
      <c r="M737" s="64">
        <v>0</v>
      </c>
      <c r="N737" s="31">
        <v>0</v>
      </c>
      <c r="O737" s="65">
        <v>0</v>
      </c>
      <c r="P737" s="28">
        <v>0</v>
      </c>
      <c r="Q737" s="28">
        <v>0</v>
      </c>
      <c r="R737" s="31">
        <v>0</v>
      </c>
      <c r="S737" s="31">
        <f t="shared" si="339"/>
        <v>0</v>
      </c>
      <c r="T737" s="31">
        <f t="shared" si="340"/>
        <v>1.3111003599999999E-2</v>
      </c>
      <c r="U737" s="31">
        <f t="shared" si="327"/>
        <v>0</v>
      </c>
      <c r="V737" s="31">
        <f t="shared" si="343"/>
        <v>0</v>
      </c>
      <c r="W737" s="31">
        <f t="shared" si="338"/>
        <v>0</v>
      </c>
      <c r="X737" s="31">
        <v>0</v>
      </c>
      <c r="Y737" s="28">
        <v>0</v>
      </c>
      <c r="Z737" s="28">
        <v>0</v>
      </c>
      <c r="AA737" s="28">
        <v>0</v>
      </c>
      <c r="AB737" s="28">
        <v>0</v>
      </c>
      <c r="AC737" s="28">
        <v>0</v>
      </c>
      <c r="AD737" s="28">
        <v>0</v>
      </c>
      <c r="AE737" s="28">
        <v>0</v>
      </c>
      <c r="AF737" s="28">
        <v>0</v>
      </c>
      <c r="AG737" s="28">
        <v>0</v>
      </c>
      <c r="AH737" s="28">
        <v>0</v>
      </c>
      <c r="AI737" s="28">
        <v>0</v>
      </c>
      <c r="AJ737" s="28">
        <v>0</v>
      </c>
      <c r="AK737" s="28">
        <v>0</v>
      </c>
      <c r="AL737" s="28">
        <v>0</v>
      </c>
      <c r="AM737" s="28">
        <v>0</v>
      </c>
      <c r="AN737" s="28">
        <v>0</v>
      </c>
      <c r="AO737" s="28">
        <v>0</v>
      </c>
      <c r="AP737" s="28">
        <v>0</v>
      </c>
      <c r="AQ737" s="28">
        <v>0</v>
      </c>
      <c r="AR737" s="28">
        <v>0</v>
      </c>
      <c r="AS737" s="28">
        <v>0</v>
      </c>
      <c r="AT737" s="28">
        <v>0</v>
      </c>
      <c r="AU737" s="28">
        <v>0</v>
      </c>
      <c r="AV737" s="28">
        <v>0</v>
      </c>
      <c r="AW737" s="28">
        <v>0</v>
      </c>
      <c r="AX737" s="28">
        <v>0</v>
      </c>
      <c r="AY737" s="28">
        <v>0</v>
      </c>
      <c r="AZ737" s="28">
        <v>0</v>
      </c>
      <c r="BA737" s="28">
        <v>0</v>
      </c>
      <c r="BB737" s="28">
        <v>0</v>
      </c>
      <c r="BC737" s="28">
        <v>0</v>
      </c>
      <c r="BD737" s="28">
        <v>0</v>
      </c>
      <c r="BE737" s="28">
        <v>0</v>
      </c>
      <c r="BF737" s="28">
        <v>0</v>
      </c>
      <c r="BG737" s="28">
        <v>1.3111003599999999E-2</v>
      </c>
      <c r="BH737" s="28">
        <v>0</v>
      </c>
      <c r="BI737" s="28">
        <v>0</v>
      </c>
      <c r="BJ737" s="28">
        <v>1.3111003599999999E-2</v>
      </c>
      <c r="BK737" s="28">
        <v>0</v>
      </c>
      <c r="BL737" s="28">
        <v>0</v>
      </c>
      <c r="BM737" s="28">
        <v>0</v>
      </c>
      <c r="BN737" s="28">
        <v>0</v>
      </c>
      <c r="BO737" s="28">
        <v>0</v>
      </c>
      <c r="BP737" s="28">
        <v>0</v>
      </c>
      <c r="BQ737" s="28">
        <v>0</v>
      </c>
      <c r="BR737" s="28">
        <v>0</v>
      </c>
      <c r="BS737" s="28">
        <v>0</v>
      </c>
      <c r="BT737" s="28">
        <v>0</v>
      </c>
      <c r="BU737" s="28">
        <v>0</v>
      </c>
      <c r="BV737" s="31">
        <f t="shared" si="328"/>
        <v>1.3111003599999999E-2</v>
      </c>
      <c r="BW737" s="31">
        <f t="shared" si="329"/>
        <v>0</v>
      </c>
      <c r="BX737" s="31">
        <f t="shared" si="330"/>
        <v>0</v>
      </c>
      <c r="BY737" s="31">
        <f t="shared" si="331"/>
        <v>1.3111003599999999E-2</v>
      </c>
      <c r="BZ737" s="31">
        <f t="shared" si="332"/>
        <v>0</v>
      </c>
      <c r="CA737" s="31">
        <f t="shared" si="333"/>
        <v>1.3111003599999999E-2</v>
      </c>
      <c r="CB737" s="31">
        <f t="shared" si="334"/>
        <v>0</v>
      </c>
      <c r="CC737" s="31">
        <f t="shared" si="335"/>
        <v>0</v>
      </c>
      <c r="CD737" s="31">
        <f t="shared" si="336"/>
        <v>1.3111003599999999E-2</v>
      </c>
      <c r="CE737" s="31">
        <f t="shared" si="337"/>
        <v>0</v>
      </c>
      <c r="CF737" s="85" t="s">
        <v>1403</v>
      </c>
    </row>
    <row r="738" spans="1:84" ht="52.5" customHeight="1" x14ac:dyDescent="0.25">
      <c r="A738" s="7" t="s">
        <v>124</v>
      </c>
      <c r="B738" s="18" t="s">
        <v>1911</v>
      </c>
      <c r="C738" s="8" t="s">
        <v>1912</v>
      </c>
      <c r="D738" s="63">
        <v>2018</v>
      </c>
      <c r="E738" s="63">
        <v>2018</v>
      </c>
      <c r="F738" s="63" t="s">
        <v>1358</v>
      </c>
      <c r="G738" s="64">
        <v>0</v>
      </c>
      <c r="H738" s="64">
        <f t="shared" si="341"/>
        <v>4.2432799999999995</v>
      </c>
      <c r="I738" s="64" t="s">
        <v>1358</v>
      </c>
      <c r="J738" s="64">
        <v>0</v>
      </c>
      <c r="K738" s="31">
        <f t="shared" si="342"/>
        <v>0</v>
      </c>
      <c r="L738" s="64" t="s">
        <v>1358</v>
      </c>
      <c r="M738" s="64">
        <v>0</v>
      </c>
      <c r="N738" s="31">
        <v>0</v>
      </c>
      <c r="O738" s="65">
        <v>0</v>
      </c>
      <c r="P738" s="28">
        <v>0</v>
      </c>
      <c r="Q738" s="28">
        <v>6.9589765106882249</v>
      </c>
      <c r="R738" s="31">
        <v>8.0028229872914576</v>
      </c>
      <c r="S738" s="31">
        <f t="shared" si="339"/>
        <v>4.2432799999999995</v>
      </c>
      <c r="T738" s="31">
        <f t="shared" si="340"/>
        <v>0</v>
      </c>
      <c r="U738" s="31">
        <f t="shared" si="327"/>
        <v>4.2432799999999995</v>
      </c>
      <c r="V738" s="31">
        <f t="shared" si="343"/>
        <v>0</v>
      </c>
      <c r="W738" s="31">
        <f t="shared" si="338"/>
        <v>0</v>
      </c>
      <c r="X738" s="31">
        <v>0</v>
      </c>
      <c r="Y738" s="28">
        <v>0</v>
      </c>
      <c r="Z738" s="28">
        <v>0</v>
      </c>
      <c r="AA738" s="28">
        <v>0</v>
      </c>
      <c r="AB738" s="28">
        <v>0</v>
      </c>
      <c r="AC738" s="28">
        <v>0</v>
      </c>
      <c r="AD738" s="28">
        <v>0</v>
      </c>
      <c r="AE738" s="28">
        <v>0</v>
      </c>
      <c r="AF738" s="28">
        <v>0</v>
      </c>
      <c r="AG738" s="28">
        <v>0</v>
      </c>
      <c r="AH738" s="28">
        <v>0</v>
      </c>
      <c r="AI738" s="28">
        <v>0</v>
      </c>
      <c r="AJ738" s="28">
        <v>0</v>
      </c>
      <c r="AK738" s="28">
        <v>0</v>
      </c>
      <c r="AL738" s="28">
        <v>0</v>
      </c>
      <c r="AM738" s="28">
        <v>0</v>
      </c>
      <c r="AN738" s="28">
        <v>0</v>
      </c>
      <c r="AO738" s="28">
        <v>0</v>
      </c>
      <c r="AP738" s="28">
        <v>0</v>
      </c>
      <c r="AQ738" s="28">
        <v>0</v>
      </c>
      <c r="AR738" s="28">
        <v>0</v>
      </c>
      <c r="AS738" s="28">
        <v>0</v>
      </c>
      <c r="AT738" s="28">
        <v>0</v>
      </c>
      <c r="AU738" s="28">
        <v>0</v>
      </c>
      <c r="AV738" s="28">
        <v>0</v>
      </c>
      <c r="AW738" s="28">
        <v>0</v>
      </c>
      <c r="AX738" s="28">
        <v>0</v>
      </c>
      <c r="AY738" s="28">
        <v>0</v>
      </c>
      <c r="AZ738" s="28">
        <v>0</v>
      </c>
      <c r="BA738" s="28">
        <v>0</v>
      </c>
      <c r="BB738" s="28">
        <v>4.2432799999999995</v>
      </c>
      <c r="BC738" s="28">
        <v>0</v>
      </c>
      <c r="BD738" s="28">
        <v>0</v>
      </c>
      <c r="BE738" s="28">
        <v>4.2432799999999995</v>
      </c>
      <c r="BF738" s="28">
        <v>0</v>
      </c>
      <c r="BG738" s="28">
        <v>0</v>
      </c>
      <c r="BH738" s="28">
        <v>0</v>
      </c>
      <c r="BI738" s="28">
        <v>0</v>
      </c>
      <c r="BJ738" s="28">
        <v>0</v>
      </c>
      <c r="BK738" s="28">
        <v>0</v>
      </c>
      <c r="BL738" s="28">
        <v>0</v>
      </c>
      <c r="BM738" s="28">
        <v>0</v>
      </c>
      <c r="BN738" s="28">
        <v>0</v>
      </c>
      <c r="BO738" s="28">
        <v>0</v>
      </c>
      <c r="BP738" s="28">
        <v>0</v>
      </c>
      <c r="BQ738" s="28">
        <v>0</v>
      </c>
      <c r="BR738" s="28">
        <v>0</v>
      </c>
      <c r="BS738" s="28">
        <v>0</v>
      </c>
      <c r="BT738" s="28">
        <v>0</v>
      </c>
      <c r="BU738" s="28">
        <v>0</v>
      </c>
      <c r="BV738" s="31">
        <f t="shared" si="328"/>
        <v>4.2432799999999995</v>
      </c>
      <c r="BW738" s="31">
        <f t="shared" si="329"/>
        <v>0</v>
      </c>
      <c r="BX738" s="31">
        <f t="shared" si="330"/>
        <v>0</v>
      </c>
      <c r="BY738" s="31">
        <f t="shared" si="331"/>
        <v>4.2432799999999995</v>
      </c>
      <c r="BZ738" s="31">
        <f t="shared" si="332"/>
        <v>0</v>
      </c>
      <c r="CA738" s="31">
        <f t="shared" si="333"/>
        <v>0</v>
      </c>
      <c r="CB738" s="31">
        <f t="shared" si="334"/>
        <v>0</v>
      </c>
      <c r="CC738" s="31">
        <f t="shared" si="335"/>
        <v>0</v>
      </c>
      <c r="CD738" s="31">
        <f t="shared" si="336"/>
        <v>0</v>
      </c>
      <c r="CE738" s="31">
        <f t="shared" si="337"/>
        <v>0</v>
      </c>
      <c r="CF738" s="85" t="s">
        <v>1358</v>
      </c>
    </row>
    <row r="739" spans="1:84" ht="52.5" customHeight="1" x14ac:dyDescent="0.25">
      <c r="A739" s="7" t="s">
        <v>124</v>
      </c>
      <c r="B739" s="18" t="s">
        <v>2273</v>
      </c>
      <c r="C739" s="8" t="s">
        <v>1912</v>
      </c>
      <c r="D739" s="63">
        <v>2018</v>
      </c>
      <c r="E739" s="63">
        <v>2018</v>
      </c>
      <c r="F739" s="63" t="s">
        <v>1358</v>
      </c>
      <c r="G739" s="64">
        <f>H739/7.5</f>
        <v>5.4397800186666664E-2</v>
      </c>
      <c r="H739" s="64">
        <f t="shared" si="341"/>
        <v>0.4079835014</v>
      </c>
      <c r="I739" s="64" t="s">
        <v>2627</v>
      </c>
      <c r="J739" s="64">
        <v>0</v>
      </c>
      <c r="K739" s="31">
        <f t="shared" si="342"/>
        <v>0.4079835014</v>
      </c>
      <c r="L739" s="64" t="s">
        <v>1358</v>
      </c>
      <c r="M739" s="64">
        <v>0</v>
      </c>
      <c r="N739" s="31">
        <v>0</v>
      </c>
      <c r="O739" s="65">
        <v>0</v>
      </c>
      <c r="P739" s="28">
        <v>0</v>
      </c>
      <c r="Q739" s="28">
        <v>0</v>
      </c>
      <c r="R739" s="31">
        <v>0</v>
      </c>
      <c r="S739" s="31">
        <f t="shared" si="339"/>
        <v>0</v>
      </c>
      <c r="T739" s="31">
        <f t="shared" si="340"/>
        <v>0.4079835014</v>
      </c>
      <c r="U739" s="31">
        <f t="shared" si="327"/>
        <v>0</v>
      </c>
      <c r="V739" s="31">
        <f t="shared" si="343"/>
        <v>0</v>
      </c>
      <c r="W739" s="31">
        <f t="shared" si="338"/>
        <v>0</v>
      </c>
      <c r="X739" s="31">
        <v>0</v>
      </c>
      <c r="Y739" s="28">
        <v>0</v>
      </c>
      <c r="Z739" s="28">
        <v>0</v>
      </c>
      <c r="AA739" s="28">
        <v>0</v>
      </c>
      <c r="AB739" s="28">
        <v>0</v>
      </c>
      <c r="AC739" s="28">
        <v>0</v>
      </c>
      <c r="AD739" s="28">
        <v>0</v>
      </c>
      <c r="AE739" s="28">
        <v>0</v>
      </c>
      <c r="AF739" s="28">
        <v>0</v>
      </c>
      <c r="AG739" s="28">
        <v>0</v>
      </c>
      <c r="AH739" s="28">
        <v>0</v>
      </c>
      <c r="AI739" s="28">
        <v>0</v>
      </c>
      <c r="AJ739" s="28">
        <v>0</v>
      </c>
      <c r="AK739" s="28">
        <v>0</v>
      </c>
      <c r="AL739" s="28">
        <v>0</v>
      </c>
      <c r="AM739" s="28">
        <v>0</v>
      </c>
      <c r="AN739" s="28">
        <v>0</v>
      </c>
      <c r="AO739" s="28">
        <v>0</v>
      </c>
      <c r="AP739" s="28">
        <v>0</v>
      </c>
      <c r="AQ739" s="28">
        <v>0</v>
      </c>
      <c r="AR739" s="28">
        <v>0</v>
      </c>
      <c r="AS739" s="28">
        <v>0</v>
      </c>
      <c r="AT739" s="28">
        <v>0</v>
      </c>
      <c r="AU739" s="28">
        <v>0</v>
      </c>
      <c r="AV739" s="28">
        <v>0</v>
      </c>
      <c r="AW739" s="28">
        <v>0</v>
      </c>
      <c r="AX739" s="28">
        <v>0</v>
      </c>
      <c r="AY739" s="28">
        <v>0</v>
      </c>
      <c r="AZ739" s="28">
        <v>0</v>
      </c>
      <c r="BA739" s="28">
        <v>0</v>
      </c>
      <c r="BB739" s="28">
        <v>0</v>
      </c>
      <c r="BC739" s="28">
        <v>0</v>
      </c>
      <c r="BD739" s="28">
        <v>0</v>
      </c>
      <c r="BE739" s="28">
        <v>0</v>
      </c>
      <c r="BF739" s="28">
        <v>0</v>
      </c>
      <c r="BG739" s="28">
        <v>0.4079835014</v>
      </c>
      <c r="BH739" s="28">
        <v>0</v>
      </c>
      <c r="BI739" s="28">
        <v>0</v>
      </c>
      <c r="BJ739" s="28">
        <v>0.4079835014</v>
      </c>
      <c r="BK739" s="28">
        <v>0</v>
      </c>
      <c r="BL739" s="28">
        <v>0</v>
      </c>
      <c r="BM739" s="28">
        <v>0</v>
      </c>
      <c r="BN739" s="28">
        <v>0</v>
      </c>
      <c r="BO739" s="28">
        <v>0</v>
      </c>
      <c r="BP739" s="28">
        <v>0</v>
      </c>
      <c r="BQ739" s="28">
        <v>0</v>
      </c>
      <c r="BR739" s="28">
        <v>0</v>
      </c>
      <c r="BS739" s="28">
        <v>0</v>
      </c>
      <c r="BT739" s="28">
        <v>0</v>
      </c>
      <c r="BU739" s="28">
        <v>0</v>
      </c>
      <c r="BV739" s="31">
        <f t="shared" si="328"/>
        <v>0.4079835014</v>
      </c>
      <c r="BW739" s="31">
        <f t="shared" si="329"/>
        <v>0</v>
      </c>
      <c r="BX739" s="31">
        <f t="shared" si="330"/>
        <v>0</v>
      </c>
      <c r="BY739" s="31">
        <f t="shared" si="331"/>
        <v>0.4079835014</v>
      </c>
      <c r="BZ739" s="31">
        <f t="shared" si="332"/>
        <v>0</v>
      </c>
      <c r="CA739" s="31">
        <f t="shared" si="333"/>
        <v>0.4079835014</v>
      </c>
      <c r="CB739" s="31">
        <f t="shared" si="334"/>
        <v>0</v>
      </c>
      <c r="CC739" s="31">
        <f t="shared" si="335"/>
        <v>0</v>
      </c>
      <c r="CD739" s="31">
        <f t="shared" si="336"/>
        <v>0.4079835014</v>
      </c>
      <c r="CE739" s="31">
        <f t="shared" si="337"/>
        <v>0</v>
      </c>
      <c r="CF739" s="85" t="s">
        <v>1403</v>
      </c>
    </row>
    <row r="740" spans="1:84" ht="52.5" customHeight="1" x14ac:dyDescent="0.25">
      <c r="A740" s="7" t="s">
        <v>124</v>
      </c>
      <c r="B740" s="18" t="s">
        <v>2274</v>
      </c>
      <c r="C740" s="8" t="s">
        <v>2275</v>
      </c>
      <c r="D740" s="63">
        <v>2018</v>
      </c>
      <c r="E740" s="63">
        <v>2018</v>
      </c>
      <c r="F740" s="63" t="s">
        <v>1358</v>
      </c>
      <c r="G740" s="64">
        <f>H740/7.5</f>
        <v>5.3289929653333339E-2</v>
      </c>
      <c r="H740" s="64">
        <f t="shared" si="341"/>
        <v>0.39967447240000004</v>
      </c>
      <c r="I740" s="64" t="s">
        <v>2627</v>
      </c>
      <c r="J740" s="64">
        <v>0</v>
      </c>
      <c r="K740" s="31">
        <f t="shared" si="342"/>
        <v>0.39967447240000004</v>
      </c>
      <c r="L740" s="64" t="s">
        <v>1358</v>
      </c>
      <c r="M740" s="64">
        <v>0</v>
      </c>
      <c r="N740" s="31">
        <v>0</v>
      </c>
      <c r="O740" s="65">
        <v>0</v>
      </c>
      <c r="P740" s="28">
        <v>0</v>
      </c>
      <c r="Q740" s="28">
        <v>0</v>
      </c>
      <c r="R740" s="31">
        <v>0</v>
      </c>
      <c r="S740" s="31">
        <f t="shared" si="339"/>
        <v>0</v>
      </c>
      <c r="T740" s="31">
        <f t="shared" si="340"/>
        <v>0.39967447240000004</v>
      </c>
      <c r="U740" s="31">
        <f t="shared" si="327"/>
        <v>0</v>
      </c>
      <c r="V740" s="31">
        <f t="shared" si="343"/>
        <v>0</v>
      </c>
      <c r="W740" s="31">
        <f t="shared" si="338"/>
        <v>0</v>
      </c>
      <c r="X740" s="31">
        <v>0</v>
      </c>
      <c r="Y740" s="28">
        <v>0</v>
      </c>
      <c r="Z740" s="28">
        <v>0</v>
      </c>
      <c r="AA740" s="28">
        <v>0</v>
      </c>
      <c r="AB740" s="28">
        <v>0</v>
      </c>
      <c r="AC740" s="28">
        <v>0</v>
      </c>
      <c r="AD740" s="28">
        <v>0</v>
      </c>
      <c r="AE740" s="28">
        <v>0</v>
      </c>
      <c r="AF740" s="28">
        <v>0</v>
      </c>
      <c r="AG740" s="28">
        <v>0</v>
      </c>
      <c r="AH740" s="28">
        <v>0</v>
      </c>
      <c r="AI740" s="28">
        <v>0</v>
      </c>
      <c r="AJ740" s="28">
        <v>0</v>
      </c>
      <c r="AK740" s="28">
        <v>0</v>
      </c>
      <c r="AL740" s="28">
        <v>0</v>
      </c>
      <c r="AM740" s="28">
        <v>0</v>
      </c>
      <c r="AN740" s="28">
        <v>0</v>
      </c>
      <c r="AO740" s="28">
        <v>0</v>
      </c>
      <c r="AP740" s="28">
        <v>0</v>
      </c>
      <c r="AQ740" s="28">
        <v>0</v>
      </c>
      <c r="AR740" s="28">
        <v>0</v>
      </c>
      <c r="AS740" s="28">
        <v>0</v>
      </c>
      <c r="AT740" s="28">
        <v>0</v>
      </c>
      <c r="AU740" s="28">
        <v>0</v>
      </c>
      <c r="AV740" s="28">
        <v>0</v>
      </c>
      <c r="AW740" s="28">
        <v>0</v>
      </c>
      <c r="AX740" s="28">
        <v>0</v>
      </c>
      <c r="AY740" s="28">
        <v>0</v>
      </c>
      <c r="AZ740" s="28">
        <v>0</v>
      </c>
      <c r="BA740" s="28">
        <v>0</v>
      </c>
      <c r="BB740" s="28">
        <v>0</v>
      </c>
      <c r="BC740" s="28">
        <v>0</v>
      </c>
      <c r="BD740" s="28">
        <v>0</v>
      </c>
      <c r="BE740" s="28">
        <v>0</v>
      </c>
      <c r="BF740" s="28">
        <v>0</v>
      </c>
      <c r="BG740" s="28">
        <v>0.39967447240000004</v>
      </c>
      <c r="BH740" s="28">
        <v>0</v>
      </c>
      <c r="BI740" s="28">
        <v>0</v>
      </c>
      <c r="BJ740" s="28">
        <v>0.39967447240000004</v>
      </c>
      <c r="BK740" s="28">
        <v>0</v>
      </c>
      <c r="BL740" s="28">
        <v>0</v>
      </c>
      <c r="BM740" s="28">
        <v>0</v>
      </c>
      <c r="BN740" s="28">
        <v>0</v>
      </c>
      <c r="BO740" s="28">
        <v>0</v>
      </c>
      <c r="BP740" s="28">
        <v>0</v>
      </c>
      <c r="BQ740" s="28">
        <v>0</v>
      </c>
      <c r="BR740" s="28">
        <v>0</v>
      </c>
      <c r="BS740" s="28">
        <v>0</v>
      </c>
      <c r="BT740" s="28">
        <v>0</v>
      </c>
      <c r="BU740" s="28">
        <v>0</v>
      </c>
      <c r="BV740" s="31">
        <f t="shared" si="328"/>
        <v>0.39967447240000004</v>
      </c>
      <c r="BW740" s="31">
        <f t="shared" si="329"/>
        <v>0</v>
      </c>
      <c r="BX740" s="31">
        <f t="shared" si="330"/>
        <v>0</v>
      </c>
      <c r="BY740" s="31">
        <f t="shared" si="331"/>
        <v>0.39967447240000004</v>
      </c>
      <c r="BZ740" s="31">
        <f t="shared" si="332"/>
        <v>0</v>
      </c>
      <c r="CA740" s="31">
        <f t="shared" si="333"/>
        <v>0.39967447240000004</v>
      </c>
      <c r="CB740" s="31">
        <f t="shared" si="334"/>
        <v>0</v>
      </c>
      <c r="CC740" s="31">
        <f t="shared" si="335"/>
        <v>0</v>
      </c>
      <c r="CD740" s="31">
        <f t="shared" si="336"/>
        <v>0.39967447240000004</v>
      </c>
      <c r="CE740" s="31">
        <f t="shared" si="337"/>
        <v>0</v>
      </c>
      <c r="CF740" s="85" t="s">
        <v>1403</v>
      </c>
    </row>
    <row r="741" spans="1:84" ht="52.5" customHeight="1" x14ac:dyDescent="0.25">
      <c r="A741" s="7" t="s">
        <v>124</v>
      </c>
      <c r="B741" s="18" t="s">
        <v>2276</v>
      </c>
      <c r="C741" s="8" t="s">
        <v>2277</v>
      </c>
      <c r="D741" s="63">
        <v>2018</v>
      </c>
      <c r="E741" s="63">
        <v>2018</v>
      </c>
      <c r="F741" s="63" t="s">
        <v>1358</v>
      </c>
      <c r="G741" s="64">
        <f>H741/7.53</f>
        <v>0.10189712451527225</v>
      </c>
      <c r="H741" s="64">
        <f t="shared" si="341"/>
        <v>0.7672853476</v>
      </c>
      <c r="I741" s="64" t="s">
        <v>2661</v>
      </c>
      <c r="J741" s="64">
        <v>0</v>
      </c>
      <c r="K741" s="31">
        <f t="shared" si="342"/>
        <v>0.7672853476</v>
      </c>
      <c r="L741" s="64" t="s">
        <v>1358</v>
      </c>
      <c r="M741" s="64">
        <v>0</v>
      </c>
      <c r="N741" s="31">
        <v>0</v>
      </c>
      <c r="O741" s="65">
        <v>0</v>
      </c>
      <c r="P741" s="28">
        <v>0</v>
      </c>
      <c r="Q741" s="28">
        <v>0</v>
      </c>
      <c r="R741" s="31">
        <v>0</v>
      </c>
      <c r="S741" s="31">
        <f t="shared" si="339"/>
        <v>0</v>
      </c>
      <c r="T741" s="31">
        <f t="shared" si="340"/>
        <v>0.7672853476</v>
      </c>
      <c r="U741" s="31">
        <f t="shared" si="327"/>
        <v>0</v>
      </c>
      <c r="V741" s="31">
        <f t="shared" si="343"/>
        <v>0</v>
      </c>
      <c r="W741" s="31">
        <f t="shared" si="338"/>
        <v>0</v>
      </c>
      <c r="X741" s="31">
        <v>0</v>
      </c>
      <c r="Y741" s="28">
        <v>0</v>
      </c>
      <c r="Z741" s="28">
        <v>0</v>
      </c>
      <c r="AA741" s="28">
        <v>0</v>
      </c>
      <c r="AB741" s="28">
        <v>0</v>
      </c>
      <c r="AC741" s="28">
        <v>0</v>
      </c>
      <c r="AD741" s="28">
        <v>0</v>
      </c>
      <c r="AE741" s="28">
        <v>0</v>
      </c>
      <c r="AF741" s="28">
        <v>0</v>
      </c>
      <c r="AG741" s="28">
        <v>0</v>
      </c>
      <c r="AH741" s="28">
        <v>0</v>
      </c>
      <c r="AI741" s="28">
        <v>0</v>
      </c>
      <c r="AJ741" s="28">
        <v>0</v>
      </c>
      <c r="AK741" s="28">
        <v>0</v>
      </c>
      <c r="AL741" s="28">
        <v>0</v>
      </c>
      <c r="AM741" s="28">
        <v>0</v>
      </c>
      <c r="AN741" s="28">
        <v>0</v>
      </c>
      <c r="AO741" s="28">
        <v>0</v>
      </c>
      <c r="AP741" s="28">
        <v>0</v>
      </c>
      <c r="AQ741" s="28">
        <v>0</v>
      </c>
      <c r="AR741" s="28">
        <v>0</v>
      </c>
      <c r="AS741" s="28">
        <v>0</v>
      </c>
      <c r="AT741" s="28">
        <v>0</v>
      </c>
      <c r="AU741" s="28">
        <v>0</v>
      </c>
      <c r="AV741" s="28">
        <v>0</v>
      </c>
      <c r="AW741" s="28">
        <v>0</v>
      </c>
      <c r="AX741" s="28">
        <v>0</v>
      </c>
      <c r="AY741" s="28">
        <v>0</v>
      </c>
      <c r="AZ741" s="28">
        <v>0</v>
      </c>
      <c r="BA741" s="28">
        <v>0</v>
      </c>
      <c r="BB741" s="28">
        <v>0</v>
      </c>
      <c r="BC741" s="28">
        <v>0</v>
      </c>
      <c r="BD741" s="28">
        <v>0</v>
      </c>
      <c r="BE741" s="28">
        <v>0</v>
      </c>
      <c r="BF741" s="28">
        <v>0</v>
      </c>
      <c r="BG741" s="28">
        <v>0.7672853476</v>
      </c>
      <c r="BH741" s="28">
        <v>0</v>
      </c>
      <c r="BI741" s="28">
        <v>0</v>
      </c>
      <c r="BJ741" s="28">
        <v>0.7672853476</v>
      </c>
      <c r="BK741" s="28">
        <v>0</v>
      </c>
      <c r="BL741" s="28">
        <v>0</v>
      </c>
      <c r="BM741" s="28">
        <v>0</v>
      </c>
      <c r="BN741" s="28">
        <v>0</v>
      </c>
      <c r="BO741" s="28">
        <v>0</v>
      </c>
      <c r="BP741" s="28">
        <v>0</v>
      </c>
      <c r="BQ741" s="28">
        <v>0</v>
      </c>
      <c r="BR741" s="28">
        <v>0</v>
      </c>
      <c r="BS741" s="28">
        <v>0</v>
      </c>
      <c r="BT741" s="28">
        <v>0</v>
      </c>
      <c r="BU741" s="28">
        <v>0</v>
      </c>
      <c r="BV741" s="31">
        <f t="shared" si="328"/>
        <v>0.7672853476</v>
      </c>
      <c r="BW741" s="31">
        <f t="shared" si="329"/>
        <v>0</v>
      </c>
      <c r="BX741" s="31">
        <f t="shared" si="330"/>
        <v>0</v>
      </c>
      <c r="BY741" s="31">
        <f t="shared" si="331"/>
        <v>0.7672853476</v>
      </c>
      <c r="BZ741" s="31">
        <f t="shared" si="332"/>
        <v>0</v>
      </c>
      <c r="CA741" s="31">
        <f t="shared" si="333"/>
        <v>0.7672853476</v>
      </c>
      <c r="CB741" s="31">
        <f t="shared" si="334"/>
        <v>0</v>
      </c>
      <c r="CC741" s="31">
        <f t="shared" si="335"/>
        <v>0</v>
      </c>
      <c r="CD741" s="31">
        <f t="shared" si="336"/>
        <v>0.7672853476</v>
      </c>
      <c r="CE741" s="31">
        <f t="shared" si="337"/>
        <v>0</v>
      </c>
      <c r="CF741" s="85" t="s">
        <v>1403</v>
      </c>
    </row>
    <row r="742" spans="1:84" ht="52.5" customHeight="1" x14ac:dyDescent="0.25">
      <c r="A742" s="7" t="s">
        <v>124</v>
      </c>
      <c r="B742" s="18" t="s">
        <v>2278</v>
      </c>
      <c r="C742" s="8" t="s">
        <v>2279</v>
      </c>
      <c r="D742" s="63">
        <v>2018</v>
      </c>
      <c r="E742" s="63">
        <v>2018</v>
      </c>
      <c r="F742" s="63" t="s">
        <v>1358</v>
      </c>
      <c r="G742" s="64">
        <f>H742/7.53</f>
        <v>5.287573731739708E-2</v>
      </c>
      <c r="H742" s="64">
        <f t="shared" si="341"/>
        <v>0.39815430200000002</v>
      </c>
      <c r="I742" s="64" t="s">
        <v>2661</v>
      </c>
      <c r="J742" s="64">
        <v>0</v>
      </c>
      <c r="K742" s="31">
        <f t="shared" si="342"/>
        <v>0.39815430200000002</v>
      </c>
      <c r="L742" s="64" t="s">
        <v>1358</v>
      </c>
      <c r="M742" s="64">
        <v>0</v>
      </c>
      <c r="N742" s="31">
        <v>0</v>
      </c>
      <c r="O742" s="65">
        <v>0</v>
      </c>
      <c r="P742" s="28">
        <v>0</v>
      </c>
      <c r="Q742" s="28">
        <v>0</v>
      </c>
      <c r="R742" s="31">
        <v>0</v>
      </c>
      <c r="S742" s="31">
        <f t="shared" si="339"/>
        <v>0</v>
      </c>
      <c r="T742" s="31">
        <f t="shared" si="340"/>
        <v>0.39815430200000002</v>
      </c>
      <c r="U742" s="31">
        <f t="shared" si="327"/>
        <v>0</v>
      </c>
      <c r="V742" s="31">
        <f t="shared" si="343"/>
        <v>0</v>
      </c>
      <c r="W742" s="31">
        <f t="shared" si="338"/>
        <v>0</v>
      </c>
      <c r="X742" s="31">
        <v>0</v>
      </c>
      <c r="Y742" s="28">
        <v>0</v>
      </c>
      <c r="Z742" s="28">
        <v>0</v>
      </c>
      <c r="AA742" s="28">
        <v>0</v>
      </c>
      <c r="AB742" s="28">
        <v>0</v>
      </c>
      <c r="AC742" s="28">
        <v>0</v>
      </c>
      <c r="AD742" s="28">
        <v>0</v>
      </c>
      <c r="AE742" s="28">
        <v>0</v>
      </c>
      <c r="AF742" s="28">
        <v>0</v>
      </c>
      <c r="AG742" s="28">
        <v>0</v>
      </c>
      <c r="AH742" s="28">
        <v>0</v>
      </c>
      <c r="AI742" s="28">
        <v>0</v>
      </c>
      <c r="AJ742" s="28">
        <v>0</v>
      </c>
      <c r="AK742" s="28">
        <v>0</v>
      </c>
      <c r="AL742" s="28">
        <v>0</v>
      </c>
      <c r="AM742" s="28">
        <v>0</v>
      </c>
      <c r="AN742" s="28">
        <v>0</v>
      </c>
      <c r="AO742" s="28">
        <v>0</v>
      </c>
      <c r="AP742" s="28">
        <v>0</v>
      </c>
      <c r="AQ742" s="28">
        <v>0</v>
      </c>
      <c r="AR742" s="28">
        <v>0</v>
      </c>
      <c r="AS742" s="28">
        <v>0</v>
      </c>
      <c r="AT742" s="28">
        <v>0</v>
      </c>
      <c r="AU742" s="28">
        <v>0</v>
      </c>
      <c r="AV742" s="28">
        <v>0</v>
      </c>
      <c r="AW742" s="28">
        <v>0</v>
      </c>
      <c r="AX742" s="28">
        <v>0</v>
      </c>
      <c r="AY742" s="28">
        <v>0</v>
      </c>
      <c r="AZ742" s="28">
        <v>0</v>
      </c>
      <c r="BA742" s="28">
        <v>0</v>
      </c>
      <c r="BB742" s="28">
        <v>0</v>
      </c>
      <c r="BC742" s="28">
        <v>0</v>
      </c>
      <c r="BD742" s="28">
        <v>0</v>
      </c>
      <c r="BE742" s="28">
        <v>0</v>
      </c>
      <c r="BF742" s="28">
        <v>0</v>
      </c>
      <c r="BG742" s="28">
        <v>0.39815430200000002</v>
      </c>
      <c r="BH742" s="28">
        <v>0</v>
      </c>
      <c r="BI742" s="28">
        <v>0</v>
      </c>
      <c r="BJ742" s="28">
        <v>0.39815430200000002</v>
      </c>
      <c r="BK742" s="28">
        <v>0</v>
      </c>
      <c r="BL742" s="28">
        <v>0</v>
      </c>
      <c r="BM742" s="28">
        <v>0</v>
      </c>
      <c r="BN742" s="28">
        <v>0</v>
      </c>
      <c r="BO742" s="28">
        <v>0</v>
      </c>
      <c r="BP742" s="28">
        <v>0</v>
      </c>
      <c r="BQ742" s="28">
        <v>0</v>
      </c>
      <c r="BR742" s="28">
        <v>0</v>
      </c>
      <c r="BS742" s="28">
        <v>0</v>
      </c>
      <c r="BT742" s="28">
        <v>0</v>
      </c>
      <c r="BU742" s="28">
        <v>0</v>
      </c>
      <c r="BV742" s="31">
        <f t="shared" si="328"/>
        <v>0.39815430200000002</v>
      </c>
      <c r="BW742" s="31">
        <f t="shared" si="329"/>
        <v>0</v>
      </c>
      <c r="BX742" s="31">
        <f t="shared" si="330"/>
        <v>0</v>
      </c>
      <c r="BY742" s="31">
        <f t="shared" si="331"/>
        <v>0.39815430200000002</v>
      </c>
      <c r="BZ742" s="31">
        <f t="shared" si="332"/>
        <v>0</v>
      </c>
      <c r="CA742" s="31">
        <f t="shared" si="333"/>
        <v>0.39815430200000002</v>
      </c>
      <c r="CB742" s="31">
        <f t="shared" si="334"/>
        <v>0</v>
      </c>
      <c r="CC742" s="31">
        <f t="shared" si="335"/>
        <v>0</v>
      </c>
      <c r="CD742" s="31">
        <f t="shared" si="336"/>
        <v>0.39815430200000002</v>
      </c>
      <c r="CE742" s="31">
        <f t="shared" si="337"/>
        <v>0</v>
      </c>
      <c r="CF742" s="85" t="s">
        <v>1403</v>
      </c>
    </row>
    <row r="743" spans="1:84" ht="52.5" customHeight="1" x14ac:dyDescent="0.25">
      <c r="A743" s="7" t="s">
        <v>124</v>
      </c>
      <c r="B743" s="18" t="s">
        <v>2280</v>
      </c>
      <c r="C743" s="8" t="s">
        <v>2281</v>
      </c>
      <c r="D743" s="63">
        <v>2018</v>
      </c>
      <c r="E743" s="63">
        <v>2018</v>
      </c>
      <c r="F743" s="63" t="s">
        <v>1358</v>
      </c>
      <c r="G743" s="64">
        <f>H743/7.53</f>
        <v>0.10353579035856571</v>
      </c>
      <c r="H743" s="64">
        <f t="shared" si="341"/>
        <v>0.77962450139999984</v>
      </c>
      <c r="I743" s="64" t="s">
        <v>2661</v>
      </c>
      <c r="J743" s="64">
        <v>0</v>
      </c>
      <c r="K743" s="31">
        <f t="shared" si="342"/>
        <v>0.77962450139999984</v>
      </c>
      <c r="L743" s="64" t="s">
        <v>1358</v>
      </c>
      <c r="M743" s="64">
        <v>0</v>
      </c>
      <c r="N743" s="31">
        <v>0</v>
      </c>
      <c r="O743" s="65">
        <v>0</v>
      </c>
      <c r="P743" s="28">
        <v>0</v>
      </c>
      <c r="Q743" s="28">
        <v>0</v>
      </c>
      <c r="R743" s="31">
        <v>0</v>
      </c>
      <c r="S743" s="31">
        <f t="shared" si="339"/>
        <v>0</v>
      </c>
      <c r="T743" s="31">
        <f t="shared" si="340"/>
        <v>0.77962450139999984</v>
      </c>
      <c r="U743" s="31">
        <f t="shared" si="327"/>
        <v>0</v>
      </c>
      <c r="V743" s="31">
        <f t="shared" si="343"/>
        <v>0</v>
      </c>
      <c r="W743" s="31">
        <f t="shared" si="338"/>
        <v>0</v>
      </c>
      <c r="X743" s="31">
        <v>0</v>
      </c>
      <c r="Y743" s="28">
        <v>0</v>
      </c>
      <c r="Z743" s="28">
        <v>0</v>
      </c>
      <c r="AA743" s="28">
        <v>0</v>
      </c>
      <c r="AB743" s="28">
        <v>0</v>
      </c>
      <c r="AC743" s="28">
        <v>0</v>
      </c>
      <c r="AD743" s="28">
        <v>0</v>
      </c>
      <c r="AE743" s="28">
        <v>0</v>
      </c>
      <c r="AF743" s="28">
        <v>0</v>
      </c>
      <c r="AG743" s="28">
        <v>0</v>
      </c>
      <c r="AH743" s="28">
        <v>0</v>
      </c>
      <c r="AI743" s="28">
        <v>0</v>
      </c>
      <c r="AJ743" s="28">
        <v>0</v>
      </c>
      <c r="AK743" s="28">
        <v>0</v>
      </c>
      <c r="AL743" s="28">
        <v>0</v>
      </c>
      <c r="AM743" s="28">
        <v>0</v>
      </c>
      <c r="AN743" s="28">
        <v>0</v>
      </c>
      <c r="AO743" s="28">
        <v>0</v>
      </c>
      <c r="AP743" s="28">
        <v>0</v>
      </c>
      <c r="AQ743" s="28">
        <v>0</v>
      </c>
      <c r="AR743" s="28">
        <v>0</v>
      </c>
      <c r="AS743" s="28">
        <v>0</v>
      </c>
      <c r="AT743" s="28">
        <v>0</v>
      </c>
      <c r="AU743" s="28">
        <v>0</v>
      </c>
      <c r="AV743" s="28">
        <v>0</v>
      </c>
      <c r="AW743" s="28">
        <v>0</v>
      </c>
      <c r="AX743" s="28">
        <v>0</v>
      </c>
      <c r="AY743" s="28">
        <v>0</v>
      </c>
      <c r="AZ743" s="28">
        <v>0</v>
      </c>
      <c r="BA743" s="28">
        <v>0</v>
      </c>
      <c r="BB743" s="28">
        <v>0</v>
      </c>
      <c r="BC743" s="28">
        <v>0</v>
      </c>
      <c r="BD743" s="28">
        <v>0</v>
      </c>
      <c r="BE743" s="28">
        <v>0</v>
      </c>
      <c r="BF743" s="28">
        <v>0</v>
      </c>
      <c r="BG743" s="28">
        <v>0.77962450139999984</v>
      </c>
      <c r="BH743" s="28">
        <v>0</v>
      </c>
      <c r="BI743" s="28">
        <v>0</v>
      </c>
      <c r="BJ743" s="28">
        <v>0.77962450139999984</v>
      </c>
      <c r="BK743" s="28">
        <v>0</v>
      </c>
      <c r="BL743" s="28">
        <v>0</v>
      </c>
      <c r="BM743" s="28">
        <v>0</v>
      </c>
      <c r="BN743" s="28">
        <v>0</v>
      </c>
      <c r="BO743" s="28">
        <v>0</v>
      </c>
      <c r="BP743" s="28">
        <v>0</v>
      </c>
      <c r="BQ743" s="28">
        <v>0</v>
      </c>
      <c r="BR743" s="28">
        <v>0</v>
      </c>
      <c r="BS743" s="28">
        <v>0</v>
      </c>
      <c r="BT743" s="28">
        <v>0</v>
      </c>
      <c r="BU743" s="28">
        <v>0</v>
      </c>
      <c r="BV743" s="31">
        <f t="shared" si="328"/>
        <v>0.77962450139999984</v>
      </c>
      <c r="BW743" s="31">
        <f t="shared" si="329"/>
        <v>0</v>
      </c>
      <c r="BX743" s="31">
        <f t="shared" si="330"/>
        <v>0</v>
      </c>
      <c r="BY743" s="31">
        <f t="shared" si="331"/>
        <v>0.77962450139999984</v>
      </c>
      <c r="BZ743" s="31">
        <f t="shared" si="332"/>
        <v>0</v>
      </c>
      <c r="CA743" s="31">
        <f t="shared" si="333"/>
        <v>0.77962450139999984</v>
      </c>
      <c r="CB743" s="31">
        <f t="shared" si="334"/>
        <v>0</v>
      </c>
      <c r="CC743" s="31">
        <f t="shared" si="335"/>
        <v>0</v>
      </c>
      <c r="CD743" s="31">
        <f t="shared" si="336"/>
        <v>0.77962450139999984</v>
      </c>
      <c r="CE743" s="31">
        <f t="shared" si="337"/>
        <v>0</v>
      </c>
      <c r="CF743" s="85" t="s">
        <v>1403</v>
      </c>
    </row>
    <row r="744" spans="1:84" ht="52.5" customHeight="1" x14ac:dyDescent="0.25">
      <c r="A744" s="7" t="s">
        <v>124</v>
      </c>
      <c r="B744" s="18" t="s">
        <v>2282</v>
      </c>
      <c r="C744" s="8" t="s">
        <v>2283</v>
      </c>
      <c r="D744" s="63">
        <v>2018</v>
      </c>
      <c r="E744" s="63">
        <v>2018</v>
      </c>
      <c r="F744" s="63" t="s">
        <v>1358</v>
      </c>
      <c r="G744" s="64">
        <f>H744/7.53</f>
        <v>9.7775046029216439E-2</v>
      </c>
      <c r="H744" s="64">
        <f t="shared" si="341"/>
        <v>0.73624609659999984</v>
      </c>
      <c r="I744" s="64" t="s">
        <v>2661</v>
      </c>
      <c r="J744" s="64">
        <v>0</v>
      </c>
      <c r="K744" s="31">
        <f t="shared" si="342"/>
        <v>0.73624609659999984</v>
      </c>
      <c r="L744" s="64" t="s">
        <v>1358</v>
      </c>
      <c r="M744" s="64">
        <v>0</v>
      </c>
      <c r="N744" s="31">
        <v>0</v>
      </c>
      <c r="O744" s="65">
        <v>0</v>
      </c>
      <c r="P744" s="28">
        <v>0</v>
      </c>
      <c r="Q744" s="28">
        <v>0</v>
      </c>
      <c r="R744" s="31">
        <v>0</v>
      </c>
      <c r="S744" s="31">
        <f t="shared" si="339"/>
        <v>0</v>
      </c>
      <c r="T744" s="31">
        <f t="shared" si="340"/>
        <v>0.73624609659999984</v>
      </c>
      <c r="U744" s="31">
        <f t="shared" si="327"/>
        <v>0</v>
      </c>
      <c r="V744" s="31">
        <f t="shared" si="343"/>
        <v>0</v>
      </c>
      <c r="W744" s="31">
        <f t="shared" si="338"/>
        <v>0</v>
      </c>
      <c r="X744" s="31">
        <v>0</v>
      </c>
      <c r="Y744" s="28">
        <v>0</v>
      </c>
      <c r="Z744" s="28">
        <v>0</v>
      </c>
      <c r="AA744" s="28">
        <v>0</v>
      </c>
      <c r="AB744" s="28">
        <v>0</v>
      </c>
      <c r="AC744" s="28">
        <v>0</v>
      </c>
      <c r="AD744" s="28">
        <v>0</v>
      </c>
      <c r="AE744" s="28">
        <v>0</v>
      </c>
      <c r="AF744" s="28">
        <v>0</v>
      </c>
      <c r="AG744" s="28">
        <v>0</v>
      </c>
      <c r="AH744" s="28">
        <v>0</v>
      </c>
      <c r="AI744" s="28">
        <v>0</v>
      </c>
      <c r="AJ744" s="28">
        <v>0</v>
      </c>
      <c r="AK744" s="28">
        <v>0</v>
      </c>
      <c r="AL744" s="28">
        <v>0</v>
      </c>
      <c r="AM744" s="28">
        <v>0</v>
      </c>
      <c r="AN744" s="28">
        <v>0</v>
      </c>
      <c r="AO744" s="28">
        <v>0</v>
      </c>
      <c r="AP744" s="28">
        <v>0</v>
      </c>
      <c r="AQ744" s="28">
        <v>0</v>
      </c>
      <c r="AR744" s="28">
        <v>0</v>
      </c>
      <c r="AS744" s="28">
        <v>0</v>
      </c>
      <c r="AT744" s="28">
        <v>0</v>
      </c>
      <c r="AU744" s="28">
        <v>0</v>
      </c>
      <c r="AV744" s="28">
        <v>0</v>
      </c>
      <c r="AW744" s="28">
        <v>0</v>
      </c>
      <c r="AX744" s="28">
        <v>0</v>
      </c>
      <c r="AY744" s="28">
        <v>0</v>
      </c>
      <c r="AZ744" s="28">
        <v>0</v>
      </c>
      <c r="BA744" s="28">
        <v>0</v>
      </c>
      <c r="BB744" s="28">
        <v>0</v>
      </c>
      <c r="BC744" s="28">
        <v>0</v>
      </c>
      <c r="BD744" s="28">
        <v>0</v>
      </c>
      <c r="BE744" s="28">
        <v>0</v>
      </c>
      <c r="BF744" s="28">
        <v>0</v>
      </c>
      <c r="BG744" s="28">
        <v>0.73624609659999984</v>
      </c>
      <c r="BH744" s="28">
        <v>0</v>
      </c>
      <c r="BI744" s="28">
        <v>0</v>
      </c>
      <c r="BJ744" s="28">
        <v>0.73624609659999984</v>
      </c>
      <c r="BK744" s="28">
        <v>0</v>
      </c>
      <c r="BL744" s="28">
        <v>0</v>
      </c>
      <c r="BM744" s="28">
        <v>0</v>
      </c>
      <c r="BN744" s="28">
        <v>0</v>
      </c>
      <c r="BO744" s="28">
        <v>0</v>
      </c>
      <c r="BP744" s="28">
        <v>0</v>
      </c>
      <c r="BQ744" s="28">
        <v>0</v>
      </c>
      <c r="BR744" s="28">
        <v>0</v>
      </c>
      <c r="BS744" s="28">
        <v>0</v>
      </c>
      <c r="BT744" s="28">
        <v>0</v>
      </c>
      <c r="BU744" s="28">
        <v>0</v>
      </c>
      <c r="BV744" s="31">
        <f t="shared" si="328"/>
        <v>0.73624609659999984</v>
      </c>
      <c r="BW744" s="31">
        <f t="shared" si="329"/>
        <v>0</v>
      </c>
      <c r="BX744" s="31">
        <f t="shared" si="330"/>
        <v>0</v>
      </c>
      <c r="BY744" s="31">
        <f t="shared" si="331"/>
        <v>0.73624609659999984</v>
      </c>
      <c r="BZ744" s="31">
        <f t="shared" si="332"/>
        <v>0</v>
      </c>
      <c r="CA744" s="31">
        <f t="shared" si="333"/>
        <v>0.73624609659999984</v>
      </c>
      <c r="CB744" s="31">
        <f t="shared" si="334"/>
        <v>0</v>
      </c>
      <c r="CC744" s="31">
        <f t="shared" si="335"/>
        <v>0</v>
      </c>
      <c r="CD744" s="31">
        <f t="shared" si="336"/>
        <v>0.73624609659999984</v>
      </c>
      <c r="CE744" s="31">
        <f t="shared" si="337"/>
        <v>0</v>
      </c>
      <c r="CF744" s="85" t="s">
        <v>1403</v>
      </c>
    </row>
    <row r="745" spans="1:84" ht="52.5" customHeight="1" x14ac:dyDescent="0.25">
      <c r="A745" s="7" t="s">
        <v>124</v>
      </c>
      <c r="B745" s="18" t="s">
        <v>2284</v>
      </c>
      <c r="C745" s="8" t="s">
        <v>2285</v>
      </c>
      <c r="D745" s="63">
        <v>2018</v>
      </c>
      <c r="E745" s="63">
        <v>2018</v>
      </c>
      <c r="F745" s="63" t="s">
        <v>1358</v>
      </c>
      <c r="G745" s="64">
        <f>H745/7.71</f>
        <v>5.0763924461737997E-2</v>
      </c>
      <c r="H745" s="64">
        <f t="shared" si="341"/>
        <v>0.39138985759999995</v>
      </c>
      <c r="I745" s="64" t="s">
        <v>2625</v>
      </c>
      <c r="J745" s="64">
        <v>0</v>
      </c>
      <c r="K745" s="31">
        <f t="shared" si="342"/>
        <v>0.39138985759999995</v>
      </c>
      <c r="L745" s="64" t="s">
        <v>1358</v>
      </c>
      <c r="M745" s="64">
        <v>0</v>
      </c>
      <c r="N745" s="31">
        <v>0</v>
      </c>
      <c r="O745" s="65">
        <v>0</v>
      </c>
      <c r="P745" s="28">
        <v>0</v>
      </c>
      <c r="Q745" s="28">
        <v>0</v>
      </c>
      <c r="R745" s="31">
        <v>0</v>
      </c>
      <c r="S745" s="31">
        <f t="shared" si="339"/>
        <v>0</v>
      </c>
      <c r="T745" s="31">
        <f t="shared" si="340"/>
        <v>0.39138985759999995</v>
      </c>
      <c r="U745" s="31">
        <f t="shared" si="327"/>
        <v>0</v>
      </c>
      <c r="V745" s="31">
        <f t="shared" si="343"/>
        <v>0</v>
      </c>
      <c r="W745" s="31">
        <f t="shared" si="338"/>
        <v>0</v>
      </c>
      <c r="X745" s="31">
        <v>0</v>
      </c>
      <c r="Y745" s="28">
        <v>0</v>
      </c>
      <c r="Z745" s="28">
        <v>0</v>
      </c>
      <c r="AA745" s="28">
        <v>0</v>
      </c>
      <c r="AB745" s="28">
        <v>0</v>
      </c>
      <c r="AC745" s="28">
        <v>0</v>
      </c>
      <c r="AD745" s="28">
        <v>0</v>
      </c>
      <c r="AE745" s="28">
        <v>0</v>
      </c>
      <c r="AF745" s="28">
        <v>0</v>
      </c>
      <c r="AG745" s="28">
        <v>0</v>
      </c>
      <c r="AH745" s="28">
        <v>0</v>
      </c>
      <c r="AI745" s="28">
        <v>0</v>
      </c>
      <c r="AJ745" s="28">
        <v>0</v>
      </c>
      <c r="AK745" s="28">
        <v>0</v>
      </c>
      <c r="AL745" s="28">
        <v>0</v>
      </c>
      <c r="AM745" s="28">
        <v>0</v>
      </c>
      <c r="AN745" s="28">
        <v>0</v>
      </c>
      <c r="AO745" s="28">
        <v>0</v>
      </c>
      <c r="AP745" s="28">
        <v>0</v>
      </c>
      <c r="AQ745" s="28">
        <v>0</v>
      </c>
      <c r="AR745" s="28">
        <v>0</v>
      </c>
      <c r="AS745" s="28">
        <v>0</v>
      </c>
      <c r="AT745" s="28">
        <v>0</v>
      </c>
      <c r="AU745" s="28">
        <v>0</v>
      </c>
      <c r="AV745" s="28">
        <v>0</v>
      </c>
      <c r="AW745" s="28">
        <v>0</v>
      </c>
      <c r="AX745" s="28">
        <v>0</v>
      </c>
      <c r="AY745" s="28">
        <v>0</v>
      </c>
      <c r="AZ745" s="28">
        <v>0</v>
      </c>
      <c r="BA745" s="28">
        <v>0</v>
      </c>
      <c r="BB745" s="28">
        <v>0</v>
      </c>
      <c r="BC745" s="28">
        <v>0</v>
      </c>
      <c r="BD745" s="28">
        <v>0</v>
      </c>
      <c r="BE745" s="28">
        <v>0</v>
      </c>
      <c r="BF745" s="28">
        <v>0</v>
      </c>
      <c r="BG745" s="28">
        <v>0.39138985759999995</v>
      </c>
      <c r="BH745" s="28">
        <v>0</v>
      </c>
      <c r="BI745" s="28">
        <v>0</v>
      </c>
      <c r="BJ745" s="28">
        <v>0.39138985759999995</v>
      </c>
      <c r="BK745" s="28">
        <v>0</v>
      </c>
      <c r="BL745" s="28">
        <v>0</v>
      </c>
      <c r="BM745" s="28">
        <v>0</v>
      </c>
      <c r="BN745" s="28">
        <v>0</v>
      </c>
      <c r="BO745" s="28">
        <v>0</v>
      </c>
      <c r="BP745" s="28">
        <v>0</v>
      </c>
      <c r="BQ745" s="28">
        <v>0</v>
      </c>
      <c r="BR745" s="28">
        <v>0</v>
      </c>
      <c r="BS745" s="28">
        <v>0</v>
      </c>
      <c r="BT745" s="28">
        <v>0</v>
      </c>
      <c r="BU745" s="28">
        <v>0</v>
      </c>
      <c r="BV745" s="31">
        <f t="shared" si="328"/>
        <v>0.39138985759999995</v>
      </c>
      <c r="BW745" s="31">
        <f t="shared" si="329"/>
        <v>0</v>
      </c>
      <c r="BX745" s="31">
        <f t="shared" si="330"/>
        <v>0</v>
      </c>
      <c r="BY745" s="31">
        <f t="shared" si="331"/>
        <v>0.39138985759999995</v>
      </c>
      <c r="BZ745" s="31">
        <f t="shared" si="332"/>
        <v>0</v>
      </c>
      <c r="CA745" s="31">
        <f t="shared" si="333"/>
        <v>0.39138985759999995</v>
      </c>
      <c r="CB745" s="31">
        <f t="shared" si="334"/>
        <v>0</v>
      </c>
      <c r="CC745" s="31">
        <f t="shared" si="335"/>
        <v>0</v>
      </c>
      <c r="CD745" s="31">
        <f t="shared" si="336"/>
        <v>0.39138985759999995</v>
      </c>
      <c r="CE745" s="31">
        <f t="shared" si="337"/>
        <v>0</v>
      </c>
      <c r="CF745" s="85" t="s">
        <v>1403</v>
      </c>
    </row>
    <row r="746" spans="1:84" ht="52.5" customHeight="1" x14ac:dyDescent="0.25">
      <c r="A746" s="7" t="s">
        <v>124</v>
      </c>
      <c r="B746" s="18" t="s">
        <v>2286</v>
      </c>
      <c r="C746" s="8" t="s">
        <v>2287</v>
      </c>
      <c r="D746" s="63">
        <v>2018</v>
      </c>
      <c r="E746" s="63">
        <v>2018</v>
      </c>
      <c r="F746" s="63" t="s">
        <v>1358</v>
      </c>
      <c r="G746" s="64">
        <f>H746/7.71</f>
        <v>5.0479125110246437E-2</v>
      </c>
      <c r="H746" s="64">
        <f t="shared" si="341"/>
        <v>0.38919405460000001</v>
      </c>
      <c r="I746" s="64" t="s">
        <v>2625</v>
      </c>
      <c r="J746" s="64">
        <v>0</v>
      </c>
      <c r="K746" s="31">
        <f t="shared" si="342"/>
        <v>0.38919405460000001</v>
      </c>
      <c r="L746" s="64" t="s">
        <v>1358</v>
      </c>
      <c r="M746" s="64">
        <v>0</v>
      </c>
      <c r="N746" s="31">
        <v>0</v>
      </c>
      <c r="O746" s="65">
        <v>0</v>
      </c>
      <c r="P746" s="28">
        <v>0</v>
      </c>
      <c r="Q746" s="28">
        <v>0</v>
      </c>
      <c r="R746" s="31">
        <v>0</v>
      </c>
      <c r="S746" s="31">
        <f t="shared" si="339"/>
        <v>0</v>
      </c>
      <c r="T746" s="31">
        <f t="shared" si="340"/>
        <v>0.38919405460000001</v>
      </c>
      <c r="U746" s="31">
        <f t="shared" si="327"/>
        <v>0</v>
      </c>
      <c r="V746" s="31">
        <f t="shared" si="343"/>
        <v>0</v>
      </c>
      <c r="W746" s="31">
        <f t="shared" si="338"/>
        <v>0</v>
      </c>
      <c r="X746" s="31">
        <v>0</v>
      </c>
      <c r="Y746" s="28">
        <v>0</v>
      </c>
      <c r="Z746" s="28">
        <v>0</v>
      </c>
      <c r="AA746" s="28">
        <v>0</v>
      </c>
      <c r="AB746" s="28">
        <v>0</v>
      </c>
      <c r="AC746" s="28">
        <v>0</v>
      </c>
      <c r="AD746" s="28">
        <v>0</v>
      </c>
      <c r="AE746" s="28">
        <v>0</v>
      </c>
      <c r="AF746" s="28">
        <v>0</v>
      </c>
      <c r="AG746" s="28">
        <v>0</v>
      </c>
      <c r="AH746" s="28">
        <v>0</v>
      </c>
      <c r="AI746" s="28">
        <v>0</v>
      </c>
      <c r="AJ746" s="28">
        <v>0</v>
      </c>
      <c r="AK746" s="28">
        <v>0</v>
      </c>
      <c r="AL746" s="28">
        <v>0</v>
      </c>
      <c r="AM746" s="28">
        <v>0</v>
      </c>
      <c r="AN746" s="28">
        <v>0</v>
      </c>
      <c r="AO746" s="28">
        <v>0</v>
      </c>
      <c r="AP746" s="28">
        <v>0</v>
      </c>
      <c r="AQ746" s="28">
        <v>0</v>
      </c>
      <c r="AR746" s="28">
        <v>0</v>
      </c>
      <c r="AS746" s="28">
        <v>0</v>
      </c>
      <c r="AT746" s="28">
        <v>0</v>
      </c>
      <c r="AU746" s="28">
        <v>0</v>
      </c>
      <c r="AV746" s="28">
        <v>0</v>
      </c>
      <c r="AW746" s="28">
        <v>0</v>
      </c>
      <c r="AX746" s="28">
        <v>0</v>
      </c>
      <c r="AY746" s="28">
        <v>0</v>
      </c>
      <c r="AZ746" s="28">
        <v>0</v>
      </c>
      <c r="BA746" s="28">
        <v>0</v>
      </c>
      <c r="BB746" s="28">
        <v>0</v>
      </c>
      <c r="BC746" s="28">
        <v>0</v>
      </c>
      <c r="BD746" s="28">
        <v>0</v>
      </c>
      <c r="BE746" s="28">
        <v>0</v>
      </c>
      <c r="BF746" s="28">
        <v>0</v>
      </c>
      <c r="BG746" s="28">
        <v>0.38919405460000001</v>
      </c>
      <c r="BH746" s="28">
        <v>0</v>
      </c>
      <c r="BI746" s="28">
        <v>0</v>
      </c>
      <c r="BJ746" s="28">
        <v>0.38919405460000001</v>
      </c>
      <c r="BK746" s="28">
        <v>0</v>
      </c>
      <c r="BL746" s="28">
        <v>0</v>
      </c>
      <c r="BM746" s="28">
        <v>0</v>
      </c>
      <c r="BN746" s="28">
        <v>0</v>
      </c>
      <c r="BO746" s="28">
        <v>0</v>
      </c>
      <c r="BP746" s="28">
        <v>0</v>
      </c>
      <c r="BQ746" s="28">
        <v>0</v>
      </c>
      <c r="BR746" s="28">
        <v>0</v>
      </c>
      <c r="BS746" s="28">
        <v>0</v>
      </c>
      <c r="BT746" s="28">
        <v>0</v>
      </c>
      <c r="BU746" s="28">
        <v>0</v>
      </c>
      <c r="BV746" s="31">
        <f t="shared" si="328"/>
        <v>0.38919405460000001</v>
      </c>
      <c r="BW746" s="31">
        <f t="shared" si="329"/>
        <v>0</v>
      </c>
      <c r="BX746" s="31">
        <f t="shared" si="330"/>
        <v>0</v>
      </c>
      <c r="BY746" s="31">
        <f t="shared" si="331"/>
        <v>0.38919405460000001</v>
      </c>
      <c r="BZ746" s="31">
        <f t="shared" si="332"/>
        <v>0</v>
      </c>
      <c r="CA746" s="31">
        <f t="shared" si="333"/>
        <v>0.38919405460000001</v>
      </c>
      <c r="CB746" s="31">
        <f t="shared" si="334"/>
        <v>0</v>
      </c>
      <c r="CC746" s="31">
        <f t="shared" si="335"/>
        <v>0</v>
      </c>
      <c r="CD746" s="31">
        <f t="shared" si="336"/>
        <v>0.38919405460000001</v>
      </c>
      <c r="CE746" s="31">
        <f t="shared" si="337"/>
        <v>0</v>
      </c>
      <c r="CF746" s="85" t="s">
        <v>1403</v>
      </c>
    </row>
    <row r="747" spans="1:84" ht="52.5" customHeight="1" x14ac:dyDescent="0.25">
      <c r="A747" s="7" t="s">
        <v>124</v>
      </c>
      <c r="B747" s="18" t="s">
        <v>2288</v>
      </c>
      <c r="C747" s="8" t="s">
        <v>2289</v>
      </c>
      <c r="D747" s="63">
        <v>2018</v>
      </c>
      <c r="E747" s="63">
        <v>2018</v>
      </c>
      <c r="F747" s="63" t="s">
        <v>1358</v>
      </c>
      <c r="G747" s="64">
        <f>H747/7.53</f>
        <v>6.9061099973439566E-2</v>
      </c>
      <c r="H747" s="64">
        <f t="shared" si="341"/>
        <v>0.52003008279999996</v>
      </c>
      <c r="I747" s="64" t="s">
        <v>2661</v>
      </c>
      <c r="J747" s="64">
        <v>0</v>
      </c>
      <c r="K747" s="31">
        <f t="shared" si="342"/>
        <v>0.52003008279999996</v>
      </c>
      <c r="L747" s="64" t="s">
        <v>1358</v>
      </c>
      <c r="M747" s="64">
        <v>0</v>
      </c>
      <c r="N747" s="31">
        <v>0</v>
      </c>
      <c r="O747" s="65">
        <v>0</v>
      </c>
      <c r="P747" s="28">
        <v>0</v>
      </c>
      <c r="Q747" s="28">
        <v>0</v>
      </c>
      <c r="R747" s="31">
        <v>0</v>
      </c>
      <c r="S747" s="31">
        <f t="shared" si="339"/>
        <v>0</v>
      </c>
      <c r="T747" s="31">
        <f t="shared" si="340"/>
        <v>0.52003008279999996</v>
      </c>
      <c r="U747" s="31">
        <f t="shared" si="327"/>
        <v>0</v>
      </c>
      <c r="V747" s="31">
        <f t="shared" si="343"/>
        <v>0</v>
      </c>
      <c r="W747" s="31">
        <f t="shared" si="338"/>
        <v>0</v>
      </c>
      <c r="X747" s="31">
        <v>0</v>
      </c>
      <c r="Y747" s="28">
        <v>0</v>
      </c>
      <c r="Z747" s="28">
        <v>0</v>
      </c>
      <c r="AA747" s="28">
        <v>0</v>
      </c>
      <c r="AB747" s="28">
        <v>0</v>
      </c>
      <c r="AC747" s="28">
        <v>0</v>
      </c>
      <c r="AD747" s="28">
        <v>0</v>
      </c>
      <c r="AE747" s="28">
        <v>0</v>
      </c>
      <c r="AF747" s="28">
        <v>0</v>
      </c>
      <c r="AG747" s="28">
        <v>0</v>
      </c>
      <c r="AH747" s="28">
        <v>0</v>
      </c>
      <c r="AI747" s="28">
        <v>0</v>
      </c>
      <c r="AJ747" s="28">
        <v>0</v>
      </c>
      <c r="AK747" s="28">
        <v>0</v>
      </c>
      <c r="AL747" s="28">
        <v>0</v>
      </c>
      <c r="AM747" s="28">
        <v>0</v>
      </c>
      <c r="AN747" s="28">
        <v>0</v>
      </c>
      <c r="AO747" s="28">
        <v>0</v>
      </c>
      <c r="AP747" s="28">
        <v>0</v>
      </c>
      <c r="AQ747" s="28">
        <v>0</v>
      </c>
      <c r="AR747" s="28">
        <v>0</v>
      </c>
      <c r="AS747" s="28">
        <v>0</v>
      </c>
      <c r="AT747" s="28">
        <v>0</v>
      </c>
      <c r="AU747" s="28">
        <v>0</v>
      </c>
      <c r="AV747" s="28">
        <v>0</v>
      </c>
      <c r="AW747" s="28">
        <v>0</v>
      </c>
      <c r="AX747" s="28">
        <v>0</v>
      </c>
      <c r="AY747" s="28">
        <v>0</v>
      </c>
      <c r="AZ747" s="28">
        <v>0</v>
      </c>
      <c r="BA747" s="28">
        <v>0</v>
      </c>
      <c r="BB747" s="28">
        <v>0</v>
      </c>
      <c r="BC747" s="28">
        <v>0</v>
      </c>
      <c r="BD747" s="28">
        <v>0</v>
      </c>
      <c r="BE747" s="28">
        <v>0</v>
      </c>
      <c r="BF747" s="28">
        <v>0</v>
      </c>
      <c r="BG747" s="28">
        <v>0.52003008279999996</v>
      </c>
      <c r="BH747" s="28">
        <v>0</v>
      </c>
      <c r="BI747" s="28">
        <v>0</v>
      </c>
      <c r="BJ747" s="28">
        <v>0.52003008279999996</v>
      </c>
      <c r="BK747" s="28">
        <v>0</v>
      </c>
      <c r="BL747" s="28">
        <v>0</v>
      </c>
      <c r="BM747" s="28">
        <v>0</v>
      </c>
      <c r="BN747" s="28">
        <v>0</v>
      </c>
      <c r="BO747" s="28">
        <v>0</v>
      </c>
      <c r="BP747" s="28">
        <v>0</v>
      </c>
      <c r="BQ747" s="28">
        <v>0</v>
      </c>
      <c r="BR747" s="28">
        <v>0</v>
      </c>
      <c r="BS747" s="28">
        <v>0</v>
      </c>
      <c r="BT747" s="28">
        <v>0</v>
      </c>
      <c r="BU747" s="28">
        <v>0</v>
      </c>
      <c r="BV747" s="31">
        <f t="shared" si="328"/>
        <v>0.52003008279999996</v>
      </c>
      <c r="BW747" s="31">
        <f t="shared" si="329"/>
        <v>0</v>
      </c>
      <c r="BX747" s="31">
        <f t="shared" si="330"/>
        <v>0</v>
      </c>
      <c r="BY747" s="31">
        <f t="shared" si="331"/>
        <v>0.52003008279999996</v>
      </c>
      <c r="BZ747" s="31">
        <f t="shared" si="332"/>
        <v>0</v>
      </c>
      <c r="CA747" s="31">
        <f t="shared" si="333"/>
        <v>0.52003008279999996</v>
      </c>
      <c r="CB747" s="31">
        <f t="shared" si="334"/>
        <v>0</v>
      </c>
      <c r="CC747" s="31">
        <f t="shared" si="335"/>
        <v>0</v>
      </c>
      <c r="CD747" s="31">
        <f t="shared" si="336"/>
        <v>0.52003008279999996</v>
      </c>
      <c r="CE747" s="31">
        <f t="shared" si="337"/>
        <v>0</v>
      </c>
      <c r="CF747" s="85" t="s">
        <v>1403</v>
      </c>
    </row>
    <row r="748" spans="1:84" ht="52.5" customHeight="1" x14ac:dyDescent="0.25">
      <c r="A748" s="7" t="s">
        <v>2290</v>
      </c>
      <c r="B748" s="18" t="s">
        <v>2291</v>
      </c>
      <c r="C748" s="8" t="s">
        <v>2292</v>
      </c>
      <c r="D748" s="63">
        <v>2018</v>
      </c>
      <c r="E748" s="63">
        <v>2018</v>
      </c>
      <c r="F748" s="63" t="s">
        <v>1358</v>
      </c>
      <c r="G748" s="64">
        <v>0</v>
      </c>
      <c r="H748" s="64">
        <f t="shared" si="341"/>
        <v>0.82881134999999984</v>
      </c>
      <c r="I748" s="64" t="s">
        <v>1358</v>
      </c>
      <c r="J748" s="64">
        <v>0</v>
      </c>
      <c r="K748" s="31">
        <f t="shared" si="342"/>
        <v>0.82881134999999984</v>
      </c>
      <c r="L748" s="64" t="s">
        <v>1358</v>
      </c>
      <c r="M748" s="64">
        <v>0</v>
      </c>
      <c r="N748" s="31">
        <v>0</v>
      </c>
      <c r="O748" s="65">
        <v>0</v>
      </c>
      <c r="P748" s="28">
        <v>0</v>
      </c>
      <c r="Q748" s="28">
        <v>0</v>
      </c>
      <c r="R748" s="31">
        <v>0</v>
      </c>
      <c r="S748" s="31">
        <f t="shared" si="339"/>
        <v>0</v>
      </c>
      <c r="T748" s="31">
        <f t="shared" si="340"/>
        <v>0.82881134999999984</v>
      </c>
      <c r="U748" s="31">
        <f t="shared" si="327"/>
        <v>0</v>
      </c>
      <c r="V748" s="31">
        <f t="shared" si="343"/>
        <v>0</v>
      </c>
      <c r="W748" s="31">
        <f t="shared" si="338"/>
        <v>0</v>
      </c>
      <c r="X748" s="31">
        <v>0</v>
      </c>
      <c r="Y748" s="28">
        <v>0</v>
      </c>
      <c r="Z748" s="28">
        <v>0</v>
      </c>
      <c r="AA748" s="28">
        <v>0</v>
      </c>
      <c r="AB748" s="28">
        <v>0</v>
      </c>
      <c r="AC748" s="28">
        <v>0</v>
      </c>
      <c r="AD748" s="28">
        <v>0</v>
      </c>
      <c r="AE748" s="28">
        <v>0</v>
      </c>
      <c r="AF748" s="28">
        <v>0</v>
      </c>
      <c r="AG748" s="28">
        <v>0</v>
      </c>
      <c r="AH748" s="28">
        <v>0</v>
      </c>
      <c r="AI748" s="28">
        <v>0</v>
      </c>
      <c r="AJ748" s="28">
        <v>0</v>
      </c>
      <c r="AK748" s="28">
        <v>0</v>
      </c>
      <c r="AL748" s="28">
        <v>0</v>
      </c>
      <c r="AM748" s="28">
        <v>0</v>
      </c>
      <c r="AN748" s="28">
        <v>0</v>
      </c>
      <c r="AO748" s="28">
        <v>0</v>
      </c>
      <c r="AP748" s="28">
        <v>0</v>
      </c>
      <c r="AQ748" s="28">
        <v>0</v>
      </c>
      <c r="AR748" s="28">
        <v>0</v>
      </c>
      <c r="AS748" s="28">
        <v>0</v>
      </c>
      <c r="AT748" s="28">
        <v>0</v>
      </c>
      <c r="AU748" s="28">
        <v>0</v>
      </c>
      <c r="AV748" s="28">
        <v>0</v>
      </c>
      <c r="AW748" s="28">
        <v>0</v>
      </c>
      <c r="AX748" s="28">
        <v>0</v>
      </c>
      <c r="AY748" s="28">
        <v>0</v>
      </c>
      <c r="AZ748" s="28">
        <v>0</v>
      </c>
      <c r="BA748" s="28">
        <v>0</v>
      </c>
      <c r="BB748" s="28">
        <v>0</v>
      </c>
      <c r="BC748" s="28">
        <v>0</v>
      </c>
      <c r="BD748" s="28">
        <v>0</v>
      </c>
      <c r="BE748" s="28">
        <v>0</v>
      </c>
      <c r="BF748" s="28">
        <v>0</v>
      </c>
      <c r="BG748" s="28">
        <v>0.82881134999999984</v>
      </c>
      <c r="BH748" s="28">
        <v>0</v>
      </c>
      <c r="BI748" s="28">
        <v>0</v>
      </c>
      <c r="BJ748" s="28">
        <v>0.82881134999999984</v>
      </c>
      <c r="BK748" s="28">
        <v>0</v>
      </c>
      <c r="BL748" s="28">
        <v>0</v>
      </c>
      <c r="BM748" s="28">
        <v>0</v>
      </c>
      <c r="BN748" s="28">
        <v>0</v>
      </c>
      <c r="BO748" s="28">
        <v>0</v>
      </c>
      <c r="BP748" s="28">
        <v>0</v>
      </c>
      <c r="BQ748" s="28">
        <v>0</v>
      </c>
      <c r="BR748" s="28">
        <v>0</v>
      </c>
      <c r="BS748" s="28">
        <v>0</v>
      </c>
      <c r="BT748" s="28">
        <v>0</v>
      </c>
      <c r="BU748" s="28">
        <v>0</v>
      </c>
      <c r="BV748" s="31">
        <f t="shared" si="328"/>
        <v>0.82881134999999984</v>
      </c>
      <c r="BW748" s="31">
        <f t="shared" si="329"/>
        <v>0</v>
      </c>
      <c r="BX748" s="31">
        <f t="shared" si="330"/>
        <v>0</v>
      </c>
      <c r="BY748" s="31">
        <f t="shared" si="331"/>
        <v>0.82881134999999984</v>
      </c>
      <c r="BZ748" s="31">
        <f t="shared" si="332"/>
        <v>0</v>
      </c>
      <c r="CA748" s="31">
        <f t="shared" si="333"/>
        <v>0.82881134999999984</v>
      </c>
      <c r="CB748" s="31">
        <f t="shared" si="334"/>
        <v>0</v>
      </c>
      <c r="CC748" s="31">
        <f t="shared" si="335"/>
        <v>0</v>
      </c>
      <c r="CD748" s="31">
        <f t="shared" si="336"/>
        <v>0.82881134999999984</v>
      </c>
      <c r="CE748" s="31">
        <f t="shared" si="337"/>
        <v>0</v>
      </c>
      <c r="CF748" s="85" t="s">
        <v>1403</v>
      </c>
    </row>
    <row r="749" spans="1:84" ht="52.5" customHeight="1" x14ac:dyDescent="0.25">
      <c r="A749" s="7" t="s">
        <v>124</v>
      </c>
      <c r="B749" s="18" t="s">
        <v>2293</v>
      </c>
      <c r="C749" s="8" t="s">
        <v>2294</v>
      </c>
      <c r="D749" s="63">
        <v>2018</v>
      </c>
      <c r="E749" s="63">
        <v>2018</v>
      </c>
      <c r="F749" s="63" t="s">
        <v>1358</v>
      </c>
      <c r="G749" s="64">
        <v>0</v>
      </c>
      <c r="H749" s="64">
        <f t="shared" si="341"/>
        <v>0</v>
      </c>
      <c r="I749" s="64" t="s">
        <v>1358</v>
      </c>
      <c r="J749" s="64">
        <v>0</v>
      </c>
      <c r="K749" s="31">
        <f t="shared" si="342"/>
        <v>0</v>
      </c>
      <c r="L749" s="64" t="s">
        <v>1358</v>
      </c>
      <c r="M749" s="64">
        <v>0</v>
      </c>
      <c r="N749" s="31">
        <v>0</v>
      </c>
      <c r="O749" s="65">
        <v>0</v>
      </c>
      <c r="P749" s="28">
        <v>0</v>
      </c>
      <c r="Q749" s="28">
        <v>0</v>
      </c>
      <c r="R749" s="31">
        <v>0</v>
      </c>
      <c r="S749" s="31">
        <f t="shared" si="339"/>
        <v>0</v>
      </c>
      <c r="T749" s="31">
        <f t="shared" si="340"/>
        <v>0</v>
      </c>
      <c r="U749" s="31">
        <f t="shared" si="327"/>
        <v>0</v>
      </c>
      <c r="V749" s="31">
        <f t="shared" si="343"/>
        <v>0</v>
      </c>
      <c r="W749" s="31">
        <f t="shared" si="338"/>
        <v>0</v>
      </c>
      <c r="X749" s="31">
        <v>0</v>
      </c>
      <c r="Y749" s="28">
        <v>0</v>
      </c>
      <c r="Z749" s="28">
        <v>0</v>
      </c>
      <c r="AA749" s="28">
        <v>0</v>
      </c>
      <c r="AB749" s="28">
        <v>0</v>
      </c>
      <c r="AC749" s="28">
        <v>0</v>
      </c>
      <c r="AD749" s="28">
        <v>0</v>
      </c>
      <c r="AE749" s="28">
        <v>0</v>
      </c>
      <c r="AF749" s="28">
        <v>0</v>
      </c>
      <c r="AG749" s="28">
        <v>0</v>
      </c>
      <c r="AH749" s="28">
        <v>0</v>
      </c>
      <c r="AI749" s="28">
        <v>0</v>
      </c>
      <c r="AJ749" s="28">
        <v>0</v>
      </c>
      <c r="AK749" s="28">
        <v>0</v>
      </c>
      <c r="AL749" s="28">
        <v>0</v>
      </c>
      <c r="AM749" s="28">
        <v>0</v>
      </c>
      <c r="AN749" s="28">
        <v>0</v>
      </c>
      <c r="AO749" s="28">
        <v>0</v>
      </c>
      <c r="AP749" s="28">
        <v>0</v>
      </c>
      <c r="AQ749" s="28">
        <v>0</v>
      </c>
      <c r="AR749" s="28">
        <v>0</v>
      </c>
      <c r="AS749" s="28">
        <v>0</v>
      </c>
      <c r="AT749" s="28">
        <v>0</v>
      </c>
      <c r="AU749" s="28">
        <v>0</v>
      </c>
      <c r="AV749" s="28">
        <v>0</v>
      </c>
      <c r="AW749" s="28">
        <v>0</v>
      </c>
      <c r="AX749" s="28">
        <v>0</v>
      </c>
      <c r="AY749" s="28">
        <v>0</v>
      </c>
      <c r="AZ749" s="28">
        <v>0</v>
      </c>
      <c r="BA749" s="28">
        <v>0</v>
      </c>
      <c r="BB749" s="28">
        <v>0</v>
      </c>
      <c r="BC749" s="28">
        <v>0</v>
      </c>
      <c r="BD749" s="28">
        <v>0</v>
      </c>
      <c r="BE749" s="28">
        <v>0</v>
      </c>
      <c r="BF749" s="28">
        <v>0</v>
      </c>
      <c r="BG749" s="28">
        <v>0</v>
      </c>
      <c r="BH749" s="28">
        <v>0</v>
      </c>
      <c r="BI749" s="28">
        <v>0</v>
      </c>
      <c r="BJ749" s="28">
        <v>0</v>
      </c>
      <c r="BK749" s="28">
        <v>0</v>
      </c>
      <c r="BL749" s="28">
        <v>0</v>
      </c>
      <c r="BM749" s="28">
        <v>0</v>
      </c>
      <c r="BN749" s="28">
        <v>0</v>
      </c>
      <c r="BO749" s="28">
        <v>0</v>
      </c>
      <c r="BP749" s="28">
        <v>0</v>
      </c>
      <c r="BQ749" s="28">
        <v>0</v>
      </c>
      <c r="BR749" s="28">
        <v>0</v>
      </c>
      <c r="BS749" s="28">
        <v>0</v>
      </c>
      <c r="BT749" s="28">
        <v>0</v>
      </c>
      <c r="BU749" s="28">
        <v>0</v>
      </c>
      <c r="BV749" s="31">
        <f t="shared" si="328"/>
        <v>0</v>
      </c>
      <c r="BW749" s="31">
        <f t="shared" si="329"/>
        <v>0</v>
      </c>
      <c r="BX749" s="31">
        <f t="shared" si="330"/>
        <v>0</v>
      </c>
      <c r="BY749" s="31">
        <f t="shared" si="331"/>
        <v>0</v>
      </c>
      <c r="BZ749" s="31">
        <f t="shared" si="332"/>
        <v>0</v>
      </c>
      <c r="CA749" s="31">
        <f t="shared" si="333"/>
        <v>0</v>
      </c>
      <c r="CB749" s="31">
        <f t="shared" si="334"/>
        <v>0</v>
      </c>
      <c r="CC749" s="31">
        <f t="shared" si="335"/>
        <v>0</v>
      </c>
      <c r="CD749" s="31">
        <f t="shared" si="336"/>
        <v>0</v>
      </c>
      <c r="CE749" s="31">
        <f t="shared" si="337"/>
        <v>0</v>
      </c>
      <c r="CF749" s="85" t="s">
        <v>1403</v>
      </c>
    </row>
    <row r="750" spans="1:84" ht="52.5" customHeight="1" x14ac:dyDescent="0.25">
      <c r="A750" s="7" t="s">
        <v>124</v>
      </c>
      <c r="B750" s="18" t="s">
        <v>329</v>
      </c>
      <c r="C750" s="8" t="s">
        <v>477</v>
      </c>
      <c r="D750" s="63">
        <v>2018</v>
      </c>
      <c r="E750" s="63">
        <v>2018</v>
      </c>
      <c r="F750" s="63" t="s">
        <v>1358</v>
      </c>
      <c r="G750" s="64">
        <v>0</v>
      </c>
      <c r="H750" s="64">
        <f t="shared" si="341"/>
        <v>0</v>
      </c>
      <c r="I750" s="64" t="s">
        <v>1358</v>
      </c>
      <c r="J750" s="64">
        <v>0</v>
      </c>
      <c r="K750" s="31">
        <f t="shared" si="342"/>
        <v>0</v>
      </c>
      <c r="L750" s="64" t="s">
        <v>1358</v>
      </c>
      <c r="M750" s="64">
        <v>0</v>
      </c>
      <c r="N750" s="31">
        <v>0</v>
      </c>
      <c r="O750" s="65">
        <v>0</v>
      </c>
      <c r="P750" s="28">
        <v>0</v>
      </c>
      <c r="Q750" s="28">
        <v>0</v>
      </c>
      <c r="R750" s="31">
        <v>0</v>
      </c>
      <c r="S750" s="31">
        <f t="shared" si="339"/>
        <v>0</v>
      </c>
      <c r="T750" s="31">
        <f t="shared" si="340"/>
        <v>0</v>
      </c>
      <c r="U750" s="31">
        <f t="shared" si="327"/>
        <v>0</v>
      </c>
      <c r="V750" s="31">
        <f t="shared" si="343"/>
        <v>0</v>
      </c>
      <c r="W750" s="31">
        <f t="shared" si="338"/>
        <v>0</v>
      </c>
      <c r="X750" s="31">
        <v>0</v>
      </c>
      <c r="Y750" s="28">
        <v>0</v>
      </c>
      <c r="Z750" s="28">
        <v>0</v>
      </c>
      <c r="AA750" s="28">
        <v>0</v>
      </c>
      <c r="AB750" s="28">
        <v>0</v>
      </c>
      <c r="AC750" s="28">
        <v>0</v>
      </c>
      <c r="AD750" s="28">
        <v>0</v>
      </c>
      <c r="AE750" s="28">
        <v>0</v>
      </c>
      <c r="AF750" s="28">
        <v>0</v>
      </c>
      <c r="AG750" s="28">
        <v>0</v>
      </c>
      <c r="AH750" s="28">
        <v>0</v>
      </c>
      <c r="AI750" s="28">
        <v>0</v>
      </c>
      <c r="AJ750" s="28">
        <v>0</v>
      </c>
      <c r="AK750" s="28">
        <v>0</v>
      </c>
      <c r="AL750" s="28">
        <v>0</v>
      </c>
      <c r="AM750" s="28">
        <v>0</v>
      </c>
      <c r="AN750" s="28">
        <v>0</v>
      </c>
      <c r="AO750" s="28">
        <v>0</v>
      </c>
      <c r="AP750" s="28">
        <v>0</v>
      </c>
      <c r="AQ750" s="28">
        <v>0</v>
      </c>
      <c r="AR750" s="28">
        <v>0</v>
      </c>
      <c r="AS750" s="28">
        <v>0</v>
      </c>
      <c r="AT750" s="28">
        <v>0</v>
      </c>
      <c r="AU750" s="28">
        <v>0</v>
      </c>
      <c r="AV750" s="28">
        <v>0</v>
      </c>
      <c r="AW750" s="28">
        <v>0</v>
      </c>
      <c r="AX750" s="28">
        <v>0</v>
      </c>
      <c r="AY750" s="28">
        <v>0</v>
      </c>
      <c r="AZ750" s="28">
        <v>0</v>
      </c>
      <c r="BA750" s="28">
        <v>0</v>
      </c>
      <c r="BB750" s="28">
        <v>0</v>
      </c>
      <c r="BC750" s="28">
        <v>0</v>
      </c>
      <c r="BD750" s="28">
        <v>0</v>
      </c>
      <c r="BE750" s="28">
        <v>0</v>
      </c>
      <c r="BF750" s="28">
        <v>0</v>
      </c>
      <c r="BG750" s="28">
        <v>0</v>
      </c>
      <c r="BH750" s="28">
        <v>0</v>
      </c>
      <c r="BI750" s="28">
        <v>0</v>
      </c>
      <c r="BJ750" s="28">
        <v>0</v>
      </c>
      <c r="BK750" s="28">
        <v>0</v>
      </c>
      <c r="BL750" s="28">
        <v>0</v>
      </c>
      <c r="BM750" s="28">
        <v>0</v>
      </c>
      <c r="BN750" s="28">
        <v>0</v>
      </c>
      <c r="BO750" s="28">
        <v>0</v>
      </c>
      <c r="BP750" s="28">
        <v>0</v>
      </c>
      <c r="BQ750" s="28">
        <v>0</v>
      </c>
      <c r="BR750" s="28">
        <v>0</v>
      </c>
      <c r="BS750" s="28">
        <v>0</v>
      </c>
      <c r="BT750" s="28">
        <v>0</v>
      </c>
      <c r="BU750" s="28">
        <v>0</v>
      </c>
      <c r="BV750" s="31">
        <f t="shared" si="328"/>
        <v>0</v>
      </c>
      <c r="BW750" s="31">
        <f t="shared" si="329"/>
        <v>0</v>
      </c>
      <c r="BX750" s="31">
        <f t="shared" si="330"/>
        <v>0</v>
      </c>
      <c r="BY750" s="31">
        <f t="shared" si="331"/>
        <v>0</v>
      </c>
      <c r="BZ750" s="31">
        <f t="shared" si="332"/>
        <v>0</v>
      </c>
      <c r="CA750" s="31">
        <f t="shared" si="333"/>
        <v>0</v>
      </c>
      <c r="CB750" s="31">
        <f t="shared" si="334"/>
        <v>0</v>
      </c>
      <c r="CC750" s="31">
        <f t="shared" si="335"/>
        <v>0</v>
      </c>
      <c r="CD750" s="31">
        <f t="shared" si="336"/>
        <v>0</v>
      </c>
      <c r="CE750" s="31">
        <f t="shared" si="337"/>
        <v>0</v>
      </c>
      <c r="CF750" s="85" t="s">
        <v>1403</v>
      </c>
    </row>
    <row r="751" spans="1:84" ht="52.5" customHeight="1" x14ac:dyDescent="0.25">
      <c r="A751" s="7" t="s">
        <v>124</v>
      </c>
      <c r="B751" s="18" t="s">
        <v>2295</v>
      </c>
      <c r="C751" s="8" t="s">
        <v>2000</v>
      </c>
      <c r="D751" s="63">
        <v>2018</v>
      </c>
      <c r="E751" s="63">
        <v>2018</v>
      </c>
      <c r="F751" s="63" t="s">
        <v>1358</v>
      </c>
      <c r="G751" s="64">
        <f>H751/7.78</f>
        <v>1.0898669588688945E-2</v>
      </c>
      <c r="H751" s="64">
        <f t="shared" si="341"/>
        <v>8.4791649399999988E-2</v>
      </c>
      <c r="I751" s="64" t="s">
        <v>2624</v>
      </c>
      <c r="J751" s="64">
        <v>0</v>
      </c>
      <c r="K751" s="31">
        <f t="shared" si="342"/>
        <v>8.4791649399999988E-2</v>
      </c>
      <c r="L751" s="64" t="s">
        <v>1358</v>
      </c>
      <c r="M751" s="64">
        <v>0</v>
      </c>
      <c r="N751" s="31">
        <v>0</v>
      </c>
      <c r="O751" s="65">
        <v>0</v>
      </c>
      <c r="P751" s="28">
        <v>0</v>
      </c>
      <c r="Q751" s="28">
        <v>0</v>
      </c>
      <c r="R751" s="31">
        <v>0</v>
      </c>
      <c r="S751" s="31">
        <f t="shared" si="339"/>
        <v>0</v>
      </c>
      <c r="T751" s="31">
        <f t="shared" si="340"/>
        <v>8.4791649399999988E-2</v>
      </c>
      <c r="U751" s="31">
        <f t="shared" si="327"/>
        <v>0</v>
      </c>
      <c r="V751" s="31">
        <f t="shared" si="343"/>
        <v>0</v>
      </c>
      <c r="W751" s="31">
        <f t="shared" si="338"/>
        <v>0</v>
      </c>
      <c r="X751" s="31">
        <v>0</v>
      </c>
      <c r="Y751" s="28">
        <v>0</v>
      </c>
      <c r="Z751" s="28">
        <v>0</v>
      </c>
      <c r="AA751" s="28">
        <v>0</v>
      </c>
      <c r="AB751" s="28">
        <v>0</v>
      </c>
      <c r="AC751" s="28">
        <v>0</v>
      </c>
      <c r="AD751" s="28">
        <v>0</v>
      </c>
      <c r="AE751" s="28">
        <v>0</v>
      </c>
      <c r="AF751" s="28">
        <v>0</v>
      </c>
      <c r="AG751" s="28">
        <v>0</v>
      </c>
      <c r="AH751" s="28">
        <v>0</v>
      </c>
      <c r="AI751" s="28">
        <v>0</v>
      </c>
      <c r="AJ751" s="28">
        <v>0</v>
      </c>
      <c r="AK751" s="28">
        <v>0</v>
      </c>
      <c r="AL751" s="28">
        <v>0</v>
      </c>
      <c r="AM751" s="28">
        <v>0</v>
      </c>
      <c r="AN751" s="28">
        <v>0</v>
      </c>
      <c r="AO751" s="28">
        <v>0</v>
      </c>
      <c r="AP751" s="28">
        <v>0</v>
      </c>
      <c r="AQ751" s="28">
        <v>0</v>
      </c>
      <c r="AR751" s="28">
        <v>0</v>
      </c>
      <c r="AS751" s="28">
        <v>0</v>
      </c>
      <c r="AT751" s="28">
        <v>0</v>
      </c>
      <c r="AU751" s="28">
        <v>0</v>
      </c>
      <c r="AV751" s="28">
        <v>0</v>
      </c>
      <c r="AW751" s="28">
        <v>0</v>
      </c>
      <c r="AX751" s="28">
        <v>0</v>
      </c>
      <c r="AY751" s="28">
        <v>0</v>
      </c>
      <c r="AZ751" s="28">
        <v>0</v>
      </c>
      <c r="BA751" s="28">
        <v>0</v>
      </c>
      <c r="BB751" s="28">
        <v>0</v>
      </c>
      <c r="BC751" s="28">
        <v>0</v>
      </c>
      <c r="BD751" s="28">
        <v>0</v>
      </c>
      <c r="BE751" s="28">
        <v>0</v>
      </c>
      <c r="BF751" s="28">
        <v>0</v>
      </c>
      <c r="BG751" s="28">
        <v>8.4791649399999988E-2</v>
      </c>
      <c r="BH751" s="28">
        <v>0</v>
      </c>
      <c r="BI751" s="28">
        <v>0</v>
      </c>
      <c r="BJ751" s="28">
        <v>8.4791649399999988E-2</v>
      </c>
      <c r="BK751" s="28">
        <v>0</v>
      </c>
      <c r="BL751" s="28">
        <v>0</v>
      </c>
      <c r="BM751" s="28">
        <v>0</v>
      </c>
      <c r="BN751" s="28">
        <v>0</v>
      </c>
      <c r="BO751" s="28">
        <v>0</v>
      </c>
      <c r="BP751" s="28">
        <v>0</v>
      </c>
      <c r="BQ751" s="28">
        <v>0</v>
      </c>
      <c r="BR751" s="28">
        <v>0</v>
      </c>
      <c r="BS751" s="28">
        <v>0</v>
      </c>
      <c r="BT751" s="28">
        <v>0</v>
      </c>
      <c r="BU751" s="28">
        <v>0</v>
      </c>
      <c r="BV751" s="31">
        <f t="shared" si="328"/>
        <v>8.4791649399999988E-2</v>
      </c>
      <c r="BW751" s="31">
        <f t="shared" si="329"/>
        <v>0</v>
      </c>
      <c r="BX751" s="31">
        <f t="shared" si="330"/>
        <v>0</v>
      </c>
      <c r="BY751" s="31">
        <f t="shared" si="331"/>
        <v>8.4791649399999988E-2</v>
      </c>
      <c r="BZ751" s="31">
        <f t="shared" si="332"/>
        <v>0</v>
      </c>
      <c r="CA751" s="31">
        <f t="shared" si="333"/>
        <v>8.4791649399999988E-2</v>
      </c>
      <c r="CB751" s="31">
        <f t="shared" si="334"/>
        <v>0</v>
      </c>
      <c r="CC751" s="31">
        <f t="shared" si="335"/>
        <v>0</v>
      </c>
      <c r="CD751" s="31">
        <f t="shared" si="336"/>
        <v>8.4791649399999988E-2</v>
      </c>
      <c r="CE751" s="31">
        <f t="shared" si="337"/>
        <v>0</v>
      </c>
      <c r="CF751" s="85" t="s">
        <v>2676</v>
      </c>
    </row>
    <row r="752" spans="1:84" ht="52.5" customHeight="1" x14ac:dyDescent="0.25">
      <c r="A752" s="7" t="s">
        <v>124</v>
      </c>
      <c r="B752" s="17" t="s">
        <v>1989</v>
      </c>
      <c r="C752" s="8" t="s">
        <v>1990</v>
      </c>
      <c r="D752" s="63">
        <v>2018</v>
      </c>
      <c r="E752" s="63">
        <v>2018</v>
      </c>
      <c r="F752" s="63" t="s">
        <v>1358</v>
      </c>
      <c r="G752" s="64">
        <f>H752/7.78</f>
        <v>0.1722511825192802</v>
      </c>
      <c r="H752" s="64">
        <f t="shared" si="341"/>
        <v>1.3401142000000001</v>
      </c>
      <c r="I752" s="64" t="s">
        <v>2624</v>
      </c>
      <c r="J752" s="64">
        <v>0</v>
      </c>
      <c r="K752" s="31">
        <f t="shared" si="342"/>
        <v>0</v>
      </c>
      <c r="L752" s="64" t="s">
        <v>1358</v>
      </c>
      <c r="M752" s="64">
        <v>0</v>
      </c>
      <c r="N752" s="31">
        <v>0</v>
      </c>
      <c r="O752" s="65">
        <v>0</v>
      </c>
      <c r="P752" s="28">
        <v>0</v>
      </c>
      <c r="Q752" s="28">
        <v>0</v>
      </c>
      <c r="R752" s="31">
        <v>0</v>
      </c>
      <c r="S752" s="31">
        <f t="shared" si="339"/>
        <v>1.3401142000000001</v>
      </c>
      <c r="T752" s="31">
        <f t="shared" si="340"/>
        <v>0</v>
      </c>
      <c r="U752" s="31">
        <f t="shared" si="327"/>
        <v>1.3401142000000001</v>
      </c>
      <c r="V752" s="31">
        <f t="shared" si="343"/>
        <v>0</v>
      </c>
      <c r="W752" s="31">
        <f t="shared" si="338"/>
        <v>0</v>
      </c>
      <c r="X752" s="31">
        <v>0</v>
      </c>
      <c r="Y752" s="28">
        <v>0</v>
      </c>
      <c r="Z752" s="28">
        <v>0</v>
      </c>
      <c r="AA752" s="28">
        <v>0</v>
      </c>
      <c r="AB752" s="28">
        <v>0</v>
      </c>
      <c r="AC752" s="28">
        <v>0</v>
      </c>
      <c r="AD752" s="28">
        <v>0</v>
      </c>
      <c r="AE752" s="28">
        <v>0</v>
      </c>
      <c r="AF752" s="28">
        <v>0</v>
      </c>
      <c r="AG752" s="28">
        <v>0</v>
      </c>
      <c r="AH752" s="28">
        <v>0</v>
      </c>
      <c r="AI752" s="28">
        <v>0</v>
      </c>
      <c r="AJ752" s="28">
        <v>0</v>
      </c>
      <c r="AK752" s="28">
        <v>0</v>
      </c>
      <c r="AL752" s="28">
        <v>0</v>
      </c>
      <c r="AM752" s="28">
        <v>0</v>
      </c>
      <c r="AN752" s="28">
        <v>0</v>
      </c>
      <c r="AO752" s="28">
        <v>0</v>
      </c>
      <c r="AP752" s="28">
        <v>0</v>
      </c>
      <c r="AQ752" s="28">
        <v>0</v>
      </c>
      <c r="AR752" s="28">
        <v>0</v>
      </c>
      <c r="AS752" s="28">
        <v>0</v>
      </c>
      <c r="AT752" s="28">
        <v>0</v>
      </c>
      <c r="AU752" s="28">
        <v>0</v>
      </c>
      <c r="AV752" s="28">
        <v>0</v>
      </c>
      <c r="AW752" s="28">
        <v>0</v>
      </c>
      <c r="AX752" s="28">
        <v>0</v>
      </c>
      <c r="AY752" s="28">
        <v>0</v>
      </c>
      <c r="AZ752" s="28">
        <v>0</v>
      </c>
      <c r="BA752" s="28">
        <v>0</v>
      </c>
      <c r="BB752" s="28">
        <v>1.3401142000000001</v>
      </c>
      <c r="BC752" s="28">
        <v>0</v>
      </c>
      <c r="BD752" s="28">
        <v>0</v>
      </c>
      <c r="BE752" s="28">
        <v>1.3401142000000001</v>
      </c>
      <c r="BF752" s="28">
        <v>0</v>
      </c>
      <c r="BG752" s="28">
        <v>0</v>
      </c>
      <c r="BH752" s="28">
        <v>0</v>
      </c>
      <c r="BI752" s="28">
        <v>0</v>
      </c>
      <c r="BJ752" s="28">
        <v>0</v>
      </c>
      <c r="BK752" s="28">
        <v>0</v>
      </c>
      <c r="BL752" s="28">
        <v>0</v>
      </c>
      <c r="BM752" s="28">
        <v>0</v>
      </c>
      <c r="BN752" s="28">
        <v>0</v>
      </c>
      <c r="BO752" s="28">
        <v>0</v>
      </c>
      <c r="BP752" s="28">
        <v>0</v>
      </c>
      <c r="BQ752" s="28">
        <v>0</v>
      </c>
      <c r="BR752" s="28">
        <v>0</v>
      </c>
      <c r="BS752" s="28">
        <v>0</v>
      </c>
      <c r="BT752" s="28">
        <v>0</v>
      </c>
      <c r="BU752" s="28">
        <v>0</v>
      </c>
      <c r="BV752" s="31">
        <f t="shared" si="328"/>
        <v>1.3401142000000001</v>
      </c>
      <c r="BW752" s="31">
        <f t="shared" si="329"/>
        <v>0</v>
      </c>
      <c r="BX752" s="31">
        <f t="shared" si="330"/>
        <v>0</v>
      </c>
      <c r="BY752" s="31">
        <f t="shared" si="331"/>
        <v>1.3401142000000001</v>
      </c>
      <c r="BZ752" s="31">
        <f t="shared" si="332"/>
        <v>0</v>
      </c>
      <c r="CA752" s="31">
        <f t="shared" si="333"/>
        <v>0</v>
      </c>
      <c r="CB752" s="31">
        <f t="shared" si="334"/>
        <v>0</v>
      </c>
      <c r="CC752" s="31">
        <f t="shared" si="335"/>
        <v>0</v>
      </c>
      <c r="CD752" s="31">
        <f t="shared" si="336"/>
        <v>0</v>
      </c>
      <c r="CE752" s="31">
        <f t="shared" si="337"/>
        <v>0</v>
      </c>
      <c r="CF752" s="85" t="s">
        <v>2677</v>
      </c>
    </row>
    <row r="753" spans="1:84" ht="52.5" customHeight="1" x14ac:dyDescent="0.25">
      <c r="A753" s="7" t="s">
        <v>124</v>
      </c>
      <c r="B753" s="17" t="s">
        <v>1991</v>
      </c>
      <c r="C753" s="8" t="s">
        <v>1992</v>
      </c>
      <c r="D753" s="63">
        <v>2018</v>
      </c>
      <c r="E753" s="63">
        <v>2018</v>
      </c>
      <c r="F753" s="63" t="s">
        <v>1358</v>
      </c>
      <c r="G753" s="64">
        <f>H753/7.378</f>
        <v>0.18163651396042282</v>
      </c>
      <c r="H753" s="64">
        <f t="shared" si="341"/>
        <v>1.3401141999999997</v>
      </c>
      <c r="I753" s="64" t="s">
        <v>2624</v>
      </c>
      <c r="J753" s="64">
        <v>0</v>
      </c>
      <c r="K753" s="31">
        <f t="shared" si="342"/>
        <v>0</v>
      </c>
      <c r="L753" s="64" t="s">
        <v>1358</v>
      </c>
      <c r="M753" s="64">
        <v>0</v>
      </c>
      <c r="N753" s="31">
        <v>0</v>
      </c>
      <c r="O753" s="65">
        <v>0</v>
      </c>
      <c r="P753" s="28">
        <v>0</v>
      </c>
      <c r="Q753" s="28">
        <v>0</v>
      </c>
      <c r="R753" s="31">
        <v>0</v>
      </c>
      <c r="S753" s="31">
        <f t="shared" si="339"/>
        <v>1.3401141999999997</v>
      </c>
      <c r="T753" s="31">
        <f t="shared" si="340"/>
        <v>0</v>
      </c>
      <c r="U753" s="31">
        <f t="shared" si="327"/>
        <v>1.3401141999999997</v>
      </c>
      <c r="V753" s="31">
        <f t="shared" si="343"/>
        <v>0</v>
      </c>
      <c r="W753" s="31">
        <f t="shared" si="338"/>
        <v>0</v>
      </c>
      <c r="X753" s="31">
        <v>0</v>
      </c>
      <c r="Y753" s="28">
        <v>0</v>
      </c>
      <c r="Z753" s="28">
        <v>0</v>
      </c>
      <c r="AA753" s="28">
        <v>0</v>
      </c>
      <c r="AB753" s="28">
        <v>0</v>
      </c>
      <c r="AC753" s="28">
        <v>0</v>
      </c>
      <c r="AD753" s="28">
        <v>0</v>
      </c>
      <c r="AE753" s="28">
        <v>0</v>
      </c>
      <c r="AF753" s="28">
        <v>0</v>
      </c>
      <c r="AG753" s="28">
        <v>0</v>
      </c>
      <c r="AH753" s="28">
        <v>0</v>
      </c>
      <c r="AI753" s="28">
        <v>0</v>
      </c>
      <c r="AJ753" s="28">
        <v>0</v>
      </c>
      <c r="AK753" s="28">
        <v>0</v>
      </c>
      <c r="AL753" s="28">
        <v>0</v>
      </c>
      <c r="AM753" s="28">
        <v>0</v>
      </c>
      <c r="AN753" s="28">
        <v>0</v>
      </c>
      <c r="AO753" s="28">
        <v>0</v>
      </c>
      <c r="AP753" s="28">
        <v>0</v>
      </c>
      <c r="AQ753" s="28">
        <v>0</v>
      </c>
      <c r="AR753" s="28">
        <v>0</v>
      </c>
      <c r="AS753" s="28">
        <v>0</v>
      </c>
      <c r="AT753" s="28">
        <v>0</v>
      </c>
      <c r="AU753" s="28">
        <v>0</v>
      </c>
      <c r="AV753" s="28">
        <v>0</v>
      </c>
      <c r="AW753" s="28">
        <v>0</v>
      </c>
      <c r="AX753" s="28">
        <v>0</v>
      </c>
      <c r="AY753" s="28">
        <v>0</v>
      </c>
      <c r="AZ753" s="28">
        <v>0</v>
      </c>
      <c r="BA753" s="28">
        <v>0</v>
      </c>
      <c r="BB753" s="28">
        <v>1.3401141999999997</v>
      </c>
      <c r="BC753" s="28">
        <v>0</v>
      </c>
      <c r="BD753" s="28">
        <v>0</v>
      </c>
      <c r="BE753" s="28">
        <v>1.3401141999999997</v>
      </c>
      <c r="BF753" s="28">
        <v>0</v>
      </c>
      <c r="BG753" s="28">
        <v>0</v>
      </c>
      <c r="BH753" s="28">
        <v>0</v>
      </c>
      <c r="BI753" s="28">
        <v>0</v>
      </c>
      <c r="BJ753" s="28">
        <v>0</v>
      </c>
      <c r="BK753" s="28">
        <v>0</v>
      </c>
      <c r="BL753" s="28">
        <v>0</v>
      </c>
      <c r="BM753" s="28">
        <v>0</v>
      </c>
      <c r="BN753" s="28">
        <v>0</v>
      </c>
      <c r="BO753" s="28">
        <v>0</v>
      </c>
      <c r="BP753" s="28">
        <v>0</v>
      </c>
      <c r="BQ753" s="28">
        <v>0</v>
      </c>
      <c r="BR753" s="28">
        <v>0</v>
      </c>
      <c r="BS753" s="28">
        <v>0</v>
      </c>
      <c r="BT753" s="28">
        <v>0</v>
      </c>
      <c r="BU753" s="28">
        <v>0</v>
      </c>
      <c r="BV753" s="31">
        <f t="shared" si="328"/>
        <v>1.3401141999999997</v>
      </c>
      <c r="BW753" s="31">
        <f t="shared" si="329"/>
        <v>0</v>
      </c>
      <c r="BX753" s="31">
        <f t="shared" si="330"/>
        <v>0</v>
      </c>
      <c r="BY753" s="31">
        <f t="shared" si="331"/>
        <v>1.3401141999999997</v>
      </c>
      <c r="BZ753" s="31">
        <f t="shared" si="332"/>
        <v>0</v>
      </c>
      <c r="CA753" s="31">
        <f t="shared" si="333"/>
        <v>0</v>
      </c>
      <c r="CB753" s="31">
        <f t="shared" si="334"/>
        <v>0</v>
      </c>
      <c r="CC753" s="31">
        <f t="shared" si="335"/>
        <v>0</v>
      </c>
      <c r="CD753" s="31">
        <f t="shared" si="336"/>
        <v>0</v>
      </c>
      <c r="CE753" s="31">
        <f t="shared" si="337"/>
        <v>0</v>
      </c>
      <c r="CF753" s="85" t="s">
        <v>2677</v>
      </c>
    </row>
    <row r="754" spans="1:84" ht="29.25" customHeight="1" x14ac:dyDescent="0.25">
      <c r="A754" s="25" t="s">
        <v>124</v>
      </c>
      <c r="B754" s="26" t="s">
        <v>2296</v>
      </c>
      <c r="C754" s="29" t="s">
        <v>2297</v>
      </c>
      <c r="D754" s="63">
        <v>2019</v>
      </c>
      <c r="E754" s="63">
        <v>2019</v>
      </c>
      <c r="F754" s="63" t="s">
        <v>1358</v>
      </c>
      <c r="G754" s="64">
        <v>0</v>
      </c>
      <c r="H754" s="64">
        <f t="shared" si="341"/>
        <v>0</v>
      </c>
      <c r="I754" s="64" t="s">
        <v>2625</v>
      </c>
      <c r="J754" s="64">
        <f>K754/7.71</f>
        <v>0.6805391439688715</v>
      </c>
      <c r="K754" s="31">
        <f t="shared" si="342"/>
        <v>5.2469567999999995</v>
      </c>
      <c r="L754" s="64" t="s">
        <v>2625</v>
      </c>
      <c r="M754" s="64">
        <v>0</v>
      </c>
      <c r="N754" s="31">
        <v>0</v>
      </c>
      <c r="O754" s="65">
        <v>0</v>
      </c>
      <c r="P754" s="28">
        <v>0</v>
      </c>
      <c r="Q754" s="28">
        <v>0</v>
      </c>
      <c r="R754" s="31">
        <v>0</v>
      </c>
      <c r="S754" s="31">
        <f t="shared" si="339"/>
        <v>0</v>
      </c>
      <c r="T754" s="31">
        <f t="shared" si="340"/>
        <v>5.2469567999999995</v>
      </c>
      <c r="U754" s="31">
        <f t="shared" si="327"/>
        <v>0</v>
      </c>
      <c r="V754" s="31">
        <f t="shared" si="343"/>
        <v>0</v>
      </c>
      <c r="W754" s="31">
        <f t="shared" si="338"/>
        <v>5.2469567999999995</v>
      </c>
      <c r="X754" s="31">
        <v>0</v>
      </c>
      <c r="Y754" s="28">
        <v>0</v>
      </c>
      <c r="Z754" s="28">
        <v>0</v>
      </c>
      <c r="AA754" s="28">
        <v>0</v>
      </c>
      <c r="AB754" s="28">
        <v>0</v>
      </c>
      <c r="AC754" s="28">
        <v>0</v>
      </c>
      <c r="AD754" s="28">
        <v>0</v>
      </c>
      <c r="AE754" s="28">
        <v>0</v>
      </c>
      <c r="AF754" s="28">
        <v>0</v>
      </c>
      <c r="AG754" s="28">
        <v>0</v>
      </c>
      <c r="AH754" s="28">
        <v>0</v>
      </c>
      <c r="AI754" s="28">
        <v>0</v>
      </c>
      <c r="AJ754" s="28">
        <v>0</v>
      </c>
      <c r="AK754" s="28">
        <v>0</v>
      </c>
      <c r="AL754" s="28">
        <v>0</v>
      </c>
      <c r="AM754" s="28">
        <v>0</v>
      </c>
      <c r="AN754" s="28">
        <v>0</v>
      </c>
      <c r="AO754" s="28">
        <v>0</v>
      </c>
      <c r="AP754" s="28">
        <v>0</v>
      </c>
      <c r="AQ754" s="28">
        <v>0</v>
      </c>
      <c r="AR754" s="28">
        <v>0</v>
      </c>
      <c r="AS754" s="28">
        <v>0</v>
      </c>
      <c r="AT754" s="28">
        <v>0</v>
      </c>
      <c r="AU754" s="28">
        <v>0</v>
      </c>
      <c r="AV754" s="28">
        <v>0</v>
      </c>
      <c r="AW754" s="28">
        <v>0</v>
      </c>
      <c r="AX754" s="28">
        <v>0</v>
      </c>
      <c r="AY754" s="28">
        <v>0</v>
      </c>
      <c r="AZ754" s="28">
        <v>0</v>
      </c>
      <c r="BA754" s="28">
        <v>0</v>
      </c>
      <c r="BB754" s="28">
        <v>0</v>
      </c>
      <c r="BC754" s="28">
        <v>0</v>
      </c>
      <c r="BD754" s="28">
        <v>0</v>
      </c>
      <c r="BE754" s="28">
        <v>0</v>
      </c>
      <c r="BF754" s="28">
        <v>0</v>
      </c>
      <c r="BG754" s="28">
        <v>0</v>
      </c>
      <c r="BH754" s="28">
        <v>0</v>
      </c>
      <c r="BI754" s="28">
        <v>0</v>
      </c>
      <c r="BJ754" s="28">
        <v>0</v>
      </c>
      <c r="BK754" s="28">
        <v>0</v>
      </c>
      <c r="BL754" s="28">
        <v>0</v>
      </c>
      <c r="BM754" s="28">
        <v>0</v>
      </c>
      <c r="BN754" s="28">
        <v>0</v>
      </c>
      <c r="BO754" s="28">
        <v>0</v>
      </c>
      <c r="BP754" s="28">
        <v>0</v>
      </c>
      <c r="BQ754" s="28">
        <v>5.2469567999999995</v>
      </c>
      <c r="BR754" s="28">
        <v>0</v>
      </c>
      <c r="BS754" s="28">
        <v>0</v>
      </c>
      <c r="BT754" s="28">
        <v>5.2469567999999995</v>
      </c>
      <c r="BU754" s="28">
        <v>0</v>
      </c>
      <c r="BV754" s="31">
        <f t="shared" si="328"/>
        <v>0</v>
      </c>
      <c r="BW754" s="31">
        <f t="shared" si="329"/>
        <v>0</v>
      </c>
      <c r="BX754" s="31">
        <f t="shared" si="330"/>
        <v>0</v>
      </c>
      <c r="BY754" s="31">
        <f t="shared" si="331"/>
        <v>0</v>
      </c>
      <c r="BZ754" s="31">
        <f t="shared" si="332"/>
        <v>0</v>
      </c>
      <c r="CA754" s="31">
        <f t="shared" si="333"/>
        <v>5.2469567999999995</v>
      </c>
      <c r="CB754" s="31">
        <f t="shared" si="334"/>
        <v>0</v>
      </c>
      <c r="CC754" s="31">
        <f t="shared" si="335"/>
        <v>0</v>
      </c>
      <c r="CD754" s="31">
        <f t="shared" si="336"/>
        <v>5.2469567999999995</v>
      </c>
      <c r="CE754" s="31">
        <f t="shared" si="337"/>
        <v>0</v>
      </c>
      <c r="CF754" s="85" t="s">
        <v>1401</v>
      </c>
    </row>
    <row r="755" spans="1:84" ht="29.25" customHeight="1" x14ac:dyDescent="0.25">
      <c r="A755" s="25" t="s">
        <v>124</v>
      </c>
      <c r="B755" s="26" t="s">
        <v>2298</v>
      </c>
      <c r="C755" s="29" t="s">
        <v>2299</v>
      </c>
      <c r="D755" s="63">
        <v>2019</v>
      </c>
      <c r="E755" s="63">
        <v>2019</v>
      </c>
      <c r="F755" s="63" t="s">
        <v>1358</v>
      </c>
      <c r="G755" s="64">
        <v>0</v>
      </c>
      <c r="H755" s="64">
        <f t="shared" si="341"/>
        <v>0</v>
      </c>
      <c r="I755" s="64" t="s">
        <v>2663</v>
      </c>
      <c r="J755" s="64">
        <v>0</v>
      </c>
      <c r="K755" s="31">
        <f t="shared" si="342"/>
        <v>1.1140583999999998</v>
      </c>
      <c r="L755" s="64" t="s">
        <v>1358</v>
      </c>
      <c r="M755" s="64">
        <v>0</v>
      </c>
      <c r="N755" s="31">
        <v>0</v>
      </c>
      <c r="O755" s="65">
        <v>0</v>
      </c>
      <c r="P755" s="28">
        <v>0</v>
      </c>
      <c r="Q755" s="28">
        <v>0</v>
      </c>
      <c r="R755" s="31">
        <v>0</v>
      </c>
      <c r="S755" s="31">
        <f t="shared" si="339"/>
        <v>0</v>
      </c>
      <c r="T755" s="31">
        <f t="shared" si="340"/>
        <v>1.1140583999999998</v>
      </c>
      <c r="U755" s="31">
        <f t="shared" si="327"/>
        <v>0</v>
      </c>
      <c r="V755" s="31">
        <f t="shared" si="343"/>
        <v>0</v>
      </c>
      <c r="W755" s="31">
        <f t="shared" si="338"/>
        <v>1.1140583999999998</v>
      </c>
      <c r="X755" s="31">
        <v>0</v>
      </c>
      <c r="Y755" s="28">
        <v>0</v>
      </c>
      <c r="Z755" s="28">
        <v>0</v>
      </c>
      <c r="AA755" s="28">
        <v>0</v>
      </c>
      <c r="AB755" s="28">
        <v>0</v>
      </c>
      <c r="AC755" s="28">
        <v>0</v>
      </c>
      <c r="AD755" s="28">
        <v>0</v>
      </c>
      <c r="AE755" s="28">
        <v>0</v>
      </c>
      <c r="AF755" s="28">
        <v>0</v>
      </c>
      <c r="AG755" s="28">
        <v>0</v>
      </c>
      <c r="AH755" s="28">
        <v>0</v>
      </c>
      <c r="AI755" s="28">
        <v>0</v>
      </c>
      <c r="AJ755" s="28">
        <v>0</v>
      </c>
      <c r="AK755" s="28">
        <v>0</v>
      </c>
      <c r="AL755" s="28">
        <v>0</v>
      </c>
      <c r="AM755" s="28">
        <v>0</v>
      </c>
      <c r="AN755" s="28">
        <v>0</v>
      </c>
      <c r="AO755" s="28">
        <v>0</v>
      </c>
      <c r="AP755" s="28">
        <v>0</v>
      </c>
      <c r="AQ755" s="28">
        <v>0</v>
      </c>
      <c r="AR755" s="28">
        <v>0</v>
      </c>
      <c r="AS755" s="28">
        <v>0</v>
      </c>
      <c r="AT755" s="28">
        <v>0</v>
      </c>
      <c r="AU755" s="28">
        <v>0</v>
      </c>
      <c r="AV755" s="28">
        <v>0</v>
      </c>
      <c r="AW755" s="28">
        <v>0</v>
      </c>
      <c r="AX755" s="28">
        <v>0</v>
      </c>
      <c r="AY755" s="28">
        <v>0</v>
      </c>
      <c r="AZ755" s="28">
        <v>0</v>
      </c>
      <c r="BA755" s="28">
        <v>0</v>
      </c>
      <c r="BB755" s="28">
        <v>0</v>
      </c>
      <c r="BC755" s="28">
        <v>0</v>
      </c>
      <c r="BD755" s="28">
        <v>0</v>
      </c>
      <c r="BE755" s="28">
        <v>0</v>
      </c>
      <c r="BF755" s="28">
        <v>0</v>
      </c>
      <c r="BG755" s="28">
        <v>0</v>
      </c>
      <c r="BH755" s="28">
        <v>0</v>
      </c>
      <c r="BI755" s="28">
        <v>0</v>
      </c>
      <c r="BJ755" s="28">
        <v>0</v>
      </c>
      <c r="BK755" s="28">
        <v>0</v>
      </c>
      <c r="BL755" s="28">
        <v>0</v>
      </c>
      <c r="BM755" s="28">
        <v>0</v>
      </c>
      <c r="BN755" s="28">
        <v>0</v>
      </c>
      <c r="BO755" s="28">
        <v>0</v>
      </c>
      <c r="BP755" s="28">
        <v>0</v>
      </c>
      <c r="BQ755" s="28">
        <v>1.1140583999999998</v>
      </c>
      <c r="BR755" s="28">
        <v>0</v>
      </c>
      <c r="BS755" s="28">
        <v>0</v>
      </c>
      <c r="BT755" s="28">
        <v>1.1140583999999998</v>
      </c>
      <c r="BU755" s="28">
        <v>0</v>
      </c>
      <c r="BV755" s="31">
        <f t="shared" si="328"/>
        <v>0</v>
      </c>
      <c r="BW755" s="31">
        <f t="shared" si="329"/>
        <v>0</v>
      </c>
      <c r="BX755" s="31">
        <f t="shared" si="330"/>
        <v>0</v>
      </c>
      <c r="BY755" s="31">
        <f t="shared" si="331"/>
        <v>0</v>
      </c>
      <c r="BZ755" s="31">
        <f t="shared" si="332"/>
        <v>0</v>
      </c>
      <c r="CA755" s="31">
        <f t="shared" si="333"/>
        <v>1.1140583999999998</v>
      </c>
      <c r="CB755" s="31">
        <f t="shared" si="334"/>
        <v>0</v>
      </c>
      <c r="CC755" s="31">
        <f t="shared" si="335"/>
        <v>0</v>
      </c>
      <c r="CD755" s="31">
        <f t="shared" si="336"/>
        <v>1.1140583999999998</v>
      </c>
      <c r="CE755" s="31">
        <f t="shared" si="337"/>
        <v>0</v>
      </c>
      <c r="CF755" s="85" t="s">
        <v>1403</v>
      </c>
    </row>
    <row r="756" spans="1:84" ht="29.25" customHeight="1" x14ac:dyDescent="0.25">
      <c r="A756" s="7" t="s">
        <v>124</v>
      </c>
      <c r="B756" s="17" t="s">
        <v>1125</v>
      </c>
      <c r="C756" s="8" t="s">
        <v>1126</v>
      </c>
      <c r="D756" s="63">
        <v>2019</v>
      </c>
      <c r="E756" s="63">
        <v>2019</v>
      </c>
      <c r="F756" s="63" t="s">
        <v>1358</v>
      </c>
      <c r="G756" s="64">
        <v>5.2794550408719353E-2</v>
      </c>
      <c r="H756" s="64">
        <f t="shared" si="341"/>
        <v>0.38751200000000002</v>
      </c>
      <c r="I756" s="31" t="s">
        <v>1314</v>
      </c>
      <c r="J756" s="31">
        <v>0</v>
      </c>
      <c r="K756" s="31">
        <f t="shared" si="342"/>
        <v>0</v>
      </c>
      <c r="L756" s="31" t="s">
        <v>1314</v>
      </c>
      <c r="M756" s="64">
        <v>0</v>
      </c>
      <c r="N756" s="31">
        <v>0</v>
      </c>
      <c r="O756" s="65">
        <v>0.63551968000000003</v>
      </c>
      <c r="P756" s="28">
        <v>0.73084763200000002</v>
      </c>
      <c r="Q756" s="28">
        <v>0</v>
      </c>
      <c r="R756" s="31">
        <v>0</v>
      </c>
      <c r="S756" s="31">
        <f t="shared" si="339"/>
        <v>0.38751200000000002</v>
      </c>
      <c r="T756" s="31">
        <f t="shared" si="340"/>
        <v>0</v>
      </c>
      <c r="U756" s="31">
        <f t="shared" si="327"/>
        <v>0.38751200000000002</v>
      </c>
      <c r="V756" s="31">
        <f t="shared" si="343"/>
        <v>0.38751200000000002</v>
      </c>
      <c r="W756" s="31">
        <f t="shared" si="338"/>
        <v>0</v>
      </c>
      <c r="X756" s="31">
        <v>0</v>
      </c>
      <c r="Y756" s="28">
        <v>0</v>
      </c>
      <c r="Z756" s="28">
        <v>0</v>
      </c>
      <c r="AA756" s="28">
        <v>0</v>
      </c>
      <c r="AB756" s="28">
        <v>0</v>
      </c>
      <c r="AC756" s="28">
        <v>0</v>
      </c>
      <c r="AD756" s="28">
        <v>0</v>
      </c>
      <c r="AE756" s="28">
        <v>0</v>
      </c>
      <c r="AF756" s="28">
        <v>0</v>
      </c>
      <c r="AG756" s="28">
        <v>0</v>
      </c>
      <c r="AH756" s="28">
        <v>0</v>
      </c>
      <c r="AI756" s="28">
        <v>0</v>
      </c>
      <c r="AJ756" s="28">
        <v>0</v>
      </c>
      <c r="AK756" s="28">
        <v>0</v>
      </c>
      <c r="AL756" s="28">
        <v>0</v>
      </c>
      <c r="AM756" s="28">
        <v>0</v>
      </c>
      <c r="AN756" s="28">
        <v>0</v>
      </c>
      <c r="AO756" s="28">
        <v>0</v>
      </c>
      <c r="AP756" s="28">
        <v>0</v>
      </c>
      <c r="AQ756" s="28">
        <v>0</v>
      </c>
      <c r="AR756" s="28">
        <v>0</v>
      </c>
      <c r="AS756" s="28">
        <v>0</v>
      </c>
      <c r="AT756" s="28">
        <v>0</v>
      </c>
      <c r="AU756" s="28">
        <v>0</v>
      </c>
      <c r="AV756" s="28">
        <v>0</v>
      </c>
      <c r="AW756" s="28">
        <v>0</v>
      </c>
      <c r="AX756" s="28">
        <v>0</v>
      </c>
      <c r="AY756" s="28">
        <v>0</v>
      </c>
      <c r="AZ756" s="28">
        <v>0</v>
      </c>
      <c r="BA756" s="28">
        <v>0</v>
      </c>
      <c r="BB756" s="28">
        <v>0</v>
      </c>
      <c r="BC756" s="28">
        <v>0</v>
      </c>
      <c r="BD756" s="28">
        <v>0</v>
      </c>
      <c r="BE756" s="28">
        <v>0</v>
      </c>
      <c r="BF756" s="28">
        <v>0</v>
      </c>
      <c r="BG756" s="28">
        <v>0</v>
      </c>
      <c r="BH756" s="28">
        <v>0</v>
      </c>
      <c r="BI756" s="28">
        <v>0</v>
      </c>
      <c r="BJ756" s="28">
        <v>0</v>
      </c>
      <c r="BK756" s="28">
        <v>0</v>
      </c>
      <c r="BL756" s="28">
        <v>0.38751200000000002</v>
      </c>
      <c r="BM756" s="28">
        <v>0</v>
      </c>
      <c r="BN756" s="28">
        <v>0</v>
      </c>
      <c r="BO756" s="28">
        <v>0.38751200000000002</v>
      </c>
      <c r="BP756" s="28">
        <v>0</v>
      </c>
      <c r="BQ756" s="28">
        <v>0</v>
      </c>
      <c r="BR756" s="28">
        <v>0</v>
      </c>
      <c r="BS756" s="28">
        <v>0</v>
      </c>
      <c r="BT756" s="28">
        <v>0</v>
      </c>
      <c r="BU756" s="28">
        <v>0</v>
      </c>
      <c r="BV756" s="31">
        <f t="shared" si="328"/>
        <v>0.38751200000000002</v>
      </c>
      <c r="BW756" s="31">
        <f t="shared" si="329"/>
        <v>0</v>
      </c>
      <c r="BX756" s="31">
        <f t="shared" si="330"/>
        <v>0</v>
      </c>
      <c r="BY756" s="31">
        <f t="shared" si="331"/>
        <v>0.38751200000000002</v>
      </c>
      <c r="BZ756" s="31">
        <f t="shared" si="332"/>
        <v>0</v>
      </c>
      <c r="CA756" s="31">
        <f t="shared" si="333"/>
        <v>0</v>
      </c>
      <c r="CB756" s="31">
        <f t="shared" si="334"/>
        <v>0</v>
      </c>
      <c r="CC756" s="31">
        <f t="shared" si="335"/>
        <v>0</v>
      </c>
      <c r="CD756" s="31">
        <f t="shared" si="336"/>
        <v>0</v>
      </c>
      <c r="CE756" s="31">
        <f t="shared" si="337"/>
        <v>0</v>
      </c>
      <c r="CF756" s="85" t="s">
        <v>1972</v>
      </c>
    </row>
    <row r="757" spans="1:84" ht="29.25" customHeight="1" x14ac:dyDescent="0.25">
      <c r="A757" s="7" t="s">
        <v>124</v>
      </c>
      <c r="B757" s="17" t="s">
        <v>1127</v>
      </c>
      <c r="C757" s="8" t="s">
        <v>1128</v>
      </c>
      <c r="D757" s="63">
        <v>2019</v>
      </c>
      <c r="E757" s="63">
        <v>2019</v>
      </c>
      <c r="F757" s="63" t="s">
        <v>1358</v>
      </c>
      <c r="G757" s="64">
        <v>4.2235640326975486E-2</v>
      </c>
      <c r="H757" s="64">
        <f t="shared" si="341"/>
        <v>0.31000960000000005</v>
      </c>
      <c r="I757" s="31" t="s">
        <v>1314</v>
      </c>
      <c r="J757" s="31">
        <v>0</v>
      </c>
      <c r="K757" s="31">
        <f t="shared" si="342"/>
        <v>0</v>
      </c>
      <c r="L757" s="31" t="s">
        <v>1314</v>
      </c>
      <c r="M757" s="64">
        <v>0</v>
      </c>
      <c r="N757" s="31">
        <v>0</v>
      </c>
      <c r="O757" s="65">
        <v>0.508415744</v>
      </c>
      <c r="P757" s="28">
        <v>0.5846781056</v>
      </c>
      <c r="Q757" s="28">
        <v>0</v>
      </c>
      <c r="R757" s="31">
        <v>0</v>
      </c>
      <c r="S757" s="31">
        <f t="shared" si="339"/>
        <v>0.31000960000000005</v>
      </c>
      <c r="T757" s="31">
        <f t="shared" si="340"/>
        <v>0</v>
      </c>
      <c r="U757" s="31">
        <f t="shared" si="327"/>
        <v>0.31000960000000005</v>
      </c>
      <c r="V757" s="31">
        <f t="shared" si="343"/>
        <v>0.31000960000000005</v>
      </c>
      <c r="W757" s="31">
        <f t="shared" si="338"/>
        <v>0</v>
      </c>
      <c r="X757" s="31">
        <v>0</v>
      </c>
      <c r="Y757" s="28">
        <v>0</v>
      </c>
      <c r="Z757" s="28">
        <v>0</v>
      </c>
      <c r="AA757" s="28">
        <v>0</v>
      </c>
      <c r="AB757" s="28">
        <v>0</v>
      </c>
      <c r="AC757" s="28">
        <v>0</v>
      </c>
      <c r="AD757" s="28">
        <v>0</v>
      </c>
      <c r="AE757" s="28">
        <v>0</v>
      </c>
      <c r="AF757" s="28">
        <v>0</v>
      </c>
      <c r="AG757" s="28">
        <v>0</v>
      </c>
      <c r="AH757" s="28">
        <v>0</v>
      </c>
      <c r="AI757" s="28">
        <v>0</v>
      </c>
      <c r="AJ757" s="28">
        <v>0</v>
      </c>
      <c r="AK757" s="28">
        <v>0</v>
      </c>
      <c r="AL757" s="28">
        <v>0</v>
      </c>
      <c r="AM757" s="28">
        <v>0</v>
      </c>
      <c r="AN757" s="28">
        <v>0</v>
      </c>
      <c r="AO757" s="28">
        <v>0</v>
      </c>
      <c r="AP757" s="28">
        <v>0</v>
      </c>
      <c r="AQ757" s="28">
        <v>0</v>
      </c>
      <c r="AR757" s="28">
        <v>0</v>
      </c>
      <c r="AS757" s="28">
        <v>0</v>
      </c>
      <c r="AT757" s="28">
        <v>0</v>
      </c>
      <c r="AU757" s="28">
        <v>0</v>
      </c>
      <c r="AV757" s="28">
        <v>0</v>
      </c>
      <c r="AW757" s="28">
        <v>0</v>
      </c>
      <c r="AX757" s="28">
        <v>0</v>
      </c>
      <c r="AY757" s="28">
        <v>0</v>
      </c>
      <c r="AZ757" s="28">
        <v>0</v>
      </c>
      <c r="BA757" s="28">
        <v>0</v>
      </c>
      <c r="BB757" s="28">
        <v>0</v>
      </c>
      <c r="BC757" s="28">
        <v>0</v>
      </c>
      <c r="BD757" s="28">
        <v>0</v>
      </c>
      <c r="BE757" s="28">
        <v>0</v>
      </c>
      <c r="BF757" s="28">
        <v>0</v>
      </c>
      <c r="BG757" s="28">
        <v>0</v>
      </c>
      <c r="BH757" s="28">
        <v>0</v>
      </c>
      <c r="BI757" s="28">
        <v>0</v>
      </c>
      <c r="BJ757" s="28">
        <v>0</v>
      </c>
      <c r="BK757" s="28">
        <v>0</v>
      </c>
      <c r="BL757" s="28">
        <v>0.31000960000000005</v>
      </c>
      <c r="BM757" s="28">
        <v>0</v>
      </c>
      <c r="BN757" s="28">
        <v>0</v>
      </c>
      <c r="BO757" s="28">
        <v>0.31000960000000005</v>
      </c>
      <c r="BP757" s="28">
        <v>0</v>
      </c>
      <c r="BQ757" s="28">
        <v>0</v>
      </c>
      <c r="BR757" s="28">
        <v>0</v>
      </c>
      <c r="BS757" s="28">
        <v>0</v>
      </c>
      <c r="BT757" s="28">
        <v>0</v>
      </c>
      <c r="BU757" s="28">
        <v>0</v>
      </c>
      <c r="BV757" s="31">
        <f t="shared" si="328"/>
        <v>0.31000960000000005</v>
      </c>
      <c r="BW757" s="31">
        <f t="shared" si="329"/>
        <v>0</v>
      </c>
      <c r="BX757" s="31">
        <f t="shared" si="330"/>
        <v>0</v>
      </c>
      <c r="BY757" s="31">
        <f t="shared" si="331"/>
        <v>0.31000960000000005</v>
      </c>
      <c r="BZ757" s="31">
        <f t="shared" si="332"/>
        <v>0</v>
      </c>
      <c r="CA757" s="31">
        <f t="shared" si="333"/>
        <v>0</v>
      </c>
      <c r="CB757" s="31">
        <f t="shared" si="334"/>
        <v>0</v>
      </c>
      <c r="CC757" s="31">
        <f t="shared" si="335"/>
        <v>0</v>
      </c>
      <c r="CD757" s="31">
        <f t="shared" si="336"/>
        <v>0</v>
      </c>
      <c r="CE757" s="31">
        <f t="shared" si="337"/>
        <v>0</v>
      </c>
      <c r="CF757" s="85" t="s">
        <v>1972</v>
      </c>
    </row>
    <row r="758" spans="1:84" ht="29.25" customHeight="1" x14ac:dyDescent="0.25">
      <c r="A758" s="7" t="s">
        <v>124</v>
      </c>
      <c r="B758" s="17" t="s">
        <v>1129</v>
      </c>
      <c r="C758" s="8" t="s">
        <v>1130</v>
      </c>
      <c r="D758" s="63">
        <v>2019</v>
      </c>
      <c r="E758" s="63">
        <v>2019</v>
      </c>
      <c r="F758" s="63" t="s">
        <v>1358</v>
      </c>
      <c r="G758" s="64">
        <v>4.2235640326975486E-2</v>
      </c>
      <c r="H758" s="64">
        <f t="shared" si="341"/>
        <v>0.31000960000000005</v>
      </c>
      <c r="I758" s="31" t="s">
        <v>1314</v>
      </c>
      <c r="J758" s="31">
        <v>0</v>
      </c>
      <c r="K758" s="31">
        <f t="shared" si="342"/>
        <v>0</v>
      </c>
      <c r="L758" s="31" t="s">
        <v>1314</v>
      </c>
      <c r="M758" s="64">
        <v>0</v>
      </c>
      <c r="N758" s="31">
        <v>0</v>
      </c>
      <c r="O758" s="65">
        <v>0.508415744</v>
      </c>
      <c r="P758" s="28">
        <v>0.5846781056</v>
      </c>
      <c r="Q758" s="28">
        <v>0</v>
      </c>
      <c r="R758" s="31">
        <v>0</v>
      </c>
      <c r="S758" s="31">
        <f t="shared" si="339"/>
        <v>0.31000960000000005</v>
      </c>
      <c r="T758" s="31">
        <f t="shared" si="340"/>
        <v>0</v>
      </c>
      <c r="U758" s="31">
        <f t="shared" si="327"/>
        <v>0.31000960000000005</v>
      </c>
      <c r="V758" s="31">
        <f t="shared" si="343"/>
        <v>0.31000960000000005</v>
      </c>
      <c r="W758" s="31">
        <f t="shared" si="338"/>
        <v>0</v>
      </c>
      <c r="X758" s="31">
        <v>0</v>
      </c>
      <c r="Y758" s="28">
        <v>0</v>
      </c>
      <c r="Z758" s="28">
        <v>0</v>
      </c>
      <c r="AA758" s="28">
        <v>0</v>
      </c>
      <c r="AB758" s="28">
        <v>0</v>
      </c>
      <c r="AC758" s="28">
        <v>0</v>
      </c>
      <c r="AD758" s="28">
        <v>0</v>
      </c>
      <c r="AE758" s="28">
        <v>0</v>
      </c>
      <c r="AF758" s="28">
        <v>0</v>
      </c>
      <c r="AG758" s="28">
        <v>0</v>
      </c>
      <c r="AH758" s="28">
        <v>0</v>
      </c>
      <c r="AI758" s="28">
        <v>0</v>
      </c>
      <c r="AJ758" s="28">
        <v>0</v>
      </c>
      <c r="AK758" s="28">
        <v>0</v>
      </c>
      <c r="AL758" s="28">
        <v>0</v>
      </c>
      <c r="AM758" s="28">
        <v>0</v>
      </c>
      <c r="AN758" s="28">
        <v>0</v>
      </c>
      <c r="AO758" s="28">
        <v>0</v>
      </c>
      <c r="AP758" s="28">
        <v>0</v>
      </c>
      <c r="AQ758" s="28">
        <v>0</v>
      </c>
      <c r="AR758" s="28">
        <v>0</v>
      </c>
      <c r="AS758" s="28">
        <v>0</v>
      </c>
      <c r="AT758" s="28">
        <v>0</v>
      </c>
      <c r="AU758" s="28">
        <v>0</v>
      </c>
      <c r="AV758" s="28">
        <v>0</v>
      </c>
      <c r="AW758" s="28">
        <v>0</v>
      </c>
      <c r="AX758" s="28">
        <v>0</v>
      </c>
      <c r="AY758" s="28">
        <v>0</v>
      </c>
      <c r="AZ758" s="28">
        <v>0</v>
      </c>
      <c r="BA758" s="28">
        <v>0</v>
      </c>
      <c r="BB758" s="28">
        <v>0</v>
      </c>
      <c r="BC758" s="28">
        <v>0</v>
      </c>
      <c r="BD758" s="28">
        <v>0</v>
      </c>
      <c r="BE758" s="28">
        <v>0</v>
      </c>
      <c r="BF758" s="28">
        <v>0</v>
      </c>
      <c r="BG758" s="28">
        <v>0</v>
      </c>
      <c r="BH758" s="28">
        <v>0</v>
      </c>
      <c r="BI758" s="28">
        <v>0</v>
      </c>
      <c r="BJ758" s="28">
        <v>0</v>
      </c>
      <c r="BK758" s="28">
        <v>0</v>
      </c>
      <c r="BL758" s="28">
        <v>0.31000960000000005</v>
      </c>
      <c r="BM758" s="28">
        <v>0</v>
      </c>
      <c r="BN758" s="28">
        <v>0</v>
      </c>
      <c r="BO758" s="28">
        <v>0.31000960000000005</v>
      </c>
      <c r="BP758" s="28">
        <v>0</v>
      </c>
      <c r="BQ758" s="28">
        <v>0</v>
      </c>
      <c r="BR758" s="28">
        <v>0</v>
      </c>
      <c r="BS758" s="28">
        <v>0</v>
      </c>
      <c r="BT758" s="28">
        <v>0</v>
      </c>
      <c r="BU758" s="28">
        <v>0</v>
      </c>
      <c r="BV758" s="31">
        <f t="shared" si="328"/>
        <v>0.31000960000000005</v>
      </c>
      <c r="BW758" s="31">
        <f t="shared" si="329"/>
        <v>0</v>
      </c>
      <c r="BX758" s="31">
        <f t="shared" si="330"/>
        <v>0</v>
      </c>
      <c r="BY758" s="31">
        <f t="shared" si="331"/>
        <v>0.31000960000000005</v>
      </c>
      <c r="BZ758" s="31">
        <f t="shared" si="332"/>
        <v>0</v>
      </c>
      <c r="CA758" s="31">
        <f t="shared" si="333"/>
        <v>0</v>
      </c>
      <c r="CB758" s="31">
        <f t="shared" si="334"/>
        <v>0</v>
      </c>
      <c r="CC758" s="31">
        <f t="shared" si="335"/>
        <v>0</v>
      </c>
      <c r="CD758" s="31">
        <f t="shared" si="336"/>
        <v>0</v>
      </c>
      <c r="CE758" s="31">
        <f t="shared" si="337"/>
        <v>0</v>
      </c>
      <c r="CF758" s="85" t="s">
        <v>1972</v>
      </c>
    </row>
    <row r="759" spans="1:84" ht="29.25" customHeight="1" x14ac:dyDescent="0.25">
      <c r="A759" s="7" t="s">
        <v>124</v>
      </c>
      <c r="B759" s="17" t="s">
        <v>1131</v>
      </c>
      <c r="C759" s="8" t="s">
        <v>1132</v>
      </c>
      <c r="D759" s="63">
        <v>2019</v>
      </c>
      <c r="E759" s="63">
        <v>2019</v>
      </c>
      <c r="F759" s="63" t="s">
        <v>1358</v>
      </c>
      <c r="G759" s="64">
        <v>4.2235640326975486E-2</v>
      </c>
      <c r="H759" s="64">
        <f t="shared" si="341"/>
        <v>0.31000960000000005</v>
      </c>
      <c r="I759" s="31" t="s">
        <v>1314</v>
      </c>
      <c r="J759" s="31">
        <v>0</v>
      </c>
      <c r="K759" s="31">
        <f t="shared" si="342"/>
        <v>0</v>
      </c>
      <c r="L759" s="31" t="s">
        <v>1314</v>
      </c>
      <c r="M759" s="64">
        <v>0</v>
      </c>
      <c r="N759" s="31">
        <v>0</v>
      </c>
      <c r="O759" s="65">
        <v>0.508415744</v>
      </c>
      <c r="P759" s="28">
        <v>0.5846781056</v>
      </c>
      <c r="Q759" s="28">
        <v>0</v>
      </c>
      <c r="R759" s="31">
        <v>0</v>
      </c>
      <c r="S759" s="31">
        <f t="shared" si="339"/>
        <v>0.31000960000000005</v>
      </c>
      <c r="T759" s="31">
        <f t="shared" si="340"/>
        <v>0</v>
      </c>
      <c r="U759" s="31">
        <f t="shared" si="327"/>
        <v>0.31000960000000005</v>
      </c>
      <c r="V759" s="31">
        <f t="shared" si="343"/>
        <v>0.31000960000000005</v>
      </c>
      <c r="W759" s="31">
        <f t="shared" si="338"/>
        <v>0</v>
      </c>
      <c r="X759" s="31">
        <v>0</v>
      </c>
      <c r="Y759" s="28">
        <v>0</v>
      </c>
      <c r="Z759" s="28">
        <v>0</v>
      </c>
      <c r="AA759" s="28">
        <v>0</v>
      </c>
      <c r="AB759" s="28">
        <v>0</v>
      </c>
      <c r="AC759" s="28">
        <v>0</v>
      </c>
      <c r="AD759" s="28">
        <v>0</v>
      </c>
      <c r="AE759" s="28">
        <v>0</v>
      </c>
      <c r="AF759" s="28">
        <v>0</v>
      </c>
      <c r="AG759" s="28">
        <v>0</v>
      </c>
      <c r="AH759" s="28">
        <v>0</v>
      </c>
      <c r="AI759" s="28">
        <v>0</v>
      </c>
      <c r="AJ759" s="28">
        <v>0</v>
      </c>
      <c r="AK759" s="28">
        <v>0</v>
      </c>
      <c r="AL759" s="28">
        <v>0</v>
      </c>
      <c r="AM759" s="28">
        <v>0</v>
      </c>
      <c r="AN759" s="28">
        <v>0</v>
      </c>
      <c r="AO759" s="28">
        <v>0</v>
      </c>
      <c r="AP759" s="28">
        <v>0</v>
      </c>
      <c r="AQ759" s="28">
        <v>0</v>
      </c>
      <c r="AR759" s="28">
        <v>0</v>
      </c>
      <c r="AS759" s="28">
        <v>0</v>
      </c>
      <c r="AT759" s="28">
        <v>0</v>
      </c>
      <c r="AU759" s="28">
        <v>0</v>
      </c>
      <c r="AV759" s="28">
        <v>0</v>
      </c>
      <c r="AW759" s="28">
        <v>0</v>
      </c>
      <c r="AX759" s="28">
        <v>0</v>
      </c>
      <c r="AY759" s="28">
        <v>0</v>
      </c>
      <c r="AZ759" s="28">
        <v>0</v>
      </c>
      <c r="BA759" s="28">
        <v>0</v>
      </c>
      <c r="BB759" s="28">
        <v>0</v>
      </c>
      <c r="BC759" s="28">
        <v>0</v>
      </c>
      <c r="BD759" s="28">
        <v>0</v>
      </c>
      <c r="BE759" s="28">
        <v>0</v>
      </c>
      <c r="BF759" s="28">
        <v>0</v>
      </c>
      <c r="BG759" s="28">
        <v>0</v>
      </c>
      <c r="BH759" s="28">
        <v>0</v>
      </c>
      <c r="BI759" s="28">
        <v>0</v>
      </c>
      <c r="BJ759" s="28">
        <v>0</v>
      </c>
      <c r="BK759" s="28">
        <v>0</v>
      </c>
      <c r="BL759" s="28">
        <v>0.31000960000000005</v>
      </c>
      <c r="BM759" s="28">
        <v>0</v>
      </c>
      <c r="BN759" s="28">
        <v>0</v>
      </c>
      <c r="BO759" s="28">
        <v>0.31000960000000005</v>
      </c>
      <c r="BP759" s="28">
        <v>0</v>
      </c>
      <c r="BQ759" s="28">
        <v>0</v>
      </c>
      <c r="BR759" s="28">
        <v>0</v>
      </c>
      <c r="BS759" s="28">
        <v>0</v>
      </c>
      <c r="BT759" s="28">
        <v>0</v>
      </c>
      <c r="BU759" s="28">
        <v>0</v>
      </c>
      <c r="BV759" s="31">
        <f t="shared" si="328"/>
        <v>0.31000960000000005</v>
      </c>
      <c r="BW759" s="31">
        <f t="shared" si="329"/>
        <v>0</v>
      </c>
      <c r="BX759" s="31">
        <f t="shared" si="330"/>
        <v>0</v>
      </c>
      <c r="BY759" s="31">
        <f t="shared" si="331"/>
        <v>0.31000960000000005</v>
      </c>
      <c r="BZ759" s="31">
        <f t="shared" si="332"/>
        <v>0</v>
      </c>
      <c r="CA759" s="31">
        <f t="shared" si="333"/>
        <v>0</v>
      </c>
      <c r="CB759" s="31">
        <f t="shared" si="334"/>
        <v>0</v>
      </c>
      <c r="CC759" s="31">
        <f t="shared" si="335"/>
        <v>0</v>
      </c>
      <c r="CD759" s="31">
        <f t="shared" si="336"/>
        <v>0</v>
      </c>
      <c r="CE759" s="31">
        <f t="shared" si="337"/>
        <v>0</v>
      </c>
      <c r="CF759" s="85" t="s">
        <v>1972</v>
      </c>
    </row>
    <row r="760" spans="1:84" ht="29.25" customHeight="1" x14ac:dyDescent="0.25">
      <c r="A760" s="7" t="s">
        <v>124</v>
      </c>
      <c r="B760" s="17" t="s">
        <v>1133</v>
      </c>
      <c r="C760" s="8" t="s">
        <v>1134</v>
      </c>
      <c r="D760" s="63">
        <v>2019</v>
      </c>
      <c r="E760" s="63">
        <v>2019</v>
      </c>
      <c r="F760" s="63" t="s">
        <v>1358</v>
      </c>
      <c r="G760" s="64">
        <v>4.2235640326975486E-2</v>
      </c>
      <c r="H760" s="64">
        <f t="shared" si="341"/>
        <v>0.31000960000000005</v>
      </c>
      <c r="I760" s="31" t="s">
        <v>1314</v>
      </c>
      <c r="J760" s="31">
        <v>0</v>
      </c>
      <c r="K760" s="31">
        <f t="shared" si="342"/>
        <v>0</v>
      </c>
      <c r="L760" s="31" t="s">
        <v>1314</v>
      </c>
      <c r="M760" s="64">
        <v>0</v>
      </c>
      <c r="N760" s="31">
        <v>0</v>
      </c>
      <c r="O760" s="65">
        <v>0.508415744</v>
      </c>
      <c r="P760" s="28">
        <v>0.5846781056</v>
      </c>
      <c r="Q760" s="28">
        <v>0</v>
      </c>
      <c r="R760" s="31">
        <v>0</v>
      </c>
      <c r="S760" s="31">
        <f t="shared" si="339"/>
        <v>0.31000960000000005</v>
      </c>
      <c r="T760" s="31">
        <f t="shared" si="340"/>
        <v>0</v>
      </c>
      <c r="U760" s="31">
        <f t="shared" ref="U760:U823" si="344">X760+AH760+AR760+BB760+BL760</f>
        <v>0.31000960000000005</v>
      </c>
      <c r="V760" s="31">
        <f t="shared" si="343"/>
        <v>0.31000960000000005</v>
      </c>
      <c r="W760" s="31">
        <f t="shared" si="338"/>
        <v>0</v>
      </c>
      <c r="X760" s="31">
        <v>0</v>
      </c>
      <c r="Y760" s="28">
        <v>0</v>
      </c>
      <c r="Z760" s="28">
        <v>0</v>
      </c>
      <c r="AA760" s="28">
        <v>0</v>
      </c>
      <c r="AB760" s="28">
        <v>0</v>
      </c>
      <c r="AC760" s="28">
        <v>0</v>
      </c>
      <c r="AD760" s="28">
        <v>0</v>
      </c>
      <c r="AE760" s="28">
        <v>0</v>
      </c>
      <c r="AF760" s="28">
        <v>0</v>
      </c>
      <c r="AG760" s="28">
        <v>0</v>
      </c>
      <c r="AH760" s="28">
        <v>0</v>
      </c>
      <c r="AI760" s="28">
        <v>0</v>
      </c>
      <c r="AJ760" s="28">
        <v>0</v>
      </c>
      <c r="AK760" s="28">
        <v>0</v>
      </c>
      <c r="AL760" s="28">
        <v>0</v>
      </c>
      <c r="AM760" s="28">
        <v>0</v>
      </c>
      <c r="AN760" s="28">
        <v>0</v>
      </c>
      <c r="AO760" s="28">
        <v>0</v>
      </c>
      <c r="AP760" s="28">
        <v>0</v>
      </c>
      <c r="AQ760" s="28">
        <v>0</v>
      </c>
      <c r="AR760" s="28">
        <v>0</v>
      </c>
      <c r="AS760" s="28">
        <v>0</v>
      </c>
      <c r="AT760" s="28">
        <v>0</v>
      </c>
      <c r="AU760" s="28">
        <v>0</v>
      </c>
      <c r="AV760" s="28">
        <v>0</v>
      </c>
      <c r="AW760" s="28">
        <v>0</v>
      </c>
      <c r="AX760" s="28">
        <v>0</v>
      </c>
      <c r="AY760" s="28">
        <v>0</v>
      </c>
      <c r="AZ760" s="28">
        <v>0</v>
      </c>
      <c r="BA760" s="28">
        <v>0</v>
      </c>
      <c r="BB760" s="28">
        <v>0</v>
      </c>
      <c r="BC760" s="28">
        <v>0</v>
      </c>
      <c r="BD760" s="28">
        <v>0</v>
      </c>
      <c r="BE760" s="28">
        <v>0</v>
      </c>
      <c r="BF760" s="28">
        <v>0</v>
      </c>
      <c r="BG760" s="28">
        <v>0</v>
      </c>
      <c r="BH760" s="28">
        <v>0</v>
      </c>
      <c r="BI760" s="28">
        <v>0</v>
      </c>
      <c r="BJ760" s="28">
        <v>0</v>
      </c>
      <c r="BK760" s="28">
        <v>0</v>
      </c>
      <c r="BL760" s="28">
        <v>0.31000960000000005</v>
      </c>
      <c r="BM760" s="28">
        <v>0</v>
      </c>
      <c r="BN760" s="28">
        <v>0</v>
      </c>
      <c r="BO760" s="28">
        <v>0.31000960000000005</v>
      </c>
      <c r="BP760" s="28">
        <v>0</v>
      </c>
      <c r="BQ760" s="28">
        <v>0</v>
      </c>
      <c r="BR760" s="28">
        <v>0</v>
      </c>
      <c r="BS760" s="28">
        <v>0</v>
      </c>
      <c r="BT760" s="28">
        <v>0</v>
      </c>
      <c r="BU760" s="28">
        <v>0</v>
      </c>
      <c r="BV760" s="31">
        <f t="shared" si="328"/>
        <v>0.31000960000000005</v>
      </c>
      <c r="BW760" s="31">
        <f t="shared" si="329"/>
        <v>0</v>
      </c>
      <c r="BX760" s="31">
        <f t="shared" si="330"/>
        <v>0</v>
      </c>
      <c r="BY760" s="31">
        <f t="shared" si="331"/>
        <v>0.31000960000000005</v>
      </c>
      <c r="BZ760" s="31">
        <f t="shared" si="332"/>
        <v>0</v>
      </c>
      <c r="CA760" s="31">
        <f t="shared" si="333"/>
        <v>0</v>
      </c>
      <c r="CB760" s="31">
        <f t="shared" si="334"/>
        <v>0</v>
      </c>
      <c r="CC760" s="31">
        <f t="shared" si="335"/>
        <v>0</v>
      </c>
      <c r="CD760" s="31">
        <f t="shared" si="336"/>
        <v>0</v>
      </c>
      <c r="CE760" s="31">
        <f t="shared" si="337"/>
        <v>0</v>
      </c>
      <c r="CF760" s="85" t="s">
        <v>1972</v>
      </c>
    </row>
    <row r="761" spans="1:84" ht="29.25" customHeight="1" x14ac:dyDescent="0.25">
      <c r="A761" s="92" t="s">
        <v>124</v>
      </c>
      <c r="B761" s="26" t="s">
        <v>2300</v>
      </c>
      <c r="C761" s="36" t="s">
        <v>2301</v>
      </c>
      <c r="D761" s="63">
        <v>2019</v>
      </c>
      <c r="E761" s="63">
        <v>2019</v>
      </c>
      <c r="F761" s="63" t="s">
        <v>1358</v>
      </c>
      <c r="G761" s="64">
        <v>0</v>
      </c>
      <c r="H761" s="64">
        <f t="shared" si="341"/>
        <v>0</v>
      </c>
      <c r="I761" s="31" t="s">
        <v>2662</v>
      </c>
      <c r="J761" s="31">
        <f t="shared" ref="J761:J766" si="345">K761/7.78</f>
        <v>3.9256192758485478E-2</v>
      </c>
      <c r="K761" s="31">
        <f t="shared" si="342"/>
        <v>0.30541317966101705</v>
      </c>
      <c r="L761" s="31" t="s">
        <v>2622</v>
      </c>
      <c r="M761" s="64">
        <v>0</v>
      </c>
      <c r="N761" s="31">
        <v>0</v>
      </c>
      <c r="O761" s="65">
        <v>0</v>
      </c>
      <c r="P761" s="28">
        <v>0</v>
      </c>
      <c r="Q761" s="28">
        <v>0</v>
      </c>
      <c r="R761" s="31">
        <v>0</v>
      </c>
      <c r="S761" s="31">
        <f t="shared" si="339"/>
        <v>0</v>
      </c>
      <c r="T761" s="31">
        <f t="shared" si="340"/>
        <v>0.30541317966101705</v>
      </c>
      <c r="U761" s="31">
        <f t="shared" si="344"/>
        <v>0</v>
      </c>
      <c r="V761" s="31">
        <f t="shared" si="343"/>
        <v>0</v>
      </c>
      <c r="W761" s="31">
        <f t="shared" si="338"/>
        <v>0.30541317966101705</v>
      </c>
      <c r="X761" s="31">
        <v>0</v>
      </c>
      <c r="Y761" s="28">
        <v>0</v>
      </c>
      <c r="Z761" s="28">
        <v>0</v>
      </c>
      <c r="AA761" s="28">
        <v>0</v>
      </c>
      <c r="AB761" s="28">
        <v>0</v>
      </c>
      <c r="AC761" s="28">
        <v>0</v>
      </c>
      <c r="AD761" s="28">
        <v>0</v>
      </c>
      <c r="AE761" s="28">
        <v>0</v>
      </c>
      <c r="AF761" s="28">
        <v>0</v>
      </c>
      <c r="AG761" s="28">
        <v>0</v>
      </c>
      <c r="AH761" s="28">
        <v>0</v>
      </c>
      <c r="AI761" s="28">
        <v>0</v>
      </c>
      <c r="AJ761" s="28">
        <v>0</v>
      </c>
      <c r="AK761" s="28">
        <v>0</v>
      </c>
      <c r="AL761" s="28">
        <v>0</v>
      </c>
      <c r="AM761" s="28">
        <v>0</v>
      </c>
      <c r="AN761" s="28">
        <v>0</v>
      </c>
      <c r="AO761" s="28">
        <v>0</v>
      </c>
      <c r="AP761" s="28">
        <v>0</v>
      </c>
      <c r="AQ761" s="28">
        <v>0</v>
      </c>
      <c r="AR761" s="28">
        <v>0</v>
      </c>
      <c r="AS761" s="28">
        <v>0</v>
      </c>
      <c r="AT761" s="28">
        <v>0</v>
      </c>
      <c r="AU761" s="28">
        <v>0</v>
      </c>
      <c r="AV761" s="28">
        <v>0</v>
      </c>
      <c r="AW761" s="28">
        <v>0</v>
      </c>
      <c r="AX761" s="28">
        <v>0</v>
      </c>
      <c r="AY761" s="28">
        <v>0</v>
      </c>
      <c r="AZ761" s="28">
        <v>0</v>
      </c>
      <c r="BA761" s="28">
        <v>0</v>
      </c>
      <c r="BB761" s="28">
        <v>0</v>
      </c>
      <c r="BC761" s="28">
        <v>0</v>
      </c>
      <c r="BD761" s="28">
        <v>0</v>
      </c>
      <c r="BE761" s="28">
        <v>0</v>
      </c>
      <c r="BF761" s="28">
        <v>0</v>
      </c>
      <c r="BG761" s="28">
        <v>0</v>
      </c>
      <c r="BH761" s="28">
        <v>0</v>
      </c>
      <c r="BI761" s="28">
        <v>0</v>
      </c>
      <c r="BJ761" s="28">
        <v>0</v>
      </c>
      <c r="BK761" s="28">
        <v>0</v>
      </c>
      <c r="BL761" s="93">
        <v>0</v>
      </c>
      <c r="BM761" s="28">
        <v>0</v>
      </c>
      <c r="BN761" s="28">
        <v>0</v>
      </c>
      <c r="BO761" s="28">
        <v>0</v>
      </c>
      <c r="BP761" s="28">
        <v>0</v>
      </c>
      <c r="BQ761" s="28">
        <v>0.30541317966101705</v>
      </c>
      <c r="BR761" s="28">
        <v>0</v>
      </c>
      <c r="BS761" s="28">
        <v>0</v>
      </c>
      <c r="BT761" s="28">
        <v>0.30541317966101705</v>
      </c>
      <c r="BU761" s="28">
        <v>0</v>
      </c>
      <c r="BV761" s="31">
        <f>AH761+AM761+AR761+AW761+BB761+BG761+BL766</f>
        <v>0</v>
      </c>
      <c r="BW761" s="31">
        <f t="shared" ref="BW761:BW824" si="346">AI761+AN761+AS761+AX761+BC761+BH761+BM761</f>
        <v>0</v>
      </c>
      <c r="BX761" s="31">
        <f t="shared" ref="BX761:BX824" si="347">AJ761+AO761+AT761+AY761+BD761+BI761+BN761</f>
        <v>0</v>
      </c>
      <c r="BY761" s="31">
        <f t="shared" ref="BY761:BY824" si="348">AK761+AP761+AU761+AZ761+BE761+BJ761+BO761</f>
        <v>0</v>
      </c>
      <c r="BZ761" s="31">
        <f t="shared" ref="BZ761:BZ824" si="349">AL761+AQ761+AV761+BA761+BF761+BK761+BP761</f>
        <v>0</v>
      </c>
      <c r="CA761" s="31">
        <f t="shared" si="333"/>
        <v>0.30541317966101705</v>
      </c>
      <c r="CB761" s="31">
        <f t="shared" si="334"/>
        <v>0</v>
      </c>
      <c r="CC761" s="31">
        <f t="shared" si="335"/>
        <v>0</v>
      </c>
      <c r="CD761" s="31">
        <f t="shared" si="336"/>
        <v>0.30541317966101705</v>
      </c>
      <c r="CE761" s="31">
        <f t="shared" si="337"/>
        <v>0</v>
      </c>
      <c r="CF761" s="85" t="s">
        <v>1403</v>
      </c>
    </row>
    <row r="762" spans="1:84" ht="29.25" customHeight="1" x14ac:dyDescent="0.25">
      <c r="A762" s="92" t="s">
        <v>124</v>
      </c>
      <c r="B762" s="26" t="s">
        <v>934</v>
      </c>
      <c r="C762" s="36" t="s">
        <v>2302</v>
      </c>
      <c r="D762" s="63">
        <v>2019</v>
      </c>
      <c r="E762" s="63">
        <v>2019</v>
      </c>
      <c r="F762" s="63" t="s">
        <v>1358</v>
      </c>
      <c r="G762" s="64">
        <v>0</v>
      </c>
      <c r="H762" s="64">
        <f t="shared" si="341"/>
        <v>0</v>
      </c>
      <c r="I762" s="31" t="s">
        <v>2662</v>
      </c>
      <c r="J762" s="31">
        <f t="shared" si="345"/>
        <v>2.9442144568864115E-2</v>
      </c>
      <c r="K762" s="31">
        <f t="shared" si="342"/>
        <v>0.22905988474576283</v>
      </c>
      <c r="L762" s="31" t="s">
        <v>2622</v>
      </c>
      <c r="M762" s="64">
        <v>0</v>
      </c>
      <c r="N762" s="31">
        <v>0</v>
      </c>
      <c r="O762" s="65">
        <v>0</v>
      </c>
      <c r="P762" s="28">
        <v>0</v>
      </c>
      <c r="Q762" s="28">
        <v>0</v>
      </c>
      <c r="R762" s="31">
        <v>0</v>
      </c>
      <c r="S762" s="31">
        <f t="shared" si="339"/>
        <v>0</v>
      </c>
      <c r="T762" s="31">
        <f t="shared" si="340"/>
        <v>0.22905988474576283</v>
      </c>
      <c r="U762" s="31">
        <f t="shared" si="344"/>
        <v>0</v>
      </c>
      <c r="V762" s="31">
        <f t="shared" si="343"/>
        <v>0</v>
      </c>
      <c r="W762" s="31">
        <f t="shared" si="338"/>
        <v>0.22905988474576283</v>
      </c>
      <c r="X762" s="31">
        <v>0</v>
      </c>
      <c r="Y762" s="28">
        <v>0</v>
      </c>
      <c r="Z762" s="28">
        <v>0</v>
      </c>
      <c r="AA762" s="28">
        <v>0</v>
      </c>
      <c r="AB762" s="28">
        <v>0</v>
      </c>
      <c r="AC762" s="28">
        <v>0</v>
      </c>
      <c r="AD762" s="28">
        <v>0</v>
      </c>
      <c r="AE762" s="28">
        <v>0</v>
      </c>
      <c r="AF762" s="28">
        <v>0</v>
      </c>
      <c r="AG762" s="28">
        <v>0</v>
      </c>
      <c r="AH762" s="28">
        <v>0</v>
      </c>
      <c r="AI762" s="28">
        <v>0</v>
      </c>
      <c r="AJ762" s="28">
        <v>0</v>
      </c>
      <c r="AK762" s="28">
        <v>0</v>
      </c>
      <c r="AL762" s="28">
        <v>0</v>
      </c>
      <c r="AM762" s="28">
        <v>0</v>
      </c>
      <c r="AN762" s="28">
        <v>0</v>
      </c>
      <c r="AO762" s="28">
        <v>0</v>
      </c>
      <c r="AP762" s="28">
        <v>0</v>
      </c>
      <c r="AQ762" s="28">
        <v>0</v>
      </c>
      <c r="AR762" s="28">
        <v>0</v>
      </c>
      <c r="AS762" s="28">
        <v>0</v>
      </c>
      <c r="AT762" s="28">
        <v>0</v>
      </c>
      <c r="AU762" s="28">
        <v>0</v>
      </c>
      <c r="AV762" s="28">
        <v>0</v>
      </c>
      <c r="AW762" s="28">
        <v>0</v>
      </c>
      <c r="AX762" s="28">
        <v>0</v>
      </c>
      <c r="AY762" s="28">
        <v>0</v>
      </c>
      <c r="AZ762" s="28">
        <v>0</v>
      </c>
      <c r="BA762" s="28">
        <v>0</v>
      </c>
      <c r="BB762" s="28">
        <v>0</v>
      </c>
      <c r="BC762" s="28">
        <v>0</v>
      </c>
      <c r="BD762" s="28">
        <v>0</v>
      </c>
      <c r="BE762" s="28">
        <v>0</v>
      </c>
      <c r="BF762" s="28">
        <v>0</v>
      </c>
      <c r="BG762" s="28">
        <v>0</v>
      </c>
      <c r="BH762" s="28">
        <v>0</v>
      </c>
      <c r="BI762" s="28">
        <v>0</v>
      </c>
      <c r="BJ762" s="28">
        <v>0</v>
      </c>
      <c r="BK762" s="28">
        <v>0</v>
      </c>
      <c r="BL762" s="93">
        <v>0</v>
      </c>
      <c r="BM762" s="28">
        <v>0</v>
      </c>
      <c r="BN762" s="28">
        <v>0</v>
      </c>
      <c r="BO762" s="28">
        <v>0</v>
      </c>
      <c r="BP762" s="28">
        <v>0</v>
      </c>
      <c r="BQ762" s="28">
        <v>0.22905988474576283</v>
      </c>
      <c r="BR762" s="28">
        <v>0</v>
      </c>
      <c r="BS762" s="28">
        <v>0</v>
      </c>
      <c r="BT762" s="28">
        <v>0.22905988474576283</v>
      </c>
      <c r="BU762" s="28">
        <v>0</v>
      </c>
      <c r="BV762" s="31">
        <f t="shared" ref="BV762:BV825" si="350">AH762+AM762+AR762+AW762+BB762+BG762+BL762</f>
        <v>0</v>
      </c>
      <c r="BW762" s="31">
        <f t="shared" si="346"/>
        <v>0</v>
      </c>
      <c r="BX762" s="31">
        <f t="shared" si="347"/>
        <v>0</v>
      </c>
      <c r="BY762" s="31">
        <f t="shared" si="348"/>
        <v>0</v>
      </c>
      <c r="BZ762" s="31">
        <f t="shared" si="349"/>
        <v>0</v>
      </c>
      <c r="CA762" s="31">
        <f t="shared" ref="CA762:CA825" si="351">AM762+AW762+BG762+BQ762</f>
        <v>0.22905988474576283</v>
      </c>
      <c r="CB762" s="31">
        <f t="shared" ref="CB762:CB825" si="352">AN762+AX762+BH762+BR762</f>
        <v>0</v>
      </c>
      <c r="CC762" s="31">
        <f t="shared" ref="CC762:CC825" si="353">AO762+AY762+BI762+BS762</f>
        <v>0</v>
      </c>
      <c r="CD762" s="31">
        <f t="shared" ref="CD762:CD825" si="354">AP762+AZ762+BJ762+BT762</f>
        <v>0.22905988474576283</v>
      </c>
      <c r="CE762" s="31">
        <f t="shared" ref="CE762:CE825" si="355">AQ762+BA762+BK762+BU762</f>
        <v>0</v>
      </c>
      <c r="CF762" s="85" t="s">
        <v>1403</v>
      </c>
    </row>
    <row r="763" spans="1:84" ht="29.25" customHeight="1" x14ac:dyDescent="0.25">
      <c r="A763" s="92" t="s">
        <v>124</v>
      </c>
      <c r="B763" s="26" t="s">
        <v>2303</v>
      </c>
      <c r="C763" s="36" t="s">
        <v>2304</v>
      </c>
      <c r="D763" s="63">
        <v>2019</v>
      </c>
      <c r="E763" s="63">
        <v>2019</v>
      </c>
      <c r="F763" s="63" t="s">
        <v>1358</v>
      </c>
      <c r="G763" s="64">
        <v>0</v>
      </c>
      <c r="H763" s="64">
        <f t="shared" si="341"/>
        <v>0</v>
      </c>
      <c r="I763" s="31" t="s">
        <v>2662</v>
      </c>
      <c r="J763" s="31">
        <f t="shared" si="345"/>
        <v>2.9442144568864115E-2</v>
      </c>
      <c r="K763" s="31">
        <f t="shared" si="342"/>
        <v>0.22905988474576283</v>
      </c>
      <c r="L763" s="31" t="s">
        <v>2622</v>
      </c>
      <c r="M763" s="64">
        <v>0</v>
      </c>
      <c r="N763" s="31">
        <v>0</v>
      </c>
      <c r="O763" s="65">
        <v>0</v>
      </c>
      <c r="P763" s="28">
        <v>0</v>
      </c>
      <c r="Q763" s="28">
        <v>0</v>
      </c>
      <c r="R763" s="31">
        <v>0</v>
      </c>
      <c r="S763" s="31">
        <f t="shared" si="339"/>
        <v>0</v>
      </c>
      <c r="T763" s="31">
        <f t="shared" si="340"/>
        <v>0.22905988474576283</v>
      </c>
      <c r="U763" s="31">
        <f t="shared" si="344"/>
        <v>0</v>
      </c>
      <c r="V763" s="31">
        <f t="shared" si="343"/>
        <v>0</v>
      </c>
      <c r="W763" s="31">
        <f t="shared" si="338"/>
        <v>0.22905988474576283</v>
      </c>
      <c r="X763" s="31">
        <v>0</v>
      </c>
      <c r="Y763" s="28">
        <v>0</v>
      </c>
      <c r="Z763" s="28">
        <v>0</v>
      </c>
      <c r="AA763" s="28">
        <v>0</v>
      </c>
      <c r="AB763" s="28">
        <v>0</v>
      </c>
      <c r="AC763" s="28">
        <v>0</v>
      </c>
      <c r="AD763" s="28">
        <v>0</v>
      </c>
      <c r="AE763" s="28">
        <v>0</v>
      </c>
      <c r="AF763" s="28">
        <v>0</v>
      </c>
      <c r="AG763" s="28">
        <v>0</v>
      </c>
      <c r="AH763" s="28">
        <v>0</v>
      </c>
      <c r="AI763" s="28">
        <v>0</v>
      </c>
      <c r="AJ763" s="28">
        <v>0</v>
      </c>
      <c r="AK763" s="28">
        <v>0</v>
      </c>
      <c r="AL763" s="28">
        <v>0</v>
      </c>
      <c r="AM763" s="28">
        <v>0</v>
      </c>
      <c r="AN763" s="28">
        <v>0</v>
      </c>
      <c r="AO763" s="28">
        <v>0</v>
      </c>
      <c r="AP763" s="28">
        <v>0</v>
      </c>
      <c r="AQ763" s="28">
        <v>0</v>
      </c>
      <c r="AR763" s="28">
        <v>0</v>
      </c>
      <c r="AS763" s="28">
        <v>0</v>
      </c>
      <c r="AT763" s="28">
        <v>0</v>
      </c>
      <c r="AU763" s="28">
        <v>0</v>
      </c>
      <c r="AV763" s="28">
        <v>0</v>
      </c>
      <c r="AW763" s="28">
        <v>0</v>
      </c>
      <c r="AX763" s="28">
        <v>0</v>
      </c>
      <c r="AY763" s="28">
        <v>0</v>
      </c>
      <c r="AZ763" s="28">
        <v>0</v>
      </c>
      <c r="BA763" s="28">
        <v>0</v>
      </c>
      <c r="BB763" s="28">
        <v>0</v>
      </c>
      <c r="BC763" s="28">
        <v>0</v>
      </c>
      <c r="BD763" s="28">
        <v>0</v>
      </c>
      <c r="BE763" s="28">
        <v>0</v>
      </c>
      <c r="BF763" s="28">
        <v>0</v>
      </c>
      <c r="BG763" s="28">
        <v>0</v>
      </c>
      <c r="BH763" s="28">
        <v>0</v>
      </c>
      <c r="BI763" s="28">
        <v>0</v>
      </c>
      <c r="BJ763" s="28">
        <v>0</v>
      </c>
      <c r="BK763" s="28">
        <v>0</v>
      </c>
      <c r="BL763" s="93">
        <v>0</v>
      </c>
      <c r="BM763" s="28">
        <v>0</v>
      </c>
      <c r="BN763" s="28">
        <v>0</v>
      </c>
      <c r="BO763" s="28">
        <v>0</v>
      </c>
      <c r="BP763" s="28">
        <v>0</v>
      </c>
      <c r="BQ763" s="28">
        <v>0.22905988474576283</v>
      </c>
      <c r="BR763" s="28">
        <v>0</v>
      </c>
      <c r="BS763" s="28">
        <v>0</v>
      </c>
      <c r="BT763" s="28">
        <v>0.22905988474576283</v>
      </c>
      <c r="BU763" s="28">
        <v>0</v>
      </c>
      <c r="BV763" s="31">
        <f t="shared" si="350"/>
        <v>0</v>
      </c>
      <c r="BW763" s="31">
        <f t="shared" si="346"/>
        <v>0</v>
      </c>
      <c r="BX763" s="31">
        <f t="shared" si="347"/>
        <v>0</v>
      </c>
      <c r="BY763" s="31">
        <f t="shared" si="348"/>
        <v>0</v>
      </c>
      <c r="BZ763" s="31">
        <f t="shared" si="349"/>
        <v>0</v>
      </c>
      <c r="CA763" s="31">
        <f t="shared" si="351"/>
        <v>0.22905988474576283</v>
      </c>
      <c r="CB763" s="31">
        <f t="shared" si="352"/>
        <v>0</v>
      </c>
      <c r="CC763" s="31">
        <f t="shared" si="353"/>
        <v>0</v>
      </c>
      <c r="CD763" s="31">
        <f t="shared" si="354"/>
        <v>0.22905988474576283</v>
      </c>
      <c r="CE763" s="31">
        <f t="shared" si="355"/>
        <v>0</v>
      </c>
      <c r="CF763" s="85" t="s">
        <v>1403</v>
      </c>
    </row>
    <row r="764" spans="1:84" ht="29.25" customHeight="1" x14ac:dyDescent="0.25">
      <c r="A764" s="92" t="s">
        <v>124</v>
      </c>
      <c r="B764" s="26" t="s">
        <v>2305</v>
      </c>
      <c r="C764" s="36" t="s">
        <v>2306</v>
      </c>
      <c r="D764" s="63">
        <v>2019</v>
      </c>
      <c r="E764" s="63">
        <v>2019</v>
      </c>
      <c r="F764" s="63" t="s">
        <v>1358</v>
      </c>
      <c r="G764" s="64">
        <v>0</v>
      </c>
      <c r="H764" s="64">
        <f t="shared" si="341"/>
        <v>0</v>
      </c>
      <c r="I764" s="31" t="s">
        <v>2662</v>
      </c>
      <c r="J764" s="31">
        <f t="shared" si="345"/>
        <v>2.9442144568864115E-2</v>
      </c>
      <c r="K764" s="31">
        <f t="shared" si="342"/>
        <v>0.22905988474576283</v>
      </c>
      <c r="L764" s="31" t="s">
        <v>2622</v>
      </c>
      <c r="M764" s="64">
        <v>0</v>
      </c>
      <c r="N764" s="31">
        <v>0</v>
      </c>
      <c r="O764" s="65">
        <v>0</v>
      </c>
      <c r="P764" s="28">
        <v>0</v>
      </c>
      <c r="Q764" s="28">
        <v>0</v>
      </c>
      <c r="R764" s="31">
        <v>0</v>
      </c>
      <c r="S764" s="31">
        <f t="shared" si="339"/>
        <v>0</v>
      </c>
      <c r="T764" s="31">
        <f t="shared" si="340"/>
        <v>0.22905988474576283</v>
      </c>
      <c r="U764" s="31">
        <f t="shared" si="344"/>
        <v>0</v>
      </c>
      <c r="V764" s="31">
        <f t="shared" si="343"/>
        <v>0</v>
      </c>
      <c r="W764" s="31">
        <f t="shared" si="338"/>
        <v>0.22905988474576283</v>
      </c>
      <c r="X764" s="31">
        <v>0</v>
      </c>
      <c r="Y764" s="28">
        <v>0</v>
      </c>
      <c r="Z764" s="28">
        <v>0</v>
      </c>
      <c r="AA764" s="28">
        <v>0</v>
      </c>
      <c r="AB764" s="28">
        <v>0</v>
      </c>
      <c r="AC764" s="28">
        <v>0</v>
      </c>
      <c r="AD764" s="28">
        <v>0</v>
      </c>
      <c r="AE764" s="28">
        <v>0</v>
      </c>
      <c r="AF764" s="28">
        <v>0</v>
      </c>
      <c r="AG764" s="28">
        <v>0</v>
      </c>
      <c r="AH764" s="28">
        <v>0</v>
      </c>
      <c r="AI764" s="28">
        <v>0</v>
      </c>
      <c r="AJ764" s="28">
        <v>0</v>
      </c>
      <c r="AK764" s="28">
        <v>0</v>
      </c>
      <c r="AL764" s="28">
        <v>0</v>
      </c>
      <c r="AM764" s="28">
        <v>0</v>
      </c>
      <c r="AN764" s="28">
        <v>0</v>
      </c>
      <c r="AO764" s="28">
        <v>0</v>
      </c>
      <c r="AP764" s="28">
        <v>0</v>
      </c>
      <c r="AQ764" s="28">
        <v>0</v>
      </c>
      <c r="AR764" s="28">
        <v>0</v>
      </c>
      <c r="AS764" s="28">
        <v>0</v>
      </c>
      <c r="AT764" s="28">
        <v>0</v>
      </c>
      <c r="AU764" s="28">
        <v>0</v>
      </c>
      <c r="AV764" s="28">
        <v>0</v>
      </c>
      <c r="AW764" s="28">
        <v>0</v>
      </c>
      <c r="AX764" s="28">
        <v>0</v>
      </c>
      <c r="AY764" s="28">
        <v>0</v>
      </c>
      <c r="AZ764" s="28">
        <v>0</v>
      </c>
      <c r="BA764" s="28">
        <v>0</v>
      </c>
      <c r="BB764" s="28">
        <v>0</v>
      </c>
      <c r="BC764" s="28">
        <v>0</v>
      </c>
      <c r="BD764" s="28">
        <v>0</v>
      </c>
      <c r="BE764" s="28">
        <v>0</v>
      </c>
      <c r="BF764" s="28">
        <v>0</v>
      </c>
      <c r="BG764" s="28">
        <v>0</v>
      </c>
      <c r="BH764" s="28">
        <v>0</v>
      </c>
      <c r="BI764" s="28">
        <v>0</v>
      </c>
      <c r="BJ764" s="28">
        <v>0</v>
      </c>
      <c r="BK764" s="28">
        <v>0</v>
      </c>
      <c r="BL764" s="93">
        <v>0</v>
      </c>
      <c r="BM764" s="28">
        <v>0</v>
      </c>
      <c r="BN764" s="28">
        <v>0</v>
      </c>
      <c r="BO764" s="28">
        <v>0</v>
      </c>
      <c r="BP764" s="28">
        <v>0</v>
      </c>
      <c r="BQ764" s="28">
        <v>0.22905988474576283</v>
      </c>
      <c r="BR764" s="28">
        <v>0</v>
      </c>
      <c r="BS764" s="28">
        <v>0</v>
      </c>
      <c r="BT764" s="28">
        <v>0.22905988474576283</v>
      </c>
      <c r="BU764" s="28">
        <v>0</v>
      </c>
      <c r="BV764" s="31">
        <f t="shared" si="350"/>
        <v>0</v>
      </c>
      <c r="BW764" s="31">
        <f t="shared" si="346"/>
        <v>0</v>
      </c>
      <c r="BX764" s="31">
        <f t="shared" si="347"/>
        <v>0</v>
      </c>
      <c r="BY764" s="31">
        <f t="shared" si="348"/>
        <v>0</v>
      </c>
      <c r="BZ764" s="31">
        <f t="shared" si="349"/>
        <v>0</v>
      </c>
      <c r="CA764" s="31">
        <f t="shared" si="351"/>
        <v>0.22905988474576283</v>
      </c>
      <c r="CB764" s="31">
        <f t="shared" si="352"/>
        <v>0</v>
      </c>
      <c r="CC764" s="31">
        <f t="shared" si="353"/>
        <v>0</v>
      </c>
      <c r="CD764" s="31">
        <f t="shared" si="354"/>
        <v>0.22905988474576283</v>
      </c>
      <c r="CE764" s="31">
        <f t="shared" si="355"/>
        <v>0</v>
      </c>
      <c r="CF764" s="85" t="s">
        <v>1403</v>
      </c>
    </row>
    <row r="765" spans="1:84" ht="29.25" customHeight="1" x14ac:dyDescent="0.25">
      <c r="A765" s="92" t="s">
        <v>124</v>
      </c>
      <c r="B765" s="26" t="s">
        <v>932</v>
      </c>
      <c r="C765" s="36" t="s">
        <v>2307</v>
      </c>
      <c r="D765" s="63">
        <v>2019</v>
      </c>
      <c r="E765" s="63">
        <v>2019</v>
      </c>
      <c r="F765" s="63" t="s">
        <v>1358</v>
      </c>
      <c r="G765" s="64">
        <v>0</v>
      </c>
      <c r="H765" s="64">
        <f t="shared" si="341"/>
        <v>0</v>
      </c>
      <c r="I765" s="31" t="s">
        <v>2662</v>
      </c>
      <c r="J765" s="31">
        <f t="shared" si="345"/>
        <v>3.9256192758485478E-2</v>
      </c>
      <c r="K765" s="31">
        <f t="shared" si="342"/>
        <v>0.30541317966101705</v>
      </c>
      <c r="L765" s="31" t="s">
        <v>2622</v>
      </c>
      <c r="M765" s="64">
        <v>0</v>
      </c>
      <c r="N765" s="31">
        <v>0</v>
      </c>
      <c r="O765" s="65">
        <v>0</v>
      </c>
      <c r="P765" s="28">
        <v>0</v>
      </c>
      <c r="Q765" s="28">
        <v>0</v>
      </c>
      <c r="R765" s="31">
        <v>0</v>
      </c>
      <c r="S765" s="31">
        <f t="shared" si="339"/>
        <v>0</v>
      </c>
      <c r="T765" s="31">
        <f t="shared" si="340"/>
        <v>0.30541317966101705</v>
      </c>
      <c r="U765" s="31">
        <f t="shared" si="344"/>
        <v>0</v>
      </c>
      <c r="V765" s="31">
        <f t="shared" si="343"/>
        <v>0</v>
      </c>
      <c r="W765" s="31">
        <f t="shared" si="338"/>
        <v>0.30541317966101705</v>
      </c>
      <c r="X765" s="31">
        <v>0</v>
      </c>
      <c r="Y765" s="28"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8">
        <v>0</v>
      </c>
      <c r="AG765" s="28">
        <v>0</v>
      </c>
      <c r="AH765" s="28">
        <v>0</v>
      </c>
      <c r="AI765" s="28">
        <v>0</v>
      </c>
      <c r="AJ765" s="28">
        <v>0</v>
      </c>
      <c r="AK765" s="28">
        <v>0</v>
      </c>
      <c r="AL765" s="28">
        <v>0</v>
      </c>
      <c r="AM765" s="28">
        <v>0</v>
      </c>
      <c r="AN765" s="28">
        <v>0</v>
      </c>
      <c r="AO765" s="28">
        <v>0</v>
      </c>
      <c r="AP765" s="28">
        <v>0</v>
      </c>
      <c r="AQ765" s="28">
        <v>0</v>
      </c>
      <c r="AR765" s="28">
        <v>0</v>
      </c>
      <c r="AS765" s="28">
        <v>0</v>
      </c>
      <c r="AT765" s="28">
        <v>0</v>
      </c>
      <c r="AU765" s="28">
        <v>0</v>
      </c>
      <c r="AV765" s="28">
        <v>0</v>
      </c>
      <c r="AW765" s="28">
        <v>0</v>
      </c>
      <c r="AX765" s="28">
        <v>0</v>
      </c>
      <c r="AY765" s="28">
        <v>0</v>
      </c>
      <c r="AZ765" s="28">
        <v>0</v>
      </c>
      <c r="BA765" s="28">
        <v>0</v>
      </c>
      <c r="BB765" s="28">
        <v>0</v>
      </c>
      <c r="BC765" s="28">
        <v>0</v>
      </c>
      <c r="BD765" s="28">
        <v>0</v>
      </c>
      <c r="BE765" s="28">
        <v>0</v>
      </c>
      <c r="BF765" s="28">
        <v>0</v>
      </c>
      <c r="BG765" s="28">
        <v>0</v>
      </c>
      <c r="BH765" s="28">
        <v>0</v>
      </c>
      <c r="BI765" s="28">
        <v>0</v>
      </c>
      <c r="BJ765" s="28">
        <v>0</v>
      </c>
      <c r="BK765" s="28">
        <v>0</v>
      </c>
      <c r="BL765" s="93">
        <v>0</v>
      </c>
      <c r="BM765" s="28">
        <v>0</v>
      </c>
      <c r="BN765" s="28">
        <v>0</v>
      </c>
      <c r="BO765" s="28">
        <v>0</v>
      </c>
      <c r="BP765" s="28">
        <v>0</v>
      </c>
      <c r="BQ765" s="28">
        <v>0.30541317966101705</v>
      </c>
      <c r="BR765" s="28">
        <v>0</v>
      </c>
      <c r="BS765" s="28">
        <v>0</v>
      </c>
      <c r="BT765" s="28">
        <v>0.30541317966101705</v>
      </c>
      <c r="BU765" s="28">
        <v>0</v>
      </c>
      <c r="BV765" s="31">
        <f t="shared" si="350"/>
        <v>0</v>
      </c>
      <c r="BW765" s="31">
        <f t="shared" si="346"/>
        <v>0</v>
      </c>
      <c r="BX765" s="31">
        <f t="shared" si="347"/>
        <v>0</v>
      </c>
      <c r="BY765" s="31">
        <f t="shared" si="348"/>
        <v>0</v>
      </c>
      <c r="BZ765" s="31">
        <f t="shared" si="349"/>
        <v>0</v>
      </c>
      <c r="CA765" s="31">
        <f t="shared" si="351"/>
        <v>0.30541317966101705</v>
      </c>
      <c r="CB765" s="31">
        <f t="shared" si="352"/>
        <v>0</v>
      </c>
      <c r="CC765" s="31">
        <f t="shared" si="353"/>
        <v>0</v>
      </c>
      <c r="CD765" s="31">
        <f t="shared" si="354"/>
        <v>0.30541317966101705</v>
      </c>
      <c r="CE765" s="31">
        <f t="shared" si="355"/>
        <v>0</v>
      </c>
      <c r="CF765" s="85" t="s">
        <v>1403</v>
      </c>
    </row>
    <row r="766" spans="1:84" ht="29.25" customHeight="1" x14ac:dyDescent="0.25">
      <c r="A766" s="92" t="s">
        <v>124</v>
      </c>
      <c r="B766" s="26" t="s">
        <v>2308</v>
      </c>
      <c r="C766" s="36" t="s">
        <v>2309</v>
      </c>
      <c r="D766" s="63">
        <v>2019</v>
      </c>
      <c r="E766" s="63">
        <v>2019</v>
      </c>
      <c r="F766" s="63" t="s">
        <v>1358</v>
      </c>
      <c r="G766" s="64">
        <v>0</v>
      </c>
      <c r="H766" s="64">
        <f t="shared" si="341"/>
        <v>0</v>
      </c>
      <c r="I766" s="31" t="s">
        <v>2662</v>
      </c>
      <c r="J766" s="31">
        <f t="shared" si="345"/>
        <v>2.9442144568864115E-2</v>
      </c>
      <c r="K766" s="31">
        <f t="shared" si="342"/>
        <v>0.22905988474576283</v>
      </c>
      <c r="L766" s="31" t="s">
        <v>2622</v>
      </c>
      <c r="M766" s="64">
        <v>0</v>
      </c>
      <c r="N766" s="31">
        <v>0</v>
      </c>
      <c r="O766" s="65">
        <v>0</v>
      </c>
      <c r="P766" s="28">
        <v>0</v>
      </c>
      <c r="Q766" s="28">
        <v>0</v>
      </c>
      <c r="R766" s="31">
        <v>0</v>
      </c>
      <c r="S766" s="31">
        <f t="shared" si="339"/>
        <v>0</v>
      </c>
      <c r="T766" s="31">
        <f t="shared" si="340"/>
        <v>0.22905988474576283</v>
      </c>
      <c r="U766" s="31">
        <f t="shared" si="344"/>
        <v>0</v>
      </c>
      <c r="V766" s="31">
        <f t="shared" si="343"/>
        <v>0</v>
      </c>
      <c r="W766" s="31">
        <f t="shared" si="338"/>
        <v>0.22905988474576283</v>
      </c>
      <c r="X766" s="31">
        <v>0</v>
      </c>
      <c r="Y766" s="28">
        <v>0</v>
      </c>
      <c r="Z766" s="28">
        <v>0</v>
      </c>
      <c r="AA766" s="28">
        <v>0</v>
      </c>
      <c r="AB766" s="28">
        <v>0</v>
      </c>
      <c r="AC766" s="28">
        <v>0</v>
      </c>
      <c r="AD766" s="28">
        <v>0</v>
      </c>
      <c r="AE766" s="28">
        <v>0</v>
      </c>
      <c r="AF766" s="28">
        <v>0</v>
      </c>
      <c r="AG766" s="28">
        <v>0</v>
      </c>
      <c r="AH766" s="28">
        <v>0</v>
      </c>
      <c r="AI766" s="28">
        <v>0</v>
      </c>
      <c r="AJ766" s="28">
        <v>0</v>
      </c>
      <c r="AK766" s="28">
        <v>0</v>
      </c>
      <c r="AL766" s="28">
        <v>0</v>
      </c>
      <c r="AM766" s="28">
        <v>0</v>
      </c>
      <c r="AN766" s="28">
        <v>0</v>
      </c>
      <c r="AO766" s="28">
        <v>0</v>
      </c>
      <c r="AP766" s="28">
        <v>0</v>
      </c>
      <c r="AQ766" s="28">
        <v>0</v>
      </c>
      <c r="AR766" s="28">
        <v>0</v>
      </c>
      <c r="AS766" s="28">
        <v>0</v>
      </c>
      <c r="AT766" s="28">
        <v>0</v>
      </c>
      <c r="AU766" s="28">
        <v>0</v>
      </c>
      <c r="AV766" s="28">
        <v>0</v>
      </c>
      <c r="AW766" s="28">
        <v>0</v>
      </c>
      <c r="AX766" s="28">
        <v>0</v>
      </c>
      <c r="AY766" s="28">
        <v>0</v>
      </c>
      <c r="AZ766" s="28">
        <v>0</v>
      </c>
      <c r="BA766" s="28">
        <v>0</v>
      </c>
      <c r="BB766" s="28">
        <v>0</v>
      </c>
      <c r="BC766" s="28">
        <v>0</v>
      </c>
      <c r="BD766" s="28">
        <v>0</v>
      </c>
      <c r="BE766" s="28">
        <v>0</v>
      </c>
      <c r="BF766" s="28">
        <v>0</v>
      </c>
      <c r="BG766" s="28">
        <v>0</v>
      </c>
      <c r="BH766" s="28">
        <v>0</v>
      </c>
      <c r="BI766" s="28">
        <v>0</v>
      </c>
      <c r="BJ766" s="28">
        <v>0</v>
      </c>
      <c r="BK766" s="28">
        <v>0</v>
      </c>
      <c r="BL766" s="93">
        <v>0</v>
      </c>
      <c r="BM766" s="28">
        <v>0</v>
      </c>
      <c r="BN766" s="28">
        <v>0</v>
      </c>
      <c r="BO766" s="28">
        <v>0</v>
      </c>
      <c r="BP766" s="28">
        <v>0</v>
      </c>
      <c r="BQ766" s="28">
        <v>0.22905988474576283</v>
      </c>
      <c r="BR766" s="28">
        <v>0</v>
      </c>
      <c r="BS766" s="28">
        <v>0</v>
      </c>
      <c r="BT766" s="28">
        <v>0.22905988474576283</v>
      </c>
      <c r="BU766" s="28">
        <v>0</v>
      </c>
      <c r="BV766" s="31">
        <f t="shared" si="350"/>
        <v>0</v>
      </c>
      <c r="BW766" s="31">
        <f t="shared" si="346"/>
        <v>0</v>
      </c>
      <c r="BX766" s="31">
        <f t="shared" si="347"/>
        <v>0</v>
      </c>
      <c r="BY766" s="31">
        <f t="shared" si="348"/>
        <v>0</v>
      </c>
      <c r="BZ766" s="31">
        <f t="shared" si="349"/>
        <v>0</v>
      </c>
      <c r="CA766" s="31">
        <f t="shared" si="351"/>
        <v>0.22905988474576283</v>
      </c>
      <c r="CB766" s="31">
        <f t="shared" si="352"/>
        <v>0</v>
      </c>
      <c r="CC766" s="31">
        <f t="shared" si="353"/>
        <v>0</v>
      </c>
      <c r="CD766" s="31">
        <f t="shared" si="354"/>
        <v>0.22905988474576283</v>
      </c>
      <c r="CE766" s="31">
        <f t="shared" si="355"/>
        <v>0</v>
      </c>
      <c r="CF766" s="85" t="s">
        <v>1403</v>
      </c>
    </row>
    <row r="767" spans="1:84" ht="29.25" customHeight="1" x14ac:dyDescent="0.25">
      <c r="A767" s="7" t="s">
        <v>124</v>
      </c>
      <c r="B767" s="17" t="s">
        <v>1135</v>
      </c>
      <c r="C767" s="8" t="s">
        <v>1136</v>
      </c>
      <c r="D767" s="63">
        <v>2019</v>
      </c>
      <c r="E767" s="63">
        <v>2019</v>
      </c>
      <c r="F767" s="63" t="s">
        <v>1358</v>
      </c>
      <c r="G767" s="64">
        <v>1.7362397820163487E-2</v>
      </c>
      <c r="H767" s="64">
        <f t="shared" si="341"/>
        <v>0.12744</v>
      </c>
      <c r="I767" s="31" t="s">
        <v>1314</v>
      </c>
      <c r="J767" s="31">
        <v>0</v>
      </c>
      <c r="K767" s="31">
        <f t="shared" si="342"/>
        <v>0</v>
      </c>
      <c r="L767" s="31" t="s">
        <v>1314</v>
      </c>
      <c r="M767" s="64">
        <v>0</v>
      </c>
      <c r="N767" s="31">
        <v>0</v>
      </c>
      <c r="O767" s="65">
        <v>0.20900159999999998</v>
      </c>
      <c r="P767" s="28">
        <v>0.24035183999999996</v>
      </c>
      <c r="Q767" s="28">
        <v>0</v>
      </c>
      <c r="R767" s="31">
        <v>0</v>
      </c>
      <c r="S767" s="31">
        <f t="shared" si="339"/>
        <v>0.12744</v>
      </c>
      <c r="T767" s="31">
        <f t="shared" si="340"/>
        <v>0</v>
      </c>
      <c r="U767" s="31">
        <f t="shared" si="344"/>
        <v>0.12744</v>
      </c>
      <c r="V767" s="31">
        <f t="shared" si="343"/>
        <v>0.12744</v>
      </c>
      <c r="W767" s="31">
        <f t="shared" si="338"/>
        <v>0</v>
      </c>
      <c r="X767" s="31">
        <v>0</v>
      </c>
      <c r="Y767" s="28">
        <v>0</v>
      </c>
      <c r="Z767" s="28">
        <v>0</v>
      </c>
      <c r="AA767" s="28">
        <v>0</v>
      </c>
      <c r="AB767" s="28">
        <v>0</v>
      </c>
      <c r="AC767" s="28">
        <v>0</v>
      </c>
      <c r="AD767" s="28">
        <v>0</v>
      </c>
      <c r="AE767" s="28">
        <v>0</v>
      </c>
      <c r="AF767" s="28">
        <v>0</v>
      </c>
      <c r="AG767" s="28">
        <v>0</v>
      </c>
      <c r="AH767" s="28">
        <v>0</v>
      </c>
      <c r="AI767" s="28">
        <v>0</v>
      </c>
      <c r="AJ767" s="28">
        <v>0</v>
      </c>
      <c r="AK767" s="28">
        <v>0</v>
      </c>
      <c r="AL767" s="28">
        <v>0</v>
      </c>
      <c r="AM767" s="28">
        <v>0</v>
      </c>
      <c r="AN767" s="28">
        <v>0</v>
      </c>
      <c r="AO767" s="28">
        <v>0</v>
      </c>
      <c r="AP767" s="28">
        <v>0</v>
      </c>
      <c r="AQ767" s="28">
        <v>0</v>
      </c>
      <c r="AR767" s="28">
        <v>0</v>
      </c>
      <c r="AS767" s="28">
        <v>0</v>
      </c>
      <c r="AT767" s="28">
        <v>0</v>
      </c>
      <c r="AU767" s="28">
        <v>0</v>
      </c>
      <c r="AV767" s="28">
        <v>0</v>
      </c>
      <c r="AW767" s="28">
        <v>0</v>
      </c>
      <c r="AX767" s="28">
        <v>0</v>
      </c>
      <c r="AY767" s="28">
        <v>0</v>
      </c>
      <c r="AZ767" s="28">
        <v>0</v>
      </c>
      <c r="BA767" s="28">
        <v>0</v>
      </c>
      <c r="BB767" s="28">
        <v>0</v>
      </c>
      <c r="BC767" s="28">
        <v>0</v>
      </c>
      <c r="BD767" s="28">
        <v>0</v>
      </c>
      <c r="BE767" s="28">
        <v>0</v>
      </c>
      <c r="BF767" s="28">
        <v>0</v>
      </c>
      <c r="BG767" s="28">
        <v>0</v>
      </c>
      <c r="BH767" s="28">
        <v>0</v>
      </c>
      <c r="BI767" s="28">
        <v>0</v>
      </c>
      <c r="BJ767" s="28">
        <v>0</v>
      </c>
      <c r="BK767" s="28">
        <v>0</v>
      </c>
      <c r="BL767" s="28">
        <v>0.12744</v>
      </c>
      <c r="BM767" s="28">
        <v>0</v>
      </c>
      <c r="BN767" s="28">
        <v>0</v>
      </c>
      <c r="BO767" s="28">
        <v>0.12744</v>
      </c>
      <c r="BP767" s="28">
        <v>0</v>
      </c>
      <c r="BQ767" s="28">
        <v>0</v>
      </c>
      <c r="BR767" s="28">
        <v>0</v>
      </c>
      <c r="BS767" s="28">
        <v>0</v>
      </c>
      <c r="BT767" s="28">
        <v>0</v>
      </c>
      <c r="BU767" s="28">
        <v>0</v>
      </c>
      <c r="BV767" s="31">
        <f t="shared" si="350"/>
        <v>0.12744</v>
      </c>
      <c r="BW767" s="31">
        <f t="shared" si="346"/>
        <v>0</v>
      </c>
      <c r="BX767" s="31">
        <f t="shared" si="347"/>
        <v>0</v>
      </c>
      <c r="BY767" s="31">
        <f t="shared" si="348"/>
        <v>0.12744</v>
      </c>
      <c r="BZ767" s="31">
        <f t="shared" si="349"/>
        <v>0</v>
      </c>
      <c r="CA767" s="31">
        <f t="shared" si="351"/>
        <v>0</v>
      </c>
      <c r="CB767" s="31">
        <f t="shared" si="352"/>
        <v>0</v>
      </c>
      <c r="CC767" s="31">
        <f t="shared" si="353"/>
        <v>0</v>
      </c>
      <c r="CD767" s="31">
        <f t="shared" si="354"/>
        <v>0</v>
      </c>
      <c r="CE767" s="31">
        <f t="shared" si="355"/>
        <v>0</v>
      </c>
      <c r="CF767" s="85" t="s">
        <v>1972</v>
      </c>
    </row>
    <row r="768" spans="1:84" ht="29.25" customHeight="1" x14ac:dyDescent="0.25">
      <c r="A768" s="7" t="s">
        <v>124</v>
      </c>
      <c r="B768" s="17" t="s">
        <v>1137</v>
      </c>
      <c r="C768" s="8" t="s">
        <v>1138</v>
      </c>
      <c r="D768" s="63">
        <v>2019</v>
      </c>
      <c r="E768" s="63">
        <v>2019</v>
      </c>
      <c r="F768" s="63" t="s">
        <v>1358</v>
      </c>
      <c r="G768" s="64">
        <v>1.7362397820163487E-2</v>
      </c>
      <c r="H768" s="64">
        <f t="shared" si="341"/>
        <v>0.12744</v>
      </c>
      <c r="I768" s="31" t="s">
        <v>1314</v>
      </c>
      <c r="J768" s="31">
        <v>0</v>
      </c>
      <c r="K768" s="31">
        <f t="shared" si="342"/>
        <v>0</v>
      </c>
      <c r="L768" s="31" t="s">
        <v>1314</v>
      </c>
      <c r="M768" s="64">
        <v>0</v>
      </c>
      <c r="N768" s="31">
        <v>0</v>
      </c>
      <c r="O768" s="65">
        <v>0.20900159999999998</v>
      </c>
      <c r="P768" s="28">
        <v>0.24035183999999996</v>
      </c>
      <c r="Q768" s="28">
        <v>0</v>
      </c>
      <c r="R768" s="31">
        <v>0</v>
      </c>
      <c r="S768" s="31">
        <f t="shared" si="339"/>
        <v>0.12744</v>
      </c>
      <c r="T768" s="31">
        <f t="shared" si="340"/>
        <v>0</v>
      </c>
      <c r="U768" s="31">
        <f t="shared" si="344"/>
        <v>0.12744</v>
      </c>
      <c r="V768" s="31">
        <f t="shared" si="343"/>
        <v>0.12744</v>
      </c>
      <c r="W768" s="31">
        <f t="shared" si="338"/>
        <v>0</v>
      </c>
      <c r="X768" s="31">
        <v>0</v>
      </c>
      <c r="Y768" s="28">
        <v>0</v>
      </c>
      <c r="Z768" s="28">
        <v>0</v>
      </c>
      <c r="AA768" s="28">
        <v>0</v>
      </c>
      <c r="AB768" s="28">
        <v>0</v>
      </c>
      <c r="AC768" s="28">
        <v>0</v>
      </c>
      <c r="AD768" s="28">
        <v>0</v>
      </c>
      <c r="AE768" s="28">
        <v>0</v>
      </c>
      <c r="AF768" s="28">
        <v>0</v>
      </c>
      <c r="AG768" s="28">
        <v>0</v>
      </c>
      <c r="AH768" s="28">
        <v>0</v>
      </c>
      <c r="AI768" s="28">
        <v>0</v>
      </c>
      <c r="AJ768" s="28">
        <v>0</v>
      </c>
      <c r="AK768" s="28">
        <v>0</v>
      </c>
      <c r="AL768" s="28">
        <v>0</v>
      </c>
      <c r="AM768" s="28">
        <v>0</v>
      </c>
      <c r="AN768" s="28">
        <v>0</v>
      </c>
      <c r="AO768" s="28">
        <v>0</v>
      </c>
      <c r="AP768" s="28">
        <v>0</v>
      </c>
      <c r="AQ768" s="28">
        <v>0</v>
      </c>
      <c r="AR768" s="28">
        <v>0</v>
      </c>
      <c r="AS768" s="28">
        <v>0</v>
      </c>
      <c r="AT768" s="28">
        <v>0</v>
      </c>
      <c r="AU768" s="28">
        <v>0</v>
      </c>
      <c r="AV768" s="28">
        <v>0</v>
      </c>
      <c r="AW768" s="28">
        <v>0</v>
      </c>
      <c r="AX768" s="28">
        <v>0</v>
      </c>
      <c r="AY768" s="28">
        <v>0</v>
      </c>
      <c r="AZ768" s="28">
        <v>0</v>
      </c>
      <c r="BA768" s="28">
        <v>0</v>
      </c>
      <c r="BB768" s="28">
        <v>0</v>
      </c>
      <c r="BC768" s="28">
        <v>0</v>
      </c>
      <c r="BD768" s="28">
        <v>0</v>
      </c>
      <c r="BE768" s="28">
        <v>0</v>
      </c>
      <c r="BF768" s="28">
        <v>0</v>
      </c>
      <c r="BG768" s="28">
        <v>0</v>
      </c>
      <c r="BH768" s="28">
        <v>0</v>
      </c>
      <c r="BI768" s="28">
        <v>0</v>
      </c>
      <c r="BJ768" s="28">
        <v>0</v>
      </c>
      <c r="BK768" s="28">
        <v>0</v>
      </c>
      <c r="BL768" s="28">
        <v>0.12744</v>
      </c>
      <c r="BM768" s="28">
        <v>0</v>
      </c>
      <c r="BN768" s="28">
        <v>0</v>
      </c>
      <c r="BO768" s="28">
        <v>0.12744</v>
      </c>
      <c r="BP768" s="28">
        <v>0</v>
      </c>
      <c r="BQ768" s="28">
        <v>0</v>
      </c>
      <c r="BR768" s="28">
        <v>0</v>
      </c>
      <c r="BS768" s="28">
        <v>0</v>
      </c>
      <c r="BT768" s="28">
        <v>0</v>
      </c>
      <c r="BU768" s="28">
        <v>0</v>
      </c>
      <c r="BV768" s="31">
        <f t="shared" si="350"/>
        <v>0.12744</v>
      </c>
      <c r="BW768" s="31">
        <f t="shared" si="346"/>
        <v>0</v>
      </c>
      <c r="BX768" s="31">
        <f t="shared" si="347"/>
        <v>0</v>
      </c>
      <c r="BY768" s="31">
        <f t="shared" si="348"/>
        <v>0.12744</v>
      </c>
      <c r="BZ768" s="31">
        <f t="shared" si="349"/>
        <v>0</v>
      </c>
      <c r="CA768" s="31">
        <f t="shared" si="351"/>
        <v>0</v>
      </c>
      <c r="CB768" s="31">
        <f t="shared" si="352"/>
        <v>0</v>
      </c>
      <c r="CC768" s="31">
        <f t="shared" si="353"/>
        <v>0</v>
      </c>
      <c r="CD768" s="31">
        <f t="shared" si="354"/>
        <v>0</v>
      </c>
      <c r="CE768" s="31">
        <f t="shared" si="355"/>
        <v>0</v>
      </c>
      <c r="CF768" s="85" t="s">
        <v>1972</v>
      </c>
    </row>
    <row r="769" spans="1:84" ht="29.25" customHeight="1" x14ac:dyDescent="0.25">
      <c r="A769" s="7" t="s">
        <v>124</v>
      </c>
      <c r="B769" s="17" t="s">
        <v>1139</v>
      </c>
      <c r="C769" s="8" t="s">
        <v>1140</v>
      </c>
      <c r="D769" s="63">
        <v>2019</v>
      </c>
      <c r="E769" s="63">
        <v>2019</v>
      </c>
      <c r="F769" s="63" t="s">
        <v>1358</v>
      </c>
      <c r="G769" s="64">
        <v>1.7362397820163487E-2</v>
      </c>
      <c r="H769" s="64">
        <f t="shared" si="341"/>
        <v>0.12744</v>
      </c>
      <c r="I769" s="31" t="s">
        <v>1314</v>
      </c>
      <c r="J769" s="31">
        <v>0</v>
      </c>
      <c r="K769" s="31">
        <f t="shared" si="342"/>
        <v>0</v>
      </c>
      <c r="L769" s="31" t="s">
        <v>1314</v>
      </c>
      <c r="M769" s="64">
        <v>0</v>
      </c>
      <c r="N769" s="31">
        <v>0</v>
      </c>
      <c r="O769" s="65">
        <v>0.20900159999999998</v>
      </c>
      <c r="P769" s="28">
        <v>0.24035183999999996</v>
      </c>
      <c r="Q769" s="28">
        <v>0</v>
      </c>
      <c r="R769" s="31">
        <v>0</v>
      </c>
      <c r="S769" s="31">
        <f t="shared" si="339"/>
        <v>0.12744</v>
      </c>
      <c r="T769" s="31">
        <f t="shared" si="340"/>
        <v>0</v>
      </c>
      <c r="U769" s="31">
        <f t="shared" si="344"/>
        <v>0.12744</v>
      </c>
      <c r="V769" s="31">
        <f t="shared" si="343"/>
        <v>0.12744</v>
      </c>
      <c r="W769" s="31">
        <f t="shared" si="338"/>
        <v>0</v>
      </c>
      <c r="X769" s="31">
        <v>0</v>
      </c>
      <c r="Y769" s="28">
        <v>0</v>
      </c>
      <c r="Z769" s="28">
        <v>0</v>
      </c>
      <c r="AA769" s="28">
        <v>0</v>
      </c>
      <c r="AB769" s="28">
        <v>0</v>
      </c>
      <c r="AC769" s="28">
        <v>0</v>
      </c>
      <c r="AD769" s="28">
        <v>0</v>
      </c>
      <c r="AE769" s="28">
        <v>0</v>
      </c>
      <c r="AF769" s="28">
        <v>0</v>
      </c>
      <c r="AG769" s="28">
        <v>0</v>
      </c>
      <c r="AH769" s="28">
        <v>0</v>
      </c>
      <c r="AI769" s="28">
        <v>0</v>
      </c>
      <c r="AJ769" s="28">
        <v>0</v>
      </c>
      <c r="AK769" s="28">
        <v>0</v>
      </c>
      <c r="AL769" s="28">
        <v>0</v>
      </c>
      <c r="AM769" s="28">
        <v>0</v>
      </c>
      <c r="AN769" s="28">
        <v>0</v>
      </c>
      <c r="AO769" s="28">
        <v>0</v>
      </c>
      <c r="AP769" s="28">
        <v>0</v>
      </c>
      <c r="AQ769" s="28">
        <v>0</v>
      </c>
      <c r="AR769" s="28">
        <v>0</v>
      </c>
      <c r="AS769" s="28">
        <v>0</v>
      </c>
      <c r="AT769" s="28">
        <v>0</v>
      </c>
      <c r="AU769" s="28">
        <v>0</v>
      </c>
      <c r="AV769" s="28">
        <v>0</v>
      </c>
      <c r="AW769" s="28">
        <v>0</v>
      </c>
      <c r="AX769" s="28">
        <v>0</v>
      </c>
      <c r="AY769" s="28">
        <v>0</v>
      </c>
      <c r="AZ769" s="28">
        <v>0</v>
      </c>
      <c r="BA769" s="28">
        <v>0</v>
      </c>
      <c r="BB769" s="28">
        <v>0</v>
      </c>
      <c r="BC769" s="28">
        <v>0</v>
      </c>
      <c r="BD769" s="28">
        <v>0</v>
      </c>
      <c r="BE769" s="28">
        <v>0</v>
      </c>
      <c r="BF769" s="28">
        <v>0</v>
      </c>
      <c r="BG769" s="28">
        <v>0</v>
      </c>
      <c r="BH769" s="28">
        <v>0</v>
      </c>
      <c r="BI769" s="28">
        <v>0</v>
      </c>
      <c r="BJ769" s="28">
        <v>0</v>
      </c>
      <c r="BK769" s="28">
        <v>0</v>
      </c>
      <c r="BL769" s="28">
        <v>0.12744</v>
      </c>
      <c r="BM769" s="28">
        <v>0</v>
      </c>
      <c r="BN769" s="28">
        <v>0</v>
      </c>
      <c r="BO769" s="28">
        <v>0.12744</v>
      </c>
      <c r="BP769" s="28">
        <v>0</v>
      </c>
      <c r="BQ769" s="28">
        <v>0</v>
      </c>
      <c r="BR769" s="28">
        <v>0</v>
      </c>
      <c r="BS769" s="28">
        <v>0</v>
      </c>
      <c r="BT769" s="28">
        <v>0</v>
      </c>
      <c r="BU769" s="28">
        <v>0</v>
      </c>
      <c r="BV769" s="31">
        <f t="shared" si="350"/>
        <v>0.12744</v>
      </c>
      <c r="BW769" s="31">
        <f t="shared" si="346"/>
        <v>0</v>
      </c>
      <c r="BX769" s="31">
        <f t="shared" si="347"/>
        <v>0</v>
      </c>
      <c r="BY769" s="31">
        <f t="shared" si="348"/>
        <v>0.12744</v>
      </c>
      <c r="BZ769" s="31">
        <f t="shared" si="349"/>
        <v>0</v>
      </c>
      <c r="CA769" s="31">
        <f t="shared" si="351"/>
        <v>0</v>
      </c>
      <c r="CB769" s="31">
        <f t="shared" si="352"/>
        <v>0</v>
      </c>
      <c r="CC769" s="31">
        <f t="shared" si="353"/>
        <v>0</v>
      </c>
      <c r="CD769" s="31">
        <f t="shared" si="354"/>
        <v>0</v>
      </c>
      <c r="CE769" s="31">
        <f t="shared" si="355"/>
        <v>0</v>
      </c>
      <c r="CF769" s="85" t="s">
        <v>1972</v>
      </c>
    </row>
    <row r="770" spans="1:84" ht="29.25" customHeight="1" x14ac:dyDescent="0.25">
      <c r="A770" s="7" t="s">
        <v>124</v>
      </c>
      <c r="B770" s="17" t="s">
        <v>1141</v>
      </c>
      <c r="C770" s="8" t="s">
        <v>1142</v>
      </c>
      <c r="D770" s="63">
        <v>2019</v>
      </c>
      <c r="E770" s="63">
        <v>2019</v>
      </c>
      <c r="F770" s="63" t="s">
        <v>1358</v>
      </c>
      <c r="G770" s="64">
        <v>2.6043596730245231E-2</v>
      </c>
      <c r="H770" s="64">
        <f t="shared" si="341"/>
        <v>0.19116</v>
      </c>
      <c r="I770" s="31" t="s">
        <v>1314</v>
      </c>
      <c r="J770" s="31">
        <v>0</v>
      </c>
      <c r="K770" s="31">
        <f t="shared" si="342"/>
        <v>0</v>
      </c>
      <c r="L770" s="31" t="s">
        <v>1314</v>
      </c>
      <c r="M770" s="64">
        <v>0</v>
      </c>
      <c r="N770" s="31">
        <v>0</v>
      </c>
      <c r="O770" s="65">
        <v>0.31350239999999996</v>
      </c>
      <c r="P770" s="28">
        <v>0.36052775999999992</v>
      </c>
      <c r="Q770" s="28">
        <v>0</v>
      </c>
      <c r="R770" s="31">
        <v>0</v>
      </c>
      <c r="S770" s="31">
        <f t="shared" si="339"/>
        <v>0.19116</v>
      </c>
      <c r="T770" s="31">
        <f t="shared" si="340"/>
        <v>0</v>
      </c>
      <c r="U770" s="31">
        <f t="shared" si="344"/>
        <v>0.19116</v>
      </c>
      <c r="V770" s="31">
        <f t="shared" si="343"/>
        <v>0.19116</v>
      </c>
      <c r="W770" s="31">
        <f t="shared" ref="W770:W833" si="356">AC770+BQ770</f>
        <v>0</v>
      </c>
      <c r="X770" s="31">
        <v>0</v>
      </c>
      <c r="Y770" s="28">
        <v>0</v>
      </c>
      <c r="Z770" s="28">
        <v>0</v>
      </c>
      <c r="AA770" s="28">
        <v>0</v>
      </c>
      <c r="AB770" s="28">
        <v>0</v>
      </c>
      <c r="AC770" s="28">
        <v>0</v>
      </c>
      <c r="AD770" s="28">
        <v>0</v>
      </c>
      <c r="AE770" s="28">
        <v>0</v>
      </c>
      <c r="AF770" s="28">
        <v>0</v>
      </c>
      <c r="AG770" s="28">
        <v>0</v>
      </c>
      <c r="AH770" s="28">
        <v>0</v>
      </c>
      <c r="AI770" s="28">
        <v>0</v>
      </c>
      <c r="AJ770" s="28">
        <v>0</v>
      </c>
      <c r="AK770" s="28">
        <v>0</v>
      </c>
      <c r="AL770" s="28">
        <v>0</v>
      </c>
      <c r="AM770" s="28">
        <v>0</v>
      </c>
      <c r="AN770" s="28">
        <v>0</v>
      </c>
      <c r="AO770" s="28">
        <v>0</v>
      </c>
      <c r="AP770" s="28">
        <v>0</v>
      </c>
      <c r="AQ770" s="28">
        <v>0</v>
      </c>
      <c r="AR770" s="28">
        <v>0</v>
      </c>
      <c r="AS770" s="28">
        <v>0</v>
      </c>
      <c r="AT770" s="28">
        <v>0</v>
      </c>
      <c r="AU770" s="28">
        <v>0</v>
      </c>
      <c r="AV770" s="28">
        <v>0</v>
      </c>
      <c r="AW770" s="28">
        <v>0</v>
      </c>
      <c r="AX770" s="28">
        <v>0</v>
      </c>
      <c r="AY770" s="28">
        <v>0</v>
      </c>
      <c r="AZ770" s="28">
        <v>0</v>
      </c>
      <c r="BA770" s="28">
        <v>0</v>
      </c>
      <c r="BB770" s="28">
        <v>0</v>
      </c>
      <c r="BC770" s="28">
        <v>0</v>
      </c>
      <c r="BD770" s="28">
        <v>0</v>
      </c>
      <c r="BE770" s="28">
        <v>0</v>
      </c>
      <c r="BF770" s="28">
        <v>0</v>
      </c>
      <c r="BG770" s="28">
        <v>0</v>
      </c>
      <c r="BH770" s="28">
        <v>0</v>
      </c>
      <c r="BI770" s="28">
        <v>0</v>
      </c>
      <c r="BJ770" s="28">
        <v>0</v>
      </c>
      <c r="BK770" s="28">
        <v>0</v>
      </c>
      <c r="BL770" s="28">
        <v>0.19116</v>
      </c>
      <c r="BM770" s="28">
        <v>0</v>
      </c>
      <c r="BN770" s="28">
        <v>0</v>
      </c>
      <c r="BO770" s="28">
        <v>0.19116</v>
      </c>
      <c r="BP770" s="28">
        <v>0</v>
      </c>
      <c r="BQ770" s="28">
        <v>0</v>
      </c>
      <c r="BR770" s="28">
        <v>0</v>
      </c>
      <c r="BS770" s="28">
        <v>0</v>
      </c>
      <c r="BT770" s="28">
        <v>0</v>
      </c>
      <c r="BU770" s="28">
        <v>0</v>
      </c>
      <c r="BV770" s="31">
        <f t="shared" si="350"/>
        <v>0.19116</v>
      </c>
      <c r="BW770" s="31">
        <f t="shared" si="346"/>
        <v>0</v>
      </c>
      <c r="BX770" s="31">
        <f t="shared" si="347"/>
        <v>0</v>
      </c>
      <c r="BY770" s="31">
        <f t="shared" si="348"/>
        <v>0.19116</v>
      </c>
      <c r="BZ770" s="31">
        <f t="shared" si="349"/>
        <v>0</v>
      </c>
      <c r="CA770" s="31">
        <f t="shared" si="351"/>
        <v>0</v>
      </c>
      <c r="CB770" s="31">
        <f t="shared" si="352"/>
        <v>0</v>
      </c>
      <c r="CC770" s="31">
        <f t="shared" si="353"/>
        <v>0</v>
      </c>
      <c r="CD770" s="31">
        <f t="shared" si="354"/>
        <v>0</v>
      </c>
      <c r="CE770" s="31">
        <f t="shared" si="355"/>
        <v>0</v>
      </c>
      <c r="CF770" s="85" t="s">
        <v>1972</v>
      </c>
    </row>
    <row r="771" spans="1:84" ht="29.25" customHeight="1" x14ac:dyDescent="0.25">
      <c r="A771" s="7" t="s">
        <v>124</v>
      </c>
      <c r="B771" s="17" t="s">
        <v>1143</v>
      </c>
      <c r="C771" s="8" t="s">
        <v>1144</v>
      </c>
      <c r="D771" s="63">
        <v>2019</v>
      </c>
      <c r="E771" s="63">
        <v>2019</v>
      </c>
      <c r="F771" s="63" t="s">
        <v>1358</v>
      </c>
      <c r="G771" s="64">
        <v>2.6043596730245231E-2</v>
      </c>
      <c r="H771" s="64">
        <f t="shared" si="341"/>
        <v>0.19116</v>
      </c>
      <c r="I771" s="31" t="s">
        <v>1314</v>
      </c>
      <c r="J771" s="31">
        <v>0</v>
      </c>
      <c r="K771" s="31">
        <f t="shared" si="342"/>
        <v>0</v>
      </c>
      <c r="L771" s="31" t="s">
        <v>1314</v>
      </c>
      <c r="M771" s="64">
        <v>0</v>
      </c>
      <c r="N771" s="31">
        <v>0</v>
      </c>
      <c r="O771" s="65">
        <v>0.31350239999999996</v>
      </c>
      <c r="P771" s="28">
        <v>0.36052775999999992</v>
      </c>
      <c r="Q771" s="28">
        <v>0</v>
      </c>
      <c r="R771" s="31">
        <v>0</v>
      </c>
      <c r="S771" s="31">
        <f t="shared" si="339"/>
        <v>0.19116</v>
      </c>
      <c r="T771" s="31">
        <f t="shared" si="340"/>
        <v>0</v>
      </c>
      <c r="U771" s="31">
        <f t="shared" si="344"/>
        <v>0.19116</v>
      </c>
      <c r="V771" s="31">
        <f t="shared" si="343"/>
        <v>0.19116</v>
      </c>
      <c r="W771" s="31">
        <f t="shared" si="356"/>
        <v>0</v>
      </c>
      <c r="X771" s="31">
        <v>0</v>
      </c>
      <c r="Y771" s="28">
        <v>0</v>
      </c>
      <c r="Z771" s="28">
        <v>0</v>
      </c>
      <c r="AA771" s="28">
        <v>0</v>
      </c>
      <c r="AB771" s="28">
        <v>0</v>
      </c>
      <c r="AC771" s="28">
        <v>0</v>
      </c>
      <c r="AD771" s="28">
        <v>0</v>
      </c>
      <c r="AE771" s="28">
        <v>0</v>
      </c>
      <c r="AF771" s="28">
        <v>0</v>
      </c>
      <c r="AG771" s="28">
        <v>0</v>
      </c>
      <c r="AH771" s="28">
        <v>0</v>
      </c>
      <c r="AI771" s="28">
        <v>0</v>
      </c>
      <c r="AJ771" s="28">
        <v>0</v>
      </c>
      <c r="AK771" s="28">
        <v>0</v>
      </c>
      <c r="AL771" s="28">
        <v>0</v>
      </c>
      <c r="AM771" s="28">
        <v>0</v>
      </c>
      <c r="AN771" s="28">
        <v>0</v>
      </c>
      <c r="AO771" s="28">
        <v>0</v>
      </c>
      <c r="AP771" s="28">
        <v>0</v>
      </c>
      <c r="AQ771" s="28">
        <v>0</v>
      </c>
      <c r="AR771" s="28">
        <v>0</v>
      </c>
      <c r="AS771" s="28">
        <v>0</v>
      </c>
      <c r="AT771" s="28">
        <v>0</v>
      </c>
      <c r="AU771" s="28">
        <v>0</v>
      </c>
      <c r="AV771" s="28">
        <v>0</v>
      </c>
      <c r="AW771" s="28">
        <v>0</v>
      </c>
      <c r="AX771" s="28">
        <v>0</v>
      </c>
      <c r="AY771" s="28">
        <v>0</v>
      </c>
      <c r="AZ771" s="28">
        <v>0</v>
      </c>
      <c r="BA771" s="28">
        <v>0</v>
      </c>
      <c r="BB771" s="28">
        <v>0</v>
      </c>
      <c r="BC771" s="28">
        <v>0</v>
      </c>
      <c r="BD771" s="28">
        <v>0</v>
      </c>
      <c r="BE771" s="28">
        <v>0</v>
      </c>
      <c r="BF771" s="28">
        <v>0</v>
      </c>
      <c r="BG771" s="28">
        <v>0</v>
      </c>
      <c r="BH771" s="28">
        <v>0</v>
      </c>
      <c r="BI771" s="28">
        <v>0</v>
      </c>
      <c r="BJ771" s="28">
        <v>0</v>
      </c>
      <c r="BK771" s="28">
        <v>0</v>
      </c>
      <c r="BL771" s="28">
        <v>0.19116</v>
      </c>
      <c r="BM771" s="28">
        <v>0</v>
      </c>
      <c r="BN771" s="28">
        <v>0</v>
      </c>
      <c r="BO771" s="28">
        <v>0.19116</v>
      </c>
      <c r="BP771" s="28">
        <v>0</v>
      </c>
      <c r="BQ771" s="28">
        <v>0</v>
      </c>
      <c r="BR771" s="28">
        <v>0</v>
      </c>
      <c r="BS771" s="28">
        <v>0</v>
      </c>
      <c r="BT771" s="28">
        <v>0</v>
      </c>
      <c r="BU771" s="28">
        <v>0</v>
      </c>
      <c r="BV771" s="31">
        <f t="shared" si="350"/>
        <v>0.19116</v>
      </c>
      <c r="BW771" s="31">
        <f t="shared" si="346"/>
        <v>0</v>
      </c>
      <c r="BX771" s="31">
        <f t="shared" si="347"/>
        <v>0</v>
      </c>
      <c r="BY771" s="31">
        <f t="shared" si="348"/>
        <v>0.19116</v>
      </c>
      <c r="BZ771" s="31">
        <f t="shared" si="349"/>
        <v>0</v>
      </c>
      <c r="CA771" s="31">
        <f t="shared" si="351"/>
        <v>0</v>
      </c>
      <c r="CB771" s="31">
        <f t="shared" si="352"/>
        <v>0</v>
      </c>
      <c r="CC771" s="31">
        <f t="shared" si="353"/>
        <v>0</v>
      </c>
      <c r="CD771" s="31">
        <f t="shared" si="354"/>
        <v>0</v>
      </c>
      <c r="CE771" s="31">
        <f t="shared" si="355"/>
        <v>0</v>
      </c>
      <c r="CF771" s="85" t="s">
        <v>1972</v>
      </c>
    </row>
    <row r="772" spans="1:84" ht="29.25" customHeight="1" x14ac:dyDescent="0.25">
      <c r="A772" s="7" t="s">
        <v>124</v>
      </c>
      <c r="B772" s="17" t="s">
        <v>1145</v>
      </c>
      <c r="C772" s="8" t="s">
        <v>1146</v>
      </c>
      <c r="D772" s="63">
        <v>2019</v>
      </c>
      <c r="E772" s="63">
        <v>2019</v>
      </c>
      <c r="F772" s="63" t="s">
        <v>1358</v>
      </c>
      <c r="G772" s="64">
        <v>4.3405994550408715E-2</v>
      </c>
      <c r="H772" s="64">
        <f t="shared" si="341"/>
        <v>0.31859999999999994</v>
      </c>
      <c r="I772" s="31" t="s">
        <v>1314</v>
      </c>
      <c r="J772" s="31">
        <v>0</v>
      </c>
      <c r="K772" s="31">
        <f t="shared" si="342"/>
        <v>0</v>
      </c>
      <c r="L772" s="31" t="s">
        <v>1314</v>
      </c>
      <c r="M772" s="64">
        <v>0</v>
      </c>
      <c r="N772" s="31">
        <v>0</v>
      </c>
      <c r="O772" s="65">
        <v>0.52250399999999986</v>
      </c>
      <c r="P772" s="28">
        <v>0.60087959999999974</v>
      </c>
      <c r="Q772" s="28">
        <v>0</v>
      </c>
      <c r="R772" s="31">
        <v>0</v>
      </c>
      <c r="S772" s="31">
        <f t="shared" si="339"/>
        <v>0.31859999999999994</v>
      </c>
      <c r="T772" s="31">
        <f t="shared" si="340"/>
        <v>0</v>
      </c>
      <c r="U772" s="31">
        <f t="shared" si="344"/>
        <v>0.31859999999999994</v>
      </c>
      <c r="V772" s="31">
        <f t="shared" si="343"/>
        <v>0.31859999999999994</v>
      </c>
      <c r="W772" s="31">
        <f t="shared" si="356"/>
        <v>0</v>
      </c>
      <c r="X772" s="31">
        <v>0</v>
      </c>
      <c r="Y772" s="28">
        <v>0</v>
      </c>
      <c r="Z772" s="28">
        <v>0</v>
      </c>
      <c r="AA772" s="28">
        <v>0</v>
      </c>
      <c r="AB772" s="28">
        <v>0</v>
      </c>
      <c r="AC772" s="28">
        <v>0</v>
      </c>
      <c r="AD772" s="28">
        <v>0</v>
      </c>
      <c r="AE772" s="28">
        <v>0</v>
      </c>
      <c r="AF772" s="28">
        <v>0</v>
      </c>
      <c r="AG772" s="28">
        <v>0</v>
      </c>
      <c r="AH772" s="28">
        <v>0</v>
      </c>
      <c r="AI772" s="28">
        <v>0</v>
      </c>
      <c r="AJ772" s="28">
        <v>0</v>
      </c>
      <c r="AK772" s="28">
        <v>0</v>
      </c>
      <c r="AL772" s="28">
        <v>0</v>
      </c>
      <c r="AM772" s="28">
        <v>0</v>
      </c>
      <c r="AN772" s="28">
        <v>0</v>
      </c>
      <c r="AO772" s="28">
        <v>0</v>
      </c>
      <c r="AP772" s="28">
        <v>0</v>
      </c>
      <c r="AQ772" s="28">
        <v>0</v>
      </c>
      <c r="AR772" s="28">
        <v>0</v>
      </c>
      <c r="AS772" s="28">
        <v>0</v>
      </c>
      <c r="AT772" s="28">
        <v>0</v>
      </c>
      <c r="AU772" s="28">
        <v>0</v>
      </c>
      <c r="AV772" s="28">
        <v>0</v>
      </c>
      <c r="AW772" s="28">
        <v>0</v>
      </c>
      <c r="AX772" s="28">
        <v>0</v>
      </c>
      <c r="AY772" s="28">
        <v>0</v>
      </c>
      <c r="AZ772" s="28">
        <v>0</v>
      </c>
      <c r="BA772" s="28">
        <v>0</v>
      </c>
      <c r="BB772" s="28">
        <v>0</v>
      </c>
      <c r="BC772" s="28">
        <v>0</v>
      </c>
      <c r="BD772" s="28">
        <v>0</v>
      </c>
      <c r="BE772" s="28">
        <v>0</v>
      </c>
      <c r="BF772" s="28">
        <v>0</v>
      </c>
      <c r="BG772" s="28">
        <v>0</v>
      </c>
      <c r="BH772" s="28">
        <v>0</v>
      </c>
      <c r="BI772" s="28">
        <v>0</v>
      </c>
      <c r="BJ772" s="28">
        <v>0</v>
      </c>
      <c r="BK772" s="28">
        <v>0</v>
      </c>
      <c r="BL772" s="28">
        <v>0.31859999999999994</v>
      </c>
      <c r="BM772" s="28">
        <v>0</v>
      </c>
      <c r="BN772" s="28">
        <v>0</v>
      </c>
      <c r="BO772" s="28">
        <v>0.31859999999999994</v>
      </c>
      <c r="BP772" s="28">
        <v>0</v>
      </c>
      <c r="BQ772" s="28">
        <v>0</v>
      </c>
      <c r="BR772" s="28">
        <v>0</v>
      </c>
      <c r="BS772" s="28">
        <v>0</v>
      </c>
      <c r="BT772" s="28">
        <v>0</v>
      </c>
      <c r="BU772" s="28">
        <v>0</v>
      </c>
      <c r="BV772" s="31">
        <f t="shared" si="350"/>
        <v>0.31859999999999994</v>
      </c>
      <c r="BW772" s="31">
        <f t="shared" si="346"/>
        <v>0</v>
      </c>
      <c r="BX772" s="31">
        <f t="shared" si="347"/>
        <v>0</v>
      </c>
      <c r="BY772" s="31">
        <f t="shared" si="348"/>
        <v>0.31859999999999994</v>
      </c>
      <c r="BZ772" s="31">
        <f t="shared" si="349"/>
        <v>0</v>
      </c>
      <c r="CA772" s="31">
        <f t="shared" si="351"/>
        <v>0</v>
      </c>
      <c r="CB772" s="31">
        <f t="shared" si="352"/>
        <v>0</v>
      </c>
      <c r="CC772" s="31">
        <f t="shared" si="353"/>
        <v>0</v>
      </c>
      <c r="CD772" s="31">
        <f t="shared" si="354"/>
        <v>0</v>
      </c>
      <c r="CE772" s="31">
        <f t="shared" si="355"/>
        <v>0</v>
      </c>
      <c r="CF772" s="85" t="s">
        <v>1972</v>
      </c>
    </row>
    <row r="773" spans="1:84" ht="29.25" customHeight="1" x14ac:dyDescent="0.25">
      <c r="A773" s="7" t="s">
        <v>124</v>
      </c>
      <c r="B773" s="17" t="s">
        <v>1147</v>
      </c>
      <c r="C773" s="8" t="s">
        <v>1148</v>
      </c>
      <c r="D773" s="63">
        <v>2019</v>
      </c>
      <c r="E773" s="63">
        <v>2019</v>
      </c>
      <c r="F773" s="63" t="s">
        <v>1358</v>
      </c>
      <c r="G773" s="64">
        <v>2.6043596730245231E-2</v>
      </c>
      <c r="H773" s="64">
        <f t="shared" si="341"/>
        <v>0.19116</v>
      </c>
      <c r="I773" s="31" t="s">
        <v>1314</v>
      </c>
      <c r="J773" s="31">
        <f>K773/7.78</f>
        <v>1.6061653087011438E-2</v>
      </c>
      <c r="K773" s="31">
        <f t="shared" si="342"/>
        <v>0.124959661016949</v>
      </c>
      <c r="L773" s="31" t="s">
        <v>2622</v>
      </c>
      <c r="M773" s="64">
        <v>0</v>
      </c>
      <c r="N773" s="31">
        <v>0</v>
      </c>
      <c r="O773" s="65">
        <v>0.31350239999999996</v>
      </c>
      <c r="P773" s="28">
        <v>0.36052775999999992</v>
      </c>
      <c r="Q773" s="28">
        <v>0</v>
      </c>
      <c r="R773" s="31">
        <v>0</v>
      </c>
      <c r="S773" s="31">
        <f t="shared" si="339"/>
        <v>0.19116</v>
      </c>
      <c r="T773" s="31">
        <f t="shared" si="340"/>
        <v>0.124959661016949</v>
      </c>
      <c r="U773" s="31">
        <f t="shared" si="344"/>
        <v>0.19116</v>
      </c>
      <c r="V773" s="31">
        <f t="shared" si="343"/>
        <v>0.19116</v>
      </c>
      <c r="W773" s="31">
        <f t="shared" si="356"/>
        <v>0.124959661016949</v>
      </c>
      <c r="X773" s="31">
        <v>0</v>
      </c>
      <c r="Y773" s="28">
        <v>0</v>
      </c>
      <c r="Z773" s="28">
        <v>0</v>
      </c>
      <c r="AA773" s="28">
        <v>0</v>
      </c>
      <c r="AB773" s="28">
        <v>0</v>
      </c>
      <c r="AC773" s="28">
        <v>0</v>
      </c>
      <c r="AD773" s="28">
        <v>0</v>
      </c>
      <c r="AE773" s="28">
        <v>0</v>
      </c>
      <c r="AF773" s="28">
        <v>0</v>
      </c>
      <c r="AG773" s="28">
        <v>0</v>
      </c>
      <c r="AH773" s="28">
        <v>0</v>
      </c>
      <c r="AI773" s="28">
        <v>0</v>
      </c>
      <c r="AJ773" s="28">
        <v>0</v>
      </c>
      <c r="AK773" s="28">
        <v>0</v>
      </c>
      <c r="AL773" s="28">
        <v>0</v>
      </c>
      <c r="AM773" s="28">
        <v>0</v>
      </c>
      <c r="AN773" s="28">
        <v>0</v>
      </c>
      <c r="AO773" s="28">
        <v>0</v>
      </c>
      <c r="AP773" s="28">
        <v>0</v>
      </c>
      <c r="AQ773" s="28">
        <v>0</v>
      </c>
      <c r="AR773" s="28">
        <v>0</v>
      </c>
      <c r="AS773" s="28">
        <v>0</v>
      </c>
      <c r="AT773" s="28">
        <v>0</v>
      </c>
      <c r="AU773" s="28">
        <v>0</v>
      </c>
      <c r="AV773" s="28">
        <v>0</v>
      </c>
      <c r="AW773" s="28">
        <v>0</v>
      </c>
      <c r="AX773" s="28">
        <v>0</v>
      </c>
      <c r="AY773" s="28">
        <v>0</v>
      </c>
      <c r="AZ773" s="28">
        <v>0</v>
      </c>
      <c r="BA773" s="28">
        <v>0</v>
      </c>
      <c r="BB773" s="28">
        <v>0</v>
      </c>
      <c r="BC773" s="28">
        <v>0</v>
      </c>
      <c r="BD773" s="28">
        <v>0</v>
      </c>
      <c r="BE773" s="28">
        <v>0</v>
      </c>
      <c r="BF773" s="28">
        <v>0</v>
      </c>
      <c r="BG773" s="28">
        <v>0</v>
      </c>
      <c r="BH773" s="28">
        <v>0</v>
      </c>
      <c r="BI773" s="28">
        <v>0</v>
      </c>
      <c r="BJ773" s="28">
        <v>0</v>
      </c>
      <c r="BK773" s="28">
        <v>0</v>
      </c>
      <c r="BL773" s="28">
        <v>0.19116</v>
      </c>
      <c r="BM773" s="28">
        <v>0</v>
      </c>
      <c r="BN773" s="28">
        <v>0</v>
      </c>
      <c r="BO773" s="28">
        <v>0.19116</v>
      </c>
      <c r="BP773" s="28">
        <v>0</v>
      </c>
      <c r="BQ773" s="28">
        <v>0.124959661016949</v>
      </c>
      <c r="BR773" s="28">
        <v>0</v>
      </c>
      <c r="BS773" s="28">
        <v>0</v>
      </c>
      <c r="BT773" s="28">
        <v>0.124959661016949</v>
      </c>
      <c r="BU773" s="28">
        <v>0</v>
      </c>
      <c r="BV773" s="31">
        <f t="shared" si="350"/>
        <v>0.19116</v>
      </c>
      <c r="BW773" s="31">
        <f t="shared" si="346"/>
        <v>0</v>
      </c>
      <c r="BX773" s="31">
        <f t="shared" si="347"/>
        <v>0</v>
      </c>
      <c r="BY773" s="31">
        <f t="shared" si="348"/>
        <v>0.19116</v>
      </c>
      <c r="BZ773" s="31">
        <f t="shared" si="349"/>
        <v>0</v>
      </c>
      <c r="CA773" s="31">
        <f t="shared" si="351"/>
        <v>0.124959661016949</v>
      </c>
      <c r="CB773" s="31">
        <f t="shared" si="352"/>
        <v>0</v>
      </c>
      <c r="CC773" s="31">
        <f t="shared" si="353"/>
        <v>0</v>
      </c>
      <c r="CD773" s="31">
        <f t="shared" si="354"/>
        <v>0.124959661016949</v>
      </c>
      <c r="CE773" s="31">
        <f t="shared" si="355"/>
        <v>0</v>
      </c>
      <c r="CF773" s="85" t="s">
        <v>1404</v>
      </c>
    </row>
    <row r="774" spans="1:84" ht="29.25" customHeight="1" x14ac:dyDescent="0.25">
      <c r="A774" s="7" t="s">
        <v>124</v>
      </c>
      <c r="B774" s="17" t="s">
        <v>1149</v>
      </c>
      <c r="C774" s="8" t="s">
        <v>1150</v>
      </c>
      <c r="D774" s="63">
        <v>2019</v>
      </c>
      <c r="E774" s="63">
        <v>2019</v>
      </c>
      <c r="F774" s="63" t="s">
        <v>1358</v>
      </c>
      <c r="G774" s="64">
        <v>4.3405994550408715E-2</v>
      </c>
      <c r="H774" s="64">
        <f t="shared" si="341"/>
        <v>0.31859999999999994</v>
      </c>
      <c r="I774" s="31" t="s">
        <v>1314</v>
      </c>
      <c r="J774" s="31">
        <v>0</v>
      </c>
      <c r="K774" s="31">
        <f t="shared" si="342"/>
        <v>0</v>
      </c>
      <c r="L774" s="31" t="s">
        <v>1314</v>
      </c>
      <c r="M774" s="64">
        <v>0</v>
      </c>
      <c r="N774" s="31">
        <v>0</v>
      </c>
      <c r="O774" s="65">
        <v>0.52250399999999986</v>
      </c>
      <c r="P774" s="28">
        <v>0.60087959999999974</v>
      </c>
      <c r="Q774" s="28">
        <v>0</v>
      </c>
      <c r="R774" s="31">
        <v>0</v>
      </c>
      <c r="S774" s="31">
        <f t="shared" si="339"/>
        <v>0.31859999999999994</v>
      </c>
      <c r="T774" s="31">
        <f t="shared" si="340"/>
        <v>0</v>
      </c>
      <c r="U774" s="31">
        <f t="shared" si="344"/>
        <v>0.31859999999999994</v>
      </c>
      <c r="V774" s="31">
        <f t="shared" si="343"/>
        <v>0.31859999999999994</v>
      </c>
      <c r="W774" s="31">
        <f t="shared" si="356"/>
        <v>0</v>
      </c>
      <c r="X774" s="31">
        <v>0</v>
      </c>
      <c r="Y774" s="28">
        <v>0</v>
      </c>
      <c r="Z774" s="28">
        <v>0</v>
      </c>
      <c r="AA774" s="28">
        <v>0</v>
      </c>
      <c r="AB774" s="28">
        <v>0</v>
      </c>
      <c r="AC774" s="28">
        <v>0</v>
      </c>
      <c r="AD774" s="28">
        <v>0</v>
      </c>
      <c r="AE774" s="28">
        <v>0</v>
      </c>
      <c r="AF774" s="28">
        <v>0</v>
      </c>
      <c r="AG774" s="28">
        <v>0</v>
      </c>
      <c r="AH774" s="28">
        <v>0</v>
      </c>
      <c r="AI774" s="28">
        <v>0</v>
      </c>
      <c r="AJ774" s="28">
        <v>0</v>
      </c>
      <c r="AK774" s="28">
        <v>0</v>
      </c>
      <c r="AL774" s="28">
        <v>0</v>
      </c>
      <c r="AM774" s="28">
        <v>0</v>
      </c>
      <c r="AN774" s="28">
        <v>0</v>
      </c>
      <c r="AO774" s="28">
        <v>0</v>
      </c>
      <c r="AP774" s="28">
        <v>0</v>
      </c>
      <c r="AQ774" s="28">
        <v>0</v>
      </c>
      <c r="AR774" s="28">
        <v>0</v>
      </c>
      <c r="AS774" s="28">
        <v>0</v>
      </c>
      <c r="AT774" s="28">
        <v>0</v>
      </c>
      <c r="AU774" s="28">
        <v>0</v>
      </c>
      <c r="AV774" s="28">
        <v>0</v>
      </c>
      <c r="AW774" s="28">
        <v>0</v>
      </c>
      <c r="AX774" s="28">
        <v>0</v>
      </c>
      <c r="AY774" s="28">
        <v>0</v>
      </c>
      <c r="AZ774" s="28">
        <v>0</v>
      </c>
      <c r="BA774" s="28">
        <v>0</v>
      </c>
      <c r="BB774" s="28">
        <v>0</v>
      </c>
      <c r="BC774" s="28">
        <v>0</v>
      </c>
      <c r="BD774" s="28">
        <v>0</v>
      </c>
      <c r="BE774" s="28">
        <v>0</v>
      </c>
      <c r="BF774" s="28">
        <v>0</v>
      </c>
      <c r="BG774" s="28">
        <v>0</v>
      </c>
      <c r="BH774" s="28">
        <v>0</v>
      </c>
      <c r="BI774" s="28">
        <v>0</v>
      </c>
      <c r="BJ774" s="28">
        <v>0</v>
      </c>
      <c r="BK774" s="28">
        <v>0</v>
      </c>
      <c r="BL774" s="28">
        <v>0.31859999999999994</v>
      </c>
      <c r="BM774" s="28">
        <v>0</v>
      </c>
      <c r="BN774" s="28">
        <v>0</v>
      </c>
      <c r="BO774" s="28">
        <v>0.31859999999999994</v>
      </c>
      <c r="BP774" s="28">
        <v>0</v>
      </c>
      <c r="BQ774" s="28">
        <v>0</v>
      </c>
      <c r="BR774" s="28">
        <v>0</v>
      </c>
      <c r="BS774" s="28">
        <v>0</v>
      </c>
      <c r="BT774" s="28">
        <v>0</v>
      </c>
      <c r="BU774" s="28">
        <v>0</v>
      </c>
      <c r="BV774" s="31">
        <f t="shared" si="350"/>
        <v>0.31859999999999994</v>
      </c>
      <c r="BW774" s="31">
        <f t="shared" si="346"/>
        <v>0</v>
      </c>
      <c r="BX774" s="31">
        <f t="shared" si="347"/>
        <v>0</v>
      </c>
      <c r="BY774" s="31">
        <f t="shared" si="348"/>
        <v>0.31859999999999994</v>
      </c>
      <c r="BZ774" s="31">
        <f t="shared" si="349"/>
        <v>0</v>
      </c>
      <c r="CA774" s="31">
        <f t="shared" si="351"/>
        <v>0</v>
      </c>
      <c r="CB774" s="31">
        <f t="shared" si="352"/>
        <v>0</v>
      </c>
      <c r="CC774" s="31">
        <f t="shared" si="353"/>
        <v>0</v>
      </c>
      <c r="CD774" s="31">
        <f t="shared" si="354"/>
        <v>0</v>
      </c>
      <c r="CE774" s="31">
        <f t="shared" si="355"/>
        <v>0</v>
      </c>
      <c r="CF774" s="85" t="s">
        <v>1972</v>
      </c>
    </row>
    <row r="775" spans="1:84" ht="29.25" customHeight="1" x14ac:dyDescent="0.25">
      <c r="A775" s="92" t="s">
        <v>124</v>
      </c>
      <c r="B775" s="26" t="s">
        <v>2310</v>
      </c>
      <c r="C775" s="36" t="s">
        <v>2311</v>
      </c>
      <c r="D775" s="63">
        <v>2019</v>
      </c>
      <c r="E775" s="63">
        <v>2019</v>
      </c>
      <c r="F775" s="63" t="s">
        <v>1358</v>
      </c>
      <c r="G775" s="64">
        <v>0</v>
      </c>
      <c r="H775" s="64">
        <f t="shared" si="341"/>
        <v>0</v>
      </c>
      <c r="I775" s="31" t="s">
        <v>2662</v>
      </c>
      <c r="J775" s="31">
        <f t="shared" ref="J775:J781" si="357">K775/7.78</f>
        <v>4.8593174467343438E-2</v>
      </c>
      <c r="K775" s="31">
        <f t="shared" si="342"/>
        <v>0.37805489735593195</v>
      </c>
      <c r="L775" s="31" t="s">
        <v>2626</v>
      </c>
      <c r="M775" s="64">
        <v>0</v>
      </c>
      <c r="N775" s="31">
        <v>0</v>
      </c>
      <c r="O775" s="65">
        <v>0</v>
      </c>
      <c r="P775" s="28">
        <v>0</v>
      </c>
      <c r="Q775" s="28">
        <v>0</v>
      </c>
      <c r="R775" s="31">
        <v>0</v>
      </c>
      <c r="S775" s="31">
        <f t="shared" si="339"/>
        <v>0</v>
      </c>
      <c r="T775" s="31">
        <f t="shared" si="340"/>
        <v>0.37805489735593195</v>
      </c>
      <c r="U775" s="31">
        <f t="shared" si="344"/>
        <v>0</v>
      </c>
      <c r="V775" s="31">
        <f t="shared" si="343"/>
        <v>0</v>
      </c>
      <c r="W775" s="31">
        <f t="shared" si="356"/>
        <v>0.37805489735593195</v>
      </c>
      <c r="X775" s="31">
        <v>0</v>
      </c>
      <c r="Y775" s="28">
        <v>0</v>
      </c>
      <c r="Z775" s="28">
        <v>0</v>
      </c>
      <c r="AA775" s="28">
        <v>0</v>
      </c>
      <c r="AB775" s="28">
        <v>0</v>
      </c>
      <c r="AC775" s="28">
        <v>0</v>
      </c>
      <c r="AD775" s="28">
        <v>0</v>
      </c>
      <c r="AE775" s="28">
        <v>0</v>
      </c>
      <c r="AF775" s="28">
        <v>0</v>
      </c>
      <c r="AG775" s="28">
        <v>0</v>
      </c>
      <c r="AH775" s="28">
        <v>0</v>
      </c>
      <c r="AI775" s="28">
        <v>0</v>
      </c>
      <c r="AJ775" s="28">
        <v>0</v>
      </c>
      <c r="AK775" s="28">
        <v>0</v>
      </c>
      <c r="AL775" s="28">
        <v>0</v>
      </c>
      <c r="AM775" s="28">
        <v>0</v>
      </c>
      <c r="AN775" s="28">
        <v>0</v>
      </c>
      <c r="AO775" s="28">
        <v>0</v>
      </c>
      <c r="AP775" s="28">
        <v>0</v>
      </c>
      <c r="AQ775" s="28">
        <v>0</v>
      </c>
      <c r="AR775" s="28">
        <v>0</v>
      </c>
      <c r="AS775" s="28">
        <v>0</v>
      </c>
      <c r="AT775" s="28">
        <v>0</v>
      </c>
      <c r="AU775" s="28">
        <v>0</v>
      </c>
      <c r="AV775" s="28">
        <v>0</v>
      </c>
      <c r="AW775" s="28">
        <v>0</v>
      </c>
      <c r="AX775" s="28">
        <v>0</v>
      </c>
      <c r="AY775" s="28">
        <v>0</v>
      </c>
      <c r="AZ775" s="28">
        <v>0</v>
      </c>
      <c r="BA775" s="28">
        <v>0</v>
      </c>
      <c r="BB775" s="28">
        <v>0</v>
      </c>
      <c r="BC775" s="28">
        <v>0</v>
      </c>
      <c r="BD775" s="28">
        <v>0</v>
      </c>
      <c r="BE775" s="28">
        <v>0</v>
      </c>
      <c r="BF775" s="28">
        <v>0</v>
      </c>
      <c r="BG775" s="28">
        <v>0</v>
      </c>
      <c r="BH775" s="28">
        <v>0</v>
      </c>
      <c r="BI775" s="28">
        <v>0</v>
      </c>
      <c r="BJ775" s="28">
        <v>0</v>
      </c>
      <c r="BK775" s="28">
        <v>0</v>
      </c>
      <c r="BL775" s="28">
        <v>0</v>
      </c>
      <c r="BM775" s="28">
        <v>0</v>
      </c>
      <c r="BN775" s="28">
        <v>0</v>
      </c>
      <c r="BO775" s="28">
        <v>0</v>
      </c>
      <c r="BP775" s="28">
        <v>0</v>
      </c>
      <c r="BQ775" s="28">
        <v>0.37805489735593195</v>
      </c>
      <c r="BR775" s="28">
        <v>0</v>
      </c>
      <c r="BS775" s="28">
        <v>0</v>
      </c>
      <c r="BT775" s="28">
        <v>0.37805489735593195</v>
      </c>
      <c r="BU775" s="28">
        <v>0</v>
      </c>
      <c r="BV775" s="31">
        <f t="shared" si="350"/>
        <v>0</v>
      </c>
      <c r="BW775" s="31">
        <f t="shared" si="346"/>
        <v>0</v>
      </c>
      <c r="BX775" s="31">
        <f t="shared" si="347"/>
        <v>0</v>
      </c>
      <c r="BY775" s="31">
        <f t="shared" si="348"/>
        <v>0</v>
      </c>
      <c r="BZ775" s="31">
        <f t="shared" si="349"/>
        <v>0</v>
      </c>
      <c r="CA775" s="31">
        <f t="shared" si="351"/>
        <v>0.37805489735593195</v>
      </c>
      <c r="CB775" s="31">
        <f t="shared" si="352"/>
        <v>0</v>
      </c>
      <c r="CC775" s="31">
        <f t="shared" si="353"/>
        <v>0</v>
      </c>
      <c r="CD775" s="31">
        <f t="shared" si="354"/>
        <v>0.37805489735593195</v>
      </c>
      <c r="CE775" s="31">
        <f t="shared" si="355"/>
        <v>0</v>
      </c>
      <c r="CF775" s="85" t="s">
        <v>1403</v>
      </c>
    </row>
    <row r="776" spans="1:84" ht="29.25" customHeight="1" x14ac:dyDescent="0.25">
      <c r="A776" s="92" t="s">
        <v>124</v>
      </c>
      <c r="B776" s="26" t="s">
        <v>2312</v>
      </c>
      <c r="C776" s="36" t="s">
        <v>2313</v>
      </c>
      <c r="D776" s="63">
        <v>2019</v>
      </c>
      <c r="E776" s="63">
        <v>2019</v>
      </c>
      <c r="F776" s="63" t="s">
        <v>1358</v>
      </c>
      <c r="G776" s="64">
        <v>0</v>
      </c>
      <c r="H776" s="64">
        <f t="shared" si="341"/>
        <v>0</v>
      </c>
      <c r="I776" s="31" t="s">
        <v>2662</v>
      </c>
      <c r="J776" s="31">
        <f t="shared" si="357"/>
        <v>1.7760924508735995E-2</v>
      </c>
      <c r="K776" s="31">
        <f t="shared" si="342"/>
        <v>0.13817999267796605</v>
      </c>
      <c r="L776" s="31" t="s">
        <v>2626</v>
      </c>
      <c r="M776" s="64">
        <v>0</v>
      </c>
      <c r="N776" s="31">
        <v>0</v>
      </c>
      <c r="O776" s="65">
        <v>0</v>
      </c>
      <c r="P776" s="28">
        <v>0</v>
      </c>
      <c r="Q776" s="28">
        <v>0</v>
      </c>
      <c r="R776" s="31">
        <v>0</v>
      </c>
      <c r="S776" s="31">
        <f t="shared" si="339"/>
        <v>0</v>
      </c>
      <c r="T776" s="31">
        <f t="shared" si="340"/>
        <v>0.13817999267796605</v>
      </c>
      <c r="U776" s="31">
        <f t="shared" si="344"/>
        <v>0</v>
      </c>
      <c r="V776" s="31">
        <f t="shared" si="343"/>
        <v>0</v>
      </c>
      <c r="W776" s="31">
        <f t="shared" si="356"/>
        <v>0.13817999267796605</v>
      </c>
      <c r="X776" s="31">
        <v>0</v>
      </c>
      <c r="Y776" s="28">
        <v>0</v>
      </c>
      <c r="Z776" s="28">
        <v>0</v>
      </c>
      <c r="AA776" s="28">
        <v>0</v>
      </c>
      <c r="AB776" s="28">
        <v>0</v>
      </c>
      <c r="AC776" s="28">
        <v>0</v>
      </c>
      <c r="AD776" s="28">
        <v>0</v>
      </c>
      <c r="AE776" s="28">
        <v>0</v>
      </c>
      <c r="AF776" s="28">
        <v>0</v>
      </c>
      <c r="AG776" s="28">
        <v>0</v>
      </c>
      <c r="AH776" s="28">
        <v>0</v>
      </c>
      <c r="AI776" s="28">
        <v>0</v>
      </c>
      <c r="AJ776" s="28">
        <v>0</v>
      </c>
      <c r="AK776" s="28">
        <v>0</v>
      </c>
      <c r="AL776" s="28">
        <v>0</v>
      </c>
      <c r="AM776" s="28">
        <v>0</v>
      </c>
      <c r="AN776" s="28">
        <v>0</v>
      </c>
      <c r="AO776" s="28">
        <v>0</v>
      </c>
      <c r="AP776" s="28">
        <v>0</v>
      </c>
      <c r="AQ776" s="28">
        <v>0</v>
      </c>
      <c r="AR776" s="28">
        <v>0</v>
      </c>
      <c r="AS776" s="28">
        <v>0</v>
      </c>
      <c r="AT776" s="28">
        <v>0</v>
      </c>
      <c r="AU776" s="28">
        <v>0</v>
      </c>
      <c r="AV776" s="28">
        <v>0</v>
      </c>
      <c r="AW776" s="28">
        <v>0</v>
      </c>
      <c r="AX776" s="28">
        <v>0</v>
      </c>
      <c r="AY776" s="28">
        <v>0</v>
      </c>
      <c r="AZ776" s="28">
        <v>0</v>
      </c>
      <c r="BA776" s="28">
        <v>0</v>
      </c>
      <c r="BB776" s="28">
        <v>0</v>
      </c>
      <c r="BC776" s="28">
        <v>0</v>
      </c>
      <c r="BD776" s="28">
        <v>0</v>
      </c>
      <c r="BE776" s="28">
        <v>0</v>
      </c>
      <c r="BF776" s="28">
        <v>0</v>
      </c>
      <c r="BG776" s="28">
        <v>0</v>
      </c>
      <c r="BH776" s="28">
        <v>0</v>
      </c>
      <c r="BI776" s="28">
        <v>0</v>
      </c>
      <c r="BJ776" s="28">
        <v>0</v>
      </c>
      <c r="BK776" s="28">
        <v>0</v>
      </c>
      <c r="BL776" s="28">
        <v>0</v>
      </c>
      <c r="BM776" s="28">
        <v>0</v>
      </c>
      <c r="BN776" s="28">
        <v>0</v>
      </c>
      <c r="BO776" s="28">
        <v>0</v>
      </c>
      <c r="BP776" s="28">
        <v>0</v>
      </c>
      <c r="BQ776" s="28">
        <v>0.13817999267796605</v>
      </c>
      <c r="BR776" s="28">
        <v>0</v>
      </c>
      <c r="BS776" s="28">
        <v>0</v>
      </c>
      <c r="BT776" s="28">
        <v>0.13817999267796605</v>
      </c>
      <c r="BU776" s="28">
        <v>0</v>
      </c>
      <c r="BV776" s="31">
        <f t="shared" si="350"/>
        <v>0</v>
      </c>
      <c r="BW776" s="31">
        <f t="shared" si="346"/>
        <v>0</v>
      </c>
      <c r="BX776" s="31">
        <f t="shared" si="347"/>
        <v>0</v>
      </c>
      <c r="BY776" s="31">
        <f t="shared" si="348"/>
        <v>0</v>
      </c>
      <c r="BZ776" s="31">
        <f t="shared" si="349"/>
        <v>0</v>
      </c>
      <c r="CA776" s="31">
        <f t="shared" si="351"/>
        <v>0.13817999267796605</v>
      </c>
      <c r="CB776" s="31">
        <f t="shared" si="352"/>
        <v>0</v>
      </c>
      <c r="CC776" s="31">
        <f t="shared" si="353"/>
        <v>0</v>
      </c>
      <c r="CD776" s="31">
        <f t="shared" si="354"/>
        <v>0.13817999267796605</v>
      </c>
      <c r="CE776" s="31">
        <f t="shared" si="355"/>
        <v>0</v>
      </c>
      <c r="CF776" s="85" t="s">
        <v>1403</v>
      </c>
    </row>
    <row r="777" spans="1:84" ht="29.25" customHeight="1" x14ac:dyDescent="0.25">
      <c r="A777" s="92" t="s">
        <v>124</v>
      </c>
      <c r="B777" s="26" t="s">
        <v>2314</v>
      </c>
      <c r="C777" s="36" t="s">
        <v>2315</v>
      </c>
      <c r="D777" s="63">
        <v>2019</v>
      </c>
      <c r="E777" s="63">
        <v>2019</v>
      </c>
      <c r="F777" s="63" t="s">
        <v>1358</v>
      </c>
      <c r="G777" s="64">
        <v>0</v>
      </c>
      <c r="H777" s="64">
        <f t="shared" si="341"/>
        <v>0</v>
      </c>
      <c r="I777" s="31" t="s">
        <v>2662</v>
      </c>
      <c r="J777" s="31">
        <f t="shared" si="357"/>
        <v>1.8675918339070181E-2</v>
      </c>
      <c r="K777" s="31">
        <f t="shared" si="342"/>
        <v>0.14529864467796602</v>
      </c>
      <c r="L777" s="31" t="s">
        <v>2626</v>
      </c>
      <c r="M777" s="64">
        <v>0</v>
      </c>
      <c r="N777" s="31">
        <v>0</v>
      </c>
      <c r="O777" s="65">
        <v>0</v>
      </c>
      <c r="P777" s="28">
        <v>0</v>
      </c>
      <c r="Q777" s="28">
        <v>0</v>
      </c>
      <c r="R777" s="31">
        <v>0</v>
      </c>
      <c r="S777" s="31">
        <f t="shared" si="339"/>
        <v>0</v>
      </c>
      <c r="T777" s="31">
        <f t="shared" si="340"/>
        <v>0.14529864467796602</v>
      </c>
      <c r="U777" s="31">
        <f t="shared" si="344"/>
        <v>0</v>
      </c>
      <c r="V777" s="31">
        <f t="shared" si="343"/>
        <v>0</v>
      </c>
      <c r="W777" s="31">
        <f t="shared" si="356"/>
        <v>0.14529864467796602</v>
      </c>
      <c r="X777" s="31">
        <v>0</v>
      </c>
      <c r="Y777" s="28">
        <v>0</v>
      </c>
      <c r="Z777" s="28">
        <v>0</v>
      </c>
      <c r="AA777" s="28">
        <v>0</v>
      </c>
      <c r="AB777" s="28">
        <v>0</v>
      </c>
      <c r="AC777" s="28">
        <v>0</v>
      </c>
      <c r="AD777" s="28">
        <v>0</v>
      </c>
      <c r="AE777" s="28">
        <v>0</v>
      </c>
      <c r="AF777" s="28">
        <v>0</v>
      </c>
      <c r="AG777" s="28">
        <v>0</v>
      </c>
      <c r="AH777" s="28">
        <v>0</v>
      </c>
      <c r="AI777" s="28">
        <v>0</v>
      </c>
      <c r="AJ777" s="28">
        <v>0</v>
      </c>
      <c r="AK777" s="28">
        <v>0</v>
      </c>
      <c r="AL777" s="28">
        <v>0</v>
      </c>
      <c r="AM777" s="28">
        <v>0</v>
      </c>
      <c r="AN777" s="28">
        <v>0</v>
      </c>
      <c r="AO777" s="28">
        <v>0</v>
      </c>
      <c r="AP777" s="28">
        <v>0</v>
      </c>
      <c r="AQ777" s="28">
        <v>0</v>
      </c>
      <c r="AR777" s="28">
        <v>0</v>
      </c>
      <c r="AS777" s="28">
        <v>0</v>
      </c>
      <c r="AT777" s="28">
        <v>0</v>
      </c>
      <c r="AU777" s="28">
        <v>0</v>
      </c>
      <c r="AV777" s="28">
        <v>0</v>
      </c>
      <c r="AW777" s="28">
        <v>0</v>
      </c>
      <c r="AX777" s="28">
        <v>0</v>
      </c>
      <c r="AY777" s="28">
        <v>0</v>
      </c>
      <c r="AZ777" s="28">
        <v>0</v>
      </c>
      <c r="BA777" s="28">
        <v>0</v>
      </c>
      <c r="BB777" s="28">
        <v>0</v>
      </c>
      <c r="BC777" s="28">
        <v>0</v>
      </c>
      <c r="BD777" s="28">
        <v>0</v>
      </c>
      <c r="BE777" s="28">
        <v>0</v>
      </c>
      <c r="BF777" s="28">
        <v>0</v>
      </c>
      <c r="BG777" s="28">
        <v>0</v>
      </c>
      <c r="BH777" s="28">
        <v>0</v>
      </c>
      <c r="BI777" s="28">
        <v>0</v>
      </c>
      <c r="BJ777" s="28">
        <v>0</v>
      </c>
      <c r="BK777" s="28">
        <v>0</v>
      </c>
      <c r="BL777" s="28">
        <v>0</v>
      </c>
      <c r="BM777" s="28">
        <v>0</v>
      </c>
      <c r="BN777" s="28">
        <v>0</v>
      </c>
      <c r="BO777" s="28">
        <v>0</v>
      </c>
      <c r="BP777" s="28">
        <v>0</v>
      </c>
      <c r="BQ777" s="28">
        <v>0.14529864467796602</v>
      </c>
      <c r="BR777" s="28">
        <v>0</v>
      </c>
      <c r="BS777" s="28">
        <v>0</v>
      </c>
      <c r="BT777" s="28">
        <v>0.14529864467796602</v>
      </c>
      <c r="BU777" s="28">
        <v>0</v>
      </c>
      <c r="BV777" s="31">
        <f t="shared" si="350"/>
        <v>0</v>
      </c>
      <c r="BW777" s="31">
        <f t="shared" si="346"/>
        <v>0</v>
      </c>
      <c r="BX777" s="31">
        <f t="shared" si="347"/>
        <v>0</v>
      </c>
      <c r="BY777" s="31">
        <f t="shared" si="348"/>
        <v>0</v>
      </c>
      <c r="BZ777" s="31">
        <f t="shared" si="349"/>
        <v>0</v>
      </c>
      <c r="CA777" s="31">
        <f t="shared" si="351"/>
        <v>0.14529864467796602</v>
      </c>
      <c r="CB777" s="31">
        <f t="shared" si="352"/>
        <v>0</v>
      </c>
      <c r="CC777" s="31">
        <f t="shared" si="353"/>
        <v>0</v>
      </c>
      <c r="CD777" s="31">
        <f t="shared" si="354"/>
        <v>0.14529864467796602</v>
      </c>
      <c r="CE777" s="31">
        <f t="shared" si="355"/>
        <v>0</v>
      </c>
      <c r="CF777" s="85" t="s">
        <v>1403</v>
      </c>
    </row>
    <row r="778" spans="1:84" ht="29.25" customHeight="1" x14ac:dyDescent="0.25">
      <c r="A778" s="92" t="s">
        <v>124</v>
      </c>
      <c r="B778" s="26" t="s">
        <v>2316</v>
      </c>
      <c r="C778" s="36" t="s">
        <v>2317</v>
      </c>
      <c r="D778" s="63">
        <v>2019</v>
      </c>
      <c r="E778" s="63">
        <v>2019</v>
      </c>
      <c r="F778" s="63" t="s">
        <v>1358</v>
      </c>
      <c r="G778" s="64">
        <v>0</v>
      </c>
      <c r="H778" s="64">
        <f t="shared" si="341"/>
        <v>0</v>
      </c>
      <c r="I778" s="31" t="s">
        <v>2662</v>
      </c>
      <c r="J778" s="31">
        <f t="shared" si="357"/>
        <v>4.4601061827371329E-2</v>
      </c>
      <c r="K778" s="31">
        <f t="shared" si="342"/>
        <v>0.34699626101694897</v>
      </c>
      <c r="L778" s="31" t="s">
        <v>2626</v>
      </c>
      <c r="M778" s="64">
        <v>0</v>
      </c>
      <c r="N778" s="31">
        <v>0</v>
      </c>
      <c r="O778" s="65">
        <v>0</v>
      </c>
      <c r="P778" s="28">
        <v>0</v>
      </c>
      <c r="Q778" s="28">
        <v>0</v>
      </c>
      <c r="R778" s="31">
        <v>0</v>
      </c>
      <c r="S778" s="31">
        <f t="shared" si="339"/>
        <v>0</v>
      </c>
      <c r="T778" s="31">
        <f t="shared" si="340"/>
        <v>0.34699626101694897</v>
      </c>
      <c r="U778" s="31">
        <f t="shared" si="344"/>
        <v>0</v>
      </c>
      <c r="V778" s="31">
        <f t="shared" si="343"/>
        <v>0</v>
      </c>
      <c r="W778" s="31">
        <f t="shared" si="356"/>
        <v>0.34699626101694897</v>
      </c>
      <c r="X778" s="31">
        <v>0</v>
      </c>
      <c r="Y778" s="28">
        <v>0</v>
      </c>
      <c r="Z778" s="28">
        <v>0</v>
      </c>
      <c r="AA778" s="28">
        <v>0</v>
      </c>
      <c r="AB778" s="28">
        <v>0</v>
      </c>
      <c r="AC778" s="28">
        <v>0</v>
      </c>
      <c r="AD778" s="28">
        <v>0</v>
      </c>
      <c r="AE778" s="28">
        <v>0</v>
      </c>
      <c r="AF778" s="28">
        <v>0</v>
      </c>
      <c r="AG778" s="28">
        <v>0</v>
      </c>
      <c r="AH778" s="28">
        <v>0</v>
      </c>
      <c r="AI778" s="28">
        <v>0</v>
      </c>
      <c r="AJ778" s="28">
        <v>0</v>
      </c>
      <c r="AK778" s="28">
        <v>0</v>
      </c>
      <c r="AL778" s="28">
        <v>0</v>
      </c>
      <c r="AM778" s="28">
        <v>0</v>
      </c>
      <c r="AN778" s="28">
        <v>0</v>
      </c>
      <c r="AO778" s="28">
        <v>0</v>
      </c>
      <c r="AP778" s="28">
        <v>0</v>
      </c>
      <c r="AQ778" s="28">
        <v>0</v>
      </c>
      <c r="AR778" s="28">
        <v>0</v>
      </c>
      <c r="AS778" s="28">
        <v>0</v>
      </c>
      <c r="AT778" s="28">
        <v>0</v>
      </c>
      <c r="AU778" s="28">
        <v>0</v>
      </c>
      <c r="AV778" s="28">
        <v>0</v>
      </c>
      <c r="AW778" s="28">
        <v>0</v>
      </c>
      <c r="AX778" s="28">
        <v>0</v>
      </c>
      <c r="AY778" s="28">
        <v>0</v>
      </c>
      <c r="AZ778" s="28">
        <v>0</v>
      </c>
      <c r="BA778" s="28">
        <v>0</v>
      </c>
      <c r="BB778" s="28">
        <v>0</v>
      </c>
      <c r="BC778" s="28">
        <v>0</v>
      </c>
      <c r="BD778" s="28">
        <v>0</v>
      </c>
      <c r="BE778" s="28">
        <v>0</v>
      </c>
      <c r="BF778" s="28">
        <v>0</v>
      </c>
      <c r="BG778" s="28">
        <v>0</v>
      </c>
      <c r="BH778" s="28">
        <v>0</v>
      </c>
      <c r="BI778" s="28">
        <v>0</v>
      </c>
      <c r="BJ778" s="28">
        <v>0</v>
      </c>
      <c r="BK778" s="28">
        <v>0</v>
      </c>
      <c r="BL778" s="28">
        <v>0</v>
      </c>
      <c r="BM778" s="28">
        <v>0</v>
      </c>
      <c r="BN778" s="28">
        <v>0</v>
      </c>
      <c r="BO778" s="28">
        <v>0</v>
      </c>
      <c r="BP778" s="28">
        <v>0</v>
      </c>
      <c r="BQ778" s="28">
        <v>0.34699626101694897</v>
      </c>
      <c r="BR778" s="28">
        <v>0</v>
      </c>
      <c r="BS778" s="28">
        <v>0</v>
      </c>
      <c r="BT778" s="28">
        <v>0.34699626101694897</v>
      </c>
      <c r="BU778" s="28">
        <v>0</v>
      </c>
      <c r="BV778" s="31">
        <f t="shared" si="350"/>
        <v>0</v>
      </c>
      <c r="BW778" s="31">
        <f t="shared" si="346"/>
        <v>0</v>
      </c>
      <c r="BX778" s="31">
        <f t="shared" si="347"/>
        <v>0</v>
      </c>
      <c r="BY778" s="31">
        <f t="shared" si="348"/>
        <v>0</v>
      </c>
      <c r="BZ778" s="31">
        <f t="shared" si="349"/>
        <v>0</v>
      </c>
      <c r="CA778" s="31">
        <f t="shared" si="351"/>
        <v>0.34699626101694897</v>
      </c>
      <c r="CB778" s="31">
        <f t="shared" si="352"/>
        <v>0</v>
      </c>
      <c r="CC778" s="31">
        <f t="shared" si="353"/>
        <v>0</v>
      </c>
      <c r="CD778" s="31">
        <f t="shared" si="354"/>
        <v>0.34699626101694897</v>
      </c>
      <c r="CE778" s="31">
        <f t="shared" si="355"/>
        <v>0</v>
      </c>
      <c r="CF778" s="85" t="s">
        <v>1403</v>
      </c>
    </row>
    <row r="779" spans="1:84" ht="29.25" customHeight="1" x14ac:dyDescent="0.25">
      <c r="A779" s="92" t="s">
        <v>124</v>
      </c>
      <c r="B779" s="26" t="s">
        <v>2318</v>
      </c>
      <c r="C779" s="36" t="s">
        <v>2319</v>
      </c>
      <c r="D779" s="63">
        <v>2019</v>
      </c>
      <c r="E779" s="63">
        <v>2019</v>
      </c>
      <c r="F779" s="63" t="s">
        <v>1358</v>
      </c>
      <c r="G779" s="64">
        <v>0</v>
      </c>
      <c r="H779" s="64">
        <f t="shared" si="341"/>
        <v>0</v>
      </c>
      <c r="I779" s="31" t="s">
        <v>2662</v>
      </c>
      <c r="J779" s="31">
        <f t="shared" si="357"/>
        <v>7.053155784061696E-3</v>
      </c>
      <c r="K779" s="31">
        <f t="shared" si="342"/>
        <v>5.4873551999999999E-2</v>
      </c>
      <c r="L779" s="31" t="s">
        <v>2626</v>
      </c>
      <c r="M779" s="64">
        <v>0</v>
      </c>
      <c r="N779" s="31">
        <v>0</v>
      </c>
      <c r="O779" s="65">
        <v>0</v>
      </c>
      <c r="P779" s="28">
        <v>0</v>
      </c>
      <c r="Q779" s="28">
        <v>0</v>
      </c>
      <c r="R779" s="31">
        <v>0</v>
      </c>
      <c r="S779" s="31">
        <f t="shared" si="339"/>
        <v>0</v>
      </c>
      <c r="T779" s="31">
        <f t="shared" si="340"/>
        <v>5.4873551999999999E-2</v>
      </c>
      <c r="U779" s="31">
        <f t="shared" si="344"/>
        <v>0</v>
      </c>
      <c r="V779" s="31">
        <f t="shared" si="343"/>
        <v>0</v>
      </c>
      <c r="W779" s="31">
        <f t="shared" si="356"/>
        <v>5.4873551999999999E-2</v>
      </c>
      <c r="X779" s="31">
        <v>0</v>
      </c>
      <c r="Y779" s="28">
        <v>0</v>
      </c>
      <c r="Z779" s="28">
        <v>0</v>
      </c>
      <c r="AA779" s="28">
        <v>0</v>
      </c>
      <c r="AB779" s="28">
        <v>0</v>
      </c>
      <c r="AC779" s="28">
        <v>0</v>
      </c>
      <c r="AD779" s="28">
        <v>0</v>
      </c>
      <c r="AE779" s="28">
        <v>0</v>
      </c>
      <c r="AF779" s="28">
        <v>0</v>
      </c>
      <c r="AG779" s="28">
        <v>0</v>
      </c>
      <c r="AH779" s="28">
        <v>0</v>
      </c>
      <c r="AI779" s="28">
        <v>0</v>
      </c>
      <c r="AJ779" s="28">
        <v>0</v>
      </c>
      <c r="AK779" s="28">
        <v>0</v>
      </c>
      <c r="AL779" s="28">
        <v>0</v>
      </c>
      <c r="AM779" s="28">
        <v>0</v>
      </c>
      <c r="AN779" s="28">
        <v>0</v>
      </c>
      <c r="AO779" s="28">
        <v>0</v>
      </c>
      <c r="AP779" s="28">
        <v>0</v>
      </c>
      <c r="AQ779" s="28">
        <v>0</v>
      </c>
      <c r="AR779" s="28">
        <v>0</v>
      </c>
      <c r="AS779" s="28">
        <v>0</v>
      </c>
      <c r="AT779" s="28">
        <v>0</v>
      </c>
      <c r="AU779" s="28">
        <v>0</v>
      </c>
      <c r="AV779" s="28">
        <v>0</v>
      </c>
      <c r="AW779" s="28">
        <v>0</v>
      </c>
      <c r="AX779" s="28">
        <v>0</v>
      </c>
      <c r="AY779" s="28">
        <v>0</v>
      </c>
      <c r="AZ779" s="28">
        <v>0</v>
      </c>
      <c r="BA779" s="28">
        <v>0</v>
      </c>
      <c r="BB779" s="28">
        <v>0</v>
      </c>
      <c r="BC779" s="28">
        <v>0</v>
      </c>
      <c r="BD779" s="28">
        <v>0</v>
      </c>
      <c r="BE779" s="28">
        <v>0</v>
      </c>
      <c r="BF779" s="28">
        <v>0</v>
      </c>
      <c r="BG779" s="28">
        <v>0</v>
      </c>
      <c r="BH779" s="28">
        <v>0</v>
      </c>
      <c r="BI779" s="28">
        <v>0</v>
      </c>
      <c r="BJ779" s="28">
        <v>0</v>
      </c>
      <c r="BK779" s="28">
        <v>0</v>
      </c>
      <c r="BL779" s="28">
        <v>0</v>
      </c>
      <c r="BM779" s="28">
        <v>0</v>
      </c>
      <c r="BN779" s="28">
        <v>0</v>
      </c>
      <c r="BO779" s="28">
        <v>0</v>
      </c>
      <c r="BP779" s="28">
        <v>0</v>
      </c>
      <c r="BQ779" s="28">
        <v>5.4873551999999999E-2</v>
      </c>
      <c r="BR779" s="28">
        <v>0</v>
      </c>
      <c r="BS779" s="28">
        <v>0</v>
      </c>
      <c r="BT779" s="28">
        <v>5.4873551999999999E-2</v>
      </c>
      <c r="BU779" s="28">
        <v>0</v>
      </c>
      <c r="BV779" s="31">
        <f t="shared" si="350"/>
        <v>0</v>
      </c>
      <c r="BW779" s="31">
        <f t="shared" si="346"/>
        <v>0</v>
      </c>
      <c r="BX779" s="31">
        <f t="shared" si="347"/>
        <v>0</v>
      </c>
      <c r="BY779" s="31">
        <f t="shared" si="348"/>
        <v>0</v>
      </c>
      <c r="BZ779" s="31">
        <f t="shared" si="349"/>
        <v>0</v>
      </c>
      <c r="CA779" s="31">
        <f t="shared" si="351"/>
        <v>5.4873551999999999E-2</v>
      </c>
      <c r="CB779" s="31">
        <f t="shared" si="352"/>
        <v>0</v>
      </c>
      <c r="CC779" s="31">
        <f t="shared" si="353"/>
        <v>0</v>
      </c>
      <c r="CD779" s="31">
        <f t="shared" si="354"/>
        <v>5.4873551999999999E-2</v>
      </c>
      <c r="CE779" s="31">
        <f t="shared" si="355"/>
        <v>0</v>
      </c>
      <c r="CF779" s="85" t="s">
        <v>1403</v>
      </c>
    </row>
    <row r="780" spans="1:84" ht="29.25" customHeight="1" x14ac:dyDescent="0.25">
      <c r="A780" s="92" t="s">
        <v>124</v>
      </c>
      <c r="B780" s="26" t="s">
        <v>2320</v>
      </c>
      <c r="C780" s="36" t="s">
        <v>2321</v>
      </c>
      <c r="D780" s="63">
        <v>2019</v>
      </c>
      <c r="E780" s="63">
        <v>2019</v>
      </c>
      <c r="F780" s="63" t="s">
        <v>1358</v>
      </c>
      <c r="G780" s="64">
        <v>0</v>
      </c>
      <c r="H780" s="64">
        <f t="shared" si="341"/>
        <v>0</v>
      </c>
      <c r="I780" s="31" t="s">
        <v>2662</v>
      </c>
      <c r="J780" s="31">
        <f t="shared" si="357"/>
        <v>1.7891638133414649E-2</v>
      </c>
      <c r="K780" s="31">
        <f t="shared" si="342"/>
        <v>0.13919694467796598</v>
      </c>
      <c r="L780" s="31" t="s">
        <v>2626</v>
      </c>
      <c r="M780" s="64">
        <v>0</v>
      </c>
      <c r="N780" s="31">
        <v>0</v>
      </c>
      <c r="O780" s="65">
        <v>0</v>
      </c>
      <c r="P780" s="28">
        <v>0</v>
      </c>
      <c r="Q780" s="28">
        <v>0</v>
      </c>
      <c r="R780" s="31">
        <v>0</v>
      </c>
      <c r="S780" s="31">
        <f t="shared" si="339"/>
        <v>0</v>
      </c>
      <c r="T780" s="31">
        <f t="shared" si="340"/>
        <v>0.13919694467796598</v>
      </c>
      <c r="U780" s="31">
        <f t="shared" si="344"/>
        <v>0</v>
      </c>
      <c r="V780" s="31">
        <f t="shared" si="343"/>
        <v>0</v>
      </c>
      <c r="W780" s="31">
        <f t="shared" si="356"/>
        <v>0.13919694467796598</v>
      </c>
      <c r="X780" s="31">
        <v>0</v>
      </c>
      <c r="Y780" s="28">
        <v>0</v>
      </c>
      <c r="Z780" s="28">
        <v>0</v>
      </c>
      <c r="AA780" s="28">
        <v>0</v>
      </c>
      <c r="AB780" s="28">
        <v>0</v>
      </c>
      <c r="AC780" s="28">
        <v>0</v>
      </c>
      <c r="AD780" s="28">
        <v>0</v>
      </c>
      <c r="AE780" s="28">
        <v>0</v>
      </c>
      <c r="AF780" s="28">
        <v>0</v>
      </c>
      <c r="AG780" s="28">
        <v>0</v>
      </c>
      <c r="AH780" s="28">
        <v>0</v>
      </c>
      <c r="AI780" s="28">
        <v>0</v>
      </c>
      <c r="AJ780" s="28">
        <v>0</v>
      </c>
      <c r="AK780" s="28">
        <v>0</v>
      </c>
      <c r="AL780" s="28">
        <v>0</v>
      </c>
      <c r="AM780" s="28">
        <v>0</v>
      </c>
      <c r="AN780" s="28">
        <v>0</v>
      </c>
      <c r="AO780" s="28">
        <v>0</v>
      </c>
      <c r="AP780" s="28">
        <v>0</v>
      </c>
      <c r="AQ780" s="28">
        <v>0</v>
      </c>
      <c r="AR780" s="28">
        <v>0</v>
      </c>
      <c r="AS780" s="28">
        <v>0</v>
      </c>
      <c r="AT780" s="28">
        <v>0</v>
      </c>
      <c r="AU780" s="28">
        <v>0</v>
      </c>
      <c r="AV780" s="28">
        <v>0</v>
      </c>
      <c r="AW780" s="28">
        <v>0</v>
      </c>
      <c r="AX780" s="28">
        <v>0</v>
      </c>
      <c r="AY780" s="28">
        <v>0</v>
      </c>
      <c r="AZ780" s="28">
        <v>0</v>
      </c>
      <c r="BA780" s="28">
        <v>0</v>
      </c>
      <c r="BB780" s="28">
        <v>0</v>
      </c>
      <c r="BC780" s="28">
        <v>0</v>
      </c>
      <c r="BD780" s="28">
        <v>0</v>
      </c>
      <c r="BE780" s="28">
        <v>0</v>
      </c>
      <c r="BF780" s="28">
        <v>0</v>
      </c>
      <c r="BG780" s="28">
        <v>0</v>
      </c>
      <c r="BH780" s="28">
        <v>0</v>
      </c>
      <c r="BI780" s="28">
        <v>0</v>
      </c>
      <c r="BJ780" s="28">
        <v>0</v>
      </c>
      <c r="BK780" s="28">
        <v>0</v>
      </c>
      <c r="BL780" s="28">
        <v>0</v>
      </c>
      <c r="BM780" s="28">
        <v>0</v>
      </c>
      <c r="BN780" s="28">
        <v>0</v>
      </c>
      <c r="BO780" s="28">
        <v>0</v>
      </c>
      <c r="BP780" s="28">
        <v>0</v>
      </c>
      <c r="BQ780" s="28">
        <v>0.13919694467796598</v>
      </c>
      <c r="BR780" s="28">
        <v>0</v>
      </c>
      <c r="BS780" s="28">
        <v>0</v>
      </c>
      <c r="BT780" s="28">
        <v>0.13919694467796598</v>
      </c>
      <c r="BU780" s="28">
        <v>0</v>
      </c>
      <c r="BV780" s="31">
        <f t="shared" si="350"/>
        <v>0</v>
      </c>
      <c r="BW780" s="31">
        <f t="shared" si="346"/>
        <v>0</v>
      </c>
      <c r="BX780" s="31">
        <f t="shared" si="347"/>
        <v>0</v>
      </c>
      <c r="BY780" s="31">
        <f t="shared" si="348"/>
        <v>0</v>
      </c>
      <c r="BZ780" s="31">
        <f t="shared" si="349"/>
        <v>0</v>
      </c>
      <c r="CA780" s="31">
        <f t="shared" si="351"/>
        <v>0.13919694467796598</v>
      </c>
      <c r="CB780" s="31">
        <f t="shared" si="352"/>
        <v>0</v>
      </c>
      <c r="CC780" s="31">
        <f t="shared" si="353"/>
        <v>0</v>
      </c>
      <c r="CD780" s="31">
        <f t="shared" si="354"/>
        <v>0.13919694467796598</v>
      </c>
      <c r="CE780" s="31">
        <f t="shared" si="355"/>
        <v>0</v>
      </c>
      <c r="CF780" s="85" t="s">
        <v>1403</v>
      </c>
    </row>
    <row r="781" spans="1:84" ht="29.25" customHeight="1" x14ac:dyDescent="0.25">
      <c r="A781" s="92" t="s">
        <v>124</v>
      </c>
      <c r="B781" s="26" t="s">
        <v>2322</v>
      </c>
      <c r="C781" s="36" t="s">
        <v>2323</v>
      </c>
      <c r="D781" s="63">
        <v>2019</v>
      </c>
      <c r="E781" s="63">
        <v>2019</v>
      </c>
      <c r="F781" s="63" t="s">
        <v>1358</v>
      </c>
      <c r="G781" s="64">
        <v>0</v>
      </c>
      <c r="H781" s="64">
        <f t="shared" si="341"/>
        <v>0</v>
      </c>
      <c r="I781" s="31" t="s">
        <v>2662</v>
      </c>
      <c r="J781" s="31">
        <f t="shared" si="357"/>
        <v>2.4944794388044082E-2</v>
      </c>
      <c r="K781" s="31">
        <f t="shared" si="342"/>
        <v>0.19407050033898296</v>
      </c>
      <c r="L781" s="31" t="s">
        <v>2626</v>
      </c>
      <c r="M781" s="64">
        <v>0</v>
      </c>
      <c r="N781" s="31">
        <v>0</v>
      </c>
      <c r="O781" s="65">
        <v>0</v>
      </c>
      <c r="P781" s="28">
        <v>0</v>
      </c>
      <c r="Q781" s="28">
        <v>0</v>
      </c>
      <c r="R781" s="31">
        <v>0</v>
      </c>
      <c r="S781" s="31">
        <f t="shared" si="339"/>
        <v>0</v>
      </c>
      <c r="T781" s="31">
        <f t="shared" si="340"/>
        <v>0.19407050033898296</v>
      </c>
      <c r="U781" s="31">
        <f t="shared" si="344"/>
        <v>0</v>
      </c>
      <c r="V781" s="31">
        <f t="shared" si="343"/>
        <v>0</v>
      </c>
      <c r="W781" s="31">
        <f t="shared" si="356"/>
        <v>0.19407050033898296</v>
      </c>
      <c r="X781" s="31">
        <v>0</v>
      </c>
      <c r="Y781" s="28">
        <v>0</v>
      </c>
      <c r="Z781" s="28">
        <v>0</v>
      </c>
      <c r="AA781" s="28">
        <v>0</v>
      </c>
      <c r="AB781" s="28">
        <v>0</v>
      </c>
      <c r="AC781" s="28">
        <v>0</v>
      </c>
      <c r="AD781" s="28">
        <v>0</v>
      </c>
      <c r="AE781" s="28">
        <v>0</v>
      </c>
      <c r="AF781" s="28">
        <v>0</v>
      </c>
      <c r="AG781" s="28">
        <v>0</v>
      </c>
      <c r="AH781" s="28">
        <v>0</v>
      </c>
      <c r="AI781" s="28">
        <v>0</v>
      </c>
      <c r="AJ781" s="28">
        <v>0</v>
      </c>
      <c r="AK781" s="28">
        <v>0</v>
      </c>
      <c r="AL781" s="28">
        <v>0</v>
      </c>
      <c r="AM781" s="28">
        <v>0</v>
      </c>
      <c r="AN781" s="28">
        <v>0</v>
      </c>
      <c r="AO781" s="28">
        <v>0</v>
      </c>
      <c r="AP781" s="28">
        <v>0</v>
      </c>
      <c r="AQ781" s="28">
        <v>0</v>
      </c>
      <c r="AR781" s="28">
        <v>0</v>
      </c>
      <c r="AS781" s="28">
        <v>0</v>
      </c>
      <c r="AT781" s="28">
        <v>0</v>
      </c>
      <c r="AU781" s="28">
        <v>0</v>
      </c>
      <c r="AV781" s="28">
        <v>0</v>
      </c>
      <c r="AW781" s="28">
        <v>0</v>
      </c>
      <c r="AX781" s="28">
        <v>0</v>
      </c>
      <c r="AY781" s="28">
        <v>0</v>
      </c>
      <c r="AZ781" s="28">
        <v>0</v>
      </c>
      <c r="BA781" s="28">
        <v>0</v>
      </c>
      <c r="BB781" s="28">
        <v>0</v>
      </c>
      <c r="BC781" s="28">
        <v>0</v>
      </c>
      <c r="BD781" s="28">
        <v>0</v>
      </c>
      <c r="BE781" s="28">
        <v>0</v>
      </c>
      <c r="BF781" s="28">
        <v>0</v>
      </c>
      <c r="BG781" s="28">
        <v>0</v>
      </c>
      <c r="BH781" s="28">
        <v>0</v>
      </c>
      <c r="BI781" s="28">
        <v>0</v>
      </c>
      <c r="BJ781" s="28">
        <v>0</v>
      </c>
      <c r="BK781" s="28">
        <v>0</v>
      </c>
      <c r="BL781" s="28">
        <v>0</v>
      </c>
      <c r="BM781" s="28">
        <v>0</v>
      </c>
      <c r="BN781" s="28">
        <v>0</v>
      </c>
      <c r="BO781" s="28">
        <v>0</v>
      </c>
      <c r="BP781" s="28">
        <v>0</v>
      </c>
      <c r="BQ781" s="28">
        <v>0.19407050033898296</v>
      </c>
      <c r="BR781" s="28">
        <v>0</v>
      </c>
      <c r="BS781" s="28">
        <v>0</v>
      </c>
      <c r="BT781" s="28">
        <v>0.19407050033898296</v>
      </c>
      <c r="BU781" s="28">
        <v>0</v>
      </c>
      <c r="BV781" s="31">
        <f t="shared" si="350"/>
        <v>0</v>
      </c>
      <c r="BW781" s="31">
        <f t="shared" si="346"/>
        <v>0</v>
      </c>
      <c r="BX781" s="31">
        <f t="shared" si="347"/>
        <v>0</v>
      </c>
      <c r="BY781" s="31">
        <f t="shared" si="348"/>
        <v>0</v>
      </c>
      <c r="BZ781" s="31">
        <f t="shared" si="349"/>
        <v>0</v>
      </c>
      <c r="CA781" s="31">
        <f t="shared" si="351"/>
        <v>0.19407050033898296</v>
      </c>
      <c r="CB781" s="31">
        <f t="shared" si="352"/>
        <v>0</v>
      </c>
      <c r="CC781" s="31">
        <f t="shared" si="353"/>
        <v>0</v>
      </c>
      <c r="CD781" s="31">
        <f t="shared" si="354"/>
        <v>0.19407050033898296</v>
      </c>
      <c r="CE781" s="31">
        <f t="shared" si="355"/>
        <v>0</v>
      </c>
      <c r="CF781" s="85" t="s">
        <v>1403</v>
      </c>
    </row>
    <row r="782" spans="1:84" ht="29.25" customHeight="1" x14ac:dyDescent="0.25">
      <c r="A782" s="7" t="s">
        <v>124</v>
      </c>
      <c r="B782" s="17" t="s">
        <v>1151</v>
      </c>
      <c r="C782" s="8" t="s">
        <v>1152</v>
      </c>
      <c r="D782" s="63">
        <v>2019</v>
      </c>
      <c r="E782" s="63">
        <v>2019</v>
      </c>
      <c r="F782" s="63" t="s">
        <v>1358</v>
      </c>
      <c r="G782" s="64">
        <v>0</v>
      </c>
      <c r="H782" s="64">
        <f t="shared" si="341"/>
        <v>5.7699993999999997</v>
      </c>
      <c r="I782" s="31" t="s">
        <v>1314</v>
      </c>
      <c r="J782" s="31">
        <v>0</v>
      </c>
      <c r="K782" s="31">
        <f t="shared" si="342"/>
        <v>0</v>
      </c>
      <c r="L782" s="31" t="s">
        <v>1314</v>
      </c>
      <c r="M782" s="64">
        <v>0</v>
      </c>
      <c r="N782" s="31">
        <v>0</v>
      </c>
      <c r="O782" s="65">
        <v>9.4627990159999982</v>
      </c>
      <c r="P782" s="28">
        <v>10.882218868399997</v>
      </c>
      <c r="Q782" s="28">
        <v>0</v>
      </c>
      <c r="R782" s="31">
        <v>0</v>
      </c>
      <c r="S782" s="31">
        <f t="shared" si="339"/>
        <v>5.7699993999999997</v>
      </c>
      <c r="T782" s="31">
        <f t="shared" si="340"/>
        <v>0</v>
      </c>
      <c r="U782" s="31">
        <f t="shared" si="344"/>
        <v>5.7699993999999997</v>
      </c>
      <c r="V782" s="31">
        <f t="shared" si="343"/>
        <v>5.7699993999999997</v>
      </c>
      <c r="W782" s="31">
        <f t="shared" si="356"/>
        <v>0</v>
      </c>
      <c r="X782" s="31">
        <v>0</v>
      </c>
      <c r="Y782" s="28">
        <v>0</v>
      </c>
      <c r="Z782" s="28">
        <v>0</v>
      </c>
      <c r="AA782" s="28">
        <v>0</v>
      </c>
      <c r="AB782" s="28">
        <v>0</v>
      </c>
      <c r="AC782" s="28">
        <v>0</v>
      </c>
      <c r="AD782" s="28">
        <v>0</v>
      </c>
      <c r="AE782" s="28">
        <v>0</v>
      </c>
      <c r="AF782" s="28">
        <v>0</v>
      </c>
      <c r="AG782" s="28">
        <v>0</v>
      </c>
      <c r="AH782" s="28">
        <v>0</v>
      </c>
      <c r="AI782" s="28">
        <v>0</v>
      </c>
      <c r="AJ782" s="28">
        <v>0</v>
      </c>
      <c r="AK782" s="28">
        <v>0</v>
      </c>
      <c r="AL782" s="28">
        <v>0</v>
      </c>
      <c r="AM782" s="28">
        <v>0</v>
      </c>
      <c r="AN782" s="28">
        <v>0</v>
      </c>
      <c r="AO782" s="28">
        <v>0</v>
      </c>
      <c r="AP782" s="28">
        <v>0</v>
      </c>
      <c r="AQ782" s="28">
        <v>0</v>
      </c>
      <c r="AR782" s="28">
        <v>0</v>
      </c>
      <c r="AS782" s="28">
        <v>0</v>
      </c>
      <c r="AT782" s="28">
        <v>0</v>
      </c>
      <c r="AU782" s="28">
        <v>0</v>
      </c>
      <c r="AV782" s="28">
        <v>0</v>
      </c>
      <c r="AW782" s="28">
        <v>0</v>
      </c>
      <c r="AX782" s="28">
        <v>0</v>
      </c>
      <c r="AY782" s="28">
        <v>0</v>
      </c>
      <c r="AZ782" s="28">
        <v>0</v>
      </c>
      <c r="BA782" s="28">
        <v>0</v>
      </c>
      <c r="BB782" s="28">
        <v>0</v>
      </c>
      <c r="BC782" s="28">
        <v>0</v>
      </c>
      <c r="BD782" s="28">
        <v>0</v>
      </c>
      <c r="BE782" s="28">
        <v>0</v>
      </c>
      <c r="BF782" s="28">
        <v>0</v>
      </c>
      <c r="BG782" s="28">
        <v>0</v>
      </c>
      <c r="BH782" s="28">
        <v>0</v>
      </c>
      <c r="BI782" s="28">
        <v>0</v>
      </c>
      <c r="BJ782" s="28">
        <v>0</v>
      </c>
      <c r="BK782" s="28">
        <v>0</v>
      </c>
      <c r="BL782" s="28">
        <v>5.7699993999999997</v>
      </c>
      <c r="BM782" s="28">
        <v>0</v>
      </c>
      <c r="BN782" s="28">
        <v>0</v>
      </c>
      <c r="BO782" s="28">
        <v>5.7699993999999997</v>
      </c>
      <c r="BP782" s="28">
        <v>0</v>
      </c>
      <c r="BQ782" s="28">
        <v>0</v>
      </c>
      <c r="BR782" s="28">
        <v>0</v>
      </c>
      <c r="BS782" s="28">
        <v>0</v>
      </c>
      <c r="BT782" s="28">
        <v>0</v>
      </c>
      <c r="BU782" s="28">
        <v>0</v>
      </c>
      <c r="BV782" s="31">
        <f t="shared" si="350"/>
        <v>5.7699993999999997</v>
      </c>
      <c r="BW782" s="31">
        <f t="shared" si="346"/>
        <v>0</v>
      </c>
      <c r="BX782" s="31">
        <f t="shared" si="347"/>
        <v>0</v>
      </c>
      <c r="BY782" s="31">
        <f t="shared" si="348"/>
        <v>5.7699993999999997</v>
      </c>
      <c r="BZ782" s="31">
        <f t="shared" si="349"/>
        <v>0</v>
      </c>
      <c r="CA782" s="31">
        <f t="shared" si="351"/>
        <v>0</v>
      </c>
      <c r="CB782" s="31">
        <f t="shared" si="352"/>
        <v>0</v>
      </c>
      <c r="CC782" s="31">
        <f t="shared" si="353"/>
        <v>0</v>
      </c>
      <c r="CD782" s="31">
        <f t="shared" si="354"/>
        <v>0</v>
      </c>
      <c r="CE782" s="31">
        <f t="shared" si="355"/>
        <v>0</v>
      </c>
      <c r="CF782" s="85" t="s">
        <v>1972</v>
      </c>
    </row>
    <row r="783" spans="1:84" ht="29.25" customHeight="1" x14ac:dyDescent="0.25">
      <c r="A783" s="7" t="s">
        <v>124</v>
      </c>
      <c r="B783" s="17" t="s">
        <v>1153</v>
      </c>
      <c r="C783" s="8" t="s">
        <v>1154</v>
      </c>
      <c r="D783" s="63">
        <v>2019</v>
      </c>
      <c r="E783" s="63">
        <v>2019</v>
      </c>
      <c r="F783" s="63" t="s">
        <v>1358</v>
      </c>
      <c r="G783" s="64">
        <v>0.7861034604904632</v>
      </c>
      <c r="H783" s="64">
        <f t="shared" si="341"/>
        <v>5.7699993999999997</v>
      </c>
      <c r="I783" s="31" t="s">
        <v>1314</v>
      </c>
      <c r="J783" s="31">
        <v>0</v>
      </c>
      <c r="K783" s="31">
        <f t="shared" si="342"/>
        <v>0</v>
      </c>
      <c r="L783" s="31" t="s">
        <v>1314</v>
      </c>
      <c r="M783" s="64">
        <v>0</v>
      </c>
      <c r="N783" s="31">
        <v>0</v>
      </c>
      <c r="O783" s="65">
        <v>9.4627990159999982</v>
      </c>
      <c r="P783" s="28">
        <v>10.882218868399997</v>
      </c>
      <c r="Q783" s="28">
        <v>0</v>
      </c>
      <c r="R783" s="31">
        <v>0</v>
      </c>
      <c r="S783" s="31">
        <f t="shared" si="339"/>
        <v>5.7699993999999997</v>
      </c>
      <c r="T783" s="31">
        <f t="shared" si="340"/>
        <v>0</v>
      </c>
      <c r="U783" s="31">
        <f t="shared" si="344"/>
        <v>5.7699993999999997</v>
      </c>
      <c r="V783" s="31">
        <f t="shared" si="343"/>
        <v>5.7699993999999997</v>
      </c>
      <c r="W783" s="31">
        <f t="shared" si="356"/>
        <v>0</v>
      </c>
      <c r="X783" s="31">
        <v>0</v>
      </c>
      <c r="Y783" s="28">
        <v>0</v>
      </c>
      <c r="Z783" s="28">
        <v>0</v>
      </c>
      <c r="AA783" s="28">
        <v>0</v>
      </c>
      <c r="AB783" s="28">
        <v>0</v>
      </c>
      <c r="AC783" s="28">
        <v>0</v>
      </c>
      <c r="AD783" s="28">
        <v>0</v>
      </c>
      <c r="AE783" s="28">
        <v>0</v>
      </c>
      <c r="AF783" s="28">
        <v>0</v>
      </c>
      <c r="AG783" s="28">
        <v>0</v>
      </c>
      <c r="AH783" s="28">
        <v>0</v>
      </c>
      <c r="AI783" s="28">
        <v>0</v>
      </c>
      <c r="AJ783" s="28">
        <v>0</v>
      </c>
      <c r="AK783" s="28">
        <v>0</v>
      </c>
      <c r="AL783" s="28">
        <v>0</v>
      </c>
      <c r="AM783" s="28">
        <v>0</v>
      </c>
      <c r="AN783" s="28">
        <v>0</v>
      </c>
      <c r="AO783" s="28">
        <v>0</v>
      </c>
      <c r="AP783" s="28">
        <v>0</v>
      </c>
      <c r="AQ783" s="28">
        <v>0</v>
      </c>
      <c r="AR783" s="28">
        <v>0</v>
      </c>
      <c r="AS783" s="28">
        <v>0</v>
      </c>
      <c r="AT783" s="28">
        <v>0</v>
      </c>
      <c r="AU783" s="28">
        <v>0</v>
      </c>
      <c r="AV783" s="28">
        <v>0</v>
      </c>
      <c r="AW783" s="28">
        <v>0</v>
      </c>
      <c r="AX783" s="28">
        <v>0</v>
      </c>
      <c r="AY783" s="28">
        <v>0</v>
      </c>
      <c r="AZ783" s="28">
        <v>0</v>
      </c>
      <c r="BA783" s="28">
        <v>0</v>
      </c>
      <c r="BB783" s="28">
        <v>0</v>
      </c>
      <c r="BC783" s="28">
        <v>0</v>
      </c>
      <c r="BD783" s="28">
        <v>0</v>
      </c>
      <c r="BE783" s="28">
        <v>0</v>
      </c>
      <c r="BF783" s="28">
        <v>0</v>
      </c>
      <c r="BG783" s="28">
        <v>0</v>
      </c>
      <c r="BH783" s="28">
        <v>0</v>
      </c>
      <c r="BI783" s="28">
        <v>0</v>
      </c>
      <c r="BJ783" s="28">
        <v>0</v>
      </c>
      <c r="BK783" s="28">
        <v>0</v>
      </c>
      <c r="BL783" s="28">
        <v>5.7699993999999997</v>
      </c>
      <c r="BM783" s="28">
        <v>0</v>
      </c>
      <c r="BN783" s="28">
        <v>0</v>
      </c>
      <c r="BO783" s="28">
        <v>5.7699993999999997</v>
      </c>
      <c r="BP783" s="28">
        <v>0</v>
      </c>
      <c r="BQ783" s="28">
        <v>0</v>
      </c>
      <c r="BR783" s="28">
        <v>0</v>
      </c>
      <c r="BS783" s="28">
        <v>0</v>
      </c>
      <c r="BT783" s="28">
        <v>0</v>
      </c>
      <c r="BU783" s="28">
        <v>0</v>
      </c>
      <c r="BV783" s="31">
        <f t="shared" si="350"/>
        <v>5.7699993999999997</v>
      </c>
      <c r="BW783" s="31">
        <f t="shared" si="346"/>
        <v>0</v>
      </c>
      <c r="BX783" s="31">
        <f t="shared" si="347"/>
        <v>0</v>
      </c>
      <c r="BY783" s="31">
        <f t="shared" si="348"/>
        <v>5.7699993999999997</v>
      </c>
      <c r="BZ783" s="31">
        <f t="shared" si="349"/>
        <v>0</v>
      </c>
      <c r="CA783" s="31">
        <f t="shared" si="351"/>
        <v>0</v>
      </c>
      <c r="CB783" s="31">
        <f t="shared" si="352"/>
        <v>0</v>
      </c>
      <c r="CC783" s="31">
        <f t="shared" si="353"/>
        <v>0</v>
      </c>
      <c r="CD783" s="31">
        <f t="shared" si="354"/>
        <v>0</v>
      </c>
      <c r="CE783" s="31">
        <f t="shared" si="355"/>
        <v>0</v>
      </c>
      <c r="CF783" s="85" t="s">
        <v>1972</v>
      </c>
    </row>
    <row r="784" spans="1:84" ht="29.25" customHeight="1" x14ac:dyDescent="0.25">
      <c r="A784" s="7" t="s">
        <v>124</v>
      </c>
      <c r="B784" s="17" t="s">
        <v>1155</v>
      </c>
      <c r="C784" s="8" t="s">
        <v>1156</v>
      </c>
      <c r="D784" s="63">
        <v>2019</v>
      </c>
      <c r="E784" s="63">
        <v>2019</v>
      </c>
      <c r="F784" s="63" t="s">
        <v>1358</v>
      </c>
      <c r="G784" s="64">
        <v>1.0204363487738419</v>
      </c>
      <c r="H784" s="64">
        <f t="shared" si="341"/>
        <v>7.4900027999999992</v>
      </c>
      <c r="I784" s="31" t="s">
        <v>1314</v>
      </c>
      <c r="J784" s="31">
        <v>0</v>
      </c>
      <c r="K784" s="31">
        <f t="shared" si="342"/>
        <v>0</v>
      </c>
      <c r="L784" s="31" t="s">
        <v>1314</v>
      </c>
      <c r="M784" s="64">
        <v>0</v>
      </c>
      <c r="N784" s="31">
        <v>0</v>
      </c>
      <c r="O784" s="65">
        <v>12.283604591999998</v>
      </c>
      <c r="P784" s="28">
        <v>14.126145280799996</v>
      </c>
      <c r="Q784" s="28">
        <v>0</v>
      </c>
      <c r="R784" s="31">
        <v>0</v>
      </c>
      <c r="S784" s="31">
        <f t="shared" si="339"/>
        <v>7.4900027999999992</v>
      </c>
      <c r="T784" s="31">
        <f t="shared" si="340"/>
        <v>0</v>
      </c>
      <c r="U784" s="31">
        <f t="shared" si="344"/>
        <v>7.4900027999999992</v>
      </c>
      <c r="V784" s="31">
        <f t="shared" si="343"/>
        <v>7.4900027999999992</v>
      </c>
      <c r="W784" s="31">
        <f t="shared" si="356"/>
        <v>0</v>
      </c>
      <c r="X784" s="31">
        <v>0</v>
      </c>
      <c r="Y784" s="28">
        <v>0</v>
      </c>
      <c r="Z784" s="28">
        <v>0</v>
      </c>
      <c r="AA784" s="28">
        <v>0</v>
      </c>
      <c r="AB784" s="28">
        <v>0</v>
      </c>
      <c r="AC784" s="28">
        <v>0</v>
      </c>
      <c r="AD784" s="28">
        <v>0</v>
      </c>
      <c r="AE784" s="28">
        <v>0</v>
      </c>
      <c r="AF784" s="28">
        <v>0</v>
      </c>
      <c r="AG784" s="28">
        <v>0</v>
      </c>
      <c r="AH784" s="28">
        <v>0</v>
      </c>
      <c r="AI784" s="28">
        <v>0</v>
      </c>
      <c r="AJ784" s="28">
        <v>0</v>
      </c>
      <c r="AK784" s="28">
        <v>0</v>
      </c>
      <c r="AL784" s="28">
        <v>0</v>
      </c>
      <c r="AM784" s="28">
        <v>0</v>
      </c>
      <c r="AN784" s="28">
        <v>0</v>
      </c>
      <c r="AO784" s="28">
        <v>0</v>
      </c>
      <c r="AP784" s="28">
        <v>0</v>
      </c>
      <c r="AQ784" s="28">
        <v>0</v>
      </c>
      <c r="AR784" s="28">
        <v>0</v>
      </c>
      <c r="AS784" s="28">
        <v>0</v>
      </c>
      <c r="AT784" s="28">
        <v>0</v>
      </c>
      <c r="AU784" s="28">
        <v>0</v>
      </c>
      <c r="AV784" s="28">
        <v>0</v>
      </c>
      <c r="AW784" s="28">
        <v>0</v>
      </c>
      <c r="AX784" s="28">
        <v>0</v>
      </c>
      <c r="AY784" s="28">
        <v>0</v>
      </c>
      <c r="AZ784" s="28">
        <v>0</v>
      </c>
      <c r="BA784" s="28">
        <v>0</v>
      </c>
      <c r="BB784" s="28">
        <v>0</v>
      </c>
      <c r="BC784" s="28">
        <v>0</v>
      </c>
      <c r="BD784" s="28">
        <v>0</v>
      </c>
      <c r="BE784" s="28">
        <v>0</v>
      </c>
      <c r="BF784" s="28">
        <v>0</v>
      </c>
      <c r="BG784" s="28">
        <v>0</v>
      </c>
      <c r="BH784" s="28">
        <v>0</v>
      </c>
      <c r="BI784" s="28">
        <v>0</v>
      </c>
      <c r="BJ784" s="28">
        <v>0</v>
      </c>
      <c r="BK784" s="28">
        <v>0</v>
      </c>
      <c r="BL784" s="28">
        <v>7.4900027999999992</v>
      </c>
      <c r="BM784" s="28">
        <v>0</v>
      </c>
      <c r="BN784" s="28">
        <v>0</v>
      </c>
      <c r="BO784" s="28">
        <v>7.4900027999999992</v>
      </c>
      <c r="BP784" s="28">
        <v>0</v>
      </c>
      <c r="BQ784" s="28">
        <v>0</v>
      </c>
      <c r="BR784" s="28">
        <v>0</v>
      </c>
      <c r="BS784" s="28">
        <v>0</v>
      </c>
      <c r="BT784" s="28">
        <v>0</v>
      </c>
      <c r="BU784" s="28">
        <v>0</v>
      </c>
      <c r="BV784" s="31">
        <f t="shared" si="350"/>
        <v>7.4900027999999992</v>
      </c>
      <c r="BW784" s="31">
        <f t="shared" si="346"/>
        <v>0</v>
      </c>
      <c r="BX784" s="31">
        <f t="shared" si="347"/>
        <v>0</v>
      </c>
      <c r="BY784" s="31">
        <f t="shared" si="348"/>
        <v>7.4900027999999992</v>
      </c>
      <c r="BZ784" s="31">
        <f t="shared" si="349"/>
        <v>0</v>
      </c>
      <c r="CA784" s="31">
        <f t="shared" si="351"/>
        <v>0</v>
      </c>
      <c r="CB784" s="31">
        <f t="shared" si="352"/>
        <v>0</v>
      </c>
      <c r="CC784" s="31">
        <f t="shared" si="353"/>
        <v>0</v>
      </c>
      <c r="CD784" s="31">
        <f t="shared" si="354"/>
        <v>0</v>
      </c>
      <c r="CE784" s="31">
        <f t="shared" si="355"/>
        <v>0</v>
      </c>
      <c r="CF784" s="85" t="s">
        <v>1972</v>
      </c>
    </row>
    <row r="785" spans="1:84" ht="29.25" customHeight="1" x14ac:dyDescent="0.25">
      <c r="A785" s="7" t="s">
        <v>124</v>
      </c>
      <c r="B785" s="17" t="s">
        <v>1157</v>
      </c>
      <c r="C785" s="8" t="s">
        <v>1158</v>
      </c>
      <c r="D785" s="63">
        <v>2019</v>
      </c>
      <c r="E785" s="63">
        <v>2019</v>
      </c>
      <c r="F785" s="63" t="s">
        <v>1358</v>
      </c>
      <c r="G785" s="64">
        <v>0.86375999999999997</v>
      </c>
      <c r="H785" s="64">
        <f t="shared" si="341"/>
        <v>6.3399983999999998</v>
      </c>
      <c r="I785" s="31" t="s">
        <v>1314</v>
      </c>
      <c r="J785" s="31">
        <v>0</v>
      </c>
      <c r="K785" s="31">
        <f t="shared" si="342"/>
        <v>0</v>
      </c>
      <c r="L785" s="31" t="s">
        <v>1314</v>
      </c>
      <c r="M785" s="64">
        <v>0</v>
      </c>
      <c r="N785" s="31">
        <v>0</v>
      </c>
      <c r="O785" s="65">
        <v>10.397597375999998</v>
      </c>
      <c r="P785" s="28">
        <v>11.957236982399998</v>
      </c>
      <c r="Q785" s="28">
        <v>0</v>
      </c>
      <c r="R785" s="31">
        <v>0</v>
      </c>
      <c r="S785" s="31">
        <f t="shared" si="339"/>
        <v>6.3399983999999998</v>
      </c>
      <c r="T785" s="31">
        <f t="shared" si="340"/>
        <v>0</v>
      </c>
      <c r="U785" s="31">
        <f t="shared" si="344"/>
        <v>6.3399983999999998</v>
      </c>
      <c r="V785" s="31">
        <f t="shared" si="343"/>
        <v>6.3399983999999998</v>
      </c>
      <c r="W785" s="31">
        <f t="shared" si="356"/>
        <v>0</v>
      </c>
      <c r="X785" s="31">
        <v>0</v>
      </c>
      <c r="Y785" s="28">
        <v>0</v>
      </c>
      <c r="Z785" s="28">
        <v>0</v>
      </c>
      <c r="AA785" s="28">
        <v>0</v>
      </c>
      <c r="AB785" s="28">
        <v>0</v>
      </c>
      <c r="AC785" s="28">
        <v>0</v>
      </c>
      <c r="AD785" s="28">
        <v>0</v>
      </c>
      <c r="AE785" s="28">
        <v>0</v>
      </c>
      <c r="AF785" s="28">
        <v>0</v>
      </c>
      <c r="AG785" s="28">
        <v>0</v>
      </c>
      <c r="AH785" s="28">
        <v>0</v>
      </c>
      <c r="AI785" s="28">
        <v>0</v>
      </c>
      <c r="AJ785" s="28">
        <v>0</v>
      </c>
      <c r="AK785" s="28">
        <v>0</v>
      </c>
      <c r="AL785" s="28">
        <v>0</v>
      </c>
      <c r="AM785" s="28">
        <v>0</v>
      </c>
      <c r="AN785" s="28">
        <v>0</v>
      </c>
      <c r="AO785" s="28">
        <v>0</v>
      </c>
      <c r="AP785" s="28">
        <v>0</v>
      </c>
      <c r="AQ785" s="28">
        <v>0</v>
      </c>
      <c r="AR785" s="28">
        <v>0</v>
      </c>
      <c r="AS785" s="28">
        <v>0</v>
      </c>
      <c r="AT785" s="28">
        <v>0</v>
      </c>
      <c r="AU785" s="28">
        <v>0</v>
      </c>
      <c r="AV785" s="28">
        <v>0</v>
      </c>
      <c r="AW785" s="28">
        <v>0</v>
      </c>
      <c r="AX785" s="28">
        <v>0</v>
      </c>
      <c r="AY785" s="28">
        <v>0</v>
      </c>
      <c r="AZ785" s="28">
        <v>0</v>
      </c>
      <c r="BA785" s="28">
        <v>0</v>
      </c>
      <c r="BB785" s="28">
        <v>0</v>
      </c>
      <c r="BC785" s="28">
        <v>0</v>
      </c>
      <c r="BD785" s="28">
        <v>0</v>
      </c>
      <c r="BE785" s="28">
        <v>0</v>
      </c>
      <c r="BF785" s="28">
        <v>0</v>
      </c>
      <c r="BG785" s="28">
        <v>0</v>
      </c>
      <c r="BH785" s="28">
        <v>0</v>
      </c>
      <c r="BI785" s="28">
        <v>0</v>
      </c>
      <c r="BJ785" s="28">
        <v>0</v>
      </c>
      <c r="BK785" s="28">
        <v>0</v>
      </c>
      <c r="BL785" s="28">
        <v>6.3399983999999998</v>
      </c>
      <c r="BM785" s="28">
        <v>0</v>
      </c>
      <c r="BN785" s="28">
        <v>0</v>
      </c>
      <c r="BO785" s="28">
        <v>6.3399983999999998</v>
      </c>
      <c r="BP785" s="28">
        <v>0</v>
      </c>
      <c r="BQ785" s="28">
        <v>0</v>
      </c>
      <c r="BR785" s="28">
        <v>0</v>
      </c>
      <c r="BS785" s="28">
        <v>0</v>
      </c>
      <c r="BT785" s="28">
        <v>0</v>
      </c>
      <c r="BU785" s="28">
        <v>0</v>
      </c>
      <c r="BV785" s="31">
        <f t="shared" si="350"/>
        <v>6.3399983999999998</v>
      </c>
      <c r="BW785" s="31">
        <f t="shared" si="346"/>
        <v>0</v>
      </c>
      <c r="BX785" s="31">
        <f t="shared" si="347"/>
        <v>0</v>
      </c>
      <c r="BY785" s="31">
        <f t="shared" si="348"/>
        <v>6.3399983999999998</v>
      </c>
      <c r="BZ785" s="31">
        <f t="shared" si="349"/>
        <v>0</v>
      </c>
      <c r="CA785" s="31">
        <f t="shared" si="351"/>
        <v>0</v>
      </c>
      <c r="CB785" s="31">
        <f t="shared" si="352"/>
        <v>0</v>
      </c>
      <c r="CC785" s="31">
        <f t="shared" si="353"/>
        <v>0</v>
      </c>
      <c r="CD785" s="31">
        <f t="shared" si="354"/>
        <v>0</v>
      </c>
      <c r="CE785" s="31">
        <f t="shared" si="355"/>
        <v>0</v>
      </c>
      <c r="CF785" s="85" t="s">
        <v>1972</v>
      </c>
    </row>
    <row r="786" spans="1:84" ht="29.25" customHeight="1" x14ac:dyDescent="0.25">
      <c r="A786" s="92" t="s">
        <v>124</v>
      </c>
      <c r="B786" s="26" t="s">
        <v>2324</v>
      </c>
      <c r="C786" s="36" t="s">
        <v>2325</v>
      </c>
      <c r="D786" s="63">
        <v>2019</v>
      </c>
      <c r="E786" s="63">
        <v>2019</v>
      </c>
      <c r="F786" s="63" t="s">
        <v>1358</v>
      </c>
      <c r="G786" s="64">
        <v>0</v>
      </c>
      <c r="H786" s="64">
        <f t="shared" si="341"/>
        <v>0</v>
      </c>
      <c r="I786" s="31" t="s">
        <v>2664</v>
      </c>
      <c r="J786" s="31">
        <f t="shared" ref="J786:J796" si="358">K786/7.78</f>
        <v>0.14640931462681384</v>
      </c>
      <c r="K786" s="31">
        <f t="shared" si="342"/>
        <v>1.1390644677966117</v>
      </c>
      <c r="L786" s="31" t="s">
        <v>2624</v>
      </c>
      <c r="M786" s="64">
        <v>0</v>
      </c>
      <c r="N786" s="31">
        <v>0</v>
      </c>
      <c r="O786" s="65">
        <v>0</v>
      </c>
      <c r="P786" s="28">
        <v>0</v>
      </c>
      <c r="Q786" s="28">
        <v>0</v>
      </c>
      <c r="R786" s="31">
        <v>0</v>
      </c>
      <c r="S786" s="31">
        <f t="shared" si="339"/>
        <v>0</v>
      </c>
      <c r="T786" s="31">
        <f t="shared" si="340"/>
        <v>1.1390644677966117</v>
      </c>
      <c r="U786" s="31">
        <f t="shared" si="344"/>
        <v>0</v>
      </c>
      <c r="V786" s="31">
        <f t="shared" si="343"/>
        <v>0</v>
      </c>
      <c r="W786" s="31">
        <f t="shared" si="356"/>
        <v>1.1390644677966117</v>
      </c>
      <c r="X786" s="31">
        <v>0</v>
      </c>
      <c r="Y786" s="28">
        <v>0</v>
      </c>
      <c r="Z786" s="28">
        <v>0</v>
      </c>
      <c r="AA786" s="28">
        <v>0</v>
      </c>
      <c r="AB786" s="28">
        <v>0</v>
      </c>
      <c r="AC786" s="28">
        <v>0</v>
      </c>
      <c r="AD786" s="28">
        <v>0</v>
      </c>
      <c r="AE786" s="28">
        <v>0</v>
      </c>
      <c r="AF786" s="28">
        <v>0</v>
      </c>
      <c r="AG786" s="28">
        <v>0</v>
      </c>
      <c r="AH786" s="28">
        <v>0</v>
      </c>
      <c r="AI786" s="28">
        <v>0</v>
      </c>
      <c r="AJ786" s="28">
        <v>0</v>
      </c>
      <c r="AK786" s="28">
        <v>0</v>
      </c>
      <c r="AL786" s="28">
        <v>0</v>
      </c>
      <c r="AM786" s="28">
        <v>0</v>
      </c>
      <c r="AN786" s="28">
        <v>0</v>
      </c>
      <c r="AO786" s="28">
        <v>0</v>
      </c>
      <c r="AP786" s="28">
        <v>0</v>
      </c>
      <c r="AQ786" s="28">
        <v>0</v>
      </c>
      <c r="AR786" s="28">
        <v>0</v>
      </c>
      <c r="AS786" s="28">
        <v>0</v>
      </c>
      <c r="AT786" s="28">
        <v>0</v>
      </c>
      <c r="AU786" s="28">
        <v>0</v>
      </c>
      <c r="AV786" s="28">
        <v>0</v>
      </c>
      <c r="AW786" s="28">
        <v>0</v>
      </c>
      <c r="AX786" s="28">
        <v>0</v>
      </c>
      <c r="AY786" s="28">
        <v>0</v>
      </c>
      <c r="AZ786" s="28">
        <v>0</v>
      </c>
      <c r="BA786" s="28">
        <v>0</v>
      </c>
      <c r="BB786" s="28">
        <v>0</v>
      </c>
      <c r="BC786" s="28">
        <v>0</v>
      </c>
      <c r="BD786" s="28">
        <v>0</v>
      </c>
      <c r="BE786" s="28">
        <v>0</v>
      </c>
      <c r="BF786" s="28">
        <v>0</v>
      </c>
      <c r="BG786" s="28">
        <v>0</v>
      </c>
      <c r="BH786" s="28">
        <v>0</v>
      </c>
      <c r="BI786" s="28">
        <v>0</v>
      </c>
      <c r="BJ786" s="28">
        <v>0</v>
      </c>
      <c r="BK786" s="28">
        <v>0</v>
      </c>
      <c r="BL786" s="28">
        <v>0</v>
      </c>
      <c r="BM786" s="28">
        <v>0</v>
      </c>
      <c r="BN786" s="28">
        <v>0</v>
      </c>
      <c r="BO786" s="28">
        <v>0</v>
      </c>
      <c r="BP786" s="28">
        <v>0</v>
      </c>
      <c r="BQ786" s="28">
        <v>1.1390644677966117</v>
      </c>
      <c r="BR786" s="28">
        <v>0</v>
      </c>
      <c r="BS786" s="28">
        <v>0</v>
      </c>
      <c r="BT786" s="28">
        <v>1.1390644677966117</v>
      </c>
      <c r="BU786" s="28">
        <v>0</v>
      </c>
      <c r="BV786" s="31">
        <f t="shared" si="350"/>
        <v>0</v>
      </c>
      <c r="BW786" s="31">
        <f t="shared" si="346"/>
        <v>0</v>
      </c>
      <c r="BX786" s="31">
        <f t="shared" si="347"/>
        <v>0</v>
      </c>
      <c r="BY786" s="31">
        <f t="shared" si="348"/>
        <v>0</v>
      </c>
      <c r="BZ786" s="31">
        <f t="shared" si="349"/>
        <v>0</v>
      </c>
      <c r="CA786" s="31">
        <f t="shared" si="351"/>
        <v>1.1390644677966117</v>
      </c>
      <c r="CB786" s="31">
        <f t="shared" si="352"/>
        <v>0</v>
      </c>
      <c r="CC786" s="31">
        <f t="shared" si="353"/>
        <v>0</v>
      </c>
      <c r="CD786" s="31">
        <f t="shared" si="354"/>
        <v>1.1390644677966117</v>
      </c>
      <c r="CE786" s="31">
        <f t="shared" si="355"/>
        <v>0</v>
      </c>
      <c r="CF786" s="85" t="s">
        <v>1403</v>
      </c>
    </row>
    <row r="787" spans="1:84" ht="29.25" customHeight="1" x14ac:dyDescent="0.25">
      <c r="A787" s="92" t="s">
        <v>124</v>
      </c>
      <c r="B787" s="26" t="s">
        <v>2326</v>
      </c>
      <c r="C787" s="36" t="s">
        <v>2327</v>
      </c>
      <c r="D787" s="63">
        <v>2019</v>
      </c>
      <c r="E787" s="63">
        <v>2019</v>
      </c>
      <c r="F787" s="63" t="s">
        <v>1358</v>
      </c>
      <c r="G787" s="64">
        <v>0</v>
      </c>
      <c r="H787" s="64">
        <f t="shared" si="341"/>
        <v>0</v>
      </c>
      <c r="I787" s="31" t="s">
        <v>2664</v>
      </c>
      <c r="J787" s="31">
        <f t="shared" si="358"/>
        <v>0.58563725850725534</v>
      </c>
      <c r="K787" s="31">
        <f t="shared" si="342"/>
        <v>4.556257871186447</v>
      </c>
      <c r="L787" s="31" t="s">
        <v>2624</v>
      </c>
      <c r="M787" s="64">
        <v>0</v>
      </c>
      <c r="N787" s="31">
        <v>0</v>
      </c>
      <c r="O787" s="65">
        <v>0</v>
      </c>
      <c r="P787" s="28">
        <v>0</v>
      </c>
      <c r="Q787" s="28">
        <v>0</v>
      </c>
      <c r="R787" s="31">
        <v>0</v>
      </c>
      <c r="S787" s="31">
        <f t="shared" si="339"/>
        <v>0</v>
      </c>
      <c r="T787" s="31">
        <f t="shared" si="340"/>
        <v>4.556257871186447</v>
      </c>
      <c r="U787" s="31">
        <f t="shared" si="344"/>
        <v>0</v>
      </c>
      <c r="V787" s="31">
        <f t="shared" si="343"/>
        <v>0</v>
      </c>
      <c r="W787" s="31">
        <f t="shared" si="356"/>
        <v>4.556257871186447</v>
      </c>
      <c r="X787" s="31">
        <v>0</v>
      </c>
      <c r="Y787" s="28">
        <v>0</v>
      </c>
      <c r="Z787" s="28">
        <v>0</v>
      </c>
      <c r="AA787" s="28">
        <v>0</v>
      </c>
      <c r="AB787" s="28">
        <v>0</v>
      </c>
      <c r="AC787" s="28">
        <v>0</v>
      </c>
      <c r="AD787" s="28">
        <v>0</v>
      </c>
      <c r="AE787" s="28">
        <v>0</v>
      </c>
      <c r="AF787" s="28">
        <v>0</v>
      </c>
      <c r="AG787" s="28">
        <v>0</v>
      </c>
      <c r="AH787" s="28">
        <v>0</v>
      </c>
      <c r="AI787" s="28">
        <v>0</v>
      </c>
      <c r="AJ787" s="28">
        <v>0</v>
      </c>
      <c r="AK787" s="28">
        <v>0</v>
      </c>
      <c r="AL787" s="28">
        <v>0</v>
      </c>
      <c r="AM787" s="28">
        <v>0</v>
      </c>
      <c r="AN787" s="28">
        <v>0</v>
      </c>
      <c r="AO787" s="28">
        <v>0</v>
      </c>
      <c r="AP787" s="28">
        <v>0</v>
      </c>
      <c r="AQ787" s="28">
        <v>0</v>
      </c>
      <c r="AR787" s="28">
        <v>0</v>
      </c>
      <c r="AS787" s="28">
        <v>0</v>
      </c>
      <c r="AT787" s="28">
        <v>0</v>
      </c>
      <c r="AU787" s="28">
        <v>0</v>
      </c>
      <c r="AV787" s="28">
        <v>0</v>
      </c>
      <c r="AW787" s="28">
        <v>0</v>
      </c>
      <c r="AX787" s="28">
        <v>0</v>
      </c>
      <c r="AY787" s="28">
        <v>0</v>
      </c>
      <c r="AZ787" s="28">
        <v>0</v>
      </c>
      <c r="BA787" s="28">
        <v>0</v>
      </c>
      <c r="BB787" s="28">
        <v>0</v>
      </c>
      <c r="BC787" s="28">
        <v>0</v>
      </c>
      <c r="BD787" s="28">
        <v>0</v>
      </c>
      <c r="BE787" s="28">
        <v>0</v>
      </c>
      <c r="BF787" s="28">
        <v>0</v>
      </c>
      <c r="BG787" s="28">
        <v>0</v>
      </c>
      <c r="BH787" s="28">
        <v>0</v>
      </c>
      <c r="BI787" s="28">
        <v>0</v>
      </c>
      <c r="BJ787" s="28">
        <v>0</v>
      </c>
      <c r="BK787" s="28">
        <v>0</v>
      </c>
      <c r="BL787" s="28">
        <v>0</v>
      </c>
      <c r="BM787" s="28">
        <v>0</v>
      </c>
      <c r="BN787" s="28">
        <v>0</v>
      </c>
      <c r="BO787" s="28">
        <v>0</v>
      </c>
      <c r="BP787" s="28">
        <v>0</v>
      </c>
      <c r="BQ787" s="28">
        <v>4.556257871186447</v>
      </c>
      <c r="BR787" s="28">
        <v>0</v>
      </c>
      <c r="BS787" s="28">
        <v>0</v>
      </c>
      <c r="BT787" s="28">
        <v>4.556257871186447</v>
      </c>
      <c r="BU787" s="28">
        <v>0</v>
      </c>
      <c r="BV787" s="31">
        <f t="shared" si="350"/>
        <v>0</v>
      </c>
      <c r="BW787" s="31">
        <f t="shared" si="346"/>
        <v>0</v>
      </c>
      <c r="BX787" s="31">
        <f t="shared" si="347"/>
        <v>0</v>
      </c>
      <c r="BY787" s="31">
        <f t="shared" si="348"/>
        <v>0</v>
      </c>
      <c r="BZ787" s="31">
        <f t="shared" si="349"/>
        <v>0</v>
      </c>
      <c r="CA787" s="31">
        <f t="shared" si="351"/>
        <v>4.556257871186447</v>
      </c>
      <c r="CB787" s="31">
        <f t="shared" si="352"/>
        <v>0</v>
      </c>
      <c r="CC787" s="31">
        <f t="shared" si="353"/>
        <v>0</v>
      </c>
      <c r="CD787" s="31">
        <f t="shared" si="354"/>
        <v>4.556257871186447</v>
      </c>
      <c r="CE787" s="31">
        <f t="shared" si="355"/>
        <v>0</v>
      </c>
      <c r="CF787" s="85" t="s">
        <v>1403</v>
      </c>
    </row>
    <row r="788" spans="1:84" ht="29.25" customHeight="1" x14ac:dyDescent="0.25">
      <c r="A788" s="92" t="s">
        <v>124</v>
      </c>
      <c r="B788" s="26" t="s">
        <v>2328</v>
      </c>
      <c r="C788" s="36" t="s">
        <v>2329</v>
      </c>
      <c r="D788" s="63">
        <v>2019</v>
      </c>
      <c r="E788" s="63">
        <v>2019</v>
      </c>
      <c r="F788" s="63" t="s">
        <v>1358</v>
      </c>
      <c r="G788" s="64">
        <v>0</v>
      </c>
      <c r="H788" s="64">
        <f t="shared" si="341"/>
        <v>0</v>
      </c>
      <c r="I788" s="31" t="s">
        <v>2664</v>
      </c>
      <c r="J788" s="31">
        <f t="shared" si="358"/>
        <v>0.48803104875604619</v>
      </c>
      <c r="K788" s="31">
        <f t="shared" si="342"/>
        <v>3.7968815593220393</v>
      </c>
      <c r="L788" s="31" t="s">
        <v>2624</v>
      </c>
      <c r="M788" s="64">
        <v>0</v>
      </c>
      <c r="N788" s="31">
        <v>0</v>
      </c>
      <c r="O788" s="65">
        <v>0</v>
      </c>
      <c r="P788" s="28">
        <v>0</v>
      </c>
      <c r="Q788" s="28">
        <v>0</v>
      </c>
      <c r="R788" s="31">
        <v>0</v>
      </c>
      <c r="S788" s="31">
        <f t="shared" si="339"/>
        <v>0</v>
      </c>
      <c r="T788" s="31">
        <f t="shared" si="340"/>
        <v>3.7968815593220393</v>
      </c>
      <c r="U788" s="31">
        <f t="shared" si="344"/>
        <v>0</v>
      </c>
      <c r="V788" s="31">
        <f t="shared" si="343"/>
        <v>0</v>
      </c>
      <c r="W788" s="31">
        <f t="shared" si="356"/>
        <v>3.7968815593220393</v>
      </c>
      <c r="X788" s="31">
        <v>0</v>
      </c>
      <c r="Y788" s="28">
        <v>0</v>
      </c>
      <c r="Z788" s="28">
        <v>0</v>
      </c>
      <c r="AA788" s="28">
        <v>0</v>
      </c>
      <c r="AB788" s="28">
        <v>0</v>
      </c>
      <c r="AC788" s="28">
        <v>0</v>
      </c>
      <c r="AD788" s="28">
        <v>0</v>
      </c>
      <c r="AE788" s="28">
        <v>0</v>
      </c>
      <c r="AF788" s="28">
        <v>0</v>
      </c>
      <c r="AG788" s="28">
        <v>0</v>
      </c>
      <c r="AH788" s="28">
        <v>0</v>
      </c>
      <c r="AI788" s="28">
        <v>0</v>
      </c>
      <c r="AJ788" s="28">
        <v>0</v>
      </c>
      <c r="AK788" s="28">
        <v>0</v>
      </c>
      <c r="AL788" s="28">
        <v>0</v>
      </c>
      <c r="AM788" s="28">
        <v>0</v>
      </c>
      <c r="AN788" s="28">
        <v>0</v>
      </c>
      <c r="AO788" s="28">
        <v>0</v>
      </c>
      <c r="AP788" s="28">
        <v>0</v>
      </c>
      <c r="AQ788" s="28">
        <v>0</v>
      </c>
      <c r="AR788" s="28">
        <v>0</v>
      </c>
      <c r="AS788" s="28">
        <v>0</v>
      </c>
      <c r="AT788" s="28">
        <v>0</v>
      </c>
      <c r="AU788" s="28">
        <v>0</v>
      </c>
      <c r="AV788" s="28">
        <v>0</v>
      </c>
      <c r="AW788" s="28">
        <v>0</v>
      </c>
      <c r="AX788" s="28">
        <v>0</v>
      </c>
      <c r="AY788" s="28">
        <v>0</v>
      </c>
      <c r="AZ788" s="28">
        <v>0</v>
      </c>
      <c r="BA788" s="28">
        <v>0</v>
      </c>
      <c r="BB788" s="28">
        <v>0</v>
      </c>
      <c r="BC788" s="28">
        <v>0</v>
      </c>
      <c r="BD788" s="28">
        <v>0</v>
      </c>
      <c r="BE788" s="28">
        <v>0</v>
      </c>
      <c r="BF788" s="28">
        <v>0</v>
      </c>
      <c r="BG788" s="28">
        <v>0</v>
      </c>
      <c r="BH788" s="28">
        <v>0</v>
      </c>
      <c r="BI788" s="28">
        <v>0</v>
      </c>
      <c r="BJ788" s="28">
        <v>0</v>
      </c>
      <c r="BK788" s="28">
        <v>0</v>
      </c>
      <c r="BL788" s="28">
        <v>0</v>
      </c>
      <c r="BM788" s="28">
        <v>0</v>
      </c>
      <c r="BN788" s="28">
        <v>0</v>
      </c>
      <c r="BO788" s="28">
        <v>0</v>
      </c>
      <c r="BP788" s="28">
        <v>0</v>
      </c>
      <c r="BQ788" s="28">
        <v>3.7968815593220393</v>
      </c>
      <c r="BR788" s="28">
        <v>0</v>
      </c>
      <c r="BS788" s="28">
        <v>0</v>
      </c>
      <c r="BT788" s="28">
        <v>3.7968815593220393</v>
      </c>
      <c r="BU788" s="28">
        <v>0</v>
      </c>
      <c r="BV788" s="31">
        <f t="shared" si="350"/>
        <v>0</v>
      </c>
      <c r="BW788" s="31">
        <f t="shared" si="346"/>
        <v>0</v>
      </c>
      <c r="BX788" s="31">
        <f t="shared" si="347"/>
        <v>0</v>
      </c>
      <c r="BY788" s="31">
        <f t="shared" si="348"/>
        <v>0</v>
      </c>
      <c r="BZ788" s="31">
        <f t="shared" si="349"/>
        <v>0</v>
      </c>
      <c r="CA788" s="31">
        <f t="shared" si="351"/>
        <v>3.7968815593220393</v>
      </c>
      <c r="CB788" s="31">
        <f t="shared" si="352"/>
        <v>0</v>
      </c>
      <c r="CC788" s="31">
        <f t="shared" si="353"/>
        <v>0</v>
      </c>
      <c r="CD788" s="31">
        <f t="shared" si="354"/>
        <v>3.7968815593220393</v>
      </c>
      <c r="CE788" s="31">
        <f t="shared" si="355"/>
        <v>0</v>
      </c>
      <c r="CF788" s="85" t="s">
        <v>1403</v>
      </c>
    </row>
    <row r="789" spans="1:84" ht="29.25" customHeight="1" x14ac:dyDescent="0.25">
      <c r="A789" s="92" t="s">
        <v>124</v>
      </c>
      <c r="B789" s="26" t="s">
        <v>2330</v>
      </c>
      <c r="C789" s="36" t="s">
        <v>2331</v>
      </c>
      <c r="D789" s="63">
        <v>2019</v>
      </c>
      <c r="E789" s="63">
        <v>2019</v>
      </c>
      <c r="F789" s="63" t="s">
        <v>1358</v>
      </c>
      <c r="G789" s="64">
        <v>0</v>
      </c>
      <c r="H789" s="64">
        <f t="shared" si="341"/>
        <v>0</v>
      </c>
      <c r="I789" s="31" t="s">
        <v>2664</v>
      </c>
      <c r="J789" s="31">
        <f t="shared" si="358"/>
        <v>0.48803104875604619</v>
      </c>
      <c r="K789" s="31">
        <f t="shared" si="342"/>
        <v>3.7968815593220393</v>
      </c>
      <c r="L789" s="31" t="s">
        <v>2624</v>
      </c>
      <c r="M789" s="64">
        <v>0</v>
      </c>
      <c r="N789" s="31">
        <v>0</v>
      </c>
      <c r="O789" s="65">
        <v>0</v>
      </c>
      <c r="P789" s="28">
        <v>0</v>
      </c>
      <c r="Q789" s="28">
        <v>0</v>
      </c>
      <c r="R789" s="31">
        <v>0</v>
      </c>
      <c r="S789" s="31">
        <f t="shared" si="339"/>
        <v>0</v>
      </c>
      <c r="T789" s="31">
        <f t="shared" si="340"/>
        <v>3.7968815593220393</v>
      </c>
      <c r="U789" s="31">
        <f t="shared" si="344"/>
        <v>0</v>
      </c>
      <c r="V789" s="31">
        <f t="shared" si="343"/>
        <v>0</v>
      </c>
      <c r="W789" s="31">
        <f t="shared" si="356"/>
        <v>3.7968815593220393</v>
      </c>
      <c r="X789" s="31">
        <v>0</v>
      </c>
      <c r="Y789" s="28">
        <v>0</v>
      </c>
      <c r="Z789" s="28">
        <v>0</v>
      </c>
      <c r="AA789" s="28">
        <v>0</v>
      </c>
      <c r="AB789" s="28">
        <v>0</v>
      </c>
      <c r="AC789" s="28">
        <v>0</v>
      </c>
      <c r="AD789" s="28">
        <v>0</v>
      </c>
      <c r="AE789" s="28">
        <v>0</v>
      </c>
      <c r="AF789" s="28">
        <v>0</v>
      </c>
      <c r="AG789" s="28">
        <v>0</v>
      </c>
      <c r="AH789" s="28">
        <v>0</v>
      </c>
      <c r="AI789" s="28">
        <v>0</v>
      </c>
      <c r="AJ789" s="28">
        <v>0</v>
      </c>
      <c r="AK789" s="28">
        <v>0</v>
      </c>
      <c r="AL789" s="28">
        <v>0</v>
      </c>
      <c r="AM789" s="28">
        <v>0</v>
      </c>
      <c r="AN789" s="28">
        <v>0</v>
      </c>
      <c r="AO789" s="28">
        <v>0</v>
      </c>
      <c r="AP789" s="28">
        <v>0</v>
      </c>
      <c r="AQ789" s="28">
        <v>0</v>
      </c>
      <c r="AR789" s="28">
        <v>0</v>
      </c>
      <c r="AS789" s="28">
        <v>0</v>
      </c>
      <c r="AT789" s="28">
        <v>0</v>
      </c>
      <c r="AU789" s="28">
        <v>0</v>
      </c>
      <c r="AV789" s="28">
        <v>0</v>
      </c>
      <c r="AW789" s="28">
        <v>0</v>
      </c>
      <c r="AX789" s="28">
        <v>0</v>
      </c>
      <c r="AY789" s="28">
        <v>0</v>
      </c>
      <c r="AZ789" s="28">
        <v>0</v>
      </c>
      <c r="BA789" s="28">
        <v>0</v>
      </c>
      <c r="BB789" s="28">
        <v>0</v>
      </c>
      <c r="BC789" s="28">
        <v>0</v>
      </c>
      <c r="BD789" s="28">
        <v>0</v>
      </c>
      <c r="BE789" s="28">
        <v>0</v>
      </c>
      <c r="BF789" s="28">
        <v>0</v>
      </c>
      <c r="BG789" s="28">
        <v>0</v>
      </c>
      <c r="BH789" s="28">
        <v>0</v>
      </c>
      <c r="BI789" s="28">
        <v>0</v>
      </c>
      <c r="BJ789" s="28">
        <v>0</v>
      </c>
      <c r="BK789" s="28">
        <v>0</v>
      </c>
      <c r="BL789" s="28">
        <v>0</v>
      </c>
      <c r="BM789" s="28">
        <v>0</v>
      </c>
      <c r="BN789" s="28">
        <v>0</v>
      </c>
      <c r="BO789" s="28">
        <v>0</v>
      </c>
      <c r="BP789" s="28">
        <v>0</v>
      </c>
      <c r="BQ789" s="28">
        <v>3.7968815593220393</v>
      </c>
      <c r="BR789" s="28">
        <v>0</v>
      </c>
      <c r="BS789" s="28">
        <v>0</v>
      </c>
      <c r="BT789" s="28">
        <v>3.7968815593220393</v>
      </c>
      <c r="BU789" s="28">
        <v>0</v>
      </c>
      <c r="BV789" s="31">
        <f t="shared" si="350"/>
        <v>0</v>
      </c>
      <c r="BW789" s="31">
        <f t="shared" si="346"/>
        <v>0</v>
      </c>
      <c r="BX789" s="31">
        <f t="shared" si="347"/>
        <v>0</v>
      </c>
      <c r="BY789" s="31">
        <f t="shared" si="348"/>
        <v>0</v>
      </c>
      <c r="BZ789" s="31">
        <f t="shared" si="349"/>
        <v>0</v>
      </c>
      <c r="CA789" s="31">
        <f t="shared" si="351"/>
        <v>3.7968815593220393</v>
      </c>
      <c r="CB789" s="31">
        <f t="shared" si="352"/>
        <v>0</v>
      </c>
      <c r="CC789" s="31">
        <f t="shared" si="353"/>
        <v>0</v>
      </c>
      <c r="CD789" s="31">
        <f t="shared" si="354"/>
        <v>3.7968815593220393</v>
      </c>
      <c r="CE789" s="31">
        <f t="shared" si="355"/>
        <v>0</v>
      </c>
      <c r="CF789" s="85" t="s">
        <v>1403</v>
      </c>
    </row>
    <row r="790" spans="1:84" ht="29.25" customHeight="1" x14ac:dyDescent="0.25">
      <c r="A790" s="92" t="s">
        <v>124</v>
      </c>
      <c r="B790" s="26" t="s">
        <v>2332</v>
      </c>
      <c r="C790" s="36" t="s">
        <v>2333</v>
      </c>
      <c r="D790" s="63">
        <v>2019</v>
      </c>
      <c r="E790" s="63">
        <v>2019</v>
      </c>
      <c r="F790" s="63" t="s">
        <v>1358</v>
      </c>
      <c r="G790" s="64">
        <v>0</v>
      </c>
      <c r="H790" s="64">
        <f t="shared" si="341"/>
        <v>0</v>
      </c>
      <c r="I790" s="31" t="s">
        <v>2664</v>
      </c>
      <c r="J790" s="31">
        <f t="shared" si="358"/>
        <v>0.2440155243780231</v>
      </c>
      <c r="K790" s="31">
        <f t="shared" si="342"/>
        <v>1.8984407796610197</v>
      </c>
      <c r="L790" s="31" t="s">
        <v>2624</v>
      </c>
      <c r="M790" s="64">
        <v>0</v>
      </c>
      <c r="N790" s="31">
        <v>0</v>
      </c>
      <c r="O790" s="65">
        <v>0</v>
      </c>
      <c r="P790" s="28">
        <v>0</v>
      </c>
      <c r="Q790" s="28">
        <v>0</v>
      </c>
      <c r="R790" s="31">
        <v>0</v>
      </c>
      <c r="S790" s="31">
        <f t="shared" si="339"/>
        <v>0</v>
      </c>
      <c r="T790" s="31">
        <f t="shared" si="340"/>
        <v>1.8984407796610197</v>
      </c>
      <c r="U790" s="31">
        <f t="shared" si="344"/>
        <v>0</v>
      </c>
      <c r="V790" s="31">
        <f t="shared" si="343"/>
        <v>0</v>
      </c>
      <c r="W790" s="31">
        <f t="shared" si="356"/>
        <v>1.8984407796610197</v>
      </c>
      <c r="X790" s="31">
        <v>0</v>
      </c>
      <c r="Y790" s="28">
        <v>0</v>
      </c>
      <c r="Z790" s="28">
        <v>0</v>
      </c>
      <c r="AA790" s="28">
        <v>0</v>
      </c>
      <c r="AB790" s="28">
        <v>0</v>
      </c>
      <c r="AC790" s="28">
        <v>0</v>
      </c>
      <c r="AD790" s="28">
        <v>0</v>
      </c>
      <c r="AE790" s="28">
        <v>0</v>
      </c>
      <c r="AF790" s="28">
        <v>0</v>
      </c>
      <c r="AG790" s="28">
        <v>0</v>
      </c>
      <c r="AH790" s="28">
        <v>0</v>
      </c>
      <c r="AI790" s="28">
        <v>0</v>
      </c>
      <c r="AJ790" s="28">
        <v>0</v>
      </c>
      <c r="AK790" s="28">
        <v>0</v>
      </c>
      <c r="AL790" s="28">
        <v>0</v>
      </c>
      <c r="AM790" s="28">
        <v>0</v>
      </c>
      <c r="AN790" s="28">
        <v>0</v>
      </c>
      <c r="AO790" s="28">
        <v>0</v>
      </c>
      <c r="AP790" s="28">
        <v>0</v>
      </c>
      <c r="AQ790" s="28">
        <v>0</v>
      </c>
      <c r="AR790" s="28">
        <v>0</v>
      </c>
      <c r="AS790" s="28">
        <v>0</v>
      </c>
      <c r="AT790" s="28">
        <v>0</v>
      </c>
      <c r="AU790" s="28">
        <v>0</v>
      </c>
      <c r="AV790" s="28">
        <v>0</v>
      </c>
      <c r="AW790" s="28">
        <v>0</v>
      </c>
      <c r="AX790" s="28">
        <v>0</v>
      </c>
      <c r="AY790" s="28">
        <v>0</v>
      </c>
      <c r="AZ790" s="28">
        <v>0</v>
      </c>
      <c r="BA790" s="28">
        <v>0</v>
      </c>
      <c r="BB790" s="28">
        <v>0</v>
      </c>
      <c r="BC790" s="28">
        <v>0</v>
      </c>
      <c r="BD790" s="28">
        <v>0</v>
      </c>
      <c r="BE790" s="28">
        <v>0</v>
      </c>
      <c r="BF790" s="28">
        <v>0</v>
      </c>
      <c r="BG790" s="28">
        <v>0</v>
      </c>
      <c r="BH790" s="28">
        <v>0</v>
      </c>
      <c r="BI790" s="28">
        <v>0</v>
      </c>
      <c r="BJ790" s="28">
        <v>0</v>
      </c>
      <c r="BK790" s="28">
        <v>0</v>
      </c>
      <c r="BL790" s="28">
        <v>0</v>
      </c>
      <c r="BM790" s="28">
        <v>0</v>
      </c>
      <c r="BN790" s="28">
        <v>0</v>
      </c>
      <c r="BO790" s="28">
        <v>0</v>
      </c>
      <c r="BP790" s="28">
        <v>0</v>
      </c>
      <c r="BQ790" s="28">
        <v>1.8984407796610197</v>
      </c>
      <c r="BR790" s="28">
        <v>0</v>
      </c>
      <c r="BS790" s="28">
        <v>0</v>
      </c>
      <c r="BT790" s="28">
        <v>1.8984407796610197</v>
      </c>
      <c r="BU790" s="28">
        <v>0</v>
      </c>
      <c r="BV790" s="31">
        <f t="shared" si="350"/>
        <v>0</v>
      </c>
      <c r="BW790" s="31">
        <f t="shared" si="346"/>
        <v>0</v>
      </c>
      <c r="BX790" s="31">
        <f t="shared" si="347"/>
        <v>0</v>
      </c>
      <c r="BY790" s="31">
        <f t="shared" si="348"/>
        <v>0</v>
      </c>
      <c r="BZ790" s="31">
        <f t="shared" si="349"/>
        <v>0</v>
      </c>
      <c r="CA790" s="31">
        <f t="shared" si="351"/>
        <v>1.8984407796610197</v>
      </c>
      <c r="CB790" s="31">
        <f t="shared" si="352"/>
        <v>0</v>
      </c>
      <c r="CC790" s="31">
        <f t="shared" si="353"/>
        <v>0</v>
      </c>
      <c r="CD790" s="31">
        <f t="shared" si="354"/>
        <v>1.8984407796610197</v>
      </c>
      <c r="CE790" s="31">
        <f t="shared" si="355"/>
        <v>0</v>
      </c>
      <c r="CF790" s="85" t="s">
        <v>1403</v>
      </c>
    </row>
    <row r="791" spans="1:84" ht="29.25" customHeight="1" x14ac:dyDescent="0.25">
      <c r="A791" s="92" t="s">
        <v>124</v>
      </c>
      <c r="B791" s="26" t="s">
        <v>2334</v>
      </c>
      <c r="C791" s="36" t="s">
        <v>2335</v>
      </c>
      <c r="D791" s="63">
        <v>2019</v>
      </c>
      <c r="E791" s="63">
        <v>2019</v>
      </c>
      <c r="F791" s="63" t="s">
        <v>1358</v>
      </c>
      <c r="G791" s="64">
        <v>0</v>
      </c>
      <c r="H791" s="64">
        <f t="shared" si="341"/>
        <v>0</v>
      </c>
      <c r="I791" s="31" t="s">
        <v>2664</v>
      </c>
      <c r="J791" s="31">
        <f t="shared" si="358"/>
        <v>4.8803104875604617E-2</v>
      </c>
      <c r="K791" s="31">
        <f t="shared" si="342"/>
        <v>0.37968815593220395</v>
      </c>
      <c r="L791" s="31" t="s">
        <v>2624</v>
      </c>
      <c r="M791" s="64">
        <v>0</v>
      </c>
      <c r="N791" s="31">
        <v>0</v>
      </c>
      <c r="O791" s="65">
        <v>0</v>
      </c>
      <c r="P791" s="28">
        <v>0</v>
      </c>
      <c r="Q791" s="28">
        <v>0</v>
      </c>
      <c r="R791" s="31">
        <v>0</v>
      </c>
      <c r="S791" s="31">
        <f t="shared" si="339"/>
        <v>0</v>
      </c>
      <c r="T791" s="31">
        <f t="shared" si="340"/>
        <v>0.37968815593220395</v>
      </c>
      <c r="U791" s="31">
        <f t="shared" si="344"/>
        <v>0</v>
      </c>
      <c r="V791" s="31">
        <f t="shared" si="343"/>
        <v>0</v>
      </c>
      <c r="W791" s="31">
        <f t="shared" si="356"/>
        <v>0.37968815593220395</v>
      </c>
      <c r="X791" s="31">
        <v>0</v>
      </c>
      <c r="Y791" s="28">
        <v>0</v>
      </c>
      <c r="Z791" s="28">
        <v>0</v>
      </c>
      <c r="AA791" s="28">
        <v>0</v>
      </c>
      <c r="AB791" s="28">
        <v>0</v>
      </c>
      <c r="AC791" s="28">
        <v>0</v>
      </c>
      <c r="AD791" s="28">
        <v>0</v>
      </c>
      <c r="AE791" s="28">
        <v>0</v>
      </c>
      <c r="AF791" s="28">
        <v>0</v>
      </c>
      <c r="AG791" s="28">
        <v>0</v>
      </c>
      <c r="AH791" s="28">
        <v>0</v>
      </c>
      <c r="AI791" s="28">
        <v>0</v>
      </c>
      <c r="AJ791" s="28">
        <v>0</v>
      </c>
      <c r="AK791" s="28">
        <v>0</v>
      </c>
      <c r="AL791" s="28">
        <v>0</v>
      </c>
      <c r="AM791" s="28">
        <v>0</v>
      </c>
      <c r="AN791" s="28">
        <v>0</v>
      </c>
      <c r="AO791" s="28">
        <v>0</v>
      </c>
      <c r="AP791" s="28">
        <v>0</v>
      </c>
      <c r="AQ791" s="28">
        <v>0</v>
      </c>
      <c r="AR791" s="28">
        <v>0</v>
      </c>
      <c r="AS791" s="28">
        <v>0</v>
      </c>
      <c r="AT791" s="28">
        <v>0</v>
      </c>
      <c r="AU791" s="28">
        <v>0</v>
      </c>
      <c r="AV791" s="28">
        <v>0</v>
      </c>
      <c r="AW791" s="28">
        <v>0</v>
      </c>
      <c r="AX791" s="28">
        <v>0</v>
      </c>
      <c r="AY791" s="28">
        <v>0</v>
      </c>
      <c r="AZ791" s="28">
        <v>0</v>
      </c>
      <c r="BA791" s="28">
        <v>0</v>
      </c>
      <c r="BB791" s="28">
        <v>0</v>
      </c>
      <c r="BC791" s="28">
        <v>0</v>
      </c>
      <c r="BD791" s="28">
        <v>0</v>
      </c>
      <c r="BE791" s="28">
        <v>0</v>
      </c>
      <c r="BF791" s="28">
        <v>0</v>
      </c>
      <c r="BG791" s="28">
        <v>0</v>
      </c>
      <c r="BH791" s="28">
        <v>0</v>
      </c>
      <c r="BI791" s="28">
        <v>0</v>
      </c>
      <c r="BJ791" s="28">
        <v>0</v>
      </c>
      <c r="BK791" s="28">
        <v>0</v>
      </c>
      <c r="BL791" s="28">
        <v>0</v>
      </c>
      <c r="BM791" s="28">
        <v>0</v>
      </c>
      <c r="BN791" s="28">
        <v>0</v>
      </c>
      <c r="BO791" s="28">
        <v>0</v>
      </c>
      <c r="BP791" s="28">
        <v>0</v>
      </c>
      <c r="BQ791" s="28">
        <v>0.37968815593220395</v>
      </c>
      <c r="BR791" s="28">
        <v>0</v>
      </c>
      <c r="BS791" s="28">
        <v>0</v>
      </c>
      <c r="BT791" s="28">
        <v>0.37968815593220395</v>
      </c>
      <c r="BU791" s="28">
        <v>0</v>
      </c>
      <c r="BV791" s="31">
        <f t="shared" si="350"/>
        <v>0</v>
      </c>
      <c r="BW791" s="31">
        <f t="shared" si="346"/>
        <v>0</v>
      </c>
      <c r="BX791" s="31">
        <f t="shared" si="347"/>
        <v>0</v>
      </c>
      <c r="BY791" s="31">
        <f t="shared" si="348"/>
        <v>0</v>
      </c>
      <c r="BZ791" s="31">
        <f t="shared" si="349"/>
        <v>0</v>
      </c>
      <c r="CA791" s="31">
        <f t="shared" si="351"/>
        <v>0.37968815593220395</v>
      </c>
      <c r="CB791" s="31">
        <f t="shared" si="352"/>
        <v>0</v>
      </c>
      <c r="CC791" s="31">
        <f t="shared" si="353"/>
        <v>0</v>
      </c>
      <c r="CD791" s="31">
        <f t="shared" si="354"/>
        <v>0.37968815593220395</v>
      </c>
      <c r="CE791" s="31">
        <f t="shared" si="355"/>
        <v>0</v>
      </c>
      <c r="CF791" s="85" t="s">
        <v>1403</v>
      </c>
    </row>
    <row r="792" spans="1:84" ht="29.25" customHeight="1" x14ac:dyDescent="0.25">
      <c r="A792" s="7" t="s">
        <v>124</v>
      </c>
      <c r="B792" s="17" t="s">
        <v>1159</v>
      </c>
      <c r="C792" s="8" t="s">
        <v>1160</v>
      </c>
      <c r="D792" s="63">
        <v>2019</v>
      </c>
      <c r="E792" s="63">
        <v>2019</v>
      </c>
      <c r="F792" s="63" t="s">
        <v>1358</v>
      </c>
      <c r="G792" s="64">
        <v>5.3595149863760218E-2</v>
      </c>
      <c r="H792" s="64">
        <f t="shared" si="341"/>
        <v>0.39338839999999997</v>
      </c>
      <c r="I792" s="31" t="s">
        <v>1314</v>
      </c>
      <c r="J792" s="31">
        <f t="shared" si="358"/>
        <v>4.6535347479412757E-2</v>
      </c>
      <c r="K792" s="31">
        <f t="shared" si="342"/>
        <v>0.36204500338983125</v>
      </c>
      <c r="L792" s="31" t="s">
        <v>2624</v>
      </c>
      <c r="M792" s="64">
        <v>0</v>
      </c>
      <c r="N792" s="31">
        <v>0</v>
      </c>
      <c r="O792" s="65">
        <v>0.64515697599999988</v>
      </c>
      <c r="P792" s="28">
        <v>0.74193052239999979</v>
      </c>
      <c r="Q792" s="28">
        <v>0</v>
      </c>
      <c r="R792" s="31">
        <v>0</v>
      </c>
      <c r="S792" s="31">
        <f t="shared" si="339"/>
        <v>0.39338839999999997</v>
      </c>
      <c r="T792" s="31">
        <f t="shared" si="340"/>
        <v>0.36204500338983125</v>
      </c>
      <c r="U792" s="31">
        <f t="shared" si="344"/>
        <v>0.39338839999999997</v>
      </c>
      <c r="V792" s="31">
        <f t="shared" si="343"/>
        <v>0.39338839999999997</v>
      </c>
      <c r="W792" s="31">
        <f t="shared" si="356"/>
        <v>0.36204500338983125</v>
      </c>
      <c r="X792" s="31">
        <v>0</v>
      </c>
      <c r="Y792" s="28">
        <v>0</v>
      </c>
      <c r="Z792" s="28">
        <v>0</v>
      </c>
      <c r="AA792" s="28">
        <v>0</v>
      </c>
      <c r="AB792" s="28">
        <v>0</v>
      </c>
      <c r="AC792" s="28">
        <v>0</v>
      </c>
      <c r="AD792" s="28">
        <v>0</v>
      </c>
      <c r="AE792" s="28">
        <v>0</v>
      </c>
      <c r="AF792" s="28">
        <v>0</v>
      </c>
      <c r="AG792" s="28">
        <v>0</v>
      </c>
      <c r="AH792" s="28">
        <v>0</v>
      </c>
      <c r="AI792" s="28">
        <v>0</v>
      </c>
      <c r="AJ792" s="28">
        <v>0</v>
      </c>
      <c r="AK792" s="28">
        <v>0</v>
      </c>
      <c r="AL792" s="28">
        <v>0</v>
      </c>
      <c r="AM792" s="28">
        <v>0</v>
      </c>
      <c r="AN792" s="28">
        <v>0</v>
      </c>
      <c r="AO792" s="28">
        <v>0</v>
      </c>
      <c r="AP792" s="28">
        <v>0</v>
      </c>
      <c r="AQ792" s="28">
        <v>0</v>
      </c>
      <c r="AR792" s="28">
        <v>0</v>
      </c>
      <c r="AS792" s="28">
        <v>0</v>
      </c>
      <c r="AT792" s="28">
        <v>0</v>
      </c>
      <c r="AU792" s="28">
        <v>0</v>
      </c>
      <c r="AV792" s="28">
        <v>0</v>
      </c>
      <c r="AW792" s="28">
        <v>0</v>
      </c>
      <c r="AX792" s="28">
        <v>0</v>
      </c>
      <c r="AY792" s="28">
        <v>0</v>
      </c>
      <c r="AZ792" s="28">
        <v>0</v>
      </c>
      <c r="BA792" s="28">
        <v>0</v>
      </c>
      <c r="BB792" s="28">
        <v>0</v>
      </c>
      <c r="BC792" s="28">
        <v>0</v>
      </c>
      <c r="BD792" s="28">
        <v>0</v>
      </c>
      <c r="BE792" s="28">
        <v>0</v>
      </c>
      <c r="BF792" s="28">
        <v>0</v>
      </c>
      <c r="BG792" s="28">
        <v>0</v>
      </c>
      <c r="BH792" s="28">
        <v>0</v>
      </c>
      <c r="BI792" s="28">
        <v>0</v>
      </c>
      <c r="BJ792" s="28">
        <v>0</v>
      </c>
      <c r="BK792" s="28">
        <v>0</v>
      </c>
      <c r="BL792" s="28">
        <v>0.39338839999999997</v>
      </c>
      <c r="BM792" s="28">
        <v>0</v>
      </c>
      <c r="BN792" s="28">
        <v>0</v>
      </c>
      <c r="BO792" s="28">
        <v>0.39338839999999997</v>
      </c>
      <c r="BP792" s="28">
        <v>0</v>
      </c>
      <c r="BQ792" s="28">
        <v>0.36204500338983125</v>
      </c>
      <c r="BR792" s="28">
        <v>0</v>
      </c>
      <c r="BS792" s="28">
        <v>0</v>
      </c>
      <c r="BT792" s="28">
        <v>0.36204500338983125</v>
      </c>
      <c r="BU792" s="28">
        <v>0</v>
      </c>
      <c r="BV792" s="31">
        <f t="shared" si="350"/>
        <v>0.39338839999999997</v>
      </c>
      <c r="BW792" s="31">
        <f t="shared" si="346"/>
        <v>0</v>
      </c>
      <c r="BX792" s="31">
        <f t="shared" si="347"/>
        <v>0</v>
      </c>
      <c r="BY792" s="31">
        <f t="shared" si="348"/>
        <v>0.39338839999999997</v>
      </c>
      <c r="BZ792" s="31">
        <f t="shared" si="349"/>
        <v>0</v>
      </c>
      <c r="CA792" s="31">
        <f t="shared" si="351"/>
        <v>0.36204500338983125</v>
      </c>
      <c r="CB792" s="31">
        <f t="shared" si="352"/>
        <v>0</v>
      </c>
      <c r="CC792" s="31">
        <f t="shared" si="353"/>
        <v>0</v>
      </c>
      <c r="CD792" s="31">
        <f t="shared" si="354"/>
        <v>0.36204500338983125</v>
      </c>
      <c r="CE792" s="31">
        <f t="shared" si="355"/>
        <v>0</v>
      </c>
      <c r="CF792" s="85" t="s">
        <v>1404</v>
      </c>
    </row>
    <row r="793" spans="1:84" ht="29.25" customHeight="1" x14ac:dyDescent="0.25">
      <c r="A793" s="7" t="s">
        <v>124</v>
      </c>
      <c r="B793" s="17" t="s">
        <v>1161</v>
      </c>
      <c r="C793" s="8" t="s">
        <v>1162</v>
      </c>
      <c r="D793" s="63">
        <v>2019</v>
      </c>
      <c r="E793" s="63">
        <v>2019</v>
      </c>
      <c r="F793" s="63" t="s">
        <v>1358</v>
      </c>
      <c r="G793" s="64">
        <v>5.3595149863760218E-2</v>
      </c>
      <c r="H793" s="64">
        <f t="shared" si="341"/>
        <v>0.39338839999999997</v>
      </c>
      <c r="I793" s="31" t="s">
        <v>1314</v>
      </c>
      <c r="J793" s="31">
        <f t="shared" si="358"/>
        <v>4.6535347479412757E-2</v>
      </c>
      <c r="K793" s="31">
        <f t="shared" si="342"/>
        <v>0.36204500338983125</v>
      </c>
      <c r="L793" s="31" t="s">
        <v>2624</v>
      </c>
      <c r="M793" s="64">
        <v>0</v>
      </c>
      <c r="N793" s="31">
        <v>0</v>
      </c>
      <c r="O793" s="65">
        <v>0.64515697599999988</v>
      </c>
      <c r="P793" s="28">
        <v>0.74193052239999979</v>
      </c>
      <c r="Q793" s="28">
        <v>0</v>
      </c>
      <c r="R793" s="31">
        <v>0</v>
      </c>
      <c r="S793" s="31">
        <f t="shared" si="339"/>
        <v>0.39338839999999997</v>
      </c>
      <c r="T793" s="31">
        <f t="shared" si="340"/>
        <v>0.36204500338983125</v>
      </c>
      <c r="U793" s="31">
        <f t="shared" si="344"/>
        <v>0.39338839999999997</v>
      </c>
      <c r="V793" s="31">
        <f t="shared" si="343"/>
        <v>0.39338839999999997</v>
      </c>
      <c r="W793" s="31">
        <f t="shared" si="356"/>
        <v>0.36204500338983125</v>
      </c>
      <c r="X793" s="31">
        <v>0</v>
      </c>
      <c r="Y793" s="28">
        <v>0</v>
      </c>
      <c r="Z793" s="28">
        <v>0</v>
      </c>
      <c r="AA793" s="28">
        <v>0</v>
      </c>
      <c r="AB793" s="28">
        <v>0</v>
      </c>
      <c r="AC793" s="28">
        <v>0</v>
      </c>
      <c r="AD793" s="28">
        <v>0</v>
      </c>
      <c r="AE793" s="28">
        <v>0</v>
      </c>
      <c r="AF793" s="28">
        <v>0</v>
      </c>
      <c r="AG793" s="28">
        <v>0</v>
      </c>
      <c r="AH793" s="28">
        <v>0</v>
      </c>
      <c r="AI793" s="28">
        <v>0</v>
      </c>
      <c r="AJ793" s="28">
        <v>0</v>
      </c>
      <c r="AK793" s="28">
        <v>0</v>
      </c>
      <c r="AL793" s="28">
        <v>0</v>
      </c>
      <c r="AM793" s="28">
        <v>0</v>
      </c>
      <c r="AN793" s="28">
        <v>0</v>
      </c>
      <c r="AO793" s="28">
        <v>0</v>
      </c>
      <c r="AP793" s="28">
        <v>0</v>
      </c>
      <c r="AQ793" s="28">
        <v>0</v>
      </c>
      <c r="AR793" s="28">
        <v>0</v>
      </c>
      <c r="AS793" s="28">
        <v>0</v>
      </c>
      <c r="AT793" s="28">
        <v>0</v>
      </c>
      <c r="AU793" s="28">
        <v>0</v>
      </c>
      <c r="AV793" s="28">
        <v>0</v>
      </c>
      <c r="AW793" s="28">
        <v>0</v>
      </c>
      <c r="AX793" s="28">
        <v>0</v>
      </c>
      <c r="AY793" s="28">
        <v>0</v>
      </c>
      <c r="AZ793" s="28">
        <v>0</v>
      </c>
      <c r="BA793" s="28">
        <v>0</v>
      </c>
      <c r="BB793" s="28">
        <v>0</v>
      </c>
      <c r="BC793" s="28">
        <v>0</v>
      </c>
      <c r="BD793" s="28">
        <v>0</v>
      </c>
      <c r="BE793" s="28">
        <v>0</v>
      </c>
      <c r="BF793" s="28">
        <v>0</v>
      </c>
      <c r="BG793" s="28">
        <v>0</v>
      </c>
      <c r="BH793" s="28">
        <v>0</v>
      </c>
      <c r="BI793" s="28">
        <v>0</v>
      </c>
      <c r="BJ793" s="28">
        <v>0</v>
      </c>
      <c r="BK793" s="28">
        <v>0</v>
      </c>
      <c r="BL793" s="28">
        <v>0.39338839999999997</v>
      </c>
      <c r="BM793" s="28">
        <v>0</v>
      </c>
      <c r="BN793" s="28">
        <v>0</v>
      </c>
      <c r="BO793" s="28">
        <v>0.39338839999999997</v>
      </c>
      <c r="BP793" s="28">
        <v>0</v>
      </c>
      <c r="BQ793" s="28">
        <v>0.36204500338983125</v>
      </c>
      <c r="BR793" s="28">
        <v>0</v>
      </c>
      <c r="BS793" s="28">
        <v>0</v>
      </c>
      <c r="BT793" s="28">
        <v>0.36204500338983125</v>
      </c>
      <c r="BU793" s="28">
        <v>0</v>
      </c>
      <c r="BV793" s="31">
        <f t="shared" si="350"/>
        <v>0.39338839999999997</v>
      </c>
      <c r="BW793" s="31">
        <f t="shared" si="346"/>
        <v>0</v>
      </c>
      <c r="BX793" s="31">
        <f t="shared" si="347"/>
        <v>0</v>
      </c>
      <c r="BY793" s="31">
        <f t="shared" si="348"/>
        <v>0.39338839999999997</v>
      </c>
      <c r="BZ793" s="31">
        <f t="shared" si="349"/>
        <v>0</v>
      </c>
      <c r="CA793" s="31">
        <f t="shared" si="351"/>
        <v>0.36204500338983125</v>
      </c>
      <c r="CB793" s="31">
        <f t="shared" si="352"/>
        <v>0</v>
      </c>
      <c r="CC793" s="31">
        <f t="shared" si="353"/>
        <v>0</v>
      </c>
      <c r="CD793" s="31">
        <f t="shared" si="354"/>
        <v>0.36204500338983125</v>
      </c>
      <c r="CE793" s="31">
        <f t="shared" si="355"/>
        <v>0</v>
      </c>
      <c r="CF793" s="85" t="s">
        <v>1404</v>
      </c>
    </row>
    <row r="794" spans="1:84" ht="29.25" customHeight="1" x14ac:dyDescent="0.25">
      <c r="A794" s="7" t="s">
        <v>124</v>
      </c>
      <c r="B794" s="17" t="s">
        <v>1163</v>
      </c>
      <c r="C794" s="8" t="s">
        <v>1164</v>
      </c>
      <c r="D794" s="63">
        <v>2019</v>
      </c>
      <c r="E794" s="63">
        <v>2019</v>
      </c>
      <c r="F794" s="63" t="s">
        <v>1358</v>
      </c>
      <c r="G794" s="64">
        <v>5.3595149863760218E-2</v>
      </c>
      <c r="H794" s="64">
        <f t="shared" si="341"/>
        <v>0.39338839999999997</v>
      </c>
      <c r="I794" s="31" t="s">
        <v>1314</v>
      </c>
      <c r="J794" s="31">
        <f t="shared" si="358"/>
        <v>4.6535347479412757E-2</v>
      </c>
      <c r="K794" s="31">
        <f t="shared" si="342"/>
        <v>0.36204500338983125</v>
      </c>
      <c r="L794" s="31" t="s">
        <v>2624</v>
      </c>
      <c r="M794" s="64">
        <v>0</v>
      </c>
      <c r="N794" s="31">
        <v>0</v>
      </c>
      <c r="O794" s="65">
        <v>0.64515697599999988</v>
      </c>
      <c r="P794" s="28">
        <v>0.74193052239999979</v>
      </c>
      <c r="Q794" s="28">
        <v>0</v>
      </c>
      <c r="R794" s="31">
        <v>0</v>
      </c>
      <c r="S794" s="31">
        <f t="shared" ref="S794:S857" si="359">N794+U794</f>
        <v>0.39338839999999997</v>
      </c>
      <c r="T794" s="31">
        <f t="shared" ref="T794:T857" si="360">N794+W794+AC794+AM794+AW794+BG794</f>
        <v>0.36204500338983125</v>
      </c>
      <c r="U794" s="31">
        <f t="shared" si="344"/>
        <v>0.39338839999999997</v>
      </c>
      <c r="V794" s="31">
        <f t="shared" si="343"/>
        <v>0.39338839999999997</v>
      </c>
      <c r="W794" s="31">
        <f t="shared" si="356"/>
        <v>0.36204500338983125</v>
      </c>
      <c r="X794" s="31">
        <v>0</v>
      </c>
      <c r="Y794" s="28">
        <v>0</v>
      </c>
      <c r="Z794" s="28">
        <v>0</v>
      </c>
      <c r="AA794" s="28">
        <v>0</v>
      </c>
      <c r="AB794" s="28">
        <v>0</v>
      </c>
      <c r="AC794" s="28">
        <v>0</v>
      </c>
      <c r="AD794" s="28">
        <v>0</v>
      </c>
      <c r="AE794" s="28">
        <v>0</v>
      </c>
      <c r="AF794" s="28">
        <v>0</v>
      </c>
      <c r="AG794" s="28">
        <v>0</v>
      </c>
      <c r="AH794" s="28">
        <v>0</v>
      </c>
      <c r="AI794" s="28">
        <v>0</v>
      </c>
      <c r="AJ794" s="28">
        <v>0</v>
      </c>
      <c r="AK794" s="28">
        <v>0</v>
      </c>
      <c r="AL794" s="28">
        <v>0</v>
      </c>
      <c r="AM794" s="28">
        <v>0</v>
      </c>
      <c r="AN794" s="28">
        <v>0</v>
      </c>
      <c r="AO794" s="28">
        <v>0</v>
      </c>
      <c r="AP794" s="28">
        <v>0</v>
      </c>
      <c r="AQ794" s="28">
        <v>0</v>
      </c>
      <c r="AR794" s="28">
        <v>0</v>
      </c>
      <c r="AS794" s="28">
        <v>0</v>
      </c>
      <c r="AT794" s="28">
        <v>0</v>
      </c>
      <c r="AU794" s="28">
        <v>0</v>
      </c>
      <c r="AV794" s="28">
        <v>0</v>
      </c>
      <c r="AW794" s="28">
        <v>0</v>
      </c>
      <c r="AX794" s="28">
        <v>0</v>
      </c>
      <c r="AY794" s="28">
        <v>0</v>
      </c>
      <c r="AZ794" s="28">
        <v>0</v>
      </c>
      <c r="BA794" s="28">
        <v>0</v>
      </c>
      <c r="BB794" s="28">
        <v>0</v>
      </c>
      <c r="BC794" s="28">
        <v>0</v>
      </c>
      <c r="BD794" s="28">
        <v>0</v>
      </c>
      <c r="BE794" s="28">
        <v>0</v>
      </c>
      <c r="BF794" s="28">
        <v>0</v>
      </c>
      <c r="BG794" s="28">
        <v>0</v>
      </c>
      <c r="BH794" s="28">
        <v>0</v>
      </c>
      <c r="BI794" s="28">
        <v>0</v>
      </c>
      <c r="BJ794" s="28">
        <v>0</v>
      </c>
      <c r="BK794" s="28">
        <v>0</v>
      </c>
      <c r="BL794" s="28">
        <v>0.39338839999999997</v>
      </c>
      <c r="BM794" s="28">
        <v>0</v>
      </c>
      <c r="BN794" s="28">
        <v>0</v>
      </c>
      <c r="BO794" s="28">
        <v>0.39338839999999997</v>
      </c>
      <c r="BP794" s="28">
        <v>0</v>
      </c>
      <c r="BQ794" s="28">
        <v>0.36204500338983125</v>
      </c>
      <c r="BR794" s="28">
        <v>0</v>
      </c>
      <c r="BS794" s="28">
        <v>0</v>
      </c>
      <c r="BT794" s="28">
        <v>0.36204500338983125</v>
      </c>
      <c r="BU794" s="28">
        <v>0</v>
      </c>
      <c r="BV794" s="31">
        <f t="shared" si="350"/>
        <v>0.39338839999999997</v>
      </c>
      <c r="BW794" s="31">
        <f t="shared" si="346"/>
        <v>0</v>
      </c>
      <c r="BX794" s="31">
        <f t="shared" si="347"/>
        <v>0</v>
      </c>
      <c r="BY794" s="31">
        <f t="shared" si="348"/>
        <v>0.39338839999999997</v>
      </c>
      <c r="BZ794" s="31">
        <f t="shared" si="349"/>
        <v>0</v>
      </c>
      <c r="CA794" s="31">
        <f t="shared" si="351"/>
        <v>0.36204500338983125</v>
      </c>
      <c r="CB794" s="31">
        <f t="shared" si="352"/>
        <v>0</v>
      </c>
      <c r="CC794" s="31">
        <f t="shared" si="353"/>
        <v>0</v>
      </c>
      <c r="CD794" s="31">
        <f t="shared" si="354"/>
        <v>0.36204500338983125</v>
      </c>
      <c r="CE794" s="31">
        <f t="shared" si="355"/>
        <v>0</v>
      </c>
      <c r="CF794" s="85" t="s">
        <v>1404</v>
      </c>
    </row>
    <row r="795" spans="1:84" ht="29.25" customHeight="1" x14ac:dyDescent="0.25">
      <c r="A795" s="7"/>
      <c r="B795" s="17" t="s">
        <v>1165</v>
      </c>
      <c r="C795" s="8" t="s">
        <v>1166</v>
      </c>
      <c r="D795" s="63">
        <v>2019</v>
      </c>
      <c r="E795" s="63">
        <v>2019</v>
      </c>
      <c r="F795" s="63" t="s">
        <v>1358</v>
      </c>
      <c r="G795" s="64">
        <v>5.3595149863760218E-2</v>
      </c>
      <c r="H795" s="64">
        <f t="shared" si="341"/>
        <v>0.39338839999999997</v>
      </c>
      <c r="I795" s="31" t="s">
        <v>1314</v>
      </c>
      <c r="J795" s="31">
        <f t="shared" si="358"/>
        <v>4.6535347479412757E-2</v>
      </c>
      <c r="K795" s="31">
        <f t="shared" si="342"/>
        <v>0.36204500338983125</v>
      </c>
      <c r="L795" s="31" t="s">
        <v>2624</v>
      </c>
      <c r="M795" s="64">
        <v>0</v>
      </c>
      <c r="N795" s="31">
        <v>0</v>
      </c>
      <c r="O795" s="65">
        <v>0.64515697599999988</v>
      </c>
      <c r="P795" s="28">
        <v>0.74193052239999979</v>
      </c>
      <c r="Q795" s="28">
        <v>0</v>
      </c>
      <c r="R795" s="31">
        <v>0</v>
      </c>
      <c r="S795" s="31">
        <f t="shared" si="359"/>
        <v>0.39338839999999997</v>
      </c>
      <c r="T795" s="31">
        <f t="shared" si="360"/>
        <v>0.36204500338983125</v>
      </c>
      <c r="U795" s="31">
        <f t="shared" si="344"/>
        <v>0.39338839999999997</v>
      </c>
      <c r="V795" s="31">
        <f t="shared" si="343"/>
        <v>0.39338839999999997</v>
      </c>
      <c r="W795" s="31">
        <f t="shared" si="356"/>
        <v>0.36204500338983125</v>
      </c>
      <c r="X795" s="31">
        <v>0</v>
      </c>
      <c r="Y795" s="28">
        <v>0</v>
      </c>
      <c r="Z795" s="28">
        <v>0</v>
      </c>
      <c r="AA795" s="28">
        <v>0</v>
      </c>
      <c r="AB795" s="28">
        <v>0</v>
      </c>
      <c r="AC795" s="28">
        <v>0</v>
      </c>
      <c r="AD795" s="28">
        <v>0</v>
      </c>
      <c r="AE795" s="28">
        <v>0</v>
      </c>
      <c r="AF795" s="28">
        <v>0</v>
      </c>
      <c r="AG795" s="28">
        <v>0</v>
      </c>
      <c r="AH795" s="28">
        <v>0</v>
      </c>
      <c r="AI795" s="28">
        <v>0</v>
      </c>
      <c r="AJ795" s="28">
        <v>0</v>
      </c>
      <c r="AK795" s="28">
        <v>0</v>
      </c>
      <c r="AL795" s="28">
        <v>0</v>
      </c>
      <c r="AM795" s="28">
        <v>0</v>
      </c>
      <c r="AN795" s="28">
        <v>0</v>
      </c>
      <c r="AO795" s="28">
        <v>0</v>
      </c>
      <c r="AP795" s="28">
        <v>0</v>
      </c>
      <c r="AQ795" s="28">
        <v>0</v>
      </c>
      <c r="AR795" s="28">
        <v>0</v>
      </c>
      <c r="AS795" s="28">
        <v>0</v>
      </c>
      <c r="AT795" s="28">
        <v>0</v>
      </c>
      <c r="AU795" s="28">
        <v>0</v>
      </c>
      <c r="AV795" s="28">
        <v>0</v>
      </c>
      <c r="AW795" s="28">
        <v>0</v>
      </c>
      <c r="AX795" s="28">
        <v>0</v>
      </c>
      <c r="AY795" s="28">
        <v>0</v>
      </c>
      <c r="AZ795" s="28">
        <v>0</v>
      </c>
      <c r="BA795" s="28">
        <v>0</v>
      </c>
      <c r="BB795" s="28">
        <v>0</v>
      </c>
      <c r="BC795" s="28">
        <v>0</v>
      </c>
      <c r="BD795" s="28">
        <v>0</v>
      </c>
      <c r="BE795" s="28">
        <v>0</v>
      </c>
      <c r="BF795" s="28">
        <v>0</v>
      </c>
      <c r="BG795" s="28">
        <v>0</v>
      </c>
      <c r="BH795" s="28">
        <v>0</v>
      </c>
      <c r="BI795" s="28">
        <v>0</v>
      </c>
      <c r="BJ795" s="28">
        <v>0</v>
      </c>
      <c r="BK795" s="28">
        <v>0</v>
      </c>
      <c r="BL795" s="28">
        <v>0.39338839999999997</v>
      </c>
      <c r="BM795" s="28">
        <v>0</v>
      </c>
      <c r="BN795" s="28">
        <v>0</v>
      </c>
      <c r="BO795" s="28">
        <v>0.39338839999999997</v>
      </c>
      <c r="BP795" s="28">
        <v>0</v>
      </c>
      <c r="BQ795" s="28">
        <v>0.36204500338983125</v>
      </c>
      <c r="BR795" s="28">
        <v>0</v>
      </c>
      <c r="BS795" s="28">
        <v>0</v>
      </c>
      <c r="BT795" s="28">
        <v>0.36204500338983125</v>
      </c>
      <c r="BU795" s="28">
        <v>0</v>
      </c>
      <c r="BV795" s="31">
        <f t="shared" si="350"/>
        <v>0.39338839999999997</v>
      </c>
      <c r="BW795" s="31">
        <f t="shared" si="346"/>
        <v>0</v>
      </c>
      <c r="BX795" s="31">
        <f t="shared" si="347"/>
        <v>0</v>
      </c>
      <c r="BY795" s="31">
        <f t="shared" si="348"/>
        <v>0.39338839999999997</v>
      </c>
      <c r="BZ795" s="31">
        <f t="shared" si="349"/>
        <v>0</v>
      </c>
      <c r="CA795" s="31">
        <f t="shared" si="351"/>
        <v>0.36204500338983125</v>
      </c>
      <c r="CB795" s="31">
        <f t="shared" si="352"/>
        <v>0</v>
      </c>
      <c r="CC795" s="31">
        <f t="shared" si="353"/>
        <v>0</v>
      </c>
      <c r="CD795" s="31">
        <f t="shared" si="354"/>
        <v>0.36204500338983125</v>
      </c>
      <c r="CE795" s="31">
        <f t="shared" si="355"/>
        <v>0</v>
      </c>
      <c r="CF795" s="85" t="s">
        <v>1404</v>
      </c>
    </row>
    <row r="796" spans="1:84" ht="29.25" customHeight="1" x14ac:dyDescent="0.25">
      <c r="A796" s="7" t="s">
        <v>124</v>
      </c>
      <c r="B796" s="17" t="s">
        <v>1167</v>
      </c>
      <c r="C796" s="8" t="s">
        <v>1168</v>
      </c>
      <c r="D796" s="63">
        <v>2019</v>
      </c>
      <c r="E796" s="63">
        <v>2019</v>
      </c>
      <c r="F796" s="63" t="s">
        <v>1358</v>
      </c>
      <c r="G796" s="64">
        <v>5.3595149863760218E-2</v>
      </c>
      <c r="H796" s="64">
        <f t="shared" si="341"/>
        <v>0.39338839999999997</v>
      </c>
      <c r="I796" s="31" t="s">
        <v>1314</v>
      </c>
      <c r="J796" s="31">
        <f t="shared" si="358"/>
        <v>4.6535347479412757E-2</v>
      </c>
      <c r="K796" s="31">
        <f t="shared" si="342"/>
        <v>0.36204500338983125</v>
      </c>
      <c r="L796" s="31" t="s">
        <v>2624</v>
      </c>
      <c r="M796" s="64">
        <v>0</v>
      </c>
      <c r="N796" s="31">
        <v>0</v>
      </c>
      <c r="O796" s="65">
        <v>0.64515697599999988</v>
      </c>
      <c r="P796" s="28">
        <v>0.74193052239999979</v>
      </c>
      <c r="Q796" s="28">
        <v>0</v>
      </c>
      <c r="R796" s="31">
        <v>0</v>
      </c>
      <c r="S796" s="31">
        <f t="shared" si="359"/>
        <v>0.39338839999999997</v>
      </c>
      <c r="T796" s="31">
        <f t="shared" si="360"/>
        <v>0.36204500338983125</v>
      </c>
      <c r="U796" s="31">
        <f t="shared" si="344"/>
        <v>0.39338839999999997</v>
      </c>
      <c r="V796" s="31">
        <f t="shared" si="343"/>
        <v>0.39338839999999997</v>
      </c>
      <c r="W796" s="31">
        <f t="shared" si="356"/>
        <v>0.36204500338983125</v>
      </c>
      <c r="X796" s="31">
        <v>0</v>
      </c>
      <c r="Y796" s="28">
        <v>0</v>
      </c>
      <c r="Z796" s="28">
        <v>0</v>
      </c>
      <c r="AA796" s="28">
        <v>0</v>
      </c>
      <c r="AB796" s="28">
        <v>0</v>
      </c>
      <c r="AC796" s="28">
        <v>0</v>
      </c>
      <c r="AD796" s="28">
        <v>0</v>
      </c>
      <c r="AE796" s="28">
        <v>0</v>
      </c>
      <c r="AF796" s="28">
        <v>0</v>
      </c>
      <c r="AG796" s="28">
        <v>0</v>
      </c>
      <c r="AH796" s="28">
        <v>0</v>
      </c>
      <c r="AI796" s="28">
        <v>0</v>
      </c>
      <c r="AJ796" s="28">
        <v>0</v>
      </c>
      <c r="AK796" s="28">
        <v>0</v>
      </c>
      <c r="AL796" s="28">
        <v>0</v>
      </c>
      <c r="AM796" s="28">
        <v>0</v>
      </c>
      <c r="AN796" s="28">
        <v>0</v>
      </c>
      <c r="AO796" s="28">
        <v>0</v>
      </c>
      <c r="AP796" s="28">
        <v>0</v>
      </c>
      <c r="AQ796" s="28">
        <v>0</v>
      </c>
      <c r="AR796" s="28">
        <v>0</v>
      </c>
      <c r="AS796" s="28">
        <v>0</v>
      </c>
      <c r="AT796" s="28">
        <v>0</v>
      </c>
      <c r="AU796" s="28">
        <v>0</v>
      </c>
      <c r="AV796" s="28">
        <v>0</v>
      </c>
      <c r="AW796" s="28">
        <v>0</v>
      </c>
      <c r="AX796" s="28">
        <v>0</v>
      </c>
      <c r="AY796" s="28">
        <v>0</v>
      </c>
      <c r="AZ796" s="28">
        <v>0</v>
      </c>
      <c r="BA796" s="28">
        <v>0</v>
      </c>
      <c r="BB796" s="28">
        <v>0</v>
      </c>
      <c r="BC796" s="28">
        <v>0</v>
      </c>
      <c r="BD796" s="28">
        <v>0</v>
      </c>
      <c r="BE796" s="28">
        <v>0</v>
      </c>
      <c r="BF796" s="28">
        <v>0</v>
      </c>
      <c r="BG796" s="28">
        <v>0</v>
      </c>
      <c r="BH796" s="28">
        <v>0</v>
      </c>
      <c r="BI796" s="28">
        <v>0</v>
      </c>
      <c r="BJ796" s="28">
        <v>0</v>
      </c>
      <c r="BK796" s="28">
        <v>0</v>
      </c>
      <c r="BL796" s="28">
        <v>0.39338839999999997</v>
      </c>
      <c r="BM796" s="28">
        <v>0</v>
      </c>
      <c r="BN796" s="28">
        <v>0</v>
      </c>
      <c r="BO796" s="28">
        <v>0.39338839999999997</v>
      </c>
      <c r="BP796" s="28">
        <v>0</v>
      </c>
      <c r="BQ796" s="28">
        <v>0.36204500338983125</v>
      </c>
      <c r="BR796" s="28">
        <v>0</v>
      </c>
      <c r="BS796" s="28">
        <v>0</v>
      </c>
      <c r="BT796" s="28">
        <v>0.36204500338983125</v>
      </c>
      <c r="BU796" s="28">
        <v>0</v>
      </c>
      <c r="BV796" s="31">
        <f t="shared" si="350"/>
        <v>0.39338839999999997</v>
      </c>
      <c r="BW796" s="31">
        <f t="shared" si="346"/>
        <v>0</v>
      </c>
      <c r="BX796" s="31">
        <f t="shared" si="347"/>
        <v>0</v>
      </c>
      <c r="BY796" s="31">
        <f t="shared" si="348"/>
        <v>0.39338839999999997</v>
      </c>
      <c r="BZ796" s="31">
        <f t="shared" si="349"/>
        <v>0</v>
      </c>
      <c r="CA796" s="31">
        <f t="shared" si="351"/>
        <v>0.36204500338983125</v>
      </c>
      <c r="CB796" s="31">
        <f t="shared" si="352"/>
        <v>0</v>
      </c>
      <c r="CC796" s="31">
        <f t="shared" si="353"/>
        <v>0</v>
      </c>
      <c r="CD796" s="31">
        <f t="shared" si="354"/>
        <v>0.36204500338983125</v>
      </c>
      <c r="CE796" s="31">
        <f t="shared" si="355"/>
        <v>0</v>
      </c>
      <c r="CF796" s="85" t="s">
        <v>1404</v>
      </c>
    </row>
    <row r="797" spans="1:84" ht="29.25" customHeight="1" x14ac:dyDescent="0.25">
      <c r="A797" s="7"/>
      <c r="B797" s="17" t="s">
        <v>1169</v>
      </c>
      <c r="C797" s="8" t="s">
        <v>1170</v>
      </c>
      <c r="D797" s="63">
        <v>2019</v>
      </c>
      <c r="E797" s="63">
        <v>2019</v>
      </c>
      <c r="F797" s="63" t="s">
        <v>1358</v>
      </c>
      <c r="G797" s="64">
        <v>8.0392724795640316E-2</v>
      </c>
      <c r="H797" s="64">
        <f t="shared" si="341"/>
        <v>0.5900825999999999</v>
      </c>
      <c r="I797" s="31" t="s">
        <v>1314</v>
      </c>
      <c r="J797" s="31">
        <v>0</v>
      </c>
      <c r="K797" s="31">
        <f t="shared" si="342"/>
        <v>0</v>
      </c>
      <c r="L797" s="31" t="s">
        <v>1314</v>
      </c>
      <c r="M797" s="64">
        <v>0</v>
      </c>
      <c r="N797" s="31">
        <v>0</v>
      </c>
      <c r="O797" s="65">
        <v>0.96773546399999977</v>
      </c>
      <c r="P797" s="28">
        <v>1.1128957835999997</v>
      </c>
      <c r="Q797" s="28">
        <v>0</v>
      </c>
      <c r="R797" s="31">
        <v>0</v>
      </c>
      <c r="S797" s="31">
        <f t="shared" si="359"/>
        <v>0.5900825999999999</v>
      </c>
      <c r="T797" s="31">
        <f t="shared" si="360"/>
        <v>0</v>
      </c>
      <c r="U797" s="31">
        <f t="shared" si="344"/>
        <v>0.5900825999999999</v>
      </c>
      <c r="V797" s="31">
        <f t="shared" si="343"/>
        <v>0.5900825999999999</v>
      </c>
      <c r="W797" s="31">
        <f t="shared" si="356"/>
        <v>0</v>
      </c>
      <c r="X797" s="31">
        <v>0</v>
      </c>
      <c r="Y797" s="28">
        <v>0</v>
      </c>
      <c r="Z797" s="28">
        <v>0</v>
      </c>
      <c r="AA797" s="28">
        <v>0</v>
      </c>
      <c r="AB797" s="28">
        <v>0</v>
      </c>
      <c r="AC797" s="28">
        <v>0</v>
      </c>
      <c r="AD797" s="28">
        <v>0</v>
      </c>
      <c r="AE797" s="28">
        <v>0</v>
      </c>
      <c r="AF797" s="28">
        <v>0</v>
      </c>
      <c r="AG797" s="28">
        <v>0</v>
      </c>
      <c r="AH797" s="28">
        <v>0</v>
      </c>
      <c r="AI797" s="28">
        <v>0</v>
      </c>
      <c r="AJ797" s="28">
        <v>0</v>
      </c>
      <c r="AK797" s="28">
        <v>0</v>
      </c>
      <c r="AL797" s="28">
        <v>0</v>
      </c>
      <c r="AM797" s="28">
        <v>0</v>
      </c>
      <c r="AN797" s="28">
        <v>0</v>
      </c>
      <c r="AO797" s="28">
        <v>0</v>
      </c>
      <c r="AP797" s="28">
        <v>0</v>
      </c>
      <c r="AQ797" s="28">
        <v>0</v>
      </c>
      <c r="AR797" s="28">
        <v>0</v>
      </c>
      <c r="AS797" s="28">
        <v>0</v>
      </c>
      <c r="AT797" s="28">
        <v>0</v>
      </c>
      <c r="AU797" s="28">
        <v>0</v>
      </c>
      <c r="AV797" s="28">
        <v>0</v>
      </c>
      <c r="AW797" s="28">
        <v>0</v>
      </c>
      <c r="AX797" s="28">
        <v>0</v>
      </c>
      <c r="AY797" s="28">
        <v>0</v>
      </c>
      <c r="AZ797" s="28">
        <v>0</v>
      </c>
      <c r="BA797" s="28">
        <v>0</v>
      </c>
      <c r="BB797" s="28">
        <v>0</v>
      </c>
      <c r="BC797" s="28">
        <v>0</v>
      </c>
      <c r="BD797" s="28">
        <v>0</v>
      </c>
      <c r="BE797" s="28">
        <v>0</v>
      </c>
      <c r="BF797" s="28">
        <v>0</v>
      </c>
      <c r="BG797" s="28">
        <v>0</v>
      </c>
      <c r="BH797" s="28">
        <v>0</v>
      </c>
      <c r="BI797" s="28">
        <v>0</v>
      </c>
      <c r="BJ797" s="28">
        <v>0</v>
      </c>
      <c r="BK797" s="28">
        <v>0</v>
      </c>
      <c r="BL797" s="28">
        <v>0.5900825999999999</v>
      </c>
      <c r="BM797" s="28">
        <v>0</v>
      </c>
      <c r="BN797" s="28">
        <v>0</v>
      </c>
      <c r="BO797" s="28">
        <v>0.5900825999999999</v>
      </c>
      <c r="BP797" s="28">
        <v>0</v>
      </c>
      <c r="BQ797" s="28">
        <v>0</v>
      </c>
      <c r="BR797" s="28">
        <v>0</v>
      </c>
      <c r="BS797" s="28">
        <v>0</v>
      </c>
      <c r="BT797" s="28">
        <v>0</v>
      </c>
      <c r="BU797" s="28">
        <v>0</v>
      </c>
      <c r="BV797" s="31">
        <f t="shared" si="350"/>
        <v>0.5900825999999999</v>
      </c>
      <c r="BW797" s="31">
        <f t="shared" si="346"/>
        <v>0</v>
      </c>
      <c r="BX797" s="31">
        <f t="shared" si="347"/>
        <v>0</v>
      </c>
      <c r="BY797" s="31">
        <f t="shared" si="348"/>
        <v>0.5900825999999999</v>
      </c>
      <c r="BZ797" s="31">
        <f t="shared" si="349"/>
        <v>0</v>
      </c>
      <c r="CA797" s="31">
        <f t="shared" si="351"/>
        <v>0</v>
      </c>
      <c r="CB797" s="31">
        <f t="shared" si="352"/>
        <v>0</v>
      </c>
      <c r="CC797" s="31">
        <f t="shared" si="353"/>
        <v>0</v>
      </c>
      <c r="CD797" s="31">
        <f t="shared" si="354"/>
        <v>0</v>
      </c>
      <c r="CE797" s="31">
        <f t="shared" si="355"/>
        <v>0</v>
      </c>
      <c r="CF797" s="85" t="s">
        <v>1972</v>
      </c>
    </row>
    <row r="798" spans="1:84" ht="29.25" customHeight="1" x14ac:dyDescent="0.25">
      <c r="A798" s="7" t="s">
        <v>124</v>
      </c>
      <c r="B798" s="17" t="s">
        <v>1171</v>
      </c>
      <c r="C798" s="8" t="s">
        <v>1172</v>
      </c>
      <c r="D798" s="63">
        <v>2019</v>
      </c>
      <c r="E798" s="63">
        <v>2019</v>
      </c>
      <c r="F798" s="63" t="s">
        <v>1358</v>
      </c>
      <c r="G798" s="64">
        <v>5.3595149863760218E-2</v>
      </c>
      <c r="H798" s="64">
        <f t="shared" si="341"/>
        <v>0.39338839999999997</v>
      </c>
      <c r="I798" s="31" t="s">
        <v>2662</v>
      </c>
      <c r="J798" s="31">
        <f t="shared" ref="J798:J804" si="361">K798/7.78</f>
        <v>4.6535347479412757E-2</v>
      </c>
      <c r="K798" s="31">
        <f t="shared" si="342"/>
        <v>0.36204500338983125</v>
      </c>
      <c r="L798" s="31" t="s">
        <v>2622</v>
      </c>
      <c r="M798" s="64">
        <v>0</v>
      </c>
      <c r="N798" s="31">
        <v>0</v>
      </c>
      <c r="O798" s="65">
        <v>0.64515697599999988</v>
      </c>
      <c r="P798" s="28">
        <v>0.74193052239999979</v>
      </c>
      <c r="Q798" s="28">
        <v>0</v>
      </c>
      <c r="R798" s="31">
        <v>0</v>
      </c>
      <c r="S798" s="31">
        <f t="shared" si="359"/>
        <v>0.39338839999999997</v>
      </c>
      <c r="T798" s="31">
        <f t="shared" si="360"/>
        <v>0.36204500338983125</v>
      </c>
      <c r="U798" s="31">
        <f t="shared" si="344"/>
        <v>0.39338839999999997</v>
      </c>
      <c r="V798" s="31">
        <f t="shared" si="343"/>
        <v>0.39338839999999997</v>
      </c>
      <c r="W798" s="31">
        <f t="shared" si="356"/>
        <v>0.36204500338983125</v>
      </c>
      <c r="X798" s="31">
        <v>0</v>
      </c>
      <c r="Y798" s="28">
        <v>0</v>
      </c>
      <c r="Z798" s="28">
        <v>0</v>
      </c>
      <c r="AA798" s="28">
        <v>0</v>
      </c>
      <c r="AB798" s="28">
        <v>0</v>
      </c>
      <c r="AC798" s="28">
        <v>0</v>
      </c>
      <c r="AD798" s="28">
        <v>0</v>
      </c>
      <c r="AE798" s="28">
        <v>0</v>
      </c>
      <c r="AF798" s="28">
        <v>0</v>
      </c>
      <c r="AG798" s="28">
        <v>0</v>
      </c>
      <c r="AH798" s="28">
        <v>0</v>
      </c>
      <c r="AI798" s="28">
        <v>0</v>
      </c>
      <c r="AJ798" s="28">
        <v>0</v>
      </c>
      <c r="AK798" s="28">
        <v>0</v>
      </c>
      <c r="AL798" s="28">
        <v>0</v>
      </c>
      <c r="AM798" s="28">
        <v>0</v>
      </c>
      <c r="AN798" s="28">
        <v>0</v>
      </c>
      <c r="AO798" s="28">
        <v>0</v>
      </c>
      <c r="AP798" s="28">
        <v>0</v>
      </c>
      <c r="AQ798" s="28">
        <v>0</v>
      </c>
      <c r="AR798" s="28">
        <v>0</v>
      </c>
      <c r="AS798" s="28">
        <v>0</v>
      </c>
      <c r="AT798" s="28">
        <v>0</v>
      </c>
      <c r="AU798" s="28">
        <v>0</v>
      </c>
      <c r="AV798" s="28">
        <v>0</v>
      </c>
      <c r="AW798" s="28">
        <v>0</v>
      </c>
      <c r="AX798" s="28">
        <v>0</v>
      </c>
      <c r="AY798" s="28">
        <v>0</v>
      </c>
      <c r="AZ798" s="28">
        <v>0</v>
      </c>
      <c r="BA798" s="28">
        <v>0</v>
      </c>
      <c r="BB798" s="28">
        <v>0</v>
      </c>
      <c r="BC798" s="28">
        <v>0</v>
      </c>
      <c r="BD798" s="28">
        <v>0</v>
      </c>
      <c r="BE798" s="28">
        <v>0</v>
      </c>
      <c r="BF798" s="28">
        <v>0</v>
      </c>
      <c r="BG798" s="28">
        <v>0</v>
      </c>
      <c r="BH798" s="28">
        <v>0</v>
      </c>
      <c r="BI798" s="28">
        <v>0</v>
      </c>
      <c r="BJ798" s="28">
        <v>0</v>
      </c>
      <c r="BK798" s="28">
        <v>0</v>
      </c>
      <c r="BL798" s="28">
        <v>0.39338839999999997</v>
      </c>
      <c r="BM798" s="28">
        <v>0</v>
      </c>
      <c r="BN798" s="28">
        <v>0</v>
      </c>
      <c r="BO798" s="28">
        <v>0.39338839999999997</v>
      </c>
      <c r="BP798" s="28">
        <v>0</v>
      </c>
      <c r="BQ798" s="28">
        <v>0.36204500338983125</v>
      </c>
      <c r="BR798" s="28">
        <v>0</v>
      </c>
      <c r="BS798" s="28">
        <v>0</v>
      </c>
      <c r="BT798" s="28">
        <v>0.36204500338983125</v>
      </c>
      <c r="BU798" s="28">
        <v>0</v>
      </c>
      <c r="BV798" s="31">
        <f t="shared" si="350"/>
        <v>0.39338839999999997</v>
      </c>
      <c r="BW798" s="31">
        <f t="shared" si="346"/>
        <v>0</v>
      </c>
      <c r="BX798" s="31">
        <f t="shared" si="347"/>
        <v>0</v>
      </c>
      <c r="BY798" s="31">
        <f t="shared" si="348"/>
        <v>0.39338839999999997</v>
      </c>
      <c r="BZ798" s="31">
        <f t="shared" si="349"/>
        <v>0</v>
      </c>
      <c r="CA798" s="31">
        <f t="shared" si="351"/>
        <v>0.36204500338983125</v>
      </c>
      <c r="CB798" s="31">
        <f t="shared" si="352"/>
        <v>0</v>
      </c>
      <c r="CC798" s="31">
        <f t="shared" si="353"/>
        <v>0</v>
      </c>
      <c r="CD798" s="31">
        <f t="shared" si="354"/>
        <v>0.36204500338983125</v>
      </c>
      <c r="CE798" s="31">
        <f t="shared" si="355"/>
        <v>0</v>
      </c>
      <c r="CF798" s="85" t="s">
        <v>1404</v>
      </c>
    </row>
    <row r="799" spans="1:84" ht="29.25" customHeight="1" x14ac:dyDescent="0.25">
      <c r="A799" s="92" t="s">
        <v>124</v>
      </c>
      <c r="B799" s="26" t="s">
        <v>2336</v>
      </c>
      <c r="C799" s="36" t="s">
        <v>2337</v>
      </c>
      <c r="D799" s="63">
        <v>2019</v>
      </c>
      <c r="E799" s="63">
        <v>2019</v>
      </c>
      <c r="F799" s="63" t="s">
        <v>1358</v>
      </c>
      <c r="G799" s="64">
        <v>0</v>
      </c>
      <c r="H799" s="64">
        <f t="shared" si="341"/>
        <v>0</v>
      </c>
      <c r="I799" s="31" t="s">
        <v>2662</v>
      </c>
      <c r="J799" s="31">
        <f t="shared" si="361"/>
        <v>0.11633836869853187</v>
      </c>
      <c r="K799" s="31">
        <f t="shared" si="342"/>
        <v>0.90511250847457791</v>
      </c>
      <c r="L799" s="31" t="s">
        <v>2622</v>
      </c>
      <c r="M799" s="64">
        <v>0</v>
      </c>
      <c r="N799" s="31">
        <v>0</v>
      </c>
      <c r="O799" s="65">
        <v>0</v>
      </c>
      <c r="P799" s="28">
        <v>0</v>
      </c>
      <c r="Q799" s="28">
        <v>0</v>
      </c>
      <c r="R799" s="31">
        <v>0</v>
      </c>
      <c r="S799" s="31">
        <f t="shared" si="359"/>
        <v>0</v>
      </c>
      <c r="T799" s="31">
        <f t="shared" si="360"/>
        <v>0.90511250847457791</v>
      </c>
      <c r="U799" s="31">
        <f t="shared" si="344"/>
        <v>0</v>
      </c>
      <c r="V799" s="31">
        <f t="shared" si="343"/>
        <v>0</v>
      </c>
      <c r="W799" s="31">
        <f t="shared" si="356"/>
        <v>0.90511250847457791</v>
      </c>
      <c r="X799" s="31">
        <v>0</v>
      </c>
      <c r="Y799" s="28">
        <v>0</v>
      </c>
      <c r="Z799" s="28">
        <v>0</v>
      </c>
      <c r="AA799" s="28">
        <v>0</v>
      </c>
      <c r="AB799" s="28">
        <v>0</v>
      </c>
      <c r="AC799" s="28">
        <v>0</v>
      </c>
      <c r="AD799" s="28">
        <v>0</v>
      </c>
      <c r="AE799" s="28">
        <v>0</v>
      </c>
      <c r="AF799" s="28">
        <v>0</v>
      </c>
      <c r="AG799" s="28">
        <v>0</v>
      </c>
      <c r="AH799" s="28">
        <v>0</v>
      </c>
      <c r="AI799" s="28">
        <v>0</v>
      </c>
      <c r="AJ799" s="28">
        <v>0</v>
      </c>
      <c r="AK799" s="28">
        <v>0</v>
      </c>
      <c r="AL799" s="28">
        <v>0</v>
      </c>
      <c r="AM799" s="28">
        <v>0</v>
      </c>
      <c r="AN799" s="28">
        <v>0</v>
      </c>
      <c r="AO799" s="28">
        <v>0</v>
      </c>
      <c r="AP799" s="28">
        <v>0</v>
      </c>
      <c r="AQ799" s="28">
        <v>0</v>
      </c>
      <c r="AR799" s="28">
        <v>0</v>
      </c>
      <c r="AS799" s="28">
        <v>0</v>
      </c>
      <c r="AT799" s="28">
        <v>0</v>
      </c>
      <c r="AU799" s="28">
        <v>0</v>
      </c>
      <c r="AV799" s="28">
        <v>0</v>
      </c>
      <c r="AW799" s="28">
        <v>0</v>
      </c>
      <c r="AX799" s="28">
        <v>0</v>
      </c>
      <c r="AY799" s="28">
        <v>0</v>
      </c>
      <c r="AZ799" s="28">
        <v>0</v>
      </c>
      <c r="BA799" s="28">
        <v>0</v>
      </c>
      <c r="BB799" s="28">
        <v>0</v>
      </c>
      <c r="BC799" s="28">
        <v>0</v>
      </c>
      <c r="BD799" s="28">
        <v>0</v>
      </c>
      <c r="BE799" s="28">
        <v>0</v>
      </c>
      <c r="BF799" s="28">
        <v>0</v>
      </c>
      <c r="BG799" s="28">
        <v>0</v>
      </c>
      <c r="BH799" s="28">
        <v>0</v>
      </c>
      <c r="BI799" s="28">
        <v>0</v>
      </c>
      <c r="BJ799" s="28">
        <v>0</v>
      </c>
      <c r="BK799" s="28">
        <v>0</v>
      </c>
      <c r="BL799" s="28">
        <v>0</v>
      </c>
      <c r="BM799" s="28">
        <v>0</v>
      </c>
      <c r="BN799" s="28">
        <v>0</v>
      </c>
      <c r="BO799" s="28">
        <v>0</v>
      </c>
      <c r="BP799" s="28">
        <v>0</v>
      </c>
      <c r="BQ799" s="28">
        <v>0.90511250847457791</v>
      </c>
      <c r="BR799" s="28">
        <v>0</v>
      </c>
      <c r="BS799" s="28">
        <v>0</v>
      </c>
      <c r="BT799" s="28">
        <v>0.90511250847457791</v>
      </c>
      <c r="BU799" s="28">
        <v>0</v>
      </c>
      <c r="BV799" s="31">
        <f t="shared" si="350"/>
        <v>0</v>
      </c>
      <c r="BW799" s="31">
        <f t="shared" si="346"/>
        <v>0</v>
      </c>
      <c r="BX799" s="31">
        <f t="shared" si="347"/>
        <v>0</v>
      </c>
      <c r="BY799" s="31">
        <f t="shared" si="348"/>
        <v>0</v>
      </c>
      <c r="BZ799" s="31">
        <f t="shared" si="349"/>
        <v>0</v>
      </c>
      <c r="CA799" s="31">
        <f t="shared" si="351"/>
        <v>0.90511250847457791</v>
      </c>
      <c r="CB799" s="31">
        <f t="shared" si="352"/>
        <v>0</v>
      </c>
      <c r="CC799" s="31">
        <f t="shared" si="353"/>
        <v>0</v>
      </c>
      <c r="CD799" s="31">
        <f t="shared" si="354"/>
        <v>0.90511250847457791</v>
      </c>
      <c r="CE799" s="31">
        <f t="shared" si="355"/>
        <v>0</v>
      </c>
      <c r="CF799" s="85" t="s">
        <v>1403</v>
      </c>
    </row>
    <row r="800" spans="1:84" ht="29.25" customHeight="1" x14ac:dyDescent="0.25">
      <c r="A800" s="92" t="s">
        <v>124</v>
      </c>
      <c r="B800" s="26" t="s">
        <v>2338</v>
      </c>
      <c r="C800" s="36" t="s">
        <v>2339</v>
      </c>
      <c r="D800" s="63">
        <v>2019</v>
      </c>
      <c r="E800" s="63">
        <v>2019</v>
      </c>
      <c r="F800" s="63" t="s">
        <v>1358</v>
      </c>
      <c r="G800" s="64">
        <v>0</v>
      </c>
      <c r="H800" s="64">
        <f t="shared" ref="H800:H863" si="362">BV800</f>
        <v>0</v>
      </c>
      <c r="I800" s="31" t="s">
        <v>2662</v>
      </c>
      <c r="J800" s="31">
        <f t="shared" si="361"/>
        <v>4.6535347479412757E-2</v>
      </c>
      <c r="K800" s="31">
        <f t="shared" ref="K800:K863" si="363">CA800</f>
        <v>0.36204500338983125</v>
      </c>
      <c r="L800" s="31" t="s">
        <v>2622</v>
      </c>
      <c r="M800" s="64">
        <v>0</v>
      </c>
      <c r="N800" s="31">
        <v>0</v>
      </c>
      <c r="O800" s="65">
        <v>0</v>
      </c>
      <c r="P800" s="28">
        <v>0</v>
      </c>
      <c r="Q800" s="28">
        <v>0</v>
      </c>
      <c r="R800" s="31">
        <v>0</v>
      </c>
      <c r="S800" s="31">
        <f t="shared" si="359"/>
        <v>0</v>
      </c>
      <c r="T800" s="31">
        <f t="shared" si="360"/>
        <v>0.36204500338983125</v>
      </c>
      <c r="U800" s="31">
        <f t="shared" si="344"/>
        <v>0</v>
      </c>
      <c r="V800" s="31">
        <f t="shared" ref="V800:V863" si="364">BL800</f>
        <v>0</v>
      </c>
      <c r="W800" s="31">
        <f t="shared" si="356"/>
        <v>0.36204500338983125</v>
      </c>
      <c r="X800" s="31">
        <v>0</v>
      </c>
      <c r="Y800" s="28">
        <v>0</v>
      </c>
      <c r="Z800" s="28">
        <v>0</v>
      </c>
      <c r="AA800" s="28">
        <v>0</v>
      </c>
      <c r="AB800" s="28">
        <v>0</v>
      </c>
      <c r="AC800" s="28">
        <v>0</v>
      </c>
      <c r="AD800" s="28">
        <v>0</v>
      </c>
      <c r="AE800" s="28">
        <v>0</v>
      </c>
      <c r="AF800" s="28">
        <v>0</v>
      </c>
      <c r="AG800" s="28">
        <v>0</v>
      </c>
      <c r="AH800" s="28">
        <v>0</v>
      </c>
      <c r="AI800" s="28">
        <v>0</v>
      </c>
      <c r="AJ800" s="28">
        <v>0</v>
      </c>
      <c r="AK800" s="28">
        <v>0</v>
      </c>
      <c r="AL800" s="28">
        <v>0</v>
      </c>
      <c r="AM800" s="28">
        <v>0</v>
      </c>
      <c r="AN800" s="28">
        <v>0</v>
      </c>
      <c r="AO800" s="28">
        <v>0</v>
      </c>
      <c r="AP800" s="28">
        <v>0</v>
      </c>
      <c r="AQ800" s="28">
        <v>0</v>
      </c>
      <c r="AR800" s="28">
        <v>0</v>
      </c>
      <c r="AS800" s="28">
        <v>0</v>
      </c>
      <c r="AT800" s="28">
        <v>0</v>
      </c>
      <c r="AU800" s="28">
        <v>0</v>
      </c>
      <c r="AV800" s="28">
        <v>0</v>
      </c>
      <c r="AW800" s="28">
        <v>0</v>
      </c>
      <c r="AX800" s="28">
        <v>0</v>
      </c>
      <c r="AY800" s="28">
        <v>0</v>
      </c>
      <c r="AZ800" s="28">
        <v>0</v>
      </c>
      <c r="BA800" s="28">
        <v>0</v>
      </c>
      <c r="BB800" s="28">
        <v>0</v>
      </c>
      <c r="BC800" s="28">
        <v>0</v>
      </c>
      <c r="BD800" s="28">
        <v>0</v>
      </c>
      <c r="BE800" s="28">
        <v>0</v>
      </c>
      <c r="BF800" s="28">
        <v>0</v>
      </c>
      <c r="BG800" s="28">
        <v>0</v>
      </c>
      <c r="BH800" s="28">
        <v>0</v>
      </c>
      <c r="BI800" s="28">
        <v>0</v>
      </c>
      <c r="BJ800" s="28">
        <v>0</v>
      </c>
      <c r="BK800" s="28">
        <v>0</v>
      </c>
      <c r="BL800" s="28">
        <v>0</v>
      </c>
      <c r="BM800" s="28">
        <v>0</v>
      </c>
      <c r="BN800" s="28">
        <v>0</v>
      </c>
      <c r="BO800" s="28">
        <v>0</v>
      </c>
      <c r="BP800" s="28">
        <v>0</v>
      </c>
      <c r="BQ800" s="28">
        <v>0.36204500338983125</v>
      </c>
      <c r="BR800" s="28">
        <v>0</v>
      </c>
      <c r="BS800" s="28">
        <v>0</v>
      </c>
      <c r="BT800" s="28">
        <v>0.36204500338983125</v>
      </c>
      <c r="BU800" s="28">
        <v>0</v>
      </c>
      <c r="BV800" s="31">
        <f t="shared" si="350"/>
        <v>0</v>
      </c>
      <c r="BW800" s="31">
        <f t="shared" si="346"/>
        <v>0</v>
      </c>
      <c r="BX800" s="31">
        <f t="shared" si="347"/>
        <v>0</v>
      </c>
      <c r="BY800" s="31">
        <f t="shared" si="348"/>
        <v>0</v>
      </c>
      <c r="BZ800" s="31">
        <f t="shared" si="349"/>
        <v>0</v>
      </c>
      <c r="CA800" s="31">
        <f t="shared" si="351"/>
        <v>0.36204500338983125</v>
      </c>
      <c r="CB800" s="31">
        <f t="shared" si="352"/>
        <v>0</v>
      </c>
      <c r="CC800" s="31">
        <f t="shared" si="353"/>
        <v>0</v>
      </c>
      <c r="CD800" s="31">
        <f t="shared" si="354"/>
        <v>0.36204500338983125</v>
      </c>
      <c r="CE800" s="31">
        <f t="shared" si="355"/>
        <v>0</v>
      </c>
      <c r="CF800" s="85" t="s">
        <v>1403</v>
      </c>
    </row>
    <row r="801" spans="1:84" ht="29.25" customHeight="1" x14ac:dyDescent="0.25">
      <c r="A801" s="92" t="s">
        <v>124</v>
      </c>
      <c r="B801" s="26" t="s">
        <v>2340</v>
      </c>
      <c r="C801" s="36" t="s">
        <v>2341</v>
      </c>
      <c r="D801" s="63">
        <v>2019</v>
      </c>
      <c r="E801" s="63">
        <v>2019</v>
      </c>
      <c r="F801" s="63" t="s">
        <v>1358</v>
      </c>
      <c r="G801" s="64">
        <v>0</v>
      </c>
      <c r="H801" s="64">
        <f t="shared" si="362"/>
        <v>0</v>
      </c>
      <c r="I801" s="31" t="s">
        <v>2662</v>
      </c>
      <c r="J801" s="31">
        <f t="shared" si="361"/>
        <v>0.42422930591259639</v>
      </c>
      <c r="K801" s="31">
        <f t="shared" si="363"/>
        <v>3.3005040000000001</v>
      </c>
      <c r="L801" s="31" t="s">
        <v>2622</v>
      </c>
      <c r="M801" s="64">
        <v>0</v>
      </c>
      <c r="N801" s="31">
        <v>0</v>
      </c>
      <c r="O801" s="65">
        <v>0</v>
      </c>
      <c r="P801" s="28">
        <v>0</v>
      </c>
      <c r="Q801" s="28">
        <v>0</v>
      </c>
      <c r="R801" s="31">
        <v>0</v>
      </c>
      <c r="S801" s="31">
        <f t="shared" si="359"/>
        <v>0</v>
      </c>
      <c r="T801" s="31">
        <f t="shared" si="360"/>
        <v>3.3005040000000001</v>
      </c>
      <c r="U801" s="31">
        <f t="shared" si="344"/>
        <v>0</v>
      </c>
      <c r="V801" s="31">
        <f t="shared" si="364"/>
        <v>0</v>
      </c>
      <c r="W801" s="31">
        <f t="shared" si="356"/>
        <v>3.3005040000000001</v>
      </c>
      <c r="X801" s="31">
        <v>0</v>
      </c>
      <c r="Y801" s="28">
        <v>0</v>
      </c>
      <c r="Z801" s="28">
        <v>0</v>
      </c>
      <c r="AA801" s="28">
        <v>0</v>
      </c>
      <c r="AB801" s="28">
        <v>0</v>
      </c>
      <c r="AC801" s="28">
        <v>0</v>
      </c>
      <c r="AD801" s="28">
        <v>0</v>
      </c>
      <c r="AE801" s="28">
        <v>0</v>
      </c>
      <c r="AF801" s="28">
        <v>0</v>
      </c>
      <c r="AG801" s="28">
        <v>0</v>
      </c>
      <c r="AH801" s="28">
        <v>0</v>
      </c>
      <c r="AI801" s="28">
        <v>0</v>
      </c>
      <c r="AJ801" s="28">
        <v>0</v>
      </c>
      <c r="AK801" s="28">
        <v>0</v>
      </c>
      <c r="AL801" s="28">
        <v>0</v>
      </c>
      <c r="AM801" s="28">
        <v>0</v>
      </c>
      <c r="AN801" s="28">
        <v>0</v>
      </c>
      <c r="AO801" s="28">
        <v>0</v>
      </c>
      <c r="AP801" s="28">
        <v>0</v>
      </c>
      <c r="AQ801" s="28">
        <v>0</v>
      </c>
      <c r="AR801" s="28">
        <v>0</v>
      </c>
      <c r="AS801" s="28">
        <v>0</v>
      </c>
      <c r="AT801" s="28">
        <v>0</v>
      </c>
      <c r="AU801" s="28">
        <v>0</v>
      </c>
      <c r="AV801" s="28">
        <v>0</v>
      </c>
      <c r="AW801" s="28">
        <v>0</v>
      </c>
      <c r="AX801" s="28">
        <v>0</v>
      </c>
      <c r="AY801" s="28">
        <v>0</v>
      </c>
      <c r="AZ801" s="28">
        <v>0</v>
      </c>
      <c r="BA801" s="28">
        <v>0</v>
      </c>
      <c r="BB801" s="28">
        <v>0</v>
      </c>
      <c r="BC801" s="28">
        <v>0</v>
      </c>
      <c r="BD801" s="28">
        <v>0</v>
      </c>
      <c r="BE801" s="28">
        <v>0</v>
      </c>
      <c r="BF801" s="28">
        <v>0</v>
      </c>
      <c r="BG801" s="28">
        <v>0</v>
      </c>
      <c r="BH801" s="28">
        <v>0</v>
      </c>
      <c r="BI801" s="28">
        <v>0</v>
      </c>
      <c r="BJ801" s="28">
        <v>0</v>
      </c>
      <c r="BK801" s="28">
        <v>0</v>
      </c>
      <c r="BL801" s="28">
        <v>0</v>
      </c>
      <c r="BM801" s="28">
        <v>0</v>
      </c>
      <c r="BN801" s="28">
        <v>0</v>
      </c>
      <c r="BO801" s="28">
        <v>0</v>
      </c>
      <c r="BP801" s="28">
        <v>0</v>
      </c>
      <c r="BQ801" s="28">
        <v>3.3005040000000001</v>
      </c>
      <c r="BR801" s="28">
        <v>0</v>
      </c>
      <c r="BS801" s="28">
        <v>0</v>
      </c>
      <c r="BT801" s="28">
        <v>3.3005040000000001</v>
      </c>
      <c r="BU801" s="28">
        <v>0</v>
      </c>
      <c r="BV801" s="31">
        <f t="shared" si="350"/>
        <v>0</v>
      </c>
      <c r="BW801" s="31">
        <f t="shared" si="346"/>
        <v>0</v>
      </c>
      <c r="BX801" s="31">
        <f t="shared" si="347"/>
        <v>0</v>
      </c>
      <c r="BY801" s="31">
        <f t="shared" si="348"/>
        <v>0</v>
      </c>
      <c r="BZ801" s="31">
        <f t="shared" si="349"/>
        <v>0</v>
      </c>
      <c r="CA801" s="31">
        <f t="shared" si="351"/>
        <v>3.3005040000000001</v>
      </c>
      <c r="CB801" s="31">
        <f t="shared" si="352"/>
        <v>0</v>
      </c>
      <c r="CC801" s="31">
        <f t="shared" si="353"/>
        <v>0</v>
      </c>
      <c r="CD801" s="31">
        <f t="shared" si="354"/>
        <v>3.3005040000000001</v>
      </c>
      <c r="CE801" s="31">
        <f t="shared" si="355"/>
        <v>0</v>
      </c>
      <c r="CF801" s="85" t="s">
        <v>1403</v>
      </c>
    </row>
    <row r="802" spans="1:84" ht="29.25" customHeight="1" x14ac:dyDescent="0.25">
      <c r="A802" s="92" t="s">
        <v>124</v>
      </c>
      <c r="B802" s="26" t="s">
        <v>2342</v>
      </c>
      <c r="C802" s="36" t="s">
        <v>2343</v>
      </c>
      <c r="D802" s="63">
        <v>2019</v>
      </c>
      <c r="E802" s="63">
        <v>2019</v>
      </c>
      <c r="F802" s="63" t="s">
        <v>1358</v>
      </c>
      <c r="G802" s="64">
        <v>0</v>
      </c>
      <c r="H802" s="64">
        <f t="shared" si="362"/>
        <v>0</v>
      </c>
      <c r="I802" s="31" t="s">
        <v>2662</v>
      </c>
      <c r="J802" s="31">
        <f t="shared" si="361"/>
        <v>0.48958593525336552</v>
      </c>
      <c r="K802" s="31">
        <f t="shared" si="363"/>
        <v>3.8089785762711839</v>
      </c>
      <c r="L802" s="31" t="s">
        <v>2622</v>
      </c>
      <c r="M802" s="64">
        <v>0</v>
      </c>
      <c r="N802" s="31">
        <v>0</v>
      </c>
      <c r="O802" s="65">
        <v>0</v>
      </c>
      <c r="P802" s="28">
        <v>0</v>
      </c>
      <c r="Q802" s="28">
        <v>0</v>
      </c>
      <c r="R802" s="31">
        <v>0</v>
      </c>
      <c r="S802" s="31">
        <f t="shared" si="359"/>
        <v>0</v>
      </c>
      <c r="T802" s="31">
        <f t="shared" si="360"/>
        <v>3.8089785762711839</v>
      </c>
      <c r="U802" s="31">
        <f t="shared" si="344"/>
        <v>0</v>
      </c>
      <c r="V802" s="31">
        <f t="shared" si="364"/>
        <v>0</v>
      </c>
      <c r="W802" s="31">
        <f t="shared" si="356"/>
        <v>3.8089785762711839</v>
      </c>
      <c r="X802" s="31">
        <v>0</v>
      </c>
      <c r="Y802" s="28">
        <v>0</v>
      </c>
      <c r="Z802" s="28">
        <v>0</v>
      </c>
      <c r="AA802" s="28">
        <v>0</v>
      </c>
      <c r="AB802" s="28">
        <v>0</v>
      </c>
      <c r="AC802" s="28">
        <v>0</v>
      </c>
      <c r="AD802" s="28">
        <v>0</v>
      </c>
      <c r="AE802" s="28">
        <v>0</v>
      </c>
      <c r="AF802" s="28">
        <v>0</v>
      </c>
      <c r="AG802" s="28">
        <v>0</v>
      </c>
      <c r="AH802" s="28">
        <v>0</v>
      </c>
      <c r="AI802" s="28">
        <v>0</v>
      </c>
      <c r="AJ802" s="28">
        <v>0</v>
      </c>
      <c r="AK802" s="28">
        <v>0</v>
      </c>
      <c r="AL802" s="28">
        <v>0</v>
      </c>
      <c r="AM802" s="28">
        <v>0</v>
      </c>
      <c r="AN802" s="28">
        <v>0</v>
      </c>
      <c r="AO802" s="28">
        <v>0</v>
      </c>
      <c r="AP802" s="28">
        <v>0</v>
      </c>
      <c r="AQ802" s="28">
        <v>0</v>
      </c>
      <c r="AR802" s="28">
        <v>0</v>
      </c>
      <c r="AS802" s="28">
        <v>0</v>
      </c>
      <c r="AT802" s="28">
        <v>0</v>
      </c>
      <c r="AU802" s="28">
        <v>0</v>
      </c>
      <c r="AV802" s="28">
        <v>0</v>
      </c>
      <c r="AW802" s="28">
        <v>0</v>
      </c>
      <c r="AX802" s="28">
        <v>0</v>
      </c>
      <c r="AY802" s="28">
        <v>0</v>
      </c>
      <c r="AZ802" s="28">
        <v>0</v>
      </c>
      <c r="BA802" s="28">
        <v>0</v>
      </c>
      <c r="BB802" s="28">
        <v>0</v>
      </c>
      <c r="BC802" s="28">
        <v>0</v>
      </c>
      <c r="BD802" s="28">
        <v>0</v>
      </c>
      <c r="BE802" s="28">
        <v>0</v>
      </c>
      <c r="BF802" s="28">
        <v>0</v>
      </c>
      <c r="BG802" s="28">
        <v>0</v>
      </c>
      <c r="BH802" s="28">
        <v>0</v>
      </c>
      <c r="BI802" s="28">
        <v>0</v>
      </c>
      <c r="BJ802" s="28">
        <v>0</v>
      </c>
      <c r="BK802" s="28">
        <v>0</v>
      </c>
      <c r="BL802" s="28">
        <v>0</v>
      </c>
      <c r="BM802" s="28">
        <v>0</v>
      </c>
      <c r="BN802" s="28">
        <v>0</v>
      </c>
      <c r="BO802" s="28">
        <v>0</v>
      </c>
      <c r="BP802" s="28">
        <v>0</v>
      </c>
      <c r="BQ802" s="28">
        <v>3.8089785762711839</v>
      </c>
      <c r="BR802" s="28">
        <v>0</v>
      </c>
      <c r="BS802" s="28">
        <v>0</v>
      </c>
      <c r="BT802" s="28">
        <v>3.8089785762711839</v>
      </c>
      <c r="BU802" s="28">
        <v>0</v>
      </c>
      <c r="BV802" s="31">
        <f t="shared" si="350"/>
        <v>0</v>
      </c>
      <c r="BW802" s="31">
        <f t="shared" si="346"/>
        <v>0</v>
      </c>
      <c r="BX802" s="31">
        <f t="shared" si="347"/>
        <v>0</v>
      </c>
      <c r="BY802" s="31">
        <f t="shared" si="348"/>
        <v>0</v>
      </c>
      <c r="BZ802" s="31">
        <f t="shared" si="349"/>
        <v>0</v>
      </c>
      <c r="CA802" s="31">
        <f t="shared" si="351"/>
        <v>3.8089785762711839</v>
      </c>
      <c r="CB802" s="31">
        <f t="shared" si="352"/>
        <v>0</v>
      </c>
      <c r="CC802" s="31">
        <f t="shared" si="353"/>
        <v>0</v>
      </c>
      <c r="CD802" s="31">
        <f t="shared" si="354"/>
        <v>3.8089785762711839</v>
      </c>
      <c r="CE802" s="31">
        <f t="shared" si="355"/>
        <v>0</v>
      </c>
      <c r="CF802" s="85" t="s">
        <v>1403</v>
      </c>
    </row>
    <row r="803" spans="1:84" ht="29.25" customHeight="1" x14ac:dyDescent="0.25">
      <c r="A803" s="92" t="s">
        <v>124</v>
      </c>
      <c r="B803" s="26" t="s">
        <v>2344</v>
      </c>
      <c r="C803" s="36" t="s">
        <v>2345</v>
      </c>
      <c r="D803" s="63">
        <v>2019</v>
      </c>
      <c r="E803" s="63">
        <v>2019</v>
      </c>
      <c r="F803" s="63" t="s">
        <v>1358</v>
      </c>
      <c r="G803" s="64">
        <v>0</v>
      </c>
      <c r="H803" s="64">
        <f t="shared" si="362"/>
        <v>0</v>
      </c>
      <c r="I803" s="31" t="s">
        <v>2662</v>
      </c>
      <c r="J803" s="31">
        <f t="shared" si="361"/>
        <v>0.10614428483290486</v>
      </c>
      <c r="K803" s="31">
        <f t="shared" si="363"/>
        <v>0.82580253599999986</v>
      </c>
      <c r="L803" s="31" t="s">
        <v>2622</v>
      </c>
      <c r="M803" s="64">
        <v>0</v>
      </c>
      <c r="N803" s="31">
        <v>0</v>
      </c>
      <c r="O803" s="65">
        <v>0</v>
      </c>
      <c r="P803" s="28">
        <v>0</v>
      </c>
      <c r="Q803" s="28">
        <v>0</v>
      </c>
      <c r="R803" s="31">
        <v>0</v>
      </c>
      <c r="S803" s="31">
        <f t="shared" si="359"/>
        <v>0</v>
      </c>
      <c r="T803" s="31">
        <f t="shared" si="360"/>
        <v>0.82580253599999986</v>
      </c>
      <c r="U803" s="31">
        <f t="shared" si="344"/>
        <v>0</v>
      </c>
      <c r="V803" s="31">
        <f t="shared" si="364"/>
        <v>0</v>
      </c>
      <c r="W803" s="31">
        <f t="shared" si="356"/>
        <v>0.82580253599999986</v>
      </c>
      <c r="X803" s="31">
        <v>0</v>
      </c>
      <c r="Y803" s="28">
        <v>0</v>
      </c>
      <c r="Z803" s="28">
        <v>0</v>
      </c>
      <c r="AA803" s="28">
        <v>0</v>
      </c>
      <c r="AB803" s="28">
        <v>0</v>
      </c>
      <c r="AC803" s="28">
        <v>0</v>
      </c>
      <c r="AD803" s="28">
        <v>0</v>
      </c>
      <c r="AE803" s="28">
        <v>0</v>
      </c>
      <c r="AF803" s="28">
        <v>0</v>
      </c>
      <c r="AG803" s="28">
        <v>0</v>
      </c>
      <c r="AH803" s="28">
        <v>0</v>
      </c>
      <c r="AI803" s="28">
        <v>0</v>
      </c>
      <c r="AJ803" s="28">
        <v>0</v>
      </c>
      <c r="AK803" s="28">
        <v>0</v>
      </c>
      <c r="AL803" s="28">
        <v>0</v>
      </c>
      <c r="AM803" s="28">
        <v>0</v>
      </c>
      <c r="AN803" s="28">
        <v>0</v>
      </c>
      <c r="AO803" s="28">
        <v>0</v>
      </c>
      <c r="AP803" s="28">
        <v>0</v>
      </c>
      <c r="AQ803" s="28">
        <v>0</v>
      </c>
      <c r="AR803" s="28">
        <v>0</v>
      </c>
      <c r="AS803" s="28">
        <v>0</v>
      </c>
      <c r="AT803" s="28">
        <v>0</v>
      </c>
      <c r="AU803" s="28">
        <v>0</v>
      </c>
      <c r="AV803" s="28">
        <v>0</v>
      </c>
      <c r="AW803" s="28">
        <v>0</v>
      </c>
      <c r="AX803" s="28">
        <v>0</v>
      </c>
      <c r="AY803" s="28">
        <v>0</v>
      </c>
      <c r="AZ803" s="28">
        <v>0</v>
      </c>
      <c r="BA803" s="28">
        <v>0</v>
      </c>
      <c r="BB803" s="28">
        <v>0</v>
      </c>
      <c r="BC803" s="28">
        <v>0</v>
      </c>
      <c r="BD803" s="28">
        <v>0</v>
      </c>
      <c r="BE803" s="28">
        <v>0</v>
      </c>
      <c r="BF803" s="28">
        <v>0</v>
      </c>
      <c r="BG803" s="28">
        <v>0</v>
      </c>
      <c r="BH803" s="28">
        <v>0</v>
      </c>
      <c r="BI803" s="28">
        <v>0</v>
      </c>
      <c r="BJ803" s="28">
        <v>0</v>
      </c>
      <c r="BK803" s="28">
        <v>0</v>
      </c>
      <c r="BL803" s="28">
        <v>0</v>
      </c>
      <c r="BM803" s="28">
        <v>0</v>
      </c>
      <c r="BN803" s="28">
        <v>0</v>
      </c>
      <c r="BO803" s="28">
        <v>0</v>
      </c>
      <c r="BP803" s="28">
        <v>0</v>
      </c>
      <c r="BQ803" s="28">
        <v>0.82580253599999986</v>
      </c>
      <c r="BR803" s="28">
        <v>0</v>
      </c>
      <c r="BS803" s="28">
        <v>0</v>
      </c>
      <c r="BT803" s="28">
        <v>0.82580253599999986</v>
      </c>
      <c r="BU803" s="28">
        <v>0</v>
      </c>
      <c r="BV803" s="31">
        <f t="shared" si="350"/>
        <v>0</v>
      </c>
      <c r="BW803" s="31">
        <f t="shared" si="346"/>
        <v>0</v>
      </c>
      <c r="BX803" s="31">
        <f t="shared" si="347"/>
        <v>0</v>
      </c>
      <c r="BY803" s="31">
        <f t="shared" si="348"/>
        <v>0</v>
      </c>
      <c r="BZ803" s="31">
        <f t="shared" si="349"/>
        <v>0</v>
      </c>
      <c r="CA803" s="31">
        <f t="shared" si="351"/>
        <v>0.82580253599999986</v>
      </c>
      <c r="CB803" s="31">
        <f t="shared" si="352"/>
        <v>0</v>
      </c>
      <c r="CC803" s="31">
        <f t="shared" si="353"/>
        <v>0</v>
      </c>
      <c r="CD803" s="31">
        <f t="shared" si="354"/>
        <v>0.82580253599999986</v>
      </c>
      <c r="CE803" s="31">
        <f t="shared" si="355"/>
        <v>0</v>
      </c>
      <c r="CF803" s="85" t="s">
        <v>1401</v>
      </c>
    </row>
    <row r="804" spans="1:84" ht="29.25" customHeight="1" x14ac:dyDescent="0.25">
      <c r="A804" s="92" t="s">
        <v>124</v>
      </c>
      <c r="B804" s="26" t="s">
        <v>2346</v>
      </c>
      <c r="C804" s="36" t="s">
        <v>2347</v>
      </c>
      <c r="D804" s="63">
        <v>2019</v>
      </c>
      <c r="E804" s="63">
        <v>2019</v>
      </c>
      <c r="F804" s="63" t="s">
        <v>1358</v>
      </c>
      <c r="G804" s="64">
        <v>0</v>
      </c>
      <c r="H804" s="64">
        <f t="shared" si="362"/>
        <v>0</v>
      </c>
      <c r="I804" s="31" t="s">
        <v>2662</v>
      </c>
      <c r="J804" s="31">
        <f t="shared" si="361"/>
        <v>0.40483450025706946</v>
      </c>
      <c r="K804" s="31">
        <f t="shared" si="363"/>
        <v>3.1496124120000006</v>
      </c>
      <c r="L804" s="31" t="s">
        <v>2622</v>
      </c>
      <c r="M804" s="64">
        <v>0</v>
      </c>
      <c r="N804" s="31">
        <v>0</v>
      </c>
      <c r="O804" s="65">
        <v>0</v>
      </c>
      <c r="P804" s="28">
        <v>0</v>
      </c>
      <c r="Q804" s="28">
        <v>0</v>
      </c>
      <c r="R804" s="31">
        <v>0</v>
      </c>
      <c r="S804" s="31">
        <f t="shared" si="359"/>
        <v>0</v>
      </c>
      <c r="T804" s="31">
        <f t="shared" si="360"/>
        <v>3.1496124120000006</v>
      </c>
      <c r="U804" s="31">
        <f t="shared" si="344"/>
        <v>0</v>
      </c>
      <c r="V804" s="31">
        <f t="shared" si="364"/>
        <v>0</v>
      </c>
      <c r="W804" s="31">
        <f t="shared" si="356"/>
        <v>3.1496124120000006</v>
      </c>
      <c r="X804" s="31">
        <v>0</v>
      </c>
      <c r="Y804" s="28">
        <v>0</v>
      </c>
      <c r="Z804" s="28">
        <v>0</v>
      </c>
      <c r="AA804" s="28">
        <v>0</v>
      </c>
      <c r="AB804" s="28">
        <v>0</v>
      </c>
      <c r="AC804" s="28">
        <v>0</v>
      </c>
      <c r="AD804" s="28">
        <v>0</v>
      </c>
      <c r="AE804" s="28">
        <v>0</v>
      </c>
      <c r="AF804" s="28">
        <v>0</v>
      </c>
      <c r="AG804" s="28">
        <v>0</v>
      </c>
      <c r="AH804" s="28">
        <v>0</v>
      </c>
      <c r="AI804" s="28">
        <v>0</v>
      </c>
      <c r="AJ804" s="28">
        <v>0</v>
      </c>
      <c r="AK804" s="28">
        <v>0</v>
      </c>
      <c r="AL804" s="28">
        <v>0</v>
      </c>
      <c r="AM804" s="28">
        <v>0</v>
      </c>
      <c r="AN804" s="28">
        <v>0</v>
      </c>
      <c r="AO804" s="28">
        <v>0</v>
      </c>
      <c r="AP804" s="28">
        <v>0</v>
      </c>
      <c r="AQ804" s="28">
        <v>0</v>
      </c>
      <c r="AR804" s="28">
        <v>0</v>
      </c>
      <c r="AS804" s="28">
        <v>0</v>
      </c>
      <c r="AT804" s="28">
        <v>0</v>
      </c>
      <c r="AU804" s="28">
        <v>0</v>
      </c>
      <c r="AV804" s="28">
        <v>0</v>
      </c>
      <c r="AW804" s="28">
        <v>0</v>
      </c>
      <c r="AX804" s="28">
        <v>0</v>
      </c>
      <c r="AY804" s="28">
        <v>0</v>
      </c>
      <c r="AZ804" s="28">
        <v>0</v>
      </c>
      <c r="BA804" s="28">
        <v>0</v>
      </c>
      <c r="BB804" s="28">
        <v>0</v>
      </c>
      <c r="BC804" s="28">
        <v>0</v>
      </c>
      <c r="BD804" s="28">
        <v>0</v>
      </c>
      <c r="BE804" s="28">
        <v>0</v>
      </c>
      <c r="BF804" s="28">
        <v>0</v>
      </c>
      <c r="BG804" s="28">
        <v>0</v>
      </c>
      <c r="BH804" s="28">
        <v>0</v>
      </c>
      <c r="BI804" s="28">
        <v>0</v>
      </c>
      <c r="BJ804" s="28">
        <v>0</v>
      </c>
      <c r="BK804" s="28">
        <v>0</v>
      </c>
      <c r="BL804" s="28">
        <v>0</v>
      </c>
      <c r="BM804" s="28">
        <v>0</v>
      </c>
      <c r="BN804" s="28">
        <v>0</v>
      </c>
      <c r="BO804" s="28">
        <v>0</v>
      </c>
      <c r="BP804" s="28">
        <v>0</v>
      </c>
      <c r="BQ804" s="28">
        <v>3.1496124120000006</v>
      </c>
      <c r="BR804" s="28">
        <v>0</v>
      </c>
      <c r="BS804" s="28">
        <v>0</v>
      </c>
      <c r="BT804" s="28">
        <v>3.1496124120000006</v>
      </c>
      <c r="BU804" s="28">
        <v>0</v>
      </c>
      <c r="BV804" s="31">
        <f t="shared" si="350"/>
        <v>0</v>
      </c>
      <c r="BW804" s="31">
        <f t="shared" si="346"/>
        <v>0</v>
      </c>
      <c r="BX804" s="31">
        <f t="shared" si="347"/>
        <v>0</v>
      </c>
      <c r="BY804" s="31">
        <f t="shared" si="348"/>
        <v>0</v>
      </c>
      <c r="BZ804" s="31">
        <f t="shared" si="349"/>
        <v>0</v>
      </c>
      <c r="CA804" s="31">
        <f t="shared" si="351"/>
        <v>3.1496124120000006</v>
      </c>
      <c r="CB804" s="31">
        <f t="shared" si="352"/>
        <v>0</v>
      </c>
      <c r="CC804" s="31">
        <f t="shared" si="353"/>
        <v>0</v>
      </c>
      <c r="CD804" s="31">
        <f t="shared" si="354"/>
        <v>3.1496124120000006</v>
      </c>
      <c r="CE804" s="31">
        <f t="shared" si="355"/>
        <v>0</v>
      </c>
      <c r="CF804" s="85" t="s">
        <v>1401</v>
      </c>
    </row>
    <row r="805" spans="1:84" ht="29.25" customHeight="1" x14ac:dyDescent="0.25">
      <c r="A805" s="7" t="s">
        <v>124</v>
      </c>
      <c r="B805" s="17" t="s">
        <v>1173</v>
      </c>
      <c r="C805" s="8" t="s">
        <v>1174</v>
      </c>
      <c r="D805" s="63">
        <v>2019</v>
      </c>
      <c r="E805" s="63">
        <v>2019</v>
      </c>
      <c r="F805" s="63" t="s">
        <v>1358</v>
      </c>
      <c r="G805" s="64">
        <v>7.4045871543739769E-3</v>
      </c>
      <c r="H805" s="64">
        <f t="shared" si="362"/>
        <v>5.4349669713104988E-2</v>
      </c>
      <c r="I805" s="31" t="s">
        <v>1314</v>
      </c>
      <c r="J805" s="31">
        <v>0</v>
      </c>
      <c r="K805" s="31">
        <f t="shared" si="363"/>
        <v>0</v>
      </c>
      <c r="L805" s="31" t="s">
        <v>1314</v>
      </c>
      <c r="M805" s="64">
        <v>0</v>
      </c>
      <c r="N805" s="31">
        <v>0</v>
      </c>
      <c r="O805" s="65">
        <v>8.9133458329492168E-2</v>
      </c>
      <c r="P805" s="28">
        <v>0.10250347707891598</v>
      </c>
      <c r="Q805" s="28">
        <v>0</v>
      </c>
      <c r="R805" s="31">
        <v>0</v>
      </c>
      <c r="S805" s="31">
        <f t="shared" si="359"/>
        <v>5.4349669713104988E-2</v>
      </c>
      <c r="T805" s="31">
        <f t="shared" si="360"/>
        <v>0</v>
      </c>
      <c r="U805" s="31">
        <f t="shared" si="344"/>
        <v>5.4349669713104988E-2</v>
      </c>
      <c r="V805" s="31">
        <f t="shared" si="364"/>
        <v>5.4349669713104988E-2</v>
      </c>
      <c r="W805" s="31">
        <f t="shared" si="356"/>
        <v>0</v>
      </c>
      <c r="X805" s="31">
        <v>0</v>
      </c>
      <c r="Y805" s="28">
        <v>0</v>
      </c>
      <c r="Z805" s="28">
        <v>0</v>
      </c>
      <c r="AA805" s="28">
        <v>0</v>
      </c>
      <c r="AB805" s="28">
        <v>0</v>
      </c>
      <c r="AC805" s="28">
        <v>0</v>
      </c>
      <c r="AD805" s="28">
        <v>0</v>
      </c>
      <c r="AE805" s="28">
        <v>0</v>
      </c>
      <c r="AF805" s="28">
        <v>0</v>
      </c>
      <c r="AG805" s="28">
        <v>0</v>
      </c>
      <c r="AH805" s="28">
        <v>0</v>
      </c>
      <c r="AI805" s="28">
        <v>0</v>
      </c>
      <c r="AJ805" s="28">
        <v>0</v>
      </c>
      <c r="AK805" s="28">
        <v>0</v>
      </c>
      <c r="AL805" s="28">
        <v>0</v>
      </c>
      <c r="AM805" s="28">
        <v>0</v>
      </c>
      <c r="AN805" s="28">
        <v>0</v>
      </c>
      <c r="AO805" s="28">
        <v>0</v>
      </c>
      <c r="AP805" s="28">
        <v>0</v>
      </c>
      <c r="AQ805" s="28">
        <v>0</v>
      </c>
      <c r="AR805" s="28">
        <v>0</v>
      </c>
      <c r="AS805" s="28">
        <v>0</v>
      </c>
      <c r="AT805" s="28">
        <v>0</v>
      </c>
      <c r="AU805" s="28">
        <v>0</v>
      </c>
      <c r="AV805" s="28">
        <v>0</v>
      </c>
      <c r="AW805" s="28">
        <v>0</v>
      </c>
      <c r="AX805" s="28">
        <v>0</v>
      </c>
      <c r="AY805" s="28">
        <v>0</v>
      </c>
      <c r="AZ805" s="28">
        <v>0</v>
      </c>
      <c r="BA805" s="28">
        <v>0</v>
      </c>
      <c r="BB805" s="28">
        <v>0</v>
      </c>
      <c r="BC805" s="28">
        <v>0</v>
      </c>
      <c r="BD805" s="28">
        <v>0</v>
      </c>
      <c r="BE805" s="28">
        <v>0</v>
      </c>
      <c r="BF805" s="28">
        <v>0</v>
      </c>
      <c r="BG805" s="28">
        <v>0</v>
      </c>
      <c r="BH805" s="28">
        <v>0</v>
      </c>
      <c r="BI805" s="28">
        <v>0</v>
      </c>
      <c r="BJ805" s="28">
        <v>0</v>
      </c>
      <c r="BK805" s="28">
        <v>0</v>
      </c>
      <c r="BL805" s="28">
        <v>5.4349669713104988E-2</v>
      </c>
      <c r="BM805" s="28">
        <v>0</v>
      </c>
      <c r="BN805" s="28">
        <v>0</v>
      </c>
      <c r="BO805" s="28">
        <v>5.4349669713104988E-2</v>
      </c>
      <c r="BP805" s="28">
        <v>0</v>
      </c>
      <c r="BQ805" s="28">
        <v>0</v>
      </c>
      <c r="BR805" s="28">
        <v>0</v>
      </c>
      <c r="BS805" s="28">
        <v>0</v>
      </c>
      <c r="BT805" s="28">
        <v>0</v>
      </c>
      <c r="BU805" s="28">
        <v>0</v>
      </c>
      <c r="BV805" s="31">
        <f t="shared" si="350"/>
        <v>5.4349669713104988E-2</v>
      </c>
      <c r="BW805" s="31">
        <f t="shared" si="346"/>
        <v>0</v>
      </c>
      <c r="BX805" s="31">
        <f t="shared" si="347"/>
        <v>0</v>
      </c>
      <c r="BY805" s="31">
        <f t="shared" si="348"/>
        <v>5.4349669713104988E-2</v>
      </c>
      <c r="BZ805" s="31">
        <f t="shared" si="349"/>
        <v>0</v>
      </c>
      <c r="CA805" s="31">
        <f t="shared" si="351"/>
        <v>0</v>
      </c>
      <c r="CB805" s="31">
        <f t="shared" si="352"/>
        <v>0</v>
      </c>
      <c r="CC805" s="31">
        <f t="shared" si="353"/>
        <v>0</v>
      </c>
      <c r="CD805" s="31">
        <f t="shared" si="354"/>
        <v>0</v>
      </c>
      <c r="CE805" s="31">
        <f t="shared" si="355"/>
        <v>0</v>
      </c>
      <c r="CF805" s="85" t="s">
        <v>1972</v>
      </c>
    </row>
    <row r="806" spans="1:84" ht="29.25" customHeight="1" x14ac:dyDescent="0.25">
      <c r="A806" s="7" t="s">
        <v>124</v>
      </c>
      <c r="B806" s="17" t="s">
        <v>1175</v>
      </c>
      <c r="C806" s="8" t="s">
        <v>1176</v>
      </c>
      <c r="D806" s="63">
        <v>2019</v>
      </c>
      <c r="E806" s="63">
        <v>2019</v>
      </c>
      <c r="F806" s="63" t="s">
        <v>1358</v>
      </c>
      <c r="G806" s="64">
        <v>1.4809174308747954E-2</v>
      </c>
      <c r="H806" s="64">
        <f t="shared" si="362"/>
        <v>0.10869933942620998</v>
      </c>
      <c r="I806" s="31" t="s">
        <v>1314</v>
      </c>
      <c r="J806" s="31">
        <v>0</v>
      </c>
      <c r="K806" s="31">
        <f t="shared" si="363"/>
        <v>0</v>
      </c>
      <c r="L806" s="31" t="s">
        <v>1314</v>
      </c>
      <c r="M806" s="64">
        <v>0</v>
      </c>
      <c r="N806" s="31">
        <v>0</v>
      </c>
      <c r="O806" s="65">
        <v>0.17826691665898434</v>
      </c>
      <c r="P806" s="28">
        <v>0.20500695415783196</v>
      </c>
      <c r="Q806" s="28">
        <v>0</v>
      </c>
      <c r="R806" s="31">
        <v>0</v>
      </c>
      <c r="S806" s="31">
        <f t="shared" si="359"/>
        <v>0.10869933942620998</v>
      </c>
      <c r="T806" s="31">
        <f t="shared" si="360"/>
        <v>0</v>
      </c>
      <c r="U806" s="31">
        <f t="shared" si="344"/>
        <v>0.10869933942620998</v>
      </c>
      <c r="V806" s="31">
        <f t="shared" si="364"/>
        <v>0.10869933942620998</v>
      </c>
      <c r="W806" s="31">
        <f t="shared" si="356"/>
        <v>0</v>
      </c>
      <c r="X806" s="31">
        <v>0</v>
      </c>
      <c r="Y806" s="28">
        <v>0</v>
      </c>
      <c r="Z806" s="28">
        <v>0</v>
      </c>
      <c r="AA806" s="28">
        <v>0</v>
      </c>
      <c r="AB806" s="28">
        <v>0</v>
      </c>
      <c r="AC806" s="28">
        <v>0</v>
      </c>
      <c r="AD806" s="28">
        <v>0</v>
      </c>
      <c r="AE806" s="28">
        <v>0</v>
      </c>
      <c r="AF806" s="28">
        <v>0</v>
      </c>
      <c r="AG806" s="28">
        <v>0</v>
      </c>
      <c r="AH806" s="28">
        <v>0</v>
      </c>
      <c r="AI806" s="28">
        <v>0</v>
      </c>
      <c r="AJ806" s="28">
        <v>0</v>
      </c>
      <c r="AK806" s="28">
        <v>0</v>
      </c>
      <c r="AL806" s="28">
        <v>0</v>
      </c>
      <c r="AM806" s="28">
        <v>0</v>
      </c>
      <c r="AN806" s="28">
        <v>0</v>
      </c>
      <c r="AO806" s="28">
        <v>0</v>
      </c>
      <c r="AP806" s="28">
        <v>0</v>
      </c>
      <c r="AQ806" s="28">
        <v>0</v>
      </c>
      <c r="AR806" s="28">
        <v>0</v>
      </c>
      <c r="AS806" s="28">
        <v>0</v>
      </c>
      <c r="AT806" s="28">
        <v>0</v>
      </c>
      <c r="AU806" s="28">
        <v>0</v>
      </c>
      <c r="AV806" s="28">
        <v>0</v>
      </c>
      <c r="AW806" s="28">
        <v>0</v>
      </c>
      <c r="AX806" s="28">
        <v>0</v>
      </c>
      <c r="AY806" s="28">
        <v>0</v>
      </c>
      <c r="AZ806" s="28">
        <v>0</v>
      </c>
      <c r="BA806" s="28">
        <v>0</v>
      </c>
      <c r="BB806" s="28">
        <v>0</v>
      </c>
      <c r="BC806" s="28">
        <v>0</v>
      </c>
      <c r="BD806" s="28">
        <v>0</v>
      </c>
      <c r="BE806" s="28">
        <v>0</v>
      </c>
      <c r="BF806" s="28">
        <v>0</v>
      </c>
      <c r="BG806" s="28">
        <v>0</v>
      </c>
      <c r="BH806" s="28">
        <v>0</v>
      </c>
      <c r="BI806" s="28">
        <v>0</v>
      </c>
      <c r="BJ806" s="28">
        <v>0</v>
      </c>
      <c r="BK806" s="28">
        <v>0</v>
      </c>
      <c r="BL806" s="28">
        <v>0.10869933942620998</v>
      </c>
      <c r="BM806" s="28">
        <v>0</v>
      </c>
      <c r="BN806" s="28">
        <v>0</v>
      </c>
      <c r="BO806" s="28">
        <v>0.10869933942620998</v>
      </c>
      <c r="BP806" s="28">
        <v>0</v>
      </c>
      <c r="BQ806" s="28">
        <v>0</v>
      </c>
      <c r="BR806" s="28">
        <v>0</v>
      </c>
      <c r="BS806" s="28">
        <v>0</v>
      </c>
      <c r="BT806" s="28">
        <v>0</v>
      </c>
      <c r="BU806" s="28">
        <v>0</v>
      </c>
      <c r="BV806" s="31">
        <f t="shared" si="350"/>
        <v>0.10869933942620998</v>
      </c>
      <c r="BW806" s="31">
        <f t="shared" si="346"/>
        <v>0</v>
      </c>
      <c r="BX806" s="31">
        <f t="shared" si="347"/>
        <v>0</v>
      </c>
      <c r="BY806" s="31">
        <f t="shared" si="348"/>
        <v>0.10869933942620998</v>
      </c>
      <c r="BZ806" s="31">
        <f t="shared" si="349"/>
        <v>0</v>
      </c>
      <c r="CA806" s="31">
        <f t="shared" si="351"/>
        <v>0</v>
      </c>
      <c r="CB806" s="31">
        <f t="shared" si="352"/>
        <v>0</v>
      </c>
      <c r="CC806" s="31">
        <f t="shared" si="353"/>
        <v>0</v>
      </c>
      <c r="CD806" s="31">
        <f t="shared" si="354"/>
        <v>0</v>
      </c>
      <c r="CE806" s="31">
        <f t="shared" si="355"/>
        <v>0</v>
      </c>
      <c r="CF806" s="85" t="s">
        <v>1972</v>
      </c>
    </row>
    <row r="807" spans="1:84" ht="29.25" customHeight="1" x14ac:dyDescent="0.25">
      <c r="A807" s="7" t="s">
        <v>124</v>
      </c>
      <c r="B807" s="17" t="s">
        <v>1177</v>
      </c>
      <c r="C807" s="8" t="s">
        <v>1178</v>
      </c>
      <c r="D807" s="63">
        <v>2019</v>
      </c>
      <c r="E807" s="63">
        <v>2019</v>
      </c>
      <c r="F807" s="63" t="s">
        <v>1358</v>
      </c>
      <c r="G807" s="64">
        <v>1.4809174308747954E-2</v>
      </c>
      <c r="H807" s="64">
        <f t="shared" si="362"/>
        <v>0.10869933942620998</v>
      </c>
      <c r="I807" s="31" t="s">
        <v>1314</v>
      </c>
      <c r="J807" s="31">
        <v>0</v>
      </c>
      <c r="K807" s="31">
        <f t="shared" si="363"/>
        <v>0</v>
      </c>
      <c r="L807" s="31" t="s">
        <v>1314</v>
      </c>
      <c r="M807" s="64">
        <v>0</v>
      </c>
      <c r="N807" s="31">
        <v>0</v>
      </c>
      <c r="O807" s="65">
        <v>0.17826691665898434</v>
      </c>
      <c r="P807" s="28">
        <v>0.20500695415783196</v>
      </c>
      <c r="Q807" s="28">
        <v>0</v>
      </c>
      <c r="R807" s="31">
        <v>0</v>
      </c>
      <c r="S807" s="31">
        <f t="shared" si="359"/>
        <v>0.10869933942620998</v>
      </c>
      <c r="T807" s="31">
        <f t="shared" si="360"/>
        <v>0</v>
      </c>
      <c r="U807" s="31">
        <f t="shared" si="344"/>
        <v>0.10869933942620998</v>
      </c>
      <c r="V807" s="31">
        <f t="shared" si="364"/>
        <v>0.10869933942620998</v>
      </c>
      <c r="W807" s="31">
        <f t="shared" si="356"/>
        <v>0</v>
      </c>
      <c r="X807" s="31">
        <v>0</v>
      </c>
      <c r="Y807" s="28">
        <v>0</v>
      </c>
      <c r="Z807" s="28">
        <v>0</v>
      </c>
      <c r="AA807" s="28">
        <v>0</v>
      </c>
      <c r="AB807" s="28">
        <v>0</v>
      </c>
      <c r="AC807" s="28">
        <v>0</v>
      </c>
      <c r="AD807" s="28">
        <v>0</v>
      </c>
      <c r="AE807" s="28">
        <v>0</v>
      </c>
      <c r="AF807" s="28">
        <v>0</v>
      </c>
      <c r="AG807" s="28">
        <v>0</v>
      </c>
      <c r="AH807" s="28">
        <v>0</v>
      </c>
      <c r="AI807" s="28">
        <v>0</v>
      </c>
      <c r="AJ807" s="28">
        <v>0</v>
      </c>
      <c r="AK807" s="28">
        <v>0</v>
      </c>
      <c r="AL807" s="28">
        <v>0</v>
      </c>
      <c r="AM807" s="28">
        <v>0</v>
      </c>
      <c r="AN807" s="28">
        <v>0</v>
      </c>
      <c r="AO807" s="28">
        <v>0</v>
      </c>
      <c r="AP807" s="28">
        <v>0</v>
      </c>
      <c r="AQ807" s="28">
        <v>0</v>
      </c>
      <c r="AR807" s="28">
        <v>0</v>
      </c>
      <c r="AS807" s="28">
        <v>0</v>
      </c>
      <c r="AT807" s="28">
        <v>0</v>
      </c>
      <c r="AU807" s="28">
        <v>0</v>
      </c>
      <c r="AV807" s="28">
        <v>0</v>
      </c>
      <c r="AW807" s="28">
        <v>0</v>
      </c>
      <c r="AX807" s="28">
        <v>0</v>
      </c>
      <c r="AY807" s="28">
        <v>0</v>
      </c>
      <c r="AZ807" s="28">
        <v>0</v>
      </c>
      <c r="BA807" s="28">
        <v>0</v>
      </c>
      <c r="BB807" s="28">
        <v>0</v>
      </c>
      <c r="BC807" s="28">
        <v>0</v>
      </c>
      <c r="BD807" s="28">
        <v>0</v>
      </c>
      <c r="BE807" s="28">
        <v>0</v>
      </c>
      <c r="BF807" s="28">
        <v>0</v>
      </c>
      <c r="BG807" s="28">
        <v>0</v>
      </c>
      <c r="BH807" s="28">
        <v>0</v>
      </c>
      <c r="BI807" s="28">
        <v>0</v>
      </c>
      <c r="BJ807" s="28">
        <v>0</v>
      </c>
      <c r="BK807" s="28">
        <v>0</v>
      </c>
      <c r="BL807" s="28">
        <v>0.10869933942620998</v>
      </c>
      <c r="BM807" s="28">
        <v>0</v>
      </c>
      <c r="BN807" s="28">
        <v>0</v>
      </c>
      <c r="BO807" s="28">
        <v>0.10869933942620998</v>
      </c>
      <c r="BP807" s="28">
        <v>0</v>
      </c>
      <c r="BQ807" s="28">
        <v>0</v>
      </c>
      <c r="BR807" s="28">
        <v>0</v>
      </c>
      <c r="BS807" s="28">
        <v>0</v>
      </c>
      <c r="BT807" s="28">
        <v>0</v>
      </c>
      <c r="BU807" s="28">
        <v>0</v>
      </c>
      <c r="BV807" s="31">
        <f t="shared" si="350"/>
        <v>0.10869933942620998</v>
      </c>
      <c r="BW807" s="31">
        <f t="shared" si="346"/>
        <v>0</v>
      </c>
      <c r="BX807" s="31">
        <f t="shared" si="347"/>
        <v>0</v>
      </c>
      <c r="BY807" s="31">
        <f t="shared" si="348"/>
        <v>0.10869933942620998</v>
      </c>
      <c r="BZ807" s="31">
        <f t="shared" si="349"/>
        <v>0</v>
      </c>
      <c r="CA807" s="31">
        <f t="shared" si="351"/>
        <v>0</v>
      </c>
      <c r="CB807" s="31">
        <f t="shared" si="352"/>
        <v>0</v>
      </c>
      <c r="CC807" s="31">
        <f t="shared" si="353"/>
        <v>0</v>
      </c>
      <c r="CD807" s="31">
        <f t="shared" si="354"/>
        <v>0</v>
      </c>
      <c r="CE807" s="31">
        <f t="shared" si="355"/>
        <v>0</v>
      </c>
      <c r="CF807" s="85" t="s">
        <v>1972</v>
      </c>
    </row>
    <row r="808" spans="1:84" ht="29.25" customHeight="1" x14ac:dyDescent="0.25">
      <c r="A808" s="7" t="s">
        <v>124</v>
      </c>
      <c r="B808" s="17" t="s">
        <v>1179</v>
      </c>
      <c r="C808" s="8" t="s">
        <v>1180</v>
      </c>
      <c r="D808" s="63">
        <v>2019</v>
      </c>
      <c r="E808" s="63">
        <v>2019</v>
      </c>
      <c r="F808" s="63" t="s">
        <v>1358</v>
      </c>
      <c r="G808" s="64">
        <v>7.4045871543739769E-3</v>
      </c>
      <c r="H808" s="64">
        <f t="shared" si="362"/>
        <v>5.4349669713104988E-2</v>
      </c>
      <c r="I808" s="31" t="s">
        <v>1314</v>
      </c>
      <c r="J808" s="31">
        <v>0</v>
      </c>
      <c r="K808" s="31">
        <f t="shared" si="363"/>
        <v>0</v>
      </c>
      <c r="L808" s="31" t="s">
        <v>1314</v>
      </c>
      <c r="M808" s="64">
        <v>0</v>
      </c>
      <c r="N808" s="31">
        <v>0</v>
      </c>
      <c r="O808" s="65">
        <v>8.9133458329492168E-2</v>
      </c>
      <c r="P808" s="28">
        <v>0.10250347707891598</v>
      </c>
      <c r="Q808" s="28">
        <v>0</v>
      </c>
      <c r="R808" s="31">
        <v>0</v>
      </c>
      <c r="S808" s="31">
        <f t="shared" si="359"/>
        <v>5.4349669713104988E-2</v>
      </c>
      <c r="T808" s="31">
        <f t="shared" si="360"/>
        <v>0</v>
      </c>
      <c r="U808" s="31">
        <f t="shared" si="344"/>
        <v>5.4349669713104988E-2</v>
      </c>
      <c r="V808" s="31">
        <f t="shared" si="364"/>
        <v>5.4349669713104988E-2</v>
      </c>
      <c r="W808" s="31">
        <f t="shared" si="356"/>
        <v>0</v>
      </c>
      <c r="X808" s="31">
        <v>0</v>
      </c>
      <c r="Y808" s="28">
        <v>0</v>
      </c>
      <c r="Z808" s="28">
        <v>0</v>
      </c>
      <c r="AA808" s="28">
        <v>0</v>
      </c>
      <c r="AB808" s="28">
        <v>0</v>
      </c>
      <c r="AC808" s="28">
        <v>0</v>
      </c>
      <c r="AD808" s="28">
        <v>0</v>
      </c>
      <c r="AE808" s="28">
        <v>0</v>
      </c>
      <c r="AF808" s="28">
        <v>0</v>
      </c>
      <c r="AG808" s="28">
        <v>0</v>
      </c>
      <c r="AH808" s="28">
        <v>0</v>
      </c>
      <c r="AI808" s="28">
        <v>0</v>
      </c>
      <c r="AJ808" s="28">
        <v>0</v>
      </c>
      <c r="AK808" s="28">
        <v>0</v>
      </c>
      <c r="AL808" s="28">
        <v>0</v>
      </c>
      <c r="AM808" s="28">
        <v>0</v>
      </c>
      <c r="AN808" s="28">
        <v>0</v>
      </c>
      <c r="AO808" s="28">
        <v>0</v>
      </c>
      <c r="AP808" s="28">
        <v>0</v>
      </c>
      <c r="AQ808" s="28">
        <v>0</v>
      </c>
      <c r="AR808" s="28">
        <v>0</v>
      </c>
      <c r="AS808" s="28">
        <v>0</v>
      </c>
      <c r="AT808" s="28">
        <v>0</v>
      </c>
      <c r="AU808" s="28">
        <v>0</v>
      </c>
      <c r="AV808" s="28">
        <v>0</v>
      </c>
      <c r="AW808" s="28">
        <v>0</v>
      </c>
      <c r="AX808" s="28">
        <v>0</v>
      </c>
      <c r="AY808" s="28">
        <v>0</v>
      </c>
      <c r="AZ808" s="28">
        <v>0</v>
      </c>
      <c r="BA808" s="28">
        <v>0</v>
      </c>
      <c r="BB808" s="28">
        <v>0</v>
      </c>
      <c r="BC808" s="28">
        <v>0</v>
      </c>
      <c r="BD808" s="28">
        <v>0</v>
      </c>
      <c r="BE808" s="28">
        <v>0</v>
      </c>
      <c r="BF808" s="28">
        <v>0</v>
      </c>
      <c r="BG808" s="28">
        <v>0</v>
      </c>
      <c r="BH808" s="28">
        <v>0</v>
      </c>
      <c r="BI808" s="28">
        <v>0</v>
      </c>
      <c r="BJ808" s="28">
        <v>0</v>
      </c>
      <c r="BK808" s="28">
        <v>0</v>
      </c>
      <c r="BL808" s="28">
        <v>5.4349669713104988E-2</v>
      </c>
      <c r="BM808" s="28">
        <v>0</v>
      </c>
      <c r="BN808" s="28">
        <v>0</v>
      </c>
      <c r="BO808" s="28">
        <v>5.4349669713104988E-2</v>
      </c>
      <c r="BP808" s="28">
        <v>0</v>
      </c>
      <c r="BQ808" s="28">
        <v>0</v>
      </c>
      <c r="BR808" s="28">
        <v>0</v>
      </c>
      <c r="BS808" s="28">
        <v>0</v>
      </c>
      <c r="BT808" s="28">
        <v>0</v>
      </c>
      <c r="BU808" s="28">
        <v>0</v>
      </c>
      <c r="BV808" s="31">
        <f t="shared" si="350"/>
        <v>5.4349669713104988E-2</v>
      </c>
      <c r="BW808" s="31">
        <f t="shared" si="346"/>
        <v>0</v>
      </c>
      <c r="BX808" s="31">
        <f t="shared" si="347"/>
        <v>0</v>
      </c>
      <c r="BY808" s="31">
        <f t="shared" si="348"/>
        <v>5.4349669713104988E-2</v>
      </c>
      <c r="BZ808" s="31">
        <f t="shared" si="349"/>
        <v>0</v>
      </c>
      <c r="CA808" s="31">
        <f t="shared" si="351"/>
        <v>0</v>
      </c>
      <c r="CB808" s="31">
        <f t="shared" si="352"/>
        <v>0</v>
      </c>
      <c r="CC808" s="31">
        <f t="shared" si="353"/>
        <v>0</v>
      </c>
      <c r="CD808" s="31">
        <f t="shared" si="354"/>
        <v>0</v>
      </c>
      <c r="CE808" s="31">
        <f t="shared" si="355"/>
        <v>0</v>
      </c>
      <c r="CF808" s="85" t="s">
        <v>1972</v>
      </c>
    </row>
    <row r="809" spans="1:84" ht="29.25" customHeight="1" x14ac:dyDescent="0.25">
      <c r="A809" s="7" t="s">
        <v>124</v>
      </c>
      <c r="B809" s="17" t="s">
        <v>1181</v>
      </c>
      <c r="C809" s="8" t="s">
        <v>1182</v>
      </c>
      <c r="D809" s="63">
        <v>2019</v>
      </c>
      <c r="E809" s="63">
        <v>2019</v>
      </c>
      <c r="F809" s="63" t="s">
        <v>1358</v>
      </c>
      <c r="G809" s="64">
        <v>1.4809174308747954E-2</v>
      </c>
      <c r="H809" s="64">
        <f t="shared" si="362"/>
        <v>0.10869933942620998</v>
      </c>
      <c r="I809" s="31" t="s">
        <v>1314</v>
      </c>
      <c r="J809" s="31">
        <v>0</v>
      </c>
      <c r="K809" s="31">
        <f t="shared" si="363"/>
        <v>0</v>
      </c>
      <c r="L809" s="31" t="s">
        <v>1314</v>
      </c>
      <c r="M809" s="64">
        <v>0</v>
      </c>
      <c r="N809" s="31">
        <v>0</v>
      </c>
      <c r="O809" s="65">
        <v>0.17826691665898434</v>
      </c>
      <c r="P809" s="28">
        <v>0.20500695415783196</v>
      </c>
      <c r="Q809" s="28">
        <v>0</v>
      </c>
      <c r="R809" s="31">
        <v>0</v>
      </c>
      <c r="S809" s="31">
        <f t="shared" si="359"/>
        <v>0.10869933942620998</v>
      </c>
      <c r="T809" s="31">
        <f t="shared" si="360"/>
        <v>0</v>
      </c>
      <c r="U809" s="31">
        <f t="shared" si="344"/>
        <v>0.10869933942620998</v>
      </c>
      <c r="V809" s="31">
        <f t="shared" si="364"/>
        <v>0.10869933942620998</v>
      </c>
      <c r="W809" s="31">
        <f t="shared" si="356"/>
        <v>0</v>
      </c>
      <c r="X809" s="31">
        <v>0</v>
      </c>
      <c r="Y809" s="28">
        <v>0</v>
      </c>
      <c r="Z809" s="28">
        <v>0</v>
      </c>
      <c r="AA809" s="28">
        <v>0</v>
      </c>
      <c r="AB809" s="28">
        <v>0</v>
      </c>
      <c r="AC809" s="28">
        <v>0</v>
      </c>
      <c r="AD809" s="28">
        <v>0</v>
      </c>
      <c r="AE809" s="28">
        <v>0</v>
      </c>
      <c r="AF809" s="28">
        <v>0</v>
      </c>
      <c r="AG809" s="28">
        <v>0</v>
      </c>
      <c r="AH809" s="28">
        <v>0</v>
      </c>
      <c r="AI809" s="28">
        <v>0</v>
      </c>
      <c r="AJ809" s="28">
        <v>0</v>
      </c>
      <c r="AK809" s="28">
        <v>0</v>
      </c>
      <c r="AL809" s="28">
        <v>0</v>
      </c>
      <c r="AM809" s="28">
        <v>0</v>
      </c>
      <c r="AN809" s="28">
        <v>0</v>
      </c>
      <c r="AO809" s="28">
        <v>0</v>
      </c>
      <c r="AP809" s="28">
        <v>0</v>
      </c>
      <c r="AQ809" s="28">
        <v>0</v>
      </c>
      <c r="AR809" s="28">
        <v>0</v>
      </c>
      <c r="AS809" s="28">
        <v>0</v>
      </c>
      <c r="AT809" s="28">
        <v>0</v>
      </c>
      <c r="AU809" s="28">
        <v>0</v>
      </c>
      <c r="AV809" s="28">
        <v>0</v>
      </c>
      <c r="AW809" s="28">
        <v>0</v>
      </c>
      <c r="AX809" s="28">
        <v>0</v>
      </c>
      <c r="AY809" s="28">
        <v>0</v>
      </c>
      <c r="AZ809" s="28">
        <v>0</v>
      </c>
      <c r="BA809" s="28">
        <v>0</v>
      </c>
      <c r="BB809" s="28">
        <v>0</v>
      </c>
      <c r="BC809" s="28">
        <v>0</v>
      </c>
      <c r="BD809" s="28">
        <v>0</v>
      </c>
      <c r="BE809" s="28">
        <v>0</v>
      </c>
      <c r="BF809" s="28">
        <v>0</v>
      </c>
      <c r="BG809" s="28">
        <v>0</v>
      </c>
      <c r="BH809" s="28">
        <v>0</v>
      </c>
      <c r="BI809" s="28">
        <v>0</v>
      </c>
      <c r="BJ809" s="28">
        <v>0</v>
      </c>
      <c r="BK809" s="28">
        <v>0</v>
      </c>
      <c r="BL809" s="28">
        <v>0.10869933942620998</v>
      </c>
      <c r="BM809" s="28">
        <v>0</v>
      </c>
      <c r="BN809" s="28">
        <v>0</v>
      </c>
      <c r="BO809" s="28">
        <v>0.10869933942620998</v>
      </c>
      <c r="BP809" s="28">
        <v>0</v>
      </c>
      <c r="BQ809" s="28">
        <v>0</v>
      </c>
      <c r="BR809" s="28">
        <v>0</v>
      </c>
      <c r="BS809" s="28">
        <v>0</v>
      </c>
      <c r="BT809" s="28">
        <v>0</v>
      </c>
      <c r="BU809" s="28">
        <v>0</v>
      </c>
      <c r="BV809" s="31">
        <f t="shared" si="350"/>
        <v>0.10869933942620998</v>
      </c>
      <c r="BW809" s="31">
        <f t="shared" si="346"/>
        <v>0</v>
      </c>
      <c r="BX809" s="31">
        <f t="shared" si="347"/>
        <v>0</v>
      </c>
      <c r="BY809" s="31">
        <f t="shared" si="348"/>
        <v>0.10869933942620998</v>
      </c>
      <c r="BZ809" s="31">
        <f t="shared" si="349"/>
        <v>0</v>
      </c>
      <c r="CA809" s="31">
        <f t="shared" si="351"/>
        <v>0</v>
      </c>
      <c r="CB809" s="31">
        <f t="shared" si="352"/>
        <v>0</v>
      </c>
      <c r="CC809" s="31">
        <f t="shared" si="353"/>
        <v>0</v>
      </c>
      <c r="CD809" s="31">
        <f t="shared" si="354"/>
        <v>0</v>
      </c>
      <c r="CE809" s="31">
        <f t="shared" si="355"/>
        <v>0</v>
      </c>
      <c r="CF809" s="85" t="s">
        <v>1972</v>
      </c>
    </row>
    <row r="810" spans="1:84" ht="29.25" customHeight="1" x14ac:dyDescent="0.25">
      <c r="A810" s="7" t="s">
        <v>124</v>
      </c>
      <c r="B810" s="17" t="s">
        <v>1183</v>
      </c>
      <c r="C810" s="8" t="s">
        <v>1184</v>
      </c>
      <c r="D810" s="63">
        <v>2019</v>
      </c>
      <c r="E810" s="63">
        <v>2019</v>
      </c>
      <c r="F810" s="63" t="s">
        <v>1358</v>
      </c>
      <c r="G810" s="64">
        <v>1.4809174308747954E-2</v>
      </c>
      <c r="H810" s="64">
        <f t="shared" si="362"/>
        <v>0.10869933942620998</v>
      </c>
      <c r="I810" s="31" t="s">
        <v>1314</v>
      </c>
      <c r="J810" s="31">
        <v>0</v>
      </c>
      <c r="K810" s="31">
        <f t="shared" si="363"/>
        <v>0</v>
      </c>
      <c r="L810" s="31" t="s">
        <v>1314</v>
      </c>
      <c r="M810" s="64">
        <v>0</v>
      </c>
      <c r="N810" s="31">
        <v>0</v>
      </c>
      <c r="O810" s="65">
        <v>0.17826691665898434</v>
      </c>
      <c r="P810" s="28">
        <v>0.20500695415783196</v>
      </c>
      <c r="Q810" s="28">
        <v>0</v>
      </c>
      <c r="R810" s="31">
        <v>0</v>
      </c>
      <c r="S810" s="31">
        <f t="shared" si="359"/>
        <v>0.10869933942620998</v>
      </c>
      <c r="T810" s="31">
        <f t="shared" si="360"/>
        <v>0</v>
      </c>
      <c r="U810" s="31">
        <f t="shared" si="344"/>
        <v>0.10869933942620998</v>
      </c>
      <c r="V810" s="31">
        <f t="shared" si="364"/>
        <v>0.10869933942620998</v>
      </c>
      <c r="W810" s="31">
        <f t="shared" si="356"/>
        <v>0</v>
      </c>
      <c r="X810" s="31">
        <v>0</v>
      </c>
      <c r="Y810" s="28">
        <v>0</v>
      </c>
      <c r="Z810" s="28">
        <v>0</v>
      </c>
      <c r="AA810" s="28">
        <v>0</v>
      </c>
      <c r="AB810" s="28">
        <v>0</v>
      </c>
      <c r="AC810" s="28">
        <v>0</v>
      </c>
      <c r="AD810" s="28">
        <v>0</v>
      </c>
      <c r="AE810" s="28">
        <v>0</v>
      </c>
      <c r="AF810" s="28">
        <v>0</v>
      </c>
      <c r="AG810" s="28">
        <v>0</v>
      </c>
      <c r="AH810" s="28">
        <v>0</v>
      </c>
      <c r="AI810" s="28">
        <v>0</v>
      </c>
      <c r="AJ810" s="28">
        <v>0</v>
      </c>
      <c r="AK810" s="28">
        <v>0</v>
      </c>
      <c r="AL810" s="28">
        <v>0</v>
      </c>
      <c r="AM810" s="28">
        <v>0</v>
      </c>
      <c r="AN810" s="28">
        <v>0</v>
      </c>
      <c r="AO810" s="28">
        <v>0</v>
      </c>
      <c r="AP810" s="28">
        <v>0</v>
      </c>
      <c r="AQ810" s="28">
        <v>0</v>
      </c>
      <c r="AR810" s="28">
        <v>0</v>
      </c>
      <c r="AS810" s="28">
        <v>0</v>
      </c>
      <c r="AT810" s="28">
        <v>0</v>
      </c>
      <c r="AU810" s="28">
        <v>0</v>
      </c>
      <c r="AV810" s="28">
        <v>0</v>
      </c>
      <c r="AW810" s="28">
        <v>0</v>
      </c>
      <c r="AX810" s="28">
        <v>0</v>
      </c>
      <c r="AY810" s="28">
        <v>0</v>
      </c>
      <c r="AZ810" s="28">
        <v>0</v>
      </c>
      <c r="BA810" s="28">
        <v>0</v>
      </c>
      <c r="BB810" s="28">
        <v>0</v>
      </c>
      <c r="BC810" s="28">
        <v>0</v>
      </c>
      <c r="BD810" s="28">
        <v>0</v>
      </c>
      <c r="BE810" s="28">
        <v>0</v>
      </c>
      <c r="BF810" s="28">
        <v>0</v>
      </c>
      <c r="BG810" s="28">
        <v>0</v>
      </c>
      <c r="BH810" s="28">
        <v>0</v>
      </c>
      <c r="BI810" s="28">
        <v>0</v>
      </c>
      <c r="BJ810" s="28">
        <v>0</v>
      </c>
      <c r="BK810" s="28">
        <v>0</v>
      </c>
      <c r="BL810" s="28">
        <v>0.10869933942620998</v>
      </c>
      <c r="BM810" s="28">
        <v>0</v>
      </c>
      <c r="BN810" s="28">
        <v>0</v>
      </c>
      <c r="BO810" s="28">
        <v>0.10869933942620998</v>
      </c>
      <c r="BP810" s="28">
        <v>0</v>
      </c>
      <c r="BQ810" s="28">
        <v>0</v>
      </c>
      <c r="BR810" s="28">
        <v>0</v>
      </c>
      <c r="BS810" s="28">
        <v>0</v>
      </c>
      <c r="BT810" s="28">
        <v>0</v>
      </c>
      <c r="BU810" s="28">
        <v>0</v>
      </c>
      <c r="BV810" s="31">
        <f t="shared" si="350"/>
        <v>0.10869933942620998</v>
      </c>
      <c r="BW810" s="31">
        <f t="shared" si="346"/>
        <v>0</v>
      </c>
      <c r="BX810" s="31">
        <f t="shared" si="347"/>
        <v>0</v>
      </c>
      <c r="BY810" s="31">
        <f t="shared" si="348"/>
        <v>0.10869933942620998</v>
      </c>
      <c r="BZ810" s="31">
        <f t="shared" si="349"/>
        <v>0</v>
      </c>
      <c r="CA810" s="31">
        <f t="shared" si="351"/>
        <v>0</v>
      </c>
      <c r="CB810" s="31">
        <f t="shared" si="352"/>
        <v>0</v>
      </c>
      <c r="CC810" s="31">
        <f t="shared" si="353"/>
        <v>0</v>
      </c>
      <c r="CD810" s="31">
        <f t="shared" si="354"/>
        <v>0</v>
      </c>
      <c r="CE810" s="31">
        <f t="shared" si="355"/>
        <v>0</v>
      </c>
      <c r="CF810" s="85" t="s">
        <v>1972</v>
      </c>
    </row>
    <row r="811" spans="1:84" ht="29.25" customHeight="1" x14ac:dyDescent="0.25">
      <c r="A811" s="7" t="s">
        <v>124</v>
      </c>
      <c r="B811" s="17" t="s">
        <v>1185</v>
      </c>
      <c r="C811" s="8" t="s">
        <v>1186</v>
      </c>
      <c r="D811" s="63">
        <v>2019</v>
      </c>
      <c r="E811" s="63">
        <v>2019</v>
      </c>
      <c r="F811" s="63" t="s">
        <v>1358</v>
      </c>
      <c r="G811" s="64">
        <v>7.4045871543739769E-3</v>
      </c>
      <c r="H811" s="64">
        <f t="shared" si="362"/>
        <v>5.4349669713104988E-2</v>
      </c>
      <c r="I811" s="31" t="s">
        <v>1314</v>
      </c>
      <c r="J811" s="31">
        <v>0</v>
      </c>
      <c r="K811" s="31">
        <f t="shared" si="363"/>
        <v>0</v>
      </c>
      <c r="L811" s="31" t="s">
        <v>1314</v>
      </c>
      <c r="M811" s="64">
        <v>0</v>
      </c>
      <c r="N811" s="31">
        <v>0</v>
      </c>
      <c r="O811" s="65">
        <v>8.9133458329492168E-2</v>
      </c>
      <c r="P811" s="28">
        <v>0.10250347707891598</v>
      </c>
      <c r="Q811" s="28">
        <v>0</v>
      </c>
      <c r="R811" s="31">
        <v>0</v>
      </c>
      <c r="S811" s="31">
        <f t="shared" si="359"/>
        <v>5.4349669713104988E-2</v>
      </c>
      <c r="T811" s="31">
        <f t="shared" si="360"/>
        <v>0</v>
      </c>
      <c r="U811" s="31">
        <f t="shared" si="344"/>
        <v>5.4349669713104988E-2</v>
      </c>
      <c r="V811" s="31">
        <f t="shared" si="364"/>
        <v>5.4349669713104988E-2</v>
      </c>
      <c r="W811" s="31">
        <f t="shared" si="356"/>
        <v>0</v>
      </c>
      <c r="X811" s="31">
        <v>0</v>
      </c>
      <c r="Y811" s="28">
        <v>0</v>
      </c>
      <c r="Z811" s="28">
        <v>0</v>
      </c>
      <c r="AA811" s="28">
        <v>0</v>
      </c>
      <c r="AB811" s="28">
        <v>0</v>
      </c>
      <c r="AC811" s="28">
        <v>0</v>
      </c>
      <c r="AD811" s="28">
        <v>0</v>
      </c>
      <c r="AE811" s="28">
        <v>0</v>
      </c>
      <c r="AF811" s="28">
        <v>0</v>
      </c>
      <c r="AG811" s="28">
        <v>0</v>
      </c>
      <c r="AH811" s="28">
        <v>0</v>
      </c>
      <c r="AI811" s="28">
        <v>0</v>
      </c>
      <c r="AJ811" s="28">
        <v>0</v>
      </c>
      <c r="AK811" s="28">
        <v>0</v>
      </c>
      <c r="AL811" s="28">
        <v>0</v>
      </c>
      <c r="AM811" s="28">
        <v>0</v>
      </c>
      <c r="AN811" s="28">
        <v>0</v>
      </c>
      <c r="AO811" s="28">
        <v>0</v>
      </c>
      <c r="AP811" s="28">
        <v>0</v>
      </c>
      <c r="AQ811" s="28">
        <v>0</v>
      </c>
      <c r="AR811" s="28">
        <v>0</v>
      </c>
      <c r="AS811" s="28">
        <v>0</v>
      </c>
      <c r="AT811" s="28">
        <v>0</v>
      </c>
      <c r="AU811" s="28">
        <v>0</v>
      </c>
      <c r="AV811" s="28">
        <v>0</v>
      </c>
      <c r="AW811" s="28">
        <v>0</v>
      </c>
      <c r="AX811" s="28">
        <v>0</v>
      </c>
      <c r="AY811" s="28">
        <v>0</v>
      </c>
      <c r="AZ811" s="28">
        <v>0</v>
      </c>
      <c r="BA811" s="28">
        <v>0</v>
      </c>
      <c r="BB811" s="28">
        <v>0</v>
      </c>
      <c r="BC811" s="28">
        <v>0</v>
      </c>
      <c r="BD811" s="28">
        <v>0</v>
      </c>
      <c r="BE811" s="28">
        <v>0</v>
      </c>
      <c r="BF811" s="28">
        <v>0</v>
      </c>
      <c r="BG811" s="28">
        <v>0</v>
      </c>
      <c r="BH811" s="28">
        <v>0</v>
      </c>
      <c r="BI811" s="28">
        <v>0</v>
      </c>
      <c r="BJ811" s="28">
        <v>0</v>
      </c>
      <c r="BK811" s="28">
        <v>0</v>
      </c>
      <c r="BL811" s="28">
        <v>5.4349669713104988E-2</v>
      </c>
      <c r="BM811" s="28">
        <v>0</v>
      </c>
      <c r="BN811" s="28">
        <v>0</v>
      </c>
      <c r="BO811" s="28">
        <v>5.4349669713104988E-2</v>
      </c>
      <c r="BP811" s="28">
        <v>0</v>
      </c>
      <c r="BQ811" s="28">
        <v>0</v>
      </c>
      <c r="BR811" s="28">
        <v>0</v>
      </c>
      <c r="BS811" s="28">
        <v>0</v>
      </c>
      <c r="BT811" s="28">
        <v>0</v>
      </c>
      <c r="BU811" s="28">
        <v>0</v>
      </c>
      <c r="BV811" s="31">
        <f t="shared" si="350"/>
        <v>5.4349669713104988E-2</v>
      </c>
      <c r="BW811" s="31">
        <f t="shared" si="346"/>
        <v>0</v>
      </c>
      <c r="BX811" s="31">
        <f t="shared" si="347"/>
        <v>0</v>
      </c>
      <c r="BY811" s="31">
        <f t="shared" si="348"/>
        <v>5.4349669713104988E-2</v>
      </c>
      <c r="BZ811" s="31">
        <f t="shared" si="349"/>
        <v>0</v>
      </c>
      <c r="CA811" s="31">
        <f t="shared" si="351"/>
        <v>0</v>
      </c>
      <c r="CB811" s="31">
        <f t="shared" si="352"/>
        <v>0</v>
      </c>
      <c r="CC811" s="31">
        <f t="shared" si="353"/>
        <v>0</v>
      </c>
      <c r="CD811" s="31">
        <f t="shared" si="354"/>
        <v>0</v>
      </c>
      <c r="CE811" s="31">
        <f t="shared" si="355"/>
        <v>0</v>
      </c>
      <c r="CF811" s="85" t="s">
        <v>1972</v>
      </c>
    </row>
    <row r="812" spans="1:84" ht="29.25" customHeight="1" x14ac:dyDescent="0.25">
      <c r="A812" s="7" t="s">
        <v>124</v>
      </c>
      <c r="B812" s="17" t="s">
        <v>1187</v>
      </c>
      <c r="C812" s="8" t="s">
        <v>1188</v>
      </c>
      <c r="D812" s="63">
        <v>2019</v>
      </c>
      <c r="E812" s="63">
        <v>2019</v>
      </c>
      <c r="F812" s="63" t="s">
        <v>1358</v>
      </c>
      <c r="G812" s="64">
        <v>7.4045871543739769E-3</v>
      </c>
      <c r="H812" s="64">
        <f t="shared" si="362"/>
        <v>5.4349669713104988E-2</v>
      </c>
      <c r="I812" s="31" t="s">
        <v>1314</v>
      </c>
      <c r="J812" s="31">
        <v>0</v>
      </c>
      <c r="K812" s="31">
        <f t="shared" si="363"/>
        <v>0</v>
      </c>
      <c r="L812" s="31" t="s">
        <v>1314</v>
      </c>
      <c r="M812" s="64">
        <v>0</v>
      </c>
      <c r="N812" s="31">
        <v>0</v>
      </c>
      <c r="O812" s="65">
        <v>8.9133458329492168E-2</v>
      </c>
      <c r="P812" s="28">
        <v>0.10250347707891598</v>
      </c>
      <c r="Q812" s="28">
        <v>0</v>
      </c>
      <c r="R812" s="31">
        <v>0</v>
      </c>
      <c r="S812" s="31">
        <f t="shared" si="359"/>
        <v>5.4349669713104988E-2</v>
      </c>
      <c r="T812" s="31">
        <f t="shared" si="360"/>
        <v>0</v>
      </c>
      <c r="U812" s="31">
        <f t="shared" si="344"/>
        <v>5.4349669713104988E-2</v>
      </c>
      <c r="V812" s="31">
        <f t="shared" si="364"/>
        <v>5.4349669713104988E-2</v>
      </c>
      <c r="W812" s="31">
        <f t="shared" si="356"/>
        <v>0</v>
      </c>
      <c r="X812" s="31">
        <v>0</v>
      </c>
      <c r="Y812" s="28">
        <v>0</v>
      </c>
      <c r="Z812" s="28">
        <v>0</v>
      </c>
      <c r="AA812" s="28">
        <v>0</v>
      </c>
      <c r="AB812" s="28">
        <v>0</v>
      </c>
      <c r="AC812" s="28">
        <v>0</v>
      </c>
      <c r="AD812" s="28">
        <v>0</v>
      </c>
      <c r="AE812" s="28">
        <v>0</v>
      </c>
      <c r="AF812" s="28">
        <v>0</v>
      </c>
      <c r="AG812" s="28">
        <v>0</v>
      </c>
      <c r="AH812" s="28">
        <v>0</v>
      </c>
      <c r="AI812" s="28">
        <v>0</v>
      </c>
      <c r="AJ812" s="28">
        <v>0</v>
      </c>
      <c r="AK812" s="28">
        <v>0</v>
      </c>
      <c r="AL812" s="28">
        <v>0</v>
      </c>
      <c r="AM812" s="28">
        <v>0</v>
      </c>
      <c r="AN812" s="28">
        <v>0</v>
      </c>
      <c r="AO812" s="28">
        <v>0</v>
      </c>
      <c r="AP812" s="28">
        <v>0</v>
      </c>
      <c r="AQ812" s="28">
        <v>0</v>
      </c>
      <c r="AR812" s="28">
        <v>0</v>
      </c>
      <c r="AS812" s="28">
        <v>0</v>
      </c>
      <c r="AT812" s="28">
        <v>0</v>
      </c>
      <c r="AU812" s="28">
        <v>0</v>
      </c>
      <c r="AV812" s="28">
        <v>0</v>
      </c>
      <c r="AW812" s="28">
        <v>0</v>
      </c>
      <c r="AX812" s="28">
        <v>0</v>
      </c>
      <c r="AY812" s="28">
        <v>0</v>
      </c>
      <c r="AZ812" s="28">
        <v>0</v>
      </c>
      <c r="BA812" s="28">
        <v>0</v>
      </c>
      <c r="BB812" s="28">
        <v>0</v>
      </c>
      <c r="BC812" s="28">
        <v>0</v>
      </c>
      <c r="BD812" s="28">
        <v>0</v>
      </c>
      <c r="BE812" s="28">
        <v>0</v>
      </c>
      <c r="BF812" s="28">
        <v>0</v>
      </c>
      <c r="BG812" s="28">
        <v>0</v>
      </c>
      <c r="BH812" s="28">
        <v>0</v>
      </c>
      <c r="BI812" s="28">
        <v>0</v>
      </c>
      <c r="BJ812" s="28">
        <v>0</v>
      </c>
      <c r="BK812" s="28">
        <v>0</v>
      </c>
      <c r="BL812" s="28">
        <v>5.4349669713104988E-2</v>
      </c>
      <c r="BM812" s="28">
        <v>0</v>
      </c>
      <c r="BN812" s="28">
        <v>0</v>
      </c>
      <c r="BO812" s="28">
        <v>5.4349669713104988E-2</v>
      </c>
      <c r="BP812" s="28">
        <v>0</v>
      </c>
      <c r="BQ812" s="28">
        <v>0</v>
      </c>
      <c r="BR812" s="28">
        <v>0</v>
      </c>
      <c r="BS812" s="28">
        <v>0</v>
      </c>
      <c r="BT812" s="28">
        <v>0</v>
      </c>
      <c r="BU812" s="28">
        <v>0</v>
      </c>
      <c r="BV812" s="31">
        <f t="shared" si="350"/>
        <v>5.4349669713104988E-2</v>
      </c>
      <c r="BW812" s="31">
        <f t="shared" si="346"/>
        <v>0</v>
      </c>
      <c r="BX812" s="31">
        <f t="shared" si="347"/>
        <v>0</v>
      </c>
      <c r="BY812" s="31">
        <f t="shared" si="348"/>
        <v>5.4349669713104988E-2</v>
      </c>
      <c r="BZ812" s="31">
        <f t="shared" si="349"/>
        <v>0</v>
      </c>
      <c r="CA812" s="31">
        <f t="shared" si="351"/>
        <v>0</v>
      </c>
      <c r="CB812" s="31">
        <f t="shared" si="352"/>
        <v>0</v>
      </c>
      <c r="CC812" s="31">
        <f t="shared" si="353"/>
        <v>0</v>
      </c>
      <c r="CD812" s="31">
        <f t="shared" si="354"/>
        <v>0</v>
      </c>
      <c r="CE812" s="31">
        <f t="shared" si="355"/>
        <v>0</v>
      </c>
      <c r="CF812" s="85" t="s">
        <v>1972</v>
      </c>
    </row>
    <row r="813" spans="1:84" ht="29.25" customHeight="1" x14ac:dyDescent="0.25">
      <c r="A813" s="7" t="s">
        <v>124</v>
      </c>
      <c r="B813" s="17" t="s">
        <v>1189</v>
      </c>
      <c r="C813" s="8" t="s">
        <v>1190</v>
      </c>
      <c r="D813" s="63">
        <v>2019</v>
      </c>
      <c r="E813" s="63">
        <v>2019</v>
      </c>
      <c r="F813" s="63" t="s">
        <v>1358</v>
      </c>
      <c r="G813" s="64">
        <v>7.4045871543739769E-3</v>
      </c>
      <c r="H813" s="64">
        <f t="shared" si="362"/>
        <v>5.4349669713104988E-2</v>
      </c>
      <c r="I813" s="31" t="s">
        <v>1314</v>
      </c>
      <c r="J813" s="31">
        <v>0</v>
      </c>
      <c r="K813" s="31">
        <f t="shared" si="363"/>
        <v>0</v>
      </c>
      <c r="L813" s="31" t="s">
        <v>1314</v>
      </c>
      <c r="M813" s="64">
        <v>0</v>
      </c>
      <c r="N813" s="31">
        <v>0</v>
      </c>
      <c r="O813" s="65">
        <v>8.9133458329492168E-2</v>
      </c>
      <c r="P813" s="28">
        <v>0.10250347707891598</v>
      </c>
      <c r="Q813" s="28">
        <v>0</v>
      </c>
      <c r="R813" s="31">
        <v>0</v>
      </c>
      <c r="S813" s="31">
        <f t="shared" si="359"/>
        <v>5.4349669713104988E-2</v>
      </c>
      <c r="T813" s="31">
        <f t="shared" si="360"/>
        <v>0</v>
      </c>
      <c r="U813" s="31">
        <f t="shared" si="344"/>
        <v>5.4349669713104988E-2</v>
      </c>
      <c r="V813" s="31">
        <f t="shared" si="364"/>
        <v>5.4349669713104988E-2</v>
      </c>
      <c r="W813" s="31">
        <f t="shared" si="356"/>
        <v>0</v>
      </c>
      <c r="X813" s="31">
        <v>0</v>
      </c>
      <c r="Y813" s="28">
        <v>0</v>
      </c>
      <c r="Z813" s="28">
        <v>0</v>
      </c>
      <c r="AA813" s="28">
        <v>0</v>
      </c>
      <c r="AB813" s="28">
        <v>0</v>
      </c>
      <c r="AC813" s="28">
        <v>0</v>
      </c>
      <c r="AD813" s="28">
        <v>0</v>
      </c>
      <c r="AE813" s="28">
        <v>0</v>
      </c>
      <c r="AF813" s="28">
        <v>0</v>
      </c>
      <c r="AG813" s="28">
        <v>0</v>
      </c>
      <c r="AH813" s="28">
        <v>0</v>
      </c>
      <c r="AI813" s="28">
        <v>0</v>
      </c>
      <c r="AJ813" s="28">
        <v>0</v>
      </c>
      <c r="AK813" s="28">
        <v>0</v>
      </c>
      <c r="AL813" s="28">
        <v>0</v>
      </c>
      <c r="AM813" s="28">
        <v>0</v>
      </c>
      <c r="AN813" s="28">
        <v>0</v>
      </c>
      <c r="AO813" s="28">
        <v>0</v>
      </c>
      <c r="AP813" s="28">
        <v>0</v>
      </c>
      <c r="AQ813" s="28">
        <v>0</v>
      </c>
      <c r="AR813" s="28">
        <v>0</v>
      </c>
      <c r="AS813" s="28">
        <v>0</v>
      </c>
      <c r="AT813" s="28">
        <v>0</v>
      </c>
      <c r="AU813" s="28">
        <v>0</v>
      </c>
      <c r="AV813" s="28">
        <v>0</v>
      </c>
      <c r="AW813" s="28">
        <v>0</v>
      </c>
      <c r="AX813" s="28">
        <v>0</v>
      </c>
      <c r="AY813" s="28">
        <v>0</v>
      </c>
      <c r="AZ813" s="28">
        <v>0</v>
      </c>
      <c r="BA813" s="28">
        <v>0</v>
      </c>
      <c r="BB813" s="28">
        <v>0</v>
      </c>
      <c r="BC813" s="28">
        <v>0</v>
      </c>
      <c r="BD813" s="28">
        <v>0</v>
      </c>
      <c r="BE813" s="28">
        <v>0</v>
      </c>
      <c r="BF813" s="28">
        <v>0</v>
      </c>
      <c r="BG813" s="28">
        <v>0</v>
      </c>
      <c r="BH813" s="28">
        <v>0</v>
      </c>
      <c r="BI813" s="28">
        <v>0</v>
      </c>
      <c r="BJ813" s="28">
        <v>0</v>
      </c>
      <c r="BK813" s="28">
        <v>0</v>
      </c>
      <c r="BL813" s="28">
        <v>5.4349669713104988E-2</v>
      </c>
      <c r="BM813" s="28">
        <v>0</v>
      </c>
      <c r="BN813" s="28">
        <v>0</v>
      </c>
      <c r="BO813" s="28">
        <v>5.4349669713104988E-2</v>
      </c>
      <c r="BP813" s="28">
        <v>0</v>
      </c>
      <c r="BQ813" s="28">
        <v>0</v>
      </c>
      <c r="BR813" s="28">
        <v>0</v>
      </c>
      <c r="BS813" s="28">
        <v>0</v>
      </c>
      <c r="BT813" s="28">
        <v>0</v>
      </c>
      <c r="BU813" s="28">
        <v>0</v>
      </c>
      <c r="BV813" s="31">
        <f t="shared" si="350"/>
        <v>5.4349669713104988E-2</v>
      </c>
      <c r="BW813" s="31">
        <f t="shared" si="346"/>
        <v>0</v>
      </c>
      <c r="BX813" s="31">
        <f t="shared" si="347"/>
        <v>0</v>
      </c>
      <c r="BY813" s="31">
        <f t="shared" si="348"/>
        <v>5.4349669713104988E-2</v>
      </c>
      <c r="BZ813" s="31">
        <f t="shared" si="349"/>
        <v>0</v>
      </c>
      <c r="CA813" s="31">
        <f t="shared" si="351"/>
        <v>0</v>
      </c>
      <c r="CB813" s="31">
        <f t="shared" si="352"/>
        <v>0</v>
      </c>
      <c r="CC813" s="31">
        <f t="shared" si="353"/>
        <v>0</v>
      </c>
      <c r="CD813" s="31">
        <f t="shared" si="354"/>
        <v>0</v>
      </c>
      <c r="CE813" s="31">
        <f t="shared" si="355"/>
        <v>0</v>
      </c>
      <c r="CF813" s="85" t="s">
        <v>1972</v>
      </c>
    </row>
    <row r="814" spans="1:84" ht="29.25" customHeight="1" x14ac:dyDescent="0.25">
      <c r="A814" s="7" t="s">
        <v>124</v>
      </c>
      <c r="B814" s="17" t="s">
        <v>1191</v>
      </c>
      <c r="C814" s="8" t="s">
        <v>1192</v>
      </c>
      <c r="D814" s="63">
        <v>2019</v>
      </c>
      <c r="E814" s="63">
        <v>2019</v>
      </c>
      <c r="F814" s="63" t="s">
        <v>1358</v>
      </c>
      <c r="G814" s="64">
        <v>1.4809174308747954E-2</v>
      </c>
      <c r="H814" s="64">
        <f t="shared" si="362"/>
        <v>0.10869933942620998</v>
      </c>
      <c r="I814" s="31" t="s">
        <v>1314</v>
      </c>
      <c r="J814" s="31">
        <v>0</v>
      </c>
      <c r="K814" s="31">
        <f t="shared" si="363"/>
        <v>0</v>
      </c>
      <c r="L814" s="31" t="s">
        <v>1314</v>
      </c>
      <c r="M814" s="64">
        <v>0</v>
      </c>
      <c r="N814" s="31">
        <v>0</v>
      </c>
      <c r="O814" s="65">
        <v>0.17826691665898434</v>
      </c>
      <c r="P814" s="28">
        <v>0.20500695415783196</v>
      </c>
      <c r="Q814" s="28">
        <v>0</v>
      </c>
      <c r="R814" s="31">
        <v>0</v>
      </c>
      <c r="S814" s="31">
        <f t="shared" si="359"/>
        <v>0.10869933942620998</v>
      </c>
      <c r="T814" s="31">
        <f t="shared" si="360"/>
        <v>0</v>
      </c>
      <c r="U814" s="31">
        <f t="shared" si="344"/>
        <v>0.10869933942620998</v>
      </c>
      <c r="V814" s="31">
        <f t="shared" si="364"/>
        <v>0.10869933942620998</v>
      </c>
      <c r="W814" s="31">
        <f t="shared" si="356"/>
        <v>0</v>
      </c>
      <c r="X814" s="31">
        <v>0</v>
      </c>
      <c r="Y814" s="28">
        <v>0</v>
      </c>
      <c r="Z814" s="28">
        <v>0</v>
      </c>
      <c r="AA814" s="28">
        <v>0</v>
      </c>
      <c r="AB814" s="28">
        <v>0</v>
      </c>
      <c r="AC814" s="28">
        <v>0</v>
      </c>
      <c r="AD814" s="28">
        <v>0</v>
      </c>
      <c r="AE814" s="28">
        <v>0</v>
      </c>
      <c r="AF814" s="28">
        <v>0</v>
      </c>
      <c r="AG814" s="28">
        <v>0</v>
      </c>
      <c r="AH814" s="28">
        <v>0</v>
      </c>
      <c r="AI814" s="28">
        <v>0</v>
      </c>
      <c r="AJ814" s="28">
        <v>0</v>
      </c>
      <c r="AK814" s="28">
        <v>0</v>
      </c>
      <c r="AL814" s="28">
        <v>0</v>
      </c>
      <c r="AM814" s="28">
        <v>0</v>
      </c>
      <c r="AN814" s="28">
        <v>0</v>
      </c>
      <c r="AO814" s="28">
        <v>0</v>
      </c>
      <c r="AP814" s="28">
        <v>0</v>
      </c>
      <c r="AQ814" s="28">
        <v>0</v>
      </c>
      <c r="AR814" s="28">
        <v>0</v>
      </c>
      <c r="AS814" s="28">
        <v>0</v>
      </c>
      <c r="AT814" s="28">
        <v>0</v>
      </c>
      <c r="AU814" s="28">
        <v>0</v>
      </c>
      <c r="AV814" s="28">
        <v>0</v>
      </c>
      <c r="AW814" s="28">
        <v>0</v>
      </c>
      <c r="AX814" s="28">
        <v>0</v>
      </c>
      <c r="AY814" s="28">
        <v>0</v>
      </c>
      <c r="AZ814" s="28">
        <v>0</v>
      </c>
      <c r="BA814" s="28">
        <v>0</v>
      </c>
      <c r="BB814" s="28">
        <v>0</v>
      </c>
      <c r="BC814" s="28">
        <v>0</v>
      </c>
      <c r="BD814" s="28">
        <v>0</v>
      </c>
      <c r="BE814" s="28">
        <v>0</v>
      </c>
      <c r="BF814" s="28">
        <v>0</v>
      </c>
      <c r="BG814" s="28">
        <v>0</v>
      </c>
      <c r="BH814" s="28">
        <v>0</v>
      </c>
      <c r="BI814" s="28">
        <v>0</v>
      </c>
      <c r="BJ814" s="28">
        <v>0</v>
      </c>
      <c r="BK814" s="28">
        <v>0</v>
      </c>
      <c r="BL814" s="28">
        <v>0.10869933942620998</v>
      </c>
      <c r="BM814" s="28">
        <v>0</v>
      </c>
      <c r="BN814" s="28">
        <v>0</v>
      </c>
      <c r="BO814" s="28">
        <v>0.10869933942620998</v>
      </c>
      <c r="BP814" s="28">
        <v>0</v>
      </c>
      <c r="BQ814" s="28">
        <v>0</v>
      </c>
      <c r="BR814" s="28">
        <v>0</v>
      </c>
      <c r="BS814" s="28">
        <v>0</v>
      </c>
      <c r="BT814" s="28">
        <v>0</v>
      </c>
      <c r="BU814" s="28">
        <v>0</v>
      </c>
      <c r="BV814" s="31">
        <f t="shared" si="350"/>
        <v>0.10869933942620998</v>
      </c>
      <c r="BW814" s="31">
        <f t="shared" si="346"/>
        <v>0</v>
      </c>
      <c r="BX814" s="31">
        <f t="shared" si="347"/>
        <v>0</v>
      </c>
      <c r="BY814" s="31">
        <f t="shared" si="348"/>
        <v>0.10869933942620998</v>
      </c>
      <c r="BZ814" s="31">
        <f t="shared" si="349"/>
        <v>0</v>
      </c>
      <c r="CA814" s="31">
        <f t="shared" si="351"/>
        <v>0</v>
      </c>
      <c r="CB814" s="31">
        <f t="shared" si="352"/>
        <v>0</v>
      </c>
      <c r="CC814" s="31">
        <f t="shared" si="353"/>
        <v>0</v>
      </c>
      <c r="CD814" s="31">
        <f t="shared" si="354"/>
        <v>0</v>
      </c>
      <c r="CE814" s="31">
        <f t="shared" si="355"/>
        <v>0</v>
      </c>
      <c r="CF814" s="85" t="s">
        <v>1972</v>
      </c>
    </row>
    <row r="815" spans="1:84" ht="29.25" customHeight="1" x14ac:dyDescent="0.25">
      <c r="A815" s="7" t="s">
        <v>124</v>
      </c>
      <c r="B815" s="17" t="s">
        <v>1193</v>
      </c>
      <c r="C815" s="8" t="s">
        <v>1194</v>
      </c>
      <c r="D815" s="63">
        <v>2019</v>
      </c>
      <c r="E815" s="63">
        <v>2019</v>
      </c>
      <c r="F815" s="63" t="s">
        <v>1358</v>
      </c>
      <c r="G815" s="64">
        <v>7.4045871543739769E-3</v>
      </c>
      <c r="H815" s="64">
        <f t="shared" si="362"/>
        <v>5.4349669713104988E-2</v>
      </c>
      <c r="I815" s="31" t="s">
        <v>1314</v>
      </c>
      <c r="J815" s="31">
        <v>0</v>
      </c>
      <c r="K815" s="31">
        <f t="shared" si="363"/>
        <v>0</v>
      </c>
      <c r="L815" s="31" t="s">
        <v>1314</v>
      </c>
      <c r="M815" s="64">
        <v>0</v>
      </c>
      <c r="N815" s="31">
        <v>0</v>
      </c>
      <c r="O815" s="65">
        <v>8.9133458329492168E-2</v>
      </c>
      <c r="P815" s="28">
        <v>0.10250347707891598</v>
      </c>
      <c r="Q815" s="28">
        <v>0</v>
      </c>
      <c r="R815" s="31">
        <v>0</v>
      </c>
      <c r="S815" s="31">
        <f t="shared" si="359"/>
        <v>5.4349669713104988E-2</v>
      </c>
      <c r="T815" s="31">
        <f t="shared" si="360"/>
        <v>0</v>
      </c>
      <c r="U815" s="31">
        <f t="shared" si="344"/>
        <v>5.4349669713104988E-2</v>
      </c>
      <c r="V815" s="31">
        <f t="shared" si="364"/>
        <v>5.4349669713104988E-2</v>
      </c>
      <c r="W815" s="31">
        <f t="shared" si="356"/>
        <v>0</v>
      </c>
      <c r="X815" s="31">
        <v>0</v>
      </c>
      <c r="Y815" s="28"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8">
        <v>0</v>
      </c>
      <c r="AG815" s="28">
        <v>0</v>
      </c>
      <c r="AH815" s="28">
        <v>0</v>
      </c>
      <c r="AI815" s="28">
        <v>0</v>
      </c>
      <c r="AJ815" s="28">
        <v>0</v>
      </c>
      <c r="AK815" s="28">
        <v>0</v>
      </c>
      <c r="AL815" s="28">
        <v>0</v>
      </c>
      <c r="AM815" s="28">
        <v>0</v>
      </c>
      <c r="AN815" s="28">
        <v>0</v>
      </c>
      <c r="AO815" s="28">
        <v>0</v>
      </c>
      <c r="AP815" s="28">
        <v>0</v>
      </c>
      <c r="AQ815" s="28">
        <v>0</v>
      </c>
      <c r="AR815" s="28">
        <v>0</v>
      </c>
      <c r="AS815" s="28">
        <v>0</v>
      </c>
      <c r="AT815" s="28">
        <v>0</v>
      </c>
      <c r="AU815" s="28">
        <v>0</v>
      </c>
      <c r="AV815" s="28">
        <v>0</v>
      </c>
      <c r="AW815" s="28">
        <v>0</v>
      </c>
      <c r="AX815" s="28">
        <v>0</v>
      </c>
      <c r="AY815" s="28">
        <v>0</v>
      </c>
      <c r="AZ815" s="28">
        <v>0</v>
      </c>
      <c r="BA815" s="28">
        <v>0</v>
      </c>
      <c r="BB815" s="28">
        <v>0</v>
      </c>
      <c r="BC815" s="28">
        <v>0</v>
      </c>
      <c r="BD815" s="28">
        <v>0</v>
      </c>
      <c r="BE815" s="28">
        <v>0</v>
      </c>
      <c r="BF815" s="28">
        <v>0</v>
      </c>
      <c r="BG815" s="28">
        <v>0</v>
      </c>
      <c r="BH815" s="28">
        <v>0</v>
      </c>
      <c r="BI815" s="28">
        <v>0</v>
      </c>
      <c r="BJ815" s="28">
        <v>0</v>
      </c>
      <c r="BK815" s="28">
        <v>0</v>
      </c>
      <c r="BL815" s="28">
        <v>5.4349669713104988E-2</v>
      </c>
      <c r="BM815" s="28">
        <v>0</v>
      </c>
      <c r="BN815" s="28">
        <v>0</v>
      </c>
      <c r="BO815" s="28">
        <v>5.4349669713104988E-2</v>
      </c>
      <c r="BP815" s="28">
        <v>0</v>
      </c>
      <c r="BQ815" s="28">
        <v>0</v>
      </c>
      <c r="BR815" s="28">
        <v>0</v>
      </c>
      <c r="BS815" s="28">
        <v>0</v>
      </c>
      <c r="BT815" s="28">
        <v>0</v>
      </c>
      <c r="BU815" s="28">
        <v>0</v>
      </c>
      <c r="BV815" s="31">
        <f t="shared" si="350"/>
        <v>5.4349669713104988E-2</v>
      </c>
      <c r="BW815" s="31">
        <f t="shared" si="346"/>
        <v>0</v>
      </c>
      <c r="BX815" s="31">
        <f t="shared" si="347"/>
        <v>0</v>
      </c>
      <c r="BY815" s="31">
        <f t="shared" si="348"/>
        <v>5.4349669713104988E-2</v>
      </c>
      <c r="BZ815" s="31">
        <f t="shared" si="349"/>
        <v>0</v>
      </c>
      <c r="CA815" s="31">
        <f t="shared" si="351"/>
        <v>0</v>
      </c>
      <c r="CB815" s="31">
        <f t="shared" si="352"/>
        <v>0</v>
      </c>
      <c r="CC815" s="31">
        <f t="shared" si="353"/>
        <v>0</v>
      </c>
      <c r="CD815" s="31">
        <f t="shared" si="354"/>
        <v>0</v>
      </c>
      <c r="CE815" s="31">
        <f t="shared" si="355"/>
        <v>0</v>
      </c>
      <c r="CF815" s="85" t="s">
        <v>1972</v>
      </c>
    </row>
    <row r="816" spans="1:84" ht="29.25" customHeight="1" x14ac:dyDescent="0.25">
      <c r="A816" s="7" t="s">
        <v>124</v>
      </c>
      <c r="B816" s="17" t="s">
        <v>1195</v>
      </c>
      <c r="C816" s="8" t="s">
        <v>1196</v>
      </c>
      <c r="D816" s="63">
        <v>2019</v>
      </c>
      <c r="E816" s="63">
        <v>2019</v>
      </c>
      <c r="F816" s="63" t="s">
        <v>1358</v>
      </c>
      <c r="G816" s="64">
        <v>7.4045871543739769E-3</v>
      </c>
      <c r="H816" s="64">
        <f t="shared" si="362"/>
        <v>5.4349669713104988E-2</v>
      </c>
      <c r="I816" s="31" t="s">
        <v>1314</v>
      </c>
      <c r="J816" s="31">
        <v>0</v>
      </c>
      <c r="K816" s="31">
        <f t="shared" si="363"/>
        <v>0</v>
      </c>
      <c r="L816" s="31" t="s">
        <v>1314</v>
      </c>
      <c r="M816" s="64">
        <v>0</v>
      </c>
      <c r="N816" s="31">
        <v>0</v>
      </c>
      <c r="O816" s="65">
        <v>8.9133458329492168E-2</v>
      </c>
      <c r="P816" s="28">
        <v>0.10250347707891598</v>
      </c>
      <c r="Q816" s="28">
        <v>0</v>
      </c>
      <c r="R816" s="31">
        <v>0</v>
      </c>
      <c r="S816" s="31">
        <f t="shared" si="359"/>
        <v>5.4349669713104988E-2</v>
      </c>
      <c r="T816" s="31">
        <f t="shared" si="360"/>
        <v>0</v>
      </c>
      <c r="U816" s="31">
        <f t="shared" si="344"/>
        <v>5.4349669713104988E-2</v>
      </c>
      <c r="V816" s="31">
        <f t="shared" si="364"/>
        <v>5.4349669713104988E-2</v>
      </c>
      <c r="W816" s="31">
        <f t="shared" si="356"/>
        <v>0</v>
      </c>
      <c r="X816" s="31">
        <v>0</v>
      </c>
      <c r="Y816" s="28">
        <v>0</v>
      </c>
      <c r="Z816" s="28">
        <v>0</v>
      </c>
      <c r="AA816" s="28">
        <v>0</v>
      </c>
      <c r="AB816" s="28">
        <v>0</v>
      </c>
      <c r="AC816" s="28">
        <v>0</v>
      </c>
      <c r="AD816" s="28">
        <v>0</v>
      </c>
      <c r="AE816" s="28">
        <v>0</v>
      </c>
      <c r="AF816" s="28">
        <v>0</v>
      </c>
      <c r="AG816" s="28">
        <v>0</v>
      </c>
      <c r="AH816" s="28">
        <v>0</v>
      </c>
      <c r="AI816" s="28">
        <v>0</v>
      </c>
      <c r="AJ816" s="28">
        <v>0</v>
      </c>
      <c r="AK816" s="28">
        <v>0</v>
      </c>
      <c r="AL816" s="28">
        <v>0</v>
      </c>
      <c r="AM816" s="28">
        <v>0</v>
      </c>
      <c r="AN816" s="28">
        <v>0</v>
      </c>
      <c r="AO816" s="28">
        <v>0</v>
      </c>
      <c r="AP816" s="28">
        <v>0</v>
      </c>
      <c r="AQ816" s="28">
        <v>0</v>
      </c>
      <c r="AR816" s="28">
        <v>0</v>
      </c>
      <c r="AS816" s="28">
        <v>0</v>
      </c>
      <c r="AT816" s="28">
        <v>0</v>
      </c>
      <c r="AU816" s="28">
        <v>0</v>
      </c>
      <c r="AV816" s="28">
        <v>0</v>
      </c>
      <c r="AW816" s="28">
        <v>0</v>
      </c>
      <c r="AX816" s="28">
        <v>0</v>
      </c>
      <c r="AY816" s="28">
        <v>0</v>
      </c>
      <c r="AZ816" s="28">
        <v>0</v>
      </c>
      <c r="BA816" s="28">
        <v>0</v>
      </c>
      <c r="BB816" s="28">
        <v>0</v>
      </c>
      <c r="BC816" s="28">
        <v>0</v>
      </c>
      <c r="BD816" s="28">
        <v>0</v>
      </c>
      <c r="BE816" s="28">
        <v>0</v>
      </c>
      <c r="BF816" s="28">
        <v>0</v>
      </c>
      <c r="BG816" s="28">
        <v>0</v>
      </c>
      <c r="BH816" s="28">
        <v>0</v>
      </c>
      <c r="BI816" s="28">
        <v>0</v>
      </c>
      <c r="BJ816" s="28">
        <v>0</v>
      </c>
      <c r="BK816" s="28">
        <v>0</v>
      </c>
      <c r="BL816" s="28">
        <v>5.4349669713104988E-2</v>
      </c>
      <c r="BM816" s="28">
        <v>0</v>
      </c>
      <c r="BN816" s="28">
        <v>0</v>
      </c>
      <c r="BO816" s="28">
        <v>5.4349669713104988E-2</v>
      </c>
      <c r="BP816" s="28">
        <v>0</v>
      </c>
      <c r="BQ816" s="28">
        <v>0</v>
      </c>
      <c r="BR816" s="28">
        <v>0</v>
      </c>
      <c r="BS816" s="28">
        <v>0</v>
      </c>
      <c r="BT816" s="28">
        <v>0</v>
      </c>
      <c r="BU816" s="28">
        <v>0</v>
      </c>
      <c r="BV816" s="31">
        <f t="shared" si="350"/>
        <v>5.4349669713104988E-2</v>
      </c>
      <c r="BW816" s="31">
        <f t="shared" si="346"/>
        <v>0</v>
      </c>
      <c r="BX816" s="31">
        <f t="shared" si="347"/>
        <v>0</v>
      </c>
      <c r="BY816" s="31">
        <f t="shared" si="348"/>
        <v>5.4349669713104988E-2</v>
      </c>
      <c r="BZ816" s="31">
        <f t="shared" si="349"/>
        <v>0</v>
      </c>
      <c r="CA816" s="31">
        <f t="shared" si="351"/>
        <v>0</v>
      </c>
      <c r="CB816" s="31">
        <f t="shared" si="352"/>
        <v>0</v>
      </c>
      <c r="CC816" s="31">
        <f t="shared" si="353"/>
        <v>0</v>
      </c>
      <c r="CD816" s="31">
        <f t="shared" si="354"/>
        <v>0</v>
      </c>
      <c r="CE816" s="31">
        <f t="shared" si="355"/>
        <v>0</v>
      </c>
      <c r="CF816" s="85" t="s">
        <v>1972</v>
      </c>
    </row>
    <row r="817" spans="1:84" ht="29.25" customHeight="1" x14ac:dyDescent="0.25">
      <c r="A817" s="7" t="s">
        <v>124</v>
      </c>
      <c r="B817" s="17" t="s">
        <v>353</v>
      </c>
      <c r="C817" s="8" t="s">
        <v>1197</v>
      </c>
      <c r="D817" s="63">
        <v>2019</v>
      </c>
      <c r="E817" s="63">
        <v>2019</v>
      </c>
      <c r="F817" s="63" t="s">
        <v>1358</v>
      </c>
      <c r="G817" s="64">
        <v>7.4045871543739769E-3</v>
      </c>
      <c r="H817" s="64">
        <f t="shared" si="362"/>
        <v>5.4349669713104988E-2</v>
      </c>
      <c r="I817" s="31" t="s">
        <v>1314</v>
      </c>
      <c r="J817" s="31">
        <v>0</v>
      </c>
      <c r="K817" s="31">
        <f t="shared" si="363"/>
        <v>0</v>
      </c>
      <c r="L817" s="31" t="s">
        <v>1314</v>
      </c>
      <c r="M817" s="64">
        <v>0</v>
      </c>
      <c r="N817" s="31">
        <v>0</v>
      </c>
      <c r="O817" s="65">
        <v>8.9133458329492168E-2</v>
      </c>
      <c r="P817" s="28">
        <v>0.10250347707891598</v>
      </c>
      <c r="Q817" s="28">
        <v>0</v>
      </c>
      <c r="R817" s="31">
        <v>0</v>
      </c>
      <c r="S817" s="31">
        <f t="shared" si="359"/>
        <v>5.4349669713104988E-2</v>
      </c>
      <c r="T817" s="31">
        <f t="shared" si="360"/>
        <v>0</v>
      </c>
      <c r="U817" s="31">
        <f t="shared" si="344"/>
        <v>5.4349669713104988E-2</v>
      </c>
      <c r="V817" s="31">
        <f t="shared" si="364"/>
        <v>5.4349669713104988E-2</v>
      </c>
      <c r="W817" s="31">
        <f t="shared" si="356"/>
        <v>0</v>
      </c>
      <c r="X817" s="31">
        <v>0</v>
      </c>
      <c r="Y817" s="28">
        <v>0</v>
      </c>
      <c r="Z817" s="28">
        <v>0</v>
      </c>
      <c r="AA817" s="28">
        <v>0</v>
      </c>
      <c r="AB817" s="28">
        <v>0</v>
      </c>
      <c r="AC817" s="28">
        <v>0</v>
      </c>
      <c r="AD817" s="28">
        <v>0</v>
      </c>
      <c r="AE817" s="28">
        <v>0</v>
      </c>
      <c r="AF817" s="28">
        <v>0</v>
      </c>
      <c r="AG817" s="28">
        <v>0</v>
      </c>
      <c r="AH817" s="28">
        <v>0</v>
      </c>
      <c r="AI817" s="28">
        <v>0</v>
      </c>
      <c r="AJ817" s="28">
        <v>0</v>
      </c>
      <c r="AK817" s="28">
        <v>0</v>
      </c>
      <c r="AL817" s="28">
        <v>0</v>
      </c>
      <c r="AM817" s="28">
        <v>0</v>
      </c>
      <c r="AN817" s="28">
        <v>0</v>
      </c>
      <c r="AO817" s="28">
        <v>0</v>
      </c>
      <c r="AP817" s="28">
        <v>0</v>
      </c>
      <c r="AQ817" s="28">
        <v>0</v>
      </c>
      <c r="AR817" s="28">
        <v>0</v>
      </c>
      <c r="AS817" s="28">
        <v>0</v>
      </c>
      <c r="AT817" s="28">
        <v>0</v>
      </c>
      <c r="AU817" s="28">
        <v>0</v>
      </c>
      <c r="AV817" s="28">
        <v>0</v>
      </c>
      <c r="AW817" s="28">
        <v>0</v>
      </c>
      <c r="AX817" s="28">
        <v>0</v>
      </c>
      <c r="AY817" s="28">
        <v>0</v>
      </c>
      <c r="AZ817" s="28">
        <v>0</v>
      </c>
      <c r="BA817" s="28">
        <v>0</v>
      </c>
      <c r="BB817" s="28">
        <v>0</v>
      </c>
      <c r="BC817" s="28">
        <v>0</v>
      </c>
      <c r="BD817" s="28">
        <v>0</v>
      </c>
      <c r="BE817" s="28">
        <v>0</v>
      </c>
      <c r="BF817" s="28">
        <v>0</v>
      </c>
      <c r="BG817" s="28">
        <v>0</v>
      </c>
      <c r="BH817" s="28">
        <v>0</v>
      </c>
      <c r="BI817" s="28">
        <v>0</v>
      </c>
      <c r="BJ817" s="28">
        <v>0</v>
      </c>
      <c r="BK817" s="28">
        <v>0</v>
      </c>
      <c r="BL817" s="28">
        <v>5.4349669713104988E-2</v>
      </c>
      <c r="BM817" s="28">
        <v>0</v>
      </c>
      <c r="BN817" s="28">
        <v>0</v>
      </c>
      <c r="BO817" s="28">
        <v>5.4349669713104988E-2</v>
      </c>
      <c r="BP817" s="28">
        <v>0</v>
      </c>
      <c r="BQ817" s="28">
        <v>0</v>
      </c>
      <c r="BR817" s="28">
        <v>0</v>
      </c>
      <c r="BS817" s="28">
        <v>0</v>
      </c>
      <c r="BT817" s="28">
        <v>0</v>
      </c>
      <c r="BU817" s="28">
        <v>0</v>
      </c>
      <c r="BV817" s="31">
        <f t="shared" si="350"/>
        <v>5.4349669713104988E-2</v>
      </c>
      <c r="BW817" s="31">
        <f t="shared" si="346"/>
        <v>0</v>
      </c>
      <c r="BX817" s="31">
        <f t="shared" si="347"/>
        <v>0</v>
      </c>
      <c r="BY817" s="31">
        <f t="shared" si="348"/>
        <v>5.4349669713104988E-2</v>
      </c>
      <c r="BZ817" s="31">
        <f t="shared" si="349"/>
        <v>0</v>
      </c>
      <c r="CA817" s="31">
        <f t="shared" si="351"/>
        <v>0</v>
      </c>
      <c r="CB817" s="31">
        <f t="shared" si="352"/>
        <v>0</v>
      </c>
      <c r="CC817" s="31">
        <f t="shared" si="353"/>
        <v>0</v>
      </c>
      <c r="CD817" s="31">
        <f t="shared" si="354"/>
        <v>0</v>
      </c>
      <c r="CE817" s="31">
        <f t="shared" si="355"/>
        <v>0</v>
      </c>
      <c r="CF817" s="85" t="s">
        <v>1972</v>
      </c>
    </row>
    <row r="818" spans="1:84" ht="29.25" customHeight="1" x14ac:dyDescent="0.25">
      <c r="A818" s="7" t="s">
        <v>124</v>
      </c>
      <c r="B818" s="17" t="s">
        <v>1198</v>
      </c>
      <c r="C818" s="8" t="s">
        <v>1199</v>
      </c>
      <c r="D818" s="63">
        <v>2019</v>
      </c>
      <c r="E818" s="63">
        <v>2019</v>
      </c>
      <c r="F818" s="63" t="s">
        <v>1358</v>
      </c>
      <c r="G818" s="64">
        <v>1.4809174308747954E-2</v>
      </c>
      <c r="H818" s="64">
        <f t="shared" si="362"/>
        <v>0.10869933942620998</v>
      </c>
      <c r="I818" s="31" t="s">
        <v>1314</v>
      </c>
      <c r="J818" s="31">
        <v>0</v>
      </c>
      <c r="K818" s="31">
        <f t="shared" si="363"/>
        <v>0</v>
      </c>
      <c r="L818" s="31" t="s">
        <v>1314</v>
      </c>
      <c r="M818" s="64">
        <v>0</v>
      </c>
      <c r="N818" s="31">
        <v>0</v>
      </c>
      <c r="O818" s="65">
        <v>0.17826691665898434</v>
      </c>
      <c r="P818" s="28">
        <v>0.20500695415783196</v>
      </c>
      <c r="Q818" s="28">
        <v>0</v>
      </c>
      <c r="R818" s="31">
        <v>0</v>
      </c>
      <c r="S818" s="31">
        <f t="shared" si="359"/>
        <v>0.10869933942620998</v>
      </c>
      <c r="T818" s="31">
        <f t="shared" si="360"/>
        <v>0</v>
      </c>
      <c r="U818" s="31">
        <f t="shared" si="344"/>
        <v>0.10869933942620998</v>
      </c>
      <c r="V818" s="31">
        <f t="shared" si="364"/>
        <v>0.10869933942620998</v>
      </c>
      <c r="W818" s="31">
        <f t="shared" si="356"/>
        <v>0</v>
      </c>
      <c r="X818" s="31">
        <v>0</v>
      </c>
      <c r="Y818" s="28">
        <v>0</v>
      </c>
      <c r="Z818" s="28">
        <v>0</v>
      </c>
      <c r="AA818" s="28">
        <v>0</v>
      </c>
      <c r="AB818" s="28">
        <v>0</v>
      </c>
      <c r="AC818" s="28">
        <v>0</v>
      </c>
      <c r="AD818" s="28">
        <v>0</v>
      </c>
      <c r="AE818" s="28">
        <v>0</v>
      </c>
      <c r="AF818" s="28">
        <v>0</v>
      </c>
      <c r="AG818" s="28">
        <v>0</v>
      </c>
      <c r="AH818" s="28">
        <v>0</v>
      </c>
      <c r="AI818" s="28">
        <v>0</v>
      </c>
      <c r="AJ818" s="28">
        <v>0</v>
      </c>
      <c r="AK818" s="28">
        <v>0</v>
      </c>
      <c r="AL818" s="28">
        <v>0</v>
      </c>
      <c r="AM818" s="28">
        <v>0</v>
      </c>
      <c r="AN818" s="28">
        <v>0</v>
      </c>
      <c r="AO818" s="28">
        <v>0</v>
      </c>
      <c r="AP818" s="28">
        <v>0</v>
      </c>
      <c r="AQ818" s="28">
        <v>0</v>
      </c>
      <c r="AR818" s="28">
        <v>0</v>
      </c>
      <c r="AS818" s="28">
        <v>0</v>
      </c>
      <c r="AT818" s="28">
        <v>0</v>
      </c>
      <c r="AU818" s="28">
        <v>0</v>
      </c>
      <c r="AV818" s="28">
        <v>0</v>
      </c>
      <c r="AW818" s="28">
        <v>0</v>
      </c>
      <c r="AX818" s="28">
        <v>0</v>
      </c>
      <c r="AY818" s="28">
        <v>0</v>
      </c>
      <c r="AZ818" s="28">
        <v>0</v>
      </c>
      <c r="BA818" s="28">
        <v>0</v>
      </c>
      <c r="BB818" s="28">
        <v>0</v>
      </c>
      <c r="BC818" s="28">
        <v>0</v>
      </c>
      <c r="BD818" s="28">
        <v>0</v>
      </c>
      <c r="BE818" s="28">
        <v>0</v>
      </c>
      <c r="BF818" s="28">
        <v>0</v>
      </c>
      <c r="BG818" s="28">
        <v>0</v>
      </c>
      <c r="BH818" s="28">
        <v>0</v>
      </c>
      <c r="BI818" s="28">
        <v>0</v>
      </c>
      <c r="BJ818" s="28">
        <v>0</v>
      </c>
      <c r="BK818" s="28">
        <v>0</v>
      </c>
      <c r="BL818" s="28">
        <v>0.10869933942620998</v>
      </c>
      <c r="BM818" s="28">
        <v>0</v>
      </c>
      <c r="BN818" s="28">
        <v>0</v>
      </c>
      <c r="BO818" s="28">
        <v>0.10869933942620998</v>
      </c>
      <c r="BP818" s="28">
        <v>0</v>
      </c>
      <c r="BQ818" s="28">
        <v>0</v>
      </c>
      <c r="BR818" s="28">
        <v>0</v>
      </c>
      <c r="BS818" s="28">
        <v>0</v>
      </c>
      <c r="BT818" s="28">
        <v>0</v>
      </c>
      <c r="BU818" s="28">
        <v>0</v>
      </c>
      <c r="BV818" s="31">
        <f t="shared" si="350"/>
        <v>0.10869933942620998</v>
      </c>
      <c r="BW818" s="31">
        <f t="shared" si="346"/>
        <v>0</v>
      </c>
      <c r="BX818" s="31">
        <f t="shared" si="347"/>
        <v>0</v>
      </c>
      <c r="BY818" s="31">
        <f t="shared" si="348"/>
        <v>0.10869933942620998</v>
      </c>
      <c r="BZ818" s="31">
        <f t="shared" si="349"/>
        <v>0</v>
      </c>
      <c r="CA818" s="31">
        <f t="shared" si="351"/>
        <v>0</v>
      </c>
      <c r="CB818" s="31">
        <f t="shared" si="352"/>
        <v>0</v>
      </c>
      <c r="CC818" s="31">
        <f t="shared" si="353"/>
        <v>0</v>
      </c>
      <c r="CD818" s="31">
        <f t="shared" si="354"/>
        <v>0</v>
      </c>
      <c r="CE818" s="31">
        <f t="shared" si="355"/>
        <v>0</v>
      </c>
      <c r="CF818" s="85" t="s">
        <v>1972</v>
      </c>
    </row>
    <row r="819" spans="1:84" ht="29.25" customHeight="1" x14ac:dyDescent="0.25">
      <c r="A819" s="7" t="s">
        <v>124</v>
      </c>
      <c r="B819" s="17" t="s">
        <v>1200</v>
      </c>
      <c r="C819" s="8" t="s">
        <v>1201</v>
      </c>
      <c r="D819" s="63">
        <v>2019</v>
      </c>
      <c r="E819" s="63">
        <v>2019</v>
      </c>
      <c r="F819" s="63" t="s">
        <v>1358</v>
      </c>
      <c r="G819" s="64">
        <v>1.4809174308747954E-2</v>
      </c>
      <c r="H819" s="64">
        <f t="shared" si="362"/>
        <v>0.10869933942620998</v>
      </c>
      <c r="I819" s="31" t="s">
        <v>1314</v>
      </c>
      <c r="J819" s="31">
        <v>0</v>
      </c>
      <c r="K819" s="31">
        <f t="shared" si="363"/>
        <v>0</v>
      </c>
      <c r="L819" s="31" t="s">
        <v>1314</v>
      </c>
      <c r="M819" s="64">
        <v>0</v>
      </c>
      <c r="N819" s="31">
        <v>0</v>
      </c>
      <c r="O819" s="65">
        <v>0.17826691665898434</v>
      </c>
      <c r="P819" s="28">
        <v>0.20500695415783196</v>
      </c>
      <c r="Q819" s="28">
        <v>0</v>
      </c>
      <c r="R819" s="31">
        <v>0</v>
      </c>
      <c r="S819" s="31">
        <f t="shared" si="359"/>
        <v>0.10869933942620998</v>
      </c>
      <c r="T819" s="31">
        <f t="shared" si="360"/>
        <v>0</v>
      </c>
      <c r="U819" s="31">
        <f t="shared" si="344"/>
        <v>0.10869933942620998</v>
      </c>
      <c r="V819" s="31">
        <f t="shared" si="364"/>
        <v>0.10869933942620998</v>
      </c>
      <c r="W819" s="31">
        <f t="shared" si="356"/>
        <v>0</v>
      </c>
      <c r="X819" s="31">
        <v>0</v>
      </c>
      <c r="Y819" s="28">
        <v>0</v>
      </c>
      <c r="Z819" s="28">
        <v>0</v>
      </c>
      <c r="AA819" s="28">
        <v>0</v>
      </c>
      <c r="AB819" s="28">
        <v>0</v>
      </c>
      <c r="AC819" s="28">
        <v>0</v>
      </c>
      <c r="AD819" s="28">
        <v>0</v>
      </c>
      <c r="AE819" s="28">
        <v>0</v>
      </c>
      <c r="AF819" s="28">
        <v>0</v>
      </c>
      <c r="AG819" s="28">
        <v>0</v>
      </c>
      <c r="AH819" s="28">
        <v>0</v>
      </c>
      <c r="AI819" s="28">
        <v>0</v>
      </c>
      <c r="AJ819" s="28">
        <v>0</v>
      </c>
      <c r="AK819" s="28">
        <v>0</v>
      </c>
      <c r="AL819" s="28">
        <v>0</v>
      </c>
      <c r="AM819" s="28">
        <v>0</v>
      </c>
      <c r="AN819" s="28">
        <v>0</v>
      </c>
      <c r="AO819" s="28">
        <v>0</v>
      </c>
      <c r="AP819" s="28">
        <v>0</v>
      </c>
      <c r="AQ819" s="28">
        <v>0</v>
      </c>
      <c r="AR819" s="28">
        <v>0</v>
      </c>
      <c r="AS819" s="28">
        <v>0</v>
      </c>
      <c r="AT819" s="28">
        <v>0</v>
      </c>
      <c r="AU819" s="28">
        <v>0</v>
      </c>
      <c r="AV819" s="28">
        <v>0</v>
      </c>
      <c r="AW819" s="28">
        <v>0</v>
      </c>
      <c r="AX819" s="28">
        <v>0</v>
      </c>
      <c r="AY819" s="28">
        <v>0</v>
      </c>
      <c r="AZ819" s="28">
        <v>0</v>
      </c>
      <c r="BA819" s="28">
        <v>0</v>
      </c>
      <c r="BB819" s="28">
        <v>0</v>
      </c>
      <c r="BC819" s="28">
        <v>0</v>
      </c>
      <c r="BD819" s="28">
        <v>0</v>
      </c>
      <c r="BE819" s="28">
        <v>0</v>
      </c>
      <c r="BF819" s="28">
        <v>0</v>
      </c>
      <c r="BG819" s="28">
        <v>0</v>
      </c>
      <c r="BH819" s="28">
        <v>0</v>
      </c>
      <c r="BI819" s="28">
        <v>0</v>
      </c>
      <c r="BJ819" s="28">
        <v>0</v>
      </c>
      <c r="BK819" s="28">
        <v>0</v>
      </c>
      <c r="BL819" s="28">
        <v>0.10869933942620998</v>
      </c>
      <c r="BM819" s="28">
        <v>0</v>
      </c>
      <c r="BN819" s="28">
        <v>0</v>
      </c>
      <c r="BO819" s="28">
        <v>0.10869933942620998</v>
      </c>
      <c r="BP819" s="28">
        <v>0</v>
      </c>
      <c r="BQ819" s="28">
        <v>0</v>
      </c>
      <c r="BR819" s="28">
        <v>0</v>
      </c>
      <c r="BS819" s="28">
        <v>0</v>
      </c>
      <c r="BT819" s="28">
        <v>0</v>
      </c>
      <c r="BU819" s="28">
        <v>0</v>
      </c>
      <c r="BV819" s="31">
        <f t="shared" si="350"/>
        <v>0.10869933942620998</v>
      </c>
      <c r="BW819" s="31">
        <f t="shared" si="346"/>
        <v>0</v>
      </c>
      <c r="BX819" s="31">
        <f t="shared" si="347"/>
        <v>0</v>
      </c>
      <c r="BY819" s="31">
        <f t="shared" si="348"/>
        <v>0.10869933942620998</v>
      </c>
      <c r="BZ819" s="31">
        <f t="shared" si="349"/>
        <v>0</v>
      </c>
      <c r="CA819" s="31">
        <f t="shared" si="351"/>
        <v>0</v>
      </c>
      <c r="CB819" s="31">
        <f t="shared" si="352"/>
        <v>0</v>
      </c>
      <c r="CC819" s="31">
        <f t="shared" si="353"/>
        <v>0</v>
      </c>
      <c r="CD819" s="31">
        <f t="shared" si="354"/>
        <v>0</v>
      </c>
      <c r="CE819" s="31">
        <f t="shared" si="355"/>
        <v>0</v>
      </c>
      <c r="CF819" s="85" t="s">
        <v>1972</v>
      </c>
    </row>
    <row r="820" spans="1:84" ht="29.25" customHeight="1" x14ac:dyDescent="0.25">
      <c r="A820" s="7" t="s">
        <v>124</v>
      </c>
      <c r="B820" s="17" t="s">
        <v>1202</v>
      </c>
      <c r="C820" s="8" t="s">
        <v>1203</v>
      </c>
      <c r="D820" s="63">
        <v>2019</v>
      </c>
      <c r="E820" s="63">
        <v>2019</v>
      </c>
      <c r="F820" s="63" t="s">
        <v>1358</v>
      </c>
      <c r="G820" s="64">
        <v>8.2335283578196167E-2</v>
      </c>
      <c r="H820" s="64">
        <f t="shared" si="362"/>
        <v>0.60434098146395987</v>
      </c>
      <c r="I820" s="31" t="s">
        <v>1314</v>
      </c>
      <c r="J820" s="31">
        <v>0</v>
      </c>
      <c r="K820" s="31">
        <f t="shared" si="363"/>
        <v>0</v>
      </c>
      <c r="L820" s="31" t="s">
        <v>1314</v>
      </c>
      <c r="M820" s="64">
        <v>0</v>
      </c>
      <c r="N820" s="31">
        <v>0</v>
      </c>
      <c r="O820" s="65">
        <v>0.99111920960089417</v>
      </c>
      <c r="P820" s="28">
        <v>1.1397870910410282</v>
      </c>
      <c r="Q820" s="28">
        <v>0</v>
      </c>
      <c r="R820" s="31">
        <v>0</v>
      </c>
      <c r="S820" s="31">
        <f t="shared" si="359"/>
        <v>0.60434098146395987</v>
      </c>
      <c r="T820" s="31">
        <f t="shared" si="360"/>
        <v>0</v>
      </c>
      <c r="U820" s="31">
        <f t="shared" si="344"/>
        <v>0.60434098146395987</v>
      </c>
      <c r="V820" s="31">
        <f t="shared" si="364"/>
        <v>0.60434098146395987</v>
      </c>
      <c r="W820" s="31">
        <f t="shared" si="356"/>
        <v>0</v>
      </c>
      <c r="X820" s="31">
        <v>0</v>
      </c>
      <c r="Y820" s="28">
        <v>0</v>
      </c>
      <c r="Z820" s="28">
        <v>0</v>
      </c>
      <c r="AA820" s="28">
        <v>0</v>
      </c>
      <c r="AB820" s="28">
        <v>0</v>
      </c>
      <c r="AC820" s="28">
        <v>0</v>
      </c>
      <c r="AD820" s="28">
        <v>0</v>
      </c>
      <c r="AE820" s="28">
        <v>0</v>
      </c>
      <c r="AF820" s="28">
        <v>0</v>
      </c>
      <c r="AG820" s="28">
        <v>0</v>
      </c>
      <c r="AH820" s="28">
        <v>0</v>
      </c>
      <c r="AI820" s="28">
        <v>0</v>
      </c>
      <c r="AJ820" s="28">
        <v>0</v>
      </c>
      <c r="AK820" s="28">
        <v>0</v>
      </c>
      <c r="AL820" s="28">
        <v>0</v>
      </c>
      <c r="AM820" s="28">
        <v>0</v>
      </c>
      <c r="AN820" s="28">
        <v>0</v>
      </c>
      <c r="AO820" s="28">
        <v>0</v>
      </c>
      <c r="AP820" s="28">
        <v>0</v>
      </c>
      <c r="AQ820" s="28">
        <v>0</v>
      </c>
      <c r="AR820" s="28">
        <v>0</v>
      </c>
      <c r="AS820" s="28">
        <v>0</v>
      </c>
      <c r="AT820" s="28">
        <v>0</v>
      </c>
      <c r="AU820" s="28">
        <v>0</v>
      </c>
      <c r="AV820" s="28">
        <v>0</v>
      </c>
      <c r="AW820" s="28">
        <v>0</v>
      </c>
      <c r="AX820" s="28">
        <v>0</v>
      </c>
      <c r="AY820" s="28">
        <v>0</v>
      </c>
      <c r="AZ820" s="28">
        <v>0</v>
      </c>
      <c r="BA820" s="28">
        <v>0</v>
      </c>
      <c r="BB820" s="28">
        <v>0</v>
      </c>
      <c r="BC820" s="28">
        <v>0</v>
      </c>
      <c r="BD820" s="28">
        <v>0</v>
      </c>
      <c r="BE820" s="28">
        <v>0</v>
      </c>
      <c r="BF820" s="28">
        <v>0</v>
      </c>
      <c r="BG820" s="28">
        <v>0</v>
      </c>
      <c r="BH820" s="28">
        <v>0</v>
      </c>
      <c r="BI820" s="28">
        <v>0</v>
      </c>
      <c r="BJ820" s="28">
        <v>0</v>
      </c>
      <c r="BK820" s="28">
        <v>0</v>
      </c>
      <c r="BL820" s="28">
        <v>0.60434098146395987</v>
      </c>
      <c r="BM820" s="28">
        <v>0</v>
      </c>
      <c r="BN820" s="28">
        <v>0</v>
      </c>
      <c r="BO820" s="28">
        <v>0.60434098146395987</v>
      </c>
      <c r="BP820" s="28">
        <v>0</v>
      </c>
      <c r="BQ820" s="28">
        <v>0</v>
      </c>
      <c r="BR820" s="28">
        <v>0</v>
      </c>
      <c r="BS820" s="28">
        <v>0</v>
      </c>
      <c r="BT820" s="28">
        <v>0</v>
      </c>
      <c r="BU820" s="28">
        <v>0</v>
      </c>
      <c r="BV820" s="31">
        <f t="shared" si="350"/>
        <v>0.60434098146395987</v>
      </c>
      <c r="BW820" s="31">
        <f t="shared" si="346"/>
        <v>0</v>
      </c>
      <c r="BX820" s="31">
        <f t="shared" si="347"/>
        <v>0</v>
      </c>
      <c r="BY820" s="31">
        <f t="shared" si="348"/>
        <v>0.60434098146395987</v>
      </c>
      <c r="BZ820" s="31">
        <f t="shared" si="349"/>
        <v>0</v>
      </c>
      <c r="CA820" s="31">
        <f t="shared" si="351"/>
        <v>0</v>
      </c>
      <c r="CB820" s="31">
        <f t="shared" si="352"/>
        <v>0</v>
      </c>
      <c r="CC820" s="31">
        <f t="shared" si="353"/>
        <v>0</v>
      </c>
      <c r="CD820" s="31">
        <f t="shared" si="354"/>
        <v>0</v>
      </c>
      <c r="CE820" s="31">
        <f t="shared" si="355"/>
        <v>0</v>
      </c>
      <c r="CF820" s="85" t="s">
        <v>1972</v>
      </c>
    </row>
    <row r="821" spans="1:84" ht="29.25" customHeight="1" x14ac:dyDescent="0.25">
      <c r="A821" s="7" t="s">
        <v>124</v>
      </c>
      <c r="B821" s="17" t="s">
        <v>1204</v>
      </c>
      <c r="C821" s="8" t="s">
        <v>1205</v>
      </c>
      <c r="D821" s="63">
        <v>2019</v>
      </c>
      <c r="E821" s="63">
        <v>2019</v>
      </c>
      <c r="F821" s="63" t="s">
        <v>1358</v>
      </c>
      <c r="G821" s="64">
        <v>1.1176735327356946E-2</v>
      </c>
      <c r="H821" s="64">
        <f t="shared" si="362"/>
        <v>8.2037237302799979E-2</v>
      </c>
      <c r="I821" s="31" t="s">
        <v>1314</v>
      </c>
      <c r="J821" s="31">
        <v>0</v>
      </c>
      <c r="K821" s="31">
        <f t="shared" si="363"/>
        <v>0</v>
      </c>
      <c r="L821" s="31" t="s">
        <v>1314</v>
      </c>
      <c r="M821" s="64">
        <v>0</v>
      </c>
      <c r="N821" s="31">
        <v>0</v>
      </c>
      <c r="O821" s="65">
        <v>0.13454106917659195</v>
      </c>
      <c r="P821" s="28">
        <v>0.15472222955308074</v>
      </c>
      <c r="Q821" s="28">
        <v>0</v>
      </c>
      <c r="R821" s="31">
        <v>0</v>
      </c>
      <c r="S821" s="31">
        <f t="shared" si="359"/>
        <v>8.2037237302799979E-2</v>
      </c>
      <c r="T821" s="31">
        <f t="shared" si="360"/>
        <v>0</v>
      </c>
      <c r="U821" s="31">
        <f t="shared" si="344"/>
        <v>8.2037237302799979E-2</v>
      </c>
      <c r="V821" s="31">
        <f t="shared" si="364"/>
        <v>8.2037237302799979E-2</v>
      </c>
      <c r="W821" s="31">
        <f t="shared" si="356"/>
        <v>0</v>
      </c>
      <c r="X821" s="31">
        <v>0</v>
      </c>
      <c r="Y821" s="28">
        <v>0</v>
      </c>
      <c r="Z821" s="28">
        <v>0</v>
      </c>
      <c r="AA821" s="28">
        <v>0</v>
      </c>
      <c r="AB821" s="28">
        <v>0</v>
      </c>
      <c r="AC821" s="28">
        <v>0</v>
      </c>
      <c r="AD821" s="28">
        <v>0</v>
      </c>
      <c r="AE821" s="28">
        <v>0</v>
      </c>
      <c r="AF821" s="28">
        <v>0</v>
      </c>
      <c r="AG821" s="28">
        <v>0</v>
      </c>
      <c r="AH821" s="28">
        <v>0</v>
      </c>
      <c r="AI821" s="28">
        <v>0</v>
      </c>
      <c r="AJ821" s="28">
        <v>0</v>
      </c>
      <c r="AK821" s="28">
        <v>0</v>
      </c>
      <c r="AL821" s="28">
        <v>0</v>
      </c>
      <c r="AM821" s="28">
        <v>0</v>
      </c>
      <c r="AN821" s="28">
        <v>0</v>
      </c>
      <c r="AO821" s="28">
        <v>0</v>
      </c>
      <c r="AP821" s="28">
        <v>0</v>
      </c>
      <c r="AQ821" s="28">
        <v>0</v>
      </c>
      <c r="AR821" s="28">
        <v>0</v>
      </c>
      <c r="AS821" s="28">
        <v>0</v>
      </c>
      <c r="AT821" s="28">
        <v>0</v>
      </c>
      <c r="AU821" s="28">
        <v>0</v>
      </c>
      <c r="AV821" s="28">
        <v>0</v>
      </c>
      <c r="AW821" s="28">
        <v>0</v>
      </c>
      <c r="AX821" s="28">
        <v>0</v>
      </c>
      <c r="AY821" s="28">
        <v>0</v>
      </c>
      <c r="AZ821" s="28">
        <v>0</v>
      </c>
      <c r="BA821" s="28">
        <v>0</v>
      </c>
      <c r="BB821" s="28">
        <v>0</v>
      </c>
      <c r="BC821" s="28">
        <v>0</v>
      </c>
      <c r="BD821" s="28">
        <v>0</v>
      </c>
      <c r="BE821" s="28">
        <v>0</v>
      </c>
      <c r="BF821" s="28">
        <v>0</v>
      </c>
      <c r="BG821" s="28">
        <v>0</v>
      </c>
      <c r="BH821" s="28">
        <v>0</v>
      </c>
      <c r="BI821" s="28">
        <v>0</v>
      </c>
      <c r="BJ821" s="28">
        <v>0</v>
      </c>
      <c r="BK821" s="28">
        <v>0</v>
      </c>
      <c r="BL821" s="28">
        <v>8.2037237302799979E-2</v>
      </c>
      <c r="BM821" s="28">
        <v>0</v>
      </c>
      <c r="BN821" s="28">
        <v>0</v>
      </c>
      <c r="BO821" s="28">
        <v>8.2037237302799979E-2</v>
      </c>
      <c r="BP821" s="28">
        <v>0</v>
      </c>
      <c r="BQ821" s="28">
        <v>0</v>
      </c>
      <c r="BR821" s="28">
        <v>0</v>
      </c>
      <c r="BS821" s="28">
        <v>0</v>
      </c>
      <c r="BT821" s="28">
        <v>0</v>
      </c>
      <c r="BU821" s="28">
        <v>0</v>
      </c>
      <c r="BV821" s="31">
        <f t="shared" si="350"/>
        <v>8.2037237302799979E-2</v>
      </c>
      <c r="BW821" s="31">
        <f t="shared" si="346"/>
        <v>0</v>
      </c>
      <c r="BX821" s="31">
        <f t="shared" si="347"/>
        <v>0</v>
      </c>
      <c r="BY821" s="31">
        <f t="shared" si="348"/>
        <v>8.2037237302799979E-2</v>
      </c>
      <c r="BZ821" s="31">
        <f t="shared" si="349"/>
        <v>0</v>
      </c>
      <c r="CA821" s="31">
        <f t="shared" si="351"/>
        <v>0</v>
      </c>
      <c r="CB821" s="31">
        <f t="shared" si="352"/>
        <v>0</v>
      </c>
      <c r="CC821" s="31">
        <f t="shared" si="353"/>
        <v>0</v>
      </c>
      <c r="CD821" s="31">
        <f t="shared" si="354"/>
        <v>0</v>
      </c>
      <c r="CE821" s="31">
        <f t="shared" si="355"/>
        <v>0</v>
      </c>
      <c r="CF821" s="85" t="s">
        <v>1972</v>
      </c>
    </row>
    <row r="822" spans="1:84" ht="29.25" customHeight="1" x14ac:dyDescent="0.25">
      <c r="A822" s="7" t="s">
        <v>124</v>
      </c>
      <c r="B822" s="17" t="s">
        <v>1206</v>
      </c>
      <c r="C822" s="8" t="s">
        <v>1207</v>
      </c>
      <c r="D822" s="63">
        <v>2019</v>
      </c>
      <c r="E822" s="63">
        <v>2019</v>
      </c>
      <c r="F822" s="63" t="s">
        <v>1358</v>
      </c>
      <c r="G822" s="64">
        <v>1.1176735327356946E-2</v>
      </c>
      <c r="H822" s="64">
        <f t="shared" si="362"/>
        <v>8.2037237302799979E-2</v>
      </c>
      <c r="I822" s="31" t="s">
        <v>1314</v>
      </c>
      <c r="J822" s="31">
        <v>0</v>
      </c>
      <c r="K822" s="31">
        <f t="shared" si="363"/>
        <v>0</v>
      </c>
      <c r="L822" s="31" t="s">
        <v>1314</v>
      </c>
      <c r="M822" s="64">
        <v>0</v>
      </c>
      <c r="N822" s="31">
        <v>0</v>
      </c>
      <c r="O822" s="65">
        <v>0.13454106917659195</v>
      </c>
      <c r="P822" s="28">
        <v>0.15472222955308074</v>
      </c>
      <c r="Q822" s="28">
        <v>0</v>
      </c>
      <c r="R822" s="31">
        <v>0</v>
      </c>
      <c r="S822" s="31">
        <f t="shared" si="359"/>
        <v>8.2037237302799979E-2</v>
      </c>
      <c r="T822" s="31">
        <f t="shared" si="360"/>
        <v>0</v>
      </c>
      <c r="U822" s="31">
        <f t="shared" si="344"/>
        <v>8.2037237302799979E-2</v>
      </c>
      <c r="V822" s="31">
        <f t="shared" si="364"/>
        <v>8.2037237302799979E-2</v>
      </c>
      <c r="W822" s="31">
        <f t="shared" si="356"/>
        <v>0</v>
      </c>
      <c r="X822" s="31">
        <v>0</v>
      </c>
      <c r="Y822" s="28">
        <v>0</v>
      </c>
      <c r="Z822" s="28">
        <v>0</v>
      </c>
      <c r="AA822" s="28">
        <v>0</v>
      </c>
      <c r="AB822" s="28">
        <v>0</v>
      </c>
      <c r="AC822" s="28">
        <v>0</v>
      </c>
      <c r="AD822" s="28">
        <v>0</v>
      </c>
      <c r="AE822" s="28">
        <v>0</v>
      </c>
      <c r="AF822" s="28">
        <v>0</v>
      </c>
      <c r="AG822" s="28">
        <v>0</v>
      </c>
      <c r="AH822" s="28">
        <v>0</v>
      </c>
      <c r="AI822" s="28">
        <v>0</v>
      </c>
      <c r="AJ822" s="28">
        <v>0</v>
      </c>
      <c r="AK822" s="28">
        <v>0</v>
      </c>
      <c r="AL822" s="28">
        <v>0</v>
      </c>
      <c r="AM822" s="28">
        <v>0</v>
      </c>
      <c r="AN822" s="28">
        <v>0</v>
      </c>
      <c r="AO822" s="28">
        <v>0</v>
      </c>
      <c r="AP822" s="28">
        <v>0</v>
      </c>
      <c r="AQ822" s="28">
        <v>0</v>
      </c>
      <c r="AR822" s="28">
        <v>0</v>
      </c>
      <c r="AS822" s="28">
        <v>0</v>
      </c>
      <c r="AT822" s="28">
        <v>0</v>
      </c>
      <c r="AU822" s="28">
        <v>0</v>
      </c>
      <c r="AV822" s="28">
        <v>0</v>
      </c>
      <c r="AW822" s="28">
        <v>0</v>
      </c>
      <c r="AX822" s="28">
        <v>0</v>
      </c>
      <c r="AY822" s="28">
        <v>0</v>
      </c>
      <c r="AZ822" s="28">
        <v>0</v>
      </c>
      <c r="BA822" s="28">
        <v>0</v>
      </c>
      <c r="BB822" s="28">
        <v>0</v>
      </c>
      <c r="BC822" s="28">
        <v>0</v>
      </c>
      <c r="BD822" s="28">
        <v>0</v>
      </c>
      <c r="BE822" s="28">
        <v>0</v>
      </c>
      <c r="BF822" s="28">
        <v>0</v>
      </c>
      <c r="BG822" s="28">
        <v>0</v>
      </c>
      <c r="BH822" s="28">
        <v>0</v>
      </c>
      <c r="BI822" s="28">
        <v>0</v>
      </c>
      <c r="BJ822" s="28">
        <v>0</v>
      </c>
      <c r="BK822" s="28">
        <v>0</v>
      </c>
      <c r="BL822" s="28">
        <v>8.2037237302799979E-2</v>
      </c>
      <c r="BM822" s="28">
        <v>0</v>
      </c>
      <c r="BN822" s="28">
        <v>0</v>
      </c>
      <c r="BO822" s="28">
        <v>8.2037237302799979E-2</v>
      </c>
      <c r="BP822" s="28">
        <v>0</v>
      </c>
      <c r="BQ822" s="28">
        <v>0</v>
      </c>
      <c r="BR822" s="28">
        <v>0</v>
      </c>
      <c r="BS822" s="28">
        <v>0</v>
      </c>
      <c r="BT822" s="28">
        <v>0</v>
      </c>
      <c r="BU822" s="28">
        <v>0</v>
      </c>
      <c r="BV822" s="31">
        <f t="shared" si="350"/>
        <v>8.2037237302799979E-2</v>
      </c>
      <c r="BW822" s="31">
        <f t="shared" si="346"/>
        <v>0</v>
      </c>
      <c r="BX822" s="31">
        <f t="shared" si="347"/>
        <v>0</v>
      </c>
      <c r="BY822" s="31">
        <f t="shared" si="348"/>
        <v>8.2037237302799979E-2</v>
      </c>
      <c r="BZ822" s="31">
        <f t="shared" si="349"/>
        <v>0</v>
      </c>
      <c r="CA822" s="31">
        <f t="shared" si="351"/>
        <v>0</v>
      </c>
      <c r="CB822" s="31">
        <f t="shared" si="352"/>
        <v>0</v>
      </c>
      <c r="CC822" s="31">
        <f t="shared" si="353"/>
        <v>0</v>
      </c>
      <c r="CD822" s="31">
        <f t="shared" si="354"/>
        <v>0</v>
      </c>
      <c r="CE822" s="31">
        <f t="shared" si="355"/>
        <v>0</v>
      </c>
      <c r="CF822" s="85" t="s">
        <v>1972</v>
      </c>
    </row>
    <row r="823" spans="1:84" ht="42.75" x14ac:dyDescent="0.25">
      <c r="A823" s="9" t="s">
        <v>126</v>
      </c>
      <c r="B823" s="16" t="s">
        <v>127</v>
      </c>
      <c r="C823" s="6" t="s">
        <v>80</v>
      </c>
      <c r="D823" s="60" t="s">
        <v>1358</v>
      </c>
      <c r="E823" s="60" t="s">
        <v>1358</v>
      </c>
      <c r="F823" s="60" t="s">
        <v>1358</v>
      </c>
      <c r="G823" s="61">
        <f>G824</f>
        <v>54.04012785396192</v>
      </c>
      <c r="H823" s="61">
        <f t="shared" si="362"/>
        <v>297.48916299191575</v>
      </c>
      <c r="I823" s="30" t="s">
        <v>1358</v>
      </c>
      <c r="J823" s="30">
        <f>J824</f>
        <v>30.977361804645387</v>
      </c>
      <c r="K823" s="30">
        <f t="shared" si="363"/>
        <v>236.40272169899998</v>
      </c>
      <c r="L823" s="30" t="s">
        <v>1358</v>
      </c>
      <c r="M823" s="30">
        <f>M824</f>
        <v>0</v>
      </c>
      <c r="N823" s="30">
        <v>0</v>
      </c>
      <c r="O823" s="62">
        <f>O824</f>
        <v>384.49906300180828</v>
      </c>
      <c r="P823" s="62">
        <f>P824</f>
        <v>442.17392245207958</v>
      </c>
      <c r="Q823" s="62">
        <f>Q824</f>
        <v>403.10519231487302</v>
      </c>
      <c r="R823" s="62">
        <f>R824</f>
        <v>463.57097116210389</v>
      </c>
      <c r="S823" s="30">
        <f t="shared" si="359"/>
        <v>249.25487325291579</v>
      </c>
      <c r="T823" s="30">
        <f t="shared" si="360"/>
        <v>362.98203904459996</v>
      </c>
      <c r="U823" s="30">
        <f t="shared" si="344"/>
        <v>249.25487325291579</v>
      </c>
      <c r="V823" s="30">
        <f t="shared" si="364"/>
        <v>63.133285860536006</v>
      </c>
      <c r="W823" s="30">
        <f t="shared" si="356"/>
        <v>180.87682959279999</v>
      </c>
      <c r="X823" s="30">
        <f t="shared" ref="X823:BF823" si="365">X824</f>
        <v>70.581261040000001</v>
      </c>
      <c r="Y823" s="30">
        <f t="shared" si="365"/>
        <v>0</v>
      </c>
      <c r="Z823" s="30">
        <f t="shared" si="365"/>
        <v>0</v>
      </c>
      <c r="AA823" s="30">
        <f t="shared" si="365"/>
        <v>0</v>
      </c>
      <c r="AB823" s="30">
        <f t="shared" si="365"/>
        <v>0</v>
      </c>
      <c r="AC823" s="30">
        <f t="shared" si="365"/>
        <v>63.289658672800009</v>
      </c>
      <c r="AD823" s="30">
        <f t="shared" si="365"/>
        <v>0</v>
      </c>
      <c r="AE823" s="30">
        <f t="shared" si="365"/>
        <v>0</v>
      </c>
      <c r="AF823" s="30">
        <f t="shared" si="365"/>
        <v>63.289658672800009</v>
      </c>
      <c r="AG823" s="30">
        <f t="shared" si="365"/>
        <v>0</v>
      </c>
      <c r="AH823" s="30">
        <f t="shared" si="365"/>
        <v>41.375233260000002</v>
      </c>
      <c r="AI823" s="30">
        <f t="shared" si="365"/>
        <v>0</v>
      </c>
      <c r="AJ823" s="30">
        <f t="shared" si="365"/>
        <v>0</v>
      </c>
      <c r="AK823" s="30">
        <f t="shared" si="365"/>
        <v>41.375233260000002</v>
      </c>
      <c r="AL823" s="30">
        <f t="shared" si="365"/>
        <v>0</v>
      </c>
      <c r="AM823" s="30">
        <f t="shared" si="365"/>
        <v>50.372560885599988</v>
      </c>
      <c r="AN823" s="30">
        <f t="shared" si="365"/>
        <v>0</v>
      </c>
      <c r="AO823" s="30">
        <f t="shared" si="365"/>
        <v>0</v>
      </c>
      <c r="AP823" s="30">
        <f t="shared" si="365"/>
        <v>50.372560885599988</v>
      </c>
      <c r="AQ823" s="30">
        <f t="shared" si="365"/>
        <v>0</v>
      </c>
      <c r="AR823" s="30">
        <f t="shared" si="365"/>
        <v>32.162850040000009</v>
      </c>
      <c r="AS823" s="30">
        <f t="shared" si="365"/>
        <v>0</v>
      </c>
      <c r="AT823" s="30">
        <f t="shared" si="365"/>
        <v>0</v>
      </c>
      <c r="AU823" s="30">
        <f t="shared" si="365"/>
        <v>32.162850040000009</v>
      </c>
      <c r="AV823" s="30">
        <f t="shared" si="365"/>
        <v>0</v>
      </c>
      <c r="AW823" s="30">
        <f t="shared" si="365"/>
        <v>30.097491133200002</v>
      </c>
      <c r="AX823" s="30">
        <f t="shared" si="365"/>
        <v>0</v>
      </c>
      <c r="AY823" s="30">
        <f t="shared" si="365"/>
        <v>0</v>
      </c>
      <c r="AZ823" s="30">
        <f t="shared" si="365"/>
        <v>30.097491133200002</v>
      </c>
      <c r="BA823" s="30">
        <f t="shared" si="365"/>
        <v>0</v>
      </c>
      <c r="BB823" s="30">
        <f t="shared" si="365"/>
        <v>42.002243052379782</v>
      </c>
      <c r="BC823" s="30">
        <f t="shared" si="365"/>
        <v>0</v>
      </c>
      <c r="BD823" s="30">
        <f t="shared" si="365"/>
        <v>0</v>
      </c>
      <c r="BE823" s="30">
        <f t="shared" si="365"/>
        <v>42.002243052379782</v>
      </c>
      <c r="BF823" s="30">
        <f t="shared" si="365"/>
        <v>0</v>
      </c>
      <c r="BG823" s="30">
        <v>38.34549876019998</v>
      </c>
      <c r="BH823" s="30">
        <f>BH824</f>
        <v>0</v>
      </c>
      <c r="BI823" s="30">
        <f>BI824</f>
        <v>0</v>
      </c>
      <c r="BJ823" s="30">
        <v>38.34549876019998</v>
      </c>
      <c r="BK823" s="30">
        <f t="shared" ref="BK823:BU823" si="366">BK824</f>
        <v>0</v>
      </c>
      <c r="BL823" s="30">
        <f t="shared" si="366"/>
        <v>63.133285860536006</v>
      </c>
      <c r="BM823" s="30">
        <f t="shared" si="366"/>
        <v>0</v>
      </c>
      <c r="BN823" s="30">
        <f t="shared" si="366"/>
        <v>0</v>
      </c>
      <c r="BO823" s="30">
        <f t="shared" si="366"/>
        <v>63.133285860536006</v>
      </c>
      <c r="BP823" s="30">
        <f t="shared" si="366"/>
        <v>0</v>
      </c>
      <c r="BQ823" s="30">
        <v>117.58717091999999</v>
      </c>
      <c r="BR823" s="30">
        <f t="shared" si="366"/>
        <v>0</v>
      </c>
      <c r="BS823" s="30">
        <f t="shared" si="366"/>
        <v>0</v>
      </c>
      <c r="BT823" s="30">
        <v>117.58717091999999</v>
      </c>
      <c r="BU823" s="30">
        <f t="shared" si="366"/>
        <v>0</v>
      </c>
      <c r="BV823" s="30">
        <f t="shared" si="350"/>
        <v>297.48916299191575</v>
      </c>
      <c r="BW823" s="30">
        <f t="shared" si="346"/>
        <v>0</v>
      </c>
      <c r="BX823" s="30">
        <f t="shared" si="347"/>
        <v>0</v>
      </c>
      <c r="BY823" s="30">
        <f t="shared" si="348"/>
        <v>297.48916299191575</v>
      </c>
      <c r="BZ823" s="30">
        <f t="shared" si="349"/>
        <v>0</v>
      </c>
      <c r="CA823" s="30">
        <f t="shared" si="351"/>
        <v>236.40272169899998</v>
      </c>
      <c r="CB823" s="30">
        <f t="shared" si="352"/>
        <v>0</v>
      </c>
      <c r="CC823" s="30">
        <f t="shared" si="353"/>
        <v>0</v>
      </c>
      <c r="CD823" s="30">
        <f t="shared" si="354"/>
        <v>236.40272169899998</v>
      </c>
      <c r="CE823" s="30">
        <f t="shared" si="355"/>
        <v>0</v>
      </c>
      <c r="CF823" s="91" t="s">
        <v>1358</v>
      </c>
    </row>
    <row r="824" spans="1:84" ht="28.5" x14ac:dyDescent="0.25">
      <c r="A824" s="9" t="s">
        <v>128</v>
      </c>
      <c r="B824" s="16" t="s">
        <v>129</v>
      </c>
      <c r="C824" s="6" t="s">
        <v>80</v>
      </c>
      <c r="D824" s="60" t="s">
        <v>1358</v>
      </c>
      <c r="E824" s="60" t="s">
        <v>1358</v>
      </c>
      <c r="F824" s="60" t="s">
        <v>1358</v>
      </c>
      <c r="G824" s="61">
        <f>SUM(G825:G1090)</f>
        <v>54.04012785396192</v>
      </c>
      <c r="H824" s="61">
        <f>SUM(H825:H1090)</f>
        <v>297.4891629919158</v>
      </c>
      <c r="I824" s="30" t="s">
        <v>1358</v>
      </c>
      <c r="J824" s="61">
        <f>SUM(J825:J1090)</f>
        <v>30.977361804645387</v>
      </c>
      <c r="K824" s="30">
        <f>SUM(K825:K1090)</f>
        <v>236.40272169900001</v>
      </c>
      <c r="L824" s="30" t="s">
        <v>1358</v>
      </c>
      <c r="M824" s="30">
        <f>SUM(M825:M1090)</f>
        <v>0</v>
      </c>
      <c r="N824" s="30">
        <v>0</v>
      </c>
      <c r="O824" s="62">
        <f>SUM(O825:O1090)</f>
        <v>384.49906300180828</v>
      </c>
      <c r="P824" s="62">
        <f>SUM(P825:P1090)</f>
        <v>442.17392245207958</v>
      </c>
      <c r="Q824" s="62">
        <f>SUM(Q825:Q1090)</f>
        <v>403.10519231487302</v>
      </c>
      <c r="R824" s="62">
        <f>SUM(R825:R1090)</f>
        <v>463.57097116210389</v>
      </c>
      <c r="S824" s="30">
        <f t="shared" si="359"/>
        <v>249.25487325291579</v>
      </c>
      <c r="T824" s="30">
        <f t="shared" si="360"/>
        <v>362.98203904459996</v>
      </c>
      <c r="U824" s="30">
        <f t="shared" ref="U824:U887" si="367">X824+AH824+AR824+BB824+BL824</f>
        <v>249.25487325291579</v>
      </c>
      <c r="V824" s="30">
        <f t="shared" si="364"/>
        <v>63.133285860536006</v>
      </c>
      <c r="W824" s="30">
        <f t="shared" si="356"/>
        <v>180.87682959279999</v>
      </c>
      <c r="X824" s="30">
        <f>SUM(X825:X1090)</f>
        <v>70.581261040000001</v>
      </c>
      <c r="Y824" s="30">
        <f>SUM(Y825:Y1090)</f>
        <v>0</v>
      </c>
      <c r="Z824" s="30">
        <f>SUM(Z825:Z1090)</f>
        <v>0</v>
      </c>
      <c r="AA824" s="30">
        <f>SUM(AA825:AA1090)</f>
        <v>0</v>
      </c>
      <c r="AB824" s="30">
        <f>SUM(AB825:AB1090)</f>
        <v>0</v>
      </c>
      <c r="AC824" s="30">
        <f t="shared" ref="AC824:AQ824" si="368">SUM(AC825:AC915)</f>
        <v>63.289658672800009</v>
      </c>
      <c r="AD824" s="30">
        <f t="shared" si="368"/>
        <v>0</v>
      </c>
      <c r="AE824" s="30">
        <f t="shared" si="368"/>
        <v>0</v>
      </c>
      <c r="AF824" s="30">
        <f t="shared" si="368"/>
        <v>63.289658672800009</v>
      </c>
      <c r="AG824" s="30">
        <f t="shared" si="368"/>
        <v>0</v>
      </c>
      <c r="AH824" s="30">
        <f t="shared" si="368"/>
        <v>41.375233260000002</v>
      </c>
      <c r="AI824" s="30">
        <f t="shared" si="368"/>
        <v>0</v>
      </c>
      <c r="AJ824" s="30">
        <f t="shared" si="368"/>
        <v>0</v>
      </c>
      <c r="AK824" s="30">
        <f t="shared" si="368"/>
        <v>41.375233260000002</v>
      </c>
      <c r="AL824" s="30">
        <f t="shared" si="368"/>
        <v>0</v>
      </c>
      <c r="AM824" s="30">
        <f t="shared" si="368"/>
        <v>50.372560885599988</v>
      </c>
      <c r="AN824" s="30">
        <f t="shared" si="368"/>
        <v>0</v>
      </c>
      <c r="AO824" s="30">
        <f t="shared" si="368"/>
        <v>0</v>
      </c>
      <c r="AP824" s="30">
        <f t="shared" si="368"/>
        <v>50.372560885599988</v>
      </c>
      <c r="AQ824" s="30">
        <f t="shared" si="368"/>
        <v>0</v>
      </c>
      <c r="AR824" s="30">
        <f>SUM(AR825:AR961)</f>
        <v>32.162850040000009</v>
      </c>
      <c r="AS824" s="30">
        <f>SUM(AS825:AS915)</f>
        <v>0</v>
      </c>
      <c r="AT824" s="30">
        <f>SUM(AT825:AT915)</f>
        <v>0</v>
      </c>
      <c r="AU824" s="30">
        <f>SUM(AU825:AU961)</f>
        <v>32.162850040000009</v>
      </c>
      <c r="AV824" s="30">
        <f>SUM(AV825:AV915)</f>
        <v>0</v>
      </c>
      <c r="AW824" s="30">
        <f>SUM(AW825:AW961)</f>
        <v>30.097491133200002</v>
      </c>
      <c r="AX824" s="30">
        <f>SUM(AX825:AX915)</f>
        <v>0</v>
      </c>
      <c r="AY824" s="30">
        <f>SUM(AY825:AY915)</f>
        <v>0</v>
      </c>
      <c r="AZ824" s="30">
        <f>SUM(AZ825:AZ961)</f>
        <v>30.097491133200002</v>
      </c>
      <c r="BA824" s="30">
        <f>SUM(BA825:BA915)</f>
        <v>0</v>
      </c>
      <c r="BB824" s="30">
        <f>SUM(BB825:BB1070)</f>
        <v>42.002243052379782</v>
      </c>
      <c r="BC824" s="30">
        <f>SUM(BC825:BC915)</f>
        <v>0</v>
      </c>
      <c r="BD824" s="30">
        <f>SUM(BD825:BD915)</f>
        <v>0</v>
      </c>
      <c r="BE824" s="30">
        <f>SUM(BE825:BE1070)</f>
        <v>42.002243052379782</v>
      </c>
      <c r="BF824" s="30">
        <f>SUM(BF825:BF915)</f>
        <v>0</v>
      </c>
      <c r="BG824" s="30">
        <v>38.34549876019998</v>
      </c>
      <c r="BH824" s="30">
        <f>SUM(BH825:BH1090)</f>
        <v>0</v>
      </c>
      <c r="BI824" s="30">
        <f>SUM(BI825:BI1090)</f>
        <v>0</v>
      </c>
      <c r="BJ824" s="30">
        <v>38.34549876019998</v>
      </c>
      <c r="BK824" s="30">
        <f>SUM(BK825:BK1090)</f>
        <v>0</v>
      </c>
      <c r="BL824" s="30">
        <f t="shared" ref="BL824:BU824" si="369">SUM(BL825:BL1070)</f>
        <v>63.133285860536006</v>
      </c>
      <c r="BM824" s="30">
        <f t="shared" si="369"/>
        <v>0</v>
      </c>
      <c r="BN824" s="30">
        <f t="shared" si="369"/>
        <v>0</v>
      </c>
      <c r="BO824" s="30">
        <f>SUM(BO825:BO1070)</f>
        <v>63.133285860536006</v>
      </c>
      <c r="BP824" s="30">
        <f t="shared" si="369"/>
        <v>0</v>
      </c>
      <c r="BQ824" s="30">
        <v>117.58717091999999</v>
      </c>
      <c r="BR824" s="30">
        <f t="shared" si="369"/>
        <v>0</v>
      </c>
      <c r="BS824" s="30">
        <f t="shared" si="369"/>
        <v>0</v>
      </c>
      <c r="BT824" s="30">
        <v>117.58717091999999</v>
      </c>
      <c r="BU824" s="30">
        <f t="shared" si="369"/>
        <v>0</v>
      </c>
      <c r="BV824" s="30">
        <f t="shared" si="350"/>
        <v>297.48916299191575</v>
      </c>
      <c r="BW824" s="30">
        <f t="shared" si="346"/>
        <v>0</v>
      </c>
      <c r="BX824" s="30">
        <f t="shared" si="347"/>
        <v>0</v>
      </c>
      <c r="BY824" s="30">
        <f t="shared" si="348"/>
        <v>297.48916299191575</v>
      </c>
      <c r="BZ824" s="30">
        <f t="shared" si="349"/>
        <v>0</v>
      </c>
      <c r="CA824" s="30">
        <f t="shared" si="351"/>
        <v>236.40272169899998</v>
      </c>
      <c r="CB824" s="30">
        <f t="shared" si="352"/>
        <v>0</v>
      </c>
      <c r="CC824" s="30">
        <f t="shared" si="353"/>
        <v>0</v>
      </c>
      <c r="CD824" s="30">
        <f t="shared" si="354"/>
        <v>236.40272169899998</v>
      </c>
      <c r="CE824" s="30">
        <f t="shared" si="355"/>
        <v>0</v>
      </c>
      <c r="CF824" s="91" t="s">
        <v>1358</v>
      </c>
    </row>
    <row r="825" spans="1:84" ht="54.75" customHeight="1" x14ac:dyDescent="0.25">
      <c r="A825" s="7" t="s">
        <v>128</v>
      </c>
      <c r="B825" s="18" t="s">
        <v>211</v>
      </c>
      <c r="C825" s="8" t="s">
        <v>694</v>
      </c>
      <c r="D825" s="63">
        <v>2015</v>
      </c>
      <c r="E825" s="63">
        <v>2015</v>
      </c>
      <c r="F825" s="63" t="s">
        <v>1358</v>
      </c>
      <c r="G825" s="64">
        <v>0</v>
      </c>
      <c r="H825" s="64">
        <f t="shared" si="362"/>
        <v>0</v>
      </c>
      <c r="I825" s="31" t="s">
        <v>890</v>
      </c>
      <c r="J825" s="31">
        <v>0</v>
      </c>
      <c r="K825" s="31">
        <f t="shared" si="363"/>
        <v>0</v>
      </c>
      <c r="L825" s="31" t="s">
        <v>1358</v>
      </c>
      <c r="M825" s="64">
        <v>0</v>
      </c>
      <c r="N825" s="31">
        <v>0</v>
      </c>
      <c r="O825" s="65">
        <v>0</v>
      </c>
      <c r="P825" s="28">
        <v>0</v>
      </c>
      <c r="Q825" s="28">
        <v>24.524809184224001</v>
      </c>
      <c r="R825" s="31">
        <v>28.203530561857598</v>
      </c>
      <c r="S825" s="31">
        <f t="shared" si="359"/>
        <v>7.830031599999999</v>
      </c>
      <c r="T825" s="31">
        <f t="shared" si="360"/>
        <v>14.954151941600001</v>
      </c>
      <c r="U825" s="31">
        <f t="shared" si="367"/>
        <v>7.830031599999999</v>
      </c>
      <c r="V825" s="31">
        <f t="shared" si="364"/>
        <v>0</v>
      </c>
      <c r="W825" s="31">
        <f t="shared" si="356"/>
        <v>7.4770759708000005</v>
      </c>
      <c r="X825" s="31">
        <v>7.830031599999999</v>
      </c>
      <c r="Y825" s="28">
        <v>0</v>
      </c>
      <c r="Z825" s="28">
        <v>0</v>
      </c>
      <c r="AA825" s="28">
        <v>0</v>
      </c>
      <c r="AB825" s="28">
        <v>0</v>
      </c>
      <c r="AC825" s="28">
        <v>7.4770759708000005</v>
      </c>
      <c r="AD825" s="28">
        <v>0</v>
      </c>
      <c r="AE825" s="28">
        <v>0</v>
      </c>
      <c r="AF825" s="28">
        <v>7.4770759708000005</v>
      </c>
      <c r="AG825" s="28">
        <v>0</v>
      </c>
      <c r="AH825" s="28">
        <v>0</v>
      </c>
      <c r="AI825" s="28">
        <v>0</v>
      </c>
      <c r="AJ825" s="28">
        <v>0</v>
      </c>
      <c r="AK825" s="28">
        <v>0</v>
      </c>
      <c r="AL825" s="28">
        <v>0</v>
      </c>
      <c r="AM825" s="28">
        <v>0</v>
      </c>
      <c r="AN825" s="28">
        <v>0</v>
      </c>
      <c r="AO825" s="28">
        <v>0</v>
      </c>
      <c r="AP825" s="28">
        <v>0</v>
      </c>
      <c r="AQ825" s="28">
        <v>0</v>
      </c>
      <c r="AR825" s="28">
        <v>0</v>
      </c>
      <c r="AS825" s="28">
        <v>0</v>
      </c>
      <c r="AT825" s="28">
        <v>0</v>
      </c>
      <c r="AU825" s="28">
        <v>0</v>
      </c>
      <c r="AV825" s="28">
        <v>0</v>
      </c>
      <c r="AW825" s="28">
        <v>0</v>
      </c>
      <c r="AX825" s="28">
        <v>0</v>
      </c>
      <c r="AY825" s="28">
        <v>0</v>
      </c>
      <c r="AZ825" s="28">
        <v>0</v>
      </c>
      <c r="BA825" s="28">
        <v>0</v>
      </c>
      <c r="BB825" s="28">
        <v>0</v>
      </c>
      <c r="BC825" s="28">
        <v>0</v>
      </c>
      <c r="BD825" s="28">
        <v>0</v>
      </c>
      <c r="BE825" s="28">
        <v>0</v>
      </c>
      <c r="BF825" s="28">
        <v>0</v>
      </c>
      <c r="BG825" s="28">
        <v>0</v>
      </c>
      <c r="BH825" s="28">
        <v>0</v>
      </c>
      <c r="BI825" s="28">
        <v>0</v>
      </c>
      <c r="BJ825" s="28">
        <v>0</v>
      </c>
      <c r="BK825" s="28">
        <v>0</v>
      </c>
      <c r="BL825" s="28">
        <v>0</v>
      </c>
      <c r="BM825" s="28">
        <v>0</v>
      </c>
      <c r="BN825" s="28">
        <v>0</v>
      </c>
      <c r="BO825" s="28">
        <v>0</v>
      </c>
      <c r="BP825" s="28">
        <v>0</v>
      </c>
      <c r="BQ825" s="28">
        <v>0</v>
      </c>
      <c r="BR825" s="28">
        <v>0</v>
      </c>
      <c r="BS825" s="28">
        <v>0</v>
      </c>
      <c r="BT825" s="28">
        <v>0</v>
      </c>
      <c r="BU825" s="28">
        <v>0</v>
      </c>
      <c r="BV825" s="31">
        <f t="shared" si="350"/>
        <v>0</v>
      </c>
      <c r="BW825" s="31">
        <f t="shared" ref="BW825:BW888" si="370">AI825+AN825+AS825+AX825+BC825+BH825+BM825</f>
        <v>0</v>
      </c>
      <c r="BX825" s="31">
        <f t="shared" ref="BX825:BX888" si="371">AJ825+AO825+AT825+AY825+BD825+BI825+BN825</f>
        <v>0</v>
      </c>
      <c r="BY825" s="31">
        <f t="shared" ref="BY825:BY888" si="372">AK825+AP825+AU825+AZ825+BE825+BJ825+BO825</f>
        <v>0</v>
      </c>
      <c r="BZ825" s="31">
        <f t="shared" ref="BZ825:BZ888" si="373">AL825+AQ825+AV825+BA825+BF825+BK825+BP825</f>
        <v>0</v>
      </c>
      <c r="CA825" s="31">
        <f t="shared" si="351"/>
        <v>0</v>
      </c>
      <c r="CB825" s="31">
        <f t="shared" si="352"/>
        <v>0</v>
      </c>
      <c r="CC825" s="31">
        <f t="shared" si="353"/>
        <v>0</v>
      </c>
      <c r="CD825" s="31">
        <f t="shared" si="354"/>
        <v>0</v>
      </c>
      <c r="CE825" s="31">
        <f t="shared" si="355"/>
        <v>0</v>
      </c>
      <c r="CF825" s="85" t="s">
        <v>1404</v>
      </c>
    </row>
    <row r="826" spans="1:84" ht="54.75" customHeight="1" x14ac:dyDescent="0.25">
      <c r="A826" s="7" t="s">
        <v>128</v>
      </c>
      <c r="B826" s="18" t="s">
        <v>212</v>
      </c>
      <c r="C826" s="8" t="s">
        <v>695</v>
      </c>
      <c r="D826" s="63">
        <v>2015</v>
      </c>
      <c r="E826" s="63">
        <v>2015</v>
      </c>
      <c r="F826" s="63" t="s">
        <v>1358</v>
      </c>
      <c r="G826" s="64">
        <v>0.16494382022471912</v>
      </c>
      <c r="H826" s="64">
        <f t="shared" si="362"/>
        <v>0.88080000000000003</v>
      </c>
      <c r="I826" s="31" t="s">
        <v>890</v>
      </c>
      <c r="J826" s="64">
        <v>0.16494382022471912</v>
      </c>
      <c r="K826" s="31">
        <f t="shared" si="363"/>
        <v>0.88080000000000003</v>
      </c>
      <c r="L826" s="31" t="s">
        <v>1358</v>
      </c>
      <c r="M826" s="64">
        <v>0</v>
      </c>
      <c r="N826" s="31">
        <v>0</v>
      </c>
      <c r="O826" s="65">
        <v>0</v>
      </c>
      <c r="P826" s="28">
        <v>0</v>
      </c>
      <c r="Q826" s="28">
        <v>21.4598608236</v>
      </c>
      <c r="R826" s="31">
        <v>24.678839947139998</v>
      </c>
      <c r="S826" s="31">
        <f t="shared" si="359"/>
        <v>4.6820547399999999</v>
      </c>
      <c r="T826" s="31">
        <f t="shared" si="360"/>
        <v>13.085280990000001</v>
      </c>
      <c r="U826" s="31">
        <f t="shared" si="367"/>
        <v>4.6820547399999999</v>
      </c>
      <c r="V826" s="31">
        <f t="shared" si="364"/>
        <v>0</v>
      </c>
      <c r="W826" s="31">
        <f t="shared" si="356"/>
        <v>6.1022404950000002</v>
      </c>
      <c r="X826" s="31">
        <v>4.6820547399999999</v>
      </c>
      <c r="Y826" s="28">
        <v>0</v>
      </c>
      <c r="Z826" s="28">
        <v>0</v>
      </c>
      <c r="AA826" s="28">
        <v>0</v>
      </c>
      <c r="AB826" s="28">
        <v>0</v>
      </c>
      <c r="AC826" s="28">
        <v>6.1022404950000002</v>
      </c>
      <c r="AD826" s="28">
        <v>0</v>
      </c>
      <c r="AE826" s="28">
        <v>0</v>
      </c>
      <c r="AF826" s="28">
        <v>6.1022404950000002</v>
      </c>
      <c r="AG826" s="28">
        <v>0</v>
      </c>
      <c r="AH826" s="28">
        <v>0</v>
      </c>
      <c r="AI826" s="28">
        <v>0</v>
      </c>
      <c r="AJ826" s="28">
        <v>0</v>
      </c>
      <c r="AK826" s="28">
        <v>0</v>
      </c>
      <c r="AL826" s="28">
        <v>0</v>
      </c>
      <c r="AM826" s="28">
        <v>0</v>
      </c>
      <c r="AN826" s="28">
        <v>0</v>
      </c>
      <c r="AO826" s="28">
        <v>0</v>
      </c>
      <c r="AP826" s="28">
        <v>0</v>
      </c>
      <c r="AQ826" s="28">
        <v>0</v>
      </c>
      <c r="AR826" s="28">
        <v>0</v>
      </c>
      <c r="AS826" s="28">
        <v>0</v>
      </c>
      <c r="AT826" s="28">
        <v>0</v>
      </c>
      <c r="AU826" s="28">
        <v>0</v>
      </c>
      <c r="AV826" s="28">
        <v>0</v>
      </c>
      <c r="AW826" s="28">
        <v>0.88080000000000003</v>
      </c>
      <c r="AX826" s="28">
        <v>0</v>
      </c>
      <c r="AY826" s="28">
        <v>0</v>
      </c>
      <c r="AZ826" s="28">
        <v>0.88080000000000003</v>
      </c>
      <c r="BA826" s="28">
        <v>0</v>
      </c>
      <c r="BB826" s="28">
        <v>0</v>
      </c>
      <c r="BC826" s="28">
        <v>0</v>
      </c>
      <c r="BD826" s="28">
        <v>0</v>
      </c>
      <c r="BE826" s="28">
        <v>0</v>
      </c>
      <c r="BF826" s="28">
        <v>0</v>
      </c>
      <c r="BG826" s="28">
        <v>0</v>
      </c>
      <c r="BH826" s="28">
        <v>0</v>
      </c>
      <c r="BI826" s="28">
        <v>0</v>
      </c>
      <c r="BJ826" s="28">
        <v>0</v>
      </c>
      <c r="BK826" s="28">
        <v>0</v>
      </c>
      <c r="BL826" s="28">
        <v>0</v>
      </c>
      <c r="BM826" s="28">
        <v>0</v>
      </c>
      <c r="BN826" s="28">
        <v>0</v>
      </c>
      <c r="BO826" s="28">
        <v>0</v>
      </c>
      <c r="BP826" s="28">
        <v>0</v>
      </c>
      <c r="BQ826" s="28">
        <v>0</v>
      </c>
      <c r="BR826" s="28">
        <v>0</v>
      </c>
      <c r="BS826" s="28">
        <v>0</v>
      </c>
      <c r="BT826" s="28">
        <v>0</v>
      </c>
      <c r="BU826" s="28">
        <v>0</v>
      </c>
      <c r="BV826" s="31">
        <f t="shared" ref="BV826:BV889" si="374">AH826+AM826+AR826+AW826+BB826+BG826+BL826</f>
        <v>0.88080000000000003</v>
      </c>
      <c r="BW826" s="31">
        <f t="shared" si="370"/>
        <v>0</v>
      </c>
      <c r="BX826" s="31">
        <f t="shared" si="371"/>
        <v>0</v>
      </c>
      <c r="BY826" s="31">
        <f t="shared" si="372"/>
        <v>0.88080000000000003</v>
      </c>
      <c r="BZ826" s="31">
        <f t="shared" si="373"/>
        <v>0</v>
      </c>
      <c r="CA826" s="31">
        <f t="shared" ref="CA826:CA889" si="375">AM826+AW826+BG826+BQ826</f>
        <v>0.88080000000000003</v>
      </c>
      <c r="CB826" s="31">
        <f t="shared" ref="CB826:CB889" si="376">AN826+AX826+BH826+BR826</f>
        <v>0</v>
      </c>
      <c r="CC826" s="31">
        <f t="shared" ref="CC826:CC889" si="377">AO826+AY826+BI826+BS826</f>
        <v>0</v>
      </c>
      <c r="CD826" s="31">
        <f t="shared" ref="CD826:CD889" si="378">AP826+AZ826+BJ826+BT826</f>
        <v>0.88080000000000003</v>
      </c>
      <c r="CE826" s="31">
        <f t="shared" ref="CE826:CE889" si="379">AQ826+BA826+BK826+BU826</f>
        <v>0</v>
      </c>
      <c r="CF826" s="85" t="s">
        <v>1404</v>
      </c>
    </row>
    <row r="827" spans="1:84" ht="54.75" customHeight="1" x14ac:dyDescent="0.25">
      <c r="A827" s="7" t="s">
        <v>128</v>
      </c>
      <c r="B827" s="18" t="s">
        <v>213</v>
      </c>
      <c r="C827" s="8" t="s">
        <v>696</v>
      </c>
      <c r="D827" s="63">
        <v>2015</v>
      </c>
      <c r="E827" s="63">
        <v>2015</v>
      </c>
      <c r="F827" s="63" t="s">
        <v>1358</v>
      </c>
      <c r="G827" s="64">
        <v>0.77153747786516857</v>
      </c>
      <c r="H827" s="64">
        <f t="shared" si="362"/>
        <v>4.1200101318</v>
      </c>
      <c r="I827" s="31" t="s">
        <v>890</v>
      </c>
      <c r="J827" s="64">
        <v>0.77153747786516857</v>
      </c>
      <c r="K827" s="31">
        <f t="shared" si="363"/>
        <v>4.1200101318</v>
      </c>
      <c r="L827" s="31" t="s">
        <v>1358</v>
      </c>
      <c r="M827" s="64">
        <v>0</v>
      </c>
      <c r="N827" s="31">
        <v>0</v>
      </c>
      <c r="O827" s="65">
        <v>0</v>
      </c>
      <c r="P827" s="28">
        <v>0</v>
      </c>
      <c r="Q827" s="28">
        <v>6.891207625159999</v>
      </c>
      <c r="R827" s="31">
        <v>7.9248887689339984</v>
      </c>
      <c r="S827" s="31">
        <f t="shared" si="359"/>
        <v>4.2028272399999995</v>
      </c>
      <c r="T827" s="31">
        <f t="shared" si="360"/>
        <v>4.2019558689999998</v>
      </c>
      <c r="U827" s="31">
        <f t="shared" si="367"/>
        <v>4.2028272399999995</v>
      </c>
      <c r="V827" s="31">
        <f t="shared" si="364"/>
        <v>0</v>
      </c>
      <c r="W827" s="31">
        <f t="shared" si="356"/>
        <v>4.097286859999999E-2</v>
      </c>
      <c r="X827" s="31">
        <v>4.2028272399999995</v>
      </c>
      <c r="Y827" s="28">
        <v>0</v>
      </c>
      <c r="Z827" s="28">
        <v>0</v>
      </c>
      <c r="AA827" s="28">
        <v>0</v>
      </c>
      <c r="AB827" s="28">
        <v>0</v>
      </c>
      <c r="AC827" s="28">
        <v>4.097286859999999E-2</v>
      </c>
      <c r="AD827" s="28">
        <v>0</v>
      </c>
      <c r="AE827" s="28">
        <v>0</v>
      </c>
      <c r="AF827" s="28">
        <v>4.097286859999999E-2</v>
      </c>
      <c r="AG827" s="28">
        <v>0</v>
      </c>
      <c r="AH827" s="28">
        <v>0</v>
      </c>
      <c r="AI827" s="28">
        <v>0</v>
      </c>
      <c r="AJ827" s="28">
        <v>0</v>
      </c>
      <c r="AK827" s="28">
        <v>0</v>
      </c>
      <c r="AL827" s="28">
        <v>0</v>
      </c>
      <c r="AM827" s="28">
        <v>4.1200101318</v>
      </c>
      <c r="AN827" s="28">
        <v>0</v>
      </c>
      <c r="AO827" s="28">
        <v>0</v>
      </c>
      <c r="AP827" s="28">
        <v>4.1200101318</v>
      </c>
      <c r="AQ827" s="28">
        <v>0</v>
      </c>
      <c r="AR827" s="28">
        <v>0</v>
      </c>
      <c r="AS827" s="28">
        <v>0</v>
      </c>
      <c r="AT827" s="28">
        <v>0</v>
      </c>
      <c r="AU827" s="28">
        <v>0</v>
      </c>
      <c r="AV827" s="28">
        <v>0</v>
      </c>
      <c r="AW827" s="28">
        <v>0</v>
      </c>
      <c r="AX827" s="28">
        <v>0</v>
      </c>
      <c r="AY827" s="28">
        <v>0</v>
      </c>
      <c r="AZ827" s="28">
        <v>0</v>
      </c>
      <c r="BA827" s="28">
        <v>0</v>
      </c>
      <c r="BB827" s="28">
        <v>0</v>
      </c>
      <c r="BC827" s="28">
        <v>0</v>
      </c>
      <c r="BD827" s="28">
        <v>0</v>
      </c>
      <c r="BE827" s="28">
        <v>0</v>
      </c>
      <c r="BF827" s="28">
        <v>0</v>
      </c>
      <c r="BG827" s="28">
        <v>0</v>
      </c>
      <c r="BH827" s="28">
        <v>0</v>
      </c>
      <c r="BI827" s="28">
        <v>0</v>
      </c>
      <c r="BJ827" s="28">
        <v>0</v>
      </c>
      <c r="BK827" s="28">
        <v>0</v>
      </c>
      <c r="BL827" s="28">
        <v>0</v>
      </c>
      <c r="BM827" s="28">
        <v>0</v>
      </c>
      <c r="BN827" s="28">
        <v>0</v>
      </c>
      <c r="BO827" s="28">
        <v>0</v>
      </c>
      <c r="BP827" s="28">
        <v>0</v>
      </c>
      <c r="BQ827" s="28">
        <v>0</v>
      </c>
      <c r="BR827" s="28">
        <v>0</v>
      </c>
      <c r="BS827" s="28">
        <v>0</v>
      </c>
      <c r="BT827" s="28">
        <v>0</v>
      </c>
      <c r="BU827" s="28">
        <v>0</v>
      </c>
      <c r="BV827" s="31">
        <f t="shared" si="374"/>
        <v>4.1200101318</v>
      </c>
      <c r="BW827" s="31">
        <f t="shared" si="370"/>
        <v>0</v>
      </c>
      <c r="BX827" s="31">
        <f t="shared" si="371"/>
        <v>0</v>
      </c>
      <c r="BY827" s="31">
        <f t="shared" si="372"/>
        <v>4.1200101318</v>
      </c>
      <c r="BZ827" s="31">
        <f t="shared" si="373"/>
        <v>0</v>
      </c>
      <c r="CA827" s="31">
        <f t="shared" si="375"/>
        <v>4.1200101318</v>
      </c>
      <c r="CB827" s="31">
        <f t="shared" si="376"/>
        <v>0</v>
      </c>
      <c r="CC827" s="31">
        <f t="shared" si="377"/>
        <v>0</v>
      </c>
      <c r="CD827" s="31">
        <f t="shared" si="378"/>
        <v>4.1200101318</v>
      </c>
      <c r="CE827" s="31">
        <f t="shared" si="379"/>
        <v>0</v>
      </c>
      <c r="CF827" s="85" t="s">
        <v>1404</v>
      </c>
    </row>
    <row r="828" spans="1:84" ht="54.75" customHeight="1" x14ac:dyDescent="0.25">
      <c r="A828" s="7" t="s">
        <v>128</v>
      </c>
      <c r="B828" s="18" t="s">
        <v>214</v>
      </c>
      <c r="C828" s="8" t="s">
        <v>697</v>
      </c>
      <c r="D828" s="63">
        <v>2015</v>
      </c>
      <c r="E828" s="63">
        <v>2015</v>
      </c>
      <c r="F828" s="63" t="s">
        <v>1358</v>
      </c>
      <c r="G828" s="64">
        <v>0</v>
      </c>
      <c r="H828" s="64">
        <f t="shared" si="362"/>
        <v>0</v>
      </c>
      <c r="I828" s="31" t="s">
        <v>1358</v>
      </c>
      <c r="J828" s="31">
        <v>0</v>
      </c>
      <c r="K828" s="31">
        <f t="shared" si="363"/>
        <v>0</v>
      </c>
      <c r="L828" s="31" t="s">
        <v>1358</v>
      </c>
      <c r="M828" s="64">
        <v>0</v>
      </c>
      <c r="N828" s="31">
        <v>0</v>
      </c>
      <c r="O828" s="65">
        <v>0</v>
      </c>
      <c r="P828" s="28">
        <v>0</v>
      </c>
      <c r="Q828" s="28">
        <v>21.318578300399999</v>
      </c>
      <c r="R828" s="31">
        <v>24.516365045459995</v>
      </c>
      <c r="S828" s="31">
        <f t="shared" si="359"/>
        <v>6.9641511400000002</v>
      </c>
      <c r="T828" s="31">
        <f t="shared" si="360"/>
        <v>12.999133109999999</v>
      </c>
      <c r="U828" s="31">
        <f t="shared" si="367"/>
        <v>6.9641511400000002</v>
      </c>
      <c r="V828" s="31">
        <f t="shared" si="364"/>
        <v>0</v>
      </c>
      <c r="W828" s="31">
        <f t="shared" si="356"/>
        <v>6.4995665549999995</v>
      </c>
      <c r="X828" s="31">
        <v>6.9641511400000002</v>
      </c>
      <c r="Y828" s="28">
        <v>0</v>
      </c>
      <c r="Z828" s="28">
        <v>0</v>
      </c>
      <c r="AA828" s="28">
        <v>0</v>
      </c>
      <c r="AB828" s="28">
        <v>0</v>
      </c>
      <c r="AC828" s="28">
        <v>6.4995665549999995</v>
      </c>
      <c r="AD828" s="28">
        <v>0</v>
      </c>
      <c r="AE828" s="28">
        <v>0</v>
      </c>
      <c r="AF828" s="28">
        <v>6.4995665549999995</v>
      </c>
      <c r="AG828" s="28">
        <v>0</v>
      </c>
      <c r="AH828" s="28">
        <v>0</v>
      </c>
      <c r="AI828" s="28">
        <v>0</v>
      </c>
      <c r="AJ828" s="28">
        <v>0</v>
      </c>
      <c r="AK828" s="28">
        <v>0</v>
      </c>
      <c r="AL828" s="28">
        <v>0</v>
      </c>
      <c r="AM828" s="28">
        <v>0</v>
      </c>
      <c r="AN828" s="28">
        <v>0</v>
      </c>
      <c r="AO828" s="28">
        <v>0</v>
      </c>
      <c r="AP828" s="28">
        <v>0</v>
      </c>
      <c r="AQ828" s="28">
        <v>0</v>
      </c>
      <c r="AR828" s="28">
        <v>0</v>
      </c>
      <c r="AS828" s="28">
        <v>0</v>
      </c>
      <c r="AT828" s="28">
        <v>0</v>
      </c>
      <c r="AU828" s="28">
        <v>0</v>
      </c>
      <c r="AV828" s="28">
        <v>0</v>
      </c>
      <c r="AW828" s="28">
        <v>0</v>
      </c>
      <c r="AX828" s="28">
        <v>0</v>
      </c>
      <c r="AY828" s="28">
        <v>0</v>
      </c>
      <c r="AZ828" s="28">
        <v>0</v>
      </c>
      <c r="BA828" s="28">
        <v>0</v>
      </c>
      <c r="BB828" s="28">
        <v>0</v>
      </c>
      <c r="BC828" s="28">
        <v>0</v>
      </c>
      <c r="BD828" s="28">
        <v>0</v>
      </c>
      <c r="BE828" s="28">
        <v>0</v>
      </c>
      <c r="BF828" s="28">
        <v>0</v>
      </c>
      <c r="BG828" s="28">
        <v>0</v>
      </c>
      <c r="BH828" s="28">
        <v>0</v>
      </c>
      <c r="BI828" s="28">
        <v>0</v>
      </c>
      <c r="BJ828" s="28">
        <v>0</v>
      </c>
      <c r="BK828" s="28">
        <v>0</v>
      </c>
      <c r="BL828" s="28">
        <v>0</v>
      </c>
      <c r="BM828" s="28">
        <v>0</v>
      </c>
      <c r="BN828" s="28">
        <v>0</v>
      </c>
      <c r="BO828" s="28">
        <v>0</v>
      </c>
      <c r="BP828" s="28">
        <v>0</v>
      </c>
      <c r="BQ828" s="28">
        <v>0</v>
      </c>
      <c r="BR828" s="28">
        <v>0</v>
      </c>
      <c r="BS828" s="28">
        <v>0</v>
      </c>
      <c r="BT828" s="28">
        <v>0</v>
      </c>
      <c r="BU828" s="28">
        <v>0</v>
      </c>
      <c r="BV828" s="31">
        <f t="shared" si="374"/>
        <v>0</v>
      </c>
      <c r="BW828" s="31">
        <f t="shared" si="370"/>
        <v>0</v>
      </c>
      <c r="BX828" s="31">
        <f t="shared" si="371"/>
        <v>0</v>
      </c>
      <c r="BY828" s="31">
        <f t="shared" si="372"/>
        <v>0</v>
      </c>
      <c r="BZ828" s="31">
        <f t="shared" si="373"/>
        <v>0</v>
      </c>
      <c r="CA828" s="31">
        <f t="shared" si="375"/>
        <v>0</v>
      </c>
      <c r="CB828" s="31">
        <f t="shared" si="376"/>
        <v>0</v>
      </c>
      <c r="CC828" s="31">
        <f t="shared" si="377"/>
        <v>0</v>
      </c>
      <c r="CD828" s="31">
        <f t="shared" si="378"/>
        <v>0</v>
      </c>
      <c r="CE828" s="31">
        <f t="shared" si="379"/>
        <v>0</v>
      </c>
      <c r="CF828" s="85" t="s">
        <v>1404</v>
      </c>
    </row>
    <row r="829" spans="1:84" ht="54.75" customHeight="1" x14ac:dyDescent="0.25">
      <c r="A829" s="7" t="s">
        <v>128</v>
      </c>
      <c r="B829" s="18" t="s">
        <v>217</v>
      </c>
      <c r="C829" s="8" t="s">
        <v>700</v>
      </c>
      <c r="D829" s="63">
        <v>2015</v>
      </c>
      <c r="E829" s="63">
        <v>2015</v>
      </c>
      <c r="F829" s="63" t="s">
        <v>1358</v>
      </c>
      <c r="G829" s="64">
        <v>0</v>
      </c>
      <c r="H829" s="64">
        <f t="shared" si="362"/>
        <v>0</v>
      </c>
      <c r="I829" s="31" t="s">
        <v>1358</v>
      </c>
      <c r="J829" s="31">
        <v>0</v>
      </c>
      <c r="K829" s="31">
        <f t="shared" si="363"/>
        <v>0</v>
      </c>
      <c r="L829" s="31" t="s">
        <v>1358</v>
      </c>
      <c r="M829" s="64">
        <v>0</v>
      </c>
      <c r="N829" s="31">
        <v>0</v>
      </c>
      <c r="O829" s="65">
        <v>0</v>
      </c>
      <c r="P829" s="28">
        <v>0</v>
      </c>
      <c r="Q829" s="28">
        <v>2.6812606649439998</v>
      </c>
      <c r="R829" s="31">
        <v>3.0834497646855996</v>
      </c>
      <c r="S829" s="31">
        <f t="shared" si="359"/>
        <v>0.81745089999999998</v>
      </c>
      <c r="T829" s="31">
        <f t="shared" si="360"/>
        <v>1.6349150396000001</v>
      </c>
      <c r="U829" s="31">
        <f t="shared" si="367"/>
        <v>0.81745089999999998</v>
      </c>
      <c r="V829" s="31">
        <f t="shared" si="364"/>
        <v>0</v>
      </c>
      <c r="W829" s="31">
        <f t="shared" si="356"/>
        <v>0.81745751980000003</v>
      </c>
      <c r="X829" s="31">
        <v>0.81745089999999998</v>
      </c>
      <c r="Y829" s="28">
        <v>0</v>
      </c>
      <c r="Z829" s="28">
        <v>0</v>
      </c>
      <c r="AA829" s="28">
        <v>0</v>
      </c>
      <c r="AB829" s="28">
        <v>0</v>
      </c>
      <c r="AC829" s="28">
        <v>0.81745751980000003</v>
      </c>
      <c r="AD829" s="28">
        <v>0</v>
      </c>
      <c r="AE829" s="28">
        <v>0</v>
      </c>
      <c r="AF829" s="28">
        <v>0.81745751980000003</v>
      </c>
      <c r="AG829" s="28">
        <v>0</v>
      </c>
      <c r="AH829" s="28">
        <v>0</v>
      </c>
      <c r="AI829" s="28">
        <v>0</v>
      </c>
      <c r="AJ829" s="28">
        <v>0</v>
      </c>
      <c r="AK829" s="28">
        <v>0</v>
      </c>
      <c r="AL829" s="28">
        <v>0</v>
      </c>
      <c r="AM829" s="28">
        <v>0</v>
      </c>
      <c r="AN829" s="28">
        <v>0</v>
      </c>
      <c r="AO829" s="28">
        <v>0</v>
      </c>
      <c r="AP829" s="28">
        <v>0</v>
      </c>
      <c r="AQ829" s="28">
        <v>0</v>
      </c>
      <c r="AR829" s="28">
        <v>0</v>
      </c>
      <c r="AS829" s="28">
        <v>0</v>
      </c>
      <c r="AT829" s="28">
        <v>0</v>
      </c>
      <c r="AU829" s="28">
        <v>0</v>
      </c>
      <c r="AV829" s="28">
        <v>0</v>
      </c>
      <c r="AW829" s="28">
        <v>0</v>
      </c>
      <c r="AX829" s="28">
        <v>0</v>
      </c>
      <c r="AY829" s="28">
        <v>0</v>
      </c>
      <c r="AZ829" s="28">
        <v>0</v>
      </c>
      <c r="BA829" s="28">
        <v>0</v>
      </c>
      <c r="BB829" s="28">
        <v>0</v>
      </c>
      <c r="BC829" s="28">
        <v>0</v>
      </c>
      <c r="BD829" s="28">
        <v>0</v>
      </c>
      <c r="BE829" s="28">
        <v>0</v>
      </c>
      <c r="BF829" s="28">
        <v>0</v>
      </c>
      <c r="BG829" s="28">
        <v>0</v>
      </c>
      <c r="BH829" s="28">
        <v>0</v>
      </c>
      <c r="BI829" s="28">
        <v>0</v>
      </c>
      <c r="BJ829" s="28">
        <v>0</v>
      </c>
      <c r="BK829" s="28">
        <v>0</v>
      </c>
      <c r="BL829" s="28">
        <v>0</v>
      </c>
      <c r="BM829" s="28">
        <v>0</v>
      </c>
      <c r="BN829" s="28">
        <v>0</v>
      </c>
      <c r="BO829" s="28">
        <v>0</v>
      </c>
      <c r="BP829" s="28">
        <v>0</v>
      </c>
      <c r="BQ829" s="28">
        <v>0</v>
      </c>
      <c r="BR829" s="28">
        <v>0</v>
      </c>
      <c r="BS829" s="28">
        <v>0</v>
      </c>
      <c r="BT829" s="28">
        <v>0</v>
      </c>
      <c r="BU829" s="28">
        <v>0</v>
      </c>
      <c r="BV829" s="31">
        <f t="shared" si="374"/>
        <v>0</v>
      </c>
      <c r="BW829" s="31">
        <f t="shared" si="370"/>
        <v>0</v>
      </c>
      <c r="BX829" s="31">
        <f t="shared" si="371"/>
        <v>0</v>
      </c>
      <c r="BY829" s="31">
        <f t="shared" si="372"/>
        <v>0</v>
      </c>
      <c r="BZ829" s="31">
        <f t="shared" si="373"/>
        <v>0</v>
      </c>
      <c r="CA829" s="31">
        <f t="shared" si="375"/>
        <v>0</v>
      </c>
      <c r="CB829" s="31">
        <f t="shared" si="376"/>
        <v>0</v>
      </c>
      <c r="CC829" s="31">
        <f t="shared" si="377"/>
        <v>0</v>
      </c>
      <c r="CD829" s="31">
        <f t="shared" si="378"/>
        <v>0</v>
      </c>
      <c r="CE829" s="31">
        <f t="shared" si="379"/>
        <v>0</v>
      </c>
      <c r="CF829" s="85" t="s">
        <v>1404</v>
      </c>
    </row>
    <row r="830" spans="1:84" ht="54.75" customHeight="1" x14ac:dyDescent="0.25">
      <c r="A830" s="7" t="s">
        <v>128</v>
      </c>
      <c r="B830" s="18" t="s">
        <v>218</v>
      </c>
      <c r="C830" s="8" t="s">
        <v>701</v>
      </c>
      <c r="D830" s="63">
        <v>2015</v>
      </c>
      <c r="E830" s="63">
        <v>2015</v>
      </c>
      <c r="F830" s="63" t="s">
        <v>1358</v>
      </c>
      <c r="G830" s="64">
        <v>0</v>
      </c>
      <c r="H830" s="64">
        <f t="shared" si="362"/>
        <v>0</v>
      </c>
      <c r="I830" s="31" t="s">
        <v>1358</v>
      </c>
      <c r="J830" s="31">
        <v>0</v>
      </c>
      <c r="K830" s="31">
        <f t="shared" si="363"/>
        <v>0</v>
      </c>
      <c r="L830" s="31" t="s">
        <v>1358</v>
      </c>
      <c r="M830" s="64">
        <v>0</v>
      </c>
      <c r="N830" s="31">
        <v>0</v>
      </c>
      <c r="O830" s="65">
        <v>0</v>
      </c>
      <c r="P830" s="28">
        <v>0</v>
      </c>
      <c r="Q830" s="28">
        <v>1.6656649182559999</v>
      </c>
      <c r="R830" s="31">
        <v>1.9155146559943999</v>
      </c>
      <c r="S830" s="31">
        <f t="shared" si="359"/>
        <v>0.50783069999999997</v>
      </c>
      <c r="T830" s="31">
        <f t="shared" si="360"/>
        <v>1.0156493404</v>
      </c>
      <c r="U830" s="31">
        <f t="shared" si="367"/>
        <v>0.50783069999999997</v>
      </c>
      <c r="V830" s="31">
        <f t="shared" si="364"/>
        <v>0</v>
      </c>
      <c r="W830" s="31">
        <f t="shared" si="356"/>
        <v>0.50782467019999999</v>
      </c>
      <c r="X830" s="31">
        <v>0.50783069999999997</v>
      </c>
      <c r="Y830" s="28">
        <v>0</v>
      </c>
      <c r="Z830" s="28">
        <v>0</v>
      </c>
      <c r="AA830" s="28">
        <v>0</v>
      </c>
      <c r="AB830" s="28">
        <v>0</v>
      </c>
      <c r="AC830" s="28">
        <v>0.50782467019999999</v>
      </c>
      <c r="AD830" s="28">
        <v>0</v>
      </c>
      <c r="AE830" s="28">
        <v>0</v>
      </c>
      <c r="AF830" s="28">
        <v>0.50782467019999999</v>
      </c>
      <c r="AG830" s="28">
        <v>0</v>
      </c>
      <c r="AH830" s="28">
        <v>0</v>
      </c>
      <c r="AI830" s="28">
        <v>0</v>
      </c>
      <c r="AJ830" s="28">
        <v>0</v>
      </c>
      <c r="AK830" s="28">
        <v>0</v>
      </c>
      <c r="AL830" s="28">
        <v>0</v>
      </c>
      <c r="AM830" s="28">
        <v>0</v>
      </c>
      <c r="AN830" s="28">
        <v>0</v>
      </c>
      <c r="AO830" s="28">
        <v>0</v>
      </c>
      <c r="AP830" s="28">
        <v>0</v>
      </c>
      <c r="AQ830" s="28">
        <v>0</v>
      </c>
      <c r="AR830" s="28">
        <v>0</v>
      </c>
      <c r="AS830" s="28">
        <v>0</v>
      </c>
      <c r="AT830" s="28">
        <v>0</v>
      </c>
      <c r="AU830" s="28">
        <v>0</v>
      </c>
      <c r="AV830" s="28">
        <v>0</v>
      </c>
      <c r="AW830" s="28">
        <v>0</v>
      </c>
      <c r="AX830" s="28">
        <v>0</v>
      </c>
      <c r="AY830" s="28">
        <v>0</v>
      </c>
      <c r="AZ830" s="28">
        <v>0</v>
      </c>
      <c r="BA830" s="28">
        <v>0</v>
      </c>
      <c r="BB830" s="28">
        <v>0</v>
      </c>
      <c r="BC830" s="28">
        <v>0</v>
      </c>
      <c r="BD830" s="28">
        <v>0</v>
      </c>
      <c r="BE830" s="28">
        <v>0</v>
      </c>
      <c r="BF830" s="28">
        <v>0</v>
      </c>
      <c r="BG830" s="28">
        <v>0</v>
      </c>
      <c r="BH830" s="28">
        <v>0</v>
      </c>
      <c r="BI830" s="28">
        <v>0</v>
      </c>
      <c r="BJ830" s="28">
        <v>0</v>
      </c>
      <c r="BK830" s="28">
        <v>0</v>
      </c>
      <c r="BL830" s="28">
        <v>0</v>
      </c>
      <c r="BM830" s="28">
        <v>0</v>
      </c>
      <c r="BN830" s="28">
        <v>0</v>
      </c>
      <c r="BO830" s="28">
        <v>0</v>
      </c>
      <c r="BP830" s="28">
        <v>0</v>
      </c>
      <c r="BQ830" s="28">
        <v>0</v>
      </c>
      <c r="BR830" s="28">
        <v>0</v>
      </c>
      <c r="BS830" s="28">
        <v>0</v>
      </c>
      <c r="BT830" s="28">
        <v>0</v>
      </c>
      <c r="BU830" s="28">
        <v>0</v>
      </c>
      <c r="BV830" s="31">
        <f t="shared" si="374"/>
        <v>0</v>
      </c>
      <c r="BW830" s="31">
        <f t="shared" si="370"/>
        <v>0</v>
      </c>
      <c r="BX830" s="31">
        <f t="shared" si="371"/>
        <v>0</v>
      </c>
      <c r="BY830" s="31">
        <f t="shared" si="372"/>
        <v>0</v>
      </c>
      <c r="BZ830" s="31">
        <f t="shared" si="373"/>
        <v>0</v>
      </c>
      <c r="CA830" s="31">
        <f t="shared" si="375"/>
        <v>0</v>
      </c>
      <c r="CB830" s="31">
        <f t="shared" si="376"/>
        <v>0</v>
      </c>
      <c r="CC830" s="31">
        <f t="shared" si="377"/>
        <v>0</v>
      </c>
      <c r="CD830" s="31">
        <f t="shared" si="378"/>
        <v>0</v>
      </c>
      <c r="CE830" s="31">
        <f t="shared" si="379"/>
        <v>0</v>
      </c>
      <c r="CF830" s="85" t="s">
        <v>1402</v>
      </c>
    </row>
    <row r="831" spans="1:84" ht="54.75" customHeight="1" x14ac:dyDescent="0.25">
      <c r="A831" s="7" t="s">
        <v>128</v>
      </c>
      <c r="B831" s="18" t="s">
        <v>219</v>
      </c>
      <c r="C831" s="8" t="s">
        <v>702</v>
      </c>
      <c r="D831" s="63">
        <v>2015</v>
      </c>
      <c r="E831" s="63">
        <v>2015</v>
      </c>
      <c r="F831" s="63" t="s">
        <v>1358</v>
      </c>
      <c r="G831" s="64">
        <v>0</v>
      </c>
      <c r="H831" s="64">
        <f t="shared" si="362"/>
        <v>0</v>
      </c>
      <c r="I831" s="31" t="s">
        <v>1358</v>
      </c>
      <c r="J831" s="31">
        <v>0</v>
      </c>
      <c r="K831" s="31">
        <f t="shared" si="363"/>
        <v>0</v>
      </c>
      <c r="L831" s="31" t="s">
        <v>1358</v>
      </c>
      <c r="M831" s="64">
        <v>0</v>
      </c>
      <c r="N831" s="31">
        <v>0</v>
      </c>
      <c r="O831" s="65">
        <v>0</v>
      </c>
      <c r="P831" s="28">
        <v>0</v>
      </c>
      <c r="Q831" s="28">
        <v>1.1690288140639997</v>
      </c>
      <c r="R831" s="31">
        <v>1.3443831361735996</v>
      </c>
      <c r="S831" s="31">
        <f t="shared" si="359"/>
        <v>0.35640601999999993</v>
      </c>
      <c r="T831" s="31">
        <f t="shared" si="360"/>
        <v>0.71282244759999991</v>
      </c>
      <c r="U831" s="31">
        <f t="shared" si="367"/>
        <v>0.35640601999999993</v>
      </c>
      <c r="V831" s="31">
        <f t="shared" si="364"/>
        <v>0</v>
      </c>
      <c r="W831" s="31">
        <f t="shared" si="356"/>
        <v>0.35641122379999995</v>
      </c>
      <c r="X831" s="31">
        <v>0.35640601999999993</v>
      </c>
      <c r="Y831" s="28">
        <v>0</v>
      </c>
      <c r="Z831" s="28">
        <v>0</v>
      </c>
      <c r="AA831" s="28">
        <v>0</v>
      </c>
      <c r="AB831" s="28">
        <v>0</v>
      </c>
      <c r="AC831" s="28">
        <v>0.35641122379999995</v>
      </c>
      <c r="AD831" s="28">
        <v>0</v>
      </c>
      <c r="AE831" s="28">
        <v>0</v>
      </c>
      <c r="AF831" s="28">
        <v>0.35641122379999995</v>
      </c>
      <c r="AG831" s="28">
        <v>0</v>
      </c>
      <c r="AH831" s="28">
        <v>0</v>
      </c>
      <c r="AI831" s="28">
        <v>0</v>
      </c>
      <c r="AJ831" s="28">
        <v>0</v>
      </c>
      <c r="AK831" s="28">
        <v>0</v>
      </c>
      <c r="AL831" s="28">
        <v>0</v>
      </c>
      <c r="AM831" s="28">
        <v>0</v>
      </c>
      <c r="AN831" s="28">
        <v>0</v>
      </c>
      <c r="AO831" s="28">
        <v>0</v>
      </c>
      <c r="AP831" s="28">
        <v>0</v>
      </c>
      <c r="AQ831" s="28">
        <v>0</v>
      </c>
      <c r="AR831" s="28">
        <v>0</v>
      </c>
      <c r="AS831" s="28">
        <v>0</v>
      </c>
      <c r="AT831" s="28">
        <v>0</v>
      </c>
      <c r="AU831" s="28">
        <v>0</v>
      </c>
      <c r="AV831" s="28">
        <v>0</v>
      </c>
      <c r="AW831" s="28">
        <v>0</v>
      </c>
      <c r="AX831" s="28">
        <v>0</v>
      </c>
      <c r="AY831" s="28">
        <v>0</v>
      </c>
      <c r="AZ831" s="28">
        <v>0</v>
      </c>
      <c r="BA831" s="28">
        <v>0</v>
      </c>
      <c r="BB831" s="28">
        <v>0</v>
      </c>
      <c r="BC831" s="28">
        <v>0</v>
      </c>
      <c r="BD831" s="28">
        <v>0</v>
      </c>
      <c r="BE831" s="28">
        <v>0</v>
      </c>
      <c r="BF831" s="28">
        <v>0</v>
      </c>
      <c r="BG831" s="28">
        <v>0</v>
      </c>
      <c r="BH831" s="28">
        <v>0</v>
      </c>
      <c r="BI831" s="28">
        <v>0</v>
      </c>
      <c r="BJ831" s="28">
        <v>0</v>
      </c>
      <c r="BK831" s="28">
        <v>0</v>
      </c>
      <c r="BL831" s="28">
        <v>0</v>
      </c>
      <c r="BM831" s="28">
        <v>0</v>
      </c>
      <c r="BN831" s="28">
        <v>0</v>
      </c>
      <c r="BO831" s="28">
        <v>0</v>
      </c>
      <c r="BP831" s="28">
        <v>0</v>
      </c>
      <c r="BQ831" s="28">
        <v>0</v>
      </c>
      <c r="BR831" s="28">
        <v>0</v>
      </c>
      <c r="BS831" s="28">
        <v>0</v>
      </c>
      <c r="BT831" s="28">
        <v>0</v>
      </c>
      <c r="BU831" s="28">
        <v>0</v>
      </c>
      <c r="BV831" s="31">
        <f t="shared" si="374"/>
        <v>0</v>
      </c>
      <c r="BW831" s="31">
        <f t="shared" si="370"/>
        <v>0</v>
      </c>
      <c r="BX831" s="31">
        <f t="shared" si="371"/>
        <v>0</v>
      </c>
      <c r="BY831" s="31">
        <f t="shared" si="372"/>
        <v>0</v>
      </c>
      <c r="BZ831" s="31">
        <f t="shared" si="373"/>
        <v>0</v>
      </c>
      <c r="CA831" s="31">
        <f t="shared" si="375"/>
        <v>0</v>
      </c>
      <c r="CB831" s="31">
        <f t="shared" si="376"/>
        <v>0</v>
      </c>
      <c r="CC831" s="31">
        <f t="shared" si="377"/>
        <v>0</v>
      </c>
      <c r="CD831" s="31">
        <f t="shared" si="378"/>
        <v>0</v>
      </c>
      <c r="CE831" s="31">
        <f t="shared" si="379"/>
        <v>0</v>
      </c>
      <c r="CF831" s="85" t="s">
        <v>1402</v>
      </c>
    </row>
    <row r="832" spans="1:84" ht="54.75" customHeight="1" x14ac:dyDescent="0.25">
      <c r="A832" s="7" t="s">
        <v>128</v>
      </c>
      <c r="B832" s="18" t="s">
        <v>220</v>
      </c>
      <c r="C832" s="8" t="s">
        <v>703</v>
      </c>
      <c r="D832" s="63">
        <v>2015</v>
      </c>
      <c r="E832" s="63">
        <v>2015</v>
      </c>
      <c r="F832" s="63" t="s">
        <v>1358</v>
      </c>
      <c r="G832" s="64">
        <v>0</v>
      </c>
      <c r="H832" s="64">
        <f t="shared" si="362"/>
        <v>0</v>
      </c>
      <c r="I832" s="31" t="s">
        <v>1358</v>
      </c>
      <c r="J832" s="31">
        <v>0</v>
      </c>
      <c r="K832" s="31">
        <f t="shared" si="363"/>
        <v>0</v>
      </c>
      <c r="L832" s="31" t="s">
        <v>1358</v>
      </c>
      <c r="M832" s="64">
        <v>0</v>
      </c>
      <c r="N832" s="31">
        <v>0</v>
      </c>
      <c r="O832" s="65">
        <v>0</v>
      </c>
      <c r="P832" s="28">
        <v>0</v>
      </c>
      <c r="Q832" s="28">
        <v>1.4034082785279998</v>
      </c>
      <c r="R832" s="31">
        <v>1.6139195203071997</v>
      </c>
      <c r="S832" s="31">
        <f t="shared" si="359"/>
        <v>0.42787153999999999</v>
      </c>
      <c r="T832" s="31">
        <f t="shared" si="360"/>
        <v>0.85573675519999992</v>
      </c>
      <c r="U832" s="31">
        <f t="shared" si="367"/>
        <v>0.42787153999999999</v>
      </c>
      <c r="V832" s="31">
        <f t="shared" si="364"/>
        <v>0</v>
      </c>
      <c r="W832" s="31">
        <f t="shared" si="356"/>
        <v>0.42786837759999996</v>
      </c>
      <c r="X832" s="31">
        <v>0.42787153999999999</v>
      </c>
      <c r="Y832" s="28">
        <v>0</v>
      </c>
      <c r="Z832" s="28">
        <v>0</v>
      </c>
      <c r="AA832" s="28">
        <v>0</v>
      </c>
      <c r="AB832" s="28">
        <v>0</v>
      </c>
      <c r="AC832" s="28">
        <v>0.42786837759999996</v>
      </c>
      <c r="AD832" s="28">
        <v>0</v>
      </c>
      <c r="AE832" s="28">
        <v>0</v>
      </c>
      <c r="AF832" s="28">
        <v>0.42786837759999996</v>
      </c>
      <c r="AG832" s="28">
        <v>0</v>
      </c>
      <c r="AH832" s="28">
        <v>0</v>
      </c>
      <c r="AI832" s="28">
        <v>0</v>
      </c>
      <c r="AJ832" s="28">
        <v>0</v>
      </c>
      <c r="AK832" s="28">
        <v>0</v>
      </c>
      <c r="AL832" s="28">
        <v>0</v>
      </c>
      <c r="AM832" s="28">
        <v>0</v>
      </c>
      <c r="AN832" s="28">
        <v>0</v>
      </c>
      <c r="AO832" s="28">
        <v>0</v>
      </c>
      <c r="AP832" s="28">
        <v>0</v>
      </c>
      <c r="AQ832" s="28">
        <v>0</v>
      </c>
      <c r="AR832" s="28">
        <v>0</v>
      </c>
      <c r="AS832" s="28">
        <v>0</v>
      </c>
      <c r="AT832" s="28">
        <v>0</v>
      </c>
      <c r="AU832" s="28">
        <v>0</v>
      </c>
      <c r="AV832" s="28">
        <v>0</v>
      </c>
      <c r="AW832" s="28">
        <v>0</v>
      </c>
      <c r="AX832" s="28">
        <v>0</v>
      </c>
      <c r="AY832" s="28">
        <v>0</v>
      </c>
      <c r="AZ832" s="28">
        <v>0</v>
      </c>
      <c r="BA832" s="28">
        <v>0</v>
      </c>
      <c r="BB832" s="28">
        <v>0</v>
      </c>
      <c r="BC832" s="28">
        <v>0</v>
      </c>
      <c r="BD832" s="28">
        <v>0</v>
      </c>
      <c r="BE832" s="28">
        <v>0</v>
      </c>
      <c r="BF832" s="28">
        <v>0</v>
      </c>
      <c r="BG832" s="28">
        <v>0</v>
      </c>
      <c r="BH832" s="28">
        <v>0</v>
      </c>
      <c r="BI832" s="28">
        <v>0</v>
      </c>
      <c r="BJ832" s="28">
        <v>0</v>
      </c>
      <c r="BK832" s="28">
        <v>0</v>
      </c>
      <c r="BL832" s="28">
        <v>0</v>
      </c>
      <c r="BM832" s="28">
        <v>0</v>
      </c>
      <c r="BN832" s="28">
        <v>0</v>
      </c>
      <c r="BO832" s="28">
        <v>0</v>
      </c>
      <c r="BP832" s="28">
        <v>0</v>
      </c>
      <c r="BQ832" s="28">
        <v>0</v>
      </c>
      <c r="BR832" s="28">
        <v>0</v>
      </c>
      <c r="BS832" s="28">
        <v>0</v>
      </c>
      <c r="BT832" s="28">
        <v>0</v>
      </c>
      <c r="BU832" s="28">
        <v>0</v>
      </c>
      <c r="BV832" s="31">
        <f t="shared" si="374"/>
        <v>0</v>
      </c>
      <c r="BW832" s="31">
        <f t="shared" si="370"/>
        <v>0</v>
      </c>
      <c r="BX832" s="31">
        <f t="shared" si="371"/>
        <v>0</v>
      </c>
      <c r="BY832" s="31">
        <f t="shared" si="372"/>
        <v>0</v>
      </c>
      <c r="BZ832" s="31">
        <f t="shared" si="373"/>
        <v>0</v>
      </c>
      <c r="CA832" s="31">
        <f t="shared" si="375"/>
        <v>0</v>
      </c>
      <c r="CB832" s="31">
        <f t="shared" si="376"/>
        <v>0</v>
      </c>
      <c r="CC832" s="31">
        <f t="shared" si="377"/>
        <v>0</v>
      </c>
      <c r="CD832" s="31">
        <f t="shared" si="378"/>
        <v>0</v>
      </c>
      <c r="CE832" s="31">
        <f t="shared" si="379"/>
        <v>0</v>
      </c>
      <c r="CF832" s="85" t="s">
        <v>1402</v>
      </c>
    </row>
    <row r="833" spans="1:84" ht="54.75" customHeight="1" x14ac:dyDescent="0.25">
      <c r="A833" s="7" t="s">
        <v>128</v>
      </c>
      <c r="B833" s="18" t="s">
        <v>221</v>
      </c>
      <c r="C833" s="8" t="s">
        <v>704</v>
      </c>
      <c r="D833" s="63">
        <v>2015</v>
      </c>
      <c r="E833" s="63">
        <v>2015</v>
      </c>
      <c r="F833" s="63" t="s">
        <v>1358</v>
      </c>
      <c r="G833" s="64">
        <v>0</v>
      </c>
      <c r="H833" s="64">
        <f t="shared" si="362"/>
        <v>0</v>
      </c>
      <c r="I833" s="31" t="s">
        <v>1358</v>
      </c>
      <c r="J833" s="31">
        <v>0</v>
      </c>
      <c r="K833" s="31">
        <f t="shared" si="363"/>
        <v>0</v>
      </c>
      <c r="L833" s="31" t="s">
        <v>1358</v>
      </c>
      <c r="M833" s="64">
        <v>0</v>
      </c>
      <c r="N833" s="31">
        <v>0</v>
      </c>
      <c r="O833" s="65">
        <v>0</v>
      </c>
      <c r="P833" s="28">
        <v>0</v>
      </c>
      <c r="Q833" s="28">
        <v>1.8678562011199997</v>
      </c>
      <c r="R833" s="31">
        <v>2.1480346312879997</v>
      </c>
      <c r="S833" s="31">
        <f t="shared" si="359"/>
        <v>0.56946209999999997</v>
      </c>
      <c r="T833" s="31">
        <f t="shared" si="360"/>
        <v>1.1389367079999999</v>
      </c>
      <c r="U833" s="31">
        <f t="shared" si="367"/>
        <v>0.56946209999999997</v>
      </c>
      <c r="V833" s="31">
        <f t="shared" si="364"/>
        <v>0</v>
      </c>
      <c r="W833" s="31">
        <f t="shared" si="356"/>
        <v>0.56946835399999995</v>
      </c>
      <c r="X833" s="31">
        <v>0.56946209999999997</v>
      </c>
      <c r="Y833" s="28">
        <v>0</v>
      </c>
      <c r="Z833" s="28">
        <v>0</v>
      </c>
      <c r="AA833" s="28">
        <v>0</v>
      </c>
      <c r="AB833" s="28">
        <v>0</v>
      </c>
      <c r="AC833" s="28">
        <v>0.56946835399999995</v>
      </c>
      <c r="AD833" s="28">
        <v>0</v>
      </c>
      <c r="AE833" s="28">
        <v>0</v>
      </c>
      <c r="AF833" s="28">
        <v>0.56946835399999995</v>
      </c>
      <c r="AG833" s="28">
        <v>0</v>
      </c>
      <c r="AH833" s="28">
        <v>0</v>
      </c>
      <c r="AI833" s="28">
        <v>0</v>
      </c>
      <c r="AJ833" s="28">
        <v>0</v>
      </c>
      <c r="AK833" s="28">
        <v>0</v>
      </c>
      <c r="AL833" s="28">
        <v>0</v>
      </c>
      <c r="AM833" s="28">
        <v>0</v>
      </c>
      <c r="AN833" s="28">
        <v>0</v>
      </c>
      <c r="AO833" s="28">
        <v>0</v>
      </c>
      <c r="AP833" s="28">
        <v>0</v>
      </c>
      <c r="AQ833" s="28">
        <v>0</v>
      </c>
      <c r="AR833" s="28">
        <v>0</v>
      </c>
      <c r="AS833" s="28">
        <v>0</v>
      </c>
      <c r="AT833" s="28">
        <v>0</v>
      </c>
      <c r="AU833" s="28">
        <v>0</v>
      </c>
      <c r="AV833" s="28">
        <v>0</v>
      </c>
      <c r="AW833" s="28">
        <v>0</v>
      </c>
      <c r="AX833" s="28">
        <v>0</v>
      </c>
      <c r="AY833" s="28">
        <v>0</v>
      </c>
      <c r="AZ833" s="28">
        <v>0</v>
      </c>
      <c r="BA833" s="28">
        <v>0</v>
      </c>
      <c r="BB833" s="28">
        <v>0</v>
      </c>
      <c r="BC833" s="28">
        <v>0</v>
      </c>
      <c r="BD833" s="28">
        <v>0</v>
      </c>
      <c r="BE833" s="28">
        <v>0</v>
      </c>
      <c r="BF833" s="28">
        <v>0</v>
      </c>
      <c r="BG833" s="28">
        <v>0</v>
      </c>
      <c r="BH833" s="28">
        <v>0</v>
      </c>
      <c r="BI833" s="28">
        <v>0</v>
      </c>
      <c r="BJ833" s="28">
        <v>0</v>
      </c>
      <c r="BK833" s="28">
        <v>0</v>
      </c>
      <c r="BL833" s="28">
        <v>0</v>
      </c>
      <c r="BM833" s="28">
        <v>0</v>
      </c>
      <c r="BN833" s="28">
        <v>0</v>
      </c>
      <c r="BO833" s="28">
        <v>0</v>
      </c>
      <c r="BP833" s="28">
        <v>0</v>
      </c>
      <c r="BQ833" s="28">
        <v>0</v>
      </c>
      <c r="BR833" s="28">
        <v>0</v>
      </c>
      <c r="BS833" s="28">
        <v>0</v>
      </c>
      <c r="BT833" s="28">
        <v>0</v>
      </c>
      <c r="BU833" s="28">
        <v>0</v>
      </c>
      <c r="BV833" s="31">
        <f t="shared" si="374"/>
        <v>0</v>
      </c>
      <c r="BW833" s="31">
        <f t="shared" si="370"/>
        <v>0</v>
      </c>
      <c r="BX833" s="31">
        <f t="shared" si="371"/>
        <v>0</v>
      </c>
      <c r="BY833" s="31">
        <f t="shared" si="372"/>
        <v>0</v>
      </c>
      <c r="BZ833" s="31">
        <f t="shared" si="373"/>
        <v>0</v>
      </c>
      <c r="CA833" s="31">
        <f t="shared" si="375"/>
        <v>0</v>
      </c>
      <c r="CB833" s="31">
        <f t="shared" si="376"/>
        <v>0</v>
      </c>
      <c r="CC833" s="31">
        <f t="shared" si="377"/>
        <v>0</v>
      </c>
      <c r="CD833" s="31">
        <f t="shared" si="378"/>
        <v>0</v>
      </c>
      <c r="CE833" s="31">
        <f t="shared" si="379"/>
        <v>0</v>
      </c>
      <c r="CF833" s="85" t="s">
        <v>1402</v>
      </c>
    </row>
    <row r="834" spans="1:84" ht="54.75" customHeight="1" x14ac:dyDescent="0.25">
      <c r="A834" s="7" t="s">
        <v>128</v>
      </c>
      <c r="B834" s="18" t="s">
        <v>222</v>
      </c>
      <c r="C834" s="8" t="s">
        <v>705</v>
      </c>
      <c r="D834" s="63">
        <v>2015</v>
      </c>
      <c r="E834" s="63">
        <v>2015</v>
      </c>
      <c r="F834" s="63" t="s">
        <v>1358</v>
      </c>
      <c r="G834" s="64">
        <v>0</v>
      </c>
      <c r="H834" s="64">
        <f t="shared" si="362"/>
        <v>0</v>
      </c>
      <c r="I834" s="31" t="s">
        <v>1358</v>
      </c>
      <c r="J834" s="31">
        <v>0</v>
      </c>
      <c r="K834" s="31">
        <f t="shared" si="363"/>
        <v>0</v>
      </c>
      <c r="L834" s="31" t="s">
        <v>1358</v>
      </c>
      <c r="M834" s="64">
        <v>0</v>
      </c>
      <c r="N834" s="31">
        <v>0</v>
      </c>
      <c r="O834" s="65">
        <v>0</v>
      </c>
      <c r="P834" s="28">
        <v>0</v>
      </c>
      <c r="Q834" s="28">
        <v>0.75401987161599993</v>
      </c>
      <c r="R834" s="31">
        <v>0.86712285235839981</v>
      </c>
      <c r="S834" s="31">
        <f t="shared" si="359"/>
        <v>0.22988877999999999</v>
      </c>
      <c r="T834" s="31">
        <f t="shared" si="360"/>
        <v>0.45976821439999999</v>
      </c>
      <c r="U834" s="31">
        <f t="shared" si="367"/>
        <v>0.22988877999999999</v>
      </c>
      <c r="V834" s="31">
        <f t="shared" si="364"/>
        <v>0</v>
      </c>
      <c r="W834" s="31">
        <f t="shared" ref="W834:W897" si="380">AC834+BQ834</f>
        <v>0.22988410719999999</v>
      </c>
      <c r="X834" s="31">
        <v>0.22988877999999999</v>
      </c>
      <c r="Y834" s="28">
        <v>0</v>
      </c>
      <c r="Z834" s="28">
        <v>0</v>
      </c>
      <c r="AA834" s="28">
        <v>0</v>
      </c>
      <c r="AB834" s="28">
        <v>0</v>
      </c>
      <c r="AC834" s="28">
        <v>0.22988410719999999</v>
      </c>
      <c r="AD834" s="28">
        <v>0</v>
      </c>
      <c r="AE834" s="28">
        <v>0</v>
      </c>
      <c r="AF834" s="28">
        <v>0.22988410719999999</v>
      </c>
      <c r="AG834" s="28">
        <v>0</v>
      </c>
      <c r="AH834" s="28">
        <v>0</v>
      </c>
      <c r="AI834" s="28">
        <v>0</v>
      </c>
      <c r="AJ834" s="28">
        <v>0</v>
      </c>
      <c r="AK834" s="28">
        <v>0</v>
      </c>
      <c r="AL834" s="28">
        <v>0</v>
      </c>
      <c r="AM834" s="28">
        <v>0</v>
      </c>
      <c r="AN834" s="28">
        <v>0</v>
      </c>
      <c r="AO834" s="28">
        <v>0</v>
      </c>
      <c r="AP834" s="28">
        <v>0</v>
      </c>
      <c r="AQ834" s="28">
        <v>0</v>
      </c>
      <c r="AR834" s="28">
        <v>0</v>
      </c>
      <c r="AS834" s="28">
        <v>0</v>
      </c>
      <c r="AT834" s="28">
        <v>0</v>
      </c>
      <c r="AU834" s="28">
        <v>0</v>
      </c>
      <c r="AV834" s="28">
        <v>0</v>
      </c>
      <c r="AW834" s="28">
        <v>0</v>
      </c>
      <c r="AX834" s="28">
        <v>0</v>
      </c>
      <c r="AY834" s="28">
        <v>0</v>
      </c>
      <c r="AZ834" s="28">
        <v>0</v>
      </c>
      <c r="BA834" s="28">
        <v>0</v>
      </c>
      <c r="BB834" s="28">
        <v>0</v>
      </c>
      <c r="BC834" s="28">
        <v>0</v>
      </c>
      <c r="BD834" s="28">
        <v>0</v>
      </c>
      <c r="BE834" s="28">
        <v>0</v>
      </c>
      <c r="BF834" s="28">
        <v>0</v>
      </c>
      <c r="BG834" s="28">
        <v>0</v>
      </c>
      <c r="BH834" s="28">
        <v>0</v>
      </c>
      <c r="BI834" s="28">
        <v>0</v>
      </c>
      <c r="BJ834" s="28">
        <v>0</v>
      </c>
      <c r="BK834" s="28">
        <v>0</v>
      </c>
      <c r="BL834" s="28">
        <v>0</v>
      </c>
      <c r="BM834" s="28">
        <v>0</v>
      </c>
      <c r="BN834" s="28">
        <v>0</v>
      </c>
      <c r="BO834" s="28">
        <v>0</v>
      </c>
      <c r="BP834" s="28">
        <v>0</v>
      </c>
      <c r="BQ834" s="28">
        <v>0</v>
      </c>
      <c r="BR834" s="28">
        <v>0</v>
      </c>
      <c r="BS834" s="28">
        <v>0</v>
      </c>
      <c r="BT834" s="28">
        <v>0</v>
      </c>
      <c r="BU834" s="28">
        <v>0</v>
      </c>
      <c r="BV834" s="31">
        <f t="shared" si="374"/>
        <v>0</v>
      </c>
      <c r="BW834" s="31">
        <f t="shared" si="370"/>
        <v>0</v>
      </c>
      <c r="BX834" s="31">
        <f t="shared" si="371"/>
        <v>0</v>
      </c>
      <c r="BY834" s="31">
        <f t="shared" si="372"/>
        <v>0</v>
      </c>
      <c r="BZ834" s="31">
        <f t="shared" si="373"/>
        <v>0</v>
      </c>
      <c r="CA834" s="31">
        <f t="shared" si="375"/>
        <v>0</v>
      </c>
      <c r="CB834" s="31">
        <f t="shared" si="376"/>
        <v>0</v>
      </c>
      <c r="CC834" s="31">
        <f t="shared" si="377"/>
        <v>0</v>
      </c>
      <c r="CD834" s="31">
        <f t="shared" si="378"/>
        <v>0</v>
      </c>
      <c r="CE834" s="31">
        <f t="shared" si="379"/>
        <v>0</v>
      </c>
      <c r="CF834" s="85" t="s">
        <v>1402</v>
      </c>
    </row>
    <row r="835" spans="1:84" ht="54.75" customHeight="1" x14ac:dyDescent="0.25">
      <c r="A835" s="7" t="s">
        <v>128</v>
      </c>
      <c r="B835" s="18" t="s">
        <v>223</v>
      </c>
      <c r="C835" s="8" t="s">
        <v>706</v>
      </c>
      <c r="D835" s="63">
        <v>2015</v>
      </c>
      <c r="E835" s="63">
        <v>2015</v>
      </c>
      <c r="F835" s="63" t="s">
        <v>1358</v>
      </c>
      <c r="G835" s="64">
        <v>0</v>
      </c>
      <c r="H835" s="64">
        <f t="shared" si="362"/>
        <v>0</v>
      </c>
      <c r="I835" s="31" t="s">
        <v>1358</v>
      </c>
      <c r="J835" s="31">
        <v>0</v>
      </c>
      <c r="K835" s="31">
        <f t="shared" si="363"/>
        <v>0</v>
      </c>
      <c r="L835" s="31" t="s">
        <v>1358</v>
      </c>
      <c r="M835" s="64">
        <v>0</v>
      </c>
      <c r="N835" s="31">
        <v>0</v>
      </c>
      <c r="O835" s="65">
        <v>0</v>
      </c>
      <c r="P835" s="28">
        <v>0</v>
      </c>
      <c r="Q835" s="28">
        <v>2.6604507626719998</v>
      </c>
      <c r="R835" s="31">
        <v>3.0595183770727994</v>
      </c>
      <c r="S835" s="31">
        <f t="shared" si="359"/>
        <v>0.81111312000000002</v>
      </c>
      <c r="T835" s="31">
        <f t="shared" si="360"/>
        <v>1.6222260747999999</v>
      </c>
      <c r="U835" s="31">
        <f t="shared" si="367"/>
        <v>0.81111312000000002</v>
      </c>
      <c r="V835" s="31">
        <f t="shared" si="364"/>
        <v>0</v>
      </c>
      <c r="W835" s="31">
        <f t="shared" si="380"/>
        <v>0.81111303739999996</v>
      </c>
      <c r="X835" s="31">
        <v>0.81111312000000002</v>
      </c>
      <c r="Y835" s="28">
        <v>0</v>
      </c>
      <c r="Z835" s="28">
        <v>0</v>
      </c>
      <c r="AA835" s="28">
        <v>0</v>
      </c>
      <c r="AB835" s="28">
        <v>0</v>
      </c>
      <c r="AC835" s="28">
        <v>0.81111303739999996</v>
      </c>
      <c r="AD835" s="28">
        <v>0</v>
      </c>
      <c r="AE835" s="28">
        <v>0</v>
      </c>
      <c r="AF835" s="28">
        <v>0.81111303739999996</v>
      </c>
      <c r="AG835" s="28">
        <v>0</v>
      </c>
      <c r="AH835" s="28">
        <v>0</v>
      </c>
      <c r="AI835" s="28">
        <v>0</v>
      </c>
      <c r="AJ835" s="28">
        <v>0</v>
      </c>
      <c r="AK835" s="28">
        <v>0</v>
      </c>
      <c r="AL835" s="28">
        <v>0</v>
      </c>
      <c r="AM835" s="28">
        <v>0</v>
      </c>
      <c r="AN835" s="28">
        <v>0</v>
      </c>
      <c r="AO835" s="28">
        <v>0</v>
      </c>
      <c r="AP835" s="28">
        <v>0</v>
      </c>
      <c r="AQ835" s="28">
        <v>0</v>
      </c>
      <c r="AR835" s="28">
        <v>0</v>
      </c>
      <c r="AS835" s="28">
        <v>0</v>
      </c>
      <c r="AT835" s="28">
        <v>0</v>
      </c>
      <c r="AU835" s="28">
        <v>0</v>
      </c>
      <c r="AV835" s="28">
        <v>0</v>
      </c>
      <c r="AW835" s="28">
        <v>0</v>
      </c>
      <c r="AX835" s="28">
        <v>0</v>
      </c>
      <c r="AY835" s="28">
        <v>0</v>
      </c>
      <c r="AZ835" s="28">
        <v>0</v>
      </c>
      <c r="BA835" s="28">
        <v>0</v>
      </c>
      <c r="BB835" s="28">
        <v>0</v>
      </c>
      <c r="BC835" s="28">
        <v>0</v>
      </c>
      <c r="BD835" s="28">
        <v>0</v>
      </c>
      <c r="BE835" s="28">
        <v>0</v>
      </c>
      <c r="BF835" s="28">
        <v>0</v>
      </c>
      <c r="BG835" s="28">
        <v>0</v>
      </c>
      <c r="BH835" s="28">
        <v>0</v>
      </c>
      <c r="BI835" s="28">
        <v>0</v>
      </c>
      <c r="BJ835" s="28">
        <v>0</v>
      </c>
      <c r="BK835" s="28">
        <v>0</v>
      </c>
      <c r="BL835" s="28">
        <v>0</v>
      </c>
      <c r="BM835" s="28">
        <v>0</v>
      </c>
      <c r="BN835" s="28">
        <v>0</v>
      </c>
      <c r="BO835" s="28">
        <v>0</v>
      </c>
      <c r="BP835" s="28">
        <v>0</v>
      </c>
      <c r="BQ835" s="28">
        <v>0</v>
      </c>
      <c r="BR835" s="28">
        <v>0</v>
      </c>
      <c r="BS835" s="28">
        <v>0</v>
      </c>
      <c r="BT835" s="28">
        <v>0</v>
      </c>
      <c r="BU835" s="28">
        <v>0</v>
      </c>
      <c r="BV835" s="31">
        <f t="shared" si="374"/>
        <v>0</v>
      </c>
      <c r="BW835" s="31">
        <f t="shared" si="370"/>
        <v>0</v>
      </c>
      <c r="BX835" s="31">
        <f t="shared" si="371"/>
        <v>0</v>
      </c>
      <c r="BY835" s="31">
        <f t="shared" si="372"/>
        <v>0</v>
      </c>
      <c r="BZ835" s="31">
        <f t="shared" si="373"/>
        <v>0</v>
      </c>
      <c r="CA835" s="31">
        <f t="shared" si="375"/>
        <v>0</v>
      </c>
      <c r="CB835" s="31">
        <f t="shared" si="376"/>
        <v>0</v>
      </c>
      <c r="CC835" s="31">
        <f t="shared" si="377"/>
        <v>0</v>
      </c>
      <c r="CD835" s="31">
        <f t="shared" si="378"/>
        <v>0</v>
      </c>
      <c r="CE835" s="31">
        <f t="shared" si="379"/>
        <v>0</v>
      </c>
      <c r="CF835" s="85" t="s">
        <v>1404</v>
      </c>
    </row>
    <row r="836" spans="1:84" ht="54.75" customHeight="1" x14ac:dyDescent="0.25">
      <c r="A836" s="7" t="s">
        <v>128</v>
      </c>
      <c r="B836" s="18" t="s">
        <v>224</v>
      </c>
      <c r="C836" s="8" t="s">
        <v>707</v>
      </c>
      <c r="D836" s="63">
        <v>2015</v>
      </c>
      <c r="E836" s="63">
        <v>2015</v>
      </c>
      <c r="F836" s="63" t="s">
        <v>1358</v>
      </c>
      <c r="G836" s="64">
        <v>0</v>
      </c>
      <c r="H836" s="64">
        <f t="shared" si="362"/>
        <v>0</v>
      </c>
      <c r="I836" s="31" t="s">
        <v>1358</v>
      </c>
      <c r="J836" s="31">
        <v>0</v>
      </c>
      <c r="K836" s="31">
        <f t="shared" si="363"/>
        <v>0</v>
      </c>
      <c r="L836" s="31" t="s">
        <v>1358</v>
      </c>
      <c r="M836" s="64">
        <v>0</v>
      </c>
      <c r="N836" s="31">
        <v>0</v>
      </c>
      <c r="O836" s="65">
        <v>0</v>
      </c>
      <c r="P836" s="28">
        <v>0</v>
      </c>
      <c r="Q836" s="28">
        <v>3.7061392176959997</v>
      </c>
      <c r="R836" s="31">
        <v>4.2620601003503991</v>
      </c>
      <c r="S836" s="31">
        <f t="shared" si="359"/>
        <v>1.1299243400000001</v>
      </c>
      <c r="T836" s="31">
        <f t="shared" si="360"/>
        <v>2.2598409864</v>
      </c>
      <c r="U836" s="31">
        <f t="shared" si="367"/>
        <v>1.1299243400000001</v>
      </c>
      <c r="V836" s="31">
        <f t="shared" si="364"/>
        <v>0</v>
      </c>
      <c r="W836" s="31">
        <f t="shared" si="380"/>
        <v>1.1299204932</v>
      </c>
      <c r="X836" s="31">
        <v>1.1299243400000001</v>
      </c>
      <c r="Y836" s="28">
        <v>0</v>
      </c>
      <c r="Z836" s="28">
        <v>0</v>
      </c>
      <c r="AA836" s="28">
        <v>0</v>
      </c>
      <c r="AB836" s="28">
        <v>0</v>
      </c>
      <c r="AC836" s="28">
        <v>1.1299204932</v>
      </c>
      <c r="AD836" s="28">
        <v>0</v>
      </c>
      <c r="AE836" s="28">
        <v>0</v>
      </c>
      <c r="AF836" s="28">
        <v>1.1299204932</v>
      </c>
      <c r="AG836" s="28">
        <v>0</v>
      </c>
      <c r="AH836" s="28">
        <v>0</v>
      </c>
      <c r="AI836" s="28">
        <v>0</v>
      </c>
      <c r="AJ836" s="28">
        <v>0</v>
      </c>
      <c r="AK836" s="28">
        <v>0</v>
      </c>
      <c r="AL836" s="28">
        <v>0</v>
      </c>
      <c r="AM836" s="28">
        <v>0</v>
      </c>
      <c r="AN836" s="28">
        <v>0</v>
      </c>
      <c r="AO836" s="28">
        <v>0</v>
      </c>
      <c r="AP836" s="28">
        <v>0</v>
      </c>
      <c r="AQ836" s="28">
        <v>0</v>
      </c>
      <c r="AR836" s="28">
        <v>0</v>
      </c>
      <c r="AS836" s="28">
        <v>0</v>
      </c>
      <c r="AT836" s="28">
        <v>0</v>
      </c>
      <c r="AU836" s="28">
        <v>0</v>
      </c>
      <c r="AV836" s="28">
        <v>0</v>
      </c>
      <c r="AW836" s="28">
        <v>0</v>
      </c>
      <c r="AX836" s="28">
        <v>0</v>
      </c>
      <c r="AY836" s="28">
        <v>0</v>
      </c>
      <c r="AZ836" s="28">
        <v>0</v>
      </c>
      <c r="BA836" s="28">
        <v>0</v>
      </c>
      <c r="BB836" s="28">
        <v>0</v>
      </c>
      <c r="BC836" s="28">
        <v>0</v>
      </c>
      <c r="BD836" s="28">
        <v>0</v>
      </c>
      <c r="BE836" s="28">
        <v>0</v>
      </c>
      <c r="BF836" s="28">
        <v>0</v>
      </c>
      <c r="BG836" s="28">
        <v>0</v>
      </c>
      <c r="BH836" s="28">
        <v>0</v>
      </c>
      <c r="BI836" s="28">
        <v>0</v>
      </c>
      <c r="BJ836" s="28">
        <v>0</v>
      </c>
      <c r="BK836" s="28">
        <v>0</v>
      </c>
      <c r="BL836" s="28">
        <v>0</v>
      </c>
      <c r="BM836" s="28">
        <v>0</v>
      </c>
      <c r="BN836" s="28">
        <v>0</v>
      </c>
      <c r="BO836" s="28">
        <v>0</v>
      </c>
      <c r="BP836" s="28">
        <v>0</v>
      </c>
      <c r="BQ836" s="28">
        <v>0</v>
      </c>
      <c r="BR836" s="28">
        <v>0</v>
      </c>
      <c r="BS836" s="28">
        <v>0</v>
      </c>
      <c r="BT836" s="28">
        <v>0</v>
      </c>
      <c r="BU836" s="28">
        <v>0</v>
      </c>
      <c r="BV836" s="31">
        <f t="shared" si="374"/>
        <v>0</v>
      </c>
      <c r="BW836" s="31">
        <f t="shared" si="370"/>
        <v>0</v>
      </c>
      <c r="BX836" s="31">
        <f t="shared" si="371"/>
        <v>0</v>
      </c>
      <c r="BY836" s="31">
        <f t="shared" si="372"/>
        <v>0</v>
      </c>
      <c r="BZ836" s="31">
        <f t="shared" si="373"/>
        <v>0</v>
      </c>
      <c r="CA836" s="31">
        <f t="shared" si="375"/>
        <v>0</v>
      </c>
      <c r="CB836" s="31">
        <f t="shared" si="376"/>
        <v>0</v>
      </c>
      <c r="CC836" s="31">
        <f t="shared" si="377"/>
        <v>0</v>
      </c>
      <c r="CD836" s="31">
        <f t="shared" si="378"/>
        <v>0</v>
      </c>
      <c r="CE836" s="31">
        <f t="shared" si="379"/>
        <v>0</v>
      </c>
      <c r="CF836" s="85" t="s">
        <v>1404</v>
      </c>
    </row>
    <row r="837" spans="1:84" ht="54.75" customHeight="1" x14ac:dyDescent="0.25">
      <c r="A837" s="7" t="s">
        <v>128</v>
      </c>
      <c r="B837" s="18" t="s">
        <v>225</v>
      </c>
      <c r="C837" s="8" t="s">
        <v>708</v>
      </c>
      <c r="D837" s="63">
        <v>2015</v>
      </c>
      <c r="E837" s="63">
        <v>2015</v>
      </c>
      <c r="F837" s="63" t="s">
        <v>1358</v>
      </c>
      <c r="G837" s="64">
        <v>0</v>
      </c>
      <c r="H837" s="64">
        <f t="shared" si="362"/>
        <v>0</v>
      </c>
      <c r="I837" s="31" t="s">
        <v>1358</v>
      </c>
      <c r="J837" s="31">
        <v>0</v>
      </c>
      <c r="K837" s="31">
        <f t="shared" si="363"/>
        <v>0</v>
      </c>
      <c r="L837" s="31" t="s">
        <v>1358</v>
      </c>
      <c r="M837" s="64">
        <v>0</v>
      </c>
      <c r="N837" s="31">
        <v>0</v>
      </c>
      <c r="O837" s="65">
        <v>0</v>
      </c>
      <c r="P837" s="28">
        <v>0</v>
      </c>
      <c r="Q837" s="28">
        <v>5.6502657147359985</v>
      </c>
      <c r="R837" s="31">
        <v>6.4978055719463974</v>
      </c>
      <c r="S837" s="31">
        <f t="shared" si="359"/>
        <v>1.9432947999999997</v>
      </c>
      <c r="T837" s="31">
        <f t="shared" si="360"/>
        <v>3.4452839723999995</v>
      </c>
      <c r="U837" s="31">
        <f t="shared" si="367"/>
        <v>1.9432947999999997</v>
      </c>
      <c r="V837" s="31">
        <f t="shared" si="364"/>
        <v>0</v>
      </c>
      <c r="W837" s="31">
        <f t="shared" si="380"/>
        <v>1.7226419861999998</v>
      </c>
      <c r="X837" s="31">
        <v>1.9432947999999997</v>
      </c>
      <c r="Y837" s="28">
        <v>0</v>
      </c>
      <c r="Z837" s="28">
        <v>0</v>
      </c>
      <c r="AA837" s="28">
        <v>0</v>
      </c>
      <c r="AB837" s="28">
        <v>0</v>
      </c>
      <c r="AC837" s="28">
        <v>1.7226419861999998</v>
      </c>
      <c r="AD837" s="28">
        <v>0</v>
      </c>
      <c r="AE837" s="28">
        <v>0</v>
      </c>
      <c r="AF837" s="28">
        <v>1.7226419861999998</v>
      </c>
      <c r="AG837" s="28">
        <v>0</v>
      </c>
      <c r="AH837" s="28">
        <v>0</v>
      </c>
      <c r="AI837" s="28">
        <v>0</v>
      </c>
      <c r="AJ837" s="28">
        <v>0</v>
      </c>
      <c r="AK837" s="28">
        <v>0</v>
      </c>
      <c r="AL837" s="28">
        <v>0</v>
      </c>
      <c r="AM837" s="28">
        <v>0</v>
      </c>
      <c r="AN837" s="28">
        <v>0</v>
      </c>
      <c r="AO837" s="28">
        <v>0</v>
      </c>
      <c r="AP837" s="28">
        <v>0</v>
      </c>
      <c r="AQ837" s="28">
        <v>0</v>
      </c>
      <c r="AR837" s="28">
        <v>0</v>
      </c>
      <c r="AS837" s="28">
        <v>0</v>
      </c>
      <c r="AT837" s="28">
        <v>0</v>
      </c>
      <c r="AU837" s="28">
        <v>0</v>
      </c>
      <c r="AV837" s="28">
        <v>0</v>
      </c>
      <c r="AW837" s="28">
        <v>0</v>
      </c>
      <c r="AX837" s="28">
        <v>0</v>
      </c>
      <c r="AY837" s="28">
        <v>0</v>
      </c>
      <c r="AZ837" s="28">
        <v>0</v>
      </c>
      <c r="BA837" s="28">
        <v>0</v>
      </c>
      <c r="BB837" s="28">
        <v>0</v>
      </c>
      <c r="BC837" s="28">
        <v>0</v>
      </c>
      <c r="BD837" s="28">
        <v>0</v>
      </c>
      <c r="BE837" s="28">
        <v>0</v>
      </c>
      <c r="BF837" s="28">
        <v>0</v>
      </c>
      <c r="BG837" s="28">
        <v>0</v>
      </c>
      <c r="BH837" s="28">
        <v>0</v>
      </c>
      <c r="BI837" s="28">
        <v>0</v>
      </c>
      <c r="BJ837" s="28">
        <v>0</v>
      </c>
      <c r="BK837" s="28">
        <v>0</v>
      </c>
      <c r="BL837" s="28">
        <v>0</v>
      </c>
      <c r="BM837" s="28">
        <v>0</v>
      </c>
      <c r="BN837" s="28">
        <v>0</v>
      </c>
      <c r="BO837" s="28">
        <v>0</v>
      </c>
      <c r="BP837" s="28">
        <v>0</v>
      </c>
      <c r="BQ837" s="28">
        <v>0</v>
      </c>
      <c r="BR837" s="28">
        <v>0</v>
      </c>
      <c r="BS837" s="28">
        <v>0</v>
      </c>
      <c r="BT837" s="28">
        <v>0</v>
      </c>
      <c r="BU837" s="28">
        <v>0</v>
      </c>
      <c r="BV837" s="31">
        <f t="shared" si="374"/>
        <v>0</v>
      </c>
      <c r="BW837" s="31">
        <f t="shared" si="370"/>
        <v>0</v>
      </c>
      <c r="BX837" s="31">
        <f t="shared" si="371"/>
        <v>0</v>
      </c>
      <c r="BY837" s="31">
        <f t="shared" si="372"/>
        <v>0</v>
      </c>
      <c r="BZ837" s="31">
        <f t="shared" si="373"/>
        <v>0</v>
      </c>
      <c r="CA837" s="31">
        <f t="shared" si="375"/>
        <v>0</v>
      </c>
      <c r="CB837" s="31">
        <f t="shared" si="376"/>
        <v>0</v>
      </c>
      <c r="CC837" s="31">
        <f t="shared" si="377"/>
        <v>0</v>
      </c>
      <c r="CD837" s="31">
        <f t="shared" si="378"/>
        <v>0</v>
      </c>
      <c r="CE837" s="31">
        <f t="shared" si="379"/>
        <v>0</v>
      </c>
      <c r="CF837" s="85" t="s">
        <v>1402</v>
      </c>
    </row>
    <row r="838" spans="1:84" ht="54.75" customHeight="1" x14ac:dyDescent="0.25">
      <c r="A838" s="7" t="s">
        <v>128</v>
      </c>
      <c r="B838" s="18" t="s">
        <v>226</v>
      </c>
      <c r="C838" s="8" t="s">
        <v>709</v>
      </c>
      <c r="D838" s="63">
        <v>2015</v>
      </c>
      <c r="E838" s="63">
        <v>2015</v>
      </c>
      <c r="F838" s="63" t="s">
        <v>1358</v>
      </c>
      <c r="G838" s="64">
        <v>0</v>
      </c>
      <c r="H838" s="64">
        <f t="shared" si="362"/>
        <v>0</v>
      </c>
      <c r="I838" s="31" t="s">
        <v>1358</v>
      </c>
      <c r="J838" s="31">
        <v>0</v>
      </c>
      <c r="K838" s="31">
        <f t="shared" si="363"/>
        <v>0</v>
      </c>
      <c r="L838" s="31" t="s">
        <v>1358</v>
      </c>
      <c r="M838" s="64">
        <v>0</v>
      </c>
      <c r="N838" s="31">
        <v>0</v>
      </c>
      <c r="O838" s="65">
        <v>0</v>
      </c>
      <c r="P838" s="28">
        <v>0</v>
      </c>
      <c r="Q838" s="28">
        <v>11.963005349151999</v>
      </c>
      <c r="R838" s="31">
        <v>13.757456151524798</v>
      </c>
      <c r="S838" s="31">
        <f t="shared" si="359"/>
        <v>4.9702260799999998</v>
      </c>
      <c r="T838" s="31">
        <f t="shared" si="360"/>
        <v>7.2945154568000001</v>
      </c>
      <c r="U838" s="31">
        <f t="shared" si="367"/>
        <v>4.9702260799999998</v>
      </c>
      <c r="V838" s="31">
        <f t="shared" si="364"/>
        <v>0</v>
      </c>
      <c r="W838" s="31">
        <f t="shared" si="380"/>
        <v>3.6472577284000001</v>
      </c>
      <c r="X838" s="31">
        <v>4.9702260799999998</v>
      </c>
      <c r="Y838" s="28">
        <v>0</v>
      </c>
      <c r="Z838" s="28">
        <v>0</v>
      </c>
      <c r="AA838" s="28">
        <v>0</v>
      </c>
      <c r="AB838" s="28">
        <v>0</v>
      </c>
      <c r="AC838" s="28">
        <v>3.6472577284000001</v>
      </c>
      <c r="AD838" s="28">
        <v>0</v>
      </c>
      <c r="AE838" s="28">
        <v>0</v>
      </c>
      <c r="AF838" s="28">
        <v>3.6472577284000001</v>
      </c>
      <c r="AG838" s="28">
        <v>0</v>
      </c>
      <c r="AH838" s="28">
        <v>0</v>
      </c>
      <c r="AI838" s="28">
        <v>0</v>
      </c>
      <c r="AJ838" s="28">
        <v>0</v>
      </c>
      <c r="AK838" s="28">
        <v>0</v>
      </c>
      <c r="AL838" s="28">
        <v>0</v>
      </c>
      <c r="AM838" s="28">
        <v>0</v>
      </c>
      <c r="AN838" s="28">
        <v>0</v>
      </c>
      <c r="AO838" s="28">
        <v>0</v>
      </c>
      <c r="AP838" s="28">
        <v>0</v>
      </c>
      <c r="AQ838" s="28">
        <v>0</v>
      </c>
      <c r="AR838" s="28">
        <v>0</v>
      </c>
      <c r="AS838" s="28">
        <v>0</v>
      </c>
      <c r="AT838" s="28">
        <v>0</v>
      </c>
      <c r="AU838" s="28">
        <v>0</v>
      </c>
      <c r="AV838" s="28">
        <v>0</v>
      </c>
      <c r="AW838" s="28">
        <v>0</v>
      </c>
      <c r="AX838" s="28">
        <v>0</v>
      </c>
      <c r="AY838" s="28">
        <v>0</v>
      </c>
      <c r="AZ838" s="28">
        <v>0</v>
      </c>
      <c r="BA838" s="28">
        <v>0</v>
      </c>
      <c r="BB838" s="28">
        <v>0</v>
      </c>
      <c r="BC838" s="28">
        <v>0</v>
      </c>
      <c r="BD838" s="28">
        <v>0</v>
      </c>
      <c r="BE838" s="28">
        <v>0</v>
      </c>
      <c r="BF838" s="28">
        <v>0</v>
      </c>
      <c r="BG838" s="28">
        <v>0</v>
      </c>
      <c r="BH838" s="28">
        <v>0</v>
      </c>
      <c r="BI838" s="28">
        <v>0</v>
      </c>
      <c r="BJ838" s="28">
        <v>0</v>
      </c>
      <c r="BK838" s="28">
        <v>0</v>
      </c>
      <c r="BL838" s="28">
        <v>0</v>
      </c>
      <c r="BM838" s="28">
        <v>0</v>
      </c>
      <c r="BN838" s="28">
        <v>0</v>
      </c>
      <c r="BO838" s="28">
        <v>0</v>
      </c>
      <c r="BP838" s="28">
        <v>0</v>
      </c>
      <c r="BQ838" s="28">
        <v>0</v>
      </c>
      <c r="BR838" s="28">
        <v>0</v>
      </c>
      <c r="BS838" s="28">
        <v>0</v>
      </c>
      <c r="BT838" s="28">
        <v>0</v>
      </c>
      <c r="BU838" s="28">
        <v>0</v>
      </c>
      <c r="BV838" s="31">
        <f t="shared" si="374"/>
        <v>0</v>
      </c>
      <c r="BW838" s="31">
        <f t="shared" si="370"/>
        <v>0</v>
      </c>
      <c r="BX838" s="31">
        <f t="shared" si="371"/>
        <v>0</v>
      </c>
      <c r="BY838" s="31">
        <f t="shared" si="372"/>
        <v>0</v>
      </c>
      <c r="BZ838" s="31">
        <f t="shared" si="373"/>
        <v>0</v>
      </c>
      <c r="CA838" s="31">
        <f t="shared" si="375"/>
        <v>0</v>
      </c>
      <c r="CB838" s="31">
        <f t="shared" si="376"/>
        <v>0</v>
      </c>
      <c r="CC838" s="31">
        <f t="shared" si="377"/>
        <v>0</v>
      </c>
      <c r="CD838" s="31">
        <f t="shared" si="378"/>
        <v>0</v>
      </c>
      <c r="CE838" s="31">
        <f t="shared" si="379"/>
        <v>0</v>
      </c>
      <c r="CF838" s="85" t="s">
        <v>1402</v>
      </c>
    </row>
    <row r="839" spans="1:84" ht="54.75" customHeight="1" x14ac:dyDescent="0.25">
      <c r="A839" s="7" t="s">
        <v>128</v>
      </c>
      <c r="B839" s="18" t="s">
        <v>227</v>
      </c>
      <c r="C839" s="8" t="s">
        <v>710</v>
      </c>
      <c r="D839" s="63">
        <v>2015</v>
      </c>
      <c r="E839" s="63">
        <v>2015</v>
      </c>
      <c r="F839" s="63" t="s">
        <v>1358</v>
      </c>
      <c r="G839" s="64">
        <v>0</v>
      </c>
      <c r="H839" s="64">
        <f t="shared" si="362"/>
        <v>0</v>
      </c>
      <c r="I839" s="31" t="s">
        <v>1358</v>
      </c>
      <c r="J839" s="31">
        <v>0</v>
      </c>
      <c r="K839" s="31">
        <f t="shared" si="363"/>
        <v>0</v>
      </c>
      <c r="L839" s="31" t="s">
        <v>1358</v>
      </c>
      <c r="M839" s="64">
        <v>0</v>
      </c>
      <c r="N839" s="31">
        <v>0</v>
      </c>
      <c r="O839" s="65">
        <v>0</v>
      </c>
      <c r="P839" s="28">
        <v>0</v>
      </c>
      <c r="Q839" s="28">
        <v>8.7566270030879991</v>
      </c>
      <c r="R839" s="31">
        <v>10.070121053551198</v>
      </c>
      <c r="S839" s="31">
        <f t="shared" si="359"/>
        <v>2.8179308600000001</v>
      </c>
      <c r="T839" s="31">
        <f t="shared" si="360"/>
        <v>5.3394067091999995</v>
      </c>
      <c r="U839" s="31">
        <f t="shared" si="367"/>
        <v>2.8179308600000001</v>
      </c>
      <c r="V839" s="31">
        <f t="shared" si="364"/>
        <v>0</v>
      </c>
      <c r="W839" s="31">
        <f t="shared" si="380"/>
        <v>2.6697033545999997</v>
      </c>
      <c r="X839" s="31">
        <v>2.8179308600000001</v>
      </c>
      <c r="Y839" s="28">
        <v>0</v>
      </c>
      <c r="Z839" s="28">
        <v>0</v>
      </c>
      <c r="AA839" s="28">
        <v>0</v>
      </c>
      <c r="AB839" s="28">
        <v>0</v>
      </c>
      <c r="AC839" s="28">
        <v>2.6697033545999997</v>
      </c>
      <c r="AD839" s="28">
        <v>0</v>
      </c>
      <c r="AE839" s="28">
        <v>0</v>
      </c>
      <c r="AF839" s="28">
        <v>2.6697033545999997</v>
      </c>
      <c r="AG839" s="28">
        <v>0</v>
      </c>
      <c r="AH839" s="28">
        <v>0</v>
      </c>
      <c r="AI839" s="28">
        <v>0</v>
      </c>
      <c r="AJ839" s="28">
        <v>0</v>
      </c>
      <c r="AK839" s="28">
        <v>0</v>
      </c>
      <c r="AL839" s="28">
        <v>0</v>
      </c>
      <c r="AM839" s="28">
        <v>0</v>
      </c>
      <c r="AN839" s="28">
        <v>0</v>
      </c>
      <c r="AO839" s="28">
        <v>0</v>
      </c>
      <c r="AP839" s="28">
        <v>0</v>
      </c>
      <c r="AQ839" s="28">
        <v>0</v>
      </c>
      <c r="AR839" s="28">
        <v>0</v>
      </c>
      <c r="AS839" s="28">
        <v>0</v>
      </c>
      <c r="AT839" s="28">
        <v>0</v>
      </c>
      <c r="AU839" s="28">
        <v>0</v>
      </c>
      <c r="AV839" s="28">
        <v>0</v>
      </c>
      <c r="AW839" s="28">
        <v>0</v>
      </c>
      <c r="AX839" s="28">
        <v>0</v>
      </c>
      <c r="AY839" s="28">
        <v>0</v>
      </c>
      <c r="AZ839" s="28">
        <v>0</v>
      </c>
      <c r="BA839" s="28">
        <v>0</v>
      </c>
      <c r="BB839" s="28">
        <v>0</v>
      </c>
      <c r="BC839" s="28">
        <v>0</v>
      </c>
      <c r="BD839" s="28">
        <v>0</v>
      </c>
      <c r="BE839" s="28">
        <v>0</v>
      </c>
      <c r="BF839" s="28">
        <v>0</v>
      </c>
      <c r="BG839" s="28">
        <v>0</v>
      </c>
      <c r="BH839" s="28">
        <v>0</v>
      </c>
      <c r="BI839" s="28">
        <v>0</v>
      </c>
      <c r="BJ839" s="28">
        <v>0</v>
      </c>
      <c r="BK839" s="28">
        <v>0</v>
      </c>
      <c r="BL839" s="28">
        <v>0</v>
      </c>
      <c r="BM839" s="28">
        <v>0</v>
      </c>
      <c r="BN839" s="28">
        <v>0</v>
      </c>
      <c r="BO839" s="28">
        <v>0</v>
      </c>
      <c r="BP839" s="28">
        <v>0</v>
      </c>
      <c r="BQ839" s="28">
        <v>0</v>
      </c>
      <c r="BR839" s="28">
        <v>0</v>
      </c>
      <c r="BS839" s="28">
        <v>0</v>
      </c>
      <c r="BT839" s="28">
        <v>0</v>
      </c>
      <c r="BU839" s="28">
        <v>0</v>
      </c>
      <c r="BV839" s="31">
        <f t="shared" si="374"/>
        <v>0</v>
      </c>
      <c r="BW839" s="31">
        <f t="shared" si="370"/>
        <v>0</v>
      </c>
      <c r="BX839" s="31">
        <f t="shared" si="371"/>
        <v>0</v>
      </c>
      <c r="BY839" s="31">
        <f t="shared" si="372"/>
        <v>0</v>
      </c>
      <c r="BZ839" s="31">
        <f t="shared" si="373"/>
        <v>0</v>
      </c>
      <c r="CA839" s="31">
        <f t="shared" si="375"/>
        <v>0</v>
      </c>
      <c r="CB839" s="31">
        <f t="shared" si="376"/>
        <v>0</v>
      </c>
      <c r="CC839" s="31">
        <f t="shared" si="377"/>
        <v>0</v>
      </c>
      <c r="CD839" s="31">
        <f t="shared" si="378"/>
        <v>0</v>
      </c>
      <c r="CE839" s="31">
        <f t="shared" si="379"/>
        <v>0</v>
      </c>
      <c r="CF839" s="85" t="s">
        <v>1402</v>
      </c>
    </row>
    <row r="840" spans="1:84" ht="54.75" customHeight="1" x14ac:dyDescent="0.25">
      <c r="A840" s="7" t="s">
        <v>128</v>
      </c>
      <c r="B840" s="18" t="s">
        <v>228</v>
      </c>
      <c r="C840" s="8" t="s">
        <v>711</v>
      </c>
      <c r="D840" s="63">
        <v>2015</v>
      </c>
      <c r="E840" s="63">
        <v>2015</v>
      </c>
      <c r="F840" s="63" t="s">
        <v>1358</v>
      </c>
      <c r="G840" s="64">
        <v>0</v>
      </c>
      <c r="H840" s="64">
        <f t="shared" si="362"/>
        <v>0</v>
      </c>
      <c r="I840" s="31" t="s">
        <v>1358</v>
      </c>
      <c r="J840" s="31">
        <v>0</v>
      </c>
      <c r="K840" s="31">
        <f t="shared" si="363"/>
        <v>0</v>
      </c>
      <c r="L840" s="31" t="s">
        <v>1358</v>
      </c>
      <c r="M840" s="64">
        <v>0</v>
      </c>
      <c r="N840" s="31">
        <v>0</v>
      </c>
      <c r="O840" s="65">
        <v>0</v>
      </c>
      <c r="P840" s="28">
        <v>0</v>
      </c>
      <c r="Q840" s="28">
        <v>2.7157559532799995</v>
      </c>
      <c r="R840" s="31">
        <v>3.1231193462719991</v>
      </c>
      <c r="S840" s="31">
        <f t="shared" si="359"/>
        <v>0.87812886000000001</v>
      </c>
      <c r="T840" s="31">
        <f t="shared" si="360"/>
        <v>1.6559487519999998</v>
      </c>
      <c r="U840" s="31">
        <f t="shared" si="367"/>
        <v>0.87812886000000001</v>
      </c>
      <c r="V840" s="31">
        <f t="shared" si="364"/>
        <v>0</v>
      </c>
      <c r="W840" s="31">
        <f t="shared" si="380"/>
        <v>0.8279743759999999</v>
      </c>
      <c r="X840" s="31">
        <v>0.87812886000000001</v>
      </c>
      <c r="Y840" s="28">
        <v>0</v>
      </c>
      <c r="Z840" s="28">
        <v>0</v>
      </c>
      <c r="AA840" s="28">
        <v>0</v>
      </c>
      <c r="AB840" s="28">
        <v>0</v>
      </c>
      <c r="AC840" s="28">
        <v>0.8279743759999999</v>
      </c>
      <c r="AD840" s="28">
        <v>0</v>
      </c>
      <c r="AE840" s="28">
        <v>0</v>
      </c>
      <c r="AF840" s="28">
        <v>0.8279743759999999</v>
      </c>
      <c r="AG840" s="28">
        <v>0</v>
      </c>
      <c r="AH840" s="28">
        <v>0</v>
      </c>
      <c r="AI840" s="28">
        <v>0</v>
      </c>
      <c r="AJ840" s="28">
        <v>0</v>
      </c>
      <c r="AK840" s="28">
        <v>0</v>
      </c>
      <c r="AL840" s="28">
        <v>0</v>
      </c>
      <c r="AM840" s="28">
        <v>0</v>
      </c>
      <c r="AN840" s="28">
        <v>0</v>
      </c>
      <c r="AO840" s="28">
        <v>0</v>
      </c>
      <c r="AP840" s="28">
        <v>0</v>
      </c>
      <c r="AQ840" s="28">
        <v>0</v>
      </c>
      <c r="AR840" s="28">
        <v>0</v>
      </c>
      <c r="AS840" s="28">
        <v>0</v>
      </c>
      <c r="AT840" s="28">
        <v>0</v>
      </c>
      <c r="AU840" s="28">
        <v>0</v>
      </c>
      <c r="AV840" s="28">
        <v>0</v>
      </c>
      <c r="AW840" s="28">
        <v>0</v>
      </c>
      <c r="AX840" s="28">
        <v>0</v>
      </c>
      <c r="AY840" s="28">
        <v>0</v>
      </c>
      <c r="AZ840" s="28">
        <v>0</v>
      </c>
      <c r="BA840" s="28">
        <v>0</v>
      </c>
      <c r="BB840" s="28">
        <v>0</v>
      </c>
      <c r="BC840" s="28">
        <v>0</v>
      </c>
      <c r="BD840" s="28">
        <v>0</v>
      </c>
      <c r="BE840" s="28">
        <v>0</v>
      </c>
      <c r="BF840" s="28">
        <v>0</v>
      </c>
      <c r="BG840" s="28">
        <v>0</v>
      </c>
      <c r="BH840" s="28">
        <v>0</v>
      </c>
      <c r="BI840" s="28">
        <v>0</v>
      </c>
      <c r="BJ840" s="28">
        <v>0</v>
      </c>
      <c r="BK840" s="28">
        <v>0</v>
      </c>
      <c r="BL840" s="28">
        <v>0</v>
      </c>
      <c r="BM840" s="28">
        <v>0</v>
      </c>
      <c r="BN840" s="28">
        <v>0</v>
      </c>
      <c r="BO840" s="28">
        <v>0</v>
      </c>
      <c r="BP840" s="28">
        <v>0</v>
      </c>
      <c r="BQ840" s="28">
        <v>0</v>
      </c>
      <c r="BR840" s="28">
        <v>0</v>
      </c>
      <c r="BS840" s="28">
        <v>0</v>
      </c>
      <c r="BT840" s="28">
        <v>0</v>
      </c>
      <c r="BU840" s="28">
        <v>0</v>
      </c>
      <c r="BV840" s="31">
        <f t="shared" si="374"/>
        <v>0</v>
      </c>
      <c r="BW840" s="31">
        <f t="shared" si="370"/>
        <v>0</v>
      </c>
      <c r="BX840" s="31">
        <f t="shared" si="371"/>
        <v>0</v>
      </c>
      <c r="BY840" s="31">
        <f t="shared" si="372"/>
        <v>0</v>
      </c>
      <c r="BZ840" s="31">
        <f t="shared" si="373"/>
        <v>0</v>
      </c>
      <c r="CA840" s="31">
        <f t="shared" si="375"/>
        <v>0</v>
      </c>
      <c r="CB840" s="31">
        <f t="shared" si="376"/>
        <v>0</v>
      </c>
      <c r="CC840" s="31">
        <f t="shared" si="377"/>
        <v>0</v>
      </c>
      <c r="CD840" s="31">
        <f t="shared" si="378"/>
        <v>0</v>
      </c>
      <c r="CE840" s="31">
        <f t="shared" si="379"/>
        <v>0</v>
      </c>
      <c r="CF840" s="85" t="s">
        <v>1402</v>
      </c>
    </row>
    <row r="841" spans="1:84" ht="54.75" customHeight="1" x14ac:dyDescent="0.25">
      <c r="A841" s="7" t="s">
        <v>128</v>
      </c>
      <c r="B841" s="18" t="s">
        <v>229</v>
      </c>
      <c r="C841" s="8" t="s">
        <v>712</v>
      </c>
      <c r="D841" s="63">
        <v>2015</v>
      </c>
      <c r="E841" s="63">
        <v>2015</v>
      </c>
      <c r="F841" s="63" t="s">
        <v>1358</v>
      </c>
      <c r="G841" s="64">
        <v>0</v>
      </c>
      <c r="H841" s="64">
        <f t="shared" si="362"/>
        <v>0</v>
      </c>
      <c r="I841" s="31" t="s">
        <v>1358</v>
      </c>
      <c r="J841" s="31">
        <v>0</v>
      </c>
      <c r="K841" s="31">
        <f t="shared" si="363"/>
        <v>0</v>
      </c>
      <c r="L841" s="31" t="s">
        <v>1358</v>
      </c>
      <c r="M841" s="64">
        <v>0</v>
      </c>
      <c r="N841" s="31">
        <v>0</v>
      </c>
      <c r="O841" s="65">
        <v>0</v>
      </c>
      <c r="P841" s="28">
        <v>0</v>
      </c>
      <c r="Q841" s="28">
        <v>4.0282998573119997</v>
      </c>
      <c r="R841" s="31">
        <v>4.6325448359087993</v>
      </c>
      <c r="S841" s="31">
        <f t="shared" si="359"/>
        <v>1.2281463599999998</v>
      </c>
      <c r="T841" s="31">
        <f t="shared" si="360"/>
        <v>2.4562804007999999</v>
      </c>
      <c r="U841" s="31">
        <f t="shared" si="367"/>
        <v>1.2281463599999998</v>
      </c>
      <c r="V841" s="31">
        <f t="shared" si="364"/>
        <v>0</v>
      </c>
      <c r="W841" s="31">
        <f t="shared" si="380"/>
        <v>1.2281402003999999</v>
      </c>
      <c r="X841" s="31">
        <v>1.2281463599999998</v>
      </c>
      <c r="Y841" s="28">
        <v>0</v>
      </c>
      <c r="Z841" s="28">
        <v>0</v>
      </c>
      <c r="AA841" s="28">
        <v>0</v>
      </c>
      <c r="AB841" s="28">
        <v>0</v>
      </c>
      <c r="AC841" s="28">
        <v>1.2281402003999999</v>
      </c>
      <c r="AD841" s="28">
        <v>0</v>
      </c>
      <c r="AE841" s="28">
        <v>0</v>
      </c>
      <c r="AF841" s="28">
        <v>1.2281402003999999</v>
      </c>
      <c r="AG841" s="28">
        <v>0</v>
      </c>
      <c r="AH841" s="28">
        <v>0</v>
      </c>
      <c r="AI841" s="28">
        <v>0</v>
      </c>
      <c r="AJ841" s="28">
        <v>0</v>
      </c>
      <c r="AK841" s="28">
        <v>0</v>
      </c>
      <c r="AL841" s="28">
        <v>0</v>
      </c>
      <c r="AM841" s="28">
        <v>0</v>
      </c>
      <c r="AN841" s="28">
        <v>0</v>
      </c>
      <c r="AO841" s="28">
        <v>0</v>
      </c>
      <c r="AP841" s="28">
        <v>0</v>
      </c>
      <c r="AQ841" s="28">
        <v>0</v>
      </c>
      <c r="AR841" s="28">
        <v>0</v>
      </c>
      <c r="AS841" s="28">
        <v>0</v>
      </c>
      <c r="AT841" s="28">
        <v>0</v>
      </c>
      <c r="AU841" s="28">
        <v>0</v>
      </c>
      <c r="AV841" s="28">
        <v>0</v>
      </c>
      <c r="AW841" s="28">
        <v>0</v>
      </c>
      <c r="AX841" s="28">
        <v>0</v>
      </c>
      <c r="AY841" s="28">
        <v>0</v>
      </c>
      <c r="AZ841" s="28">
        <v>0</v>
      </c>
      <c r="BA841" s="28">
        <v>0</v>
      </c>
      <c r="BB841" s="28">
        <v>0</v>
      </c>
      <c r="BC841" s="28">
        <v>0</v>
      </c>
      <c r="BD841" s="28">
        <v>0</v>
      </c>
      <c r="BE841" s="28">
        <v>0</v>
      </c>
      <c r="BF841" s="28">
        <v>0</v>
      </c>
      <c r="BG841" s="28">
        <v>0</v>
      </c>
      <c r="BH841" s="28">
        <v>0</v>
      </c>
      <c r="BI841" s="28">
        <v>0</v>
      </c>
      <c r="BJ841" s="28">
        <v>0</v>
      </c>
      <c r="BK841" s="28">
        <v>0</v>
      </c>
      <c r="BL841" s="28">
        <v>0</v>
      </c>
      <c r="BM841" s="28">
        <v>0</v>
      </c>
      <c r="BN841" s="28">
        <v>0</v>
      </c>
      <c r="BO841" s="28">
        <v>0</v>
      </c>
      <c r="BP841" s="28">
        <v>0</v>
      </c>
      <c r="BQ841" s="28">
        <v>0</v>
      </c>
      <c r="BR841" s="28">
        <v>0</v>
      </c>
      <c r="BS841" s="28">
        <v>0</v>
      </c>
      <c r="BT841" s="28">
        <v>0</v>
      </c>
      <c r="BU841" s="28">
        <v>0</v>
      </c>
      <c r="BV841" s="31">
        <f t="shared" si="374"/>
        <v>0</v>
      </c>
      <c r="BW841" s="31">
        <f t="shared" si="370"/>
        <v>0</v>
      </c>
      <c r="BX841" s="31">
        <f t="shared" si="371"/>
        <v>0</v>
      </c>
      <c r="BY841" s="31">
        <f t="shared" si="372"/>
        <v>0</v>
      </c>
      <c r="BZ841" s="31">
        <f t="shared" si="373"/>
        <v>0</v>
      </c>
      <c r="CA841" s="31">
        <f t="shared" si="375"/>
        <v>0</v>
      </c>
      <c r="CB841" s="31">
        <f t="shared" si="376"/>
        <v>0</v>
      </c>
      <c r="CC841" s="31">
        <f t="shared" si="377"/>
        <v>0</v>
      </c>
      <c r="CD841" s="31">
        <f t="shared" si="378"/>
        <v>0</v>
      </c>
      <c r="CE841" s="31">
        <f t="shared" si="379"/>
        <v>0</v>
      </c>
      <c r="CF841" s="85" t="s">
        <v>1402</v>
      </c>
    </row>
    <row r="842" spans="1:84" ht="54.75" customHeight="1" x14ac:dyDescent="0.25">
      <c r="A842" s="7" t="s">
        <v>128</v>
      </c>
      <c r="B842" s="18" t="s">
        <v>230</v>
      </c>
      <c r="C842" s="8" t="s">
        <v>713</v>
      </c>
      <c r="D842" s="63">
        <v>2015</v>
      </c>
      <c r="E842" s="63">
        <v>2015</v>
      </c>
      <c r="F842" s="63" t="s">
        <v>1358</v>
      </c>
      <c r="G842" s="64">
        <v>0</v>
      </c>
      <c r="H842" s="64">
        <f t="shared" si="362"/>
        <v>0</v>
      </c>
      <c r="I842" s="31" t="s">
        <v>1358</v>
      </c>
      <c r="J842" s="31">
        <v>0</v>
      </c>
      <c r="K842" s="31">
        <f t="shared" si="363"/>
        <v>0</v>
      </c>
      <c r="L842" s="31" t="s">
        <v>1358</v>
      </c>
      <c r="M842" s="64">
        <v>0</v>
      </c>
      <c r="N842" s="31">
        <v>0</v>
      </c>
      <c r="O842" s="65">
        <v>0</v>
      </c>
      <c r="P842" s="28">
        <v>0</v>
      </c>
      <c r="Q842" s="28">
        <v>5.1930737084319993</v>
      </c>
      <c r="R842" s="31">
        <v>5.9720347646967991</v>
      </c>
      <c r="S842" s="31">
        <f t="shared" si="359"/>
        <v>1.5832531999999999</v>
      </c>
      <c r="T842" s="31">
        <f t="shared" si="360"/>
        <v>3.1665083587999998</v>
      </c>
      <c r="U842" s="31">
        <f t="shared" si="367"/>
        <v>1.5832531999999999</v>
      </c>
      <c r="V842" s="31">
        <f t="shared" si="364"/>
        <v>0</v>
      </c>
      <c r="W842" s="31">
        <f t="shared" si="380"/>
        <v>1.5832541793999999</v>
      </c>
      <c r="X842" s="31">
        <v>1.5832531999999999</v>
      </c>
      <c r="Y842" s="28">
        <v>0</v>
      </c>
      <c r="Z842" s="28">
        <v>0</v>
      </c>
      <c r="AA842" s="28">
        <v>0</v>
      </c>
      <c r="AB842" s="28">
        <v>0</v>
      </c>
      <c r="AC842" s="28">
        <v>1.5832541793999999</v>
      </c>
      <c r="AD842" s="28">
        <v>0</v>
      </c>
      <c r="AE842" s="28">
        <v>0</v>
      </c>
      <c r="AF842" s="28">
        <v>1.5832541793999999</v>
      </c>
      <c r="AG842" s="28">
        <v>0</v>
      </c>
      <c r="AH842" s="28">
        <v>0</v>
      </c>
      <c r="AI842" s="28">
        <v>0</v>
      </c>
      <c r="AJ842" s="28">
        <v>0</v>
      </c>
      <c r="AK842" s="28">
        <v>0</v>
      </c>
      <c r="AL842" s="28">
        <v>0</v>
      </c>
      <c r="AM842" s="28">
        <v>0</v>
      </c>
      <c r="AN842" s="28">
        <v>0</v>
      </c>
      <c r="AO842" s="28">
        <v>0</v>
      </c>
      <c r="AP842" s="28">
        <v>0</v>
      </c>
      <c r="AQ842" s="28">
        <v>0</v>
      </c>
      <c r="AR842" s="28">
        <v>0</v>
      </c>
      <c r="AS842" s="28">
        <v>0</v>
      </c>
      <c r="AT842" s="28">
        <v>0</v>
      </c>
      <c r="AU842" s="28">
        <v>0</v>
      </c>
      <c r="AV842" s="28">
        <v>0</v>
      </c>
      <c r="AW842" s="28">
        <v>0</v>
      </c>
      <c r="AX842" s="28">
        <v>0</v>
      </c>
      <c r="AY842" s="28">
        <v>0</v>
      </c>
      <c r="AZ842" s="28">
        <v>0</v>
      </c>
      <c r="BA842" s="28">
        <v>0</v>
      </c>
      <c r="BB842" s="28">
        <v>0</v>
      </c>
      <c r="BC842" s="28">
        <v>0</v>
      </c>
      <c r="BD842" s="28">
        <v>0</v>
      </c>
      <c r="BE842" s="28">
        <v>0</v>
      </c>
      <c r="BF842" s="28">
        <v>0</v>
      </c>
      <c r="BG842" s="28">
        <v>0</v>
      </c>
      <c r="BH842" s="28">
        <v>0</v>
      </c>
      <c r="BI842" s="28">
        <v>0</v>
      </c>
      <c r="BJ842" s="28">
        <v>0</v>
      </c>
      <c r="BK842" s="28">
        <v>0</v>
      </c>
      <c r="BL842" s="28">
        <v>0</v>
      </c>
      <c r="BM842" s="28">
        <v>0</v>
      </c>
      <c r="BN842" s="28">
        <v>0</v>
      </c>
      <c r="BO842" s="28">
        <v>0</v>
      </c>
      <c r="BP842" s="28">
        <v>0</v>
      </c>
      <c r="BQ842" s="28">
        <v>0</v>
      </c>
      <c r="BR842" s="28">
        <v>0</v>
      </c>
      <c r="BS842" s="28">
        <v>0</v>
      </c>
      <c r="BT842" s="28">
        <v>0</v>
      </c>
      <c r="BU842" s="28">
        <v>0</v>
      </c>
      <c r="BV842" s="31">
        <f t="shared" si="374"/>
        <v>0</v>
      </c>
      <c r="BW842" s="31">
        <f t="shared" si="370"/>
        <v>0</v>
      </c>
      <c r="BX842" s="31">
        <f t="shared" si="371"/>
        <v>0</v>
      </c>
      <c r="BY842" s="31">
        <f t="shared" si="372"/>
        <v>0</v>
      </c>
      <c r="BZ842" s="31">
        <f t="shared" si="373"/>
        <v>0</v>
      </c>
      <c r="CA842" s="31">
        <f t="shared" si="375"/>
        <v>0</v>
      </c>
      <c r="CB842" s="31">
        <f t="shared" si="376"/>
        <v>0</v>
      </c>
      <c r="CC842" s="31">
        <f t="shared" si="377"/>
        <v>0</v>
      </c>
      <c r="CD842" s="31">
        <f t="shared" si="378"/>
        <v>0</v>
      </c>
      <c r="CE842" s="31">
        <f t="shared" si="379"/>
        <v>0</v>
      </c>
      <c r="CF842" s="85" t="s">
        <v>1402</v>
      </c>
    </row>
    <row r="843" spans="1:84" ht="54.75" customHeight="1" x14ac:dyDescent="0.25">
      <c r="A843" s="7" t="s">
        <v>128</v>
      </c>
      <c r="B843" s="18" t="s">
        <v>231</v>
      </c>
      <c r="C843" s="8" t="s">
        <v>714</v>
      </c>
      <c r="D843" s="63">
        <v>2015</v>
      </c>
      <c r="E843" s="63">
        <v>2015</v>
      </c>
      <c r="F843" s="63" t="s">
        <v>1358</v>
      </c>
      <c r="G843" s="64">
        <v>0.20139983891385768</v>
      </c>
      <c r="H843" s="64">
        <f t="shared" si="362"/>
        <v>1.0754751398</v>
      </c>
      <c r="I843" s="31" t="s">
        <v>890</v>
      </c>
      <c r="J843" s="64">
        <v>0.20139983891385768</v>
      </c>
      <c r="K843" s="31">
        <f t="shared" si="363"/>
        <v>1.0754751398</v>
      </c>
      <c r="L843" s="31" t="s">
        <v>1358</v>
      </c>
      <c r="M843" s="64">
        <v>0</v>
      </c>
      <c r="N843" s="31">
        <v>0</v>
      </c>
      <c r="O843" s="65">
        <v>0</v>
      </c>
      <c r="P843" s="28">
        <v>0</v>
      </c>
      <c r="Q843" s="28">
        <v>1.7637792292719998</v>
      </c>
      <c r="R843" s="31">
        <v>2.0283461136627996</v>
      </c>
      <c r="S843" s="31">
        <f t="shared" si="359"/>
        <v>1.1697965399999999</v>
      </c>
      <c r="T843" s="31">
        <f t="shared" si="360"/>
        <v>1.0754751398</v>
      </c>
      <c r="U843" s="31">
        <f t="shared" si="367"/>
        <v>1.1697965399999999</v>
      </c>
      <c r="V843" s="31">
        <f t="shared" si="364"/>
        <v>0</v>
      </c>
      <c r="W843" s="31">
        <f t="shared" si="380"/>
        <v>0</v>
      </c>
      <c r="X843" s="31">
        <v>1.1697965399999999</v>
      </c>
      <c r="Y843" s="28">
        <v>0</v>
      </c>
      <c r="Z843" s="28">
        <v>0</v>
      </c>
      <c r="AA843" s="28">
        <v>0</v>
      </c>
      <c r="AB843" s="28">
        <v>0</v>
      </c>
      <c r="AC843" s="28">
        <v>0</v>
      </c>
      <c r="AD843" s="28">
        <v>0</v>
      </c>
      <c r="AE843" s="28">
        <v>0</v>
      </c>
      <c r="AF843" s="28">
        <v>0</v>
      </c>
      <c r="AG843" s="28">
        <v>0</v>
      </c>
      <c r="AH843" s="28">
        <v>0</v>
      </c>
      <c r="AI843" s="28">
        <v>0</v>
      </c>
      <c r="AJ843" s="28">
        <v>0</v>
      </c>
      <c r="AK843" s="28">
        <v>0</v>
      </c>
      <c r="AL843" s="28">
        <v>0</v>
      </c>
      <c r="AM843" s="28">
        <v>1.0754751398</v>
      </c>
      <c r="AN843" s="28">
        <v>0</v>
      </c>
      <c r="AO843" s="28">
        <v>0</v>
      </c>
      <c r="AP843" s="28">
        <v>1.0754751398</v>
      </c>
      <c r="AQ843" s="28">
        <v>0</v>
      </c>
      <c r="AR843" s="28">
        <v>0</v>
      </c>
      <c r="AS843" s="28">
        <v>0</v>
      </c>
      <c r="AT843" s="28">
        <v>0</v>
      </c>
      <c r="AU843" s="28">
        <v>0</v>
      </c>
      <c r="AV843" s="28">
        <v>0</v>
      </c>
      <c r="AW843" s="28">
        <v>0</v>
      </c>
      <c r="AX843" s="28">
        <v>0</v>
      </c>
      <c r="AY843" s="28">
        <v>0</v>
      </c>
      <c r="AZ843" s="28">
        <v>0</v>
      </c>
      <c r="BA843" s="28">
        <v>0</v>
      </c>
      <c r="BB843" s="28">
        <v>0</v>
      </c>
      <c r="BC843" s="28">
        <v>0</v>
      </c>
      <c r="BD843" s="28">
        <v>0</v>
      </c>
      <c r="BE843" s="28">
        <v>0</v>
      </c>
      <c r="BF843" s="28">
        <v>0</v>
      </c>
      <c r="BG843" s="28">
        <v>0</v>
      </c>
      <c r="BH843" s="28">
        <v>0</v>
      </c>
      <c r="BI843" s="28">
        <v>0</v>
      </c>
      <c r="BJ843" s="28">
        <v>0</v>
      </c>
      <c r="BK843" s="28">
        <v>0</v>
      </c>
      <c r="BL843" s="28">
        <v>0</v>
      </c>
      <c r="BM843" s="28">
        <v>0</v>
      </c>
      <c r="BN843" s="28">
        <v>0</v>
      </c>
      <c r="BO843" s="28">
        <v>0</v>
      </c>
      <c r="BP843" s="28">
        <v>0</v>
      </c>
      <c r="BQ843" s="28">
        <v>0</v>
      </c>
      <c r="BR843" s="28">
        <v>0</v>
      </c>
      <c r="BS843" s="28">
        <v>0</v>
      </c>
      <c r="BT843" s="28">
        <v>0</v>
      </c>
      <c r="BU843" s="28">
        <v>0</v>
      </c>
      <c r="BV843" s="31">
        <f t="shared" si="374"/>
        <v>1.0754751398</v>
      </c>
      <c r="BW843" s="31">
        <f t="shared" si="370"/>
        <v>0</v>
      </c>
      <c r="BX843" s="31">
        <f t="shared" si="371"/>
        <v>0</v>
      </c>
      <c r="BY843" s="31">
        <f t="shared" si="372"/>
        <v>1.0754751398</v>
      </c>
      <c r="BZ843" s="31">
        <f t="shared" si="373"/>
        <v>0</v>
      </c>
      <c r="CA843" s="31">
        <f t="shared" si="375"/>
        <v>1.0754751398</v>
      </c>
      <c r="CB843" s="31">
        <f t="shared" si="376"/>
        <v>0</v>
      </c>
      <c r="CC843" s="31">
        <f t="shared" si="377"/>
        <v>0</v>
      </c>
      <c r="CD843" s="31">
        <f t="shared" si="378"/>
        <v>1.0754751398</v>
      </c>
      <c r="CE843" s="31">
        <f t="shared" si="379"/>
        <v>0</v>
      </c>
      <c r="CF843" s="85" t="s">
        <v>1404</v>
      </c>
    </row>
    <row r="844" spans="1:84" ht="54.75" customHeight="1" x14ac:dyDescent="0.25">
      <c r="A844" s="7" t="s">
        <v>128</v>
      </c>
      <c r="B844" s="18" t="s">
        <v>232</v>
      </c>
      <c r="C844" s="8" t="s">
        <v>715</v>
      </c>
      <c r="D844" s="63">
        <v>2015</v>
      </c>
      <c r="E844" s="63">
        <v>2015</v>
      </c>
      <c r="F844" s="63" t="s">
        <v>1358</v>
      </c>
      <c r="G844" s="64">
        <v>0</v>
      </c>
      <c r="H844" s="64">
        <f t="shared" si="362"/>
        <v>0</v>
      </c>
      <c r="I844" s="31" t="s">
        <v>1358</v>
      </c>
      <c r="J844" s="31">
        <v>0</v>
      </c>
      <c r="K844" s="31">
        <f t="shared" si="363"/>
        <v>0</v>
      </c>
      <c r="L844" s="31" t="s">
        <v>1358</v>
      </c>
      <c r="M844" s="64">
        <v>0</v>
      </c>
      <c r="N844" s="31">
        <v>0</v>
      </c>
      <c r="O844" s="65">
        <v>0</v>
      </c>
      <c r="P844" s="28">
        <v>0</v>
      </c>
      <c r="Q844" s="28">
        <v>2.5416658644319994</v>
      </c>
      <c r="R844" s="31">
        <v>2.922915744096799</v>
      </c>
      <c r="S844" s="31">
        <f t="shared" si="359"/>
        <v>0.77489773999999989</v>
      </c>
      <c r="T844" s="31">
        <f t="shared" si="360"/>
        <v>1.5497962587999998</v>
      </c>
      <c r="U844" s="31">
        <f t="shared" si="367"/>
        <v>0.77489773999999989</v>
      </c>
      <c r="V844" s="31">
        <f t="shared" si="364"/>
        <v>0</v>
      </c>
      <c r="W844" s="31">
        <f t="shared" si="380"/>
        <v>0.77489812939999991</v>
      </c>
      <c r="X844" s="31">
        <v>0.77489773999999989</v>
      </c>
      <c r="Y844" s="28">
        <v>0</v>
      </c>
      <c r="Z844" s="28">
        <v>0</v>
      </c>
      <c r="AA844" s="28">
        <v>0</v>
      </c>
      <c r="AB844" s="28">
        <v>0</v>
      </c>
      <c r="AC844" s="28">
        <v>0.77489812939999991</v>
      </c>
      <c r="AD844" s="28">
        <v>0</v>
      </c>
      <c r="AE844" s="28">
        <v>0</v>
      </c>
      <c r="AF844" s="28">
        <v>0.77489812939999991</v>
      </c>
      <c r="AG844" s="28">
        <v>0</v>
      </c>
      <c r="AH844" s="28">
        <v>0</v>
      </c>
      <c r="AI844" s="28">
        <v>0</v>
      </c>
      <c r="AJ844" s="28">
        <v>0</v>
      </c>
      <c r="AK844" s="28">
        <v>0</v>
      </c>
      <c r="AL844" s="28">
        <v>0</v>
      </c>
      <c r="AM844" s="28">
        <v>0</v>
      </c>
      <c r="AN844" s="28">
        <v>0</v>
      </c>
      <c r="AO844" s="28">
        <v>0</v>
      </c>
      <c r="AP844" s="28">
        <v>0</v>
      </c>
      <c r="AQ844" s="28">
        <v>0</v>
      </c>
      <c r="AR844" s="28">
        <v>0</v>
      </c>
      <c r="AS844" s="28">
        <v>0</v>
      </c>
      <c r="AT844" s="28">
        <v>0</v>
      </c>
      <c r="AU844" s="28">
        <v>0</v>
      </c>
      <c r="AV844" s="28">
        <v>0</v>
      </c>
      <c r="AW844" s="28">
        <v>0</v>
      </c>
      <c r="AX844" s="28">
        <v>0</v>
      </c>
      <c r="AY844" s="28">
        <v>0</v>
      </c>
      <c r="AZ844" s="28">
        <v>0</v>
      </c>
      <c r="BA844" s="28">
        <v>0</v>
      </c>
      <c r="BB844" s="28">
        <v>0</v>
      </c>
      <c r="BC844" s="28">
        <v>0</v>
      </c>
      <c r="BD844" s="28">
        <v>0</v>
      </c>
      <c r="BE844" s="28">
        <v>0</v>
      </c>
      <c r="BF844" s="28">
        <v>0</v>
      </c>
      <c r="BG844" s="28">
        <v>0</v>
      </c>
      <c r="BH844" s="28">
        <v>0</v>
      </c>
      <c r="BI844" s="28">
        <v>0</v>
      </c>
      <c r="BJ844" s="28">
        <v>0</v>
      </c>
      <c r="BK844" s="28">
        <v>0</v>
      </c>
      <c r="BL844" s="28">
        <v>0</v>
      </c>
      <c r="BM844" s="28">
        <v>0</v>
      </c>
      <c r="BN844" s="28">
        <v>0</v>
      </c>
      <c r="BO844" s="28">
        <v>0</v>
      </c>
      <c r="BP844" s="28">
        <v>0</v>
      </c>
      <c r="BQ844" s="28">
        <v>0</v>
      </c>
      <c r="BR844" s="28">
        <v>0</v>
      </c>
      <c r="BS844" s="28">
        <v>0</v>
      </c>
      <c r="BT844" s="28">
        <v>0</v>
      </c>
      <c r="BU844" s="28">
        <v>0</v>
      </c>
      <c r="BV844" s="31">
        <f t="shared" si="374"/>
        <v>0</v>
      </c>
      <c r="BW844" s="31">
        <f t="shared" si="370"/>
        <v>0</v>
      </c>
      <c r="BX844" s="31">
        <f t="shared" si="371"/>
        <v>0</v>
      </c>
      <c r="BY844" s="31">
        <f t="shared" si="372"/>
        <v>0</v>
      </c>
      <c r="BZ844" s="31">
        <f t="shared" si="373"/>
        <v>0</v>
      </c>
      <c r="CA844" s="31">
        <f t="shared" si="375"/>
        <v>0</v>
      </c>
      <c r="CB844" s="31">
        <f t="shared" si="376"/>
        <v>0</v>
      </c>
      <c r="CC844" s="31">
        <f t="shared" si="377"/>
        <v>0</v>
      </c>
      <c r="CD844" s="31">
        <f t="shared" si="378"/>
        <v>0</v>
      </c>
      <c r="CE844" s="31">
        <f t="shared" si="379"/>
        <v>0</v>
      </c>
      <c r="CF844" s="85" t="s">
        <v>1404</v>
      </c>
    </row>
    <row r="845" spans="1:84" ht="54.75" customHeight="1" x14ac:dyDescent="0.25">
      <c r="A845" s="7" t="s">
        <v>128</v>
      </c>
      <c r="B845" s="18" t="s">
        <v>233</v>
      </c>
      <c r="C845" s="8" t="s">
        <v>716</v>
      </c>
      <c r="D845" s="63">
        <v>2015</v>
      </c>
      <c r="E845" s="63">
        <v>2015</v>
      </c>
      <c r="F845" s="63" t="s">
        <v>1358</v>
      </c>
      <c r="G845" s="64">
        <v>0</v>
      </c>
      <c r="H845" s="64">
        <f t="shared" si="362"/>
        <v>0</v>
      </c>
      <c r="I845" s="31" t="s">
        <v>1358</v>
      </c>
      <c r="J845" s="31">
        <v>0</v>
      </c>
      <c r="K845" s="31">
        <f t="shared" si="363"/>
        <v>0</v>
      </c>
      <c r="L845" s="31" t="s">
        <v>1358</v>
      </c>
      <c r="M845" s="64">
        <v>0</v>
      </c>
      <c r="N845" s="31">
        <v>0</v>
      </c>
      <c r="O845" s="65">
        <v>0</v>
      </c>
      <c r="P845" s="28">
        <v>0</v>
      </c>
      <c r="Q845" s="28">
        <v>0.19294400707199996</v>
      </c>
      <c r="R845" s="31">
        <v>0.22188560813279995</v>
      </c>
      <c r="S845" s="31">
        <f t="shared" si="359"/>
        <v>0.1051262</v>
      </c>
      <c r="T845" s="31">
        <f t="shared" si="360"/>
        <v>0.11764878479999999</v>
      </c>
      <c r="U845" s="31">
        <f t="shared" si="367"/>
        <v>0.1051262</v>
      </c>
      <c r="V845" s="31">
        <f t="shared" si="364"/>
        <v>0</v>
      </c>
      <c r="W845" s="31">
        <f t="shared" si="380"/>
        <v>5.8824392399999995E-2</v>
      </c>
      <c r="X845" s="31">
        <v>0.1051262</v>
      </c>
      <c r="Y845" s="28">
        <v>0</v>
      </c>
      <c r="Z845" s="28">
        <v>0</v>
      </c>
      <c r="AA845" s="28">
        <v>0</v>
      </c>
      <c r="AB845" s="28">
        <v>0</v>
      </c>
      <c r="AC845" s="28">
        <v>5.8824392399999995E-2</v>
      </c>
      <c r="AD845" s="28">
        <v>0</v>
      </c>
      <c r="AE845" s="28">
        <v>0</v>
      </c>
      <c r="AF845" s="28">
        <v>5.8824392399999995E-2</v>
      </c>
      <c r="AG845" s="28">
        <v>0</v>
      </c>
      <c r="AH845" s="28">
        <v>0</v>
      </c>
      <c r="AI845" s="28">
        <v>0</v>
      </c>
      <c r="AJ845" s="28">
        <v>0</v>
      </c>
      <c r="AK845" s="28">
        <v>0</v>
      </c>
      <c r="AL845" s="28">
        <v>0</v>
      </c>
      <c r="AM845" s="28">
        <v>0</v>
      </c>
      <c r="AN845" s="28">
        <v>0</v>
      </c>
      <c r="AO845" s="28">
        <v>0</v>
      </c>
      <c r="AP845" s="28">
        <v>0</v>
      </c>
      <c r="AQ845" s="28">
        <v>0</v>
      </c>
      <c r="AR845" s="28">
        <v>0</v>
      </c>
      <c r="AS845" s="28">
        <v>0</v>
      </c>
      <c r="AT845" s="28">
        <v>0</v>
      </c>
      <c r="AU845" s="28">
        <v>0</v>
      </c>
      <c r="AV845" s="28">
        <v>0</v>
      </c>
      <c r="AW845" s="28">
        <v>0</v>
      </c>
      <c r="AX845" s="28">
        <v>0</v>
      </c>
      <c r="AY845" s="28">
        <v>0</v>
      </c>
      <c r="AZ845" s="28">
        <v>0</v>
      </c>
      <c r="BA845" s="28">
        <v>0</v>
      </c>
      <c r="BB845" s="28">
        <v>0</v>
      </c>
      <c r="BC845" s="28">
        <v>0</v>
      </c>
      <c r="BD845" s="28">
        <v>0</v>
      </c>
      <c r="BE845" s="28">
        <v>0</v>
      </c>
      <c r="BF845" s="28">
        <v>0</v>
      </c>
      <c r="BG845" s="28">
        <v>0</v>
      </c>
      <c r="BH845" s="28">
        <v>0</v>
      </c>
      <c r="BI845" s="28">
        <v>0</v>
      </c>
      <c r="BJ845" s="28">
        <v>0</v>
      </c>
      <c r="BK845" s="28">
        <v>0</v>
      </c>
      <c r="BL845" s="28">
        <v>0</v>
      </c>
      <c r="BM845" s="28">
        <v>0</v>
      </c>
      <c r="BN845" s="28">
        <v>0</v>
      </c>
      <c r="BO845" s="28">
        <v>0</v>
      </c>
      <c r="BP845" s="28">
        <v>0</v>
      </c>
      <c r="BQ845" s="28">
        <v>0</v>
      </c>
      <c r="BR845" s="28">
        <v>0</v>
      </c>
      <c r="BS845" s="28">
        <v>0</v>
      </c>
      <c r="BT845" s="28">
        <v>0</v>
      </c>
      <c r="BU845" s="28">
        <v>0</v>
      </c>
      <c r="BV845" s="31">
        <f t="shared" si="374"/>
        <v>0</v>
      </c>
      <c r="BW845" s="31">
        <f t="shared" si="370"/>
        <v>0</v>
      </c>
      <c r="BX845" s="31">
        <f t="shared" si="371"/>
        <v>0</v>
      </c>
      <c r="BY845" s="31">
        <f t="shared" si="372"/>
        <v>0</v>
      </c>
      <c r="BZ845" s="31">
        <f t="shared" si="373"/>
        <v>0</v>
      </c>
      <c r="CA845" s="31">
        <f t="shared" si="375"/>
        <v>0</v>
      </c>
      <c r="CB845" s="31">
        <f t="shared" si="376"/>
        <v>0</v>
      </c>
      <c r="CC845" s="31">
        <f t="shared" si="377"/>
        <v>0</v>
      </c>
      <c r="CD845" s="31">
        <f t="shared" si="378"/>
        <v>0</v>
      </c>
      <c r="CE845" s="31">
        <f t="shared" si="379"/>
        <v>0</v>
      </c>
      <c r="CF845" s="85" t="s">
        <v>1402</v>
      </c>
    </row>
    <row r="846" spans="1:84" ht="54.75" customHeight="1" x14ac:dyDescent="0.25">
      <c r="A846" s="7" t="s">
        <v>128</v>
      </c>
      <c r="B846" s="18" t="s">
        <v>234</v>
      </c>
      <c r="C846" s="8" t="s">
        <v>717</v>
      </c>
      <c r="D846" s="63">
        <v>2015</v>
      </c>
      <c r="E846" s="63">
        <v>2015</v>
      </c>
      <c r="F846" s="63" t="s">
        <v>1358</v>
      </c>
      <c r="G846" s="64">
        <v>0</v>
      </c>
      <c r="H846" s="64">
        <f t="shared" si="362"/>
        <v>0</v>
      </c>
      <c r="I846" s="31" t="s">
        <v>1358</v>
      </c>
      <c r="J846" s="31">
        <v>0</v>
      </c>
      <c r="K846" s="31">
        <f t="shared" si="363"/>
        <v>0</v>
      </c>
      <c r="L846" s="31" t="s">
        <v>1358</v>
      </c>
      <c r="M846" s="64">
        <v>0</v>
      </c>
      <c r="N846" s="31">
        <v>0</v>
      </c>
      <c r="O846" s="65">
        <v>0</v>
      </c>
      <c r="P846" s="28">
        <v>0</v>
      </c>
      <c r="Q846" s="28">
        <v>1.5390708300479998</v>
      </c>
      <c r="R846" s="31">
        <v>1.7699314545551996</v>
      </c>
      <c r="S846" s="31">
        <f t="shared" si="359"/>
        <v>0.49266179999999998</v>
      </c>
      <c r="T846" s="31">
        <f t="shared" si="360"/>
        <v>0.93845782319999993</v>
      </c>
      <c r="U846" s="31">
        <f t="shared" si="367"/>
        <v>0.49266179999999998</v>
      </c>
      <c r="V846" s="31">
        <f t="shared" si="364"/>
        <v>0</v>
      </c>
      <c r="W846" s="31">
        <f t="shared" si="380"/>
        <v>0.46922891159999996</v>
      </c>
      <c r="X846" s="31">
        <v>0.49266179999999998</v>
      </c>
      <c r="Y846" s="28">
        <v>0</v>
      </c>
      <c r="Z846" s="28">
        <v>0</v>
      </c>
      <c r="AA846" s="28">
        <v>0</v>
      </c>
      <c r="AB846" s="28">
        <v>0</v>
      </c>
      <c r="AC846" s="28">
        <v>0.46922891159999996</v>
      </c>
      <c r="AD846" s="28">
        <v>0</v>
      </c>
      <c r="AE846" s="28">
        <v>0</v>
      </c>
      <c r="AF846" s="28">
        <v>0.46922891159999996</v>
      </c>
      <c r="AG846" s="28">
        <v>0</v>
      </c>
      <c r="AH846" s="28">
        <v>0</v>
      </c>
      <c r="AI846" s="28">
        <v>0</v>
      </c>
      <c r="AJ846" s="28">
        <v>0</v>
      </c>
      <c r="AK846" s="28">
        <v>0</v>
      </c>
      <c r="AL846" s="28">
        <v>0</v>
      </c>
      <c r="AM846" s="28">
        <v>0</v>
      </c>
      <c r="AN846" s="28">
        <v>0</v>
      </c>
      <c r="AO846" s="28">
        <v>0</v>
      </c>
      <c r="AP846" s="28">
        <v>0</v>
      </c>
      <c r="AQ846" s="28">
        <v>0</v>
      </c>
      <c r="AR846" s="28">
        <v>0</v>
      </c>
      <c r="AS846" s="28">
        <v>0</v>
      </c>
      <c r="AT846" s="28">
        <v>0</v>
      </c>
      <c r="AU846" s="28">
        <v>0</v>
      </c>
      <c r="AV846" s="28">
        <v>0</v>
      </c>
      <c r="AW846" s="28">
        <v>0</v>
      </c>
      <c r="AX846" s="28">
        <v>0</v>
      </c>
      <c r="AY846" s="28">
        <v>0</v>
      </c>
      <c r="AZ846" s="28">
        <v>0</v>
      </c>
      <c r="BA846" s="28">
        <v>0</v>
      </c>
      <c r="BB846" s="28">
        <v>0</v>
      </c>
      <c r="BC846" s="28">
        <v>0</v>
      </c>
      <c r="BD846" s="28">
        <v>0</v>
      </c>
      <c r="BE846" s="28">
        <v>0</v>
      </c>
      <c r="BF846" s="28">
        <v>0</v>
      </c>
      <c r="BG846" s="28">
        <v>0</v>
      </c>
      <c r="BH846" s="28">
        <v>0</v>
      </c>
      <c r="BI846" s="28">
        <v>0</v>
      </c>
      <c r="BJ846" s="28">
        <v>0</v>
      </c>
      <c r="BK846" s="28">
        <v>0</v>
      </c>
      <c r="BL846" s="28">
        <v>0</v>
      </c>
      <c r="BM846" s="28">
        <v>0</v>
      </c>
      <c r="BN846" s="28">
        <v>0</v>
      </c>
      <c r="BO846" s="28">
        <v>0</v>
      </c>
      <c r="BP846" s="28">
        <v>0</v>
      </c>
      <c r="BQ846" s="28">
        <v>0</v>
      </c>
      <c r="BR846" s="28">
        <v>0</v>
      </c>
      <c r="BS846" s="28">
        <v>0</v>
      </c>
      <c r="BT846" s="28">
        <v>0</v>
      </c>
      <c r="BU846" s="28">
        <v>0</v>
      </c>
      <c r="BV846" s="31">
        <f t="shared" si="374"/>
        <v>0</v>
      </c>
      <c r="BW846" s="31">
        <f t="shared" si="370"/>
        <v>0</v>
      </c>
      <c r="BX846" s="31">
        <f t="shared" si="371"/>
        <v>0</v>
      </c>
      <c r="BY846" s="31">
        <f t="shared" si="372"/>
        <v>0</v>
      </c>
      <c r="BZ846" s="31">
        <f t="shared" si="373"/>
        <v>0</v>
      </c>
      <c r="CA846" s="31">
        <f t="shared" si="375"/>
        <v>0</v>
      </c>
      <c r="CB846" s="31">
        <f t="shared" si="376"/>
        <v>0</v>
      </c>
      <c r="CC846" s="31">
        <f t="shared" si="377"/>
        <v>0</v>
      </c>
      <c r="CD846" s="31">
        <f t="shared" si="378"/>
        <v>0</v>
      </c>
      <c r="CE846" s="31">
        <f t="shared" si="379"/>
        <v>0</v>
      </c>
      <c r="CF846" s="85" t="s">
        <v>1404</v>
      </c>
    </row>
    <row r="847" spans="1:84" ht="54.75" customHeight="1" x14ac:dyDescent="0.25">
      <c r="A847" s="7" t="s">
        <v>128</v>
      </c>
      <c r="B847" s="18" t="s">
        <v>235</v>
      </c>
      <c r="C847" s="8" t="s">
        <v>718</v>
      </c>
      <c r="D847" s="63">
        <v>2015</v>
      </c>
      <c r="E847" s="63">
        <v>2015</v>
      </c>
      <c r="F847" s="63" t="s">
        <v>1358</v>
      </c>
      <c r="G847" s="64">
        <v>0</v>
      </c>
      <c r="H847" s="64">
        <f t="shared" si="362"/>
        <v>0</v>
      </c>
      <c r="I847" s="31" t="s">
        <v>1358</v>
      </c>
      <c r="J847" s="31">
        <v>0</v>
      </c>
      <c r="K847" s="31">
        <f t="shared" si="363"/>
        <v>0</v>
      </c>
      <c r="L847" s="31" t="s">
        <v>1358</v>
      </c>
      <c r="M847" s="64">
        <v>0</v>
      </c>
      <c r="N847" s="31">
        <v>0</v>
      </c>
      <c r="O847" s="65">
        <v>0</v>
      </c>
      <c r="P847" s="28">
        <v>0</v>
      </c>
      <c r="Q847" s="28">
        <v>6.4577417320639992</v>
      </c>
      <c r="R847" s="31">
        <v>7.4264029918735988</v>
      </c>
      <c r="S847" s="31">
        <f t="shared" si="359"/>
        <v>2.0730357999999995</v>
      </c>
      <c r="T847" s="31">
        <f t="shared" si="360"/>
        <v>3.9376473975999997</v>
      </c>
      <c r="U847" s="31">
        <f t="shared" si="367"/>
        <v>2.0730357999999995</v>
      </c>
      <c r="V847" s="31">
        <f t="shared" si="364"/>
        <v>0</v>
      </c>
      <c r="W847" s="31">
        <f t="shared" si="380"/>
        <v>1.9688236987999999</v>
      </c>
      <c r="X847" s="31">
        <v>2.0730357999999995</v>
      </c>
      <c r="Y847" s="28">
        <v>0</v>
      </c>
      <c r="Z847" s="28">
        <v>0</v>
      </c>
      <c r="AA847" s="28">
        <v>0</v>
      </c>
      <c r="AB847" s="28">
        <v>0</v>
      </c>
      <c r="AC847" s="28">
        <v>1.9688236987999999</v>
      </c>
      <c r="AD847" s="28">
        <v>0</v>
      </c>
      <c r="AE847" s="28">
        <v>0</v>
      </c>
      <c r="AF847" s="28">
        <v>1.9688236987999999</v>
      </c>
      <c r="AG847" s="28">
        <v>0</v>
      </c>
      <c r="AH847" s="28">
        <v>0</v>
      </c>
      <c r="AI847" s="28">
        <v>0</v>
      </c>
      <c r="AJ847" s="28">
        <v>0</v>
      </c>
      <c r="AK847" s="28">
        <v>0</v>
      </c>
      <c r="AL847" s="28">
        <v>0</v>
      </c>
      <c r="AM847" s="28">
        <v>0</v>
      </c>
      <c r="AN847" s="28">
        <v>0</v>
      </c>
      <c r="AO847" s="28">
        <v>0</v>
      </c>
      <c r="AP847" s="28">
        <v>0</v>
      </c>
      <c r="AQ847" s="28">
        <v>0</v>
      </c>
      <c r="AR847" s="28">
        <v>0</v>
      </c>
      <c r="AS847" s="28">
        <v>0</v>
      </c>
      <c r="AT847" s="28">
        <v>0</v>
      </c>
      <c r="AU847" s="28">
        <v>0</v>
      </c>
      <c r="AV847" s="28">
        <v>0</v>
      </c>
      <c r="AW847" s="28">
        <v>0</v>
      </c>
      <c r="AX847" s="28">
        <v>0</v>
      </c>
      <c r="AY847" s="28">
        <v>0</v>
      </c>
      <c r="AZ847" s="28">
        <v>0</v>
      </c>
      <c r="BA847" s="28">
        <v>0</v>
      </c>
      <c r="BB847" s="28">
        <v>0</v>
      </c>
      <c r="BC847" s="28">
        <v>0</v>
      </c>
      <c r="BD847" s="28">
        <v>0</v>
      </c>
      <c r="BE847" s="28">
        <v>0</v>
      </c>
      <c r="BF847" s="28">
        <v>0</v>
      </c>
      <c r="BG847" s="28">
        <v>0</v>
      </c>
      <c r="BH847" s="28">
        <v>0</v>
      </c>
      <c r="BI847" s="28">
        <v>0</v>
      </c>
      <c r="BJ847" s="28">
        <v>0</v>
      </c>
      <c r="BK847" s="28">
        <v>0</v>
      </c>
      <c r="BL847" s="28">
        <v>0</v>
      </c>
      <c r="BM847" s="28">
        <v>0</v>
      </c>
      <c r="BN847" s="28">
        <v>0</v>
      </c>
      <c r="BO847" s="28">
        <v>0</v>
      </c>
      <c r="BP847" s="28">
        <v>0</v>
      </c>
      <c r="BQ847" s="28">
        <v>0</v>
      </c>
      <c r="BR847" s="28">
        <v>0</v>
      </c>
      <c r="BS847" s="28">
        <v>0</v>
      </c>
      <c r="BT847" s="28">
        <v>0</v>
      </c>
      <c r="BU847" s="28">
        <v>0</v>
      </c>
      <c r="BV847" s="31">
        <f t="shared" si="374"/>
        <v>0</v>
      </c>
      <c r="BW847" s="31">
        <f t="shared" si="370"/>
        <v>0</v>
      </c>
      <c r="BX847" s="31">
        <f t="shared" si="371"/>
        <v>0</v>
      </c>
      <c r="BY847" s="31">
        <f t="shared" si="372"/>
        <v>0</v>
      </c>
      <c r="BZ847" s="31">
        <f t="shared" si="373"/>
        <v>0</v>
      </c>
      <c r="CA847" s="31">
        <f t="shared" si="375"/>
        <v>0</v>
      </c>
      <c r="CB847" s="31">
        <f t="shared" si="376"/>
        <v>0</v>
      </c>
      <c r="CC847" s="31">
        <f t="shared" si="377"/>
        <v>0</v>
      </c>
      <c r="CD847" s="31">
        <f t="shared" si="378"/>
        <v>0</v>
      </c>
      <c r="CE847" s="31">
        <f t="shared" si="379"/>
        <v>0</v>
      </c>
      <c r="CF847" s="85" t="s">
        <v>1402</v>
      </c>
    </row>
    <row r="848" spans="1:84" ht="54.75" customHeight="1" x14ac:dyDescent="0.25">
      <c r="A848" s="7" t="s">
        <v>128</v>
      </c>
      <c r="B848" s="18" t="s">
        <v>236</v>
      </c>
      <c r="C848" s="8" t="s">
        <v>719</v>
      </c>
      <c r="D848" s="63">
        <v>2015</v>
      </c>
      <c r="E848" s="63">
        <v>2015</v>
      </c>
      <c r="F848" s="63" t="s">
        <v>1358</v>
      </c>
      <c r="G848" s="64">
        <v>0.30792567359550566</v>
      </c>
      <c r="H848" s="64">
        <f t="shared" si="362"/>
        <v>1.644323097</v>
      </c>
      <c r="I848" s="31" t="s">
        <v>890</v>
      </c>
      <c r="J848" s="64">
        <v>0.30792567359550566</v>
      </c>
      <c r="K848" s="31">
        <f t="shared" si="363"/>
        <v>1.644323097</v>
      </c>
      <c r="L848" s="31" t="s">
        <v>1358</v>
      </c>
      <c r="M848" s="64">
        <v>0</v>
      </c>
      <c r="N848" s="31">
        <v>0</v>
      </c>
      <c r="O848" s="65">
        <v>0</v>
      </c>
      <c r="P848" s="28">
        <v>0</v>
      </c>
      <c r="Q848" s="28">
        <v>2.69668987908</v>
      </c>
      <c r="R848" s="31">
        <v>3.1011933609419997</v>
      </c>
      <c r="S848" s="31">
        <f t="shared" si="359"/>
        <v>2.0783776599999997</v>
      </c>
      <c r="T848" s="31">
        <f t="shared" si="360"/>
        <v>1.644323097</v>
      </c>
      <c r="U848" s="31">
        <f t="shared" si="367"/>
        <v>2.0783776599999997</v>
      </c>
      <c r="V848" s="31">
        <f t="shared" si="364"/>
        <v>0</v>
      </c>
      <c r="W848" s="31">
        <f t="shared" si="380"/>
        <v>0</v>
      </c>
      <c r="X848" s="31">
        <v>2.0783776599999997</v>
      </c>
      <c r="Y848" s="28">
        <v>0</v>
      </c>
      <c r="Z848" s="28">
        <v>0</v>
      </c>
      <c r="AA848" s="28">
        <v>0</v>
      </c>
      <c r="AB848" s="28">
        <v>0</v>
      </c>
      <c r="AC848" s="28">
        <v>0</v>
      </c>
      <c r="AD848" s="28">
        <v>0</v>
      </c>
      <c r="AE848" s="28">
        <v>0</v>
      </c>
      <c r="AF848" s="28">
        <v>0</v>
      </c>
      <c r="AG848" s="28">
        <v>0</v>
      </c>
      <c r="AH848" s="28">
        <v>0</v>
      </c>
      <c r="AI848" s="28">
        <v>0</v>
      </c>
      <c r="AJ848" s="28">
        <v>0</v>
      </c>
      <c r="AK848" s="28">
        <v>0</v>
      </c>
      <c r="AL848" s="28">
        <v>0</v>
      </c>
      <c r="AM848" s="28">
        <v>1.644323097</v>
      </c>
      <c r="AN848" s="28">
        <v>0</v>
      </c>
      <c r="AO848" s="28">
        <v>0</v>
      </c>
      <c r="AP848" s="28">
        <v>1.644323097</v>
      </c>
      <c r="AQ848" s="28">
        <v>0</v>
      </c>
      <c r="AR848" s="28">
        <v>0</v>
      </c>
      <c r="AS848" s="28">
        <v>0</v>
      </c>
      <c r="AT848" s="28">
        <v>0</v>
      </c>
      <c r="AU848" s="28">
        <v>0</v>
      </c>
      <c r="AV848" s="28">
        <v>0</v>
      </c>
      <c r="AW848" s="28">
        <v>0</v>
      </c>
      <c r="AX848" s="28">
        <v>0</v>
      </c>
      <c r="AY848" s="28">
        <v>0</v>
      </c>
      <c r="AZ848" s="28">
        <v>0</v>
      </c>
      <c r="BA848" s="28">
        <v>0</v>
      </c>
      <c r="BB848" s="28">
        <v>0</v>
      </c>
      <c r="BC848" s="28">
        <v>0</v>
      </c>
      <c r="BD848" s="28">
        <v>0</v>
      </c>
      <c r="BE848" s="28">
        <v>0</v>
      </c>
      <c r="BF848" s="28">
        <v>0</v>
      </c>
      <c r="BG848" s="28">
        <v>0</v>
      </c>
      <c r="BH848" s="28">
        <v>0</v>
      </c>
      <c r="BI848" s="28">
        <v>0</v>
      </c>
      <c r="BJ848" s="28">
        <v>0</v>
      </c>
      <c r="BK848" s="28">
        <v>0</v>
      </c>
      <c r="BL848" s="28">
        <v>0</v>
      </c>
      <c r="BM848" s="28">
        <v>0</v>
      </c>
      <c r="BN848" s="28">
        <v>0</v>
      </c>
      <c r="BO848" s="28">
        <v>0</v>
      </c>
      <c r="BP848" s="28">
        <v>0</v>
      </c>
      <c r="BQ848" s="28">
        <v>0</v>
      </c>
      <c r="BR848" s="28">
        <v>0</v>
      </c>
      <c r="BS848" s="28">
        <v>0</v>
      </c>
      <c r="BT848" s="28">
        <v>0</v>
      </c>
      <c r="BU848" s="28">
        <v>0</v>
      </c>
      <c r="BV848" s="31">
        <f t="shared" si="374"/>
        <v>1.644323097</v>
      </c>
      <c r="BW848" s="31">
        <f t="shared" si="370"/>
        <v>0</v>
      </c>
      <c r="BX848" s="31">
        <f t="shared" si="371"/>
        <v>0</v>
      </c>
      <c r="BY848" s="31">
        <f t="shared" si="372"/>
        <v>1.644323097</v>
      </c>
      <c r="BZ848" s="31">
        <f t="shared" si="373"/>
        <v>0</v>
      </c>
      <c r="CA848" s="31">
        <f t="shared" si="375"/>
        <v>1.644323097</v>
      </c>
      <c r="CB848" s="31">
        <f t="shared" si="376"/>
        <v>0</v>
      </c>
      <c r="CC848" s="31">
        <f t="shared" si="377"/>
        <v>0</v>
      </c>
      <c r="CD848" s="31">
        <f t="shared" si="378"/>
        <v>1.644323097</v>
      </c>
      <c r="CE848" s="31">
        <f t="shared" si="379"/>
        <v>0</v>
      </c>
      <c r="CF848" s="85" t="s">
        <v>1402</v>
      </c>
    </row>
    <row r="849" spans="1:84" ht="54.75" customHeight="1" x14ac:dyDescent="0.25">
      <c r="A849" s="7" t="s">
        <v>128</v>
      </c>
      <c r="B849" s="18" t="s">
        <v>237</v>
      </c>
      <c r="C849" s="8" t="s">
        <v>720</v>
      </c>
      <c r="D849" s="63">
        <v>2015</v>
      </c>
      <c r="E849" s="63">
        <v>2015</v>
      </c>
      <c r="F849" s="63" t="s">
        <v>1358</v>
      </c>
      <c r="G849" s="64">
        <v>0</v>
      </c>
      <c r="H849" s="64">
        <f t="shared" si="362"/>
        <v>0</v>
      </c>
      <c r="I849" s="31" t="s">
        <v>1358</v>
      </c>
      <c r="J849" s="31">
        <v>0</v>
      </c>
      <c r="K849" s="31">
        <f t="shared" si="363"/>
        <v>0</v>
      </c>
      <c r="L849" s="31" t="s">
        <v>1358</v>
      </c>
      <c r="M849" s="64">
        <v>0</v>
      </c>
      <c r="N849" s="31">
        <v>0</v>
      </c>
      <c r="O849" s="65">
        <v>0</v>
      </c>
      <c r="P849" s="28">
        <v>0</v>
      </c>
      <c r="Q849" s="28">
        <v>3.8657938369599991</v>
      </c>
      <c r="R849" s="31">
        <v>4.445662912503999</v>
      </c>
      <c r="S849" s="31">
        <f t="shared" si="359"/>
        <v>1.6840252</v>
      </c>
      <c r="T849" s="31">
        <f t="shared" si="360"/>
        <v>2.3571913639999997</v>
      </c>
      <c r="U849" s="31">
        <f t="shared" si="367"/>
        <v>1.6840252</v>
      </c>
      <c r="V849" s="31">
        <f t="shared" si="364"/>
        <v>0</v>
      </c>
      <c r="W849" s="31">
        <f t="shared" si="380"/>
        <v>1.1785956819999999</v>
      </c>
      <c r="X849" s="31">
        <v>1.6840252</v>
      </c>
      <c r="Y849" s="28">
        <v>0</v>
      </c>
      <c r="Z849" s="28">
        <v>0</v>
      </c>
      <c r="AA849" s="28">
        <v>0</v>
      </c>
      <c r="AB849" s="28">
        <v>0</v>
      </c>
      <c r="AC849" s="28">
        <v>1.1785956819999999</v>
      </c>
      <c r="AD849" s="28">
        <v>0</v>
      </c>
      <c r="AE849" s="28">
        <v>0</v>
      </c>
      <c r="AF849" s="28">
        <v>1.1785956819999999</v>
      </c>
      <c r="AG849" s="28">
        <v>0</v>
      </c>
      <c r="AH849" s="28">
        <v>0</v>
      </c>
      <c r="AI849" s="28">
        <v>0</v>
      </c>
      <c r="AJ849" s="28">
        <v>0</v>
      </c>
      <c r="AK849" s="28">
        <v>0</v>
      </c>
      <c r="AL849" s="28">
        <v>0</v>
      </c>
      <c r="AM849" s="28">
        <v>0</v>
      </c>
      <c r="AN849" s="28">
        <v>0</v>
      </c>
      <c r="AO849" s="28">
        <v>0</v>
      </c>
      <c r="AP849" s="28">
        <v>0</v>
      </c>
      <c r="AQ849" s="28">
        <v>0</v>
      </c>
      <c r="AR849" s="28">
        <v>0</v>
      </c>
      <c r="AS849" s="28">
        <v>0</v>
      </c>
      <c r="AT849" s="28">
        <v>0</v>
      </c>
      <c r="AU849" s="28">
        <v>0</v>
      </c>
      <c r="AV849" s="28">
        <v>0</v>
      </c>
      <c r="AW849" s="28">
        <v>0</v>
      </c>
      <c r="AX849" s="28">
        <v>0</v>
      </c>
      <c r="AY849" s="28">
        <v>0</v>
      </c>
      <c r="AZ849" s="28">
        <v>0</v>
      </c>
      <c r="BA849" s="28">
        <v>0</v>
      </c>
      <c r="BB849" s="28">
        <v>0</v>
      </c>
      <c r="BC849" s="28">
        <v>0</v>
      </c>
      <c r="BD849" s="28">
        <v>0</v>
      </c>
      <c r="BE849" s="28">
        <v>0</v>
      </c>
      <c r="BF849" s="28">
        <v>0</v>
      </c>
      <c r="BG849" s="28">
        <v>0</v>
      </c>
      <c r="BH849" s="28">
        <v>0</v>
      </c>
      <c r="BI849" s="28">
        <v>0</v>
      </c>
      <c r="BJ849" s="28">
        <v>0</v>
      </c>
      <c r="BK849" s="28">
        <v>0</v>
      </c>
      <c r="BL849" s="28">
        <v>0</v>
      </c>
      <c r="BM849" s="28">
        <v>0</v>
      </c>
      <c r="BN849" s="28">
        <v>0</v>
      </c>
      <c r="BO849" s="28">
        <v>0</v>
      </c>
      <c r="BP849" s="28">
        <v>0</v>
      </c>
      <c r="BQ849" s="28">
        <v>0</v>
      </c>
      <c r="BR849" s="28">
        <v>0</v>
      </c>
      <c r="BS849" s="28">
        <v>0</v>
      </c>
      <c r="BT849" s="28">
        <v>0</v>
      </c>
      <c r="BU849" s="28">
        <v>0</v>
      </c>
      <c r="BV849" s="31">
        <f t="shared" si="374"/>
        <v>0</v>
      </c>
      <c r="BW849" s="31">
        <f t="shared" si="370"/>
        <v>0</v>
      </c>
      <c r="BX849" s="31">
        <f t="shared" si="371"/>
        <v>0</v>
      </c>
      <c r="BY849" s="31">
        <f t="shared" si="372"/>
        <v>0</v>
      </c>
      <c r="BZ849" s="31">
        <f t="shared" si="373"/>
        <v>0</v>
      </c>
      <c r="CA849" s="31">
        <f t="shared" si="375"/>
        <v>0</v>
      </c>
      <c r="CB849" s="31">
        <f t="shared" si="376"/>
        <v>0</v>
      </c>
      <c r="CC849" s="31">
        <f t="shared" si="377"/>
        <v>0</v>
      </c>
      <c r="CD849" s="31">
        <f t="shared" si="378"/>
        <v>0</v>
      </c>
      <c r="CE849" s="31">
        <f t="shared" si="379"/>
        <v>0</v>
      </c>
      <c r="CF849" s="85" t="s">
        <v>1402</v>
      </c>
    </row>
    <row r="850" spans="1:84" ht="54.75" customHeight="1" x14ac:dyDescent="0.25">
      <c r="A850" s="7" t="s">
        <v>128</v>
      </c>
      <c r="B850" s="18" t="s">
        <v>238</v>
      </c>
      <c r="C850" s="8" t="s">
        <v>721</v>
      </c>
      <c r="D850" s="63">
        <v>2015</v>
      </c>
      <c r="E850" s="63">
        <v>2015</v>
      </c>
      <c r="F850" s="63" t="s">
        <v>1358</v>
      </c>
      <c r="G850" s="64">
        <v>0</v>
      </c>
      <c r="H850" s="64">
        <f t="shared" si="362"/>
        <v>0</v>
      </c>
      <c r="I850" s="31" t="s">
        <v>1358</v>
      </c>
      <c r="J850" s="31">
        <v>0</v>
      </c>
      <c r="K850" s="31">
        <f t="shared" si="363"/>
        <v>0</v>
      </c>
      <c r="L850" s="31" t="s">
        <v>1358</v>
      </c>
      <c r="M850" s="64">
        <v>0</v>
      </c>
      <c r="N850" s="31">
        <v>0</v>
      </c>
      <c r="O850" s="65">
        <v>0</v>
      </c>
      <c r="P850" s="28">
        <v>0</v>
      </c>
      <c r="Q850" s="28">
        <v>2.8839060231359999</v>
      </c>
      <c r="R850" s="31">
        <v>3.3164919266063997</v>
      </c>
      <c r="S850" s="31">
        <f t="shared" si="359"/>
        <v>0.93432753999999996</v>
      </c>
      <c r="T850" s="31">
        <f t="shared" si="360"/>
        <v>1.7584792824</v>
      </c>
      <c r="U850" s="31">
        <f t="shared" si="367"/>
        <v>0.93432753999999996</v>
      </c>
      <c r="V850" s="31">
        <f t="shared" si="364"/>
        <v>0</v>
      </c>
      <c r="W850" s="31">
        <f t="shared" si="380"/>
        <v>0.87923964119999998</v>
      </c>
      <c r="X850" s="31">
        <v>0.93432753999999996</v>
      </c>
      <c r="Y850" s="28">
        <v>0</v>
      </c>
      <c r="Z850" s="28">
        <v>0</v>
      </c>
      <c r="AA850" s="28">
        <v>0</v>
      </c>
      <c r="AB850" s="28">
        <v>0</v>
      </c>
      <c r="AC850" s="28">
        <v>0.87923964119999998</v>
      </c>
      <c r="AD850" s="28">
        <v>0</v>
      </c>
      <c r="AE850" s="28">
        <v>0</v>
      </c>
      <c r="AF850" s="28">
        <v>0.87923964119999998</v>
      </c>
      <c r="AG850" s="28">
        <v>0</v>
      </c>
      <c r="AH850" s="28">
        <v>0</v>
      </c>
      <c r="AI850" s="28">
        <v>0</v>
      </c>
      <c r="AJ850" s="28">
        <v>0</v>
      </c>
      <c r="AK850" s="28">
        <v>0</v>
      </c>
      <c r="AL850" s="28">
        <v>0</v>
      </c>
      <c r="AM850" s="28">
        <v>0</v>
      </c>
      <c r="AN850" s="28">
        <v>0</v>
      </c>
      <c r="AO850" s="28">
        <v>0</v>
      </c>
      <c r="AP850" s="28">
        <v>0</v>
      </c>
      <c r="AQ850" s="28">
        <v>0</v>
      </c>
      <c r="AR850" s="28">
        <v>0</v>
      </c>
      <c r="AS850" s="28">
        <v>0</v>
      </c>
      <c r="AT850" s="28">
        <v>0</v>
      </c>
      <c r="AU850" s="28">
        <v>0</v>
      </c>
      <c r="AV850" s="28">
        <v>0</v>
      </c>
      <c r="AW850" s="28">
        <v>0</v>
      </c>
      <c r="AX850" s="28">
        <v>0</v>
      </c>
      <c r="AY850" s="28">
        <v>0</v>
      </c>
      <c r="AZ850" s="28">
        <v>0</v>
      </c>
      <c r="BA850" s="28">
        <v>0</v>
      </c>
      <c r="BB850" s="28">
        <v>0</v>
      </c>
      <c r="BC850" s="28">
        <v>0</v>
      </c>
      <c r="BD850" s="28">
        <v>0</v>
      </c>
      <c r="BE850" s="28">
        <v>0</v>
      </c>
      <c r="BF850" s="28">
        <v>0</v>
      </c>
      <c r="BG850" s="28">
        <v>0</v>
      </c>
      <c r="BH850" s="28">
        <v>0</v>
      </c>
      <c r="BI850" s="28">
        <v>0</v>
      </c>
      <c r="BJ850" s="28">
        <v>0</v>
      </c>
      <c r="BK850" s="28">
        <v>0</v>
      </c>
      <c r="BL850" s="28">
        <v>0</v>
      </c>
      <c r="BM850" s="28">
        <v>0</v>
      </c>
      <c r="BN850" s="28">
        <v>0</v>
      </c>
      <c r="BO850" s="28">
        <v>0</v>
      </c>
      <c r="BP850" s="28">
        <v>0</v>
      </c>
      <c r="BQ850" s="28">
        <v>0</v>
      </c>
      <c r="BR850" s="28">
        <v>0</v>
      </c>
      <c r="BS850" s="28">
        <v>0</v>
      </c>
      <c r="BT850" s="28">
        <v>0</v>
      </c>
      <c r="BU850" s="28">
        <v>0</v>
      </c>
      <c r="BV850" s="31">
        <f t="shared" si="374"/>
        <v>0</v>
      </c>
      <c r="BW850" s="31">
        <f t="shared" si="370"/>
        <v>0</v>
      </c>
      <c r="BX850" s="31">
        <f t="shared" si="371"/>
        <v>0</v>
      </c>
      <c r="BY850" s="31">
        <f t="shared" si="372"/>
        <v>0</v>
      </c>
      <c r="BZ850" s="31">
        <f t="shared" si="373"/>
        <v>0</v>
      </c>
      <c r="CA850" s="31">
        <f t="shared" si="375"/>
        <v>0</v>
      </c>
      <c r="CB850" s="31">
        <f t="shared" si="376"/>
        <v>0</v>
      </c>
      <c r="CC850" s="31">
        <f t="shared" si="377"/>
        <v>0</v>
      </c>
      <c r="CD850" s="31">
        <f t="shared" si="378"/>
        <v>0</v>
      </c>
      <c r="CE850" s="31">
        <f t="shared" si="379"/>
        <v>0</v>
      </c>
      <c r="CF850" s="85" t="s">
        <v>1401</v>
      </c>
    </row>
    <row r="851" spans="1:84" ht="54.75" customHeight="1" x14ac:dyDescent="0.25">
      <c r="A851" s="7" t="s">
        <v>128</v>
      </c>
      <c r="B851" s="18" t="s">
        <v>239</v>
      </c>
      <c r="C851" s="8" t="s">
        <v>722</v>
      </c>
      <c r="D851" s="63">
        <v>2015</v>
      </c>
      <c r="E851" s="63">
        <v>2015</v>
      </c>
      <c r="F851" s="63" t="s">
        <v>1358</v>
      </c>
      <c r="G851" s="64">
        <v>0</v>
      </c>
      <c r="H851" s="64">
        <f t="shared" si="362"/>
        <v>0</v>
      </c>
      <c r="I851" s="31" t="s">
        <v>1358</v>
      </c>
      <c r="J851" s="31">
        <v>0</v>
      </c>
      <c r="K851" s="31">
        <f t="shared" si="363"/>
        <v>0</v>
      </c>
      <c r="L851" s="31" t="s">
        <v>1358</v>
      </c>
      <c r="M851" s="64">
        <v>0</v>
      </c>
      <c r="N851" s="31">
        <v>0</v>
      </c>
      <c r="O851" s="65">
        <v>0</v>
      </c>
      <c r="P851" s="28">
        <v>0</v>
      </c>
      <c r="Q851" s="28">
        <v>5.9264319915039989</v>
      </c>
      <c r="R851" s="31">
        <v>6.815396790229598</v>
      </c>
      <c r="S851" s="31">
        <f t="shared" si="359"/>
        <v>1.8543817999999999</v>
      </c>
      <c r="T851" s="31">
        <f t="shared" si="360"/>
        <v>3.6136780435999993</v>
      </c>
      <c r="U851" s="31">
        <f t="shared" si="367"/>
        <v>1.8543817999999999</v>
      </c>
      <c r="V851" s="31">
        <f t="shared" si="364"/>
        <v>0</v>
      </c>
      <c r="W851" s="31">
        <f t="shared" si="380"/>
        <v>1.8068390217999997</v>
      </c>
      <c r="X851" s="31">
        <v>1.8543817999999999</v>
      </c>
      <c r="Y851" s="28">
        <v>0</v>
      </c>
      <c r="Z851" s="28">
        <v>0</v>
      </c>
      <c r="AA851" s="28">
        <v>0</v>
      </c>
      <c r="AB851" s="28">
        <v>0</v>
      </c>
      <c r="AC851" s="28">
        <v>1.8068390217999997</v>
      </c>
      <c r="AD851" s="28">
        <v>0</v>
      </c>
      <c r="AE851" s="28">
        <v>0</v>
      </c>
      <c r="AF851" s="28">
        <v>1.8068390217999997</v>
      </c>
      <c r="AG851" s="28">
        <v>0</v>
      </c>
      <c r="AH851" s="28">
        <v>0</v>
      </c>
      <c r="AI851" s="28">
        <v>0</v>
      </c>
      <c r="AJ851" s="28">
        <v>0</v>
      </c>
      <c r="AK851" s="28">
        <v>0</v>
      </c>
      <c r="AL851" s="28">
        <v>0</v>
      </c>
      <c r="AM851" s="28">
        <v>0</v>
      </c>
      <c r="AN851" s="28">
        <v>0</v>
      </c>
      <c r="AO851" s="28">
        <v>0</v>
      </c>
      <c r="AP851" s="28">
        <v>0</v>
      </c>
      <c r="AQ851" s="28">
        <v>0</v>
      </c>
      <c r="AR851" s="28">
        <v>0</v>
      </c>
      <c r="AS851" s="28">
        <v>0</v>
      </c>
      <c r="AT851" s="28">
        <v>0</v>
      </c>
      <c r="AU851" s="28">
        <v>0</v>
      </c>
      <c r="AV851" s="28">
        <v>0</v>
      </c>
      <c r="AW851" s="28">
        <v>0</v>
      </c>
      <c r="AX851" s="28">
        <v>0</v>
      </c>
      <c r="AY851" s="28">
        <v>0</v>
      </c>
      <c r="AZ851" s="28">
        <v>0</v>
      </c>
      <c r="BA851" s="28">
        <v>0</v>
      </c>
      <c r="BB851" s="28">
        <v>0</v>
      </c>
      <c r="BC851" s="28">
        <v>0</v>
      </c>
      <c r="BD851" s="28">
        <v>0</v>
      </c>
      <c r="BE851" s="28">
        <v>0</v>
      </c>
      <c r="BF851" s="28">
        <v>0</v>
      </c>
      <c r="BG851" s="28">
        <v>0</v>
      </c>
      <c r="BH851" s="28">
        <v>0</v>
      </c>
      <c r="BI851" s="28">
        <v>0</v>
      </c>
      <c r="BJ851" s="28">
        <v>0</v>
      </c>
      <c r="BK851" s="28">
        <v>0</v>
      </c>
      <c r="BL851" s="28">
        <v>0</v>
      </c>
      <c r="BM851" s="28">
        <v>0</v>
      </c>
      <c r="BN851" s="28">
        <v>0</v>
      </c>
      <c r="BO851" s="28">
        <v>0</v>
      </c>
      <c r="BP851" s="28">
        <v>0</v>
      </c>
      <c r="BQ851" s="28">
        <v>0</v>
      </c>
      <c r="BR851" s="28">
        <v>0</v>
      </c>
      <c r="BS851" s="28">
        <v>0</v>
      </c>
      <c r="BT851" s="28">
        <v>0</v>
      </c>
      <c r="BU851" s="28">
        <v>0</v>
      </c>
      <c r="BV851" s="31">
        <f t="shared" si="374"/>
        <v>0</v>
      </c>
      <c r="BW851" s="31">
        <f t="shared" si="370"/>
        <v>0</v>
      </c>
      <c r="BX851" s="31">
        <f t="shared" si="371"/>
        <v>0</v>
      </c>
      <c r="BY851" s="31">
        <f t="shared" si="372"/>
        <v>0</v>
      </c>
      <c r="BZ851" s="31">
        <f t="shared" si="373"/>
        <v>0</v>
      </c>
      <c r="CA851" s="31">
        <f t="shared" si="375"/>
        <v>0</v>
      </c>
      <c r="CB851" s="31">
        <f t="shared" si="376"/>
        <v>0</v>
      </c>
      <c r="CC851" s="31">
        <f t="shared" si="377"/>
        <v>0</v>
      </c>
      <c r="CD851" s="31">
        <f t="shared" si="378"/>
        <v>0</v>
      </c>
      <c r="CE851" s="31">
        <f t="shared" si="379"/>
        <v>0</v>
      </c>
      <c r="CF851" s="85" t="s">
        <v>1401</v>
      </c>
    </row>
    <row r="852" spans="1:84" ht="54.75" customHeight="1" x14ac:dyDescent="0.25">
      <c r="A852" s="7" t="s">
        <v>128</v>
      </c>
      <c r="B852" s="18" t="s">
        <v>240</v>
      </c>
      <c r="C852" s="8" t="s">
        <v>723</v>
      </c>
      <c r="D852" s="63">
        <v>2015</v>
      </c>
      <c r="E852" s="63">
        <v>2015</v>
      </c>
      <c r="F852" s="63" t="s">
        <v>1358</v>
      </c>
      <c r="G852" s="64">
        <v>0</v>
      </c>
      <c r="H852" s="64">
        <f t="shared" si="362"/>
        <v>0</v>
      </c>
      <c r="I852" s="31" t="s">
        <v>1358</v>
      </c>
      <c r="J852" s="31">
        <v>0</v>
      </c>
      <c r="K852" s="31">
        <f t="shared" si="363"/>
        <v>0</v>
      </c>
      <c r="L852" s="31" t="s">
        <v>1358</v>
      </c>
      <c r="M852" s="64">
        <v>0</v>
      </c>
      <c r="N852" s="31">
        <v>0</v>
      </c>
      <c r="O852" s="65">
        <v>0</v>
      </c>
      <c r="P852" s="28">
        <v>0</v>
      </c>
      <c r="Q852" s="28">
        <v>7.8290512352319999</v>
      </c>
      <c r="R852" s="31">
        <v>9.0034089205167991</v>
      </c>
      <c r="S852" s="31">
        <f t="shared" si="359"/>
        <v>2.6023247999999999</v>
      </c>
      <c r="T852" s="31">
        <f t="shared" si="360"/>
        <v>4.7738117288000002</v>
      </c>
      <c r="U852" s="31">
        <f t="shared" si="367"/>
        <v>2.6023247999999999</v>
      </c>
      <c r="V852" s="31">
        <f t="shared" si="364"/>
        <v>0</v>
      </c>
      <c r="W852" s="31">
        <f t="shared" si="380"/>
        <v>2.3869058644000001</v>
      </c>
      <c r="X852" s="31">
        <v>2.6023247999999999</v>
      </c>
      <c r="Y852" s="28">
        <v>0</v>
      </c>
      <c r="Z852" s="28">
        <v>0</v>
      </c>
      <c r="AA852" s="28">
        <v>0</v>
      </c>
      <c r="AB852" s="28">
        <v>0</v>
      </c>
      <c r="AC852" s="28">
        <v>2.3869058644000001</v>
      </c>
      <c r="AD852" s="28">
        <v>0</v>
      </c>
      <c r="AE852" s="28">
        <v>0</v>
      </c>
      <c r="AF852" s="28">
        <v>2.3869058644000001</v>
      </c>
      <c r="AG852" s="28">
        <v>0</v>
      </c>
      <c r="AH852" s="28">
        <v>0</v>
      </c>
      <c r="AI852" s="28">
        <v>0</v>
      </c>
      <c r="AJ852" s="28">
        <v>0</v>
      </c>
      <c r="AK852" s="28">
        <v>0</v>
      </c>
      <c r="AL852" s="28">
        <v>0</v>
      </c>
      <c r="AM852" s="28">
        <v>0</v>
      </c>
      <c r="AN852" s="28">
        <v>0</v>
      </c>
      <c r="AO852" s="28">
        <v>0</v>
      </c>
      <c r="AP852" s="28">
        <v>0</v>
      </c>
      <c r="AQ852" s="28">
        <v>0</v>
      </c>
      <c r="AR852" s="28">
        <v>0</v>
      </c>
      <c r="AS852" s="28">
        <v>0</v>
      </c>
      <c r="AT852" s="28">
        <v>0</v>
      </c>
      <c r="AU852" s="28">
        <v>0</v>
      </c>
      <c r="AV852" s="28">
        <v>0</v>
      </c>
      <c r="AW852" s="28">
        <v>0</v>
      </c>
      <c r="AX852" s="28">
        <v>0</v>
      </c>
      <c r="AY852" s="28">
        <v>0</v>
      </c>
      <c r="AZ852" s="28">
        <v>0</v>
      </c>
      <c r="BA852" s="28">
        <v>0</v>
      </c>
      <c r="BB852" s="28">
        <v>0</v>
      </c>
      <c r="BC852" s="28">
        <v>0</v>
      </c>
      <c r="BD852" s="28">
        <v>0</v>
      </c>
      <c r="BE852" s="28">
        <v>0</v>
      </c>
      <c r="BF852" s="28">
        <v>0</v>
      </c>
      <c r="BG852" s="28">
        <v>0</v>
      </c>
      <c r="BH852" s="28">
        <v>0</v>
      </c>
      <c r="BI852" s="28">
        <v>0</v>
      </c>
      <c r="BJ852" s="28">
        <v>0</v>
      </c>
      <c r="BK852" s="28">
        <v>0</v>
      </c>
      <c r="BL852" s="28">
        <v>0</v>
      </c>
      <c r="BM852" s="28">
        <v>0</v>
      </c>
      <c r="BN852" s="28">
        <v>0</v>
      </c>
      <c r="BO852" s="28">
        <v>0</v>
      </c>
      <c r="BP852" s="28">
        <v>0</v>
      </c>
      <c r="BQ852" s="28">
        <v>0</v>
      </c>
      <c r="BR852" s="28">
        <v>0</v>
      </c>
      <c r="BS852" s="28">
        <v>0</v>
      </c>
      <c r="BT852" s="28">
        <v>0</v>
      </c>
      <c r="BU852" s="28">
        <v>0</v>
      </c>
      <c r="BV852" s="31">
        <f t="shared" si="374"/>
        <v>0</v>
      </c>
      <c r="BW852" s="31">
        <f t="shared" si="370"/>
        <v>0</v>
      </c>
      <c r="BX852" s="31">
        <f t="shared" si="371"/>
        <v>0</v>
      </c>
      <c r="BY852" s="31">
        <f t="shared" si="372"/>
        <v>0</v>
      </c>
      <c r="BZ852" s="31">
        <f t="shared" si="373"/>
        <v>0</v>
      </c>
      <c r="CA852" s="31">
        <f t="shared" si="375"/>
        <v>0</v>
      </c>
      <c r="CB852" s="31">
        <f t="shared" si="376"/>
        <v>0</v>
      </c>
      <c r="CC852" s="31">
        <f t="shared" si="377"/>
        <v>0</v>
      </c>
      <c r="CD852" s="31">
        <f t="shared" si="378"/>
        <v>0</v>
      </c>
      <c r="CE852" s="31">
        <f t="shared" si="379"/>
        <v>0</v>
      </c>
      <c r="CF852" s="85" t="s">
        <v>1401</v>
      </c>
    </row>
    <row r="853" spans="1:84" ht="54.75" customHeight="1" x14ac:dyDescent="0.25">
      <c r="A853" s="7" t="s">
        <v>128</v>
      </c>
      <c r="B853" s="18" t="s">
        <v>241</v>
      </c>
      <c r="C853" s="8" t="s">
        <v>724</v>
      </c>
      <c r="D853" s="63">
        <v>2015</v>
      </c>
      <c r="E853" s="63">
        <v>2015</v>
      </c>
      <c r="F853" s="63" t="s">
        <v>1358</v>
      </c>
      <c r="G853" s="64">
        <v>0</v>
      </c>
      <c r="H853" s="64">
        <f t="shared" si="362"/>
        <v>0</v>
      </c>
      <c r="I853" s="31" t="s">
        <v>1358</v>
      </c>
      <c r="J853" s="31">
        <v>0</v>
      </c>
      <c r="K853" s="31">
        <f t="shared" si="363"/>
        <v>0</v>
      </c>
      <c r="L853" s="31" t="s">
        <v>1358</v>
      </c>
      <c r="M853" s="64">
        <v>0</v>
      </c>
      <c r="N853" s="31">
        <v>0</v>
      </c>
      <c r="O853" s="65">
        <v>0</v>
      </c>
      <c r="P853" s="28">
        <v>0</v>
      </c>
      <c r="Q853" s="28">
        <v>1.4420522486239999</v>
      </c>
      <c r="R853" s="31">
        <v>1.6583600859175998</v>
      </c>
      <c r="S853" s="31">
        <f t="shared" si="359"/>
        <v>0.60616600000000009</v>
      </c>
      <c r="T853" s="31">
        <f t="shared" si="360"/>
        <v>0.87930015159999997</v>
      </c>
      <c r="U853" s="31">
        <f t="shared" si="367"/>
        <v>0.60616600000000009</v>
      </c>
      <c r="V853" s="31">
        <f t="shared" si="364"/>
        <v>0</v>
      </c>
      <c r="W853" s="31">
        <f t="shared" si="380"/>
        <v>0.43965007579999998</v>
      </c>
      <c r="X853" s="31">
        <v>0.60616600000000009</v>
      </c>
      <c r="Y853" s="28">
        <v>0</v>
      </c>
      <c r="Z853" s="28">
        <v>0</v>
      </c>
      <c r="AA853" s="28">
        <v>0</v>
      </c>
      <c r="AB853" s="28">
        <v>0</v>
      </c>
      <c r="AC853" s="28">
        <v>0.43965007579999998</v>
      </c>
      <c r="AD853" s="28">
        <v>0</v>
      </c>
      <c r="AE853" s="28">
        <v>0</v>
      </c>
      <c r="AF853" s="28">
        <v>0.43965007579999998</v>
      </c>
      <c r="AG853" s="28">
        <v>0</v>
      </c>
      <c r="AH853" s="28">
        <v>0</v>
      </c>
      <c r="AI853" s="28">
        <v>0</v>
      </c>
      <c r="AJ853" s="28">
        <v>0</v>
      </c>
      <c r="AK853" s="28">
        <v>0</v>
      </c>
      <c r="AL853" s="28">
        <v>0</v>
      </c>
      <c r="AM853" s="28">
        <v>0</v>
      </c>
      <c r="AN853" s="28">
        <v>0</v>
      </c>
      <c r="AO853" s="28">
        <v>0</v>
      </c>
      <c r="AP853" s="28">
        <v>0</v>
      </c>
      <c r="AQ853" s="28">
        <v>0</v>
      </c>
      <c r="AR853" s="28">
        <v>0</v>
      </c>
      <c r="AS853" s="28">
        <v>0</v>
      </c>
      <c r="AT853" s="28">
        <v>0</v>
      </c>
      <c r="AU853" s="28">
        <v>0</v>
      </c>
      <c r="AV853" s="28">
        <v>0</v>
      </c>
      <c r="AW853" s="28">
        <v>0</v>
      </c>
      <c r="AX853" s="28">
        <v>0</v>
      </c>
      <c r="AY853" s="28">
        <v>0</v>
      </c>
      <c r="AZ853" s="28">
        <v>0</v>
      </c>
      <c r="BA853" s="28">
        <v>0</v>
      </c>
      <c r="BB853" s="28">
        <v>0</v>
      </c>
      <c r="BC853" s="28">
        <v>0</v>
      </c>
      <c r="BD853" s="28">
        <v>0</v>
      </c>
      <c r="BE853" s="28">
        <v>0</v>
      </c>
      <c r="BF853" s="28">
        <v>0</v>
      </c>
      <c r="BG853" s="28">
        <v>0</v>
      </c>
      <c r="BH853" s="28">
        <v>0</v>
      </c>
      <c r="BI853" s="28">
        <v>0</v>
      </c>
      <c r="BJ853" s="28">
        <v>0</v>
      </c>
      <c r="BK853" s="28">
        <v>0</v>
      </c>
      <c r="BL853" s="28">
        <v>0</v>
      </c>
      <c r="BM853" s="28">
        <v>0</v>
      </c>
      <c r="BN853" s="28">
        <v>0</v>
      </c>
      <c r="BO853" s="28">
        <v>0</v>
      </c>
      <c r="BP853" s="28">
        <v>0</v>
      </c>
      <c r="BQ853" s="28">
        <v>0</v>
      </c>
      <c r="BR853" s="28">
        <v>0</v>
      </c>
      <c r="BS853" s="28">
        <v>0</v>
      </c>
      <c r="BT853" s="28">
        <v>0</v>
      </c>
      <c r="BU853" s="28">
        <v>0</v>
      </c>
      <c r="BV853" s="31">
        <f t="shared" si="374"/>
        <v>0</v>
      </c>
      <c r="BW853" s="31">
        <f t="shared" si="370"/>
        <v>0</v>
      </c>
      <c r="BX853" s="31">
        <f t="shared" si="371"/>
        <v>0</v>
      </c>
      <c r="BY853" s="31">
        <f t="shared" si="372"/>
        <v>0</v>
      </c>
      <c r="BZ853" s="31">
        <f t="shared" si="373"/>
        <v>0</v>
      </c>
      <c r="CA853" s="31">
        <f t="shared" si="375"/>
        <v>0</v>
      </c>
      <c r="CB853" s="31">
        <f t="shared" si="376"/>
        <v>0</v>
      </c>
      <c r="CC853" s="31">
        <f t="shared" si="377"/>
        <v>0</v>
      </c>
      <c r="CD853" s="31">
        <f t="shared" si="378"/>
        <v>0</v>
      </c>
      <c r="CE853" s="31">
        <f t="shared" si="379"/>
        <v>0</v>
      </c>
      <c r="CF853" s="85" t="s">
        <v>1404</v>
      </c>
    </row>
    <row r="854" spans="1:84" ht="54.75" customHeight="1" x14ac:dyDescent="0.25">
      <c r="A854" s="7" t="s">
        <v>128</v>
      </c>
      <c r="B854" s="18" t="s">
        <v>242</v>
      </c>
      <c r="C854" s="8" t="s">
        <v>725</v>
      </c>
      <c r="D854" s="63">
        <v>2015</v>
      </c>
      <c r="E854" s="63">
        <v>2015</v>
      </c>
      <c r="F854" s="63" t="s">
        <v>1358</v>
      </c>
      <c r="G854" s="64">
        <v>0</v>
      </c>
      <c r="H854" s="64">
        <f t="shared" si="362"/>
        <v>0</v>
      </c>
      <c r="I854" s="31" t="s">
        <v>1358</v>
      </c>
      <c r="J854" s="31">
        <v>0</v>
      </c>
      <c r="K854" s="31">
        <f t="shared" si="363"/>
        <v>0</v>
      </c>
      <c r="L854" s="31" t="s">
        <v>1358</v>
      </c>
      <c r="M854" s="64">
        <v>0</v>
      </c>
      <c r="N854" s="31">
        <v>0</v>
      </c>
      <c r="O854" s="65">
        <v>0</v>
      </c>
      <c r="P854" s="28">
        <v>0</v>
      </c>
      <c r="Q854" s="28">
        <v>6.0055000060639996</v>
      </c>
      <c r="R854" s="31">
        <v>6.9063250069735993</v>
      </c>
      <c r="S854" s="31">
        <f t="shared" si="359"/>
        <v>1.9766215399999998</v>
      </c>
      <c r="T854" s="31">
        <f t="shared" si="360"/>
        <v>3.6618902475999997</v>
      </c>
      <c r="U854" s="31">
        <f t="shared" si="367"/>
        <v>1.9766215399999998</v>
      </c>
      <c r="V854" s="31">
        <f t="shared" si="364"/>
        <v>0</v>
      </c>
      <c r="W854" s="31">
        <f t="shared" si="380"/>
        <v>1.8309451237999999</v>
      </c>
      <c r="X854" s="31">
        <v>1.9766215399999998</v>
      </c>
      <c r="Y854" s="28">
        <v>0</v>
      </c>
      <c r="Z854" s="28">
        <v>0</v>
      </c>
      <c r="AA854" s="28">
        <v>0</v>
      </c>
      <c r="AB854" s="28">
        <v>0</v>
      </c>
      <c r="AC854" s="28">
        <v>1.8309451237999999</v>
      </c>
      <c r="AD854" s="28">
        <v>0</v>
      </c>
      <c r="AE854" s="28">
        <v>0</v>
      </c>
      <c r="AF854" s="28">
        <v>1.8309451237999999</v>
      </c>
      <c r="AG854" s="28">
        <v>0</v>
      </c>
      <c r="AH854" s="28">
        <v>0</v>
      </c>
      <c r="AI854" s="28">
        <v>0</v>
      </c>
      <c r="AJ854" s="28">
        <v>0</v>
      </c>
      <c r="AK854" s="28">
        <v>0</v>
      </c>
      <c r="AL854" s="28">
        <v>0</v>
      </c>
      <c r="AM854" s="28">
        <v>0</v>
      </c>
      <c r="AN854" s="28">
        <v>0</v>
      </c>
      <c r="AO854" s="28">
        <v>0</v>
      </c>
      <c r="AP854" s="28">
        <v>0</v>
      </c>
      <c r="AQ854" s="28">
        <v>0</v>
      </c>
      <c r="AR854" s="28">
        <v>0</v>
      </c>
      <c r="AS854" s="28">
        <v>0</v>
      </c>
      <c r="AT854" s="28">
        <v>0</v>
      </c>
      <c r="AU854" s="28">
        <v>0</v>
      </c>
      <c r="AV854" s="28">
        <v>0</v>
      </c>
      <c r="AW854" s="28">
        <v>0</v>
      </c>
      <c r="AX854" s="28">
        <v>0</v>
      </c>
      <c r="AY854" s="28">
        <v>0</v>
      </c>
      <c r="AZ854" s="28">
        <v>0</v>
      </c>
      <c r="BA854" s="28">
        <v>0</v>
      </c>
      <c r="BB854" s="28">
        <v>0</v>
      </c>
      <c r="BC854" s="28">
        <v>0</v>
      </c>
      <c r="BD854" s="28">
        <v>0</v>
      </c>
      <c r="BE854" s="28">
        <v>0</v>
      </c>
      <c r="BF854" s="28">
        <v>0</v>
      </c>
      <c r="BG854" s="28">
        <v>0</v>
      </c>
      <c r="BH854" s="28">
        <v>0</v>
      </c>
      <c r="BI854" s="28">
        <v>0</v>
      </c>
      <c r="BJ854" s="28">
        <v>0</v>
      </c>
      <c r="BK854" s="28">
        <v>0</v>
      </c>
      <c r="BL854" s="28">
        <v>0</v>
      </c>
      <c r="BM854" s="28">
        <v>0</v>
      </c>
      <c r="BN854" s="28">
        <v>0</v>
      </c>
      <c r="BO854" s="28">
        <v>0</v>
      </c>
      <c r="BP854" s="28">
        <v>0</v>
      </c>
      <c r="BQ854" s="28">
        <v>0</v>
      </c>
      <c r="BR854" s="28">
        <v>0</v>
      </c>
      <c r="BS854" s="28">
        <v>0</v>
      </c>
      <c r="BT854" s="28">
        <v>0</v>
      </c>
      <c r="BU854" s="28">
        <v>0</v>
      </c>
      <c r="BV854" s="31">
        <f t="shared" si="374"/>
        <v>0</v>
      </c>
      <c r="BW854" s="31">
        <f t="shared" si="370"/>
        <v>0</v>
      </c>
      <c r="BX854" s="31">
        <f t="shared" si="371"/>
        <v>0</v>
      </c>
      <c r="BY854" s="31">
        <f t="shared" si="372"/>
        <v>0</v>
      </c>
      <c r="BZ854" s="31">
        <f t="shared" si="373"/>
        <v>0</v>
      </c>
      <c r="CA854" s="31">
        <f t="shared" si="375"/>
        <v>0</v>
      </c>
      <c r="CB854" s="31">
        <f t="shared" si="376"/>
        <v>0</v>
      </c>
      <c r="CC854" s="31">
        <f t="shared" si="377"/>
        <v>0</v>
      </c>
      <c r="CD854" s="31">
        <f t="shared" si="378"/>
        <v>0</v>
      </c>
      <c r="CE854" s="31">
        <f t="shared" si="379"/>
        <v>0</v>
      </c>
      <c r="CF854" s="85" t="s">
        <v>1404</v>
      </c>
    </row>
    <row r="855" spans="1:84" ht="54.75" customHeight="1" x14ac:dyDescent="0.25">
      <c r="A855" s="7" t="s">
        <v>128</v>
      </c>
      <c r="B855" s="18" t="s">
        <v>243</v>
      </c>
      <c r="C855" s="8" t="s">
        <v>726</v>
      </c>
      <c r="D855" s="63">
        <v>2015</v>
      </c>
      <c r="E855" s="63">
        <v>2015</v>
      </c>
      <c r="F855" s="63" t="s">
        <v>1358</v>
      </c>
      <c r="G855" s="64">
        <v>0</v>
      </c>
      <c r="H855" s="64">
        <f t="shared" si="362"/>
        <v>0</v>
      </c>
      <c r="I855" s="31" t="s">
        <v>1358</v>
      </c>
      <c r="J855" s="31">
        <v>0</v>
      </c>
      <c r="K855" s="31">
        <f t="shared" si="363"/>
        <v>0</v>
      </c>
      <c r="L855" s="31" t="s">
        <v>1358</v>
      </c>
      <c r="M855" s="64">
        <v>0</v>
      </c>
      <c r="N855" s="31">
        <v>0</v>
      </c>
      <c r="O855" s="65">
        <v>0</v>
      </c>
      <c r="P855" s="28">
        <v>0</v>
      </c>
      <c r="Q855" s="28">
        <v>4.4093552126080002</v>
      </c>
      <c r="R855" s="31">
        <v>5.0707584944991995</v>
      </c>
      <c r="S855" s="31">
        <f t="shared" si="359"/>
        <v>1.5533850400000002</v>
      </c>
      <c r="T855" s="31">
        <f t="shared" si="360"/>
        <v>2.6886312272000001</v>
      </c>
      <c r="U855" s="31">
        <f t="shared" si="367"/>
        <v>1.5533850400000002</v>
      </c>
      <c r="V855" s="31">
        <f t="shared" si="364"/>
        <v>0</v>
      </c>
      <c r="W855" s="31">
        <f t="shared" si="380"/>
        <v>1.3443156136000001</v>
      </c>
      <c r="X855" s="31">
        <v>1.5533850400000002</v>
      </c>
      <c r="Y855" s="28">
        <v>0</v>
      </c>
      <c r="Z855" s="28">
        <v>0</v>
      </c>
      <c r="AA855" s="28">
        <v>0</v>
      </c>
      <c r="AB855" s="28">
        <v>0</v>
      </c>
      <c r="AC855" s="28">
        <v>1.3443156136000001</v>
      </c>
      <c r="AD855" s="28">
        <v>0</v>
      </c>
      <c r="AE855" s="28">
        <v>0</v>
      </c>
      <c r="AF855" s="28">
        <v>1.3443156136000001</v>
      </c>
      <c r="AG855" s="28">
        <v>0</v>
      </c>
      <c r="AH855" s="28">
        <v>0</v>
      </c>
      <c r="AI855" s="28">
        <v>0</v>
      </c>
      <c r="AJ855" s="28">
        <v>0</v>
      </c>
      <c r="AK855" s="28">
        <v>0</v>
      </c>
      <c r="AL855" s="28">
        <v>0</v>
      </c>
      <c r="AM855" s="28">
        <v>0</v>
      </c>
      <c r="AN855" s="28">
        <v>0</v>
      </c>
      <c r="AO855" s="28">
        <v>0</v>
      </c>
      <c r="AP855" s="28">
        <v>0</v>
      </c>
      <c r="AQ855" s="28">
        <v>0</v>
      </c>
      <c r="AR855" s="28">
        <v>0</v>
      </c>
      <c r="AS855" s="28">
        <v>0</v>
      </c>
      <c r="AT855" s="28">
        <v>0</v>
      </c>
      <c r="AU855" s="28">
        <v>0</v>
      </c>
      <c r="AV855" s="28">
        <v>0</v>
      </c>
      <c r="AW855" s="28">
        <v>0</v>
      </c>
      <c r="AX855" s="28">
        <v>0</v>
      </c>
      <c r="AY855" s="28">
        <v>0</v>
      </c>
      <c r="AZ855" s="28">
        <v>0</v>
      </c>
      <c r="BA855" s="28">
        <v>0</v>
      </c>
      <c r="BB855" s="28">
        <v>0</v>
      </c>
      <c r="BC855" s="28">
        <v>0</v>
      </c>
      <c r="BD855" s="28">
        <v>0</v>
      </c>
      <c r="BE855" s="28">
        <v>0</v>
      </c>
      <c r="BF855" s="28">
        <v>0</v>
      </c>
      <c r="BG855" s="28">
        <v>0</v>
      </c>
      <c r="BH855" s="28">
        <v>0</v>
      </c>
      <c r="BI855" s="28">
        <v>0</v>
      </c>
      <c r="BJ855" s="28">
        <v>0</v>
      </c>
      <c r="BK855" s="28">
        <v>0</v>
      </c>
      <c r="BL855" s="28">
        <v>0</v>
      </c>
      <c r="BM855" s="28">
        <v>0</v>
      </c>
      <c r="BN855" s="28">
        <v>0</v>
      </c>
      <c r="BO855" s="28">
        <v>0</v>
      </c>
      <c r="BP855" s="28">
        <v>0</v>
      </c>
      <c r="BQ855" s="28">
        <v>0</v>
      </c>
      <c r="BR855" s="28">
        <v>0</v>
      </c>
      <c r="BS855" s="28">
        <v>0</v>
      </c>
      <c r="BT855" s="28">
        <v>0</v>
      </c>
      <c r="BU855" s="28">
        <v>0</v>
      </c>
      <c r="BV855" s="31">
        <f t="shared" si="374"/>
        <v>0</v>
      </c>
      <c r="BW855" s="31">
        <f t="shared" si="370"/>
        <v>0</v>
      </c>
      <c r="BX855" s="31">
        <f t="shared" si="371"/>
        <v>0</v>
      </c>
      <c r="BY855" s="31">
        <f t="shared" si="372"/>
        <v>0</v>
      </c>
      <c r="BZ855" s="31">
        <f t="shared" si="373"/>
        <v>0</v>
      </c>
      <c r="CA855" s="31">
        <f t="shared" si="375"/>
        <v>0</v>
      </c>
      <c r="CB855" s="31">
        <f t="shared" si="376"/>
        <v>0</v>
      </c>
      <c r="CC855" s="31">
        <f t="shared" si="377"/>
        <v>0</v>
      </c>
      <c r="CD855" s="31">
        <f t="shared" si="378"/>
        <v>0</v>
      </c>
      <c r="CE855" s="31">
        <f t="shared" si="379"/>
        <v>0</v>
      </c>
      <c r="CF855" s="85" t="s">
        <v>1404</v>
      </c>
    </row>
    <row r="856" spans="1:84" ht="54.75" customHeight="1" x14ac:dyDescent="0.25">
      <c r="A856" s="7" t="s">
        <v>128</v>
      </c>
      <c r="B856" s="18" t="s">
        <v>244</v>
      </c>
      <c r="C856" s="8" t="s">
        <v>727</v>
      </c>
      <c r="D856" s="63">
        <v>2015</v>
      </c>
      <c r="E856" s="63">
        <v>2015</v>
      </c>
      <c r="F856" s="63" t="s">
        <v>1358</v>
      </c>
      <c r="G856" s="64">
        <v>0</v>
      </c>
      <c r="H856" s="64">
        <f t="shared" si="362"/>
        <v>0</v>
      </c>
      <c r="I856" s="31" t="s">
        <v>1358</v>
      </c>
      <c r="J856" s="31">
        <v>0</v>
      </c>
      <c r="K856" s="31">
        <f t="shared" si="363"/>
        <v>0</v>
      </c>
      <c r="L856" s="31" t="s">
        <v>1358</v>
      </c>
      <c r="M856" s="64">
        <v>0</v>
      </c>
      <c r="N856" s="31">
        <v>0</v>
      </c>
      <c r="O856" s="65">
        <v>0</v>
      </c>
      <c r="P856" s="28">
        <v>0</v>
      </c>
      <c r="Q856" s="28">
        <v>9.8849917304799995</v>
      </c>
      <c r="R856" s="31">
        <v>11.367740490051998</v>
      </c>
      <c r="S856" s="31">
        <f t="shared" si="359"/>
        <v>3.4462548999999996</v>
      </c>
      <c r="T856" s="31">
        <f t="shared" si="360"/>
        <v>6.0274339819999998</v>
      </c>
      <c r="U856" s="31">
        <f t="shared" si="367"/>
        <v>3.4462548999999996</v>
      </c>
      <c r="V856" s="31">
        <f t="shared" si="364"/>
        <v>0</v>
      </c>
      <c r="W856" s="31">
        <f t="shared" si="380"/>
        <v>3.0137169909999999</v>
      </c>
      <c r="X856" s="31">
        <v>3.4462548999999996</v>
      </c>
      <c r="Y856" s="28">
        <v>0</v>
      </c>
      <c r="Z856" s="28">
        <v>0</v>
      </c>
      <c r="AA856" s="28">
        <v>0</v>
      </c>
      <c r="AB856" s="28">
        <v>0</v>
      </c>
      <c r="AC856" s="28">
        <v>3.0137169909999999</v>
      </c>
      <c r="AD856" s="28">
        <v>0</v>
      </c>
      <c r="AE856" s="28">
        <v>0</v>
      </c>
      <c r="AF856" s="28">
        <v>3.0137169909999999</v>
      </c>
      <c r="AG856" s="28">
        <v>0</v>
      </c>
      <c r="AH856" s="28">
        <v>0</v>
      </c>
      <c r="AI856" s="28">
        <v>0</v>
      </c>
      <c r="AJ856" s="28">
        <v>0</v>
      </c>
      <c r="AK856" s="28">
        <v>0</v>
      </c>
      <c r="AL856" s="28">
        <v>0</v>
      </c>
      <c r="AM856" s="28">
        <v>0</v>
      </c>
      <c r="AN856" s="28">
        <v>0</v>
      </c>
      <c r="AO856" s="28">
        <v>0</v>
      </c>
      <c r="AP856" s="28">
        <v>0</v>
      </c>
      <c r="AQ856" s="28">
        <v>0</v>
      </c>
      <c r="AR856" s="28">
        <v>0</v>
      </c>
      <c r="AS856" s="28">
        <v>0</v>
      </c>
      <c r="AT856" s="28">
        <v>0</v>
      </c>
      <c r="AU856" s="28">
        <v>0</v>
      </c>
      <c r="AV856" s="28">
        <v>0</v>
      </c>
      <c r="AW856" s="28">
        <v>0</v>
      </c>
      <c r="AX856" s="28">
        <v>0</v>
      </c>
      <c r="AY856" s="28">
        <v>0</v>
      </c>
      <c r="AZ856" s="28">
        <v>0</v>
      </c>
      <c r="BA856" s="28">
        <v>0</v>
      </c>
      <c r="BB856" s="28">
        <v>0</v>
      </c>
      <c r="BC856" s="28">
        <v>0</v>
      </c>
      <c r="BD856" s="28">
        <v>0</v>
      </c>
      <c r="BE856" s="28">
        <v>0</v>
      </c>
      <c r="BF856" s="28">
        <v>0</v>
      </c>
      <c r="BG856" s="28">
        <v>0</v>
      </c>
      <c r="BH856" s="28">
        <v>0</v>
      </c>
      <c r="BI856" s="28">
        <v>0</v>
      </c>
      <c r="BJ856" s="28">
        <v>0</v>
      </c>
      <c r="BK856" s="28">
        <v>0</v>
      </c>
      <c r="BL856" s="28">
        <v>0</v>
      </c>
      <c r="BM856" s="28">
        <v>0</v>
      </c>
      <c r="BN856" s="28">
        <v>0</v>
      </c>
      <c r="BO856" s="28">
        <v>0</v>
      </c>
      <c r="BP856" s="28">
        <v>0</v>
      </c>
      <c r="BQ856" s="28">
        <v>0</v>
      </c>
      <c r="BR856" s="28">
        <v>0</v>
      </c>
      <c r="BS856" s="28">
        <v>0</v>
      </c>
      <c r="BT856" s="28">
        <v>0</v>
      </c>
      <c r="BU856" s="28">
        <v>0</v>
      </c>
      <c r="BV856" s="31">
        <f t="shared" si="374"/>
        <v>0</v>
      </c>
      <c r="BW856" s="31">
        <f t="shared" si="370"/>
        <v>0</v>
      </c>
      <c r="BX856" s="31">
        <f t="shared" si="371"/>
        <v>0</v>
      </c>
      <c r="BY856" s="31">
        <f t="shared" si="372"/>
        <v>0</v>
      </c>
      <c r="BZ856" s="31">
        <f t="shared" si="373"/>
        <v>0</v>
      </c>
      <c r="CA856" s="31">
        <f t="shared" si="375"/>
        <v>0</v>
      </c>
      <c r="CB856" s="31">
        <f t="shared" si="376"/>
        <v>0</v>
      </c>
      <c r="CC856" s="31">
        <f t="shared" si="377"/>
        <v>0</v>
      </c>
      <c r="CD856" s="31">
        <f t="shared" si="378"/>
        <v>0</v>
      </c>
      <c r="CE856" s="31">
        <f t="shared" si="379"/>
        <v>0</v>
      </c>
      <c r="CF856" s="85" t="s">
        <v>1404</v>
      </c>
    </row>
    <row r="857" spans="1:84" ht="54.75" customHeight="1" x14ac:dyDescent="0.25">
      <c r="A857" s="7" t="s">
        <v>128</v>
      </c>
      <c r="B857" s="18" t="s">
        <v>245</v>
      </c>
      <c r="C857" s="8" t="s">
        <v>728</v>
      </c>
      <c r="D857" s="63">
        <v>2015</v>
      </c>
      <c r="E857" s="63">
        <v>2015</v>
      </c>
      <c r="F857" s="63" t="s">
        <v>1358</v>
      </c>
      <c r="G857" s="64">
        <v>1.342177520599251E-2</v>
      </c>
      <c r="H857" s="64">
        <f t="shared" si="362"/>
        <v>7.16722796E-2</v>
      </c>
      <c r="I857" s="31" t="s">
        <v>890</v>
      </c>
      <c r="J857" s="64">
        <v>1.342177520599251E-2</v>
      </c>
      <c r="K857" s="31">
        <f t="shared" si="363"/>
        <v>7.16722796E-2</v>
      </c>
      <c r="L857" s="31" t="s">
        <v>1358</v>
      </c>
      <c r="M857" s="64">
        <v>0</v>
      </c>
      <c r="N857" s="31">
        <v>0</v>
      </c>
      <c r="O857" s="65">
        <v>0</v>
      </c>
      <c r="P857" s="28">
        <v>0</v>
      </c>
      <c r="Q857" s="28">
        <v>24.000181340927995</v>
      </c>
      <c r="R857" s="31">
        <v>27.600208542067193</v>
      </c>
      <c r="S857" s="31">
        <f t="shared" si="359"/>
        <v>7.2798860999999997</v>
      </c>
      <c r="T857" s="31">
        <f t="shared" si="360"/>
        <v>14.634256915199998</v>
      </c>
      <c r="U857" s="31">
        <f t="shared" si="367"/>
        <v>7.2798860999999997</v>
      </c>
      <c r="V857" s="31">
        <f t="shared" si="364"/>
        <v>0</v>
      </c>
      <c r="W857" s="31">
        <f t="shared" si="380"/>
        <v>7.2812923177999993</v>
      </c>
      <c r="X857" s="31">
        <v>7.2798860999999997</v>
      </c>
      <c r="Y857" s="28">
        <v>0</v>
      </c>
      <c r="Z857" s="28">
        <v>0</v>
      </c>
      <c r="AA857" s="28">
        <v>0</v>
      </c>
      <c r="AB857" s="28">
        <v>0</v>
      </c>
      <c r="AC857" s="28">
        <v>7.2812923177999993</v>
      </c>
      <c r="AD857" s="28">
        <v>0</v>
      </c>
      <c r="AE857" s="28">
        <v>0</v>
      </c>
      <c r="AF857" s="28">
        <v>7.2812923177999993</v>
      </c>
      <c r="AG857" s="28">
        <v>0</v>
      </c>
      <c r="AH857" s="28">
        <v>0</v>
      </c>
      <c r="AI857" s="28">
        <v>0</v>
      </c>
      <c r="AJ857" s="28">
        <v>0</v>
      </c>
      <c r="AK857" s="28">
        <v>0</v>
      </c>
      <c r="AL857" s="28">
        <v>0</v>
      </c>
      <c r="AM857" s="28">
        <v>7.16722796E-2</v>
      </c>
      <c r="AN857" s="28">
        <v>0</v>
      </c>
      <c r="AO857" s="28">
        <v>0</v>
      </c>
      <c r="AP857" s="28">
        <v>7.16722796E-2</v>
      </c>
      <c r="AQ857" s="28">
        <v>0</v>
      </c>
      <c r="AR857" s="28">
        <v>0</v>
      </c>
      <c r="AS857" s="28">
        <v>0</v>
      </c>
      <c r="AT857" s="28">
        <v>0</v>
      </c>
      <c r="AU857" s="28">
        <v>0</v>
      </c>
      <c r="AV857" s="28">
        <v>0</v>
      </c>
      <c r="AW857" s="28">
        <v>0</v>
      </c>
      <c r="AX857" s="28">
        <v>0</v>
      </c>
      <c r="AY857" s="28">
        <v>0</v>
      </c>
      <c r="AZ857" s="28">
        <v>0</v>
      </c>
      <c r="BA857" s="28">
        <v>0</v>
      </c>
      <c r="BB857" s="28">
        <v>0</v>
      </c>
      <c r="BC857" s="28">
        <v>0</v>
      </c>
      <c r="BD857" s="28">
        <v>0</v>
      </c>
      <c r="BE857" s="28">
        <v>0</v>
      </c>
      <c r="BF857" s="28">
        <v>0</v>
      </c>
      <c r="BG857" s="28">
        <v>0</v>
      </c>
      <c r="BH857" s="28">
        <v>0</v>
      </c>
      <c r="BI857" s="28">
        <v>0</v>
      </c>
      <c r="BJ857" s="28">
        <v>0</v>
      </c>
      <c r="BK857" s="28">
        <v>0</v>
      </c>
      <c r="BL857" s="28">
        <v>0</v>
      </c>
      <c r="BM857" s="28">
        <v>0</v>
      </c>
      <c r="BN857" s="28">
        <v>0</v>
      </c>
      <c r="BO857" s="28">
        <v>0</v>
      </c>
      <c r="BP857" s="28">
        <v>0</v>
      </c>
      <c r="BQ857" s="28">
        <v>0</v>
      </c>
      <c r="BR857" s="28">
        <v>0</v>
      </c>
      <c r="BS857" s="28">
        <v>0</v>
      </c>
      <c r="BT857" s="28">
        <v>0</v>
      </c>
      <c r="BU857" s="28">
        <v>0</v>
      </c>
      <c r="BV857" s="31">
        <f t="shared" si="374"/>
        <v>7.16722796E-2</v>
      </c>
      <c r="BW857" s="31">
        <f t="shared" si="370"/>
        <v>0</v>
      </c>
      <c r="BX857" s="31">
        <f t="shared" si="371"/>
        <v>0</v>
      </c>
      <c r="BY857" s="31">
        <f t="shared" si="372"/>
        <v>7.16722796E-2</v>
      </c>
      <c r="BZ857" s="31">
        <f t="shared" si="373"/>
        <v>0</v>
      </c>
      <c r="CA857" s="31">
        <f t="shared" si="375"/>
        <v>7.16722796E-2</v>
      </c>
      <c r="CB857" s="31">
        <f t="shared" si="376"/>
        <v>0</v>
      </c>
      <c r="CC857" s="31">
        <f t="shared" si="377"/>
        <v>0</v>
      </c>
      <c r="CD857" s="31">
        <f t="shared" si="378"/>
        <v>7.16722796E-2</v>
      </c>
      <c r="CE857" s="31">
        <f t="shared" si="379"/>
        <v>0</v>
      </c>
      <c r="CF857" s="85" t="s">
        <v>1404</v>
      </c>
    </row>
    <row r="858" spans="1:84" ht="54.75" customHeight="1" x14ac:dyDescent="0.25">
      <c r="A858" s="7" t="s">
        <v>128</v>
      </c>
      <c r="B858" s="18" t="s">
        <v>1323</v>
      </c>
      <c r="C858" s="8" t="s">
        <v>1324</v>
      </c>
      <c r="D858" s="63">
        <v>2015</v>
      </c>
      <c r="E858" s="63">
        <v>2015</v>
      </c>
      <c r="F858" s="63" t="s">
        <v>1358</v>
      </c>
      <c r="G858" s="64">
        <v>0</v>
      </c>
      <c r="H858" s="64">
        <f t="shared" si="362"/>
        <v>0</v>
      </c>
      <c r="I858" s="31" t="s">
        <v>1358</v>
      </c>
      <c r="J858" s="31">
        <v>0</v>
      </c>
      <c r="K858" s="31">
        <f t="shared" si="363"/>
        <v>0</v>
      </c>
      <c r="L858" s="31" t="s">
        <v>1358</v>
      </c>
      <c r="M858" s="64">
        <v>0</v>
      </c>
      <c r="N858" s="31">
        <v>0</v>
      </c>
      <c r="O858" s="65">
        <v>0</v>
      </c>
      <c r="P858" s="28">
        <v>0</v>
      </c>
      <c r="Q858" s="28">
        <v>4.3582686805920003</v>
      </c>
      <c r="R858" s="31">
        <v>5.0120089826807996</v>
      </c>
      <c r="S858" s="31">
        <f t="shared" ref="S858:S921" si="381">N858+U858</f>
        <v>0</v>
      </c>
      <c r="T858" s="31">
        <f t="shared" ref="T858:T921" si="382">N858+W858+AC858+AM858+AW858+BG858</f>
        <v>2.6574809028000002</v>
      </c>
      <c r="U858" s="31">
        <f t="shared" si="367"/>
        <v>0</v>
      </c>
      <c r="V858" s="31">
        <f t="shared" si="364"/>
        <v>0</v>
      </c>
      <c r="W858" s="31">
        <f t="shared" si="380"/>
        <v>1.3287404514000001</v>
      </c>
      <c r="X858" s="31">
        <v>0</v>
      </c>
      <c r="Y858" s="28">
        <v>0</v>
      </c>
      <c r="Z858" s="28">
        <v>0</v>
      </c>
      <c r="AA858" s="28">
        <v>0</v>
      </c>
      <c r="AB858" s="28">
        <v>0</v>
      </c>
      <c r="AC858" s="28">
        <v>1.3287404514000001</v>
      </c>
      <c r="AD858" s="28">
        <v>0</v>
      </c>
      <c r="AE858" s="28">
        <v>0</v>
      </c>
      <c r="AF858" s="28">
        <v>1.3287404514000001</v>
      </c>
      <c r="AG858" s="28">
        <v>0</v>
      </c>
      <c r="AH858" s="28">
        <v>0</v>
      </c>
      <c r="AI858" s="28">
        <v>0</v>
      </c>
      <c r="AJ858" s="28">
        <v>0</v>
      </c>
      <c r="AK858" s="28">
        <v>0</v>
      </c>
      <c r="AL858" s="28">
        <v>0</v>
      </c>
      <c r="AM858" s="28">
        <v>0</v>
      </c>
      <c r="AN858" s="28">
        <v>0</v>
      </c>
      <c r="AO858" s="28">
        <v>0</v>
      </c>
      <c r="AP858" s="28">
        <v>0</v>
      </c>
      <c r="AQ858" s="28">
        <v>0</v>
      </c>
      <c r="AR858" s="28">
        <v>0</v>
      </c>
      <c r="AS858" s="28">
        <v>0</v>
      </c>
      <c r="AT858" s="28">
        <v>0</v>
      </c>
      <c r="AU858" s="28">
        <v>0</v>
      </c>
      <c r="AV858" s="28">
        <v>0</v>
      </c>
      <c r="AW858" s="28">
        <v>0</v>
      </c>
      <c r="AX858" s="28">
        <v>0</v>
      </c>
      <c r="AY858" s="28">
        <v>0</v>
      </c>
      <c r="AZ858" s="28">
        <v>0</v>
      </c>
      <c r="BA858" s="28">
        <v>0</v>
      </c>
      <c r="BB858" s="28">
        <v>0</v>
      </c>
      <c r="BC858" s="28">
        <v>0</v>
      </c>
      <c r="BD858" s="28">
        <v>0</v>
      </c>
      <c r="BE858" s="28">
        <v>0</v>
      </c>
      <c r="BF858" s="28">
        <v>0</v>
      </c>
      <c r="BG858" s="28">
        <v>0</v>
      </c>
      <c r="BH858" s="28">
        <v>0</v>
      </c>
      <c r="BI858" s="28">
        <v>0</v>
      </c>
      <c r="BJ858" s="28">
        <v>0</v>
      </c>
      <c r="BK858" s="28">
        <v>0</v>
      </c>
      <c r="BL858" s="28">
        <v>0</v>
      </c>
      <c r="BM858" s="28">
        <v>0</v>
      </c>
      <c r="BN858" s="28">
        <v>0</v>
      </c>
      <c r="BO858" s="28">
        <v>0</v>
      </c>
      <c r="BP858" s="28">
        <v>0</v>
      </c>
      <c r="BQ858" s="28">
        <v>0</v>
      </c>
      <c r="BR858" s="28">
        <v>0</v>
      </c>
      <c r="BS858" s="28">
        <v>0</v>
      </c>
      <c r="BT858" s="28">
        <v>0</v>
      </c>
      <c r="BU858" s="28">
        <v>0</v>
      </c>
      <c r="BV858" s="31">
        <f t="shared" si="374"/>
        <v>0</v>
      </c>
      <c r="BW858" s="31">
        <f t="shared" si="370"/>
        <v>0</v>
      </c>
      <c r="BX858" s="31">
        <f t="shared" si="371"/>
        <v>0</v>
      </c>
      <c r="BY858" s="31">
        <f t="shared" si="372"/>
        <v>0</v>
      </c>
      <c r="BZ858" s="31">
        <f t="shared" si="373"/>
        <v>0</v>
      </c>
      <c r="CA858" s="31">
        <f t="shared" si="375"/>
        <v>0</v>
      </c>
      <c r="CB858" s="31">
        <f t="shared" si="376"/>
        <v>0</v>
      </c>
      <c r="CC858" s="31">
        <f t="shared" si="377"/>
        <v>0</v>
      </c>
      <c r="CD858" s="31">
        <f t="shared" si="378"/>
        <v>0</v>
      </c>
      <c r="CE858" s="31">
        <f t="shared" si="379"/>
        <v>0</v>
      </c>
      <c r="CF858" s="85" t="s">
        <v>1402</v>
      </c>
    </row>
    <row r="859" spans="1:84" ht="54.75" customHeight="1" x14ac:dyDescent="0.25">
      <c r="A859" s="7" t="s">
        <v>128</v>
      </c>
      <c r="B859" s="18" t="s">
        <v>1325</v>
      </c>
      <c r="C859" s="8" t="s">
        <v>1326</v>
      </c>
      <c r="D859" s="63">
        <v>2015</v>
      </c>
      <c r="E859" s="63">
        <v>2015</v>
      </c>
      <c r="F859" s="63" t="s">
        <v>1358</v>
      </c>
      <c r="G859" s="64">
        <v>0</v>
      </c>
      <c r="H859" s="64">
        <f t="shared" si="362"/>
        <v>0</v>
      </c>
      <c r="I859" s="31" t="s">
        <v>1358</v>
      </c>
      <c r="J859" s="31">
        <v>0</v>
      </c>
      <c r="K859" s="31">
        <f t="shared" si="363"/>
        <v>0</v>
      </c>
      <c r="L859" s="31" t="s">
        <v>1358</v>
      </c>
      <c r="M859" s="64">
        <v>0</v>
      </c>
      <c r="N859" s="31">
        <v>0</v>
      </c>
      <c r="O859" s="65">
        <v>0</v>
      </c>
      <c r="P859" s="28">
        <v>0</v>
      </c>
      <c r="Q859" s="28">
        <v>1.8405629918079998</v>
      </c>
      <c r="R859" s="31">
        <v>2.1166474405791997</v>
      </c>
      <c r="S859" s="31">
        <f t="shared" si="381"/>
        <v>0</v>
      </c>
      <c r="T859" s="31">
        <f t="shared" si="382"/>
        <v>1.1222945071999999</v>
      </c>
      <c r="U859" s="31">
        <f t="shared" si="367"/>
        <v>0</v>
      </c>
      <c r="V859" s="31">
        <f t="shared" si="364"/>
        <v>0</v>
      </c>
      <c r="W859" s="31">
        <f t="shared" si="380"/>
        <v>0.56114725359999995</v>
      </c>
      <c r="X859" s="31">
        <v>0</v>
      </c>
      <c r="Y859" s="28">
        <v>0</v>
      </c>
      <c r="Z859" s="28">
        <v>0</v>
      </c>
      <c r="AA859" s="28">
        <v>0</v>
      </c>
      <c r="AB859" s="28">
        <v>0</v>
      </c>
      <c r="AC859" s="28">
        <v>0.56114725359999995</v>
      </c>
      <c r="AD859" s="28">
        <v>0</v>
      </c>
      <c r="AE859" s="28">
        <v>0</v>
      </c>
      <c r="AF859" s="28">
        <v>0.56114725359999995</v>
      </c>
      <c r="AG859" s="28">
        <v>0</v>
      </c>
      <c r="AH859" s="28">
        <v>0</v>
      </c>
      <c r="AI859" s="28">
        <v>0</v>
      </c>
      <c r="AJ859" s="28">
        <v>0</v>
      </c>
      <c r="AK859" s="28">
        <v>0</v>
      </c>
      <c r="AL859" s="28">
        <v>0</v>
      </c>
      <c r="AM859" s="28">
        <v>0</v>
      </c>
      <c r="AN859" s="28">
        <v>0</v>
      </c>
      <c r="AO859" s="28">
        <v>0</v>
      </c>
      <c r="AP859" s="28">
        <v>0</v>
      </c>
      <c r="AQ859" s="28">
        <v>0</v>
      </c>
      <c r="AR859" s="28">
        <v>0</v>
      </c>
      <c r="AS859" s="28">
        <v>0</v>
      </c>
      <c r="AT859" s="28">
        <v>0</v>
      </c>
      <c r="AU859" s="28">
        <v>0</v>
      </c>
      <c r="AV859" s="28">
        <v>0</v>
      </c>
      <c r="AW859" s="28">
        <v>0</v>
      </c>
      <c r="AX859" s="28">
        <v>0</v>
      </c>
      <c r="AY859" s="28">
        <v>0</v>
      </c>
      <c r="AZ859" s="28">
        <v>0</v>
      </c>
      <c r="BA859" s="28">
        <v>0</v>
      </c>
      <c r="BB859" s="28">
        <v>0</v>
      </c>
      <c r="BC859" s="28">
        <v>0</v>
      </c>
      <c r="BD859" s="28">
        <v>0</v>
      </c>
      <c r="BE859" s="28">
        <v>0</v>
      </c>
      <c r="BF859" s="28">
        <v>0</v>
      </c>
      <c r="BG859" s="28">
        <v>0</v>
      </c>
      <c r="BH859" s="28">
        <v>0</v>
      </c>
      <c r="BI859" s="28">
        <v>0</v>
      </c>
      <c r="BJ859" s="28">
        <v>0</v>
      </c>
      <c r="BK859" s="28">
        <v>0</v>
      </c>
      <c r="BL859" s="28">
        <v>0</v>
      </c>
      <c r="BM859" s="28">
        <v>0</v>
      </c>
      <c r="BN859" s="28">
        <v>0</v>
      </c>
      <c r="BO859" s="28">
        <v>0</v>
      </c>
      <c r="BP859" s="28">
        <v>0</v>
      </c>
      <c r="BQ859" s="28">
        <v>0</v>
      </c>
      <c r="BR859" s="28">
        <v>0</v>
      </c>
      <c r="BS859" s="28">
        <v>0</v>
      </c>
      <c r="BT859" s="28">
        <v>0</v>
      </c>
      <c r="BU859" s="28">
        <v>0</v>
      </c>
      <c r="BV859" s="31">
        <f t="shared" si="374"/>
        <v>0</v>
      </c>
      <c r="BW859" s="31">
        <f t="shared" si="370"/>
        <v>0</v>
      </c>
      <c r="BX859" s="31">
        <f t="shared" si="371"/>
        <v>0</v>
      </c>
      <c r="BY859" s="31">
        <f t="shared" si="372"/>
        <v>0</v>
      </c>
      <c r="BZ859" s="31">
        <f t="shared" si="373"/>
        <v>0</v>
      </c>
      <c r="CA859" s="31">
        <f t="shared" si="375"/>
        <v>0</v>
      </c>
      <c r="CB859" s="31">
        <f t="shared" si="376"/>
        <v>0</v>
      </c>
      <c r="CC859" s="31">
        <f t="shared" si="377"/>
        <v>0</v>
      </c>
      <c r="CD859" s="31">
        <f t="shared" si="378"/>
        <v>0</v>
      </c>
      <c r="CE859" s="31">
        <f t="shared" si="379"/>
        <v>0</v>
      </c>
      <c r="CF859" s="85" t="s">
        <v>1402</v>
      </c>
    </row>
    <row r="860" spans="1:84" ht="54.75" customHeight="1" x14ac:dyDescent="0.25">
      <c r="A860" s="7" t="s">
        <v>128</v>
      </c>
      <c r="B860" s="18" t="s">
        <v>1327</v>
      </c>
      <c r="C860" s="8" t="s">
        <v>1328</v>
      </c>
      <c r="D860" s="63">
        <v>2015</v>
      </c>
      <c r="E860" s="63">
        <v>2015</v>
      </c>
      <c r="F860" s="63" t="s">
        <v>1358</v>
      </c>
      <c r="G860" s="64">
        <v>0</v>
      </c>
      <c r="H860" s="64">
        <f t="shared" si="362"/>
        <v>0</v>
      </c>
      <c r="I860" s="31" t="s">
        <v>1358</v>
      </c>
      <c r="J860" s="31">
        <v>0</v>
      </c>
      <c r="K860" s="31">
        <f t="shared" si="363"/>
        <v>0</v>
      </c>
      <c r="L860" s="31" t="s">
        <v>1358</v>
      </c>
      <c r="M860" s="64">
        <v>0</v>
      </c>
      <c r="N860" s="31">
        <v>0</v>
      </c>
      <c r="O860" s="65">
        <v>0</v>
      </c>
      <c r="P860" s="28">
        <v>0</v>
      </c>
      <c r="Q860" s="28">
        <v>0.40918902196799994</v>
      </c>
      <c r="R860" s="31">
        <v>0.47056737526319992</v>
      </c>
      <c r="S860" s="31">
        <f t="shared" si="381"/>
        <v>0</v>
      </c>
      <c r="T860" s="31">
        <f t="shared" si="382"/>
        <v>0.24950550119999998</v>
      </c>
      <c r="U860" s="31">
        <f t="shared" si="367"/>
        <v>0</v>
      </c>
      <c r="V860" s="31">
        <f t="shared" si="364"/>
        <v>0</v>
      </c>
      <c r="W860" s="31">
        <f t="shared" si="380"/>
        <v>0.12475275059999999</v>
      </c>
      <c r="X860" s="31">
        <v>0</v>
      </c>
      <c r="Y860" s="28">
        <v>0</v>
      </c>
      <c r="Z860" s="28">
        <v>0</v>
      </c>
      <c r="AA860" s="28">
        <v>0</v>
      </c>
      <c r="AB860" s="28">
        <v>0</v>
      </c>
      <c r="AC860" s="28">
        <v>0.12475275059999999</v>
      </c>
      <c r="AD860" s="28">
        <v>0</v>
      </c>
      <c r="AE860" s="28">
        <v>0</v>
      </c>
      <c r="AF860" s="28">
        <v>0.12475275059999999</v>
      </c>
      <c r="AG860" s="28">
        <v>0</v>
      </c>
      <c r="AH860" s="28">
        <v>0</v>
      </c>
      <c r="AI860" s="28">
        <v>0</v>
      </c>
      <c r="AJ860" s="28">
        <v>0</v>
      </c>
      <c r="AK860" s="28">
        <v>0</v>
      </c>
      <c r="AL860" s="28">
        <v>0</v>
      </c>
      <c r="AM860" s="28">
        <v>0</v>
      </c>
      <c r="AN860" s="28">
        <v>0</v>
      </c>
      <c r="AO860" s="28">
        <v>0</v>
      </c>
      <c r="AP860" s="28">
        <v>0</v>
      </c>
      <c r="AQ860" s="28">
        <v>0</v>
      </c>
      <c r="AR860" s="28">
        <v>0</v>
      </c>
      <c r="AS860" s="28">
        <v>0</v>
      </c>
      <c r="AT860" s="28">
        <v>0</v>
      </c>
      <c r="AU860" s="28">
        <v>0</v>
      </c>
      <c r="AV860" s="28">
        <v>0</v>
      </c>
      <c r="AW860" s="28">
        <v>0</v>
      </c>
      <c r="AX860" s="28">
        <v>0</v>
      </c>
      <c r="AY860" s="28">
        <v>0</v>
      </c>
      <c r="AZ860" s="28">
        <v>0</v>
      </c>
      <c r="BA860" s="28">
        <v>0</v>
      </c>
      <c r="BB860" s="28">
        <v>0</v>
      </c>
      <c r="BC860" s="28">
        <v>0</v>
      </c>
      <c r="BD860" s="28">
        <v>0</v>
      </c>
      <c r="BE860" s="28">
        <v>0</v>
      </c>
      <c r="BF860" s="28">
        <v>0</v>
      </c>
      <c r="BG860" s="28">
        <v>0</v>
      </c>
      <c r="BH860" s="28">
        <v>0</v>
      </c>
      <c r="BI860" s="28">
        <v>0</v>
      </c>
      <c r="BJ860" s="28">
        <v>0</v>
      </c>
      <c r="BK860" s="28">
        <v>0</v>
      </c>
      <c r="BL860" s="28">
        <v>0</v>
      </c>
      <c r="BM860" s="28">
        <v>0</v>
      </c>
      <c r="BN860" s="28">
        <v>0</v>
      </c>
      <c r="BO860" s="28">
        <v>0</v>
      </c>
      <c r="BP860" s="28">
        <v>0</v>
      </c>
      <c r="BQ860" s="28">
        <v>0</v>
      </c>
      <c r="BR860" s="28">
        <v>0</v>
      </c>
      <c r="BS860" s="28">
        <v>0</v>
      </c>
      <c r="BT860" s="28">
        <v>0</v>
      </c>
      <c r="BU860" s="28">
        <v>0</v>
      </c>
      <c r="BV860" s="31">
        <f t="shared" si="374"/>
        <v>0</v>
      </c>
      <c r="BW860" s="31">
        <f t="shared" si="370"/>
        <v>0</v>
      </c>
      <c r="BX860" s="31">
        <f t="shared" si="371"/>
        <v>0</v>
      </c>
      <c r="BY860" s="31">
        <f t="shared" si="372"/>
        <v>0</v>
      </c>
      <c r="BZ860" s="31">
        <f t="shared" si="373"/>
        <v>0</v>
      </c>
      <c r="CA860" s="31">
        <f t="shared" si="375"/>
        <v>0</v>
      </c>
      <c r="CB860" s="31">
        <f t="shared" si="376"/>
        <v>0</v>
      </c>
      <c r="CC860" s="31">
        <f t="shared" si="377"/>
        <v>0</v>
      </c>
      <c r="CD860" s="31">
        <f t="shared" si="378"/>
        <v>0</v>
      </c>
      <c r="CE860" s="31">
        <f t="shared" si="379"/>
        <v>0</v>
      </c>
      <c r="CF860" s="85" t="s">
        <v>1402</v>
      </c>
    </row>
    <row r="861" spans="1:84" ht="54.75" customHeight="1" x14ac:dyDescent="0.25">
      <c r="A861" s="7" t="s">
        <v>128</v>
      </c>
      <c r="B861" s="18" t="s">
        <v>1329</v>
      </c>
      <c r="C861" s="8" t="s">
        <v>1330</v>
      </c>
      <c r="D861" s="63">
        <v>2015</v>
      </c>
      <c r="E861" s="63">
        <v>2015</v>
      </c>
      <c r="F861" s="63" t="s">
        <v>1358</v>
      </c>
      <c r="G861" s="64">
        <v>0</v>
      </c>
      <c r="H861" s="64">
        <f t="shared" si="362"/>
        <v>0</v>
      </c>
      <c r="I861" s="31" t="s">
        <v>1358</v>
      </c>
      <c r="J861" s="31">
        <v>0</v>
      </c>
      <c r="K861" s="31">
        <f t="shared" si="363"/>
        <v>0</v>
      </c>
      <c r="L861" s="31" t="s">
        <v>1358</v>
      </c>
      <c r="M861" s="64">
        <v>0</v>
      </c>
      <c r="N861" s="31">
        <v>0</v>
      </c>
      <c r="O861" s="65">
        <v>0</v>
      </c>
      <c r="P861" s="28">
        <v>0</v>
      </c>
      <c r="Q861" s="28">
        <v>3.2797757601759994</v>
      </c>
      <c r="R861" s="31">
        <v>3.7717421242023992</v>
      </c>
      <c r="S861" s="31">
        <f t="shared" si="381"/>
        <v>0</v>
      </c>
      <c r="T861" s="31">
        <f t="shared" si="382"/>
        <v>1.9998632683999997</v>
      </c>
      <c r="U861" s="31">
        <f t="shared" si="367"/>
        <v>0</v>
      </c>
      <c r="V861" s="31">
        <f t="shared" si="364"/>
        <v>0</v>
      </c>
      <c r="W861" s="31">
        <f t="shared" si="380"/>
        <v>0.99993163419999986</v>
      </c>
      <c r="X861" s="31">
        <v>0</v>
      </c>
      <c r="Y861" s="28">
        <v>0</v>
      </c>
      <c r="Z861" s="28">
        <v>0</v>
      </c>
      <c r="AA861" s="28">
        <v>0</v>
      </c>
      <c r="AB861" s="28">
        <v>0</v>
      </c>
      <c r="AC861" s="28">
        <v>0.99993163419999986</v>
      </c>
      <c r="AD861" s="28">
        <v>0</v>
      </c>
      <c r="AE861" s="28">
        <v>0</v>
      </c>
      <c r="AF861" s="28">
        <v>0.99993163419999986</v>
      </c>
      <c r="AG861" s="28">
        <v>0</v>
      </c>
      <c r="AH861" s="28">
        <v>0</v>
      </c>
      <c r="AI861" s="28">
        <v>0</v>
      </c>
      <c r="AJ861" s="28">
        <v>0</v>
      </c>
      <c r="AK861" s="28">
        <v>0</v>
      </c>
      <c r="AL861" s="28">
        <v>0</v>
      </c>
      <c r="AM861" s="28">
        <v>0</v>
      </c>
      <c r="AN861" s="28">
        <v>0</v>
      </c>
      <c r="AO861" s="28">
        <v>0</v>
      </c>
      <c r="AP861" s="28">
        <v>0</v>
      </c>
      <c r="AQ861" s="28">
        <v>0</v>
      </c>
      <c r="AR861" s="28">
        <v>0</v>
      </c>
      <c r="AS861" s="28">
        <v>0</v>
      </c>
      <c r="AT861" s="28">
        <v>0</v>
      </c>
      <c r="AU861" s="28">
        <v>0</v>
      </c>
      <c r="AV861" s="28">
        <v>0</v>
      </c>
      <c r="AW861" s="28">
        <v>0</v>
      </c>
      <c r="AX861" s="28">
        <v>0</v>
      </c>
      <c r="AY861" s="28">
        <v>0</v>
      </c>
      <c r="AZ861" s="28">
        <v>0</v>
      </c>
      <c r="BA861" s="28">
        <v>0</v>
      </c>
      <c r="BB861" s="28">
        <v>0</v>
      </c>
      <c r="BC861" s="28">
        <v>0</v>
      </c>
      <c r="BD861" s="28">
        <v>0</v>
      </c>
      <c r="BE861" s="28">
        <v>0</v>
      </c>
      <c r="BF861" s="28">
        <v>0</v>
      </c>
      <c r="BG861" s="28">
        <v>0</v>
      </c>
      <c r="BH861" s="28">
        <v>0</v>
      </c>
      <c r="BI861" s="28">
        <v>0</v>
      </c>
      <c r="BJ861" s="28">
        <v>0</v>
      </c>
      <c r="BK861" s="28">
        <v>0</v>
      </c>
      <c r="BL861" s="28">
        <v>0</v>
      </c>
      <c r="BM861" s="28">
        <v>0</v>
      </c>
      <c r="BN861" s="28">
        <v>0</v>
      </c>
      <c r="BO861" s="28">
        <v>0</v>
      </c>
      <c r="BP861" s="28">
        <v>0</v>
      </c>
      <c r="BQ861" s="28">
        <v>0</v>
      </c>
      <c r="BR861" s="28">
        <v>0</v>
      </c>
      <c r="BS861" s="28">
        <v>0</v>
      </c>
      <c r="BT861" s="28">
        <v>0</v>
      </c>
      <c r="BU861" s="28">
        <v>0</v>
      </c>
      <c r="BV861" s="31">
        <f t="shared" si="374"/>
        <v>0</v>
      </c>
      <c r="BW861" s="31">
        <f t="shared" si="370"/>
        <v>0</v>
      </c>
      <c r="BX861" s="31">
        <f t="shared" si="371"/>
        <v>0</v>
      </c>
      <c r="BY861" s="31">
        <f t="shared" si="372"/>
        <v>0</v>
      </c>
      <c r="BZ861" s="31">
        <f t="shared" si="373"/>
        <v>0</v>
      </c>
      <c r="CA861" s="31">
        <f t="shared" si="375"/>
        <v>0</v>
      </c>
      <c r="CB861" s="31">
        <f t="shared" si="376"/>
        <v>0</v>
      </c>
      <c r="CC861" s="31">
        <f t="shared" si="377"/>
        <v>0</v>
      </c>
      <c r="CD861" s="31">
        <f t="shared" si="378"/>
        <v>0</v>
      </c>
      <c r="CE861" s="31">
        <f t="shared" si="379"/>
        <v>0</v>
      </c>
      <c r="CF861" s="85" t="s">
        <v>1402</v>
      </c>
    </row>
    <row r="862" spans="1:84" ht="54.75" customHeight="1" x14ac:dyDescent="0.25">
      <c r="A862" s="7" t="s">
        <v>128</v>
      </c>
      <c r="B862" s="18" t="s">
        <v>1331</v>
      </c>
      <c r="C862" s="8" t="s">
        <v>1332</v>
      </c>
      <c r="D862" s="63">
        <v>2015</v>
      </c>
      <c r="E862" s="63">
        <v>2015</v>
      </c>
      <c r="F862" s="63" t="s">
        <v>1358</v>
      </c>
      <c r="G862" s="64">
        <v>0</v>
      </c>
      <c r="H862" s="64">
        <f t="shared" si="362"/>
        <v>0</v>
      </c>
      <c r="I862" s="31" t="s">
        <v>1358</v>
      </c>
      <c r="J862" s="31">
        <v>0</v>
      </c>
      <c r="K862" s="31">
        <f t="shared" si="363"/>
        <v>0</v>
      </c>
      <c r="L862" s="31" t="s">
        <v>1358</v>
      </c>
      <c r="M862" s="64">
        <v>0</v>
      </c>
      <c r="N862" s="31">
        <v>0</v>
      </c>
      <c r="O862" s="65">
        <v>0</v>
      </c>
      <c r="P862" s="28">
        <v>0</v>
      </c>
      <c r="Q862" s="28">
        <v>0.18612970342399998</v>
      </c>
      <c r="R862" s="31">
        <v>0.21404915893759996</v>
      </c>
      <c r="S862" s="31">
        <f t="shared" si="381"/>
        <v>0</v>
      </c>
      <c r="T862" s="31">
        <f t="shared" si="382"/>
        <v>0.1134937216</v>
      </c>
      <c r="U862" s="31">
        <f t="shared" si="367"/>
        <v>0</v>
      </c>
      <c r="V862" s="31">
        <f t="shared" si="364"/>
        <v>0</v>
      </c>
      <c r="W862" s="31">
        <f t="shared" si="380"/>
        <v>5.67468608E-2</v>
      </c>
      <c r="X862" s="31">
        <v>0</v>
      </c>
      <c r="Y862" s="28">
        <v>0</v>
      </c>
      <c r="Z862" s="28">
        <v>0</v>
      </c>
      <c r="AA862" s="28">
        <v>0</v>
      </c>
      <c r="AB862" s="28">
        <v>0</v>
      </c>
      <c r="AC862" s="28">
        <v>5.67468608E-2</v>
      </c>
      <c r="AD862" s="28">
        <v>0</v>
      </c>
      <c r="AE862" s="28">
        <v>0</v>
      </c>
      <c r="AF862" s="28">
        <v>5.67468608E-2</v>
      </c>
      <c r="AG862" s="28">
        <v>0</v>
      </c>
      <c r="AH862" s="28">
        <v>0</v>
      </c>
      <c r="AI862" s="28">
        <v>0</v>
      </c>
      <c r="AJ862" s="28">
        <v>0</v>
      </c>
      <c r="AK862" s="28">
        <v>0</v>
      </c>
      <c r="AL862" s="28">
        <v>0</v>
      </c>
      <c r="AM862" s="28">
        <v>0</v>
      </c>
      <c r="AN862" s="28">
        <v>0</v>
      </c>
      <c r="AO862" s="28">
        <v>0</v>
      </c>
      <c r="AP862" s="28">
        <v>0</v>
      </c>
      <c r="AQ862" s="28">
        <v>0</v>
      </c>
      <c r="AR862" s="28">
        <v>0</v>
      </c>
      <c r="AS862" s="28">
        <v>0</v>
      </c>
      <c r="AT862" s="28">
        <v>0</v>
      </c>
      <c r="AU862" s="28">
        <v>0</v>
      </c>
      <c r="AV862" s="28">
        <v>0</v>
      </c>
      <c r="AW862" s="28">
        <v>0</v>
      </c>
      <c r="AX862" s="28">
        <v>0</v>
      </c>
      <c r="AY862" s="28">
        <v>0</v>
      </c>
      <c r="AZ862" s="28">
        <v>0</v>
      </c>
      <c r="BA862" s="28">
        <v>0</v>
      </c>
      <c r="BB862" s="28">
        <v>0</v>
      </c>
      <c r="BC862" s="28">
        <v>0</v>
      </c>
      <c r="BD862" s="28">
        <v>0</v>
      </c>
      <c r="BE862" s="28">
        <v>0</v>
      </c>
      <c r="BF862" s="28">
        <v>0</v>
      </c>
      <c r="BG862" s="28">
        <v>0</v>
      </c>
      <c r="BH862" s="28">
        <v>0</v>
      </c>
      <c r="BI862" s="28">
        <v>0</v>
      </c>
      <c r="BJ862" s="28">
        <v>0</v>
      </c>
      <c r="BK862" s="28">
        <v>0</v>
      </c>
      <c r="BL862" s="28">
        <v>0</v>
      </c>
      <c r="BM862" s="28">
        <v>0</v>
      </c>
      <c r="BN862" s="28">
        <v>0</v>
      </c>
      <c r="BO862" s="28">
        <v>0</v>
      </c>
      <c r="BP862" s="28">
        <v>0</v>
      </c>
      <c r="BQ862" s="28">
        <v>0</v>
      </c>
      <c r="BR862" s="28">
        <v>0</v>
      </c>
      <c r="BS862" s="28">
        <v>0</v>
      </c>
      <c r="BT862" s="28">
        <v>0</v>
      </c>
      <c r="BU862" s="28">
        <v>0</v>
      </c>
      <c r="BV862" s="31">
        <f t="shared" si="374"/>
        <v>0</v>
      </c>
      <c r="BW862" s="31">
        <f t="shared" si="370"/>
        <v>0</v>
      </c>
      <c r="BX862" s="31">
        <f t="shared" si="371"/>
        <v>0</v>
      </c>
      <c r="BY862" s="31">
        <f t="shared" si="372"/>
        <v>0</v>
      </c>
      <c r="BZ862" s="31">
        <f t="shared" si="373"/>
        <v>0</v>
      </c>
      <c r="CA862" s="31">
        <f t="shared" si="375"/>
        <v>0</v>
      </c>
      <c r="CB862" s="31">
        <f t="shared" si="376"/>
        <v>0</v>
      </c>
      <c r="CC862" s="31">
        <f t="shared" si="377"/>
        <v>0</v>
      </c>
      <c r="CD862" s="31">
        <f t="shared" si="378"/>
        <v>0</v>
      </c>
      <c r="CE862" s="31">
        <f t="shared" si="379"/>
        <v>0</v>
      </c>
      <c r="CF862" s="85" t="s">
        <v>1402</v>
      </c>
    </row>
    <row r="863" spans="1:84" ht="54.75" customHeight="1" x14ac:dyDescent="0.25">
      <c r="A863" s="7" t="s">
        <v>128</v>
      </c>
      <c r="B863" s="18" t="s">
        <v>1333</v>
      </c>
      <c r="C863" s="8" t="s">
        <v>1334</v>
      </c>
      <c r="D863" s="63">
        <v>2015</v>
      </c>
      <c r="E863" s="63">
        <v>2015</v>
      </c>
      <c r="F863" s="63" t="s">
        <v>1358</v>
      </c>
      <c r="G863" s="64">
        <v>0</v>
      </c>
      <c r="H863" s="64">
        <f t="shared" si="362"/>
        <v>0</v>
      </c>
      <c r="I863" s="31" t="s">
        <v>1358</v>
      </c>
      <c r="J863" s="31">
        <v>0</v>
      </c>
      <c r="K863" s="31">
        <f t="shared" si="363"/>
        <v>0</v>
      </c>
      <c r="L863" s="31" t="s">
        <v>1358</v>
      </c>
      <c r="M863" s="64">
        <v>0</v>
      </c>
      <c r="N863" s="31">
        <v>0</v>
      </c>
      <c r="O863" s="65">
        <v>0</v>
      </c>
      <c r="P863" s="28">
        <v>0</v>
      </c>
      <c r="Q863" s="28">
        <v>0.28621844094399995</v>
      </c>
      <c r="R863" s="31">
        <v>0.32915120708559992</v>
      </c>
      <c r="S863" s="31">
        <f t="shared" si="381"/>
        <v>0</v>
      </c>
      <c r="T863" s="31">
        <f t="shared" si="382"/>
        <v>0.1745234396</v>
      </c>
      <c r="U863" s="31">
        <f t="shared" si="367"/>
        <v>0</v>
      </c>
      <c r="V863" s="31">
        <f t="shared" si="364"/>
        <v>0</v>
      </c>
      <c r="W863" s="31">
        <f t="shared" si="380"/>
        <v>8.7261719799999998E-2</v>
      </c>
      <c r="X863" s="31">
        <v>0</v>
      </c>
      <c r="Y863" s="28">
        <v>0</v>
      </c>
      <c r="Z863" s="28">
        <v>0</v>
      </c>
      <c r="AA863" s="28">
        <v>0</v>
      </c>
      <c r="AB863" s="28">
        <v>0</v>
      </c>
      <c r="AC863" s="28">
        <v>8.7261719799999998E-2</v>
      </c>
      <c r="AD863" s="28">
        <v>0</v>
      </c>
      <c r="AE863" s="28">
        <v>0</v>
      </c>
      <c r="AF863" s="28">
        <v>8.7261719799999998E-2</v>
      </c>
      <c r="AG863" s="28">
        <v>0</v>
      </c>
      <c r="AH863" s="28">
        <v>0</v>
      </c>
      <c r="AI863" s="28">
        <v>0</v>
      </c>
      <c r="AJ863" s="28">
        <v>0</v>
      </c>
      <c r="AK863" s="28">
        <v>0</v>
      </c>
      <c r="AL863" s="28">
        <v>0</v>
      </c>
      <c r="AM863" s="28">
        <v>0</v>
      </c>
      <c r="AN863" s="28">
        <v>0</v>
      </c>
      <c r="AO863" s="28">
        <v>0</v>
      </c>
      <c r="AP863" s="28">
        <v>0</v>
      </c>
      <c r="AQ863" s="28">
        <v>0</v>
      </c>
      <c r="AR863" s="28">
        <v>0</v>
      </c>
      <c r="AS863" s="28">
        <v>0</v>
      </c>
      <c r="AT863" s="28">
        <v>0</v>
      </c>
      <c r="AU863" s="28">
        <v>0</v>
      </c>
      <c r="AV863" s="28">
        <v>0</v>
      </c>
      <c r="AW863" s="28">
        <v>0</v>
      </c>
      <c r="AX863" s="28">
        <v>0</v>
      </c>
      <c r="AY863" s="28">
        <v>0</v>
      </c>
      <c r="AZ863" s="28">
        <v>0</v>
      </c>
      <c r="BA863" s="28">
        <v>0</v>
      </c>
      <c r="BB863" s="28">
        <v>0</v>
      </c>
      <c r="BC863" s="28">
        <v>0</v>
      </c>
      <c r="BD863" s="28">
        <v>0</v>
      </c>
      <c r="BE863" s="28">
        <v>0</v>
      </c>
      <c r="BF863" s="28">
        <v>0</v>
      </c>
      <c r="BG863" s="28">
        <v>0</v>
      </c>
      <c r="BH863" s="28">
        <v>0</v>
      </c>
      <c r="BI863" s="28">
        <v>0</v>
      </c>
      <c r="BJ863" s="28">
        <v>0</v>
      </c>
      <c r="BK863" s="28">
        <v>0</v>
      </c>
      <c r="BL863" s="28">
        <v>0</v>
      </c>
      <c r="BM863" s="28">
        <v>0</v>
      </c>
      <c r="BN863" s="28">
        <v>0</v>
      </c>
      <c r="BO863" s="28">
        <v>0</v>
      </c>
      <c r="BP863" s="28">
        <v>0</v>
      </c>
      <c r="BQ863" s="28">
        <v>0</v>
      </c>
      <c r="BR863" s="28">
        <v>0</v>
      </c>
      <c r="BS863" s="28">
        <v>0</v>
      </c>
      <c r="BT863" s="28">
        <v>0</v>
      </c>
      <c r="BU863" s="28">
        <v>0</v>
      </c>
      <c r="BV863" s="31">
        <f t="shared" si="374"/>
        <v>0</v>
      </c>
      <c r="BW863" s="31">
        <f t="shared" si="370"/>
        <v>0</v>
      </c>
      <c r="BX863" s="31">
        <f t="shared" si="371"/>
        <v>0</v>
      </c>
      <c r="BY863" s="31">
        <f t="shared" si="372"/>
        <v>0</v>
      </c>
      <c r="BZ863" s="31">
        <f t="shared" si="373"/>
        <v>0</v>
      </c>
      <c r="CA863" s="31">
        <f t="shared" si="375"/>
        <v>0</v>
      </c>
      <c r="CB863" s="31">
        <f t="shared" si="376"/>
        <v>0</v>
      </c>
      <c r="CC863" s="31">
        <f t="shared" si="377"/>
        <v>0</v>
      </c>
      <c r="CD863" s="31">
        <f t="shared" si="378"/>
        <v>0</v>
      </c>
      <c r="CE863" s="31">
        <f t="shared" si="379"/>
        <v>0</v>
      </c>
      <c r="CF863" s="85" t="s">
        <v>1402</v>
      </c>
    </row>
    <row r="864" spans="1:84" ht="54.75" customHeight="1" x14ac:dyDescent="0.25">
      <c r="A864" s="7" t="s">
        <v>128</v>
      </c>
      <c r="B864" s="18" t="s">
        <v>1335</v>
      </c>
      <c r="C864" s="8" t="s">
        <v>1336</v>
      </c>
      <c r="D864" s="63">
        <v>2015</v>
      </c>
      <c r="E864" s="63">
        <v>2015</v>
      </c>
      <c r="F864" s="63" t="s">
        <v>1358</v>
      </c>
      <c r="G864" s="64">
        <v>0</v>
      </c>
      <c r="H864" s="64">
        <f t="shared" ref="H864:H927" si="383">BV864</f>
        <v>0</v>
      </c>
      <c r="I864" s="31" t="s">
        <v>1358</v>
      </c>
      <c r="J864" s="31">
        <v>0</v>
      </c>
      <c r="K864" s="31">
        <f t="shared" ref="K864:K927" si="384">CA864</f>
        <v>0</v>
      </c>
      <c r="L864" s="31" t="s">
        <v>1358</v>
      </c>
      <c r="M864" s="64">
        <v>0</v>
      </c>
      <c r="N864" s="31">
        <v>0</v>
      </c>
      <c r="O864" s="65">
        <v>0</v>
      </c>
      <c r="P864" s="28">
        <v>0</v>
      </c>
      <c r="Q864" s="28">
        <v>9.6226387951999989E-2</v>
      </c>
      <c r="R864" s="31">
        <v>0.11066034614479998</v>
      </c>
      <c r="S864" s="31">
        <f t="shared" si="381"/>
        <v>0</v>
      </c>
      <c r="T864" s="31">
        <f t="shared" si="382"/>
        <v>5.8674626799999997E-2</v>
      </c>
      <c r="U864" s="31">
        <f t="shared" si="367"/>
        <v>0</v>
      </c>
      <c r="V864" s="31">
        <f t="shared" ref="V864:V927" si="385">BL864</f>
        <v>0</v>
      </c>
      <c r="W864" s="31">
        <f t="shared" si="380"/>
        <v>2.9337313399999999E-2</v>
      </c>
      <c r="X864" s="31">
        <v>0</v>
      </c>
      <c r="Y864" s="28">
        <v>0</v>
      </c>
      <c r="Z864" s="28">
        <v>0</v>
      </c>
      <c r="AA864" s="28">
        <v>0</v>
      </c>
      <c r="AB864" s="28">
        <v>0</v>
      </c>
      <c r="AC864" s="28">
        <v>2.9337313399999999E-2</v>
      </c>
      <c r="AD864" s="28">
        <v>0</v>
      </c>
      <c r="AE864" s="28">
        <v>0</v>
      </c>
      <c r="AF864" s="28">
        <v>2.9337313399999999E-2</v>
      </c>
      <c r="AG864" s="28">
        <v>0</v>
      </c>
      <c r="AH864" s="28">
        <v>0</v>
      </c>
      <c r="AI864" s="28">
        <v>0</v>
      </c>
      <c r="AJ864" s="28">
        <v>0</v>
      </c>
      <c r="AK864" s="28">
        <v>0</v>
      </c>
      <c r="AL864" s="28">
        <v>0</v>
      </c>
      <c r="AM864" s="28">
        <v>0</v>
      </c>
      <c r="AN864" s="28">
        <v>0</v>
      </c>
      <c r="AO864" s="28">
        <v>0</v>
      </c>
      <c r="AP864" s="28">
        <v>0</v>
      </c>
      <c r="AQ864" s="28">
        <v>0</v>
      </c>
      <c r="AR864" s="28">
        <v>0</v>
      </c>
      <c r="AS864" s="28">
        <v>0</v>
      </c>
      <c r="AT864" s="28">
        <v>0</v>
      </c>
      <c r="AU864" s="28">
        <v>0</v>
      </c>
      <c r="AV864" s="28">
        <v>0</v>
      </c>
      <c r="AW864" s="28">
        <v>0</v>
      </c>
      <c r="AX864" s="28">
        <v>0</v>
      </c>
      <c r="AY864" s="28">
        <v>0</v>
      </c>
      <c r="AZ864" s="28">
        <v>0</v>
      </c>
      <c r="BA864" s="28">
        <v>0</v>
      </c>
      <c r="BB864" s="28">
        <v>0</v>
      </c>
      <c r="BC864" s="28">
        <v>0</v>
      </c>
      <c r="BD864" s="28">
        <v>0</v>
      </c>
      <c r="BE864" s="28">
        <v>0</v>
      </c>
      <c r="BF864" s="28">
        <v>0</v>
      </c>
      <c r="BG864" s="28">
        <v>0</v>
      </c>
      <c r="BH864" s="28">
        <v>0</v>
      </c>
      <c r="BI864" s="28">
        <v>0</v>
      </c>
      <c r="BJ864" s="28">
        <v>0</v>
      </c>
      <c r="BK864" s="28">
        <v>0</v>
      </c>
      <c r="BL864" s="28">
        <v>0</v>
      </c>
      <c r="BM864" s="28">
        <v>0</v>
      </c>
      <c r="BN864" s="28">
        <v>0</v>
      </c>
      <c r="BO864" s="28">
        <v>0</v>
      </c>
      <c r="BP864" s="28">
        <v>0</v>
      </c>
      <c r="BQ864" s="28">
        <v>0</v>
      </c>
      <c r="BR864" s="28">
        <v>0</v>
      </c>
      <c r="BS864" s="28">
        <v>0</v>
      </c>
      <c r="BT864" s="28">
        <v>0</v>
      </c>
      <c r="BU864" s="28">
        <v>0</v>
      </c>
      <c r="BV864" s="31">
        <f t="shared" si="374"/>
        <v>0</v>
      </c>
      <c r="BW864" s="31">
        <f t="shared" si="370"/>
        <v>0</v>
      </c>
      <c r="BX864" s="31">
        <f t="shared" si="371"/>
        <v>0</v>
      </c>
      <c r="BY864" s="31">
        <f t="shared" si="372"/>
        <v>0</v>
      </c>
      <c r="BZ864" s="31">
        <f t="shared" si="373"/>
        <v>0</v>
      </c>
      <c r="CA864" s="31">
        <f t="shared" si="375"/>
        <v>0</v>
      </c>
      <c r="CB864" s="31">
        <f t="shared" si="376"/>
        <v>0</v>
      </c>
      <c r="CC864" s="31">
        <f t="shared" si="377"/>
        <v>0</v>
      </c>
      <c r="CD864" s="31">
        <f t="shared" si="378"/>
        <v>0</v>
      </c>
      <c r="CE864" s="31">
        <f t="shared" si="379"/>
        <v>0</v>
      </c>
      <c r="CF864" s="85" t="s">
        <v>1358</v>
      </c>
    </row>
    <row r="865" spans="1:84" ht="54.75" customHeight="1" x14ac:dyDescent="0.25">
      <c r="A865" s="7" t="s">
        <v>128</v>
      </c>
      <c r="B865" s="18" t="s">
        <v>1337</v>
      </c>
      <c r="C865" s="8" t="s">
        <v>1338</v>
      </c>
      <c r="D865" s="63">
        <v>2015</v>
      </c>
      <c r="E865" s="63">
        <v>2015</v>
      </c>
      <c r="F865" s="63" t="s">
        <v>1358</v>
      </c>
      <c r="G865" s="64">
        <v>0</v>
      </c>
      <c r="H865" s="64">
        <f t="shared" si="383"/>
        <v>0</v>
      </c>
      <c r="I865" s="31" t="s">
        <v>1358</v>
      </c>
      <c r="J865" s="31">
        <v>0</v>
      </c>
      <c r="K865" s="31">
        <f t="shared" si="384"/>
        <v>0</v>
      </c>
      <c r="L865" s="31" t="s">
        <v>1358</v>
      </c>
      <c r="M865" s="64">
        <v>0</v>
      </c>
      <c r="N865" s="31">
        <v>0</v>
      </c>
      <c r="O865" s="65">
        <v>0</v>
      </c>
      <c r="P865" s="28">
        <v>0</v>
      </c>
      <c r="Q865" s="28">
        <v>6.4582307183999987E-2</v>
      </c>
      <c r="R865" s="31">
        <v>7.4269653261599983E-2</v>
      </c>
      <c r="S865" s="31">
        <f t="shared" si="381"/>
        <v>0</v>
      </c>
      <c r="T865" s="31">
        <f t="shared" si="382"/>
        <v>3.9379455599999995E-2</v>
      </c>
      <c r="U865" s="31">
        <f t="shared" si="367"/>
        <v>0</v>
      </c>
      <c r="V865" s="31">
        <f t="shared" si="385"/>
        <v>0</v>
      </c>
      <c r="W865" s="31">
        <f t="shared" si="380"/>
        <v>1.9689727799999997E-2</v>
      </c>
      <c r="X865" s="31">
        <v>0</v>
      </c>
      <c r="Y865" s="28">
        <v>0</v>
      </c>
      <c r="Z865" s="28">
        <v>0</v>
      </c>
      <c r="AA865" s="28">
        <v>0</v>
      </c>
      <c r="AB865" s="28">
        <v>0</v>
      </c>
      <c r="AC865" s="28">
        <v>1.9689727799999997E-2</v>
      </c>
      <c r="AD865" s="28">
        <v>0</v>
      </c>
      <c r="AE865" s="28">
        <v>0</v>
      </c>
      <c r="AF865" s="28">
        <v>1.9689727799999997E-2</v>
      </c>
      <c r="AG865" s="28">
        <v>0</v>
      </c>
      <c r="AH865" s="28">
        <v>0</v>
      </c>
      <c r="AI865" s="28">
        <v>0</v>
      </c>
      <c r="AJ865" s="28">
        <v>0</v>
      </c>
      <c r="AK865" s="28">
        <v>0</v>
      </c>
      <c r="AL865" s="28">
        <v>0</v>
      </c>
      <c r="AM865" s="28">
        <v>0</v>
      </c>
      <c r="AN865" s="28">
        <v>0</v>
      </c>
      <c r="AO865" s="28">
        <v>0</v>
      </c>
      <c r="AP865" s="28">
        <v>0</v>
      </c>
      <c r="AQ865" s="28">
        <v>0</v>
      </c>
      <c r="AR865" s="28">
        <v>0</v>
      </c>
      <c r="AS865" s="28">
        <v>0</v>
      </c>
      <c r="AT865" s="28">
        <v>0</v>
      </c>
      <c r="AU865" s="28">
        <v>0</v>
      </c>
      <c r="AV865" s="28">
        <v>0</v>
      </c>
      <c r="AW865" s="28">
        <v>0</v>
      </c>
      <c r="AX865" s="28">
        <v>0</v>
      </c>
      <c r="AY865" s="28">
        <v>0</v>
      </c>
      <c r="AZ865" s="28">
        <v>0</v>
      </c>
      <c r="BA865" s="28">
        <v>0</v>
      </c>
      <c r="BB865" s="28">
        <v>0</v>
      </c>
      <c r="BC865" s="28">
        <v>0</v>
      </c>
      <c r="BD865" s="28">
        <v>0</v>
      </c>
      <c r="BE865" s="28">
        <v>0</v>
      </c>
      <c r="BF865" s="28">
        <v>0</v>
      </c>
      <c r="BG865" s="28">
        <v>0</v>
      </c>
      <c r="BH865" s="28">
        <v>0</v>
      </c>
      <c r="BI865" s="28">
        <v>0</v>
      </c>
      <c r="BJ865" s="28">
        <v>0</v>
      </c>
      <c r="BK865" s="28">
        <v>0</v>
      </c>
      <c r="BL865" s="28">
        <v>0</v>
      </c>
      <c r="BM865" s="28">
        <v>0</v>
      </c>
      <c r="BN865" s="28">
        <v>0</v>
      </c>
      <c r="BO865" s="28">
        <v>0</v>
      </c>
      <c r="BP865" s="28">
        <v>0</v>
      </c>
      <c r="BQ865" s="28">
        <v>0</v>
      </c>
      <c r="BR865" s="28">
        <v>0</v>
      </c>
      <c r="BS865" s="28">
        <v>0</v>
      </c>
      <c r="BT865" s="28">
        <v>0</v>
      </c>
      <c r="BU865" s="28">
        <v>0</v>
      </c>
      <c r="BV865" s="31">
        <f t="shared" si="374"/>
        <v>0</v>
      </c>
      <c r="BW865" s="31">
        <f t="shared" si="370"/>
        <v>0</v>
      </c>
      <c r="BX865" s="31">
        <f t="shared" si="371"/>
        <v>0</v>
      </c>
      <c r="BY865" s="31">
        <f t="shared" si="372"/>
        <v>0</v>
      </c>
      <c r="BZ865" s="31">
        <f t="shared" si="373"/>
        <v>0</v>
      </c>
      <c r="CA865" s="31">
        <f t="shared" si="375"/>
        <v>0</v>
      </c>
      <c r="CB865" s="31">
        <f t="shared" si="376"/>
        <v>0</v>
      </c>
      <c r="CC865" s="31">
        <f t="shared" si="377"/>
        <v>0</v>
      </c>
      <c r="CD865" s="31">
        <f t="shared" si="378"/>
        <v>0</v>
      </c>
      <c r="CE865" s="31">
        <f t="shared" si="379"/>
        <v>0</v>
      </c>
      <c r="CF865" s="85" t="s">
        <v>1402</v>
      </c>
    </row>
    <row r="866" spans="1:84" ht="54.75" customHeight="1" x14ac:dyDescent="0.25">
      <c r="A866" s="7" t="s">
        <v>128</v>
      </c>
      <c r="B866" s="17" t="s">
        <v>358</v>
      </c>
      <c r="C866" s="8" t="s">
        <v>507</v>
      </c>
      <c r="D866" s="63">
        <v>2016</v>
      </c>
      <c r="E866" s="63">
        <v>2016</v>
      </c>
      <c r="F866" s="63" t="s">
        <v>1358</v>
      </c>
      <c r="G866" s="64">
        <v>1.3428550395970695</v>
      </c>
      <c r="H866" s="64">
        <f t="shared" si="383"/>
        <v>7.3319885161999991</v>
      </c>
      <c r="I866" s="31" t="s">
        <v>891</v>
      </c>
      <c r="J866" s="31">
        <v>0.71182950846153836</v>
      </c>
      <c r="K866" s="31">
        <f t="shared" si="384"/>
        <v>3.8865891161999997</v>
      </c>
      <c r="L866" s="67" t="s">
        <v>891</v>
      </c>
      <c r="M866" s="64">
        <v>0</v>
      </c>
      <c r="N866" s="31">
        <v>0</v>
      </c>
      <c r="O866" s="65">
        <v>5.6504550159999996</v>
      </c>
      <c r="P866" s="28">
        <v>6.498023268399999</v>
      </c>
      <c r="Q866" s="28">
        <v>6.3740061505679995</v>
      </c>
      <c r="R866" s="31">
        <v>7.330107073153199</v>
      </c>
      <c r="S866" s="31">
        <f t="shared" si="381"/>
        <v>3.4453993999999999</v>
      </c>
      <c r="T866" s="31">
        <f t="shared" si="382"/>
        <v>3.8865891161999997</v>
      </c>
      <c r="U866" s="31">
        <f t="shared" si="367"/>
        <v>3.4453993999999999</v>
      </c>
      <c r="V866" s="31">
        <f t="shared" si="385"/>
        <v>0</v>
      </c>
      <c r="W866" s="31">
        <f t="shared" si="380"/>
        <v>0</v>
      </c>
      <c r="X866" s="31">
        <v>0</v>
      </c>
      <c r="Y866" s="28">
        <v>0</v>
      </c>
      <c r="Z866" s="28">
        <v>0</v>
      </c>
      <c r="AA866" s="28">
        <v>0</v>
      </c>
      <c r="AB866" s="28">
        <v>0</v>
      </c>
      <c r="AC866" s="28">
        <v>0</v>
      </c>
      <c r="AD866" s="28">
        <v>0</v>
      </c>
      <c r="AE866" s="28">
        <v>0</v>
      </c>
      <c r="AF866" s="28">
        <v>0</v>
      </c>
      <c r="AG866" s="28">
        <v>0</v>
      </c>
      <c r="AH866" s="28">
        <v>3.4453993999999999</v>
      </c>
      <c r="AI866" s="28">
        <v>0</v>
      </c>
      <c r="AJ866" s="28">
        <v>0</v>
      </c>
      <c r="AK866" s="28">
        <v>3.4453993999999999</v>
      </c>
      <c r="AL866" s="28">
        <v>0</v>
      </c>
      <c r="AM866" s="28">
        <v>3.8865891161999997</v>
      </c>
      <c r="AN866" s="28">
        <v>0</v>
      </c>
      <c r="AO866" s="28">
        <v>0</v>
      </c>
      <c r="AP866" s="28">
        <v>3.8865891161999997</v>
      </c>
      <c r="AQ866" s="28">
        <v>0</v>
      </c>
      <c r="AR866" s="28">
        <v>0</v>
      </c>
      <c r="AS866" s="28">
        <v>0</v>
      </c>
      <c r="AT866" s="28">
        <v>0</v>
      </c>
      <c r="AU866" s="28">
        <v>0</v>
      </c>
      <c r="AV866" s="28">
        <v>0</v>
      </c>
      <c r="AW866" s="28">
        <v>0</v>
      </c>
      <c r="AX866" s="28">
        <v>0</v>
      </c>
      <c r="AY866" s="28">
        <v>0</v>
      </c>
      <c r="AZ866" s="28">
        <v>0</v>
      </c>
      <c r="BA866" s="28">
        <v>0</v>
      </c>
      <c r="BB866" s="28">
        <v>0</v>
      </c>
      <c r="BC866" s="28">
        <v>0</v>
      </c>
      <c r="BD866" s="28">
        <v>0</v>
      </c>
      <c r="BE866" s="28">
        <v>0</v>
      </c>
      <c r="BF866" s="28">
        <v>0</v>
      </c>
      <c r="BG866" s="28">
        <v>0</v>
      </c>
      <c r="BH866" s="28">
        <v>0</v>
      </c>
      <c r="BI866" s="28">
        <v>0</v>
      </c>
      <c r="BJ866" s="28">
        <v>0</v>
      </c>
      <c r="BK866" s="28">
        <v>0</v>
      </c>
      <c r="BL866" s="28">
        <v>0</v>
      </c>
      <c r="BM866" s="28">
        <v>0</v>
      </c>
      <c r="BN866" s="28">
        <v>0</v>
      </c>
      <c r="BO866" s="28">
        <v>0</v>
      </c>
      <c r="BP866" s="28">
        <v>0</v>
      </c>
      <c r="BQ866" s="28">
        <v>0</v>
      </c>
      <c r="BR866" s="28">
        <v>0</v>
      </c>
      <c r="BS866" s="28">
        <v>0</v>
      </c>
      <c r="BT866" s="28">
        <v>0</v>
      </c>
      <c r="BU866" s="28">
        <v>0</v>
      </c>
      <c r="BV866" s="31">
        <f t="shared" si="374"/>
        <v>7.3319885161999991</v>
      </c>
      <c r="BW866" s="31">
        <f t="shared" si="370"/>
        <v>0</v>
      </c>
      <c r="BX866" s="31">
        <f t="shared" si="371"/>
        <v>0</v>
      </c>
      <c r="BY866" s="31">
        <f t="shared" si="372"/>
        <v>7.3319885161999991</v>
      </c>
      <c r="BZ866" s="31">
        <f t="shared" si="373"/>
        <v>0</v>
      </c>
      <c r="CA866" s="31">
        <f t="shared" si="375"/>
        <v>3.8865891161999997</v>
      </c>
      <c r="CB866" s="31">
        <f t="shared" si="376"/>
        <v>0</v>
      </c>
      <c r="CC866" s="31">
        <f t="shared" si="377"/>
        <v>0</v>
      </c>
      <c r="CD866" s="31">
        <f t="shared" si="378"/>
        <v>3.8865891161999997</v>
      </c>
      <c r="CE866" s="31">
        <f t="shared" si="379"/>
        <v>0</v>
      </c>
      <c r="CF866" s="85" t="s">
        <v>1404</v>
      </c>
    </row>
    <row r="867" spans="1:84" ht="54.75" customHeight="1" x14ac:dyDescent="0.25">
      <c r="A867" s="7" t="s">
        <v>128</v>
      </c>
      <c r="B867" s="17" t="s">
        <v>359</v>
      </c>
      <c r="C867" s="8" t="s">
        <v>508</v>
      </c>
      <c r="D867" s="63">
        <v>2016</v>
      </c>
      <c r="E867" s="63">
        <v>2016</v>
      </c>
      <c r="F867" s="63" t="s">
        <v>1358</v>
      </c>
      <c r="G867" s="64">
        <v>0.75583162417582417</v>
      </c>
      <c r="H867" s="64">
        <f t="shared" si="383"/>
        <v>4.1268406679999998</v>
      </c>
      <c r="I867" s="31" t="s">
        <v>891</v>
      </c>
      <c r="J867" s="31">
        <v>0.41227829816849815</v>
      </c>
      <c r="K867" s="31">
        <f t="shared" si="384"/>
        <v>2.2510395079999999</v>
      </c>
      <c r="L867" s="67" t="s">
        <v>891</v>
      </c>
      <c r="M867" s="64">
        <v>0</v>
      </c>
      <c r="N867" s="31">
        <v>0</v>
      </c>
      <c r="O867" s="65">
        <v>3.0763139023999999</v>
      </c>
      <c r="P867" s="28">
        <v>3.5377609877599996</v>
      </c>
      <c r="Q867" s="28">
        <v>3.6917047931199996</v>
      </c>
      <c r="R867" s="31">
        <v>4.2454605120879991</v>
      </c>
      <c r="S867" s="31">
        <f t="shared" si="381"/>
        <v>1.87580116</v>
      </c>
      <c r="T867" s="31">
        <f t="shared" si="382"/>
        <v>2.2510395079999999</v>
      </c>
      <c r="U867" s="31">
        <f t="shared" si="367"/>
        <v>1.87580116</v>
      </c>
      <c r="V867" s="31">
        <f t="shared" si="385"/>
        <v>0</v>
      </c>
      <c r="W867" s="31">
        <f t="shared" si="380"/>
        <v>0</v>
      </c>
      <c r="X867" s="31">
        <v>0</v>
      </c>
      <c r="Y867" s="28">
        <v>0</v>
      </c>
      <c r="Z867" s="28">
        <v>0</v>
      </c>
      <c r="AA867" s="28">
        <v>0</v>
      </c>
      <c r="AB867" s="28">
        <v>0</v>
      </c>
      <c r="AC867" s="28">
        <v>0</v>
      </c>
      <c r="AD867" s="28">
        <v>0</v>
      </c>
      <c r="AE867" s="28">
        <v>0</v>
      </c>
      <c r="AF867" s="28">
        <v>0</v>
      </c>
      <c r="AG867" s="28">
        <v>0</v>
      </c>
      <c r="AH867" s="28">
        <v>1.87580116</v>
      </c>
      <c r="AI867" s="28">
        <v>0</v>
      </c>
      <c r="AJ867" s="28">
        <v>0</v>
      </c>
      <c r="AK867" s="28">
        <v>1.87580116</v>
      </c>
      <c r="AL867" s="28">
        <v>0</v>
      </c>
      <c r="AM867" s="28">
        <v>2.2510395079999999</v>
      </c>
      <c r="AN867" s="28">
        <v>0</v>
      </c>
      <c r="AO867" s="28">
        <v>0</v>
      </c>
      <c r="AP867" s="28">
        <v>2.2510395079999999</v>
      </c>
      <c r="AQ867" s="28">
        <v>0</v>
      </c>
      <c r="AR867" s="28">
        <v>0</v>
      </c>
      <c r="AS867" s="28">
        <v>0</v>
      </c>
      <c r="AT867" s="28">
        <v>0</v>
      </c>
      <c r="AU867" s="28">
        <v>0</v>
      </c>
      <c r="AV867" s="28">
        <v>0</v>
      </c>
      <c r="AW867" s="28">
        <v>0</v>
      </c>
      <c r="AX867" s="28">
        <v>0</v>
      </c>
      <c r="AY867" s="28">
        <v>0</v>
      </c>
      <c r="AZ867" s="28">
        <v>0</v>
      </c>
      <c r="BA867" s="28">
        <v>0</v>
      </c>
      <c r="BB867" s="28">
        <v>0</v>
      </c>
      <c r="BC867" s="28">
        <v>0</v>
      </c>
      <c r="BD867" s="28">
        <v>0</v>
      </c>
      <c r="BE867" s="28">
        <v>0</v>
      </c>
      <c r="BF867" s="28">
        <v>0</v>
      </c>
      <c r="BG867" s="28">
        <v>0</v>
      </c>
      <c r="BH867" s="28">
        <v>0</v>
      </c>
      <c r="BI867" s="28">
        <v>0</v>
      </c>
      <c r="BJ867" s="28">
        <v>0</v>
      </c>
      <c r="BK867" s="28">
        <v>0</v>
      </c>
      <c r="BL867" s="28">
        <v>0</v>
      </c>
      <c r="BM867" s="28">
        <v>0</v>
      </c>
      <c r="BN867" s="28">
        <v>0</v>
      </c>
      <c r="BO867" s="28">
        <v>0</v>
      </c>
      <c r="BP867" s="28">
        <v>0</v>
      </c>
      <c r="BQ867" s="28">
        <v>0</v>
      </c>
      <c r="BR867" s="28">
        <v>0</v>
      </c>
      <c r="BS867" s="28">
        <v>0</v>
      </c>
      <c r="BT867" s="28">
        <v>0</v>
      </c>
      <c r="BU867" s="28">
        <v>0</v>
      </c>
      <c r="BV867" s="31">
        <f t="shared" si="374"/>
        <v>4.1268406679999998</v>
      </c>
      <c r="BW867" s="31">
        <f t="shared" si="370"/>
        <v>0</v>
      </c>
      <c r="BX867" s="31">
        <f t="shared" si="371"/>
        <v>0</v>
      </c>
      <c r="BY867" s="31">
        <f t="shared" si="372"/>
        <v>4.1268406679999998</v>
      </c>
      <c r="BZ867" s="31">
        <f t="shared" si="373"/>
        <v>0</v>
      </c>
      <c r="CA867" s="31">
        <f t="shared" si="375"/>
        <v>2.2510395079999999</v>
      </c>
      <c r="CB867" s="31">
        <f t="shared" si="376"/>
        <v>0</v>
      </c>
      <c r="CC867" s="31">
        <f t="shared" si="377"/>
        <v>0</v>
      </c>
      <c r="CD867" s="31">
        <f t="shared" si="378"/>
        <v>2.2510395079999999</v>
      </c>
      <c r="CE867" s="31">
        <f t="shared" si="379"/>
        <v>0</v>
      </c>
      <c r="CF867" s="85" t="s">
        <v>1404</v>
      </c>
    </row>
    <row r="868" spans="1:84" ht="54.75" customHeight="1" x14ac:dyDescent="0.25">
      <c r="A868" s="7" t="s">
        <v>128</v>
      </c>
      <c r="B868" s="17" t="s">
        <v>360</v>
      </c>
      <c r="C868" s="8" t="s">
        <v>509</v>
      </c>
      <c r="D868" s="63">
        <v>2016</v>
      </c>
      <c r="E868" s="63">
        <v>2016</v>
      </c>
      <c r="F868" s="63" t="s">
        <v>1358</v>
      </c>
      <c r="G868" s="64">
        <v>0.12557994827838828</v>
      </c>
      <c r="H868" s="64">
        <f t="shared" si="383"/>
        <v>0.68566651759999997</v>
      </c>
      <c r="I868" s="31" t="s">
        <v>891</v>
      </c>
      <c r="J868" s="31">
        <v>6.2639915311355307E-2</v>
      </c>
      <c r="K868" s="31">
        <f t="shared" si="384"/>
        <v>0.34201393759999998</v>
      </c>
      <c r="L868" s="67" t="s">
        <v>891</v>
      </c>
      <c r="M868" s="64">
        <v>0</v>
      </c>
      <c r="N868" s="31">
        <v>0</v>
      </c>
      <c r="O868" s="65">
        <v>0.56359023119999996</v>
      </c>
      <c r="P868" s="28">
        <v>0.6481287658799999</v>
      </c>
      <c r="Q868" s="28">
        <v>0.56090285766399994</v>
      </c>
      <c r="R868" s="31">
        <v>0.64503828631359994</v>
      </c>
      <c r="S868" s="31">
        <f t="shared" si="381"/>
        <v>0.34365257999999999</v>
      </c>
      <c r="T868" s="31">
        <f t="shared" si="382"/>
        <v>0.34201393759999998</v>
      </c>
      <c r="U868" s="31">
        <f t="shared" si="367"/>
        <v>0.34365257999999999</v>
      </c>
      <c r="V868" s="31">
        <f t="shared" si="385"/>
        <v>0</v>
      </c>
      <c r="W868" s="31">
        <f t="shared" si="380"/>
        <v>0</v>
      </c>
      <c r="X868" s="31">
        <v>0</v>
      </c>
      <c r="Y868" s="28">
        <v>0</v>
      </c>
      <c r="Z868" s="28">
        <v>0</v>
      </c>
      <c r="AA868" s="28">
        <v>0</v>
      </c>
      <c r="AB868" s="28">
        <v>0</v>
      </c>
      <c r="AC868" s="28">
        <v>0</v>
      </c>
      <c r="AD868" s="28">
        <v>0</v>
      </c>
      <c r="AE868" s="28">
        <v>0</v>
      </c>
      <c r="AF868" s="28">
        <v>0</v>
      </c>
      <c r="AG868" s="28">
        <v>0</v>
      </c>
      <c r="AH868" s="28">
        <v>0.34365257999999999</v>
      </c>
      <c r="AI868" s="28">
        <v>0</v>
      </c>
      <c r="AJ868" s="28">
        <v>0</v>
      </c>
      <c r="AK868" s="28">
        <v>0.34365257999999999</v>
      </c>
      <c r="AL868" s="28">
        <v>0</v>
      </c>
      <c r="AM868" s="28">
        <v>0.34201393759999998</v>
      </c>
      <c r="AN868" s="28">
        <v>0</v>
      </c>
      <c r="AO868" s="28">
        <v>0</v>
      </c>
      <c r="AP868" s="28">
        <v>0.34201393759999998</v>
      </c>
      <c r="AQ868" s="28">
        <v>0</v>
      </c>
      <c r="AR868" s="28">
        <v>0</v>
      </c>
      <c r="AS868" s="28">
        <v>0</v>
      </c>
      <c r="AT868" s="28">
        <v>0</v>
      </c>
      <c r="AU868" s="28">
        <v>0</v>
      </c>
      <c r="AV868" s="28">
        <v>0</v>
      </c>
      <c r="AW868" s="28">
        <v>0</v>
      </c>
      <c r="AX868" s="28">
        <v>0</v>
      </c>
      <c r="AY868" s="28">
        <v>0</v>
      </c>
      <c r="AZ868" s="28">
        <v>0</v>
      </c>
      <c r="BA868" s="28">
        <v>0</v>
      </c>
      <c r="BB868" s="28">
        <v>0</v>
      </c>
      <c r="BC868" s="28">
        <v>0</v>
      </c>
      <c r="BD868" s="28">
        <v>0</v>
      </c>
      <c r="BE868" s="28">
        <v>0</v>
      </c>
      <c r="BF868" s="28">
        <v>0</v>
      </c>
      <c r="BG868" s="28">
        <v>0</v>
      </c>
      <c r="BH868" s="28">
        <v>0</v>
      </c>
      <c r="BI868" s="28">
        <v>0</v>
      </c>
      <c r="BJ868" s="28">
        <v>0</v>
      </c>
      <c r="BK868" s="28">
        <v>0</v>
      </c>
      <c r="BL868" s="28">
        <v>0</v>
      </c>
      <c r="BM868" s="28">
        <v>0</v>
      </c>
      <c r="BN868" s="28">
        <v>0</v>
      </c>
      <c r="BO868" s="28">
        <v>0</v>
      </c>
      <c r="BP868" s="28">
        <v>0</v>
      </c>
      <c r="BQ868" s="28">
        <v>0</v>
      </c>
      <c r="BR868" s="28">
        <v>0</v>
      </c>
      <c r="BS868" s="28">
        <v>0</v>
      </c>
      <c r="BT868" s="28">
        <v>0</v>
      </c>
      <c r="BU868" s="28">
        <v>0</v>
      </c>
      <c r="BV868" s="31">
        <f t="shared" si="374"/>
        <v>0.68566651759999997</v>
      </c>
      <c r="BW868" s="31">
        <f t="shared" si="370"/>
        <v>0</v>
      </c>
      <c r="BX868" s="31">
        <f t="shared" si="371"/>
        <v>0</v>
      </c>
      <c r="BY868" s="31">
        <f t="shared" si="372"/>
        <v>0.68566651759999997</v>
      </c>
      <c r="BZ868" s="31">
        <f t="shared" si="373"/>
        <v>0</v>
      </c>
      <c r="CA868" s="31">
        <f t="shared" si="375"/>
        <v>0.34201393759999998</v>
      </c>
      <c r="CB868" s="31">
        <f t="shared" si="376"/>
        <v>0</v>
      </c>
      <c r="CC868" s="31">
        <f t="shared" si="377"/>
        <v>0</v>
      </c>
      <c r="CD868" s="31">
        <f t="shared" si="378"/>
        <v>0.34201393759999998</v>
      </c>
      <c r="CE868" s="31">
        <f t="shared" si="379"/>
        <v>0</v>
      </c>
      <c r="CF868" s="85" t="s">
        <v>1404</v>
      </c>
    </row>
    <row r="869" spans="1:84" ht="54.75" customHeight="1" x14ac:dyDescent="0.25">
      <c r="A869" s="7" t="s">
        <v>128</v>
      </c>
      <c r="B869" s="17" t="s">
        <v>361</v>
      </c>
      <c r="C869" s="8" t="s">
        <v>510</v>
      </c>
      <c r="D869" s="63">
        <v>2016</v>
      </c>
      <c r="E869" s="63">
        <v>2016</v>
      </c>
      <c r="F869" s="63" t="s">
        <v>1358</v>
      </c>
      <c r="G869" s="64">
        <v>0.49133894652014642</v>
      </c>
      <c r="H869" s="64">
        <f t="shared" si="383"/>
        <v>2.6827106479999996</v>
      </c>
      <c r="I869" s="31" t="s">
        <v>891</v>
      </c>
      <c r="J869" s="31">
        <v>0.24529770842490839</v>
      </c>
      <c r="K869" s="31">
        <f t="shared" si="384"/>
        <v>1.3393254879999998</v>
      </c>
      <c r="L869" s="67" t="s">
        <v>891</v>
      </c>
      <c r="M869" s="64">
        <v>0</v>
      </c>
      <c r="N869" s="31">
        <v>0</v>
      </c>
      <c r="O869" s="65">
        <v>2.2031516623999994</v>
      </c>
      <c r="P869" s="28">
        <v>2.5336244117599991</v>
      </c>
      <c r="Q869" s="28">
        <v>2.1964938003199994</v>
      </c>
      <c r="R869" s="31">
        <v>2.5259678703679991</v>
      </c>
      <c r="S869" s="31">
        <f t="shared" si="381"/>
        <v>1.3433851599999997</v>
      </c>
      <c r="T869" s="31">
        <f t="shared" si="382"/>
        <v>1.3393254879999998</v>
      </c>
      <c r="U869" s="31">
        <f t="shared" si="367"/>
        <v>1.3433851599999997</v>
      </c>
      <c r="V869" s="31">
        <f t="shared" si="385"/>
        <v>0</v>
      </c>
      <c r="W869" s="31">
        <f t="shared" si="380"/>
        <v>0</v>
      </c>
      <c r="X869" s="31">
        <v>0</v>
      </c>
      <c r="Y869" s="28">
        <v>0</v>
      </c>
      <c r="Z869" s="28">
        <v>0</v>
      </c>
      <c r="AA869" s="28">
        <v>0</v>
      </c>
      <c r="AB869" s="28">
        <v>0</v>
      </c>
      <c r="AC869" s="28">
        <v>0</v>
      </c>
      <c r="AD869" s="28">
        <v>0</v>
      </c>
      <c r="AE869" s="28">
        <v>0</v>
      </c>
      <c r="AF869" s="28">
        <v>0</v>
      </c>
      <c r="AG869" s="28">
        <v>0</v>
      </c>
      <c r="AH869" s="28">
        <v>1.3433851599999997</v>
      </c>
      <c r="AI869" s="28">
        <v>0</v>
      </c>
      <c r="AJ869" s="28">
        <v>0</v>
      </c>
      <c r="AK869" s="28">
        <v>1.3433851599999997</v>
      </c>
      <c r="AL869" s="28">
        <v>0</v>
      </c>
      <c r="AM869" s="28">
        <v>1.3393254879999998</v>
      </c>
      <c r="AN869" s="28">
        <v>0</v>
      </c>
      <c r="AO869" s="28">
        <v>0</v>
      </c>
      <c r="AP869" s="28">
        <v>1.3393254879999998</v>
      </c>
      <c r="AQ869" s="28">
        <v>0</v>
      </c>
      <c r="AR869" s="28">
        <v>0</v>
      </c>
      <c r="AS869" s="28">
        <v>0</v>
      </c>
      <c r="AT869" s="28">
        <v>0</v>
      </c>
      <c r="AU869" s="28">
        <v>0</v>
      </c>
      <c r="AV869" s="28">
        <v>0</v>
      </c>
      <c r="AW869" s="28">
        <v>0</v>
      </c>
      <c r="AX869" s="28">
        <v>0</v>
      </c>
      <c r="AY869" s="28">
        <v>0</v>
      </c>
      <c r="AZ869" s="28">
        <v>0</v>
      </c>
      <c r="BA869" s="28">
        <v>0</v>
      </c>
      <c r="BB869" s="28">
        <v>0</v>
      </c>
      <c r="BC869" s="28">
        <v>0</v>
      </c>
      <c r="BD869" s="28">
        <v>0</v>
      </c>
      <c r="BE869" s="28">
        <v>0</v>
      </c>
      <c r="BF869" s="28">
        <v>0</v>
      </c>
      <c r="BG869" s="28">
        <v>0</v>
      </c>
      <c r="BH869" s="28">
        <v>0</v>
      </c>
      <c r="BI869" s="28">
        <v>0</v>
      </c>
      <c r="BJ869" s="28">
        <v>0</v>
      </c>
      <c r="BK869" s="28">
        <v>0</v>
      </c>
      <c r="BL869" s="28">
        <v>0</v>
      </c>
      <c r="BM869" s="28">
        <v>0</v>
      </c>
      <c r="BN869" s="28">
        <v>0</v>
      </c>
      <c r="BO869" s="28">
        <v>0</v>
      </c>
      <c r="BP869" s="28">
        <v>0</v>
      </c>
      <c r="BQ869" s="28">
        <v>0</v>
      </c>
      <c r="BR869" s="28">
        <v>0</v>
      </c>
      <c r="BS869" s="28">
        <v>0</v>
      </c>
      <c r="BT869" s="28">
        <v>0</v>
      </c>
      <c r="BU869" s="28">
        <v>0</v>
      </c>
      <c r="BV869" s="31">
        <f t="shared" si="374"/>
        <v>2.6827106479999996</v>
      </c>
      <c r="BW869" s="31">
        <f t="shared" si="370"/>
        <v>0</v>
      </c>
      <c r="BX869" s="31">
        <f t="shared" si="371"/>
        <v>0</v>
      </c>
      <c r="BY869" s="31">
        <f t="shared" si="372"/>
        <v>2.6827106479999996</v>
      </c>
      <c r="BZ869" s="31">
        <f t="shared" si="373"/>
        <v>0</v>
      </c>
      <c r="CA869" s="31">
        <f t="shared" si="375"/>
        <v>1.3393254879999998</v>
      </c>
      <c r="CB869" s="31">
        <f t="shared" si="376"/>
        <v>0</v>
      </c>
      <c r="CC869" s="31">
        <f t="shared" si="377"/>
        <v>0</v>
      </c>
      <c r="CD869" s="31">
        <f t="shared" si="378"/>
        <v>1.3393254879999998</v>
      </c>
      <c r="CE869" s="31">
        <f t="shared" si="379"/>
        <v>0</v>
      </c>
      <c r="CF869" s="85" t="s">
        <v>1404</v>
      </c>
    </row>
    <row r="870" spans="1:84" ht="54.75" customHeight="1" x14ac:dyDescent="0.25">
      <c r="A870" s="7" t="s">
        <v>128</v>
      </c>
      <c r="B870" s="17" t="s">
        <v>1355</v>
      </c>
      <c r="C870" s="8" t="s">
        <v>511</v>
      </c>
      <c r="D870" s="63">
        <v>2016</v>
      </c>
      <c r="E870" s="63">
        <v>2016</v>
      </c>
      <c r="F870" s="63" t="s">
        <v>1358</v>
      </c>
      <c r="G870" s="64">
        <v>0.83617525021978023</v>
      </c>
      <c r="H870" s="64">
        <f t="shared" si="383"/>
        <v>4.5655168662000003</v>
      </c>
      <c r="I870" s="31" t="s">
        <v>891</v>
      </c>
      <c r="J870" s="31">
        <v>0.17436057989010989</v>
      </c>
      <c r="K870" s="31">
        <f t="shared" si="384"/>
        <v>0.95200876619999997</v>
      </c>
      <c r="L870" s="67" t="s">
        <v>891</v>
      </c>
      <c r="M870" s="64">
        <v>0</v>
      </c>
      <c r="N870" s="31">
        <v>0</v>
      </c>
      <c r="O870" s="65">
        <v>5.9261532839999997</v>
      </c>
      <c r="P870" s="28">
        <v>6.8150762765999993</v>
      </c>
      <c r="Q870" s="28">
        <v>1.5612943765679999</v>
      </c>
      <c r="R870" s="31">
        <v>1.7954885330531998</v>
      </c>
      <c r="S870" s="31">
        <f t="shared" si="381"/>
        <v>3.6135081000000002</v>
      </c>
      <c r="T870" s="31">
        <f t="shared" si="382"/>
        <v>0.95200876619999997</v>
      </c>
      <c r="U870" s="31">
        <f t="shared" si="367"/>
        <v>3.6135081000000002</v>
      </c>
      <c r="V870" s="31">
        <f t="shared" si="385"/>
        <v>0</v>
      </c>
      <c r="W870" s="31">
        <f t="shared" si="380"/>
        <v>0</v>
      </c>
      <c r="X870" s="31">
        <v>0</v>
      </c>
      <c r="Y870" s="28">
        <v>0</v>
      </c>
      <c r="Z870" s="28">
        <v>0</v>
      </c>
      <c r="AA870" s="28">
        <v>0</v>
      </c>
      <c r="AB870" s="28">
        <v>0</v>
      </c>
      <c r="AC870" s="28">
        <v>0</v>
      </c>
      <c r="AD870" s="28">
        <v>0</v>
      </c>
      <c r="AE870" s="28">
        <v>0</v>
      </c>
      <c r="AF870" s="28">
        <v>0</v>
      </c>
      <c r="AG870" s="28">
        <v>0</v>
      </c>
      <c r="AH870" s="28">
        <v>3.6135081000000002</v>
      </c>
      <c r="AI870" s="28">
        <v>0</v>
      </c>
      <c r="AJ870" s="28">
        <v>0</v>
      </c>
      <c r="AK870" s="28">
        <v>3.6135081000000002</v>
      </c>
      <c r="AL870" s="28">
        <v>0</v>
      </c>
      <c r="AM870" s="28">
        <v>0.95200876619999997</v>
      </c>
      <c r="AN870" s="28">
        <v>0</v>
      </c>
      <c r="AO870" s="28">
        <v>0</v>
      </c>
      <c r="AP870" s="28">
        <v>0.95200876619999997</v>
      </c>
      <c r="AQ870" s="28">
        <v>0</v>
      </c>
      <c r="AR870" s="28">
        <v>0</v>
      </c>
      <c r="AS870" s="28">
        <v>0</v>
      </c>
      <c r="AT870" s="28">
        <v>0</v>
      </c>
      <c r="AU870" s="28">
        <v>0</v>
      </c>
      <c r="AV870" s="28">
        <v>0</v>
      </c>
      <c r="AW870" s="28">
        <v>0</v>
      </c>
      <c r="AX870" s="28">
        <v>0</v>
      </c>
      <c r="AY870" s="28">
        <v>0</v>
      </c>
      <c r="AZ870" s="28">
        <v>0</v>
      </c>
      <c r="BA870" s="28">
        <v>0</v>
      </c>
      <c r="BB870" s="28">
        <v>0</v>
      </c>
      <c r="BC870" s="28">
        <v>0</v>
      </c>
      <c r="BD870" s="28">
        <v>0</v>
      </c>
      <c r="BE870" s="28">
        <v>0</v>
      </c>
      <c r="BF870" s="28">
        <v>0</v>
      </c>
      <c r="BG870" s="28">
        <v>0</v>
      </c>
      <c r="BH870" s="28">
        <v>0</v>
      </c>
      <c r="BI870" s="28">
        <v>0</v>
      </c>
      <c r="BJ870" s="28">
        <v>0</v>
      </c>
      <c r="BK870" s="28">
        <v>0</v>
      </c>
      <c r="BL870" s="28">
        <v>0</v>
      </c>
      <c r="BM870" s="28">
        <v>0</v>
      </c>
      <c r="BN870" s="28">
        <v>0</v>
      </c>
      <c r="BO870" s="28">
        <v>0</v>
      </c>
      <c r="BP870" s="28">
        <v>0</v>
      </c>
      <c r="BQ870" s="28">
        <v>0</v>
      </c>
      <c r="BR870" s="28">
        <v>0</v>
      </c>
      <c r="BS870" s="28">
        <v>0</v>
      </c>
      <c r="BT870" s="28">
        <v>0</v>
      </c>
      <c r="BU870" s="28">
        <v>0</v>
      </c>
      <c r="BV870" s="31">
        <f t="shared" si="374"/>
        <v>4.5655168662000003</v>
      </c>
      <c r="BW870" s="31">
        <f t="shared" si="370"/>
        <v>0</v>
      </c>
      <c r="BX870" s="31">
        <f t="shared" si="371"/>
        <v>0</v>
      </c>
      <c r="BY870" s="31">
        <f t="shared" si="372"/>
        <v>4.5655168662000003</v>
      </c>
      <c r="BZ870" s="31">
        <f t="shared" si="373"/>
        <v>0</v>
      </c>
      <c r="CA870" s="31">
        <f t="shared" si="375"/>
        <v>0.95200876619999997</v>
      </c>
      <c r="CB870" s="31">
        <f t="shared" si="376"/>
        <v>0</v>
      </c>
      <c r="CC870" s="31">
        <f t="shared" si="377"/>
        <v>0</v>
      </c>
      <c r="CD870" s="31">
        <f t="shared" si="378"/>
        <v>0.95200876619999997</v>
      </c>
      <c r="CE870" s="31">
        <f t="shared" si="379"/>
        <v>0</v>
      </c>
      <c r="CF870" s="85" t="s">
        <v>1404</v>
      </c>
    </row>
    <row r="871" spans="1:84" ht="54.75" customHeight="1" x14ac:dyDescent="0.25">
      <c r="A871" s="7" t="s">
        <v>128</v>
      </c>
      <c r="B871" s="17" t="s">
        <v>362</v>
      </c>
      <c r="C871" s="8" t="s">
        <v>512</v>
      </c>
      <c r="D871" s="63">
        <v>2016</v>
      </c>
      <c r="E871" s="63">
        <v>2016</v>
      </c>
      <c r="F871" s="63" t="s">
        <v>1358</v>
      </c>
      <c r="G871" s="64">
        <v>0.57587291897435899</v>
      </c>
      <c r="H871" s="64">
        <f t="shared" si="383"/>
        <v>3.1442661375999998</v>
      </c>
      <c r="I871" s="31" t="s">
        <v>891</v>
      </c>
      <c r="J871" s="31">
        <v>0.31701571384615385</v>
      </c>
      <c r="K871" s="31">
        <f t="shared" si="384"/>
        <v>1.7309057976</v>
      </c>
      <c r="L871" s="67" t="s">
        <v>891</v>
      </c>
      <c r="M871" s="64">
        <v>0</v>
      </c>
      <c r="N871" s="31">
        <v>0</v>
      </c>
      <c r="O871" s="65">
        <v>2.3179109575999992</v>
      </c>
      <c r="P871" s="28">
        <v>2.6655976012399987</v>
      </c>
      <c r="Q871" s="28">
        <v>2.8386855080639997</v>
      </c>
      <c r="R871" s="31">
        <v>3.2644883342735995</v>
      </c>
      <c r="S871" s="31">
        <f t="shared" si="381"/>
        <v>1.4133603399999997</v>
      </c>
      <c r="T871" s="31">
        <f t="shared" si="382"/>
        <v>1.7309057976</v>
      </c>
      <c r="U871" s="31">
        <f t="shared" si="367"/>
        <v>1.4133603399999997</v>
      </c>
      <c r="V871" s="31">
        <f t="shared" si="385"/>
        <v>0</v>
      </c>
      <c r="W871" s="31">
        <f t="shared" si="380"/>
        <v>0</v>
      </c>
      <c r="X871" s="31">
        <v>0</v>
      </c>
      <c r="Y871" s="28">
        <v>0</v>
      </c>
      <c r="Z871" s="28">
        <v>0</v>
      </c>
      <c r="AA871" s="28">
        <v>0</v>
      </c>
      <c r="AB871" s="28">
        <v>0</v>
      </c>
      <c r="AC871" s="28">
        <v>0</v>
      </c>
      <c r="AD871" s="28">
        <v>0</v>
      </c>
      <c r="AE871" s="28">
        <v>0</v>
      </c>
      <c r="AF871" s="28">
        <v>0</v>
      </c>
      <c r="AG871" s="28">
        <v>0</v>
      </c>
      <c r="AH871" s="28">
        <v>1.4133603399999997</v>
      </c>
      <c r="AI871" s="28">
        <v>0</v>
      </c>
      <c r="AJ871" s="28">
        <v>0</v>
      </c>
      <c r="AK871" s="28">
        <v>1.4133603399999997</v>
      </c>
      <c r="AL871" s="28">
        <v>0</v>
      </c>
      <c r="AM871" s="28">
        <v>1.7309057976</v>
      </c>
      <c r="AN871" s="28">
        <v>0</v>
      </c>
      <c r="AO871" s="28">
        <v>0</v>
      </c>
      <c r="AP871" s="28">
        <v>1.7309057976</v>
      </c>
      <c r="AQ871" s="28">
        <v>0</v>
      </c>
      <c r="AR871" s="28">
        <v>0</v>
      </c>
      <c r="AS871" s="28">
        <v>0</v>
      </c>
      <c r="AT871" s="28">
        <v>0</v>
      </c>
      <c r="AU871" s="28">
        <v>0</v>
      </c>
      <c r="AV871" s="28">
        <v>0</v>
      </c>
      <c r="AW871" s="28">
        <v>0</v>
      </c>
      <c r="AX871" s="28">
        <v>0</v>
      </c>
      <c r="AY871" s="28">
        <v>0</v>
      </c>
      <c r="AZ871" s="28">
        <v>0</v>
      </c>
      <c r="BA871" s="28">
        <v>0</v>
      </c>
      <c r="BB871" s="28">
        <v>0</v>
      </c>
      <c r="BC871" s="28">
        <v>0</v>
      </c>
      <c r="BD871" s="28">
        <v>0</v>
      </c>
      <c r="BE871" s="28">
        <v>0</v>
      </c>
      <c r="BF871" s="28">
        <v>0</v>
      </c>
      <c r="BG871" s="28">
        <v>0</v>
      </c>
      <c r="BH871" s="28">
        <v>0</v>
      </c>
      <c r="BI871" s="28">
        <v>0</v>
      </c>
      <c r="BJ871" s="28">
        <v>0</v>
      </c>
      <c r="BK871" s="28">
        <v>0</v>
      </c>
      <c r="BL871" s="28">
        <v>0</v>
      </c>
      <c r="BM871" s="28">
        <v>0</v>
      </c>
      <c r="BN871" s="28">
        <v>0</v>
      </c>
      <c r="BO871" s="28">
        <v>0</v>
      </c>
      <c r="BP871" s="28">
        <v>0</v>
      </c>
      <c r="BQ871" s="28">
        <v>0</v>
      </c>
      <c r="BR871" s="28">
        <v>0</v>
      </c>
      <c r="BS871" s="28">
        <v>0</v>
      </c>
      <c r="BT871" s="28">
        <v>0</v>
      </c>
      <c r="BU871" s="28">
        <v>0</v>
      </c>
      <c r="BV871" s="31">
        <f t="shared" si="374"/>
        <v>3.1442661375999998</v>
      </c>
      <c r="BW871" s="31">
        <f t="shared" si="370"/>
        <v>0</v>
      </c>
      <c r="BX871" s="31">
        <f t="shared" si="371"/>
        <v>0</v>
      </c>
      <c r="BY871" s="31">
        <f t="shared" si="372"/>
        <v>3.1442661375999998</v>
      </c>
      <c r="BZ871" s="31">
        <f t="shared" si="373"/>
        <v>0</v>
      </c>
      <c r="CA871" s="31">
        <f t="shared" si="375"/>
        <v>1.7309057976</v>
      </c>
      <c r="CB871" s="31">
        <f t="shared" si="376"/>
        <v>0</v>
      </c>
      <c r="CC871" s="31">
        <f t="shared" si="377"/>
        <v>0</v>
      </c>
      <c r="CD871" s="31">
        <f t="shared" si="378"/>
        <v>1.7309057976</v>
      </c>
      <c r="CE871" s="31">
        <f t="shared" si="379"/>
        <v>0</v>
      </c>
      <c r="CF871" s="85" t="s">
        <v>1404</v>
      </c>
    </row>
    <row r="872" spans="1:84" ht="54.75" customHeight="1" x14ac:dyDescent="0.25">
      <c r="A872" s="7" t="s">
        <v>128</v>
      </c>
      <c r="B872" s="17" t="s">
        <v>363</v>
      </c>
      <c r="C872" s="8" t="s">
        <v>513</v>
      </c>
      <c r="D872" s="63">
        <v>2016</v>
      </c>
      <c r="E872" s="63">
        <v>2016</v>
      </c>
      <c r="F872" s="63" t="s">
        <v>1358</v>
      </c>
      <c r="G872" s="64">
        <v>0.58849668864468863</v>
      </c>
      <c r="H872" s="64">
        <f t="shared" si="383"/>
        <v>6.5830919199999993</v>
      </c>
      <c r="I872" s="31" t="s">
        <v>891</v>
      </c>
      <c r="J872" s="31">
        <v>0</v>
      </c>
      <c r="K872" s="31">
        <f t="shared" si="384"/>
        <v>3.3698999999999999</v>
      </c>
      <c r="L872" s="67" t="s">
        <v>891</v>
      </c>
      <c r="M872" s="64">
        <v>0</v>
      </c>
      <c r="N872" s="31">
        <v>0</v>
      </c>
      <c r="O872" s="65">
        <v>5.2696347487999997</v>
      </c>
      <c r="P872" s="28">
        <v>6.0600799611199996</v>
      </c>
      <c r="Q872" s="28">
        <v>5.5266359999999999</v>
      </c>
      <c r="R872" s="31">
        <v>6.3556313999999992</v>
      </c>
      <c r="S872" s="31">
        <f t="shared" si="381"/>
        <v>3.2131919199999999</v>
      </c>
      <c r="T872" s="31">
        <f t="shared" si="382"/>
        <v>3.3698999999999999</v>
      </c>
      <c r="U872" s="31">
        <f t="shared" si="367"/>
        <v>3.2131919199999999</v>
      </c>
      <c r="V872" s="31">
        <f t="shared" si="385"/>
        <v>0</v>
      </c>
      <c r="W872" s="31">
        <f t="shared" si="380"/>
        <v>0</v>
      </c>
      <c r="X872" s="31">
        <v>0</v>
      </c>
      <c r="Y872" s="28">
        <v>0</v>
      </c>
      <c r="Z872" s="28">
        <v>0</v>
      </c>
      <c r="AA872" s="28">
        <v>0</v>
      </c>
      <c r="AB872" s="28">
        <v>0</v>
      </c>
      <c r="AC872" s="28">
        <v>0</v>
      </c>
      <c r="AD872" s="28">
        <v>0</v>
      </c>
      <c r="AE872" s="28">
        <v>0</v>
      </c>
      <c r="AF872" s="28">
        <v>0</v>
      </c>
      <c r="AG872" s="28">
        <v>0</v>
      </c>
      <c r="AH872" s="28">
        <v>3.2131919199999999</v>
      </c>
      <c r="AI872" s="28">
        <v>0</v>
      </c>
      <c r="AJ872" s="28">
        <v>0</v>
      </c>
      <c r="AK872" s="28">
        <v>3.2131919199999999</v>
      </c>
      <c r="AL872" s="28">
        <v>0</v>
      </c>
      <c r="AM872" s="28">
        <v>0</v>
      </c>
      <c r="AN872" s="28">
        <v>0</v>
      </c>
      <c r="AO872" s="28">
        <v>0</v>
      </c>
      <c r="AP872" s="28">
        <v>0</v>
      </c>
      <c r="AQ872" s="28">
        <v>0</v>
      </c>
      <c r="AR872" s="28">
        <v>0</v>
      </c>
      <c r="AS872" s="28">
        <v>0</v>
      </c>
      <c r="AT872" s="28">
        <v>0</v>
      </c>
      <c r="AU872" s="28">
        <v>0</v>
      </c>
      <c r="AV872" s="28">
        <v>0</v>
      </c>
      <c r="AW872" s="28">
        <v>3.3698999999999999</v>
      </c>
      <c r="AX872" s="28">
        <v>0</v>
      </c>
      <c r="AY872" s="28">
        <v>0</v>
      </c>
      <c r="AZ872" s="28">
        <v>3.3698999999999999</v>
      </c>
      <c r="BA872" s="28">
        <v>0</v>
      </c>
      <c r="BB872" s="28">
        <v>0</v>
      </c>
      <c r="BC872" s="28">
        <v>0</v>
      </c>
      <c r="BD872" s="28">
        <v>0</v>
      </c>
      <c r="BE872" s="28">
        <v>0</v>
      </c>
      <c r="BF872" s="28">
        <v>0</v>
      </c>
      <c r="BG872" s="28">
        <v>0</v>
      </c>
      <c r="BH872" s="28">
        <v>0</v>
      </c>
      <c r="BI872" s="28">
        <v>0</v>
      </c>
      <c r="BJ872" s="28">
        <v>0</v>
      </c>
      <c r="BK872" s="28">
        <v>0</v>
      </c>
      <c r="BL872" s="28">
        <v>0</v>
      </c>
      <c r="BM872" s="28">
        <v>0</v>
      </c>
      <c r="BN872" s="28">
        <v>0</v>
      </c>
      <c r="BO872" s="28">
        <v>0</v>
      </c>
      <c r="BP872" s="28">
        <v>0</v>
      </c>
      <c r="BQ872" s="28">
        <v>0</v>
      </c>
      <c r="BR872" s="28">
        <v>0</v>
      </c>
      <c r="BS872" s="28">
        <v>0</v>
      </c>
      <c r="BT872" s="28">
        <v>0</v>
      </c>
      <c r="BU872" s="28">
        <v>0</v>
      </c>
      <c r="BV872" s="31">
        <f t="shared" si="374"/>
        <v>6.5830919199999993</v>
      </c>
      <c r="BW872" s="31">
        <f t="shared" si="370"/>
        <v>0</v>
      </c>
      <c r="BX872" s="31">
        <f t="shared" si="371"/>
        <v>0</v>
      </c>
      <c r="BY872" s="31">
        <f t="shared" si="372"/>
        <v>6.5830919199999993</v>
      </c>
      <c r="BZ872" s="31">
        <f t="shared" si="373"/>
        <v>0</v>
      </c>
      <c r="CA872" s="31">
        <f t="shared" si="375"/>
        <v>3.3698999999999999</v>
      </c>
      <c r="CB872" s="31">
        <f t="shared" si="376"/>
        <v>0</v>
      </c>
      <c r="CC872" s="31">
        <f t="shared" si="377"/>
        <v>0</v>
      </c>
      <c r="CD872" s="31">
        <f t="shared" si="378"/>
        <v>3.3698999999999999</v>
      </c>
      <c r="CE872" s="31">
        <f t="shared" si="379"/>
        <v>0</v>
      </c>
      <c r="CF872" s="85" t="s">
        <v>1404</v>
      </c>
    </row>
    <row r="873" spans="1:84" ht="54.75" customHeight="1" x14ac:dyDescent="0.25">
      <c r="A873" s="7" t="s">
        <v>128</v>
      </c>
      <c r="B873" s="17" t="s">
        <v>364</v>
      </c>
      <c r="C873" s="8" t="s">
        <v>514</v>
      </c>
      <c r="D873" s="63">
        <v>2016</v>
      </c>
      <c r="E873" s="63">
        <v>2016</v>
      </c>
      <c r="F873" s="63" t="s">
        <v>1358</v>
      </c>
      <c r="G873" s="64">
        <v>1.7406696520146519E-2</v>
      </c>
      <c r="H873" s="64">
        <f t="shared" si="383"/>
        <v>9.5040562999999995E-2</v>
      </c>
      <c r="I873" s="31" t="s">
        <v>891</v>
      </c>
      <c r="J873" s="31">
        <v>8.702791758241759E-3</v>
      </c>
      <c r="K873" s="31">
        <f t="shared" si="384"/>
        <v>4.7517243000000001E-2</v>
      </c>
      <c r="L873" s="67" t="s">
        <v>891</v>
      </c>
      <c r="M873" s="64">
        <v>0</v>
      </c>
      <c r="N873" s="31">
        <v>0</v>
      </c>
      <c r="O873" s="65">
        <v>7.7938244800000001E-2</v>
      </c>
      <c r="P873" s="28">
        <v>8.9628981519999998E-2</v>
      </c>
      <c r="Q873" s="28">
        <v>7.7928278519999991E-2</v>
      </c>
      <c r="R873" s="31">
        <v>8.9617520297999978E-2</v>
      </c>
      <c r="S873" s="31">
        <f t="shared" si="381"/>
        <v>4.7523320000000001E-2</v>
      </c>
      <c r="T873" s="31">
        <f t="shared" si="382"/>
        <v>4.7517243000000001E-2</v>
      </c>
      <c r="U873" s="31">
        <f t="shared" si="367"/>
        <v>4.7523320000000001E-2</v>
      </c>
      <c r="V873" s="31">
        <f t="shared" si="385"/>
        <v>0</v>
      </c>
      <c r="W873" s="31">
        <f t="shared" si="380"/>
        <v>0</v>
      </c>
      <c r="X873" s="31">
        <v>0</v>
      </c>
      <c r="Y873" s="28">
        <v>0</v>
      </c>
      <c r="Z873" s="28">
        <v>0</v>
      </c>
      <c r="AA873" s="28">
        <v>0</v>
      </c>
      <c r="AB873" s="28">
        <v>0</v>
      </c>
      <c r="AC873" s="28">
        <v>0</v>
      </c>
      <c r="AD873" s="28">
        <v>0</v>
      </c>
      <c r="AE873" s="28">
        <v>0</v>
      </c>
      <c r="AF873" s="28">
        <v>0</v>
      </c>
      <c r="AG873" s="28">
        <v>0</v>
      </c>
      <c r="AH873" s="28">
        <v>4.7523320000000001E-2</v>
      </c>
      <c r="AI873" s="28">
        <v>0</v>
      </c>
      <c r="AJ873" s="28">
        <v>0</v>
      </c>
      <c r="AK873" s="28">
        <v>4.7523320000000001E-2</v>
      </c>
      <c r="AL873" s="28">
        <v>0</v>
      </c>
      <c r="AM873" s="28">
        <v>4.7517243000000001E-2</v>
      </c>
      <c r="AN873" s="28">
        <v>0</v>
      </c>
      <c r="AO873" s="28">
        <v>0</v>
      </c>
      <c r="AP873" s="28">
        <v>4.7517243000000001E-2</v>
      </c>
      <c r="AQ873" s="28">
        <v>0</v>
      </c>
      <c r="AR873" s="28">
        <v>0</v>
      </c>
      <c r="AS873" s="28">
        <v>0</v>
      </c>
      <c r="AT873" s="28">
        <v>0</v>
      </c>
      <c r="AU873" s="28">
        <v>0</v>
      </c>
      <c r="AV873" s="28">
        <v>0</v>
      </c>
      <c r="AW873" s="28">
        <v>0</v>
      </c>
      <c r="AX873" s="28">
        <v>0</v>
      </c>
      <c r="AY873" s="28">
        <v>0</v>
      </c>
      <c r="AZ873" s="28">
        <v>0</v>
      </c>
      <c r="BA873" s="28">
        <v>0</v>
      </c>
      <c r="BB873" s="28">
        <v>0</v>
      </c>
      <c r="BC873" s="28">
        <v>0</v>
      </c>
      <c r="BD873" s="28">
        <v>0</v>
      </c>
      <c r="BE873" s="28">
        <v>0</v>
      </c>
      <c r="BF873" s="28">
        <v>0</v>
      </c>
      <c r="BG873" s="28">
        <v>0</v>
      </c>
      <c r="BH873" s="28">
        <v>0</v>
      </c>
      <c r="BI873" s="28">
        <v>0</v>
      </c>
      <c r="BJ873" s="28">
        <v>0</v>
      </c>
      <c r="BK873" s="28">
        <v>0</v>
      </c>
      <c r="BL873" s="28">
        <v>0</v>
      </c>
      <c r="BM873" s="28">
        <v>0</v>
      </c>
      <c r="BN873" s="28">
        <v>0</v>
      </c>
      <c r="BO873" s="28">
        <v>0</v>
      </c>
      <c r="BP873" s="28">
        <v>0</v>
      </c>
      <c r="BQ873" s="28">
        <v>0</v>
      </c>
      <c r="BR873" s="28">
        <v>0</v>
      </c>
      <c r="BS873" s="28">
        <v>0</v>
      </c>
      <c r="BT873" s="28">
        <v>0</v>
      </c>
      <c r="BU873" s="28">
        <v>0</v>
      </c>
      <c r="BV873" s="31">
        <f t="shared" si="374"/>
        <v>9.5040562999999995E-2</v>
      </c>
      <c r="BW873" s="31">
        <f t="shared" si="370"/>
        <v>0</v>
      </c>
      <c r="BX873" s="31">
        <f t="shared" si="371"/>
        <v>0</v>
      </c>
      <c r="BY873" s="31">
        <f t="shared" si="372"/>
        <v>9.5040562999999995E-2</v>
      </c>
      <c r="BZ873" s="31">
        <f t="shared" si="373"/>
        <v>0</v>
      </c>
      <c r="CA873" s="31">
        <f t="shared" si="375"/>
        <v>4.7517243000000001E-2</v>
      </c>
      <c r="CB873" s="31">
        <f t="shared" si="376"/>
        <v>0</v>
      </c>
      <c r="CC873" s="31">
        <f t="shared" si="377"/>
        <v>0</v>
      </c>
      <c r="CD873" s="31">
        <f t="shared" si="378"/>
        <v>4.7517243000000001E-2</v>
      </c>
      <c r="CE873" s="31">
        <f t="shared" si="379"/>
        <v>0</v>
      </c>
      <c r="CF873" s="85" t="s">
        <v>1404</v>
      </c>
    </row>
    <row r="874" spans="1:84" ht="54.75" customHeight="1" x14ac:dyDescent="0.25">
      <c r="A874" s="7" t="s">
        <v>128</v>
      </c>
      <c r="B874" s="17" t="s">
        <v>365</v>
      </c>
      <c r="C874" s="8" t="s">
        <v>515</v>
      </c>
      <c r="D874" s="63">
        <v>2016</v>
      </c>
      <c r="E874" s="63">
        <v>2016</v>
      </c>
      <c r="F874" s="63" t="s">
        <v>1358</v>
      </c>
      <c r="G874" s="64">
        <v>0.22500913205128203</v>
      </c>
      <c r="H874" s="64">
        <f t="shared" si="383"/>
        <v>1.2848498609999999</v>
      </c>
      <c r="I874" s="31" t="s">
        <v>891</v>
      </c>
      <c r="J874" s="31">
        <v>0.10704760091575093</v>
      </c>
      <c r="K874" s="31">
        <f t="shared" si="384"/>
        <v>0.64077990100000004</v>
      </c>
      <c r="L874" s="67" t="s">
        <v>891</v>
      </c>
      <c r="M874" s="64">
        <v>0</v>
      </c>
      <c r="N874" s="31">
        <v>0</v>
      </c>
      <c r="O874" s="65">
        <v>1.0562747343999999</v>
      </c>
      <c r="P874" s="28">
        <v>1.2147159445599998</v>
      </c>
      <c r="Q874" s="28">
        <v>1.0508790376399999</v>
      </c>
      <c r="R874" s="31">
        <v>1.2085108932859998</v>
      </c>
      <c r="S874" s="31">
        <f t="shared" si="381"/>
        <v>0.64406995999999994</v>
      </c>
      <c r="T874" s="31">
        <f t="shared" si="382"/>
        <v>0.64077990100000004</v>
      </c>
      <c r="U874" s="31">
        <f t="shared" si="367"/>
        <v>0.64406995999999994</v>
      </c>
      <c r="V874" s="31">
        <f t="shared" si="385"/>
        <v>0</v>
      </c>
      <c r="W874" s="31">
        <f t="shared" si="380"/>
        <v>0</v>
      </c>
      <c r="X874" s="31">
        <v>0</v>
      </c>
      <c r="Y874" s="28">
        <v>0</v>
      </c>
      <c r="Z874" s="28">
        <v>0</v>
      </c>
      <c r="AA874" s="28">
        <v>0</v>
      </c>
      <c r="AB874" s="28">
        <v>0</v>
      </c>
      <c r="AC874" s="28">
        <v>0</v>
      </c>
      <c r="AD874" s="28">
        <v>0</v>
      </c>
      <c r="AE874" s="28">
        <v>0</v>
      </c>
      <c r="AF874" s="28">
        <v>0</v>
      </c>
      <c r="AG874" s="28">
        <v>0</v>
      </c>
      <c r="AH874" s="28">
        <v>0.64406995999999994</v>
      </c>
      <c r="AI874" s="28">
        <v>0</v>
      </c>
      <c r="AJ874" s="28">
        <v>0</v>
      </c>
      <c r="AK874" s="28">
        <v>0.64406995999999994</v>
      </c>
      <c r="AL874" s="28">
        <v>0</v>
      </c>
      <c r="AM874" s="28">
        <v>0.58447990100000002</v>
      </c>
      <c r="AN874" s="28">
        <v>0</v>
      </c>
      <c r="AO874" s="28">
        <v>0</v>
      </c>
      <c r="AP874" s="28">
        <v>0.58447990100000002</v>
      </c>
      <c r="AQ874" s="28">
        <v>0</v>
      </c>
      <c r="AR874" s="28">
        <v>0</v>
      </c>
      <c r="AS874" s="28">
        <v>0</v>
      </c>
      <c r="AT874" s="28">
        <v>0</v>
      </c>
      <c r="AU874" s="28">
        <v>0</v>
      </c>
      <c r="AV874" s="28">
        <v>0</v>
      </c>
      <c r="AW874" s="28">
        <v>5.6300000000000003E-2</v>
      </c>
      <c r="AX874" s="28">
        <v>0</v>
      </c>
      <c r="AY874" s="28">
        <v>0</v>
      </c>
      <c r="AZ874" s="28">
        <v>5.6300000000000003E-2</v>
      </c>
      <c r="BA874" s="28">
        <v>0</v>
      </c>
      <c r="BB874" s="28">
        <v>0</v>
      </c>
      <c r="BC874" s="28">
        <v>0</v>
      </c>
      <c r="BD874" s="28">
        <v>0</v>
      </c>
      <c r="BE874" s="28">
        <v>0</v>
      </c>
      <c r="BF874" s="28">
        <v>0</v>
      </c>
      <c r="BG874" s="28">
        <v>0</v>
      </c>
      <c r="BH874" s="28">
        <v>0</v>
      </c>
      <c r="BI874" s="28">
        <v>0</v>
      </c>
      <c r="BJ874" s="28">
        <v>0</v>
      </c>
      <c r="BK874" s="28">
        <v>0</v>
      </c>
      <c r="BL874" s="28">
        <v>0</v>
      </c>
      <c r="BM874" s="28">
        <v>0</v>
      </c>
      <c r="BN874" s="28">
        <v>0</v>
      </c>
      <c r="BO874" s="28">
        <v>0</v>
      </c>
      <c r="BP874" s="28">
        <v>0</v>
      </c>
      <c r="BQ874" s="28">
        <v>0</v>
      </c>
      <c r="BR874" s="28">
        <v>0</v>
      </c>
      <c r="BS874" s="28">
        <v>0</v>
      </c>
      <c r="BT874" s="28">
        <v>0</v>
      </c>
      <c r="BU874" s="28">
        <v>0</v>
      </c>
      <c r="BV874" s="31">
        <f t="shared" si="374"/>
        <v>1.2848498609999999</v>
      </c>
      <c r="BW874" s="31">
        <f t="shared" si="370"/>
        <v>0</v>
      </c>
      <c r="BX874" s="31">
        <f t="shared" si="371"/>
        <v>0</v>
      </c>
      <c r="BY874" s="31">
        <f t="shared" si="372"/>
        <v>1.2848498609999999</v>
      </c>
      <c r="BZ874" s="31">
        <f t="shared" si="373"/>
        <v>0</v>
      </c>
      <c r="CA874" s="31">
        <f t="shared" si="375"/>
        <v>0.64077990100000004</v>
      </c>
      <c r="CB874" s="31">
        <f t="shared" si="376"/>
        <v>0</v>
      </c>
      <c r="CC874" s="31">
        <f t="shared" si="377"/>
        <v>0</v>
      </c>
      <c r="CD874" s="31">
        <f t="shared" si="378"/>
        <v>0.64077990100000004</v>
      </c>
      <c r="CE874" s="31">
        <f t="shared" si="379"/>
        <v>0</v>
      </c>
      <c r="CF874" s="85" t="s">
        <v>1404</v>
      </c>
    </row>
    <row r="875" spans="1:84" ht="54.75" customHeight="1" x14ac:dyDescent="0.25">
      <c r="A875" s="7" t="s">
        <v>128</v>
      </c>
      <c r="B875" s="17" t="s">
        <v>1371</v>
      </c>
      <c r="C875" s="8" t="s">
        <v>1390</v>
      </c>
      <c r="D875" s="63">
        <v>2016</v>
      </c>
      <c r="E875" s="63">
        <v>2016</v>
      </c>
      <c r="F875" s="63" t="s">
        <v>1358</v>
      </c>
      <c r="G875" s="64">
        <v>5.2522856813186816E-2</v>
      </c>
      <c r="H875" s="64">
        <f t="shared" si="383"/>
        <v>0.28677479820000001</v>
      </c>
      <c r="I875" s="31" t="s">
        <v>891</v>
      </c>
      <c r="J875" s="31">
        <v>5.2522856813186816E-2</v>
      </c>
      <c r="K875" s="31">
        <f t="shared" si="384"/>
        <v>0.28677479820000001</v>
      </c>
      <c r="L875" s="67" t="s">
        <v>891</v>
      </c>
      <c r="M875" s="64">
        <v>0</v>
      </c>
      <c r="N875" s="31">
        <v>0</v>
      </c>
      <c r="O875" s="65">
        <v>0</v>
      </c>
      <c r="P875" s="28">
        <v>0</v>
      </c>
      <c r="Q875" s="28">
        <v>0.47031066904800001</v>
      </c>
      <c r="R875" s="31">
        <v>0.54085726940519996</v>
      </c>
      <c r="S875" s="31">
        <f t="shared" si="381"/>
        <v>0</v>
      </c>
      <c r="T875" s="31">
        <f t="shared" si="382"/>
        <v>0.28677479820000001</v>
      </c>
      <c r="U875" s="31">
        <f t="shared" si="367"/>
        <v>0</v>
      </c>
      <c r="V875" s="31">
        <f t="shared" si="385"/>
        <v>0</v>
      </c>
      <c r="W875" s="31">
        <f t="shared" si="380"/>
        <v>0</v>
      </c>
      <c r="X875" s="31">
        <v>0</v>
      </c>
      <c r="Y875" s="28">
        <v>0</v>
      </c>
      <c r="Z875" s="28">
        <v>0</v>
      </c>
      <c r="AA875" s="28">
        <v>0</v>
      </c>
      <c r="AB875" s="28">
        <v>0</v>
      </c>
      <c r="AC875" s="28">
        <v>0</v>
      </c>
      <c r="AD875" s="28">
        <v>0</v>
      </c>
      <c r="AE875" s="28">
        <v>0</v>
      </c>
      <c r="AF875" s="28">
        <v>0</v>
      </c>
      <c r="AG875" s="28">
        <v>0</v>
      </c>
      <c r="AH875" s="28">
        <v>0</v>
      </c>
      <c r="AI875" s="28">
        <v>0</v>
      </c>
      <c r="AJ875" s="28">
        <v>0</v>
      </c>
      <c r="AK875" s="28">
        <v>0</v>
      </c>
      <c r="AL875" s="28">
        <v>0</v>
      </c>
      <c r="AM875" s="28">
        <v>0.28677479820000001</v>
      </c>
      <c r="AN875" s="28">
        <v>0</v>
      </c>
      <c r="AO875" s="28">
        <v>0</v>
      </c>
      <c r="AP875" s="28">
        <v>0.28677479820000001</v>
      </c>
      <c r="AQ875" s="28">
        <v>0</v>
      </c>
      <c r="AR875" s="28">
        <v>0</v>
      </c>
      <c r="AS875" s="28">
        <v>0</v>
      </c>
      <c r="AT875" s="28">
        <v>0</v>
      </c>
      <c r="AU875" s="28">
        <v>0</v>
      </c>
      <c r="AV875" s="28">
        <v>0</v>
      </c>
      <c r="AW875" s="28">
        <v>0</v>
      </c>
      <c r="AX875" s="28">
        <v>0</v>
      </c>
      <c r="AY875" s="28">
        <v>0</v>
      </c>
      <c r="AZ875" s="28">
        <v>0</v>
      </c>
      <c r="BA875" s="28">
        <v>0</v>
      </c>
      <c r="BB875" s="28">
        <v>0</v>
      </c>
      <c r="BC875" s="28">
        <v>0</v>
      </c>
      <c r="BD875" s="28">
        <v>0</v>
      </c>
      <c r="BE875" s="28">
        <v>0</v>
      </c>
      <c r="BF875" s="28">
        <v>0</v>
      </c>
      <c r="BG875" s="28">
        <v>0</v>
      </c>
      <c r="BH875" s="28">
        <v>0</v>
      </c>
      <c r="BI875" s="28">
        <v>0</v>
      </c>
      <c r="BJ875" s="28">
        <v>0</v>
      </c>
      <c r="BK875" s="28">
        <v>0</v>
      </c>
      <c r="BL875" s="28">
        <v>0</v>
      </c>
      <c r="BM875" s="28">
        <v>0</v>
      </c>
      <c r="BN875" s="28">
        <v>0</v>
      </c>
      <c r="BO875" s="28">
        <v>0</v>
      </c>
      <c r="BP875" s="28">
        <v>0</v>
      </c>
      <c r="BQ875" s="28">
        <v>0</v>
      </c>
      <c r="BR875" s="28">
        <v>0</v>
      </c>
      <c r="BS875" s="28">
        <v>0</v>
      </c>
      <c r="BT875" s="28">
        <v>0</v>
      </c>
      <c r="BU875" s="28">
        <v>0</v>
      </c>
      <c r="BV875" s="31">
        <f t="shared" si="374"/>
        <v>0.28677479820000001</v>
      </c>
      <c r="BW875" s="31">
        <f t="shared" si="370"/>
        <v>0</v>
      </c>
      <c r="BX875" s="31">
        <f t="shared" si="371"/>
        <v>0</v>
      </c>
      <c r="BY875" s="31">
        <f t="shared" si="372"/>
        <v>0.28677479820000001</v>
      </c>
      <c r="BZ875" s="31">
        <f t="shared" si="373"/>
        <v>0</v>
      </c>
      <c r="CA875" s="31">
        <f t="shared" si="375"/>
        <v>0.28677479820000001</v>
      </c>
      <c r="CB875" s="31">
        <f t="shared" si="376"/>
        <v>0</v>
      </c>
      <c r="CC875" s="31">
        <f t="shared" si="377"/>
        <v>0</v>
      </c>
      <c r="CD875" s="31">
        <f t="shared" si="378"/>
        <v>0.28677479820000001</v>
      </c>
      <c r="CE875" s="31">
        <f t="shared" si="379"/>
        <v>0</v>
      </c>
      <c r="CF875" s="85" t="s">
        <v>1403</v>
      </c>
    </row>
    <row r="876" spans="1:84" ht="54.75" customHeight="1" x14ac:dyDescent="0.25">
      <c r="A876" s="7" t="s">
        <v>128</v>
      </c>
      <c r="B876" s="17" t="s">
        <v>366</v>
      </c>
      <c r="C876" s="8" t="s">
        <v>516</v>
      </c>
      <c r="D876" s="63">
        <v>2016</v>
      </c>
      <c r="E876" s="63">
        <v>2016</v>
      </c>
      <c r="F876" s="63" t="s">
        <v>1358</v>
      </c>
      <c r="G876" s="64">
        <v>0.148587333485342</v>
      </c>
      <c r="H876" s="64">
        <f t="shared" si="383"/>
        <v>0.91232622759999993</v>
      </c>
      <c r="I876" s="31" t="s">
        <v>891</v>
      </c>
      <c r="J876" s="31">
        <v>7.4294033811074925E-2</v>
      </c>
      <c r="K876" s="31">
        <f t="shared" si="384"/>
        <v>0.45616536759999998</v>
      </c>
      <c r="L876" s="67" t="s">
        <v>891</v>
      </c>
      <c r="M876" s="64">
        <v>0</v>
      </c>
      <c r="N876" s="31">
        <v>0</v>
      </c>
      <c r="O876" s="65">
        <v>0.74810381039999985</v>
      </c>
      <c r="P876" s="28">
        <v>0.8603193819599998</v>
      </c>
      <c r="Q876" s="28">
        <v>0.7481112028639999</v>
      </c>
      <c r="R876" s="31">
        <v>0.86032788329359977</v>
      </c>
      <c r="S876" s="31">
        <f t="shared" si="381"/>
        <v>0.45616085999999995</v>
      </c>
      <c r="T876" s="31">
        <f t="shared" si="382"/>
        <v>0.45616536759999998</v>
      </c>
      <c r="U876" s="31">
        <f t="shared" si="367"/>
        <v>0.45616085999999995</v>
      </c>
      <c r="V876" s="31">
        <f t="shared" si="385"/>
        <v>0</v>
      </c>
      <c r="W876" s="31">
        <f t="shared" si="380"/>
        <v>0</v>
      </c>
      <c r="X876" s="31">
        <v>0</v>
      </c>
      <c r="Y876" s="28">
        <v>0</v>
      </c>
      <c r="Z876" s="28">
        <v>0</v>
      </c>
      <c r="AA876" s="28">
        <v>0</v>
      </c>
      <c r="AB876" s="28">
        <v>0</v>
      </c>
      <c r="AC876" s="28">
        <v>0</v>
      </c>
      <c r="AD876" s="28">
        <v>0</v>
      </c>
      <c r="AE876" s="28">
        <v>0</v>
      </c>
      <c r="AF876" s="28">
        <v>0</v>
      </c>
      <c r="AG876" s="28">
        <v>0</v>
      </c>
      <c r="AH876" s="28">
        <v>0.45616085999999995</v>
      </c>
      <c r="AI876" s="28">
        <v>0</v>
      </c>
      <c r="AJ876" s="28">
        <v>0</v>
      </c>
      <c r="AK876" s="28">
        <v>0.45616085999999995</v>
      </c>
      <c r="AL876" s="28">
        <v>0</v>
      </c>
      <c r="AM876" s="28">
        <v>0.45616536759999998</v>
      </c>
      <c r="AN876" s="28">
        <v>0</v>
      </c>
      <c r="AO876" s="28">
        <v>0</v>
      </c>
      <c r="AP876" s="28">
        <v>0.45616536759999998</v>
      </c>
      <c r="AQ876" s="28">
        <v>0</v>
      </c>
      <c r="AR876" s="28">
        <v>0</v>
      </c>
      <c r="AS876" s="28">
        <v>0</v>
      </c>
      <c r="AT876" s="28">
        <v>0</v>
      </c>
      <c r="AU876" s="28">
        <v>0</v>
      </c>
      <c r="AV876" s="28">
        <v>0</v>
      </c>
      <c r="AW876" s="28">
        <v>0</v>
      </c>
      <c r="AX876" s="28">
        <v>0</v>
      </c>
      <c r="AY876" s="28">
        <v>0</v>
      </c>
      <c r="AZ876" s="28">
        <v>0</v>
      </c>
      <c r="BA876" s="28">
        <v>0</v>
      </c>
      <c r="BB876" s="28">
        <v>0</v>
      </c>
      <c r="BC876" s="28">
        <v>0</v>
      </c>
      <c r="BD876" s="28">
        <v>0</v>
      </c>
      <c r="BE876" s="28">
        <v>0</v>
      </c>
      <c r="BF876" s="28">
        <v>0</v>
      </c>
      <c r="BG876" s="28">
        <v>0</v>
      </c>
      <c r="BH876" s="28">
        <v>0</v>
      </c>
      <c r="BI876" s="28">
        <v>0</v>
      </c>
      <c r="BJ876" s="28">
        <v>0</v>
      </c>
      <c r="BK876" s="28">
        <v>0</v>
      </c>
      <c r="BL876" s="28">
        <v>0</v>
      </c>
      <c r="BM876" s="28">
        <v>0</v>
      </c>
      <c r="BN876" s="28">
        <v>0</v>
      </c>
      <c r="BO876" s="28">
        <v>0</v>
      </c>
      <c r="BP876" s="28">
        <v>0</v>
      </c>
      <c r="BQ876" s="28">
        <v>0</v>
      </c>
      <c r="BR876" s="28">
        <v>0</v>
      </c>
      <c r="BS876" s="28">
        <v>0</v>
      </c>
      <c r="BT876" s="28">
        <v>0</v>
      </c>
      <c r="BU876" s="28">
        <v>0</v>
      </c>
      <c r="BV876" s="31">
        <f t="shared" si="374"/>
        <v>0.91232622759999993</v>
      </c>
      <c r="BW876" s="31">
        <f t="shared" si="370"/>
        <v>0</v>
      </c>
      <c r="BX876" s="31">
        <f t="shared" si="371"/>
        <v>0</v>
      </c>
      <c r="BY876" s="31">
        <f t="shared" si="372"/>
        <v>0.91232622759999993</v>
      </c>
      <c r="BZ876" s="31">
        <f t="shared" si="373"/>
        <v>0</v>
      </c>
      <c r="CA876" s="31">
        <f t="shared" si="375"/>
        <v>0.45616536759999998</v>
      </c>
      <c r="CB876" s="31">
        <f t="shared" si="376"/>
        <v>0</v>
      </c>
      <c r="CC876" s="31">
        <f t="shared" si="377"/>
        <v>0</v>
      </c>
      <c r="CD876" s="31">
        <f t="shared" si="378"/>
        <v>0.45616536759999998</v>
      </c>
      <c r="CE876" s="31">
        <f t="shared" si="379"/>
        <v>0</v>
      </c>
      <c r="CF876" s="85" t="s">
        <v>1403</v>
      </c>
    </row>
    <row r="877" spans="1:84" ht="54.75" customHeight="1" x14ac:dyDescent="0.25">
      <c r="A877" s="7" t="s">
        <v>128</v>
      </c>
      <c r="B877" s="17" t="s">
        <v>367</v>
      </c>
      <c r="C877" s="8" t="s">
        <v>517</v>
      </c>
      <c r="D877" s="63">
        <v>2016</v>
      </c>
      <c r="E877" s="63">
        <v>2016</v>
      </c>
      <c r="F877" s="63" t="s">
        <v>1358</v>
      </c>
      <c r="G877" s="64">
        <v>0.18336600006514656</v>
      </c>
      <c r="H877" s="64">
        <f t="shared" si="383"/>
        <v>1.1258672403999999</v>
      </c>
      <c r="I877" s="31" t="s">
        <v>891</v>
      </c>
      <c r="J877" s="31">
        <v>9.1365781824104236E-2</v>
      </c>
      <c r="K877" s="31">
        <f t="shared" si="384"/>
        <v>0.56098590039999996</v>
      </c>
      <c r="L877" s="67" t="s">
        <v>891</v>
      </c>
      <c r="M877" s="64">
        <v>0</v>
      </c>
      <c r="N877" s="31">
        <v>0</v>
      </c>
      <c r="O877" s="65">
        <v>0.92640539759999996</v>
      </c>
      <c r="P877" s="28">
        <v>1.0653662072399999</v>
      </c>
      <c r="Q877" s="28">
        <v>0.92001687665599985</v>
      </c>
      <c r="R877" s="31">
        <v>1.0580194081543997</v>
      </c>
      <c r="S877" s="31">
        <f t="shared" si="381"/>
        <v>0.56488134000000001</v>
      </c>
      <c r="T877" s="31">
        <f t="shared" si="382"/>
        <v>0.56098590039999996</v>
      </c>
      <c r="U877" s="31">
        <f t="shared" si="367"/>
        <v>0.56488134000000001</v>
      </c>
      <c r="V877" s="31">
        <f t="shared" si="385"/>
        <v>0</v>
      </c>
      <c r="W877" s="31">
        <f t="shared" si="380"/>
        <v>0</v>
      </c>
      <c r="X877" s="31">
        <v>0</v>
      </c>
      <c r="Y877" s="28">
        <v>0</v>
      </c>
      <c r="Z877" s="28">
        <v>0</v>
      </c>
      <c r="AA877" s="28">
        <v>0</v>
      </c>
      <c r="AB877" s="28">
        <v>0</v>
      </c>
      <c r="AC877" s="28">
        <v>0</v>
      </c>
      <c r="AD877" s="28">
        <v>0</v>
      </c>
      <c r="AE877" s="28">
        <v>0</v>
      </c>
      <c r="AF877" s="28">
        <v>0</v>
      </c>
      <c r="AG877" s="28">
        <v>0</v>
      </c>
      <c r="AH877" s="28">
        <v>0.56488134000000001</v>
      </c>
      <c r="AI877" s="28">
        <v>0</v>
      </c>
      <c r="AJ877" s="28">
        <v>0</v>
      </c>
      <c r="AK877" s="28">
        <v>0.56488134000000001</v>
      </c>
      <c r="AL877" s="28">
        <v>0</v>
      </c>
      <c r="AM877" s="28">
        <v>0.56098590039999996</v>
      </c>
      <c r="AN877" s="28">
        <v>0</v>
      </c>
      <c r="AO877" s="28">
        <v>0</v>
      </c>
      <c r="AP877" s="28">
        <v>0.56098590039999996</v>
      </c>
      <c r="AQ877" s="28">
        <v>0</v>
      </c>
      <c r="AR877" s="28">
        <v>0</v>
      </c>
      <c r="AS877" s="28">
        <v>0</v>
      </c>
      <c r="AT877" s="28">
        <v>0</v>
      </c>
      <c r="AU877" s="28">
        <v>0</v>
      </c>
      <c r="AV877" s="28">
        <v>0</v>
      </c>
      <c r="AW877" s="28">
        <v>0</v>
      </c>
      <c r="AX877" s="28">
        <v>0</v>
      </c>
      <c r="AY877" s="28">
        <v>0</v>
      </c>
      <c r="AZ877" s="28">
        <v>0</v>
      </c>
      <c r="BA877" s="28">
        <v>0</v>
      </c>
      <c r="BB877" s="28">
        <v>0</v>
      </c>
      <c r="BC877" s="28">
        <v>0</v>
      </c>
      <c r="BD877" s="28">
        <v>0</v>
      </c>
      <c r="BE877" s="28">
        <v>0</v>
      </c>
      <c r="BF877" s="28">
        <v>0</v>
      </c>
      <c r="BG877" s="28">
        <v>0</v>
      </c>
      <c r="BH877" s="28">
        <v>0</v>
      </c>
      <c r="BI877" s="28">
        <v>0</v>
      </c>
      <c r="BJ877" s="28">
        <v>0</v>
      </c>
      <c r="BK877" s="28">
        <v>0</v>
      </c>
      <c r="BL877" s="28">
        <v>0</v>
      </c>
      <c r="BM877" s="28">
        <v>0</v>
      </c>
      <c r="BN877" s="28">
        <v>0</v>
      </c>
      <c r="BO877" s="28">
        <v>0</v>
      </c>
      <c r="BP877" s="28">
        <v>0</v>
      </c>
      <c r="BQ877" s="28">
        <v>0</v>
      </c>
      <c r="BR877" s="28">
        <v>0</v>
      </c>
      <c r="BS877" s="28">
        <v>0</v>
      </c>
      <c r="BT877" s="28">
        <v>0</v>
      </c>
      <c r="BU877" s="28">
        <v>0</v>
      </c>
      <c r="BV877" s="31">
        <f t="shared" si="374"/>
        <v>1.1258672403999999</v>
      </c>
      <c r="BW877" s="31">
        <f t="shared" si="370"/>
        <v>0</v>
      </c>
      <c r="BX877" s="31">
        <f t="shared" si="371"/>
        <v>0</v>
      </c>
      <c r="BY877" s="31">
        <f t="shared" si="372"/>
        <v>1.1258672403999999</v>
      </c>
      <c r="BZ877" s="31">
        <f t="shared" si="373"/>
        <v>0</v>
      </c>
      <c r="CA877" s="31">
        <f t="shared" si="375"/>
        <v>0.56098590039999996</v>
      </c>
      <c r="CB877" s="31">
        <f t="shared" si="376"/>
        <v>0</v>
      </c>
      <c r="CC877" s="31">
        <f t="shared" si="377"/>
        <v>0</v>
      </c>
      <c r="CD877" s="31">
        <f t="shared" si="378"/>
        <v>0.56098590039999996</v>
      </c>
      <c r="CE877" s="31">
        <f t="shared" si="379"/>
        <v>0</v>
      </c>
      <c r="CF877" s="85" t="s">
        <v>1403</v>
      </c>
    </row>
    <row r="878" spans="1:84" ht="54.75" customHeight="1" x14ac:dyDescent="0.25">
      <c r="A878" s="7" t="s">
        <v>128</v>
      </c>
      <c r="B878" s="17" t="s">
        <v>368</v>
      </c>
      <c r="C878" s="8" t="s">
        <v>518</v>
      </c>
      <c r="D878" s="63">
        <v>2016</v>
      </c>
      <c r="E878" s="63">
        <v>2016</v>
      </c>
      <c r="F878" s="63" t="s">
        <v>1358</v>
      </c>
      <c r="G878" s="64">
        <v>0.10012463162866449</v>
      </c>
      <c r="H878" s="64">
        <f t="shared" si="383"/>
        <v>0.62426523819999991</v>
      </c>
      <c r="I878" s="31" t="s">
        <v>891</v>
      </c>
      <c r="J878" s="31">
        <v>5.0062074625407162E-2</v>
      </c>
      <c r="K878" s="31">
        <f t="shared" si="384"/>
        <v>0.31688113819999997</v>
      </c>
      <c r="L878" s="67" t="s">
        <v>891</v>
      </c>
      <c r="M878" s="64">
        <v>0</v>
      </c>
      <c r="N878" s="31">
        <v>0</v>
      </c>
      <c r="O878" s="65">
        <v>0.50410992399999999</v>
      </c>
      <c r="P878" s="28">
        <v>0.57972641259999991</v>
      </c>
      <c r="Q878" s="28">
        <v>0.51968506664799996</v>
      </c>
      <c r="R878" s="31">
        <v>0.59763782664519993</v>
      </c>
      <c r="S878" s="31">
        <f t="shared" si="381"/>
        <v>0.30738409999999999</v>
      </c>
      <c r="T878" s="31">
        <f t="shared" si="382"/>
        <v>0.31688113819999997</v>
      </c>
      <c r="U878" s="31">
        <f t="shared" si="367"/>
        <v>0.30738409999999999</v>
      </c>
      <c r="V878" s="31">
        <f t="shared" si="385"/>
        <v>0</v>
      </c>
      <c r="W878" s="31">
        <f t="shared" si="380"/>
        <v>0</v>
      </c>
      <c r="X878" s="31">
        <v>0</v>
      </c>
      <c r="Y878" s="28">
        <v>0</v>
      </c>
      <c r="Z878" s="28">
        <v>0</v>
      </c>
      <c r="AA878" s="28">
        <v>0</v>
      </c>
      <c r="AB878" s="28">
        <v>0</v>
      </c>
      <c r="AC878" s="28">
        <v>0</v>
      </c>
      <c r="AD878" s="28">
        <v>0</v>
      </c>
      <c r="AE878" s="28">
        <v>0</v>
      </c>
      <c r="AF878" s="28">
        <v>0</v>
      </c>
      <c r="AG878" s="28">
        <v>0</v>
      </c>
      <c r="AH878" s="28">
        <v>0.30738409999999999</v>
      </c>
      <c r="AI878" s="28">
        <v>0</v>
      </c>
      <c r="AJ878" s="28">
        <v>0</v>
      </c>
      <c r="AK878" s="28">
        <v>0.30738409999999999</v>
      </c>
      <c r="AL878" s="28">
        <v>0</v>
      </c>
      <c r="AM878" s="28">
        <v>0.30738113819999996</v>
      </c>
      <c r="AN878" s="28">
        <v>0</v>
      </c>
      <c r="AO878" s="28">
        <v>0</v>
      </c>
      <c r="AP878" s="28">
        <v>0.30738113819999996</v>
      </c>
      <c r="AQ878" s="28">
        <v>0</v>
      </c>
      <c r="AR878" s="28">
        <v>0</v>
      </c>
      <c r="AS878" s="28">
        <v>0</v>
      </c>
      <c r="AT878" s="28">
        <v>0</v>
      </c>
      <c r="AU878" s="28">
        <v>0</v>
      </c>
      <c r="AV878" s="28">
        <v>0</v>
      </c>
      <c r="AW878" s="28">
        <v>9.4999999999999998E-3</v>
      </c>
      <c r="AX878" s="28">
        <v>0</v>
      </c>
      <c r="AY878" s="28">
        <v>0</v>
      </c>
      <c r="AZ878" s="28">
        <v>9.4999999999999998E-3</v>
      </c>
      <c r="BA878" s="28">
        <v>0</v>
      </c>
      <c r="BB878" s="28">
        <v>0</v>
      </c>
      <c r="BC878" s="28">
        <v>0</v>
      </c>
      <c r="BD878" s="28">
        <v>0</v>
      </c>
      <c r="BE878" s="28">
        <v>0</v>
      </c>
      <c r="BF878" s="28">
        <v>0</v>
      </c>
      <c r="BG878" s="28">
        <v>0</v>
      </c>
      <c r="BH878" s="28">
        <v>0</v>
      </c>
      <c r="BI878" s="28">
        <v>0</v>
      </c>
      <c r="BJ878" s="28">
        <v>0</v>
      </c>
      <c r="BK878" s="28">
        <v>0</v>
      </c>
      <c r="BL878" s="28">
        <v>0</v>
      </c>
      <c r="BM878" s="28">
        <v>0</v>
      </c>
      <c r="BN878" s="28">
        <v>0</v>
      </c>
      <c r="BO878" s="28">
        <v>0</v>
      </c>
      <c r="BP878" s="28">
        <v>0</v>
      </c>
      <c r="BQ878" s="28">
        <v>0</v>
      </c>
      <c r="BR878" s="28">
        <v>0</v>
      </c>
      <c r="BS878" s="28">
        <v>0</v>
      </c>
      <c r="BT878" s="28">
        <v>0</v>
      </c>
      <c r="BU878" s="28">
        <v>0</v>
      </c>
      <c r="BV878" s="31">
        <f t="shared" si="374"/>
        <v>0.62426523819999991</v>
      </c>
      <c r="BW878" s="31">
        <f t="shared" si="370"/>
        <v>0</v>
      </c>
      <c r="BX878" s="31">
        <f t="shared" si="371"/>
        <v>0</v>
      </c>
      <c r="BY878" s="31">
        <f t="shared" si="372"/>
        <v>0.62426523819999991</v>
      </c>
      <c r="BZ878" s="31">
        <f t="shared" si="373"/>
        <v>0</v>
      </c>
      <c r="CA878" s="31">
        <f t="shared" si="375"/>
        <v>0.31688113819999997</v>
      </c>
      <c r="CB878" s="31">
        <f t="shared" si="376"/>
        <v>0</v>
      </c>
      <c r="CC878" s="31">
        <f t="shared" si="377"/>
        <v>0</v>
      </c>
      <c r="CD878" s="31">
        <f t="shared" si="378"/>
        <v>0.31688113819999997</v>
      </c>
      <c r="CE878" s="31">
        <f t="shared" si="379"/>
        <v>0</v>
      </c>
      <c r="CF878" s="85" t="s">
        <v>1403</v>
      </c>
    </row>
    <row r="879" spans="1:84" ht="54.75" customHeight="1" x14ac:dyDescent="0.25">
      <c r="A879" s="7" t="s">
        <v>128</v>
      </c>
      <c r="B879" s="17" t="s">
        <v>369</v>
      </c>
      <c r="C879" s="8" t="s">
        <v>519</v>
      </c>
      <c r="D879" s="63">
        <v>2016</v>
      </c>
      <c r="E879" s="63">
        <v>2016</v>
      </c>
      <c r="F879" s="63" t="s">
        <v>1358</v>
      </c>
      <c r="G879" s="64">
        <v>6.0976532671009762E-2</v>
      </c>
      <c r="H879" s="64">
        <f t="shared" si="383"/>
        <v>0.37439591059999994</v>
      </c>
      <c r="I879" s="31" t="s">
        <v>891</v>
      </c>
      <c r="J879" s="31">
        <v>3.0488522899022798E-2</v>
      </c>
      <c r="K879" s="31">
        <f t="shared" si="384"/>
        <v>0.18719953059999997</v>
      </c>
      <c r="L879" s="67" t="s">
        <v>891</v>
      </c>
      <c r="M879" s="64">
        <v>0</v>
      </c>
      <c r="N879" s="31">
        <v>0</v>
      </c>
      <c r="O879" s="65">
        <v>0.30700206319999995</v>
      </c>
      <c r="P879" s="28">
        <v>0.35305237267999989</v>
      </c>
      <c r="Q879" s="28">
        <v>0.30700723018399995</v>
      </c>
      <c r="R879" s="31">
        <v>0.35305831471159993</v>
      </c>
      <c r="S879" s="31">
        <f t="shared" si="381"/>
        <v>0.18719637999999997</v>
      </c>
      <c r="T879" s="31">
        <f t="shared" si="382"/>
        <v>0.18719953059999997</v>
      </c>
      <c r="U879" s="31">
        <f t="shared" si="367"/>
        <v>0.18719637999999997</v>
      </c>
      <c r="V879" s="31">
        <f t="shared" si="385"/>
        <v>0</v>
      </c>
      <c r="W879" s="31">
        <f t="shared" si="380"/>
        <v>0</v>
      </c>
      <c r="X879" s="31">
        <v>0</v>
      </c>
      <c r="Y879" s="28">
        <v>0</v>
      </c>
      <c r="Z879" s="28">
        <v>0</v>
      </c>
      <c r="AA879" s="28">
        <v>0</v>
      </c>
      <c r="AB879" s="28">
        <v>0</v>
      </c>
      <c r="AC879" s="28">
        <v>0</v>
      </c>
      <c r="AD879" s="28">
        <v>0</v>
      </c>
      <c r="AE879" s="28">
        <v>0</v>
      </c>
      <c r="AF879" s="28">
        <v>0</v>
      </c>
      <c r="AG879" s="28">
        <v>0</v>
      </c>
      <c r="AH879" s="28">
        <v>0.18719637999999997</v>
      </c>
      <c r="AI879" s="28">
        <v>0</v>
      </c>
      <c r="AJ879" s="28">
        <v>0</v>
      </c>
      <c r="AK879" s="28">
        <v>0.18719637999999997</v>
      </c>
      <c r="AL879" s="28">
        <v>0</v>
      </c>
      <c r="AM879" s="28">
        <v>0.18719953059999997</v>
      </c>
      <c r="AN879" s="28">
        <v>0</v>
      </c>
      <c r="AO879" s="28">
        <v>0</v>
      </c>
      <c r="AP879" s="28">
        <v>0.18719953059999997</v>
      </c>
      <c r="AQ879" s="28">
        <v>0</v>
      </c>
      <c r="AR879" s="28">
        <v>0</v>
      </c>
      <c r="AS879" s="28">
        <v>0</v>
      </c>
      <c r="AT879" s="28">
        <v>0</v>
      </c>
      <c r="AU879" s="28">
        <v>0</v>
      </c>
      <c r="AV879" s="28">
        <v>0</v>
      </c>
      <c r="AW879" s="28">
        <v>0</v>
      </c>
      <c r="AX879" s="28">
        <v>0</v>
      </c>
      <c r="AY879" s="28">
        <v>0</v>
      </c>
      <c r="AZ879" s="28">
        <v>0</v>
      </c>
      <c r="BA879" s="28">
        <v>0</v>
      </c>
      <c r="BB879" s="28">
        <v>0</v>
      </c>
      <c r="BC879" s="28">
        <v>0</v>
      </c>
      <c r="BD879" s="28">
        <v>0</v>
      </c>
      <c r="BE879" s="28">
        <v>0</v>
      </c>
      <c r="BF879" s="28">
        <v>0</v>
      </c>
      <c r="BG879" s="28">
        <v>0</v>
      </c>
      <c r="BH879" s="28">
        <v>0</v>
      </c>
      <c r="BI879" s="28">
        <v>0</v>
      </c>
      <c r="BJ879" s="28">
        <v>0</v>
      </c>
      <c r="BK879" s="28">
        <v>0</v>
      </c>
      <c r="BL879" s="28">
        <v>0</v>
      </c>
      <c r="BM879" s="28">
        <v>0</v>
      </c>
      <c r="BN879" s="28">
        <v>0</v>
      </c>
      <c r="BO879" s="28">
        <v>0</v>
      </c>
      <c r="BP879" s="28">
        <v>0</v>
      </c>
      <c r="BQ879" s="28">
        <v>0</v>
      </c>
      <c r="BR879" s="28">
        <v>0</v>
      </c>
      <c r="BS879" s="28">
        <v>0</v>
      </c>
      <c r="BT879" s="28">
        <v>0</v>
      </c>
      <c r="BU879" s="28">
        <v>0</v>
      </c>
      <c r="BV879" s="31">
        <f t="shared" si="374"/>
        <v>0.37439591059999994</v>
      </c>
      <c r="BW879" s="31">
        <f t="shared" si="370"/>
        <v>0</v>
      </c>
      <c r="BX879" s="31">
        <f t="shared" si="371"/>
        <v>0</v>
      </c>
      <c r="BY879" s="31">
        <f t="shared" si="372"/>
        <v>0.37439591059999994</v>
      </c>
      <c r="BZ879" s="31">
        <f t="shared" si="373"/>
        <v>0</v>
      </c>
      <c r="CA879" s="31">
        <f t="shared" si="375"/>
        <v>0.18719953059999997</v>
      </c>
      <c r="CB879" s="31">
        <f t="shared" si="376"/>
        <v>0</v>
      </c>
      <c r="CC879" s="31">
        <f t="shared" si="377"/>
        <v>0</v>
      </c>
      <c r="CD879" s="31">
        <f t="shared" si="378"/>
        <v>0.18719953059999997</v>
      </c>
      <c r="CE879" s="31">
        <f t="shared" si="379"/>
        <v>0</v>
      </c>
      <c r="CF879" s="85" t="s">
        <v>1403</v>
      </c>
    </row>
    <row r="880" spans="1:84" ht="54.75" customHeight="1" x14ac:dyDescent="0.25">
      <c r="A880" s="7" t="s">
        <v>128</v>
      </c>
      <c r="B880" s="17" t="s">
        <v>370</v>
      </c>
      <c r="C880" s="8" t="s">
        <v>520</v>
      </c>
      <c r="D880" s="63">
        <v>2016</v>
      </c>
      <c r="E880" s="63">
        <v>2016</v>
      </c>
      <c r="F880" s="63" t="s">
        <v>1358</v>
      </c>
      <c r="G880" s="64">
        <v>0.18107025625407164</v>
      </c>
      <c r="H880" s="64">
        <f t="shared" si="383"/>
        <v>1.1117713733999999</v>
      </c>
      <c r="I880" s="31" t="s">
        <v>891</v>
      </c>
      <c r="J880" s="31">
        <v>9.0534660162866432E-2</v>
      </c>
      <c r="K880" s="31">
        <f t="shared" si="384"/>
        <v>0.5558828133999999</v>
      </c>
      <c r="L880" s="67" t="s">
        <v>891</v>
      </c>
      <c r="M880" s="64">
        <v>0</v>
      </c>
      <c r="N880" s="31">
        <v>0</v>
      </c>
      <c r="O880" s="65">
        <v>0.9116572383999999</v>
      </c>
      <c r="P880" s="28">
        <v>1.0484058241599998</v>
      </c>
      <c r="Q880" s="28">
        <v>0.91164781397599981</v>
      </c>
      <c r="R880" s="31">
        <v>1.0483949860723998</v>
      </c>
      <c r="S880" s="31">
        <f t="shared" si="381"/>
        <v>0.55588855999999998</v>
      </c>
      <c r="T880" s="31">
        <f t="shared" si="382"/>
        <v>0.5558828133999999</v>
      </c>
      <c r="U880" s="31">
        <f t="shared" si="367"/>
        <v>0.55588855999999998</v>
      </c>
      <c r="V880" s="31">
        <f t="shared" si="385"/>
        <v>0</v>
      </c>
      <c r="W880" s="31">
        <f t="shared" si="380"/>
        <v>0</v>
      </c>
      <c r="X880" s="31">
        <v>0</v>
      </c>
      <c r="Y880" s="28">
        <v>0</v>
      </c>
      <c r="Z880" s="28">
        <v>0</v>
      </c>
      <c r="AA880" s="28">
        <v>0</v>
      </c>
      <c r="AB880" s="28">
        <v>0</v>
      </c>
      <c r="AC880" s="28">
        <v>0</v>
      </c>
      <c r="AD880" s="28">
        <v>0</v>
      </c>
      <c r="AE880" s="28">
        <v>0</v>
      </c>
      <c r="AF880" s="28">
        <v>0</v>
      </c>
      <c r="AG880" s="28">
        <v>0</v>
      </c>
      <c r="AH880" s="28">
        <v>0.55588855999999998</v>
      </c>
      <c r="AI880" s="28">
        <v>0</v>
      </c>
      <c r="AJ880" s="28">
        <v>0</v>
      </c>
      <c r="AK880" s="28">
        <v>0.55588855999999998</v>
      </c>
      <c r="AL880" s="28">
        <v>0</v>
      </c>
      <c r="AM880" s="28">
        <v>0.5558828133999999</v>
      </c>
      <c r="AN880" s="28">
        <v>0</v>
      </c>
      <c r="AO880" s="28">
        <v>0</v>
      </c>
      <c r="AP880" s="28">
        <v>0.5558828133999999</v>
      </c>
      <c r="AQ880" s="28">
        <v>0</v>
      </c>
      <c r="AR880" s="28">
        <v>0</v>
      </c>
      <c r="AS880" s="28">
        <v>0</v>
      </c>
      <c r="AT880" s="28">
        <v>0</v>
      </c>
      <c r="AU880" s="28">
        <v>0</v>
      </c>
      <c r="AV880" s="28">
        <v>0</v>
      </c>
      <c r="AW880" s="28">
        <v>0</v>
      </c>
      <c r="AX880" s="28">
        <v>0</v>
      </c>
      <c r="AY880" s="28">
        <v>0</v>
      </c>
      <c r="AZ880" s="28">
        <v>0</v>
      </c>
      <c r="BA880" s="28">
        <v>0</v>
      </c>
      <c r="BB880" s="28">
        <v>0</v>
      </c>
      <c r="BC880" s="28">
        <v>0</v>
      </c>
      <c r="BD880" s="28">
        <v>0</v>
      </c>
      <c r="BE880" s="28">
        <v>0</v>
      </c>
      <c r="BF880" s="28">
        <v>0</v>
      </c>
      <c r="BG880" s="28">
        <v>0</v>
      </c>
      <c r="BH880" s="28">
        <v>0</v>
      </c>
      <c r="BI880" s="28">
        <v>0</v>
      </c>
      <c r="BJ880" s="28">
        <v>0</v>
      </c>
      <c r="BK880" s="28">
        <v>0</v>
      </c>
      <c r="BL880" s="28">
        <v>0</v>
      </c>
      <c r="BM880" s="28">
        <v>0</v>
      </c>
      <c r="BN880" s="28">
        <v>0</v>
      </c>
      <c r="BO880" s="28">
        <v>0</v>
      </c>
      <c r="BP880" s="28">
        <v>0</v>
      </c>
      <c r="BQ880" s="28">
        <v>0</v>
      </c>
      <c r="BR880" s="28">
        <v>0</v>
      </c>
      <c r="BS880" s="28">
        <v>0</v>
      </c>
      <c r="BT880" s="28">
        <v>0</v>
      </c>
      <c r="BU880" s="28">
        <v>0</v>
      </c>
      <c r="BV880" s="31">
        <f t="shared" si="374"/>
        <v>1.1117713733999999</v>
      </c>
      <c r="BW880" s="31">
        <f t="shared" si="370"/>
        <v>0</v>
      </c>
      <c r="BX880" s="31">
        <f t="shared" si="371"/>
        <v>0</v>
      </c>
      <c r="BY880" s="31">
        <f t="shared" si="372"/>
        <v>1.1117713733999999</v>
      </c>
      <c r="BZ880" s="31">
        <f t="shared" si="373"/>
        <v>0</v>
      </c>
      <c r="CA880" s="31">
        <f t="shared" si="375"/>
        <v>0.5558828133999999</v>
      </c>
      <c r="CB880" s="31">
        <f t="shared" si="376"/>
        <v>0</v>
      </c>
      <c r="CC880" s="31">
        <f t="shared" si="377"/>
        <v>0</v>
      </c>
      <c r="CD880" s="31">
        <f t="shared" si="378"/>
        <v>0.5558828133999999</v>
      </c>
      <c r="CE880" s="31">
        <f t="shared" si="379"/>
        <v>0</v>
      </c>
      <c r="CF880" s="85" t="s">
        <v>1403</v>
      </c>
    </row>
    <row r="881" spans="1:84" ht="54.75" customHeight="1" x14ac:dyDescent="0.25">
      <c r="A881" s="7" t="s">
        <v>128</v>
      </c>
      <c r="B881" s="17" t="s">
        <v>371</v>
      </c>
      <c r="C881" s="8" t="s">
        <v>521</v>
      </c>
      <c r="D881" s="63">
        <v>2016</v>
      </c>
      <c r="E881" s="63">
        <v>2016</v>
      </c>
      <c r="F881" s="63" t="s">
        <v>1358</v>
      </c>
      <c r="G881" s="64">
        <v>0.10188803400651465</v>
      </c>
      <c r="H881" s="64">
        <f t="shared" si="383"/>
        <v>0.62559252879999994</v>
      </c>
      <c r="I881" s="31" t="s">
        <v>891</v>
      </c>
      <c r="J881" s="31">
        <v>5.0944320651465806E-2</v>
      </c>
      <c r="K881" s="31">
        <f t="shared" si="384"/>
        <v>0.31279812880000002</v>
      </c>
      <c r="L881" s="67" t="s">
        <v>891</v>
      </c>
      <c r="M881" s="64">
        <v>0</v>
      </c>
      <c r="N881" s="31">
        <v>0</v>
      </c>
      <c r="O881" s="65">
        <v>0.51298281599999984</v>
      </c>
      <c r="P881" s="28">
        <v>0.58993023839999981</v>
      </c>
      <c r="Q881" s="28">
        <v>0.51298893123199996</v>
      </c>
      <c r="R881" s="31">
        <v>0.58993727091679993</v>
      </c>
      <c r="S881" s="31">
        <f t="shared" si="381"/>
        <v>0.31279439999999992</v>
      </c>
      <c r="T881" s="31">
        <f t="shared" si="382"/>
        <v>0.31279812880000002</v>
      </c>
      <c r="U881" s="31">
        <f t="shared" si="367"/>
        <v>0.31279439999999992</v>
      </c>
      <c r="V881" s="31">
        <f t="shared" si="385"/>
        <v>0</v>
      </c>
      <c r="W881" s="31">
        <f t="shared" si="380"/>
        <v>0</v>
      </c>
      <c r="X881" s="31">
        <v>0</v>
      </c>
      <c r="Y881" s="28">
        <v>0</v>
      </c>
      <c r="Z881" s="28">
        <v>0</v>
      </c>
      <c r="AA881" s="28">
        <v>0</v>
      </c>
      <c r="AB881" s="28">
        <v>0</v>
      </c>
      <c r="AC881" s="28">
        <v>0</v>
      </c>
      <c r="AD881" s="28">
        <v>0</v>
      </c>
      <c r="AE881" s="28">
        <v>0</v>
      </c>
      <c r="AF881" s="28">
        <v>0</v>
      </c>
      <c r="AG881" s="28">
        <v>0</v>
      </c>
      <c r="AH881" s="28">
        <v>0.31279439999999992</v>
      </c>
      <c r="AI881" s="28">
        <v>0</v>
      </c>
      <c r="AJ881" s="28">
        <v>0</v>
      </c>
      <c r="AK881" s="28">
        <v>0.31279439999999992</v>
      </c>
      <c r="AL881" s="28">
        <v>0</v>
      </c>
      <c r="AM881" s="28">
        <v>0.31279812880000002</v>
      </c>
      <c r="AN881" s="28">
        <v>0</v>
      </c>
      <c r="AO881" s="28">
        <v>0</v>
      </c>
      <c r="AP881" s="28">
        <v>0.31279812880000002</v>
      </c>
      <c r="AQ881" s="28">
        <v>0</v>
      </c>
      <c r="AR881" s="28">
        <v>0</v>
      </c>
      <c r="AS881" s="28">
        <v>0</v>
      </c>
      <c r="AT881" s="28">
        <v>0</v>
      </c>
      <c r="AU881" s="28">
        <v>0</v>
      </c>
      <c r="AV881" s="28">
        <v>0</v>
      </c>
      <c r="AW881" s="28">
        <v>0</v>
      </c>
      <c r="AX881" s="28">
        <v>0</v>
      </c>
      <c r="AY881" s="28">
        <v>0</v>
      </c>
      <c r="AZ881" s="28">
        <v>0</v>
      </c>
      <c r="BA881" s="28">
        <v>0</v>
      </c>
      <c r="BB881" s="28">
        <v>0</v>
      </c>
      <c r="BC881" s="28">
        <v>0</v>
      </c>
      <c r="BD881" s="28">
        <v>0</v>
      </c>
      <c r="BE881" s="28">
        <v>0</v>
      </c>
      <c r="BF881" s="28">
        <v>0</v>
      </c>
      <c r="BG881" s="28">
        <v>0</v>
      </c>
      <c r="BH881" s="28">
        <v>0</v>
      </c>
      <c r="BI881" s="28">
        <v>0</v>
      </c>
      <c r="BJ881" s="28">
        <v>0</v>
      </c>
      <c r="BK881" s="28">
        <v>0</v>
      </c>
      <c r="BL881" s="28">
        <v>0</v>
      </c>
      <c r="BM881" s="28">
        <v>0</v>
      </c>
      <c r="BN881" s="28">
        <v>0</v>
      </c>
      <c r="BO881" s="28">
        <v>0</v>
      </c>
      <c r="BP881" s="28">
        <v>0</v>
      </c>
      <c r="BQ881" s="28">
        <v>0</v>
      </c>
      <c r="BR881" s="28">
        <v>0</v>
      </c>
      <c r="BS881" s="28">
        <v>0</v>
      </c>
      <c r="BT881" s="28">
        <v>0</v>
      </c>
      <c r="BU881" s="28">
        <v>0</v>
      </c>
      <c r="BV881" s="31">
        <f t="shared" si="374"/>
        <v>0.62559252879999994</v>
      </c>
      <c r="BW881" s="31">
        <f t="shared" si="370"/>
        <v>0</v>
      </c>
      <c r="BX881" s="31">
        <f t="shared" si="371"/>
        <v>0</v>
      </c>
      <c r="BY881" s="31">
        <f t="shared" si="372"/>
        <v>0.62559252879999994</v>
      </c>
      <c r="BZ881" s="31">
        <f t="shared" si="373"/>
        <v>0</v>
      </c>
      <c r="CA881" s="31">
        <f t="shared" si="375"/>
        <v>0.31279812880000002</v>
      </c>
      <c r="CB881" s="31">
        <f t="shared" si="376"/>
        <v>0</v>
      </c>
      <c r="CC881" s="31">
        <f t="shared" si="377"/>
        <v>0</v>
      </c>
      <c r="CD881" s="31">
        <f t="shared" si="378"/>
        <v>0.31279812880000002</v>
      </c>
      <c r="CE881" s="31">
        <f t="shared" si="379"/>
        <v>0</v>
      </c>
      <c r="CF881" s="85" t="s">
        <v>1403</v>
      </c>
    </row>
    <row r="882" spans="1:84" ht="54.75" customHeight="1" x14ac:dyDescent="0.25">
      <c r="A882" s="7" t="s">
        <v>128</v>
      </c>
      <c r="B882" s="17" t="s">
        <v>372</v>
      </c>
      <c r="C882" s="8" t="s">
        <v>522</v>
      </c>
      <c r="D882" s="63">
        <v>2016</v>
      </c>
      <c r="E882" s="63">
        <v>2016</v>
      </c>
      <c r="F882" s="63" t="s">
        <v>1358</v>
      </c>
      <c r="G882" s="64">
        <v>9.1825818469055395E-2</v>
      </c>
      <c r="H882" s="64">
        <f t="shared" si="383"/>
        <v>0.5638105254000001</v>
      </c>
      <c r="I882" s="31" t="s">
        <v>891</v>
      </c>
      <c r="J882" s="31">
        <v>4.591324843648209E-2</v>
      </c>
      <c r="K882" s="31">
        <f t="shared" si="384"/>
        <v>0.28190734540000001</v>
      </c>
      <c r="L882" s="67" t="s">
        <v>891</v>
      </c>
      <c r="M882" s="64">
        <v>0</v>
      </c>
      <c r="N882" s="31">
        <v>0</v>
      </c>
      <c r="O882" s="65">
        <v>0.46232121520000002</v>
      </c>
      <c r="P882" s="28">
        <v>0.53166939747999997</v>
      </c>
      <c r="Q882" s="28">
        <v>0.46232804645600001</v>
      </c>
      <c r="R882" s="31">
        <v>0.53167725342439998</v>
      </c>
      <c r="S882" s="31">
        <f t="shared" si="381"/>
        <v>0.28190318000000003</v>
      </c>
      <c r="T882" s="31">
        <f t="shared" si="382"/>
        <v>0.28190734540000001</v>
      </c>
      <c r="U882" s="31">
        <f t="shared" si="367"/>
        <v>0.28190318000000003</v>
      </c>
      <c r="V882" s="31">
        <f t="shared" si="385"/>
        <v>0</v>
      </c>
      <c r="W882" s="31">
        <f t="shared" si="380"/>
        <v>0</v>
      </c>
      <c r="X882" s="31">
        <v>0</v>
      </c>
      <c r="Y882" s="28">
        <v>0</v>
      </c>
      <c r="Z882" s="28">
        <v>0</v>
      </c>
      <c r="AA882" s="28">
        <v>0</v>
      </c>
      <c r="AB882" s="28">
        <v>0</v>
      </c>
      <c r="AC882" s="28">
        <v>0</v>
      </c>
      <c r="AD882" s="28">
        <v>0</v>
      </c>
      <c r="AE882" s="28">
        <v>0</v>
      </c>
      <c r="AF882" s="28">
        <v>0</v>
      </c>
      <c r="AG882" s="28">
        <v>0</v>
      </c>
      <c r="AH882" s="28">
        <v>0.28190318000000003</v>
      </c>
      <c r="AI882" s="28">
        <v>0</v>
      </c>
      <c r="AJ882" s="28">
        <v>0</v>
      </c>
      <c r="AK882" s="28">
        <v>0.28190318000000003</v>
      </c>
      <c r="AL882" s="28">
        <v>0</v>
      </c>
      <c r="AM882" s="28">
        <v>0.28190734540000001</v>
      </c>
      <c r="AN882" s="28">
        <v>0</v>
      </c>
      <c r="AO882" s="28">
        <v>0</v>
      </c>
      <c r="AP882" s="28">
        <v>0.28190734540000001</v>
      </c>
      <c r="AQ882" s="28">
        <v>0</v>
      </c>
      <c r="AR882" s="28">
        <v>0</v>
      </c>
      <c r="AS882" s="28">
        <v>0</v>
      </c>
      <c r="AT882" s="28">
        <v>0</v>
      </c>
      <c r="AU882" s="28">
        <v>0</v>
      </c>
      <c r="AV882" s="28">
        <v>0</v>
      </c>
      <c r="AW882" s="28">
        <v>0</v>
      </c>
      <c r="AX882" s="28">
        <v>0</v>
      </c>
      <c r="AY882" s="28">
        <v>0</v>
      </c>
      <c r="AZ882" s="28">
        <v>0</v>
      </c>
      <c r="BA882" s="28">
        <v>0</v>
      </c>
      <c r="BB882" s="28">
        <v>0</v>
      </c>
      <c r="BC882" s="28">
        <v>0</v>
      </c>
      <c r="BD882" s="28">
        <v>0</v>
      </c>
      <c r="BE882" s="28">
        <v>0</v>
      </c>
      <c r="BF882" s="28">
        <v>0</v>
      </c>
      <c r="BG882" s="28">
        <v>0</v>
      </c>
      <c r="BH882" s="28">
        <v>0</v>
      </c>
      <c r="BI882" s="28">
        <v>0</v>
      </c>
      <c r="BJ882" s="28">
        <v>0</v>
      </c>
      <c r="BK882" s="28">
        <v>0</v>
      </c>
      <c r="BL882" s="28">
        <v>0</v>
      </c>
      <c r="BM882" s="28">
        <v>0</v>
      </c>
      <c r="BN882" s="28">
        <v>0</v>
      </c>
      <c r="BO882" s="28">
        <v>0</v>
      </c>
      <c r="BP882" s="28">
        <v>0</v>
      </c>
      <c r="BQ882" s="28">
        <v>0</v>
      </c>
      <c r="BR882" s="28">
        <v>0</v>
      </c>
      <c r="BS882" s="28">
        <v>0</v>
      </c>
      <c r="BT882" s="28">
        <v>0</v>
      </c>
      <c r="BU882" s="28">
        <v>0</v>
      </c>
      <c r="BV882" s="31">
        <f t="shared" si="374"/>
        <v>0.5638105254000001</v>
      </c>
      <c r="BW882" s="31">
        <f t="shared" si="370"/>
        <v>0</v>
      </c>
      <c r="BX882" s="31">
        <f t="shared" si="371"/>
        <v>0</v>
      </c>
      <c r="BY882" s="31">
        <f t="shared" si="372"/>
        <v>0.5638105254000001</v>
      </c>
      <c r="BZ882" s="31">
        <f t="shared" si="373"/>
        <v>0</v>
      </c>
      <c r="CA882" s="31">
        <f t="shared" si="375"/>
        <v>0.28190734540000001</v>
      </c>
      <c r="CB882" s="31">
        <f t="shared" si="376"/>
        <v>0</v>
      </c>
      <c r="CC882" s="31">
        <f t="shared" si="377"/>
        <v>0</v>
      </c>
      <c r="CD882" s="31">
        <f t="shared" si="378"/>
        <v>0.28190734540000001</v>
      </c>
      <c r="CE882" s="31">
        <f t="shared" si="379"/>
        <v>0</v>
      </c>
      <c r="CF882" s="85" t="s">
        <v>1403</v>
      </c>
    </row>
    <row r="883" spans="1:84" ht="54.75" customHeight="1" x14ac:dyDescent="0.25">
      <c r="A883" s="7" t="s">
        <v>128</v>
      </c>
      <c r="B883" s="17" t="s">
        <v>373</v>
      </c>
      <c r="C883" s="8" t="s">
        <v>523</v>
      </c>
      <c r="D883" s="63">
        <v>2016</v>
      </c>
      <c r="E883" s="63">
        <v>2016</v>
      </c>
      <c r="F883" s="63" t="s">
        <v>1358</v>
      </c>
      <c r="G883" s="64">
        <v>1.2231084364820847E-2</v>
      </c>
      <c r="H883" s="64">
        <f t="shared" si="383"/>
        <v>7.5098857999999991E-2</v>
      </c>
      <c r="I883" s="31" t="s">
        <v>891</v>
      </c>
      <c r="J883" s="31">
        <v>6.1152635179153089E-3</v>
      </c>
      <c r="K883" s="31">
        <f t="shared" si="384"/>
        <v>3.7547717999999994E-2</v>
      </c>
      <c r="L883" s="67" t="s">
        <v>891</v>
      </c>
      <c r="M883" s="64">
        <v>0</v>
      </c>
      <c r="N883" s="31">
        <v>0</v>
      </c>
      <c r="O883" s="65">
        <v>6.1583869599999994E-2</v>
      </c>
      <c r="P883" s="28">
        <v>7.0821450039999984E-2</v>
      </c>
      <c r="Q883" s="28">
        <v>6.1578257519999985E-2</v>
      </c>
      <c r="R883" s="31">
        <v>7.0814996147999978E-2</v>
      </c>
      <c r="S883" s="31">
        <f t="shared" si="381"/>
        <v>3.7551139999999997E-2</v>
      </c>
      <c r="T883" s="31">
        <f t="shared" si="382"/>
        <v>3.7547717999999994E-2</v>
      </c>
      <c r="U883" s="31">
        <f t="shared" si="367"/>
        <v>3.7551139999999997E-2</v>
      </c>
      <c r="V883" s="31">
        <f t="shared" si="385"/>
        <v>0</v>
      </c>
      <c r="W883" s="31">
        <f t="shared" si="380"/>
        <v>0</v>
      </c>
      <c r="X883" s="31">
        <v>0</v>
      </c>
      <c r="Y883" s="28">
        <v>0</v>
      </c>
      <c r="Z883" s="28">
        <v>0</v>
      </c>
      <c r="AA883" s="28">
        <v>0</v>
      </c>
      <c r="AB883" s="28">
        <v>0</v>
      </c>
      <c r="AC883" s="28">
        <v>0</v>
      </c>
      <c r="AD883" s="28">
        <v>0</v>
      </c>
      <c r="AE883" s="28">
        <v>0</v>
      </c>
      <c r="AF883" s="28">
        <v>0</v>
      </c>
      <c r="AG883" s="28">
        <v>0</v>
      </c>
      <c r="AH883" s="28">
        <v>3.7551139999999997E-2</v>
      </c>
      <c r="AI883" s="28">
        <v>0</v>
      </c>
      <c r="AJ883" s="28">
        <v>0</v>
      </c>
      <c r="AK883" s="28">
        <v>3.7551139999999997E-2</v>
      </c>
      <c r="AL883" s="28">
        <v>0</v>
      </c>
      <c r="AM883" s="28">
        <v>3.7547717999999994E-2</v>
      </c>
      <c r="AN883" s="28">
        <v>0</v>
      </c>
      <c r="AO883" s="28">
        <v>0</v>
      </c>
      <c r="AP883" s="28">
        <v>3.7547717999999994E-2</v>
      </c>
      <c r="AQ883" s="28">
        <v>0</v>
      </c>
      <c r="AR883" s="28">
        <v>0</v>
      </c>
      <c r="AS883" s="28">
        <v>0</v>
      </c>
      <c r="AT883" s="28">
        <v>0</v>
      </c>
      <c r="AU883" s="28">
        <v>0</v>
      </c>
      <c r="AV883" s="28">
        <v>0</v>
      </c>
      <c r="AW883" s="28">
        <v>0</v>
      </c>
      <c r="AX883" s="28">
        <v>0</v>
      </c>
      <c r="AY883" s="28">
        <v>0</v>
      </c>
      <c r="AZ883" s="28">
        <v>0</v>
      </c>
      <c r="BA883" s="28">
        <v>0</v>
      </c>
      <c r="BB883" s="28">
        <v>0</v>
      </c>
      <c r="BC883" s="28">
        <v>0</v>
      </c>
      <c r="BD883" s="28">
        <v>0</v>
      </c>
      <c r="BE883" s="28">
        <v>0</v>
      </c>
      <c r="BF883" s="28">
        <v>0</v>
      </c>
      <c r="BG883" s="28">
        <v>0</v>
      </c>
      <c r="BH883" s="28">
        <v>0</v>
      </c>
      <c r="BI883" s="28">
        <v>0</v>
      </c>
      <c r="BJ883" s="28">
        <v>0</v>
      </c>
      <c r="BK883" s="28">
        <v>0</v>
      </c>
      <c r="BL883" s="28">
        <v>0</v>
      </c>
      <c r="BM883" s="28">
        <v>0</v>
      </c>
      <c r="BN883" s="28">
        <v>0</v>
      </c>
      <c r="BO883" s="28">
        <v>0</v>
      </c>
      <c r="BP883" s="28">
        <v>0</v>
      </c>
      <c r="BQ883" s="28">
        <v>0</v>
      </c>
      <c r="BR883" s="28">
        <v>0</v>
      </c>
      <c r="BS883" s="28">
        <v>0</v>
      </c>
      <c r="BT883" s="28">
        <v>0</v>
      </c>
      <c r="BU883" s="28">
        <v>0</v>
      </c>
      <c r="BV883" s="31">
        <f t="shared" si="374"/>
        <v>7.5098857999999991E-2</v>
      </c>
      <c r="BW883" s="31">
        <f t="shared" si="370"/>
        <v>0</v>
      </c>
      <c r="BX883" s="31">
        <f t="shared" si="371"/>
        <v>0</v>
      </c>
      <c r="BY883" s="31">
        <f t="shared" si="372"/>
        <v>7.5098857999999991E-2</v>
      </c>
      <c r="BZ883" s="31">
        <f t="shared" si="373"/>
        <v>0</v>
      </c>
      <c r="CA883" s="31">
        <f t="shared" si="375"/>
        <v>3.7547717999999994E-2</v>
      </c>
      <c r="CB883" s="31">
        <f t="shared" si="376"/>
        <v>0</v>
      </c>
      <c r="CC883" s="31">
        <f t="shared" si="377"/>
        <v>0</v>
      </c>
      <c r="CD883" s="31">
        <f t="shared" si="378"/>
        <v>3.7547717999999994E-2</v>
      </c>
      <c r="CE883" s="31">
        <f t="shared" si="379"/>
        <v>0</v>
      </c>
      <c r="CF883" s="85" t="s">
        <v>1403</v>
      </c>
    </row>
    <row r="884" spans="1:84" ht="54.75" customHeight="1" x14ac:dyDescent="0.25">
      <c r="A884" s="7" t="s">
        <v>128</v>
      </c>
      <c r="B884" s="17" t="s">
        <v>374</v>
      </c>
      <c r="C884" s="8" t="s">
        <v>524</v>
      </c>
      <c r="D884" s="63">
        <v>2016</v>
      </c>
      <c r="E884" s="63">
        <v>2016</v>
      </c>
      <c r="F884" s="63" t="s">
        <v>1358</v>
      </c>
      <c r="G884" s="64">
        <v>1.4630449087947882E-2</v>
      </c>
      <c r="H884" s="64">
        <f t="shared" si="383"/>
        <v>8.9830957399999994E-2</v>
      </c>
      <c r="I884" s="31" t="s">
        <v>891</v>
      </c>
      <c r="J884" s="31">
        <v>7.3154099999999988E-3</v>
      </c>
      <c r="K884" s="31">
        <f t="shared" si="384"/>
        <v>4.491661739999999E-2</v>
      </c>
      <c r="L884" s="67" t="s">
        <v>891</v>
      </c>
      <c r="M884" s="64">
        <v>0</v>
      </c>
      <c r="N884" s="31">
        <v>0</v>
      </c>
      <c r="O884" s="65">
        <v>7.3659517600000002E-2</v>
      </c>
      <c r="P884" s="28">
        <v>8.4708445239999999E-2</v>
      </c>
      <c r="Q884" s="28">
        <v>7.3663252535999979E-2</v>
      </c>
      <c r="R884" s="31">
        <v>8.4712740416399965E-2</v>
      </c>
      <c r="S884" s="31">
        <f t="shared" si="381"/>
        <v>4.4914340000000004E-2</v>
      </c>
      <c r="T884" s="31">
        <f t="shared" si="382"/>
        <v>4.491661739999999E-2</v>
      </c>
      <c r="U884" s="31">
        <f t="shared" si="367"/>
        <v>4.4914340000000004E-2</v>
      </c>
      <c r="V884" s="31">
        <f t="shared" si="385"/>
        <v>0</v>
      </c>
      <c r="W884" s="31">
        <f t="shared" si="380"/>
        <v>0</v>
      </c>
      <c r="X884" s="31">
        <v>0</v>
      </c>
      <c r="Y884" s="28">
        <v>0</v>
      </c>
      <c r="Z884" s="28">
        <v>0</v>
      </c>
      <c r="AA884" s="28">
        <v>0</v>
      </c>
      <c r="AB884" s="28">
        <v>0</v>
      </c>
      <c r="AC884" s="28">
        <v>0</v>
      </c>
      <c r="AD884" s="28">
        <v>0</v>
      </c>
      <c r="AE884" s="28">
        <v>0</v>
      </c>
      <c r="AF884" s="28">
        <v>0</v>
      </c>
      <c r="AG884" s="28">
        <v>0</v>
      </c>
      <c r="AH884" s="28">
        <v>4.4914340000000004E-2</v>
      </c>
      <c r="AI884" s="28">
        <v>0</v>
      </c>
      <c r="AJ884" s="28">
        <v>0</v>
      </c>
      <c r="AK884" s="28">
        <v>4.4914340000000004E-2</v>
      </c>
      <c r="AL884" s="28">
        <v>0</v>
      </c>
      <c r="AM884" s="28">
        <v>4.491661739999999E-2</v>
      </c>
      <c r="AN884" s="28">
        <v>0</v>
      </c>
      <c r="AO884" s="28">
        <v>0</v>
      </c>
      <c r="AP884" s="28">
        <v>4.491661739999999E-2</v>
      </c>
      <c r="AQ884" s="28">
        <v>0</v>
      </c>
      <c r="AR884" s="28">
        <v>0</v>
      </c>
      <c r="AS884" s="28">
        <v>0</v>
      </c>
      <c r="AT884" s="28">
        <v>0</v>
      </c>
      <c r="AU884" s="28">
        <v>0</v>
      </c>
      <c r="AV884" s="28">
        <v>0</v>
      </c>
      <c r="AW884" s="28">
        <v>0</v>
      </c>
      <c r="AX884" s="28">
        <v>0</v>
      </c>
      <c r="AY884" s="28">
        <v>0</v>
      </c>
      <c r="AZ884" s="28">
        <v>0</v>
      </c>
      <c r="BA884" s="28">
        <v>0</v>
      </c>
      <c r="BB884" s="28">
        <v>0</v>
      </c>
      <c r="BC884" s="28">
        <v>0</v>
      </c>
      <c r="BD884" s="28">
        <v>0</v>
      </c>
      <c r="BE884" s="28">
        <v>0</v>
      </c>
      <c r="BF884" s="28">
        <v>0</v>
      </c>
      <c r="BG884" s="28">
        <v>0</v>
      </c>
      <c r="BH884" s="28">
        <v>0</v>
      </c>
      <c r="BI884" s="28">
        <v>0</v>
      </c>
      <c r="BJ884" s="28">
        <v>0</v>
      </c>
      <c r="BK884" s="28">
        <v>0</v>
      </c>
      <c r="BL884" s="28">
        <v>0</v>
      </c>
      <c r="BM884" s="28">
        <v>0</v>
      </c>
      <c r="BN884" s="28">
        <v>0</v>
      </c>
      <c r="BO884" s="28">
        <v>0</v>
      </c>
      <c r="BP884" s="28">
        <v>0</v>
      </c>
      <c r="BQ884" s="28">
        <v>0</v>
      </c>
      <c r="BR884" s="28">
        <v>0</v>
      </c>
      <c r="BS884" s="28">
        <v>0</v>
      </c>
      <c r="BT884" s="28">
        <v>0</v>
      </c>
      <c r="BU884" s="28">
        <v>0</v>
      </c>
      <c r="BV884" s="31">
        <f t="shared" si="374"/>
        <v>8.9830957399999994E-2</v>
      </c>
      <c r="BW884" s="31">
        <f t="shared" si="370"/>
        <v>0</v>
      </c>
      <c r="BX884" s="31">
        <f t="shared" si="371"/>
        <v>0</v>
      </c>
      <c r="BY884" s="31">
        <f t="shared" si="372"/>
        <v>8.9830957399999994E-2</v>
      </c>
      <c r="BZ884" s="31">
        <f t="shared" si="373"/>
        <v>0</v>
      </c>
      <c r="CA884" s="31">
        <f t="shared" si="375"/>
        <v>4.491661739999999E-2</v>
      </c>
      <c r="CB884" s="31">
        <f t="shared" si="376"/>
        <v>0</v>
      </c>
      <c r="CC884" s="31">
        <f t="shared" si="377"/>
        <v>0</v>
      </c>
      <c r="CD884" s="31">
        <f t="shared" si="378"/>
        <v>4.491661739999999E-2</v>
      </c>
      <c r="CE884" s="31">
        <f t="shared" si="379"/>
        <v>0</v>
      </c>
      <c r="CF884" s="85" t="s">
        <v>1403</v>
      </c>
    </row>
    <row r="885" spans="1:84" ht="54.75" customHeight="1" x14ac:dyDescent="0.25">
      <c r="A885" s="7" t="s">
        <v>128</v>
      </c>
      <c r="B885" s="17" t="s">
        <v>375</v>
      </c>
      <c r="C885" s="8" t="s">
        <v>525</v>
      </c>
      <c r="D885" s="63">
        <v>2016</v>
      </c>
      <c r="E885" s="63">
        <v>2016</v>
      </c>
      <c r="F885" s="63" t="s">
        <v>1358</v>
      </c>
      <c r="G885" s="64">
        <v>1.2588584006514657E-2</v>
      </c>
      <c r="H885" s="64">
        <f t="shared" si="383"/>
        <v>7.7293905799999993E-2</v>
      </c>
      <c r="I885" s="31" t="s">
        <v>891</v>
      </c>
      <c r="J885" s="31">
        <v>6.2946100651465791E-3</v>
      </c>
      <c r="K885" s="31">
        <f t="shared" si="384"/>
        <v>3.8648905799999994E-2</v>
      </c>
      <c r="L885" s="67" t="s">
        <v>891</v>
      </c>
      <c r="M885" s="64">
        <v>0</v>
      </c>
      <c r="N885" s="31">
        <v>0</v>
      </c>
      <c r="O885" s="65">
        <v>6.3377799999999998E-2</v>
      </c>
      <c r="P885" s="28">
        <v>7.2884469999999993E-2</v>
      </c>
      <c r="Q885" s="28">
        <v>6.3384205511999983E-2</v>
      </c>
      <c r="R885" s="31">
        <v>7.2891836338799976E-2</v>
      </c>
      <c r="S885" s="31">
        <f t="shared" si="381"/>
        <v>3.8644999999999999E-2</v>
      </c>
      <c r="T885" s="31">
        <f t="shared" si="382"/>
        <v>3.8648905799999994E-2</v>
      </c>
      <c r="U885" s="31">
        <f t="shared" si="367"/>
        <v>3.8644999999999999E-2</v>
      </c>
      <c r="V885" s="31">
        <f t="shared" si="385"/>
        <v>0</v>
      </c>
      <c r="W885" s="31">
        <f t="shared" si="380"/>
        <v>0</v>
      </c>
      <c r="X885" s="31">
        <v>0</v>
      </c>
      <c r="Y885" s="28">
        <v>0</v>
      </c>
      <c r="Z885" s="28">
        <v>0</v>
      </c>
      <c r="AA885" s="28">
        <v>0</v>
      </c>
      <c r="AB885" s="28">
        <v>0</v>
      </c>
      <c r="AC885" s="28">
        <v>0</v>
      </c>
      <c r="AD885" s="28">
        <v>0</v>
      </c>
      <c r="AE885" s="28">
        <v>0</v>
      </c>
      <c r="AF885" s="28">
        <v>0</v>
      </c>
      <c r="AG885" s="28">
        <v>0</v>
      </c>
      <c r="AH885" s="28">
        <v>3.8644999999999999E-2</v>
      </c>
      <c r="AI885" s="28">
        <v>0</v>
      </c>
      <c r="AJ885" s="28">
        <v>0</v>
      </c>
      <c r="AK885" s="28">
        <v>3.8644999999999999E-2</v>
      </c>
      <c r="AL885" s="28">
        <v>0</v>
      </c>
      <c r="AM885" s="28">
        <v>3.8648905799999994E-2</v>
      </c>
      <c r="AN885" s="28">
        <v>0</v>
      </c>
      <c r="AO885" s="28">
        <v>0</v>
      </c>
      <c r="AP885" s="28">
        <v>3.8648905799999994E-2</v>
      </c>
      <c r="AQ885" s="28">
        <v>0</v>
      </c>
      <c r="AR885" s="28">
        <v>0</v>
      </c>
      <c r="AS885" s="28">
        <v>0</v>
      </c>
      <c r="AT885" s="28">
        <v>0</v>
      </c>
      <c r="AU885" s="28">
        <v>0</v>
      </c>
      <c r="AV885" s="28">
        <v>0</v>
      </c>
      <c r="AW885" s="28">
        <v>0</v>
      </c>
      <c r="AX885" s="28">
        <v>0</v>
      </c>
      <c r="AY885" s="28">
        <v>0</v>
      </c>
      <c r="AZ885" s="28">
        <v>0</v>
      </c>
      <c r="BA885" s="28">
        <v>0</v>
      </c>
      <c r="BB885" s="28">
        <v>0</v>
      </c>
      <c r="BC885" s="28">
        <v>0</v>
      </c>
      <c r="BD885" s="28">
        <v>0</v>
      </c>
      <c r="BE885" s="28">
        <v>0</v>
      </c>
      <c r="BF885" s="28">
        <v>0</v>
      </c>
      <c r="BG885" s="28">
        <v>0</v>
      </c>
      <c r="BH885" s="28">
        <v>0</v>
      </c>
      <c r="BI885" s="28">
        <v>0</v>
      </c>
      <c r="BJ885" s="28">
        <v>0</v>
      </c>
      <c r="BK885" s="28">
        <v>0</v>
      </c>
      <c r="BL885" s="28">
        <v>0</v>
      </c>
      <c r="BM885" s="28">
        <v>0</v>
      </c>
      <c r="BN885" s="28">
        <v>0</v>
      </c>
      <c r="BO885" s="28">
        <v>0</v>
      </c>
      <c r="BP885" s="28">
        <v>0</v>
      </c>
      <c r="BQ885" s="28">
        <v>0</v>
      </c>
      <c r="BR885" s="28">
        <v>0</v>
      </c>
      <c r="BS885" s="28">
        <v>0</v>
      </c>
      <c r="BT885" s="28">
        <v>0</v>
      </c>
      <c r="BU885" s="28">
        <v>0</v>
      </c>
      <c r="BV885" s="31">
        <f t="shared" si="374"/>
        <v>7.7293905799999993E-2</v>
      </c>
      <c r="BW885" s="31">
        <f t="shared" si="370"/>
        <v>0</v>
      </c>
      <c r="BX885" s="31">
        <f t="shared" si="371"/>
        <v>0</v>
      </c>
      <c r="BY885" s="31">
        <f t="shared" si="372"/>
        <v>7.7293905799999993E-2</v>
      </c>
      <c r="BZ885" s="31">
        <f t="shared" si="373"/>
        <v>0</v>
      </c>
      <c r="CA885" s="31">
        <f t="shared" si="375"/>
        <v>3.8648905799999994E-2</v>
      </c>
      <c r="CB885" s="31">
        <f t="shared" si="376"/>
        <v>0</v>
      </c>
      <c r="CC885" s="31">
        <f t="shared" si="377"/>
        <v>0</v>
      </c>
      <c r="CD885" s="31">
        <f t="shared" si="378"/>
        <v>3.8648905799999994E-2</v>
      </c>
      <c r="CE885" s="31">
        <f t="shared" si="379"/>
        <v>0</v>
      </c>
      <c r="CF885" s="85" t="s">
        <v>1403</v>
      </c>
    </row>
    <row r="886" spans="1:84" ht="54.75" customHeight="1" x14ac:dyDescent="0.25">
      <c r="A886" s="7" t="s">
        <v>128</v>
      </c>
      <c r="B886" s="17" t="s">
        <v>376</v>
      </c>
      <c r="C886" s="8" t="s">
        <v>526</v>
      </c>
      <c r="D886" s="63">
        <v>2016</v>
      </c>
      <c r="E886" s="63">
        <v>2016</v>
      </c>
      <c r="F886" s="63" t="s">
        <v>1358</v>
      </c>
      <c r="G886" s="64">
        <v>1.6069343778501628E-2</v>
      </c>
      <c r="H886" s="64">
        <f t="shared" si="383"/>
        <v>9.8665770799999997E-2</v>
      </c>
      <c r="I886" s="31" t="s">
        <v>891</v>
      </c>
      <c r="J886" s="31">
        <v>8.0341971986970673E-3</v>
      </c>
      <c r="K886" s="31">
        <f t="shared" si="384"/>
        <v>4.9329970799999991E-2</v>
      </c>
      <c r="L886" s="67" t="s">
        <v>891</v>
      </c>
      <c r="M886" s="64">
        <v>0</v>
      </c>
      <c r="N886" s="31">
        <v>0</v>
      </c>
      <c r="O886" s="65">
        <v>8.0910711999999996E-2</v>
      </c>
      <c r="P886" s="28">
        <v>9.3047318799999987E-2</v>
      </c>
      <c r="Q886" s="28">
        <v>8.0901152111999983E-2</v>
      </c>
      <c r="R886" s="31">
        <v>9.3036324928799971E-2</v>
      </c>
      <c r="S886" s="31">
        <f t="shared" si="381"/>
        <v>4.9335799999999999E-2</v>
      </c>
      <c r="T886" s="31">
        <f t="shared" si="382"/>
        <v>4.9329970799999991E-2</v>
      </c>
      <c r="U886" s="31">
        <f t="shared" si="367"/>
        <v>4.9335799999999999E-2</v>
      </c>
      <c r="V886" s="31">
        <f t="shared" si="385"/>
        <v>0</v>
      </c>
      <c r="W886" s="31">
        <f t="shared" si="380"/>
        <v>0</v>
      </c>
      <c r="X886" s="31">
        <v>0</v>
      </c>
      <c r="Y886" s="28">
        <v>0</v>
      </c>
      <c r="Z886" s="28">
        <v>0</v>
      </c>
      <c r="AA886" s="28">
        <v>0</v>
      </c>
      <c r="AB886" s="28">
        <v>0</v>
      </c>
      <c r="AC886" s="28">
        <v>0</v>
      </c>
      <c r="AD886" s="28">
        <v>0</v>
      </c>
      <c r="AE886" s="28">
        <v>0</v>
      </c>
      <c r="AF886" s="28">
        <v>0</v>
      </c>
      <c r="AG886" s="28">
        <v>0</v>
      </c>
      <c r="AH886" s="28">
        <v>4.9335799999999999E-2</v>
      </c>
      <c r="AI886" s="28">
        <v>0</v>
      </c>
      <c r="AJ886" s="28">
        <v>0</v>
      </c>
      <c r="AK886" s="28">
        <v>4.9335799999999999E-2</v>
      </c>
      <c r="AL886" s="28">
        <v>0</v>
      </c>
      <c r="AM886" s="28">
        <v>4.9329970799999991E-2</v>
      </c>
      <c r="AN886" s="28">
        <v>0</v>
      </c>
      <c r="AO886" s="28">
        <v>0</v>
      </c>
      <c r="AP886" s="28">
        <v>4.9329970799999991E-2</v>
      </c>
      <c r="AQ886" s="28">
        <v>0</v>
      </c>
      <c r="AR886" s="28">
        <v>0</v>
      </c>
      <c r="AS886" s="28">
        <v>0</v>
      </c>
      <c r="AT886" s="28">
        <v>0</v>
      </c>
      <c r="AU886" s="28">
        <v>0</v>
      </c>
      <c r="AV886" s="28">
        <v>0</v>
      </c>
      <c r="AW886" s="28">
        <v>0</v>
      </c>
      <c r="AX886" s="28">
        <v>0</v>
      </c>
      <c r="AY886" s="28">
        <v>0</v>
      </c>
      <c r="AZ886" s="28">
        <v>0</v>
      </c>
      <c r="BA886" s="28">
        <v>0</v>
      </c>
      <c r="BB886" s="28">
        <v>0</v>
      </c>
      <c r="BC886" s="28">
        <v>0</v>
      </c>
      <c r="BD886" s="28">
        <v>0</v>
      </c>
      <c r="BE886" s="28">
        <v>0</v>
      </c>
      <c r="BF886" s="28">
        <v>0</v>
      </c>
      <c r="BG886" s="28">
        <v>0</v>
      </c>
      <c r="BH886" s="28">
        <v>0</v>
      </c>
      <c r="BI886" s="28">
        <v>0</v>
      </c>
      <c r="BJ886" s="28">
        <v>0</v>
      </c>
      <c r="BK886" s="28">
        <v>0</v>
      </c>
      <c r="BL886" s="28">
        <v>0</v>
      </c>
      <c r="BM886" s="28">
        <v>0</v>
      </c>
      <c r="BN886" s="28">
        <v>0</v>
      </c>
      <c r="BO886" s="28">
        <v>0</v>
      </c>
      <c r="BP886" s="28">
        <v>0</v>
      </c>
      <c r="BQ886" s="28">
        <v>0</v>
      </c>
      <c r="BR886" s="28">
        <v>0</v>
      </c>
      <c r="BS886" s="28">
        <v>0</v>
      </c>
      <c r="BT886" s="28">
        <v>0</v>
      </c>
      <c r="BU886" s="28">
        <v>0</v>
      </c>
      <c r="BV886" s="31">
        <f t="shared" si="374"/>
        <v>9.8665770799999997E-2</v>
      </c>
      <c r="BW886" s="31">
        <f t="shared" si="370"/>
        <v>0</v>
      </c>
      <c r="BX886" s="31">
        <f t="shared" si="371"/>
        <v>0</v>
      </c>
      <c r="BY886" s="31">
        <f t="shared" si="372"/>
        <v>9.8665770799999997E-2</v>
      </c>
      <c r="BZ886" s="31">
        <f t="shared" si="373"/>
        <v>0</v>
      </c>
      <c r="CA886" s="31">
        <f t="shared" si="375"/>
        <v>4.9329970799999991E-2</v>
      </c>
      <c r="CB886" s="31">
        <f t="shared" si="376"/>
        <v>0</v>
      </c>
      <c r="CC886" s="31">
        <f t="shared" si="377"/>
        <v>0</v>
      </c>
      <c r="CD886" s="31">
        <f t="shared" si="378"/>
        <v>4.9329970799999991E-2</v>
      </c>
      <c r="CE886" s="31">
        <f t="shared" si="379"/>
        <v>0</v>
      </c>
      <c r="CF886" s="85" t="s">
        <v>1402</v>
      </c>
    </row>
    <row r="887" spans="1:84" ht="54.75" customHeight="1" x14ac:dyDescent="0.25">
      <c r="A887" s="7" t="s">
        <v>128</v>
      </c>
      <c r="B887" s="17" t="s">
        <v>377</v>
      </c>
      <c r="C887" s="8" t="s">
        <v>527</v>
      </c>
      <c r="D887" s="63">
        <v>2016</v>
      </c>
      <c r="E887" s="63">
        <v>2016</v>
      </c>
      <c r="F887" s="63" t="s">
        <v>1358</v>
      </c>
      <c r="G887" s="64">
        <v>1.5482697361563521E-2</v>
      </c>
      <c r="H887" s="64">
        <f t="shared" si="383"/>
        <v>9.5063761800000007E-2</v>
      </c>
      <c r="I887" s="31" t="s">
        <v>891</v>
      </c>
      <c r="J887" s="31">
        <v>7.7415898697068405E-3</v>
      </c>
      <c r="K887" s="31">
        <f t="shared" si="384"/>
        <v>4.75333618E-2</v>
      </c>
      <c r="L887" s="67" t="s">
        <v>891</v>
      </c>
      <c r="M887" s="64">
        <v>0</v>
      </c>
      <c r="N887" s="31">
        <v>0</v>
      </c>
      <c r="O887" s="65">
        <v>7.7949855999999998E-2</v>
      </c>
      <c r="P887" s="28">
        <v>8.9642334399999996E-2</v>
      </c>
      <c r="Q887" s="28">
        <v>7.7954713351999994E-2</v>
      </c>
      <c r="R887" s="31">
        <v>8.9647920354799987E-2</v>
      </c>
      <c r="S887" s="31">
        <f t="shared" si="381"/>
        <v>4.75304E-2</v>
      </c>
      <c r="T887" s="31">
        <f t="shared" si="382"/>
        <v>4.75333618E-2</v>
      </c>
      <c r="U887" s="31">
        <f t="shared" si="367"/>
        <v>4.75304E-2</v>
      </c>
      <c r="V887" s="31">
        <f t="shared" si="385"/>
        <v>0</v>
      </c>
      <c r="W887" s="31">
        <f t="shared" si="380"/>
        <v>0</v>
      </c>
      <c r="X887" s="31">
        <v>0</v>
      </c>
      <c r="Y887" s="28">
        <v>0</v>
      </c>
      <c r="Z887" s="28">
        <v>0</v>
      </c>
      <c r="AA887" s="28">
        <v>0</v>
      </c>
      <c r="AB887" s="28">
        <v>0</v>
      </c>
      <c r="AC887" s="28">
        <v>0</v>
      </c>
      <c r="AD887" s="28">
        <v>0</v>
      </c>
      <c r="AE887" s="28">
        <v>0</v>
      </c>
      <c r="AF887" s="28">
        <v>0</v>
      </c>
      <c r="AG887" s="28">
        <v>0</v>
      </c>
      <c r="AH887" s="28">
        <v>4.75304E-2</v>
      </c>
      <c r="AI887" s="28">
        <v>0</v>
      </c>
      <c r="AJ887" s="28">
        <v>0</v>
      </c>
      <c r="AK887" s="28">
        <v>4.75304E-2</v>
      </c>
      <c r="AL887" s="28">
        <v>0</v>
      </c>
      <c r="AM887" s="28">
        <v>4.75333618E-2</v>
      </c>
      <c r="AN887" s="28">
        <v>0</v>
      </c>
      <c r="AO887" s="28">
        <v>0</v>
      </c>
      <c r="AP887" s="28">
        <v>4.75333618E-2</v>
      </c>
      <c r="AQ887" s="28">
        <v>0</v>
      </c>
      <c r="AR887" s="28">
        <v>0</v>
      </c>
      <c r="AS887" s="28">
        <v>0</v>
      </c>
      <c r="AT887" s="28">
        <v>0</v>
      </c>
      <c r="AU887" s="28">
        <v>0</v>
      </c>
      <c r="AV887" s="28">
        <v>0</v>
      </c>
      <c r="AW887" s="28">
        <v>0</v>
      </c>
      <c r="AX887" s="28">
        <v>0</v>
      </c>
      <c r="AY887" s="28">
        <v>0</v>
      </c>
      <c r="AZ887" s="28">
        <v>0</v>
      </c>
      <c r="BA887" s="28">
        <v>0</v>
      </c>
      <c r="BB887" s="28">
        <v>0</v>
      </c>
      <c r="BC887" s="28">
        <v>0</v>
      </c>
      <c r="BD887" s="28">
        <v>0</v>
      </c>
      <c r="BE887" s="28">
        <v>0</v>
      </c>
      <c r="BF887" s="28">
        <v>0</v>
      </c>
      <c r="BG887" s="28">
        <v>0</v>
      </c>
      <c r="BH887" s="28">
        <v>0</v>
      </c>
      <c r="BI887" s="28">
        <v>0</v>
      </c>
      <c r="BJ887" s="28">
        <v>0</v>
      </c>
      <c r="BK887" s="28">
        <v>0</v>
      </c>
      <c r="BL887" s="28">
        <v>0</v>
      </c>
      <c r="BM887" s="28">
        <v>0</v>
      </c>
      <c r="BN887" s="28">
        <v>0</v>
      </c>
      <c r="BO887" s="28">
        <v>0</v>
      </c>
      <c r="BP887" s="28">
        <v>0</v>
      </c>
      <c r="BQ887" s="28">
        <v>0</v>
      </c>
      <c r="BR887" s="28">
        <v>0</v>
      </c>
      <c r="BS887" s="28">
        <v>0</v>
      </c>
      <c r="BT887" s="28">
        <v>0</v>
      </c>
      <c r="BU887" s="28">
        <v>0</v>
      </c>
      <c r="BV887" s="31">
        <f t="shared" si="374"/>
        <v>9.5063761800000007E-2</v>
      </c>
      <c r="BW887" s="31">
        <f t="shared" si="370"/>
        <v>0</v>
      </c>
      <c r="BX887" s="31">
        <f t="shared" si="371"/>
        <v>0</v>
      </c>
      <c r="BY887" s="31">
        <f t="shared" si="372"/>
        <v>9.5063761800000007E-2</v>
      </c>
      <c r="BZ887" s="31">
        <f t="shared" si="373"/>
        <v>0</v>
      </c>
      <c r="CA887" s="31">
        <f t="shared" si="375"/>
        <v>4.75333618E-2</v>
      </c>
      <c r="CB887" s="31">
        <f t="shared" si="376"/>
        <v>0</v>
      </c>
      <c r="CC887" s="31">
        <f t="shared" si="377"/>
        <v>0</v>
      </c>
      <c r="CD887" s="31">
        <f t="shared" si="378"/>
        <v>4.75333618E-2</v>
      </c>
      <c r="CE887" s="31">
        <f t="shared" si="379"/>
        <v>0</v>
      </c>
      <c r="CF887" s="85" t="s">
        <v>1402</v>
      </c>
    </row>
    <row r="888" spans="1:84" ht="54.75" customHeight="1" x14ac:dyDescent="0.25">
      <c r="A888" s="7" t="s">
        <v>128</v>
      </c>
      <c r="B888" s="17" t="s">
        <v>378</v>
      </c>
      <c r="C888" s="8" t="s">
        <v>528</v>
      </c>
      <c r="D888" s="63">
        <v>2016</v>
      </c>
      <c r="E888" s="63">
        <v>2016</v>
      </c>
      <c r="F888" s="63" t="s">
        <v>1358</v>
      </c>
      <c r="G888" s="64">
        <v>6.8525636482084686E-3</v>
      </c>
      <c r="H888" s="64">
        <f t="shared" si="383"/>
        <v>4.2074740799999996E-2</v>
      </c>
      <c r="I888" s="31" t="s">
        <v>891</v>
      </c>
      <c r="J888" s="31">
        <v>3.4259512703583065E-3</v>
      </c>
      <c r="K888" s="31">
        <f t="shared" si="384"/>
        <v>2.10353408E-2</v>
      </c>
      <c r="L888" s="67" t="s">
        <v>891</v>
      </c>
      <c r="M888" s="64">
        <v>0</v>
      </c>
      <c r="N888" s="31">
        <v>0</v>
      </c>
      <c r="O888" s="65">
        <v>3.4504615999999995E-2</v>
      </c>
      <c r="P888" s="28">
        <v>3.9680308399999989E-2</v>
      </c>
      <c r="Q888" s="28">
        <v>3.4497958911999999E-2</v>
      </c>
      <c r="R888" s="31">
        <v>3.9672652748799997E-2</v>
      </c>
      <c r="S888" s="31">
        <f t="shared" si="381"/>
        <v>2.1039399999999996E-2</v>
      </c>
      <c r="T888" s="31">
        <f t="shared" si="382"/>
        <v>2.10353408E-2</v>
      </c>
      <c r="U888" s="31">
        <f t="shared" ref="U888:U951" si="386">X888+AH888+AR888+BB888+BL888</f>
        <v>2.1039399999999996E-2</v>
      </c>
      <c r="V888" s="31">
        <f t="shared" si="385"/>
        <v>0</v>
      </c>
      <c r="W888" s="31">
        <f t="shared" si="380"/>
        <v>0</v>
      </c>
      <c r="X888" s="31">
        <v>0</v>
      </c>
      <c r="Y888" s="28">
        <v>0</v>
      </c>
      <c r="Z888" s="28">
        <v>0</v>
      </c>
      <c r="AA888" s="28">
        <v>0</v>
      </c>
      <c r="AB888" s="28">
        <v>0</v>
      </c>
      <c r="AC888" s="28">
        <v>0</v>
      </c>
      <c r="AD888" s="28">
        <v>0</v>
      </c>
      <c r="AE888" s="28">
        <v>0</v>
      </c>
      <c r="AF888" s="28">
        <v>0</v>
      </c>
      <c r="AG888" s="28">
        <v>0</v>
      </c>
      <c r="AH888" s="28">
        <v>2.1039399999999996E-2</v>
      </c>
      <c r="AI888" s="28">
        <v>0</v>
      </c>
      <c r="AJ888" s="28">
        <v>0</v>
      </c>
      <c r="AK888" s="28">
        <v>2.1039399999999996E-2</v>
      </c>
      <c r="AL888" s="28">
        <v>0</v>
      </c>
      <c r="AM888" s="28">
        <v>2.10353408E-2</v>
      </c>
      <c r="AN888" s="28">
        <v>0</v>
      </c>
      <c r="AO888" s="28">
        <v>0</v>
      </c>
      <c r="AP888" s="28">
        <v>2.10353408E-2</v>
      </c>
      <c r="AQ888" s="28">
        <v>0</v>
      </c>
      <c r="AR888" s="28">
        <v>0</v>
      </c>
      <c r="AS888" s="28">
        <v>0</v>
      </c>
      <c r="AT888" s="28">
        <v>0</v>
      </c>
      <c r="AU888" s="28">
        <v>0</v>
      </c>
      <c r="AV888" s="28">
        <v>0</v>
      </c>
      <c r="AW888" s="28">
        <v>0</v>
      </c>
      <c r="AX888" s="28">
        <v>0</v>
      </c>
      <c r="AY888" s="28">
        <v>0</v>
      </c>
      <c r="AZ888" s="28">
        <v>0</v>
      </c>
      <c r="BA888" s="28">
        <v>0</v>
      </c>
      <c r="BB888" s="28">
        <v>0</v>
      </c>
      <c r="BC888" s="28">
        <v>0</v>
      </c>
      <c r="BD888" s="28">
        <v>0</v>
      </c>
      <c r="BE888" s="28">
        <v>0</v>
      </c>
      <c r="BF888" s="28">
        <v>0</v>
      </c>
      <c r="BG888" s="28">
        <v>0</v>
      </c>
      <c r="BH888" s="28">
        <v>0</v>
      </c>
      <c r="BI888" s="28">
        <v>0</v>
      </c>
      <c r="BJ888" s="28">
        <v>0</v>
      </c>
      <c r="BK888" s="28">
        <v>0</v>
      </c>
      <c r="BL888" s="28">
        <v>0</v>
      </c>
      <c r="BM888" s="28">
        <v>0</v>
      </c>
      <c r="BN888" s="28">
        <v>0</v>
      </c>
      <c r="BO888" s="28">
        <v>0</v>
      </c>
      <c r="BP888" s="28">
        <v>0</v>
      </c>
      <c r="BQ888" s="28">
        <v>0</v>
      </c>
      <c r="BR888" s="28">
        <v>0</v>
      </c>
      <c r="BS888" s="28">
        <v>0</v>
      </c>
      <c r="BT888" s="28">
        <v>0</v>
      </c>
      <c r="BU888" s="28">
        <v>0</v>
      </c>
      <c r="BV888" s="31">
        <f t="shared" si="374"/>
        <v>4.2074740799999996E-2</v>
      </c>
      <c r="BW888" s="31">
        <f t="shared" si="370"/>
        <v>0</v>
      </c>
      <c r="BX888" s="31">
        <f t="shared" si="371"/>
        <v>0</v>
      </c>
      <c r="BY888" s="31">
        <f t="shared" si="372"/>
        <v>4.2074740799999996E-2</v>
      </c>
      <c r="BZ888" s="31">
        <f t="shared" si="373"/>
        <v>0</v>
      </c>
      <c r="CA888" s="31">
        <f t="shared" si="375"/>
        <v>2.10353408E-2</v>
      </c>
      <c r="CB888" s="31">
        <f t="shared" si="376"/>
        <v>0</v>
      </c>
      <c r="CC888" s="31">
        <f t="shared" si="377"/>
        <v>0</v>
      </c>
      <c r="CD888" s="31">
        <f t="shared" si="378"/>
        <v>2.10353408E-2</v>
      </c>
      <c r="CE888" s="31">
        <f t="shared" si="379"/>
        <v>0</v>
      </c>
      <c r="CF888" s="85" t="s">
        <v>1402</v>
      </c>
    </row>
    <row r="889" spans="1:84" ht="54.75" customHeight="1" x14ac:dyDescent="0.25">
      <c r="A889" s="7" t="s">
        <v>128</v>
      </c>
      <c r="B889" s="17" t="s">
        <v>379</v>
      </c>
      <c r="C889" s="8" t="s">
        <v>529</v>
      </c>
      <c r="D889" s="63">
        <v>2016</v>
      </c>
      <c r="E889" s="63">
        <v>2016</v>
      </c>
      <c r="F889" s="63" t="s">
        <v>1358</v>
      </c>
      <c r="G889" s="64">
        <v>2.263540765472313E-2</v>
      </c>
      <c r="H889" s="64">
        <f t="shared" si="383"/>
        <v>0.138981403</v>
      </c>
      <c r="I889" s="31" t="s">
        <v>891</v>
      </c>
      <c r="J889" s="31">
        <v>1.1317401140065146E-2</v>
      </c>
      <c r="K889" s="31">
        <f t="shared" si="384"/>
        <v>6.9488842999999995E-2</v>
      </c>
      <c r="L889" s="67" t="s">
        <v>891</v>
      </c>
      <c r="M889" s="64">
        <v>0</v>
      </c>
      <c r="N889" s="31">
        <v>0</v>
      </c>
      <c r="O889" s="65">
        <v>0.11396779839999999</v>
      </c>
      <c r="P889" s="28">
        <v>0.13106296815999999</v>
      </c>
      <c r="Q889" s="28">
        <v>0.11396170251999999</v>
      </c>
      <c r="R889" s="31">
        <v>0.13105595789799998</v>
      </c>
      <c r="S889" s="31">
        <f t="shared" si="381"/>
        <v>6.9492559999999995E-2</v>
      </c>
      <c r="T889" s="31">
        <f t="shared" si="382"/>
        <v>6.9488842999999995E-2</v>
      </c>
      <c r="U889" s="31">
        <f t="shared" si="386"/>
        <v>6.9492559999999995E-2</v>
      </c>
      <c r="V889" s="31">
        <f t="shared" si="385"/>
        <v>0</v>
      </c>
      <c r="W889" s="31">
        <f t="shared" si="380"/>
        <v>0</v>
      </c>
      <c r="X889" s="31">
        <v>0</v>
      </c>
      <c r="Y889" s="28">
        <v>0</v>
      </c>
      <c r="Z889" s="28">
        <v>0</v>
      </c>
      <c r="AA889" s="28">
        <v>0</v>
      </c>
      <c r="AB889" s="28">
        <v>0</v>
      </c>
      <c r="AC889" s="28">
        <v>0</v>
      </c>
      <c r="AD889" s="28">
        <v>0</v>
      </c>
      <c r="AE889" s="28">
        <v>0</v>
      </c>
      <c r="AF889" s="28">
        <v>0</v>
      </c>
      <c r="AG889" s="28">
        <v>0</v>
      </c>
      <c r="AH889" s="28">
        <v>6.9492559999999995E-2</v>
      </c>
      <c r="AI889" s="28">
        <v>0</v>
      </c>
      <c r="AJ889" s="28">
        <v>0</v>
      </c>
      <c r="AK889" s="28">
        <v>6.9492559999999995E-2</v>
      </c>
      <c r="AL889" s="28">
        <v>0</v>
      </c>
      <c r="AM889" s="28">
        <v>6.9488842999999995E-2</v>
      </c>
      <c r="AN889" s="28">
        <v>0</v>
      </c>
      <c r="AO889" s="28">
        <v>0</v>
      </c>
      <c r="AP889" s="28">
        <v>6.9488842999999995E-2</v>
      </c>
      <c r="AQ889" s="28">
        <v>0</v>
      </c>
      <c r="AR889" s="28">
        <v>0</v>
      </c>
      <c r="AS889" s="28">
        <v>0</v>
      </c>
      <c r="AT889" s="28">
        <v>0</v>
      </c>
      <c r="AU889" s="28">
        <v>0</v>
      </c>
      <c r="AV889" s="28">
        <v>0</v>
      </c>
      <c r="AW889" s="28">
        <v>0</v>
      </c>
      <c r="AX889" s="28">
        <v>0</v>
      </c>
      <c r="AY889" s="28">
        <v>0</v>
      </c>
      <c r="AZ889" s="28">
        <v>0</v>
      </c>
      <c r="BA889" s="28">
        <v>0</v>
      </c>
      <c r="BB889" s="28">
        <v>0</v>
      </c>
      <c r="BC889" s="28">
        <v>0</v>
      </c>
      <c r="BD889" s="28">
        <v>0</v>
      </c>
      <c r="BE889" s="28">
        <v>0</v>
      </c>
      <c r="BF889" s="28">
        <v>0</v>
      </c>
      <c r="BG889" s="28">
        <v>0</v>
      </c>
      <c r="BH889" s="28">
        <v>0</v>
      </c>
      <c r="BI889" s="28">
        <v>0</v>
      </c>
      <c r="BJ889" s="28">
        <v>0</v>
      </c>
      <c r="BK889" s="28">
        <v>0</v>
      </c>
      <c r="BL889" s="28">
        <v>0</v>
      </c>
      <c r="BM889" s="28">
        <v>0</v>
      </c>
      <c r="BN889" s="28">
        <v>0</v>
      </c>
      <c r="BO889" s="28">
        <v>0</v>
      </c>
      <c r="BP889" s="28">
        <v>0</v>
      </c>
      <c r="BQ889" s="28">
        <v>0</v>
      </c>
      <c r="BR889" s="28">
        <v>0</v>
      </c>
      <c r="BS889" s="28">
        <v>0</v>
      </c>
      <c r="BT889" s="28">
        <v>0</v>
      </c>
      <c r="BU889" s="28">
        <v>0</v>
      </c>
      <c r="BV889" s="31">
        <f t="shared" si="374"/>
        <v>0.138981403</v>
      </c>
      <c r="BW889" s="31">
        <f t="shared" ref="BW889:BW952" si="387">AI889+AN889+AS889+AX889+BC889+BH889+BM889</f>
        <v>0</v>
      </c>
      <c r="BX889" s="31">
        <f t="shared" ref="BX889:BX952" si="388">AJ889+AO889+AT889+AY889+BD889+BI889+BN889</f>
        <v>0</v>
      </c>
      <c r="BY889" s="31">
        <f t="shared" ref="BY889:BY952" si="389">AK889+AP889+AU889+AZ889+BE889+BJ889+BO889</f>
        <v>0.138981403</v>
      </c>
      <c r="BZ889" s="31">
        <f t="shared" ref="BZ889:BZ952" si="390">AL889+AQ889+AV889+BA889+BF889+BK889+BP889</f>
        <v>0</v>
      </c>
      <c r="CA889" s="31">
        <f t="shared" si="375"/>
        <v>6.9488842999999995E-2</v>
      </c>
      <c r="CB889" s="31">
        <f t="shared" si="376"/>
        <v>0</v>
      </c>
      <c r="CC889" s="31">
        <f t="shared" si="377"/>
        <v>0</v>
      </c>
      <c r="CD889" s="31">
        <f t="shared" si="378"/>
        <v>6.9488842999999995E-2</v>
      </c>
      <c r="CE889" s="31">
        <f t="shared" si="379"/>
        <v>0</v>
      </c>
      <c r="CF889" s="85" t="s">
        <v>1402</v>
      </c>
    </row>
    <row r="890" spans="1:84" ht="54.75" customHeight="1" x14ac:dyDescent="0.25">
      <c r="A890" s="7" t="s">
        <v>128</v>
      </c>
      <c r="B890" s="17" t="s">
        <v>380</v>
      </c>
      <c r="C890" s="8" t="s">
        <v>530</v>
      </c>
      <c r="D890" s="63">
        <v>2016</v>
      </c>
      <c r="E890" s="63">
        <v>2016</v>
      </c>
      <c r="F890" s="63" t="s">
        <v>1358</v>
      </c>
      <c r="G890" s="64">
        <v>1.0269784071661237E-2</v>
      </c>
      <c r="H890" s="64">
        <f t="shared" si="383"/>
        <v>6.305647419999999E-2</v>
      </c>
      <c r="I890" s="31" t="s">
        <v>891</v>
      </c>
      <c r="J890" s="31">
        <v>5.1350544299674271E-3</v>
      </c>
      <c r="K890" s="31">
        <f t="shared" si="384"/>
        <v>3.1529234199999999E-2</v>
      </c>
      <c r="L890" s="67" t="s">
        <v>891</v>
      </c>
      <c r="M890" s="64">
        <v>0</v>
      </c>
      <c r="N890" s="31">
        <v>0</v>
      </c>
      <c r="O890" s="65">
        <v>5.1704673599999994E-2</v>
      </c>
      <c r="P890" s="28">
        <v>5.9460374639999987E-2</v>
      </c>
      <c r="Q890" s="28">
        <v>5.1707944087999995E-2</v>
      </c>
      <c r="R890" s="31">
        <v>5.9464135701199988E-2</v>
      </c>
      <c r="S890" s="31">
        <f t="shared" si="381"/>
        <v>3.1527239999999998E-2</v>
      </c>
      <c r="T890" s="31">
        <f t="shared" si="382"/>
        <v>3.1529234199999999E-2</v>
      </c>
      <c r="U890" s="31">
        <f t="shared" si="386"/>
        <v>3.1527239999999998E-2</v>
      </c>
      <c r="V890" s="31">
        <f t="shared" si="385"/>
        <v>0</v>
      </c>
      <c r="W890" s="31">
        <f t="shared" si="380"/>
        <v>0</v>
      </c>
      <c r="X890" s="31">
        <v>0</v>
      </c>
      <c r="Y890" s="28">
        <v>0</v>
      </c>
      <c r="Z890" s="28">
        <v>0</v>
      </c>
      <c r="AA890" s="28">
        <v>0</v>
      </c>
      <c r="AB890" s="28">
        <v>0</v>
      </c>
      <c r="AC890" s="28">
        <v>0</v>
      </c>
      <c r="AD890" s="28">
        <v>0</v>
      </c>
      <c r="AE890" s="28">
        <v>0</v>
      </c>
      <c r="AF890" s="28">
        <v>0</v>
      </c>
      <c r="AG890" s="28">
        <v>0</v>
      </c>
      <c r="AH890" s="28">
        <v>3.1527239999999998E-2</v>
      </c>
      <c r="AI890" s="28">
        <v>0</v>
      </c>
      <c r="AJ890" s="28">
        <v>0</v>
      </c>
      <c r="AK890" s="28">
        <v>3.1527239999999998E-2</v>
      </c>
      <c r="AL890" s="28">
        <v>0</v>
      </c>
      <c r="AM890" s="28">
        <v>3.1529234199999999E-2</v>
      </c>
      <c r="AN890" s="28">
        <v>0</v>
      </c>
      <c r="AO890" s="28">
        <v>0</v>
      </c>
      <c r="AP890" s="28">
        <v>3.1529234199999999E-2</v>
      </c>
      <c r="AQ890" s="28">
        <v>0</v>
      </c>
      <c r="AR890" s="28">
        <v>0</v>
      </c>
      <c r="AS890" s="28">
        <v>0</v>
      </c>
      <c r="AT890" s="28">
        <v>0</v>
      </c>
      <c r="AU890" s="28">
        <v>0</v>
      </c>
      <c r="AV890" s="28">
        <v>0</v>
      </c>
      <c r="AW890" s="28">
        <v>0</v>
      </c>
      <c r="AX890" s="28">
        <v>0</v>
      </c>
      <c r="AY890" s="28">
        <v>0</v>
      </c>
      <c r="AZ890" s="28">
        <v>0</v>
      </c>
      <c r="BA890" s="28">
        <v>0</v>
      </c>
      <c r="BB890" s="28">
        <v>0</v>
      </c>
      <c r="BC890" s="28">
        <v>0</v>
      </c>
      <c r="BD890" s="28">
        <v>0</v>
      </c>
      <c r="BE890" s="28">
        <v>0</v>
      </c>
      <c r="BF890" s="28">
        <v>0</v>
      </c>
      <c r="BG890" s="28">
        <v>0</v>
      </c>
      <c r="BH890" s="28">
        <v>0</v>
      </c>
      <c r="BI890" s="28">
        <v>0</v>
      </c>
      <c r="BJ890" s="28">
        <v>0</v>
      </c>
      <c r="BK890" s="28">
        <v>0</v>
      </c>
      <c r="BL890" s="28">
        <v>0</v>
      </c>
      <c r="BM890" s="28">
        <v>0</v>
      </c>
      <c r="BN890" s="28">
        <v>0</v>
      </c>
      <c r="BO890" s="28">
        <v>0</v>
      </c>
      <c r="BP890" s="28">
        <v>0</v>
      </c>
      <c r="BQ890" s="28">
        <v>0</v>
      </c>
      <c r="BR890" s="28">
        <v>0</v>
      </c>
      <c r="BS890" s="28">
        <v>0</v>
      </c>
      <c r="BT890" s="28">
        <v>0</v>
      </c>
      <c r="BU890" s="28">
        <v>0</v>
      </c>
      <c r="BV890" s="31">
        <f t="shared" ref="BV890:BV953" si="391">AH890+AM890+AR890+AW890+BB890+BG890+BL890</f>
        <v>6.305647419999999E-2</v>
      </c>
      <c r="BW890" s="31">
        <f t="shared" si="387"/>
        <v>0</v>
      </c>
      <c r="BX890" s="31">
        <f t="shared" si="388"/>
        <v>0</v>
      </c>
      <c r="BY890" s="31">
        <f t="shared" si="389"/>
        <v>6.305647419999999E-2</v>
      </c>
      <c r="BZ890" s="31">
        <f t="shared" si="390"/>
        <v>0</v>
      </c>
      <c r="CA890" s="31">
        <f t="shared" ref="CA890:CA953" si="392">AM890+AW890+BG890+BQ890</f>
        <v>3.1529234199999999E-2</v>
      </c>
      <c r="CB890" s="31">
        <f t="shared" ref="CB890:CB953" si="393">AN890+AX890+BH890+BR890</f>
        <v>0</v>
      </c>
      <c r="CC890" s="31">
        <f t="shared" ref="CC890:CC953" si="394">AO890+AY890+BI890+BS890</f>
        <v>0</v>
      </c>
      <c r="CD890" s="31">
        <f t="shared" ref="CD890:CD953" si="395">AP890+AZ890+BJ890+BT890</f>
        <v>3.1529234199999999E-2</v>
      </c>
      <c r="CE890" s="31">
        <f t="shared" ref="CE890:CE953" si="396">AQ890+BA890+BK890+BU890</f>
        <v>0</v>
      </c>
      <c r="CF890" s="85" t="s">
        <v>1402</v>
      </c>
    </row>
    <row r="891" spans="1:84" ht="54.75" customHeight="1" x14ac:dyDescent="0.25">
      <c r="A891" s="7" t="s">
        <v>128</v>
      </c>
      <c r="B891" s="17" t="s">
        <v>381</v>
      </c>
      <c r="C891" s="8" t="s">
        <v>531</v>
      </c>
      <c r="D891" s="63">
        <v>2016</v>
      </c>
      <c r="E891" s="63">
        <v>2016</v>
      </c>
      <c r="F891" s="63" t="s">
        <v>1358</v>
      </c>
      <c r="G891" s="64">
        <v>7.9783912703583083E-3</v>
      </c>
      <c r="H891" s="64">
        <f t="shared" si="383"/>
        <v>4.8987322400000005E-2</v>
      </c>
      <c r="I891" s="31" t="s">
        <v>891</v>
      </c>
      <c r="J891" s="31">
        <v>3.9892609771986975E-3</v>
      </c>
      <c r="K891" s="31">
        <f t="shared" si="384"/>
        <v>2.4494062400000002E-2</v>
      </c>
      <c r="L891" s="67" t="s">
        <v>891</v>
      </c>
      <c r="M891" s="64">
        <v>0</v>
      </c>
      <c r="N891" s="31">
        <v>0</v>
      </c>
      <c r="O891" s="65">
        <v>4.0168946399999995E-2</v>
      </c>
      <c r="P891" s="28">
        <v>4.6194288359999988E-2</v>
      </c>
      <c r="Q891" s="28">
        <v>4.0170262336000004E-2</v>
      </c>
      <c r="R891" s="31">
        <v>4.6195801686400001E-2</v>
      </c>
      <c r="S891" s="31">
        <f t="shared" si="381"/>
        <v>2.4493259999999999E-2</v>
      </c>
      <c r="T891" s="31">
        <f t="shared" si="382"/>
        <v>2.4494062400000002E-2</v>
      </c>
      <c r="U891" s="31">
        <f t="shared" si="386"/>
        <v>2.4493259999999999E-2</v>
      </c>
      <c r="V891" s="31">
        <f t="shared" si="385"/>
        <v>0</v>
      </c>
      <c r="W891" s="31">
        <f t="shared" si="380"/>
        <v>0</v>
      </c>
      <c r="X891" s="31">
        <v>0</v>
      </c>
      <c r="Y891" s="28">
        <v>0</v>
      </c>
      <c r="Z891" s="28">
        <v>0</v>
      </c>
      <c r="AA891" s="28">
        <v>0</v>
      </c>
      <c r="AB891" s="28">
        <v>0</v>
      </c>
      <c r="AC891" s="28">
        <v>0</v>
      </c>
      <c r="AD891" s="28">
        <v>0</v>
      </c>
      <c r="AE891" s="28">
        <v>0</v>
      </c>
      <c r="AF891" s="28">
        <v>0</v>
      </c>
      <c r="AG891" s="28">
        <v>0</v>
      </c>
      <c r="AH891" s="28">
        <v>2.4493259999999999E-2</v>
      </c>
      <c r="AI891" s="28">
        <v>0</v>
      </c>
      <c r="AJ891" s="28">
        <v>0</v>
      </c>
      <c r="AK891" s="28">
        <v>2.4493259999999999E-2</v>
      </c>
      <c r="AL891" s="28">
        <v>0</v>
      </c>
      <c r="AM891" s="28">
        <v>2.4494062400000002E-2</v>
      </c>
      <c r="AN891" s="28">
        <v>0</v>
      </c>
      <c r="AO891" s="28">
        <v>0</v>
      </c>
      <c r="AP891" s="28">
        <v>2.4494062400000002E-2</v>
      </c>
      <c r="AQ891" s="28">
        <v>0</v>
      </c>
      <c r="AR891" s="28">
        <v>0</v>
      </c>
      <c r="AS891" s="28">
        <v>0</v>
      </c>
      <c r="AT891" s="28">
        <v>0</v>
      </c>
      <c r="AU891" s="28">
        <v>0</v>
      </c>
      <c r="AV891" s="28">
        <v>0</v>
      </c>
      <c r="AW891" s="28">
        <v>0</v>
      </c>
      <c r="AX891" s="28">
        <v>0</v>
      </c>
      <c r="AY891" s="28">
        <v>0</v>
      </c>
      <c r="AZ891" s="28">
        <v>0</v>
      </c>
      <c r="BA891" s="28">
        <v>0</v>
      </c>
      <c r="BB891" s="28">
        <v>0</v>
      </c>
      <c r="BC891" s="28">
        <v>0</v>
      </c>
      <c r="BD891" s="28">
        <v>0</v>
      </c>
      <c r="BE891" s="28">
        <v>0</v>
      </c>
      <c r="BF891" s="28">
        <v>0</v>
      </c>
      <c r="BG891" s="28">
        <v>0</v>
      </c>
      <c r="BH891" s="28">
        <v>0</v>
      </c>
      <c r="BI891" s="28">
        <v>0</v>
      </c>
      <c r="BJ891" s="28">
        <v>0</v>
      </c>
      <c r="BK891" s="28">
        <v>0</v>
      </c>
      <c r="BL891" s="28">
        <v>0</v>
      </c>
      <c r="BM891" s="28">
        <v>0</v>
      </c>
      <c r="BN891" s="28">
        <v>0</v>
      </c>
      <c r="BO891" s="28">
        <v>0</v>
      </c>
      <c r="BP891" s="28">
        <v>0</v>
      </c>
      <c r="BQ891" s="28">
        <v>0</v>
      </c>
      <c r="BR891" s="28">
        <v>0</v>
      </c>
      <c r="BS891" s="28">
        <v>0</v>
      </c>
      <c r="BT891" s="28">
        <v>0</v>
      </c>
      <c r="BU891" s="28">
        <v>0</v>
      </c>
      <c r="BV891" s="31">
        <f t="shared" si="391"/>
        <v>4.8987322400000005E-2</v>
      </c>
      <c r="BW891" s="31">
        <f t="shared" si="387"/>
        <v>0</v>
      </c>
      <c r="BX891" s="31">
        <f t="shared" si="388"/>
        <v>0</v>
      </c>
      <c r="BY891" s="31">
        <f t="shared" si="389"/>
        <v>4.8987322400000005E-2</v>
      </c>
      <c r="BZ891" s="31">
        <f t="shared" si="390"/>
        <v>0</v>
      </c>
      <c r="CA891" s="31">
        <f t="shared" si="392"/>
        <v>2.4494062400000002E-2</v>
      </c>
      <c r="CB891" s="31">
        <f t="shared" si="393"/>
        <v>0</v>
      </c>
      <c r="CC891" s="31">
        <f t="shared" si="394"/>
        <v>0</v>
      </c>
      <c r="CD891" s="31">
        <f t="shared" si="395"/>
        <v>2.4494062400000002E-2</v>
      </c>
      <c r="CE891" s="31">
        <f t="shared" si="396"/>
        <v>0</v>
      </c>
      <c r="CF891" s="85" t="s">
        <v>1402</v>
      </c>
    </row>
    <row r="892" spans="1:84" ht="54.75" customHeight="1" x14ac:dyDescent="0.25">
      <c r="A892" s="7" t="s">
        <v>128</v>
      </c>
      <c r="B892" s="17" t="s">
        <v>382</v>
      </c>
      <c r="C892" s="8" t="s">
        <v>532</v>
      </c>
      <c r="D892" s="63">
        <v>2016</v>
      </c>
      <c r="E892" s="63">
        <v>2016</v>
      </c>
      <c r="F892" s="63" t="s">
        <v>1358</v>
      </c>
      <c r="G892" s="64">
        <v>3.2007190586319213E-2</v>
      </c>
      <c r="H892" s="64">
        <f t="shared" si="383"/>
        <v>0.19652415019999997</v>
      </c>
      <c r="I892" s="31" t="s">
        <v>891</v>
      </c>
      <c r="J892" s="31">
        <v>1.6003584723127035E-2</v>
      </c>
      <c r="K892" s="31">
        <f t="shared" si="384"/>
        <v>9.82620102E-2</v>
      </c>
      <c r="L892" s="67" t="s">
        <v>891</v>
      </c>
      <c r="M892" s="64">
        <v>0</v>
      </c>
      <c r="N892" s="31">
        <v>0</v>
      </c>
      <c r="O892" s="65">
        <v>0.16114990959999997</v>
      </c>
      <c r="P892" s="28">
        <v>0.18532239603999995</v>
      </c>
      <c r="Q892" s="28">
        <v>0.161149696728</v>
      </c>
      <c r="R892" s="31">
        <v>0.1853221512372</v>
      </c>
      <c r="S892" s="31">
        <f t="shared" si="381"/>
        <v>9.8262139999999984E-2</v>
      </c>
      <c r="T892" s="31">
        <f t="shared" si="382"/>
        <v>9.82620102E-2</v>
      </c>
      <c r="U892" s="31">
        <f t="shared" si="386"/>
        <v>9.8262139999999984E-2</v>
      </c>
      <c r="V892" s="31">
        <f t="shared" si="385"/>
        <v>0</v>
      </c>
      <c r="W892" s="31">
        <f t="shared" si="380"/>
        <v>0</v>
      </c>
      <c r="X892" s="31">
        <v>0</v>
      </c>
      <c r="Y892" s="28">
        <v>0</v>
      </c>
      <c r="Z892" s="28">
        <v>0</v>
      </c>
      <c r="AA892" s="28">
        <v>0</v>
      </c>
      <c r="AB892" s="28">
        <v>0</v>
      </c>
      <c r="AC892" s="28">
        <v>0</v>
      </c>
      <c r="AD892" s="28">
        <v>0</v>
      </c>
      <c r="AE892" s="28">
        <v>0</v>
      </c>
      <c r="AF892" s="28">
        <v>0</v>
      </c>
      <c r="AG892" s="28">
        <v>0</v>
      </c>
      <c r="AH892" s="28">
        <v>9.8262139999999984E-2</v>
      </c>
      <c r="AI892" s="28">
        <v>0</v>
      </c>
      <c r="AJ892" s="28">
        <v>0</v>
      </c>
      <c r="AK892" s="28">
        <v>9.8262139999999984E-2</v>
      </c>
      <c r="AL892" s="28">
        <v>0</v>
      </c>
      <c r="AM892" s="28">
        <v>9.82620102E-2</v>
      </c>
      <c r="AN892" s="28">
        <v>0</v>
      </c>
      <c r="AO892" s="28">
        <v>0</v>
      </c>
      <c r="AP892" s="28">
        <v>9.82620102E-2</v>
      </c>
      <c r="AQ892" s="28">
        <v>0</v>
      </c>
      <c r="AR892" s="28">
        <v>0</v>
      </c>
      <c r="AS892" s="28">
        <v>0</v>
      </c>
      <c r="AT892" s="28">
        <v>0</v>
      </c>
      <c r="AU892" s="28">
        <v>0</v>
      </c>
      <c r="AV892" s="28">
        <v>0</v>
      </c>
      <c r="AW892" s="28">
        <v>0</v>
      </c>
      <c r="AX892" s="28">
        <v>0</v>
      </c>
      <c r="AY892" s="28">
        <v>0</v>
      </c>
      <c r="AZ892" s="28">
        <v>0</v>
      </c>
      <c r="BA892" s="28">
        <v>0</v>
      </c>
      <c r="BB892" s="28">
        <v>0</v>
      </c>
      <c r="BC892" s="28">
        <v>0</v>
      </c>
      <c r="BD892" s="28">
        <v>0</v>
      </c>
      <c r="BE892" s="28">
        <v>0</v>
      </c>
      <c r="BF892" s="28">
        <v>0</v>
      </c>
      <c r="BG892" s="28">
        <v>0</v>
      </c>
      <c r="BH892" s="28">
        <v>0</v>
      </c>
      <c r="BI892" s="28">
        <v>0</v>
      </c>
      <c r="BJ892" s="28">
        <v>0</v>
      </c>
      <c r="BK892" s="28">
        <v>0</v>
      </c>
      <c r="BL892" s="28">
        <v>0</v>
      </c>
      <c r="BM892" s="28">
        <v>0</v>
      </c>
      <c r="BN892" s="28">
        <v>0</v>
      </c>
      <c r="BO892" s="28">
        <v>0</v>
      </c>
      <c r="BP892" s="28">
        <v>0</v>
      </c>
      <c r="BQ892" s="28">
        <v>0</v>
      </c>
      <c r="BR892" s="28">
        <v>0</v>
      </c>
      <c r="BS892" s="28">
        <v>0</v>
      </c>
      <c r="BT892" s="28">
        <v>0</v>
      </c>
      <c r="BU892" s="28">
        <v>0</v>
      </c>
      <c r="BV892" s="31">
        <f t="shared" si="391"/>
        <v>0.19652415019999997</v>
      </c>
      <c r="BW892" s="31">
        <f t="shared" si="387"/>
        <v>0</v>
      </c>
      <c r="BX892" s="31">
        <f t="shared" si="388"/>
        <v>0</v>
      </c>
      <c r="BY892" s="31">
        <f t="shared" si="389"/>
        <v>0.19652415019999997</v>
      </c>
      <c r="BZ892" s="31">
        <f t="shared" si="390"/>
        <v>0</v>
      </c>
      <c r="CA892" s="31">
        <f t="shared" si="392"/>
        <v>9.82620102E-2</v>
      </c>
      <c r="CB892" s="31">
        <f t="shared" si="393"/>
        <v>0</v>
      </c>
      <c r="CC892" s="31">
        <f t="shared" si="394"/>
        <v>0</v>
      </c>
      <c r="CD892" s="31">
        <f t="shared" si="395"/>
        <v>9.82620102E-2</v>
      </c>
      <c r="CE892" s="31">
        <f t="shared" si="396"/>
        <v>0</v>
      </c>
      <c r="CF892" s="85" t="s">
        <v>1402</v>
      </c>
    </row>
    <row r="893" spans="1:84" ht="54.75" customHeight="1" x14ac:dyDescent="0.25">
      <c r="A893" s="7" t="s">
        <v>128</v>
      </c>
      <c r="B893" s="17" t="s">
        <v>383</v>
      </c>
      <c r="C893" s="8" t="s">
        <v>533</v>
      </c>
      <c r="D893" s="63">
        <v>2016</v>
      </c>
      <c r="E893" s="63">
        <v>2016</v>
      </c>
      <c r="F893" s="63" t="s">
        <v>1358</v>
      </c>
      <c r="G893" s="64">
        <v>0.38093170309446256</v>
      </c>
      <c r="H893" s="64">
        <f t="shared" si="383"/>
        <v>2.3389206570000001</v>
      </c>
      <c r="I893" s="31" t="s">
        <v>891</v>
      </c>
      <c r="J893" s="31">
        <v>0.19046548159609117</v>
      </c>
      <c r="K893" s="31">
        <f t="shared" si="384"/>
        <v>1.1694580569999997</v>
      </c>
      <c r="L893" s="67" t="s">
        <v>891</v>
      </c>
      <c r="M893" s="64">
        <v>0</v>
      </c>
      <c r="N893" s="31">
        <v>0</v>
      </c>
      <c r="O893" s="65">
        <v>1.9179186640000001</v>
      </c>
      <c r="P893" s="28">
        <v>2.2056064636000001</v>
      </c>
      <c r="Q893" s="28">
        <v>1.9179112134799994</v>
      </c>
      <c r="R893" s="31">
        <v>2.2055978955019993</v>
      </c>
      <c r="S893" s="31">
        <f t="shared" si="381"/>
        <v>1.1694626000000001</v>
      </c>
      <c r="T893" s="31">
        <f t="shared" si="382"/>
        <v>1.1694580569999997</v>
      </c>
      <c r="U893" s="31">
        <f t="shared" si="386"/>
        <v>1.1694626000000001</v>
      </c>
      <c r="V893" s="31">
        <f t="shared" si="385"/>
        <v>0</v>
      </c>
      <c r="W893" s="31">
        <f t="shared" si="380"/>
        <v>0</v>
      </c>
      <c r="X893" s="31">
        <v>0</v>
      </c>
      <c r="Y893" s="28">
        <v>0</v>
      </c>
      <c r="Z893" s="28">
        <v>0</v>
      </c>
      <c r="AA893" s="28">
        <v>0</v>
      </c>
      <c r="AB893" s="28">
        <v>0</v>
      </c>
      <c r="AC893" s="28">
        <v>0</v>
      </c>
      <c r="AD893" s="28">
        <v>0</v>
      </c>
      <c r="AE893" s="28">
        <v>0</v>
      </c>
      <c r="AF893" s="28">
        <v>0</v>
      </c>
      <c r="AG893" s="28">
        <v>0</v>
      </c>
      <c r="AH893" s="28">
        <v>1.1694626000000001</v>
      </c>
      <c r="AI893" s="28">
        <v>0</v>
      </c>
      <c r="AJ893" s="28">
        <v>0</v>
      </c>
      <c r="AK893" s="28">
        <v>1.1694626000000001</v>
      </c>
      <c r="AL893" s="28">
        <v>0</v>
      </c>
      <c r="AM893" s="28">
        <v>1.1694580569999997</v>
      </c>
      <c r="AN893" s="28">
        <v>0</v>
      </c>
      <c r="AO893" s="28">
        <v>0</v>
      </c>
      <c r="AP893" s="28">
        <v>1.1694580569999997</v>
      </c>
      <c r="AQ893" s="28">
        <v>0</v>
      </c>
      <c r="AR893" s="28">
        <v>0</v>
      </c>
      <c r="AS893" s="28">
        <v>0</v>
      </c>
      <c r="AT893" s="28">
        <v>0</v>
      </c>
      <c r="AU893" s="28">
        <v>0</v>
      </c>
      <c r="AV893" s="28">
        <v>0</v>
      </c>
      <c r="AW893" s="28">
        <v>0</v>
      </c>
      <c r="AX893" s="28">
        <v>0</v>
      </c>
      <c r="AY893" s="28">
        <v>0</v>
      </c>
      <c r="AZ893" s="28">
        <v>0</v>
      </c>
      <c r="BA893" s="28">
        <v>0</v>
      </c>
      <c r="BB893" s="28">
        <v>0</v>
      </c>
      <c r="BC893" s="28">
        <v>0</v>
      </c>
      <c r="BD893" s="28">
        <v>0</v>
      </c>
      <c r="BE893" s="28">
        <v>0</v>
      </c>
      <c r="BF893" s="28">
        <v>0</v>
      </c>
      <c r="BG893" s="28">
        <v>0</v>
      </c>
      <c r="BH893" s="28">
        <v>0</v>
      </c>
      <c r="BI893" s="28">
        <v>0</v>
      </c>
      <c r="BJ893" s="28">
        <v>0</v>
      </c>
      <c r="BK893" s="28">
        <v>0</v>
      </c>
      <c r="BL893" s="28">
        <v>0</v>
      </c>
      <c r="BM893" s="28">
        <v>0</v>
      </c>
      <c r="BN893" s="28">
        <v>0</v>
      </c>
      <c r="BO893" s="28">
        <v>0</v>
      </c>
      <c r="BP893" s="28">
        <v>0</v>
      </c>
      <c r="BQ893" s="28">
        <v>0</v>
      </c>
      <c r="BR893" s="28">
        <v>0</v>
      </c>
      <c r="BS893" s="28">
        <v>0</v>
      </c>
      <c r="BT893" s="28">
        <v>0</v>
      </c>
      <c r="BU893" s="28">
        <v>0</v>
      </c>
      <c r="BV893" s="31">
        <f t="shared" si="391"/>
        <v>2.3389206570000001</v>
      </c>
      <c r="BW893" s="31">
        <f t="shared" si="387"/>
        <v>0</v>
      </c>
      <c r="BX893" s="31">
        <f t="shared" si="388"/>
        <v>0</v>
      </c>
      <c r="BY893" s="31">
        <f t="shared" si="389"/>
        <v>2.3389206570000001</v>
      </c>
      <c r="BZ893" s="31">
        <f t="shared" si="390"/>
        <v>0</v>
      </c>
      <c r="CA893" s="31">
        <f t="shared" si="392"/>
        <v>1.1694580569999997</v>
      </c>
      <c r="CB893" s="31">
        <f t="shared" si="393"/>
        <v>0</v>
      </c>
      <c r="CC893" s="31">
        <f t="shared" si="394"/>
        <v>0</v>
      </c>
      <c r="CD893" s="31">
        <f t="shared" si="395"/>
        <v>1.1694580569999997</v>
      </c>
      <c r="CE893" s="31">
        <f t="shared" si="396"/>
        <v>0</v>
      </c>
      <c r="CF893" s="85" t="s">
        <v>1402</v>
      </c>
    </row>
    <row r="894" spans="1:84" ht="54.75" customHeight="1" x14ac:dyDescent="0.25">
      <c r="A894" s="7" t="s">
        <v>128</v>
      </c>
      <c r="B894" s="17" t="s">
        <v>384</v>
      </c>
      <c r="C894" s="8" t="s">
        <v>534</v>
      </c>
      <c r="D894" s="63">
        <v>2016</v>
      </c>
      <c r="E894" s="63">
        <v>2016</v>
      </c>
      <c r="F894" s="63" t="s">
        <v>1358</v>
      </c>
      <c r="G894" s="64">
        <v>0.24711592286644954</v>
      </c>
      <c r="H894" s="64">
        <f t="shared" si="383"/>
        <v>1.5172917664000001</v>
      </c>
      <c r="I894" s="31" t="s">
        <v>891</v>
      </c>
      <c r="J894" s="31">
        <v>0.10688676000000001</v>
      </c>
      <c r="K894" s="31">
        <f t="shared" si="384"/>
        <v>0.65628470640000003</v>
      </c>
      <c r="L894" s="67" t="s">
        <v>891</v>
      </c>
      <c r="M894" s="64">
        <v>0</v>
      </c>
      <c r="N894" s="31">
        <v>0</v>
      </c>
      <c r="O894" s="65">
        <v>1.4120515784000001</v>
      </c>
      <c r="P894" s="28">
        <v>1.62385931516</v>
      </c>
      <c r="Q894" s="28">
        <v>1.0763069184959999</v>
      </c>
      <c r="R894" s="31">
        <v>1.2377529562703997</v>
      </c>
      <c r="S894" s="31">
        <f t="shared" si="381"/>
        <v>0.86100706000000005</v>
      </c>
      <c r="T894" s="31">
        <f t="shared" si="382"/>
        <v>0.65628470640000003</v>
      </c>
      <c r="U894" s="31">
        <f t="shared" si="386"/>
        <v>0.86100706000000005</v>
      </c>
      <c r="V894" s="31">
        <f t="shared" si="385"/>
        <v>0</v>
      </c>
      <c r="W894" s="31">
        <f t="shared" si="380"/>
        <v>0</v>
      </c>
      <c r="X894" s="31">
        <v>0</v>
      </c>
      <c r="Y894" s="28">
        <v>0</v>
      </c>
      <c r="Z894" s="28">
        <v>0</v>
      </c>
      <c r="AA894" s="28">
        <v>0</v>
      </c>
      <c r="AB894" s="28">
        <v>0</v>
      </c>
      <c r="AC894" s="28">
        <v>0</v>
      </c>
      <c r="AD894" s="28">
        <v>0</v>
      </c>
      <c r="AE894" s="28">
        <v>0</v>
      </c>
      <c r="AF894" s="28">
        <v>0</v>
      </c>
      <c r="AG894" s="28">
        <v>0</v>
      </c>
      <c r="AH894" s="28">
        <v>0.86100706000000005</v>
      </c>
      <c r="AI894" s="28">
        <v>0</v>
      </c>
      <c r="AJ894" s="28">
        <v>0</v>
      </c>
      <c r="AK894" s="28">
        <v>0.86100706000000005</v>
      </c>
      <c r="AL894" s="28">
        <v>0</v>
      </c>
      <c r="AM894" s="28">
        <v>0.65628470640000003</v>
      </c>
      <c r="AN894" s="28">
        <v>0</v>
      </c>
      <c r="AO894" s="28">
        <v>0</v>
      </c>
      <c r="AP894" s="28">
        <v>0.65628470640000003</v>
      </c>
      <c r="AQ894" s="28">
        <v>0</v>
      </c>
      <c r="AR894" s="28">
        <v>0</v>
      </c>
      <c r="AS894" s="28">
        <v>0</v>
      </c>
      <c r="AT894" s="28">
        <v>0</v>
      </c>
      <c r="AU894" s="28">
        <v>0</v>
      </c>
      <c r="AV894" s="28">
        <v>0</v>
      </c>
      <c r="AW894" s="28">
        <v>0</v>
      </c>
      <c r="AX894" s="28">
        <v>0</v>
      </c>
      <c r="AY894" s="28">
        <v>0</v>
      </c>
      <c r="AZ894" s="28">
        <v>0</v>
      </c>
      <c r="BA894" s="28">
        <v>0</v>
      </c>
      <c r="BB894" s="28">
        <v>0</v>
      </c>
      <c r="BC894" s="28">
        <v>0</v>
      </c>
      <c r="BD894" s="28">
        <v>0</v>
      </c>
      <c r="BE894" s="28">
        <v>0</v>
      </c>
      <c r="BF894" s="28">
        <v>0</v>
      </c>
      <c r="BG894" s="28">
        <v>0</v>
      </c>
      <c r="BH894" s="28">
        <v>0</v>
      </c>
      <c r="BI894" s="28">
        <v>0</v>
      </c>
      <c r="BJ894" s="28">
        <v>0</v>
      </c>
      <c r="BK894" s="28">
        <v>0</v>
      </c>
      <c r="BL894" s="28">
        <v>0</v>
      </c>
      <c r="BM894" s="28">
        <v>0</v>
      </c>
      <c r="BN894" s="28">
        <v>0</v>
      </c>
      <c r="BO894" s="28">
        <v>0</v>
      </c>
      <c r="BP894" s="28">
        <v>0</v>
      </c>
      <c r="BQ894" s="28">
        <v>0</v>
      </c>
      <c r="BR894" s="28">
        <v>0</v>
      </c>
      <c r="BS894" s="28">
        <v>0</v>
      </c>
      <c r="BT894" s="28">
        <v>0</v>
      </c>
      <c r="BU894" s="28">
        <v>0</v>
      </c>
      <c r="BV894" s="31">
        <f t="shared" si="391"/>
        <v>1.5172917664000001</v>
      </c>
      <c r="BW894" s="31">
        <f t="shared" si="387"/>
        <v>0</v>
      </c>
      <c r="BX894" s="31">
        <f t="shared" si="388"/>
        <v>0</v>
      </c>
      <c r="BY894" s="31">
        <f t="shared" si="389"/>
        <v>1.5172917664000001</v>
      </c>
      <c r="BZ894" s="31">
        <f t="shared" si="390"/>
        <v>0</v>
      </c>
      <c r="CA894" s="31">
        <f t="shared" si="392"/>
        <v>0.65628470640000003</v>
      </c>
      <c r="CB894" s="31">
        <f t="shared" si="393"/>
        <v>0</v>
      </c>
      <c r="CC894" s="31">
        <f t="shared" si="394"/>
        <v>0</v>
      </c>
      <c r="CD894" s="31">
        <f t="shared" si="395"/>
        <v>0.65628470640000003</v>
      </c>
      <c r="CE894" s="31">
        <f t="shared" si="396"/>
        <v>0</v>
      </c>
      <c r="CF894" s="85" t="s">
        <v>1402</v>
      </c>
    </row>
    <row r="895" spans="1:84" ht="54.75" customHeight="1" x14ac:dyDescent="0.25">
      <c r="A895" s="7" t="s">
        <v>128</v>
      </c>
      <c r="B895" s="17" t="s">
        <v>659</v>
      </c>
      <c r="C895" s="8" t="s">
        <v>535</v>
      </c>
      <c r="D895" s="63">
        <v>2016</v>
      </c>
      <c r="E895" s="63">
        <v>2016</v>
      </c>
      <c r="F895" s="63" t="s">
        <v>1358</v>
      </c>
      <c r="G895" s="64">
        <v>0.82372722752351091</v>
      </c>
      <c r="H895" s="64">
        <f t="shared" si="383"/>
        <v>5.2553797115999998</v>
      </c>
      <c r="I895" s="31" t="s">
        <v>891</v>
      </c>
      <c r="J895" s="31">
        <v>0.41931145009404386</v>
      </c>
      <c r="K895" s="31">
        <f t="shared" si="384"/>
        <v>2.6752070515999997</v>
      </c>
      <c r="L895" s="67" t="s">
        <v>891</v>
      </c>
      <c r="M895" s="64">
        <v>0</v>
      </c>
      <c r="N895" s="31">
        <v>0</v>
      </c>
      <c r="O895" s="65">
        <v>4.2314831623999991</v>
      </c>
      <c r="P895" s="28">
        <v>4.8662056367599984</v>
      </c>
      <c r="Q895" s="28">
        <v>4.387339564623999</v>
      </c>
      <c r="R895" s="31">
        <v>5.0454404993175981</v>
      </c>
      <c r="S895" s="31">
        <f t="shared" si="381"/>
        <v>2.5801726599999997</v>
      </c>
      <c r="T895" s="31">
        <f t="shared" si="382"/>
        <v>2.6752070515999997</v>
      </c>
      <c r="U895" s="31">
        <f t="shared" si="386"/>
        <v>2.5801726599999997</v>
      </c>
      <c r="V895" s="31">
        <f t="shared" si="385"/>
        <v>0</v>
      </c>
      <c r="W895" s="31">
        <f t="shared" si="380"/>
        <v>0</v>
      </c>
      <c r="X895" s="31">
        <v>0</v>
      </c>
      <c r="Y895" s="28">
        <v>0</v>
      </c>
      <c r="Z895" s="28">
        <v>0</v>
      </c>
      <c r="AA895" s="28">
        <v>0</v>
      </c>
      <c r="AB895" s="28">
        <v>0</v>
      </c>
      <c r="AC895" s="28">
        <v>0</v>
      </c>
      <c r="AD895" s="28">
        <v>0</v>
      </c>
      <c r="AE895" s="28">
        <v>0</v>
      </c>
      <c r="AF895" s="28">
        <v>0</v>
      </c>
      <c r="AG895" s="28">
        <v>0</v>
      </c>
      <c r="AH895" s="28">
        <v>2.5801726599999997</v>
      </c>
      <c r="AI895" s="28">
        <v>0</v>
      </c>
      <c r="AJ895" s="28">
        <v>0</v>
      </c>
      <c r="AK895" s="28">
        <v>2.5801726599999997</v>
      </c>
      <c r="AL895" s="28">
        <v>0</v>
      </c>
      <c r="AM895" s="28">
        <v>2.6752070515999997</v>
      </c>
      <c r="AN895" s="28">
        <v>0</v>
      </c>
      <c r="AO895" s="28">
        <v>0</v>
      </c>
      <c r="AP895" s="28">
        <v>2.6752070515999997</v>
      </c>
      <c r="AQ895" s="28">
        <v>0</v>
      </c>
      <c r="AR895" s="28">
        <v>0</v>
      </c>
      <c r="AS895" s="28">
        <v>0</v>
      </c>
      <c r="AT895" s="28">
        <v>0</v>
      </c>
      <c r="AU895" s="28">
        <v>0</v>
      </c>
      <c r="AV895" s="28">
        <v>0</v>
      </c>
      <c r="AW895" s="28">
        <v>0</v>
      </c>
      <c r="AX895" s="28">
        <v>0</v>
      </c>
      <c r="AY895" s="28">
        <v>0</v>
      </c>
      <c r="AZ895" s="28">
        <v>0</v>
      </c>
      <c r="BA895" s="28">
        <v>0</v>
      </c>
      <c r="BB895" s="28">
        <v>0</v>
      </c>
      <c r="BC895" s="28">
        <v>0</v>
      </c>
      <c r="BD895" s="28">
        <v>0</v>
      </c>
      <c r="BE895" s="28">
        <v>0</v>
      </c>
      <c r="BF895" s="28">
        <v>0</v>
      </c>
      <c r="BG895" s="28">
        <v>0</v>
      </c>
      <c r="BH895" s="28">
        <v>0</v>
      </c>
      <c r="BI895" s="28">
        <v>0</v>
      </c>
      <c r="BJ895" s="28">
        <v>0</v>
      </c>
      <c r="BK895" s="28">
        <v>0</v>
      </c>
      <c r="BL895" s="28">
        <v>0</v>
      </c>
      <c r="BM895" s="28">
        <v>0</v>
      </c>
      <c r="BN895" s="28">
        <v>0</v>
      </c>
      <c r="BO895" s="28">
        <v>0</v>
      </c>
      <c r="BP895" s="28">
        <v>0</v>
      </c>
      <c r="BQ895" s="28">
        <v>0</v>
      </c>
      <c r="BR895" s="28">
        <v>0</v>
      </c>
      <c r="BS895" s="28">
        <v>0</v>
      </c>
      <c r="BT895" s="28">
        <v>0</v>
      </c>
      <c r="BU895" s="28">
        <v>0</v>
      </c>
      <c r="BV895" s="31">
        <f t="shared" si="391"/>
        <v>5.2553797115999998</v>
      </c>
      <c r="BW895" s="31">
        <f t="shared" si="387"/>
        <v>0</v>
      </c>
      <c r="BX895" s="31">
        <f t="shared" si="388"/>
        <v>0</v>
      </c>
      <c r="BY895" s="31">
        <f t="shared" si="389"/>
        <v>5.2553797115999998</v>
      </c>
      <c r="BZ895" s="31">
        <f t="shared" si="390"/>
        <v>0</v>
      </c>
      <c r="CA895" s="31">
        <f t="shared" si="392"/>
        <v>2.6752070515999997</v>
      </c>
      <c r="CB895" s="31">
        <f t="shared" si="393"/>
        <v>0</v>
      </c>
      <c r="CC895" s="31">
        <f t="shared" si="394"/>
        <v>0</v>
      </c>
      <c r="CD895" s="31">
        <f t="shared" si="395"/>
        <v>2.6752070515999997</v>
      </c>
      <c r="CE895" s="31">
        <f t="shared" si="396"/>
        <v>0</v>
      </c>
      <c r="CF895" s="85" t="s">
        <v>1402</v>
      </c>
    </row>
    <row r="896" spans="1:84" ht="54.75" customHeight="1" x14ac:dyDescent="0.25">
      <c r="A896" s="7" t="s">
        <v>128</v>
      </c>
      <c r="B896" s="17" t="s">
        <v>385</v>
      </c>
      <c r="C896" s="8" t="s">
        <v>536</v>
      </c>
      <c r="D896" s="63">
        <v>2016</v>
      </c>
      <c r="E896" s="63">
        <v>2016</v>
      </c>
      <c r="F896" s="63" t="s">
        <v>1358</v>
      </c>
      <c r="G896" s="64">
        <v>0.22090682714733539</v>
      </c>
      <c r="H896" s="64">
        <f t="shared" si="383"/>
        <v>1.4093855571999998</v>
      </c>
      <c r="I896" s="31" t="s">
        <v>891</v>
      </c>
      <c r="J896" s="31">
        <v>0.13899670175548587</v>
      </c>
      <c r="K896" s="31">
        <f t="shared" si="384"/>
        <v>0.8867989571999999</v>
      </c>
      <c r="L896" s="67" t="s">
        <v>891</v>
      </c>
      <c r="M896" s="64">
        <v>0</v>
      </c>
      <c r="N896" s="31">
        <v>0</v>
      </c>
      <c r="O896" s="65">
        <v>0.85704202399999996</v>
      </c>
      <c r="P896" s="28">
        <v>0.98559832759999988</v>
      </c>
      <c r="Q896" s="28">
        <v>1.4543502898079999</v>
      </c>
      <c r="R896" s="31">
        <v>1.6725028332791998</v>
      </c>
      <c r="S896" s="31">
        <f t="shared" si="381"/>
        <v>0.52258660000000001</v>
      </c>
      <c r="T896" s="31">
        <f t="shared" si="382"/>
        <v>0.8867989571999999</v>
      </c>
      <c r="U896" s="31">
        <f t="shared" si="386"/>
        <v>0.52258660000000001</v>
      </c>
      <c r="V896" s="31">
        <f t="shared" si="385"/>
        <v>0</v>
      </c>
      <c r="W896" s="31">
        <f t="shared" si="380"/>
        <v>0</v>
      </c>
      <c r="X896" s="31">
        <v>0</v>
      </c>
      <c r="Y896" s="28">
        <v>0</v>
      </c>
      <c r="Z896" s="28">
        <v>0</v>
      </c>
      <c r="AA896" s="28">
        <v>0</v>
      </c>
      <c r="AB896" s="28">
        <v>0</v>
      </c>
      <c r="AC896" s="28">
        <v>0</v>
      </c>
      <c r="AD896" s="28">
        <v>0</v>
      </c>
      <c r="AE896" s="28">
        <v>0</v>
      </c>
      <c r="AF896" s="28">
        <v>0</v>
      </c>
      <c r="AG896" s="28">
        <v>0</v>
      </c>
      <c r="AH896" s="28">
        <v>0.52258660000000001</v>
      </c>
      <c r="AI896" s="28">
        <v>0</v>
      </c>
      <c r="AJ896" s="28">
        <v>0</v>
      </c>
      <c r="AK896" s="28">
        <v>0.52258660000000001</v>
      </c>
      <c r="AL896" s="28">
        <v>0</v>
      </c>
      <c r="AM896" s="28">
        <v>0.8867989571999999</v>
      </c>
      <c r="AN896" s="28">
        <v>0</v>
      </c>
      <c r="AO896" s="28">
        <v>0</v>
      </c>
      <c r="AP896" s="28">
        <v>0.8867989571999999</v>
      </c>
      <c r="AQ896" s="28">
        <v>0</v>
      </c>
      <c r="AR896" s="28">
        <v>0</v>
      </c>
      <c r="AS896" s="28">
        <v>0</v>
      </c>
      <c r="AT896" s="28">
        <v>0</v>
      </c>
      <c r="AU896" s="28">
        <v>0</v>
      </c>
      <c r="AV896" s="28">
        <v>0</v>
      </c>
      <c r="AW896" s="28">
        <v>0</v>
      </c>
      <c r="AX896" s="28">
        <v>0</v>
      </c>
      <c r="AY896" s="28">
        <v>0</v>
      </c>
      <c r="AZ896" s="28">
        <v>0</v>
      </c>
      <c r="BA896" s="28">
        <v>0</v>
      </c>
      <c r="BB896" s="28">
        <v>0</v>
      </c>
      <c r="BC896" s="28">
        <v>0</v>
      </c>
      <c r="BD896" s="28">
        <v>0</v>
      </c>
      <c r="BE896" s="28">
        <v>0</v>
      </c>
      <c r="BF896" s="28">
        <v>0</v>
      </c>
      <c r="BG896" s="28">
        <v>0</v>
      </c>
      <c r="BH896" s="28">
        <v>0</v>
      </c>
      <c r="BI896" s="28">
        <v>0</v>
      </c>
      <c r="BJ896" s="28">
        <v>0</v>
      </c>
      <c r="BK896" s="28">
        <v>0</v>
      </c>
      <c r="BL896" s="28">
        <v>0</v>
      </c>
      <c r="BM896" s="28">
        <v>0</v>
      </c>
      <c r="BN896" s="28">
        <v>0</v>
      </c>
      <c r="BO896" s="28">
        <v>0</v>
      </c>
      <c r="BP896" s="28">
        <v>0</v>
      </c>
      <c r="BQ896" s="28">
        <v>0</v>
      </c>
      <c r="BR896" s="28">
        <v>0</v>
      </c>
      <c r="BS896" s="28">
        <v>0</v>
      </c>
      <c r="BT896" s="28">
        <v>0</v>
      </c>
      <c r="BU896" s="28">
        <v>0</v>
      </c>
      <c r="BV896" s="31">
        <f t="shared" si="391"/>
        <v>1.4093855571999998</v>
      </c>
      <c r="BW896" s="31">
        <f t="shared" si="387"/>
        <v>0</v>
      </c>
      <c r="BX896" s="31">
        <f t="shared" si="388"/>
        <v>0</v>
      </c>
      <c r="BY896" s="31">
        <f t="shared" si="389"/>
        <v>1.4093855571999998</v>
      </c>
      <c r="BZ896" s="31">
        <f t="shared" si="390"/>
        <v>0</v>
      </c>
      <c r="CA896" s="31">
        <f t="shared" si="392"/>
        <v>0.8867989571999999</v>
      </c>
      <c r="CB896" s="31">
        <f t="shared" si="393"/>
        <v>0</v>
      </c>
      <c r="CC896" s="31">
        <f t="shared" si="394"/>
        <v>0</v>
      </c>
      <c r="CD896" s="31">
        <f t="shared" si="395"/>
        <v>0.8867989571999999</v>
      </c>
      <c r="CE896" s="31">
        <f t="shared" si="396"/>
        <v>0</v>
      </c>
      <c r="CF896" s="85" t="s">
        <v>1402</v>
      </c>
    </row>
    <row r="897" spans="1:84" ht="54.75" customHeight="1" x14ac:dyDescent="0.25">
      <c r="A897" s="7" t="s">
        <v>128</v>
      </c>
      <c r="B897" s="17" t="s">
        <v>386</v>
      </c>
      <c r="C897" s="8" t="s">
        <v>537</v>
      </c>
      <c r="D897" s="63">
        <v>2016</v>
      </c>
      <c r="E897" s="63">
        <v>2016</v>
      </c>
      <c r="F897" s="63" t="s">
        <v>1358</v>
      </c>
      <c r="G897" s="64">
        <v>0.77282681595611269</v>
      </c>
      <c r="H897" s="64">
        <f t="shared" si="383"/>
        <v>4.9306350857999988</v>
      </c>
      <c r="I897" s="31" t="s">
        <v>891</v>
      </c>
      <c r="J897" s="31">
        <v>0.40777143664576798</v>
      </c>
      <c r="K897" s="31">
        <f t="shared" si="384"/>
        <v>2.6015817657999998</v>
      </c>
      <c r="L897" s="67" t="s">
        <v>891</v>
      </c>
      <c r="M897" s="64">
        <v>0</v>
      </c>
      <c r="N897" s="31">
        <v>0</v>
      </c>
      <c r="O897" s="65">
        <v>3.8196474447999988</v>
      </c>
      <c r="P897" s="28">
        <v>4.3925945615199984</v>
      </c>
      <c r="Q897" s="28">
        <v>4.2665940959119997</v>
      </c>
      <c r="R897" s="31">
        <v>4.9065832102987992</v>
      </c>
      <c r="S897" s="31">
        <f t="shared" si="381"/>
        <v>2.3290533199999994</v>
      </c>
      <c r="T897" s="31">
        <f t="shared" si="382"/>
        <v>2.6015817657999998</v>
      </c>
      <c r="U897" s="31">
        <f t="shared" si="386"/>
        <v>2.3290533199999994</v>
      </c>
      <c r="V897" s="31">
        <f t="shared" si="385"/>
        <v>0</v>
      </c>
      <c r="W897" s="31">
        <f t="shared" si="380"/>
        <v>0</v>
      </c>
      <c r="X897" s="31">
        <v>0</v>
      </c>
      <c r="Y897" s="28">
        <v>0</v>
      </c>
      <c r="Z897" s="28">
        <v>0</v>
      </c>
      <c r="AA897" s="28">
        <v>0</v>
      </c>
      <c r="AB897" s="28">
        <v>0</v>
      </c>
      <c r="AC897" s="28">
        <v>0</v>
      </c>
      <c r="AD897" s="28">
        <v>0</v>
      </c>
      <c r="AE897" s="28">
        <v>0</v>
      </c>
      <c r="AF897" s="28">
        <v>0</v>
      </c>
      <c r="AG897" s="28">
        <v>0</v>
      </c>
      <c r="AH897" s="28">
        <v>2.3290533199999994</v>
      </c>
      <c r="AI897" s="28">
        <v>0</v>
      </c>
      <c r="AJ897" s="28">
        <v>0</v>
      </c>
      <c r="AK897" s="28">
        <v>2.3290533199999994</v>
      </c>
      <c r="AL897" s="28">
        <v>0</v>
      </c>
      <c r="AM897" s="28">
        <v>2.6015817657999998</v>
      </c>
      <c r="AN897" s="28">
        <v>0</v>
      </c>
      <c r="AO897" s="28">
        <v>0</v>
      </c>
      <c r="AP897" s="28">
        <v>2.6015817657999998</v>
      </c>
      <c r="AQ897" s="28">
        <v>0</v>
      </c>
      <c r="AR897" s="28">
        <v>0</v>
      </c>
      <c r="AS897" s="28">
        <v>0</v>
      </c>
      <c r="AT897" s="28">
        <v>0</v>
      </c>
      <c r="AU897" s="28">
        <v>0</v>
      </c>
      <c r="AV897" s="28">
        <v>0</v>
      </c>
      <c r="AW897" s="28">
        <v>0</v>
      </c>
      <c r="AX897" s="28">
        <v>0</v>
      </c>
      <c r="AY897" s="28">
        <v>0</v>
      </c>
      <c r="AZ897" s="28">
        <v>0</v>
      </c>
      <c r="BA897" s="28">
        <v>0</v>
      </c>
      <c r="BB897" s="28">
        <v>0</v>
      </c>
      <c r="BC897" s="28">
        <v>0</v>
      </c>
      <c r="BD897" s="28">
        <v>0</v>
      </c>
      <c r="BE897" s="28">
        <v>0</v>
      </c>
      <c r="BF897" s="28">
        <v>0</v>
      </c>
      <c r="BG897" s="28">
        <v>0</v>
      </c>
      <c r="BH897" s="28">
        <v>0</v>
      </c>
      <c r="BI897" s="28">
        <v>0</v>
      </c>
      <c r="BJ897" s="28">
        <v>0</v>
      </c>
      <c r="BK897" s="28">
        <v>0</v>
      </c>
      <c r="BL897" s="28">
        <v>0</v>
      </c>
      <c r="BM897" s="28">
        <v>0</v>
      </c>
      <c r="BN897" s="28">
        <v>0</v>
      </c>
      <c r="BO897" s="28">
        <v>0</v>
      </c>
      <c r="BP897" s="28">
        <v>0</v>
      </c>
      <c r="BQ897" s="28">
        <v>0</v>
      </c>
      <c r="BR897" s="28">
        <v>0</v>
      </c>
      <c r="BS897" s="28">
        <v>0</v>
      </c>
      <c r="BT897" s="28">
        <v>0</v>
      </c>
      <c r="BU897" s="28">
        <v>0</v>
      </c>
      <c r="BV897" s="31">
        <f t="shared" si="391"/>
        <v>4.9306350857999988</v>
      </c>
      <c r="BW897" s="31">
        <f t="shared" si="387"/>
        <v>0</v>
      </c>
      <c r="BX897" s="31">
        <f t="shared" si="388"/>
        <v>0</v>
      </c>
      <c r="BY897" s="31">
        <f t="shared" si="389"/>
        <v>4.9306350857999988</v>
      </c>
      <c r="BZ897" s="31">
        <f t="shared" si="390"/>
        <v>0</v>
      </c>
      <c r="CA897" s="31">
        <f t="shared" si="392"/>
        <v>2.6015817657999998</v>
      </c>
      <c r="CB897" s="31">
        <f t="shared" si="393"/>
        <v>0</v>
      </c>
      <c r="CC897" s="31">
        <f t="shared" si="394"/>
        <v>0</v>
      </c>
      <c r="CD897" s="31">
        <f t="shared" si="395"/>
        <v>2.6015817657999998</v>
      </c>
      <c r="CE897" s="31">
        <f t="shared" si="396"/>
        <v>0</v>
      </c>
      <c r="CF897" s="85" t="s">
        <v>1401</v>
      </c>
    </row>
    <row r="898" spans="1:84" ht="54.75" customHeight="1" x14ac:dyDescent="0.25">
      <c r="A898" s="7" t="s">
        <v>128</v>
      </c>
      <c r="B898" s="17" t="s">
        <v>387</v>
      </c>
      <c r="C898" s="8" t="s">
        <v>538</v>
      </c>
      <c r="D898" s="63">
        <v>2016</v>
      </c>
      <c r="E898" s="63">
        <v>2016</v>
      </c>
      <c r="F898" s="63" t="s">
        <v>1358</v>
      </c>
      <c r="G898" s="64">
        <v>0.70427841686520376</v>
      </c>
      <c r="H898" s="64">
        <f t="shared" si="383"/>
        <v>4.4932962995999999</v>
      </c>
      <c r="I898" s="31" t="s">
        <v>891</v>
      </c>
      <c r="J898" s="31">
        <v>0.4685682381818182</v>
      </c>
      <c r="K898" s="31">
        <f t="shared" si="384"/>
        <v>2.9894653596</v>
      </c>
      <c r="L898" s="67" t="s">
        <v>891</v>
      </c>
      <c r="M898" s="64">
        <v>0</v>
      </c>
      <c r="N898" s="31">
        <v>0</v>
      </c>
      <c r="O898" s="65">
        <v>2.4662827415999997</v>
      </c>
      <c r="P898" s="28">
        <v>2.8362251528399995</v>
      </c>
      <c r="Q898" s="28">
        <v>4.902723189744</v>
      </c>
      <c r="R898" s="31">
        <v>5.6381316682055997</v>
      </c>
      <c r="S898" s="31">
        <f t="shared" si="381"/>
        <v>1.5038309399999998</v>
      </c>
      <c r="T898" s="31">
        <f t="shared" si="382"/>
        <v>2.9894653596</v>
      </c>
      <c r="U898" s="31">
        <f t="shared" si="386"/>
        <v>1.5038309399999998</v>
      </c>
      <c r="V898" s="31">
        <f t="shared" si="385"/>
        <v>0</v>
      </c>
      <c r="W898" s="31">
        <f t="shared" ref="W898:W961" si="397">AC898+BQ898</f>
        <v>0</v>
      </c>
      <c r="X898" s="31">
        <v>0</v>
      </c>
      <c r="Y898" s="28">
        <v>0</v>
      </c>
      <c r="Z898" s="28">
        <v>0</v>
      </c>
      <c r="AA898" s="28">
        <v>0</v>
      </c>
      <c r="AB898" s="28">
        <v>0</v>
      </c>
      <c r="AC898" s="28">
        <v>0</v>
      </c>
      <c r="AD898" s="28">
        <v>0</v>
      </c>
      <c r="AE898" s="28">
        <v>0</v>
      </c>
      <c r="AF898" s="28">
        <v>0</v>
      </c>
      <c r="AG898" s="28">
        <v>0</v>
      </c>
      <c r="AH898" s="28">
        <v>1.5038309399999998</v>
      </c>
      <c r="AI898" s="28">
        <v>0</v>
      </c>
      <c r="AJ898" s="28">
        <v>0</v>
      </c>
      <c r="AK898" s="28">
        <v>1.5038309399999998</v>
      </c>
      <c r="AL898" s="28">
        <v>0</v>
      </c>
      <c r="AM898" s="28">
        <v>2.9894653596</v>
      </c>
      <c r="AN898" s="28">
        <v>0</v>
      </c>
      <c r="AO898" s="28">
        <v>0</v>
      </c>
      <c r="AP898" s="28">
        <v>2.9894653596</v>
      </c>
      <c r="AQ898" s="28">
        <v>0</v>
      </c>
      <c r="AR898" s="28">
        <v>0</v>
      </c>
      <c r="AS898" s="28">
        <v>0</v>
      </c>
      <c r="AT898" s="28">
        <v>0</v>
      </c>
      <c r="AU898" s="28">
        <v>0</v>
      </c>
      <c r="AV898" s="28">
        <v>0</v>
      </c>
      <c r="AW898" s="28">
        <v>0</v>
      </c>
      <c r="AX898" s="28">
        <v>0</v>
      </c>
      <c r="AY898" s="28">
        <v>0</v>
      </c>
      <c r="AZ898" s="28">
        <v>0</v>
      </c>
      <c r="BA898" s="28">
        <v>0</v>
      </c>
      <c r="BB898" s="28">
        <v>0</v>
      </c>
      <c r="BC898" s="28">
        <v>0</v>
      </c>
      <c r="BD898" s="28">
        <v>0</v>
      </c>
      <c r="BE898" s="28">
        <v>0</v>
      </c>
      <c r="BF898" s="28">
        <v>0</v>
      </c>
      <c r="BG898" s="28">
        <v>0</v>
      </c>
      <c r="BH898" s="28">
        <v>0</v>
      </c>
      <c r="BI898" s="28">
        <v>0</v>
      </c>
      <c r="BJ898" s="28">
        <v>0</v>
      </c>
      <c r="BK898" s="28">
        <v>0</v>
      </c>
      <c r="BL898" s="28">
        <v>0</v>
      </c>
      <c r="BM898" s="28">
        <v>0</v>
      </c>
      <c r="BN898" s="28">
        <v>0</v>
      </c>
      <c r="BO898" s="28">
        <v>0</v>
      </c>
      <c r="BP898" s="28">
        <v>0</v>
      </c>
      <c r="BQ898" s="28">
        <v>0</v>
      </c>
      <c r="BR898" s="28">
        <v>0</v>
      </c>
      <c r="BS898" s="28">
        <v>0</v>
      </c>
      <c r="BT898" s="28">
        <v>0</v>
      </c>
      <c r="BU898" s="28">
        <v>0</v>
      </c>
      <c r="BV898" s="31">
        <f t="shared" si="391"/>
        <v>4.4932962995999999</v>
      </c>
      <c r="BW898" s="31">
        <f t="shared" si="387"/>
        <v>0</v>
      </c>
      <c r="BX898" s="31">
        <f t="shared" si="388"/>
        <v>0</v>
      </c>
      <c r="BY898" s="31">
        <f t="shared" si="389"/>
        <v>4.4932962995999999</v>
      </c>
      <c r="BZ898" s="31">
        <f t="shared" si="390"/>
        <v>0</v>
      </c>
      <c r="CA898" s="31">
        <f t="shared" si="392"/>
        <v>2.9894653596</v>
      </c>
      <c r="CB898" s="31">
        <f t="shared" si="393"/>
        <v>0</v>
      </c>
      <c r="CC898" s="31">
        <f t="shared" si="394"/>
        <v>0</v>
      </c>
      <c r="CD898" s="31">
        <f t="shared" si="395"/>
        <v>2.9894653596</v>
      </c>
      <c r="CE898" s="31">
        <f t="shared" si="396"/>
        <v>0</v>
      </c>
      <c r="CF898" s="85" t="s">
        <v>1401</v>
      </c>
    </row>
    <row r="899" spans="1:84" ht="54.75" customHeight="1" x14ac:dyDescent="0.25">
      <c r="A899" s="7" t="s">
        <v>128</v>
      </c>
      <c r="B899" s="17" t="s">
        <v>388</v>
      </c>
      <c r="C899" s="8" t="s">
        <v>539</v>
      </c>
      <c r="D899" s="63">
        <v>2016</v>
      </c>
      <c r="E899" s="63">
        <v>2016</v>
      </c>
      <c r="F899" s="63" t="s">
        <v>1358</v>
      </c>
      <c r="G899" s="64">
        <v>0.22080966764890284</v>
      </c>
      <c r="H899" s="64">
        <f t="shared" si="383"/>
        <v>1.4087656796000001</v>
      </c>
      <c r="I899" s="31" t="s">
        <v>891</v>
      </c>
      <c r="J899" s="31">
        <v>0.11282043253918496</v>
      </c>
      <c r="K899" s="31">
        <f t="shared" si="384"/>
        <v>0.71979435960000004</v>
      </c>
      <c r="L899" s="67" t="s">
        <v>891</v>
      </c>
      <c r="M899" s="64">
        <v>0</v>
      </c>
      <c r="N899" s="31">
        <v>0</v>
      </c>
      <c r="O899" s="65">
        <v>1.1299129647999999</v>
      </c>
      <c r="P899" s="28">
        <v>1.2993999095199997</v>
      </c>
      <c r="Q899" s="28">
        <v>1.1804627497439999</v>
      </c>
      <c r="R899" s="31">
        <v>1.3575321622055998</v>
      </c>
      <c r="S899" s="31">
        <f t="shared" si="381"/>
        <v>0.68897131999999994</v>
      </c>
      <c r="T899" s="31">
        <f t="shared" si="382"/>
        <v>0.71979435960000004</v>
      </c>
      <c r="U899" s="31">
        <f t="shared" si="386"/>
        <v>0.68897131999999994</v>
      </c>
      <c r="V899" s="31">
        <f t="shared" si="385"/>
        <v>0</v>
      </c>
      <c r="W899" s="31">
        <f t="shared" si="397"/>
        <v>0</v>
      </c>
      <c r="X899" s="31">
        <v>0</v>
      </c>
      <c r="Y899" s="28">
        <v>0</v>
      </c>
      <c r="Z899" s="28">
        <v>0</v>
      </c>
      <c r="AA899" s="28">
        <v>0</v>
      </c>
      <c r="AB899" s="28">
        <v>0</v>
      </c>
      <c r="AC899" s="28">
        <v>0</v>
      </c>
      <c r="AD899" s="28">
        <v>0</v>
      </c>
      <c r="AE899" s="28">
        <v>0</v>
      </c>
      <c r="AF899" s="28">
        <v>0</v>
      </c>
      <c r="AG899" s="28">
        <v>0</v>
      </c>
      <c r="AH899" s="28">
        <v>0.68897131999999994</v>
      </c>
      <c r="AI899" s="28">
        <v>0</v>
      </c>
      <c r="AJ899" s="28">
        <v>0</v>
      </c>
      <c r="AK899" s="28">
        <v>0.68897131999999994</v>
      </c>
      <c r="AL899" s="28">
        <v>0</v>
      </c>
      <c r="AM899" s="28">
        <v>0.71979435960000004</v>
      </c>
      <c r="AN899" s="28">
        <v>0</v>
      </c>
      <c r="AO899" s="28">
        <v>0</v>
      </c>
      <c r="AP899" s="28">
        <v>0.71979435960000004</v>
      </c>
      <c r="AQ899" s="28">
        <v>0</v>
      </c>
      <c r="AR899" s="28">
        <v>0</v>
      </c>
      <c r="AS899" s="28">
        <v>0</v>
      </c>
      <c r="AT899" s="28">
        <v>0</v>
      </c>
      <c r="AU899" s="28">
        <v>0</v>
      </c>
      <c r="AV899" s="28">
        <v>0</v>
      </c>
      <c r="AW899" s="28">
        <v>0</v>
      </c>
      <c r="AX899" s="28">
        <v>0</v>
      </c>
      <c r="AY899" s="28">
        <v>0</v>
      </c>
      <c r="AZ899" s="28">
        <v>0</v>
      </c>
      <c r="BA899" s="28">
        <v>0</v>
      </c>
      <c r="BB899" s="28">
        <v>0</v>
      </c>
      <c r="BC899" s="28">
        <v>0</v>
      </c>
      <c r="BD899" s="28">
        <v>0</v>
      </c>
      <c r="BE899" s="28">
        <v>0</v>
      </c>
      <c r="BF899" s="28">
        <v>0</v>
      </c>
      <c r="BG899" s="28">
        <v>0</v>
      </c>
      <c r="BH899" s="28">
        <v>0</v>
      </c>
      <c r="BI899" s="28">
        <v>0</v>
      </c>
      <c r="BJ899" s="28">
        <v>0</v>
      </c>
      <c r="BK899" s="28">
        <v>0</v>
      </c>
      <c r="BL899" s="28">
        <v>0</v>
      </c>
      <c r="BM899" s="28">
        <v>0</v>
      </c>
      <c r="BN899" s="28">
        <v>0</v>
      </c>
      <c r="BO899" s="28">
        <v>0</v>
      </c>
      <c r="BP899" s="28">
        <v>0</v>
      </c>
      <c r="BQ899" s="28">
        <v>0</v>
      </c>
      <c r="BR899" s="28">
        <v>0</v>
      </c>
      <c r="BS899" s="28">
        <v>0</v>
      </c>
      <c r="BT899" s="28">
        <v>0</v>
      </c>
      <c r="BU899" s="28">
        <v>0</v>
      </c>
      <c r="BV899" s="31">
        <f t="shared" si="391"/>
        <v>1.4087656796000001</v>
      </c>
      <c r="BW899" s="31">
        <f t="shared" si="387"/>
        <v>0</v>
      </c>
      <c r="BX899" s="31">
        <f t="shared" si="388"/>
        <v>0</v>
      </c>
      <c r="BY899" s="31">
        <f t="shared" si="389"/>
        <v>1.4087656796000001</v>
      </c>
      <c r="BZ899" s="31">
        <f t="shared" si="390"/>
        <v>0</v>
      </c>
      <c r="CA899" s="31">
        <f t="shared" si="392"/>
        <v>0.71979435960000004</v>
      </c>
      <c r="CB899" s="31">
        <f t="shared" si="393"/>
        <v>0</v>
      </c>
      <c r="CC899" s="31">
        <f t="shared" si="394"/>
        <v>0</v>
      </c>
      <c r="CD899" s="31">
        <f t="shared" si="395"/>
        <v>0.71979435960000004</v>
      </c>
      <c r="CE899" s="31">
        <f t="shared" si="396"/>
        <v>0</v>
      </c>
      <c r="CF899" s="85" t="s">
        <v>1401</v>
      </c>
    </row>
    <row r="900" spans="1:84" ht="54.75" customHeight="1" x14ac:dyDescent="0.25">
      <c r="A900" s="7" t="s">
        <v>128</v>
      </c>
      <c r="B900" s="17" t="s">
        <v>389</v>
      </c>
      <c r="C900" s="8" t="s">
        <v>540</v>
      </c>
      <c r="D900" s="63">
        <v>2016</v>
      </c>
      <c r="E900" s="63">
        <v>2016</v>
      </c>
      <c r="F900" s="63" t="s">
        <v>1358</v>
      </c>
      <c r="G900" s="64">
        <v>0.68553599043887148</v>
      </c>
      <c r="H900" s="64">
        <f t="shared" si="383"/>
        <v>4.3737196190000001</v>
      </c>
      <c r="I900" s="31" t="s">
        <v>891</v>
      </c>
      <c r="J900" s="31">
        <v>0.34276781489028213</v>
      </c>
      <c r="K900" s="31">
        <f t="shared" si="384"/>
        <v>2.1868586589999999</v>
      </c>
      <c r="L900" s="67" t="s">
        <v>891</v>
      </c>
      <c r="M900" s="64">
        <v>0</v>
      </c>
      <c r="N900" s="31">
        <v>0</v>
      </c>
      <c r="O900" s="65">
        <v>3.5864519744000001</v>
      </c>
      <c r="P900" s="28">
        <v>4.1244197705599994</v>
      </c>
      <c r="Q900" s="28">
        <v>3.5864482007599996</v>
      </c>
      <c r="R900" s="31">
        <v>4.1244154308739995</v>
      </c>
      <c r="S900" s="31">
        <f t="shared" si="381"/>
        <v>2.1868609600000002</v>
      </c>
      <c r="T900" s="31">
        <f t="shared" si="382"/>
        <v>2.1868586589999999</v>
      </c>
      <c r="U900" s="31">
        <f t="shared" si="386"/>
        <v>2.1868609600000002</v>
      </c>
      <c r="V900" s="31">
        <f t="shared" si="385"/>
        <v>0</v>
      </c>
      <c r="W900" s="31">
        <f t="shared" si="397"/>
        <v>0</v>
      </c>
      <c r="X900" s="31">
        <v>0</v>
      </c>
      <c r="Y900" s="28">
        <v>0</v>
      </c>
      <c r="Z900" s="28">
        <v>0</v>
      </c>
      <c r="AA900" s="28">
        <v>0</v>
      </c>
      <c r="AB900" s="28">
        <v>0</v>
      </c>
      <c r="AC900" s="28">
        <v>0</v>
      </c>
      <c r="AD900" s="28">
        <v>0</v>
      </c>
      <c r="AE900" s="28">
        <v>0</v>
      </c>
      <c r="AF900" s="28">
        <v>0</v>
      </c>
      <c r="AG900" s="28">
        <v>0</v>
      </c>
      <c r="AH900" s="28">
        <v>2.1868609600000002</v>
      </c>
      <c r="AI900" s="28">
        <v>0</v>
      </c>
      <c r="AJ900" s="28">
        <v>0</v>
      </c>
      <c r="AK900" s="28">
        <v>2.1868609600000002</v>
      </c>
      <c r="AL900" s="28">
        <v>0</v>
      </c>
      <c r="AM900" s="28">
        <v>2.1868586589999999</v>
      </c>
      <c r="AN900" s="28">
        <v>0</v>
      </c>
      <c r="AO900" s="28">
        <v>0</v>
      </c>
      <c r="AP900" s="28">
        <v>2.1868586589999999</v>
      </c>
      <c r="AQ900" s="28">
        <v>0</v>
      </c>
      <c r="AR900" s="28">
        <v>0</v>
      </c>
      <c r="AS900" s="28">
        <v>0</v>
      </c>
      <c r="AT900" s="28">
        <v>0</v>
      </c>
      <c r="AU900" s="28">
        <v>0</v>
      </c>
      <c r="AV900" s="28">
        <v>0</v>
      </c>
      <c r="AW900" s="28">
        <v>0</v>
      </c>
      <c r="AX900" s="28">
        <v>0</v>
      </c>
      <c r="AY900" s="28">
        <v>0</v>
      </c>
      <c r="AZ900" s="28">
        <v>0</v>
      </c>
      <c r="BA900" s="28">
        <v>0</v>
      </c>
      <c r="BB900" s="28">
        <v>0</v>
      </c>
      <c r="BC900" s="28">
        <v>0</v>
      </c>
      <c r="BD900" s="28">
        <v>0</v>
      </c>
      <c r="BE900" s="28">
        <v>0</v>
      </c>
      <c r="BF900" s="28">
        <v>0</v>
      </c>
      <c r="BG900" s="28">
        <v>0</v>
      </c>
      <c r="BH900" s="28">
        <v>0</v>
      </c>
      <c r="BI900" s="28">
        <v>0</v>
      </c>
      <c r="BJ900" s="28">
        <v>0</v>
      </c>
      <c r="BK900" s="28">
        <v>0</v>
      </c>
      <c r="BL900" s="28">
        <v>0</v>
      </c>
      <c r="BM900" s="28">
        <v>0</v>
      </c>
      <c r="BN900" s="28">
        <v>0</v>
      </c>
      <c r="BO900" s="28">
        <v>0</v>
      </c>
      <c r="BP900" s="28">
        <v>0</v>
      </c>
      <c r="BQ900" s="28">
        <v>0</v>
      </c>
      <c r="BR900" s="28">
        <v>0</v>
      </c>
      <c r="BS900" s="28">
        <v>0</v>
      </c>
      <c r="BT900" s="28">
        <v>0</v>
      </c>
      <c r="BU900" s="28">
        <v>0</v>
      </c>
      <c r="BV900" s="31">
        <f t="shared" si="391"/>
        <v>4.3737196190000001</v>
      </c>
      <c r="BW900" s="31">
        <f t="shared" si="387"/>
        <v>0</v>
      </c>
      <c r="BX900" s="31">
        <f t="shared" si="388"/>
        <v>0</v>
      </c>
      <c r="BY900" s="31">
        <f t="shared" si="389"/>
        <v>4.3737196190000001</v>
      </c>
      <c r="BZ900" s="31">
        <f t="shared" si="390"/>
        <v>0</v>
      </c>
      <c r="CA900" s="31">
        <f t="shared" si="392"/>
        <v>2.1868586589999999</v>
      </c>
      <c r="CB900" s="31">
        <f t="shared" si="393"/>
        <v>0</v>
      </c>
      <c r="CC900" s="31">
        <f t="shared" si="394"/>
        <v>0</v>
      </c>
      <c r="CD900" s="31">
        <f t="shared" si="395"/>
        <v>2.1868586589999999</v>
      </c>
      <c r="CE900" s="31">
        <f t="shared" si="396"/>
        <v>0</v>
      </c>
      <c r="CF900" s="85" t="s">
        <v>1401</v>
      </c>
    </row>
    <row r="901" spans="1:84" ht="54.75" customHeight="1" x14ac:dyDescent="0.25">
      <c r="A901" s="7" t="s">
        <v>128</v>
      </c>
      <c r="B901" s="17" t="s">
        <v>541</v>
      </c>
      <c r="C901" s="8" t="s">
        <v>542</v>
      </c>
      <c r="D901" s="63">
        <v>2016</v>
      </c>
      <c r="E901" s="63">
        <v>2016</v>
      </c>
      <c r="F901" s="63" t="s">
        <v>1358</v>
      </c>
      <c r="G901" s="64">
        <v>0.11502448203761756</v>
      </c>
      <c r="H901" s="64">
        <f t="shared" si="383"/>
        <v>0.73385619540000002</v>
      </c>
      <c r="I901" s="31" t="s">
        <v>891</v>
      </c>
      <c r="J901" s="31">
        <v>6.0317240658307215E-2</v>
      </c>
      <c r="K901" s="31">
        <f t="shared" si="384"/>
        <v>0.38482399540000001</v>
      </c>
      <c r="L901" s="67" t="s">
        <v>891</v>
      </c>
      <c r="M901" s="64">
        <v>0</v>
      </c>
      <c r="N901" s="31">
        <v>0</v>
      </c>
      <c r="O901" s="65">
        <v>0.57241280799999994</v>
      </c>
      <c r="P901" s="28">
        <v>0.65827472919999985</v>
      </c>
      <c r="Q901" s="28">
        <v>0.63111135245600003</v>
      </c>
      <c r="R901" s="31">
        <v>0.72577805532439998</v>
      </c>
      <c r="S901" s="31">
        <f t="shared" si="381"/>
        <v>0.34903220000000001</v>
      </c>
      <c r="T901" s="31">
        <f t="shared" si="382"/>
        <v>0.38482399540000001</v>
      </c>
      <c r="U901" s="31">
        <f t="shared" si="386"/>
        <v>0.34903220000000001</v>
      </c>
      <c r="V901" s="31">
        <f t="shared" si="385"/>
        <v>0</v>
      </c>
      <c r="W901" s="31">
        <f t="shared" si="397"/>
        <v>0</v>
      </c>
      <c r="X901" s="31">
        <v>0</v>
      </c>
      <c r="Y901" s="28">
        <v>0</v>
      </c>
      <c r="Z901" s="28">
        <v>0</v>
      </c>
      <c r="AA901" s="28">
        <v>0</v>
      </c>
      <c r="AB901" s="28">
        <v>0</v>
      </c>
      <c r="AC901" s="28">
        <v>0</v>
      </c>
      <c r="AD901" s="28">
        <v>0</v>
      </c>
      <c r="AE901" s="28">
        <v>0</v>
      </c>
      <c r="AF901" s="28">
        <v>0</v>
      </c>
      <c r="AG901" s="28">
        <v>0</v>
      </c>
      <c r="AH901" s="28">
        <v>0.34903220000000001</v>
      </c>
      <c r="AI901" s="28">
        <v>0</v>
      </c>
      <c r="AJ901" s="28">
        <v>0</v>
      </c>
      <c r="AK901" s="28">
        <v>0.34903220000000001</v>
      </c>
      <c r="AL901" s="28">
        <v>0</v>
      </c>
      <c r="AM901" s="28">
        <v>0.38482399540000001</v>
      </c>
      <c r="AN901" s="28">
        <v>0</v>
      </c>
      <c r="AO901" s="28">
        <v>0</v>
      </c>
      <c r="AP901" s="28">
        <v>0.38482399540000001</v>
      </c>
      <c r="AQ901" s="28">
        <v>0</v>
      </c>
      <c r="AR901" s="28">
        <v>0</v>
      </c>
      <c r="AS901" s="28">
        <v>0</v>
      </c>
      <c r="AT901" s="28">
        <v>0</v>
      </c>
      <c r="AU901" s="28">
        <v>0</v>
      </c>
      <c r="AV901" s="28">
        <v>0</v>
      </c>
      <c r="AW901" s="28">
        <v>0</v>
      </c>
      <c r="AX901" s="28">
        <v>0</v>
      </c>
      <c r="AY901" s="28">
        <v>0</v>
      </c>
      <c r="AZ901" s="28">
        <v>0</v>
      </c>
      <c r="BA901" s="28">
        <v>0</v>
      </c>
      <c r="BB901" s="28">
        <v>0</v>
      </c>
      <c r="BC901" s="28">
        <v>0</v>
      </c>
      <c r="BD901" s="28">
        <v>0</v>
      </c>
      <c r="BE901" s="28">
        <v>0</v>
      </c>
      <c r="BF901" s="28">
        <v>0</v>
      </c>
      <c r="BG901" s="28">
        <v>0</v>
      </c>
      <c r="BH901" s="28">
        <v>0</v>
      </c>
      <c r="BI901" s="28">
        <v>0</v>
      </c>
      <c r="BJ901" s="28">
        <v>0</v>
      </c>
      <c r="BK901" s="28">
        <v>0</v>
      </c>
      <c r="BL901" s="28">
        <v>0</v>
      </c>
      <c r="BM901" s="28">
        <v>0</v>
      </c>
      <c r="BN901" s="28">
        <v>0</v>
      </c>
      <c r="BO901" s="28">
        <v>0</v>
      </c>
      <c r="BP901" s="28">
        <v>0</v>
      </c>
      <c r="BQ901" s="28">
        <v>0</v>
      </c>
      <c r="BR901" s="28">
        <v>0</v>
      </c>
      <c r="BS901" s="28">
        <v>0</v>
      </c>
      <c r="BT901" s="28">
        <v>0</v>
      </c>
      <c r="BU901" s="28">
        <v>0</v>
      </c>
      <c r="BV901" s="31">
        <f t="shared" si="391"/>
        <v>0.73385619540000002</v>
      </c>
      <c r="BW901" s="31">
        <f t="shared" si="387"/>
        <v>0</v>
      </c>
      <c r="BX901" s="31">
        <f t="shared" si="388"/>
        <v>0</v>
      </c>
      <c r="BY901" s="31">
        <f t="shared" si="389"/>
        <v>0.73385619540000002</v>
      </c>
      <c r="BZ901" s="31">
        <f t="shared" si="390"/>
        <v>0</v>
      </c>
      <c r="CA901" s="31">
        <f t="shared" si="392"/>
        <v>0.38482399540000001</v>
      </c>
      <c r="CB901" s="31">
        <f t="shared" si="393"/>
        <v>0</v>
      </c>
      <c r="CC901" s="31">
        <f t="shared" si="394"/>
        <v>0</v>
      </c>
      <c r="CD901" s="31">
        <f t="shared" si="395"/>
        <v>0.38482399540000001</v>
      </c>
      <c r="CE901" s="31">
        <f t="shared" si="396"/>
        <v>0</v>
      </c>
      <c r="CF901" s="85" t="s">
        <v>1401</v>
      </c>
    </row>
    <row r="902" spans="1:84" ht="54.75" customHeight="1" x14ac:dyDescent="0.25">
      <c r="A902" s="7" t="s">
        <v>128</v>
      </c>
      <c r="B902" s="17" t="s">
        <v>390</v>
      </c>
      <c r="C902" s="8" t="s">
        <v>543</v>
      </c>
      <c r="D902" s="63">
        <v>2016</v>
      </c>
      <c r="E902" s="63">
        <v>2016</v>
      </c>
      <c r="F902" s="63" t="s">
        <v>1358</v>
      </c>
      <c r="G902" s="64">
        <v>0.60177173548589336</v>
      </c>
      <c r="H902" s="64">
        <f t="shared" si="383"/>
        <v>3.8393036723999998</v>
      </c>
      <c r="I902" s="31" t="s">
        <v>891</v>
      </c>
      <c r="J902" s="31">
        <v>0.3028607198119122</v>
      </c>
      <c r="K902" s="31">
        <f t="shared" si="384"/>
        <v>1.9322513923999998</v>
      </c>
      <c r="L902" s="67" t="s">
        <v>891</v>
      </c>
      <c r="M902" s="64">
        <v>0</v>
      </c>
      <c r="N902" s="31">
        <v>0</v>
      </c>
      <c r="O902" s="65">
        <v>3.1275657391999996</v>
      </c>
      <c r="P902" s="28">
        <v>3.5967006000799993</v>
      </c>
      <c r="Q902" s="28">
        <v>3.1688922835359996</v>
      </c>
      <c r="R902" s="31">
        <v>3.6442261260663993</v>
      </c>
      <c r="S902" s="31">
        <f t="shared" si="381"/>
        <v>1.9070522799999998</v>
      </c>
      <c r="T902" s="31">
        <f t="shared" si="382"/>
        <v>1.9322513923999998</v>
      </c>
      <c r="U902" s="31">
        <f t="shared" si="386"/>
        <v>1.9070522799999998</v>
      </c>
      <c r="V902" s="31">
        <f t="shared" si="385"/>
        <v>0</v>
      </c>
      <c r="W902" s="31">
        <f t="shared" si="397"/>
        <v>0</v>
      </c>
      <c r="X902" s="31">
        <v>0</v>
      </c>
      <c r="Y902" s="28">
        <v>0</v>
      </c>
      <c r="Z902" s="28">
        <v>0</v>
      </c>
      <c r="AA902" s="28">
        <v>0</v>
      </c>
      <c r="AB902" s="28">
        <v>0</v>
      </c>
      <c r="AC902" s="28">
        <v>0</v>
      </c>
      <c r="AD902" s="28">
        <v>0</v>
      </c>
      <c r="AE902" s="28">
        <v>0</v>
      </c>
      <c r="AF902" s="28">
        <v>0</v>
      </c>
      <c r="AG902" s="28">
        <v>0</v>
      </c>
      <c r="AH902" s="28">
        <v>1.9070522799999998</v>
      </c>
      <c r="AI902" s="28">
        <v>0</v>
      </c>
      <c r="AJ902" s="28">
        <v>0</v>
      </c>
      <c r="AK902" s="28">
        <v>1.9070522799999998</v>
      </c>
      <c r="AL902" s="28">
        <v>0</v>
      </c>
      <c r="AM902" s="28">
        <v>1.9322513923999998</v>
      </c>
      <c r="AN902" s="28">
        <v>0</v>
      </c>
      <c r="AO902" s="28">
        <v>0</v>
      </c>
      <c r="AP902" s="28">
        <v>1.9322513923999998</v>
      </c>
      <c r="AQ902" s="28">
        <v>0</v>
      </c>
      <c r="AR902" s="28">
        <v>0</v>
      </c>
      <c r="AS902" s="28">
        <v>0</v>
      </c>
      <c r="AT902" s="28">
        <v>0</v>
      </c>
      <c r="AU902" s="28">
        <v>0</v>
      </c>
      <c r="AV902" s="28">
        <v>0</v>
      </c>
      <c r="AW902" s="28">
        <v>0</v>
      </c>
      <c r="AX902" s="28">
        <v>0</v>
      </c>
      <c r="AY902" s="28">
        <v>0</v>
      </c>
      <c r="AZ902" s="28">
        <v>0</v>
      </c>
      <c r="BA902" s="28">
        <v>0</v>
      </c>
      <c r="BB902" s="28">
        <v>0</v>
      </c>
      <c r="BC902" s="28">
        <v>0</v>
      </c>
      <c r="BD902" s="28">
        <v>0</v>
      </c>
      <c r="BE902" s="28">
        <v>0</v>
      </c>
      <c r="BF902" s="28">
        <v>0</v>
      </c>
      <c r="BG902" s="28">
        <v>0</v>
      </c>
      <c r="BH902" s="28">
        <v>0</v>
      </c>
      <c r="BI902" s="28">
        <v>0</v>
      </c>
      <c r="BJ902" s="28">
        <v>0</v>
      </c>
      <c r="BK902" s="28">
        <v>0</v>
      </c>
      <c r="BL902" s="28">
        <v>0</v>
      </c>
      <c r="BM902" s="28">
        <v>0</v>
      </c>
      <c r="BN902" s="28">
        <v>0</v>
      </c>
      <c r="BO902" s="28">
        <v>0</v>
      </c>
      <c r="BP902" s="28">
        <v>0</v>
      </c>
      <c r="BQ902" s="28">
        <v>0</v>
      </c>
      <c r="BR902" s="28">
        <v>0</v>
      </c>
      <c r="BS902" s="28">
        <v>0</v>
      </c>
      <c r="BT902" s="28">
        <v>0</v>
      </c>
      <c r="BU902" s="28">
        <v>0</v>
      </c>
      <c r="BV902" s="31">
        <f t="shared" si="391"/>
        <v>3.8393036723999998</v>
      </c>
      <c r="BW902" s="31">
        <f t="shared" si="387"/>
        <v>0</v>
      </c>
      <c r="BX902" s="31">
        <f t="shared" si="388"/>
        <v>0</v>
      </c>
      <c r="BY902" s="31">
        <f t="shared" si="389"/>
        <v>3.8393036723999998</v>
      </c>
      <c r="BZ902" s="31">
        <f t="shared" si="390"/>
        <v>0</v>
      </c>
      <c r="CA902" s="31">
        <f t="shared" si="392"/>
        <v>1.9322513923999998</v>
      </c>
      <c r="CB902" s="31">
        <f t="shared" si="393"/>
        <v>0</v>
      </c>
      <c r="CC902" s="31">
        <f t="shared" si="394"/>
        <v>0</v>
      </c>
      <c r="CD902" s="31">
        <f t="shared" si="395"/>
        <v>1.9322513923999998</v>
      </c>
      <c r="CE902" s="31">
        <f t="shared" si="396"/>
        <v>0</v>
      </c>
      <c r="CF902" s="85" t="s">
        <v>1401</v>
      </c>
    </row>
    <row r="903" spans="1:84" ht="54.75" customHeight="1" x14ac:dyDescent="0.25">
      <c r="A903" s="7" t="s">
        <v>128</v>
      </c>
      <c r="B903" s="17" t="s">
        <v>391</v>
      </c>
      <c r="C903" s="8" t="s">
        <v>544</v>
      </c>
      <c r="D903" s="63">
        <v>2016</v>
      </c>
      <c r="E903" s="63">
        <v>2016</v>
      </c>
      <c r="F903" s="63" t="s">
        <v>1358</v>
      </c>
      <c r="G903" s="64">
        <v>1.086558117460815</v>
      </c>
      <c r="H903" s="64">
        <f t="shared" si="383"/>
        <v>6.9322407893999998</v>
      </c>
      <c r="I903" s="31" t="s">
        <v>891</v>
      </c>
      <c r="J903" s="31">
        <v>0.56418580398119123</v>
      </c>
      <c r="K903" s="31">
        <f t="shared" si="384"/>
        <v>3.5995054294000002</v>
      </c>
      <c r="L903" s="67" t="s">
        <v>891</v>
      </c>
      <c r="M903" s="64">
        <v>0</v>
      </c>
      <c r="N903" s="31">
        <v>0</v>
      </c>
      <c r="O903" s="65">
        <v>5.465685990399999</v>
      </c>
      <c r="P903" s="28">
        <v>6.2855388889599988</v>
      </c>
      <c r="Q903" s="28">
        <v>5.903188904216</v>
      </c>
      <c r="R903" s="31">
        <v>6.7886672398483991</v>
      </c>
      <c r="S903" s="31">
        <f t="shared" si="381"/>
        <v>3.3327353599999996</v>
      </c>
      <c r="T903" s="31">
        <f t="shared" si="382"/>
        <v>3.5995054294000002</v>
      </c>
      <c r="U903" s="31">
        <f t="shared" si="386"/>
        <v>3.3327353599999996</v>
      </c>
      <c r="V903" s="31">
        <f t="shared" si="385"/>
        <v>0</v>
      </c>
      <c r="W903" s="31">
        <f t="shared" si="397"/>
        <v>0</v>
      </c>
      <c r="X903" s="31">
        <v>0</v>
      </c>
      <c r="Y903" s="28">
        <v>0</v>
      </c>
      <c r="Z903" s="28">
        <v>0</v>
      </c>
      <c r="AA903" s="28">
        <v>0</v>
      </c>
      <c r="AB903" s="28">
        <v>0</v>
      </c>
      <c r="AC903" s="28">
        <v>0</v>
      </c>
      <c r="AD903" s="28">
        <v>0</v>
      </c>
      <c r="AE903" s="28">
        <v>0</v>
      </c>
      <c r="AF903" s="28">
        <v>0</v>
      </c>
      <c r="AG903" s="28">
        <v>0</v>
      </c>
      <c r="AH903" s="28">
        <v>3.3327353599999996</v>
      </c>
      <c r="AI903" s="28">
        <v>0</v>
      </c>
      <c r="AJ903" s="28">
        <v>0</v>
      </c>
      <c r="AK903" s="28">
        <v>3.3327353599999996</v>
      </c>
      <c r="AL903" s="28">
        <v>0</v>
      </c>
      <c r="AM903" s="28">
        <v>3.5995054294000002</v>
      </c>
      <c r="AN903" s="28">
        <v>0</v>
      </c>
      <c r="AO903" s="28">
        <v>0</v>
      </c>
      <c r="AP903" s="28">
        <v>3.5995054294000002</v>
      </c>
      <c r="AQ903" s="28">
        <v>0</v>
      </c>
      <c r="AR903" s="28">
        <v>0</v>
      </c>
      <c r="AS903" s="28">
        <v>0</v>
      </c>
      <c r="AT903" s="28">
        <v>0</v>
      </c>
      <c r="AU903" s="28">
        <v>0</v>
      </c>
      <c r="AV903" s="28">
        <v>0</v>
      </c>
      <c r="AW903" s="28">
        <v>0</v>
      </c>
      <c r="AX903" s="28">
        <v>0</v>
      </c>
      <c r="AY903" s="28">
        <v>0</v>
      </c>
      <c r="AZ903" s="28">
        <v>0</v>
      </c>
      <c r="BA903" s="28">
        <v>0</v>
      </c>
      <c r="BB903" s="28">
        <v>0</v>
      </c>
      <c r="BC903" s="28">
        <v>0</v>
      </c>
      <c r="BD903" s="28">
        <v>0</v>
      </c>
      <c r="BE903" s="28">
        <v>0</v>
      </c>
      <c r="BF903" s="28">
        <v>0</v>
      </c>
      <c r="BG903" s="28">
        <v>0</v>
      </c>
      <c r="BH903" s="28">
        <v>0</v>
      </c>
      <c r="BI903" s="28">
        <v>0</v>
      </c>
      <c r="BJ903" s="28">
        <v>0</v>
      </c>
      <c r="BK903" s="28">
        <v>0</v>
      </c>
      <c r="BL903" s="28">
        <v>0</v>
      </c>
      <c r="BM903" s="28">
        <v>0</v>
      </c>
      <c r="BN903" s="28">
        <v>0</v>
      </c>
      <c r="BO903" s="28">
        <v>0</v>
      </c>
      <c r="BP903" s="28">
        <v>0</v>
      </c>
      <c r="BQ903" s="28">
        <v>0</v>
      </c>
      <c r="BR903" s="28">
        <v>0</v>
      </c>
      <c r="BS903" s="28">
        <v>0</v>
      </c>
      <c r="BT903" s="28">
        <v>0</v>
      </c>
      <c r="BU903" s="28">
        <v>0</v>
      </c>
      <c r="BV903" s="31">
        <f t="shared" si="391"/>
        <v>6.9322407893999998</v>
      </c>
      <c r="BW903" s="31">
        <f t="shared" si="387"/>
        <v>0</v>
      </c>
      <c r="BX903" s="31">
        <f t="shared" si="388"/>
        <v>0</v>
      </c>
      <c r="BY903" s="31">
        <f t="shared" si="389"/>
        <v>6.9322407893999998</v>
      </c>
      <c r="BZ903" s="31">
        <f t="shared" si="390"/>
        <v>0</v>
      </c>
      <c r="CA903" s="31">
        <f t="shared" si="392"/>
        <v>3.5995054294000002</v>
      </c>
      <c r="CB903" s="31">
        <f t="shared" si="393"/>
        <v>0</v>
      </c>
      <c r="CC903" s="31">
        <f t="shared" si="394"/>
        <v>0</v>
      </c>
      <c r="CD903" s="31">
        <f t="shared" si="395"/>
        <v>3.5995054294000002</v>
      </c>
      <c r="CE903" s="31">
        <f t="shared" si="396"/>
        <v>0</v>
      </c>
      <c r="CF903" s="85" t="s">
        <v>1401</v>
      </c>
    </row>
    <row r="904" spans="1:84" ht="54.75" customHeight="1" x14ac:dyDescent="0.25">
      <c r="A904" s="7" t="s">
        <v>128</v>
      </c>
      <c r="B904" s="17" t="s">
        <v>392</v>
      </c>
      <c r="C904" s="8" t="s">
        <v>545</v>
      </c>
      <c r="D904" s="63">
        <v>2016</v>
      </c>
      <c r="E904" s="63">
        <v>2016</v>
      </c>
      <c r="F904" s="63" t="s">
        <v>1358</v>
      </c>
      <c r="G904" s="64">
        <v>1.5015732578369907</v>
      </c>
      <c r="H904" s="64">
        <f t="shared" si="383"/>
        <v>10.146437385</v>
      </c>
      <c r="I904" s="31" t="s">
        <v>891</v>
      </c>
      <c r="J904" s="31">
        <v>0.73737640517241376</v>
      </c>
      <c r="K904" s="31">
        <f t="shared" si="384"/>
        <v>5.2708614649999994</v>
      </c>
      <c r="L904" s="67" t="s">
        <v>891</v>
      </c>
      <c r="M904" s="64">
        <v>0</v>
      </c>
      <c r="N904" s="31">
        <v>0</v>
      </c>
      <c r="O904" s="65">
        <v>7.9959445088000001</v>
      </c>
      <c r="P904" s="28">
        <v>9.1953361851199986</v>
      </c>
      <c r="Q904" s="28">
        <v>8.6442128025999985</v>
      </c>
      <c r="R904" s="31">
        <v>9.940844722989997</v>
      </c>
      <c r="S904" s="31">
        <f t="shared" si="381"/>
        <v>4.8755759200000002</v>
      </c>
      <c r="T904" s="31">
        <f t="shared" si="382"/>
        <v>5.2708614649999994</v>
      </c>
      <c r="U904" s="31">
        <f t="shared" si="386"/>
        <v>4.8755759200000002</v>
      </c>
      <c r="V904" s="31">
        <f t="shared" si="385"/>
        <v>0</v>
      </c>
      <c r="W904" s="31">
        <f t="shared" si="397"/>
        <v>0</v>
      </c>
      <c r="X904" s="31">
        <v>0</v>
      </c>
      <c r="Y904" s="28">
        <v>0</v>
      </c>
      <c r="Z904" s="28">
        <v>0</v>
      </c>
      <c r="AA904" s="28">
        <v>0</v>
      </c>
      <c r="AB904" s="28">
        <v>0</v>
      </c>
      <c r="AC904" s="28">
        <v>0</v>
      </c>
      <c r="AD904" s="28">
        <v>0</v>
      </c>
      <c r="AE904" s="28">
        <v>0</v>
      </c>
      <c r="AF904" s="28">
        <v>0</v>
      </c>
      <c r="AG904" s="28">
        <v>0</v>
      </c>
      <c r="AH904" s="28">
        <v>4.8755759200000002</v>
      </c>
      <c r="AI904" s="28">
        <v>0</v>
      </c>
      <c r="AJ904" s="28">
        <v>0</v>
      </c>
      <c r="AK904" s="28">
        <v>4.8755759200000002</v>
      </c>
      <c r="AL904" s="28">
        <v>0</v>
      </c>
      <c r="AM904" s="28">
        <v>4.7044614649999996</v>
      </c>
      <c r="AN904" s="28">
        <v>0</v>
      </c>
      <c r="AO904" s="28">
        <v>0</v>
      </c>
      <c r="AP904" s="28">
        <v>4.7044614649999996</v>
      </c>
      <c r="AQ904" s="28">
        <v>0</v>
      </c>
      <c r="AR904" s="28">
        <v>0</v>
      </c>
      <c r="AS904" s="28">
        <v>0</v>
      </c>
      <c r="AT904" s="28">
        <v>0</v>
      </c>
      <c r="AU904" s="28">
        <v>0</v>
      </c>
      <c r="AV904" s="28">
        <v>0</v>
      </c>
      <c r="AW904" s="28">
        <v>0.56640000000000001</v>
      </c>
      <c r="AX904" s="28">
        <v>0</v>
      </c>
      <c r="AY904" s="28">
        <v>0</v>
      </c>
      <c r="AZ904" s="28">
        <v>0.56640000000000001</v>
      </c>
      <c r="BA904" s="28">
        <v>0</v>
      </c>
      <c r="BB904" s="28">
        <v>0</v>
      </c>
      <c r="BC904" s="28">
        <v>0</v>
      </c>
      <c r="BD904" s="28">
        <v>0</v>
      </c>
      <c r="BE904" s="28">
        <v>0</v>
      </c>
      <c r="BF904" s="28">
        <v>0</v>
      </c>
      <c r="BG904" s="28">
        <v>0</v>
      </c>
      <c r="BH904" s="28">
        <v>0</v>
      </c>
      <c r="BI904" s="28">
        <v>0</v>
      </c>
      <c r="BJ904" s="28">
        <v>0</v>
      </c>
      <c r="BK904" s="28">
        <v>0</v>
      </c>
      <c r="BL904" s="28">
        <v>0</v>
      </c>
      <c r="BM904" s="28">
        <v>0</v>
      </c>
      <c r="BN904" s="28">
        <v>0</v>
      </c>
      <c r="BO904" s="28">
        <v>0</v>
      </c>
      <c r="BP904" s="28">
        <v>0</v>
      </c>
      <c r="BQ904" s="28">
        <v>0</v>
      </c>
      <c r="BR904" s="28">
        <v>0</v>
      </c>
      <c r="BS904" s="28">
        <v>0</v>
      </c>
      <c r="BT904" s="28">
        <v>0</v>
      </c>
      <c r="BU904" s="28">
        <v>0</v>
      </c>
      <c r="BV904" s="31">
        <f t="shared" si="391"/>
        <v>10.146437385</v>
      </c>
      <c r="BW904" s="31">
        <f t="shared" si="387"/>
        <v>0</v>
      </c>
      <c r="BX904" s="31">
        <f t="shared" si="388"/>
        <v>0</v>
      </c>
      <c r="BY904" s="31">
        <f t="shared" si="389"/>
        <v>10.146437385</v>
      </c>
      <c r="BZ904" s="31">
        <f t="shared" si="390"/>
        <v>0</v>
      </c>
      <c r="CA904" s="31">
        <f t="shared" si="392"/>
        <v>5.2708614649999994</v>
      </c>
      <c r="CB904" s="31">
        <f t="shared" si="393"/>
        <v>0</v>
      </c>
      <c r="CC904" s="31">
        <f t="shared" si="394"/>
        <v>0</v>
      </c>
      <c r="CD904" s="31">
        <f t="shared" si="395"/>
        <v>5.2708614649999994</v>
      </c>
      <c r="CE904" s="31">
        <f t="shared" si="396"/>
        <v>0</v>
      </c>
      <c r="CF904" s="85" t="s">
        <v>1401</v>
      </c>
    </row>
    <row r="905" spans="1:84" ht="54.75" customHeight="1" x14ac:dyDescent="0.25">
      <c r="A905" s="7" t="s">
        <v>128</v>
      </c>
      <c r="B905" s="17" t="s">
        <v>1339</v>
      </c>
      <c r="C905" s="8" t="s">
        <v>1340</v>
      </c>
      <c r="D905" s="63">
        <v>2016</v>
      </c>
      <c r="E905" s="63">
        <v>2016</v>
      </c>
      <c r="F905" s="63" t="s">
        <v>1358</v>
      </c>
      <c r="G905" s="64">
        <v>0.108325569010989</v>
      </c>
      <c r="H905" s="64">
        <f t="shared" si="383"/>
        <v>0.59145760679999992</v>
      </c>
      <c r="I905" s="31" t="s">
        <v>891</v>
      </c>
      <c r="J905" s="31">
        <v>0.108325569010989</v>
      </c>
      <c r="K905" s="31">
        <f t="shared" si="384"/>
        <v>0.59145760679999992</v>
      </c>
      <c r="L905" s="67" t="s">
        <v>891</v>
      </c>
      <c r="M905" s="64">
        <v>0</v>
      </c>
      <c r="N905" s="31">
        <v>0</v>
      </c>
      <c r="O905" s="65">
        <v>0</v>
      </c>
      <c r="P905" s="28">
        <v>0</v>
      </c>
      <c r="Q905" s="28">
        <v>0.96999047515199976</v>
      </c>
      <c r="R905" s="31">
        <v>1.1154890464247997</v>
      </c>
      <c r="S905" s="31">
        <f t="shared" si="381"/>
        <v>0</v>
      </c>
      <c r="T905" s="31">
        <f t="shared" si="382"/>
        <v>0.59145760679999992</v>
      </c>
      <c r="U905" s="31">
        <f t="shared" si="386"/>
        <v>0</v>
      </c>
      <c r="V905" s="31">
        <f t="shared" si="385"/>
        <v>0</v>
      </c>
      <c r="W905" s="31">
        <f t="shared" si="397"/>
        <v>0</v>
      </c>
      <c r="X905" s="31">
        <v>0</v>
      </c>
      <c r="Y905" s="28">
        <v>0</v>
      </c>
      <c r="Z905" s="28">
        <v>0</v>
      </c>
      <c r="AA905" s="28">
        <v>0</v>
      </c>
      <c r="AB905" s="28">
        <v>0</v>
      </c>
      <c r="AC905" s="28">
        <v>0</v>
      </c>
      <c r="AD905" s="28">
        <v>0</v>
      </c>
      <c r="AE905" s="28">
        <v>0</v>
      </c>
      <c r="AF905" s="28">
        <v>0</v>
      </c>
      <c r="AG905" s="28">
        <v>0</v>
      </c>
      <c r="AH905" s="28">
        <v>0</v>
      </c>
      <c r="AI905" s="28">
        <v>0</v>
      </c>
      <c r="AJ905" s="28">
        <v>0</v>
      </c>
      <c r="AK905" s="28">
        <v>0</v>
      </c>
      <c r="AL905" s="28">
        <v>0</v>
      </c>
      <c r="AM905" s="28">
        <v>0.59145760679999992</v>
      </c>
      <c r="AN905" s="28">
        <v>0</v>
      </c>
      <c r="AO905" s="28">
        <v>0</v>
      </c>
      <c r="AP905" s="28">
        <v>0.59145760679999992</v>
      </c>
      <c r="AQ905" s="28">
        <v>0</v>
      </c>
      <c r="AR905" s="28">
        <v>0</v>
      </c>
      <c r="AS905" s="28">
        <v>0</v>
      </c>
      <c r="AT905" s="28">
        <v>0</v>
      </c>
      <c r="AU905" s="28">
        <v>0</v>
      </c>
      <c r="AV905" s="28">
        <v>0</v>
      </c>
      <c r="AW905" s="28">
        <v>0</v>
      </c>
      <c r="AX905" s="28">
        <v>0</v>
      </c>
      <c r="AY905" s="28">
        <v>0</v>
      </c>
      <c r="AZ905" s="28">
        <v>0</v>
      </c>
      <c r="BA905" s="28">
        <v>0</v>
      </c>
      <c r="BB905" s="28">
        <v>0</v>
      </c>
      <c r="BC905" s="28">
        <v>0</v>
      </c>
      <c r="BD905" s="28">
        <v>0</v>
      </c>
      <c r="BE905" s="28">
        <v>0</v>
      </c>
      <c r="BF905" s="28">
        <v>0</v>
      </c>
      <c r="BG905" s="28">
        <v>0</v>
      </c>
      <c r="BH905" s="28">
        <v>0</v>
      </c>
      <c r="BI905" s="28">
        <v>0</v>
      </c>
      <c r="BJ905" s="28">
        <v>0</v>
      </c>
      <c r="BK905" s="28">
        <v>0</v>
      </c>
      <c r="BL905" s="28">
        <v>0</v>
      </c>
      <c r="BM905" s="28">
        <v>0</v>
      </c>
      <c r="BN905" s="28">
        <v>0</v>
      </c>
      <c r="BO905" s="28">
        <v>0</v>
      </c>
      <c r="BP905" s="28">
        <v>0</v>
      </c>
      <c r="BQ905" s="28">
        <v>0</v>
      </c>
      <c r="BR905" s="28">
        <v>0</v>
      </c>
      <c r="BS905" s="28">
        <v>0</v>
      </c>
      <c r="BT905" s="28">
        <v>0</v>
      </c>
      <c r="BU905" s="28">
        <v>0</v>
      </c>
      <c r="BV905" s="31">
        <f t="shared" si="391"/>
        <v>0.59145760679999992</v>
      </c>
      <c r="BW905" s="31">
        <f t="shared" si="387"/>
        <v>0</v>
      </c>
      <c r="BX905" s="31">
        <f t="shared" si="388"/>
        <v>0</v>
      </c>
      <c r="BY905" s="31">
        <f t="shared" si="389"/>
        <v>0.59145760679999992</v>
      </c>
      <c r="BZ905" s="31">
        <f t="shared" si="390"/>
        <v>0</v>
      </c>
      <c r="CA905" s="31">
        <f t="shared" si="392"/>
        <v>0.59145760679999992</v>
      </c>
      <c r="CB905" s="31">
        <f t="shared" si="393"/>
        <v>0</v>
      </c>
      <c r="CC905" s="31">
        <f t="shared" si="394"/>
        <v>0</v>
      </c>
      <c r="CD905" s="31">
        <f t="shared" si="395"/>
        <v>0.59145760679999992</v>
      </c>
      <c r="CE905" s="31">
        <f t="shared" si="396"/>
        <v>0</v>
      </c>
      <c r="CF905" s="85" t="s">
        <v>1404</v>
      </c>
    </row>
    <row r="906" spans="1:84" ht="54.75" customHeight="1" x14ac:dyDescent="0.25">
      <c r="A906" s="7" t="s">
        <v>128</v>
      </c>
      <c r="B906" s="17" t="s">
        <v>1341</v>
      </c>
      <c r="C906" s="8" t="s">
        <v>1342</v>
      </c>
      <c r="D906" s="63">
        <v>2016</v>
      </c>
      <c r="E906" s="63">
        <v>2016</v>
      </c>
      <c r="F906" s="63" t="s">
        <v>1358</v>
      </c>
      <c r="G906" s="64">
        <v>1.5802389267399266E-2</v>
      </c>
      <c r="H906" s="64">
        <f t="shared" si="383"/>
        <v>8.6281045399999992E-2</v>
      </c>
      <c r="I906" s="31" t="s">
        <v>891</v>
      </c>
      <c r="J906" s="31">
        <v>1.5802389267399266E-2</v>
      </c>
      <c r="K906" s="31">
        <f t="shared" si="384"/>
        <v>8.6281045399999992E-2</v>
      </c>
      <c r="L906" s="67" t="s">
        <v>891</v>
      </c>
      <c r="M906" s="64">
        <v>0</v>
      </c>
      <c r="N906" s="31">
        <v>0</v>
      </c>
      <c r="O906" s="65">
        <v>0</v>
      </c>
      <c r="P906" s="28">
        <v>0</v>
      </c>
      <c r="Q906" s="28">
        <v>0.14150091445599997</v>
      </c>
      <c r="R906" s="31">
        <v>0.16272605162439996</v>
      </c>
      <c r="S906" s="31">
        <f t="shared" si="381"/>
        <v>0</v>
      </c>
      <c r="T906" s="31">
        <f t="shared" si="382"/>
        <v>8.6281045399999992E-2</v>
      </c>
      <c r="U906" s="31">
        <f t="shared" si="386"/>
        <v>0</v>
      </c>
      <c r="V906" s="31">
        <f t="shared" si="385"/>
        <v>0</v>
      </c>
      <c r="W906" s="31">
        <f t="shared" si="397"/>
        <v>0</v>
      </c>
      <c r="X906" s="31">
        <v>0</v>
      </c>
      <c r="Y906" s="28">
        <v>0</v>
      </c>
      <c r="Z906" s="28">
        <v>0</v>
      </c>
      <c r="AA906" s="28">
        <v>0</v>
      </c>
      <c r="AB906" s="28">
        <v>0</v>
      </c>
      <c r="AC906" s="28">
        <v>0</v>
      </c>
      <c r="AD906" s="28">
        <v>0</v>
      </c>
      <c r="AE906" s="28">
        <v>0</v>
      </c>
      <c r="AF906" s="28">
        <v>0</v>
      </c>
      <c r="AG906" s="28">
        <v>0</v>
      </c>
      <c r="AH906" s="28">
        <v>0</v>
      </c>
      <c r="AI906" s="28">
        <v>0</v>
      </c>
      <c r="AJ906" s="28">
        <v>0</v>
      </c>
      <c r="AK906" s="28">
        <v>0</v>
      </c>
      <c r="AL906" s="28">
        <v>0</v>
      </c>
      <c r="AM906" s="28">
        <v>8.6281045399999992E-2</v>
      </c>
      <c r="AN906" s="28">
        <v>0</v>
      </c>
      <c r="AO906" s="28">
        <v>0</v>
      </c>
      <c r="AP906" s="28">
        <v>8.6281045399999992E-2</v>
      </c>
      <c r="AQ906" s="28">
        <v>0</v>
      </c>
      <c r="AR906" s="28">
        <v>0</v>
      </c>
      <c r="AS906" s="28">
        <v>0</v>
      </c>
      <c r="AT906" s="28">
        <v>0</v>
      </c>
      <c r="AU906" s="28">
        <v>0</v>
      </c>
      <c r="AV906" s="28">
        <v>0</v>
      </c>
      <c r="AW906" s="28">
        <v>0</v>
      </c>
      <c r="AX906" s="28">
        <v>0</v>
      </c>
      <c r="AY906" s="28">
        <v>0</v>
      </c>
      <c r="AZ906" s="28">
        <v>0</v>
      </c>
      <c r="BA906" s="28">
        <v>0</v>
      </c>
      <c r="BB906" s="28">
        <v>0</v>
      </c>
      <c r="BC906" s="28">
        <v>0</v>
      </c>
      <c r="BD906" s="28">
        <v>0</v>
      </c>
      <c r="BE906" s="28">
        <v>0</v>
      </c>
      <c r="BF906" s="28">
        <v>0</v>
      </c>
      <c r="BG906" s="28">
        <v>0</v>
      </c>
      <c r="BH906" s="28">
        <v>0</v>
      </c>
      <c r="BI906" s="28">
        <v>0</v>
      </c>
      <c r="BJ906" s="28">
        <v>0</v>
      </c>
      <c r="BK906" s="28">
        <v>0</v>
      </c>
      <c r="BL906" s="28">
        <v>0</v>
      </c>
      <c r="BM906" s="28">
        <v>0</v>
      </c>
      <c r="BN906" s="28">
        <v>0</v>
      </c>
      <c r="BO906" s="28">
        <v>0</v>
      </c>
      <c r="BP906" s="28">
        <v>0</v>
      </c>
      <c r="BQ906" s="28">
        <v>0</v>
      </c>
      <c r="BR906" s="28">
        <v>0</v>
      </c>
      <c r="BS906" s="28">
        <v>0</v>
      </c>
      <c r="BT906" s="28">
        <v>0</v>
      </c>
      <c r="BU906" s="28">
        <v>0</v>
      </c>
      <c r="BV906" s="31">
        <f t="shared" si="391"/>
        <v>8.6281045399999992E-2</v>
      </c>
      <c r="BW906" s="31">
        <f t="shared" si="387"/>
        <v>0</v>
      </c>
      <c r="BX906" s="31">
        <f t="shared" si="388"/>
        <v>0</v>
      </c>
      <c r="BY906" s="31">
        <f t="shared" si="389"/>
        <v>8.6281045399999992E-2</v>
      </c>
      <c r="BZ906" s="31">
        <f t="shared" si="390"/>
        <v>0</v>
      </c>
      <c r="CA906" s="31">
        <f t="shared" si="392"/>
        <v>8.6281045399999992E-2</v>
      </c>
      <c r="CB906" s="31">
        <f t="shared" si="393"/>
        <v>0</v>
      </c>
      <c r="CC906" s="31">
        <f t="shared" si="394"/>
        <v>0</v>
      </c>
      <c r="CD906" s="31">
        <f t="shared" si="395"/>
        <v>8.6281045399999992E-2</v>
      </c>
      <c r="CE906" s="31">
        <f t="shared" si="396"/>
        <v>0</v>
      </c>
      <c r="CF906" s="85" t="s">
        <v>1404</v>
      </c>
    </row>
    <row r="907" spans="1:84" ht="54.75" customHeight="1" x14ac:dyDescent="0.25">
      <c r="A907" s="7" t="s">
        <v>128</v>
      </c>
      <c r="B907" s="17" t="s">
        <v>1343</v>
      </c>
      <c r="C907" s="8" t="s">
        <v>1344</v>
      </c>
      <c r="D907" s="63">
        <v>2016</v>
      </c>
      <c r="E907" s="63">
        <v>2016</v>
      </c>
      <c r="F907" s="63" t="s">
        <v>1358</v>
      </c>
      <c r="G907" s="64">
        <v>2.9755139340659341E-2</v>
      </c>
      <c r="H907" s="64">
        <f t="shared" si="383"/>
        <v>0.1624630608</v>
      </c>
      <c r="I907" s="31" t="s">
        <v>891</v>
      </c>
      <c r="J907" s="31">
        <v>2.9755139340659341E-2</v>
      </c>
      <c r="K907" s="31">
        <f t="shared" si="384"/>
        <v>0.1624630608</v>
      </c>
      <c r="L907" s="67" t="s">
        <v>891</v>
      </c>
      <c r="M907" s="64">
        <v>0</v>
      </c>
      <c r="N907" s="31">
        <v>0</v>
      </c>
      <c r="O907" s="65">
        <v>0</v>
      </c>
      <c r="P907" s="28">
        <v>0</v>
      </c>
      <c r="Q907" s="28">
        <v>0.26643941971199997</v>
      </c>
      <c r="R907" s="31">
        <v>0.30640533266879993</v>
      </c>
      <c r="S907" s="31">
        <f t="shared" si="381"/>
        <v>0</v>
      </c>
      <c r="T907" s="31">
        <f t="shared" si="382"/>
        <v>0.1624630608</v>
      </c>
      <c r="U907" s="31">
        <f t="shared" si="386"/>
        <v>0</v>
      </c>
      <c r="V907" s="31">
        <f t="shared" si="385"/>
        <v>0</v>
      </c>
      <c r="W907" s="31">
        <f t="shared" si="397"/>
        <v>0</v>
      </c>
      <c r="X907" s="31">
        <v>0</v>
      </c>
      <c r="Y907" s="28">
        <v>0</v>
      </c>
      <c r="Z907" s="28">
        <v>0</v>
      </c>
      <c r="AA907" s="28">
        <v>0</v>
      </c>
      <c r="AB907" s="28">
        <v>0</v>
      </c>
      <c r="AC907" s="28">
        <v>0</v>
      </c>
      <c r="AD907" s="28">
        <v>0</v>
      </c>
      <c r="AE907" s="28">
        <v>0</v>
      </c>
      <c r="AF907" s="28">
        <v>0</v>
      </c>
      <c r="AG907" s="28">
        <v>0</v>
      </c>
      <c r="AH907" s="28">
        <v>0</v>
      </c>
      <c r="AI907" s="28">
        <v>0</v>
      </c>
      <c r="AJ907" s="28">
        <v>0</v>
      </c>
      <c r="AK907" s="28">
        <v>0</v>
      </c>
      <c r="AL907" s="28">
        <v>0</v>
      </c>
      <c r="AM907" s="28">
        <v>0.1624630608</v>
      </c>
      <c r="AN907" s="28">
        <v>0</v>
      </c>
      <c r="AO907" s="28">
        <v>0</v>
      </c>
      <c r="AP907" s="28">
        <v>0.1624630608</v>
      </c>
      <c r="AQ907" s="28">
        <v>0</v>
      </c>
      <c r="AR907" s="28">
        <v>0</v>
      </c>
      <c r="AS907" s="28">
        <v>0</v>
      </c>
      <c r="AT907" s="28">
        <v>0</v>
      </c>
      <c r="AU907" s="28">
        <v>0</v>
      </c>
      <c r="AV907" s="28">
        <v>0</v>
      </c>
      <c r="AW907" s="28">
        <v>0</v>
      </c>
      <c r="AX907" s="28">
        <v>0</v>
      </c>
      <c r="AY907" s="28">
        <v>0</v>
      </c>
      <c r="AZ907" s="28">
        <v>0</v>
      </c>
      <c r="BA907" s="28">
        <v>0</v>
      </c>
      <c r="BB907" s="28">
        <v>0</v>
      </c>
      <c r="BC907" s="28">
        <v>0</v>
      </c>
      <c r="BD907" s="28">
        <v>0</v>
      </c>
      <c r="BE907" s="28">
        <v>0</v>
      </c>
      <c r="BF907" s="28">
        <v>0</v>
      </c>
      <c r="BG907" s="28">
        <v>0</v>
      </c>
      <c r="BH907" s="28">
        <v>0</v>
      </c>
      <c r="BI907" s="28">
        <v>0</v>
      </c>
      <c r="BJ907" s="28">
        <v>0</v>
      </c>
      <c r="BK907" s="28">
        <v>0</v>
      </c>
      <c r="BL907" s="28">
        <v>0</v>
      </c>
      <c r="BM907" s="28">
        <v>0</v>
      </c>
      <c r="BN907" s="28">
        <v>0</v>
      </c>
      <c r="BO907" s="28">
        <v>0</v>
      </c>
      <c r="BP907" s="28">
        <v>0</v>
      </c>
      <c r="BQ907" s="28">
        <v>0</v>
      </c>
      <c r="BR907" s="28">
        <v>0</v>
      </c>
      <c r="BS907" s="28">
        <v>0</v>
      </c>
      <c r="BT907" s="28">
        <v>0</v>
      </c>
      <c r="BU907" s="28">
        <v>0</v>
      </c>
      <c r="BV907" s="31">
        <f t="shared" si="391"/>
        <v>0.1624630608</v>
      </c>
      <c r="BW907" s="31">
        <f t="shared" si="387"/>
        <v>0</v>
      </c>
      <c r="BX907" s="31">
        <f t="shared" si="388"/>
        <v>0</v>
      </c>
      <c r="BY907" s="31">
        <f t="shared" si="389"/>
        <v>0.1624630608</v>
      </c>
      <c r="BZ907" s="31">
        <f t="shared" si="390"/>
        <v>0</v>
      </c>
      <c r="CA907" s="31">
        <f t="shared" si="392"/>
        <v>0.1624630608</v>
      </c>
      <c r="CB907" s="31">
        <f t="shared" si="393"/>
        <v>0</v>
      </c>
      <c r="CC907" s="31">
        <f t="shared" si="394"/>
        <v>0</v>
      </c>
      <c r="CD907" s="31">
        <f t="shared" si="395"/>
        <v>0.1624630608</v>
      </c>
      <c r="CE907" s="31">
        <f t="shared" si="396"/>
        <v>0</v>
      </c>
      <c r="CF907" s="85" t="s">
        <v>1404</v>
      </c>
    </row>
    <row r="908" spans="1:84" ht="54.75" customHeight="1" x14ac:dyDescent="0.25">
      <c r="A908" s="7" t="s">
        <v>128</v>
      </c>
      <c r="B908" s="17" t="s">
        <v>1345</v>
      </c>
      <c r="C908" s="8" t="s">
        <v>1346</v>
      </c>
      <c r="D908" s="63">
        <v>2016</v>
      </c>
      <c r="E908" s="63">
        <v>2016</v>
      </c>
      <c r="F908" s="63" t="s">
        <v>1358</v>
      </c>
      <c r="G908" s="64">
        <v>2.7564858351648347E-2</v>
      </c>
      <c r="H908" s="64">
        <f t="shared" si="383"/>
        <v>0.15050412659999998</v>
      </c>
      <c r="I908" s="31" t="s">
        <v>891</v>
      </c>
      <c r="J908" s="31">
        <v>2.7564858351648347E-2</v>
      </c>
      <c r="K908" s="31">
        <f t="shared" si="384"/>
        <v>0.15050412659999998</v>
      </c>
      <c r="L908" s="67" t="s">
        <v>891</v>
      </c>
      <c r="M908" s="64">
        <v>0</v>
      </c>
      <c r="N908" s="31">
        <v>0</v>
      </c>
      <c r="O908" s="65">
        <v>0</v>
      </c>
      <c r="P908" s="28">
        <v>0</v>
      </c>
      <c r="Q908" s="28">
        <v>0.24682676762399997</v>
      </c>
      <c r="R908" s="31">
        <v>0.28385078276759995</v>
      </c>
      <c r="S908" s="31">
        <f t="shared" si="381"/>
        <v>0</v>
      </c>
      <c r="T908" s="31">
        <f t="shared" si="382"/>
        <v>0.15050412659999998</v>
      </c>
      <c r="U908" s="31">
        <f t="shared" si="386"/>
        <v>0</v>
      </c>
      <c r="V908" s="31">
        <f t="shared" si="385"/>
        <v>0</v>
      </c>
      <c r="W908" s="31">
        <f t="shared" si="397"/>
        <v>0</v>
      </c>
      <c r="X908" s="31">
        <v>0</v>
      </c>
      <c r="Y908" s="28">
        <v>0</v>
      </c>
      <c r="Z908" s="28">
        <v>0</v>
      </c>
      <c r="AA908" s="28">
        <v>0</v>
      </c>
      <c r="AB908" s="28">
        <v>0</v>
      </c>
      <c r="AC908" s="28">
        <v>0</v>
      </c>
      <c r="AD908" s="28">
        <v>0</v>
      </c>
      <c r="AE908" s="28">
        <v>0</v>
      </c>
      <c r="AF908" s="28">
        <v>0</v>
      </c>
      <c r="AG908" s="28">
        <v>0</v>
      </c>
      <c r="AH908" s="28">
        <v>0</v>
      </c>
      <c r="AI908" s="28">
        <v>0</v>
      </c>
      <c r="AJ908" s="28">
        <v>0</v>
      </c>
      <c r="AK908" s="28">
        <v>0</v>
      </c>
      <c r="AL908" s="28">
        <v>0</v>
      </c>
      <c r="AM908" s="28">
        <v>0.15050412659999998</v>
      </c>
      <c r="AN908" s="28">
        <v>0</v>
      </c>
      <c r="AO908" s="28">
        <v>0</v>
      </c>
      <c r="AP908" s="28">
        <v>0.15050412659999998</v>
      </c>
      <c r="AQ908" s="28">
        <v>0</v>
      </c>
      <c r="AR908" s="28">
        <v>0</v>
      </c>
      <c r="AS908" s="28">
        <v>0</v>
      </c>
      <c r="AT908" s="28">
        <v>0</v>
      </c>
      <c r="AU908" s="28">
        <v>0</v>
      </c>
      <c r="AV908" s="28">
        <v>0</v>
      </c>
      <c r="AW908" s="28">
        <v>0</v>
      </c>
      <c r="AX908" s="28">
        <v>0</v>
      </c>
      <c r="AY908" s="28">
        <v>0</v>
      </c>
      <c r="AZ908" s="28">
        <v>0</v>
      </c>
      <c r="BA908" s="28">
        <v>0</v>
      </c>
      <c r="BB908" s="28">
        <v>0</v>
      </c>
      <c r="BC908" s="28">
        <v>0</v>
      </c>
      <c r="BD908" s="28">
        <v>0</v>
      </c>
      <c r="BE908" s="28">
        <v>0</v>
      </c>
      <c r="BF908" s="28">
        <v>0</v>
      </c>
      <c r="BG908" s="28">
        <v>0</v>
      </c>
      <c r="BH908" s="28">
        <v>0</v>
      </c>
      <c r="BI908" s="28">
        <v>0</v>
      </c>
      <c r="BJ908" s="28">
        <v>0</v>
      </c>
      <c r="BK908" s="28">
        <v>0</v>
      </c>
      <c r="BL908" s="28">
        <v>0</v>
      </c>
      <c r="BM908" s="28">
        <v>0</v>
      </c>
      <c r="BN908" s="28">
        <v>0</v>
      </c>
      <c r="BO908" s="28">
        <v>0</v>
      </c>
      <c r="BP908" s="28">
        <v>0</v>
      </c>
      <c r="BQ908" s="28">
        <v>0</v>
      </c>
      <c r="BR908" s="28">
        <v>0</v>
      </c>
      <c r="BS908" s="28">
        <v>0</v>
      </c>
      <c r="BT908" s="28">
        <v>0</v>
      </c>
      <c r="BU908" s="28">
        <v>0</v>
      </c>
      <c r="BV908" s="31">
        <f t="shared" si="391"/>
        <v>0.15050412659999998</v>
      </c>
      <c r="BW908" s="31">
        <f t="shared" si="387"/>
        <v>0</v>
      </c>
      <c r="BX908" s="31">
        <f t="shared" si="388"/>
        <v>0</v>
      </c>
      <c r="BY908" s="31">
        <f t="shared" si="389"/>
        <v>0.15050412659999998</v>
      </c>
      <c r="BZ908" s="31">
        <f t="shared" si="390"/>
        <v>0</v>
      </c>
      <c r="CA908" s="31">
        <f t="shared" si="392"/>
        <v>0.15050412659999998</v>
      </c>
      <c r="CB908" s="31">
        <f t="shared" si="393"/>
        <v>0</v>
      </c>
      <c r="CC908" s="31">
        <f t="shared" si="394"/>
        <v>0</v>
      </c>
      <c r="CD908" s="31">
        <f t="shared" si="395"/>
        <v>0.15050412659999998</v>
      </c>
      <c r="CE908" s="31">
        <f t="shared" si="396"/>
        <v>0</v>
      </c>
      <c r="CF908" s="85" t="s">
        <v>1404</v>
      </c>
    </row>
    <row r="909" spans="1:84" ht="54.75" customHeight="1" x14ac:dyDescent="0.25">
      <c r="A909" s="7" t="s">
        <v>128</v>
      </c>
      <c r="B909" s="17" t="s">
        <v>1347</v>
      </c>
      <c r="C909" s="8" t="s">
        <v>1348</v>
      </c>
      <c r="D909" s="63">
        <v>2016</v>
      </c>
      <c r="E909" s="63">
        <v>2016</v>
      </c>
      <c r="F909" s="63" t="s">
        <v>1358</v>
      </c>
      <c r="G909" s="64">
        <v>4.2622503369963372E-2</v>
      </c>
      <c r="H909" s="64">
        <f t="shared" si="383"/>
        <v>0.2327188684</v>
      </c>
      <c r="I909" s="31" t="s">
        <v>891</v>
      </c>
      <c r="J909" s="31">
        <v>4.2622503369963372E-2</v>
      </c>
      <c r="K909" s="31">
        <f t="shared" si="384"/>
        <v>0.2327188684</v>
      </c>
      <c r="L909" s="67" t="s">
        <v>891</v>
      </c>
      <c r="M909" s="64">
        <v>0</v>
      </c>
      <c r="N909" s="31">
        <v>0</v>
      </c>
      <c r="O909" s="65">
        <v>0</v>
      </c>
      <c r="P909" s="28">
        <v>0</v>
      </c>
      <c r="Q909" s="28">
        <v>0.38165894417599999</v>
      </c>
      <c r="R909" s="31">
        <v>0.43890778580239997</v>
      </c>
      <c r="S909" s="31">
        <f t="shared" si="381"/>
        <v>0</v>
      </c>
      <c r="T909" s="31">
        <f t="shared" si="382"/>
        <v>0.2327188684</v>
      </c>
      <c r="U909" s="31">
        <f t="shared" si="386"/>
        <v>0</v>
      </c>
      <c r="V909" s="31">
        <f t="shared" si="385"/>
        <v>0</v>
      </c>
      <c r="W909" s="31">
        <f t="shared" si="397"/>
        <v>0</v>
      </c>
      <c r="X909" s="31">
        <v>0</v>
      </c>
      <c r="Y909" s="28">
        <v>0</v>
      </c>
      <c r="Z909" s="28">
        <v>0</v>
      </c>
      <c r="AA909" s="28">
        <v>0</v>
      </c>
      <c r="AB909" s="28">
        <v>0</v>
      </c>
      <c r="AC909" s="28">
        <v>0</v>
      </c>
      <c r="AD909" s="28">
        <v>0</v>
      </c>
      <c r="AE909" s="28">
        <v>0</v>
      </c>
      <c r="AF909" s="28">
        <v>0</v>
      </c>
      <c r="AG909" s="28">
        <v>0</v>
      </c>
      <c r="AH909" s="28">
        <v>0</v>
      </c>
      <c r="AI909" s="28">
        <v>0</v>
      </c>
      <c r="AJ909" s="28">
        <v>0</v>
      </c>
      <c r="AK909" s="28">
        <v>0</v>
      </c>
      <c r="AL909" s="28">
        <v>0</v>
      </c>
      <c r="AM909" s="28">
        <v>0.2327188684</v>
      </c>
      <c r="AN909" s="28">
        <v>0</v>
      </c>
      <c r="AO909" s="28">
        <v>0</v>
      </c>
      <c r="AP909" s="28">
        <v>0.2327188684</v>
      </c>
      <c r="AQ909" s="28">
        <v>0</v>
      </c>
      <c r="AR909" s="28">
        <v>0</v>
      </c>
      <c r="AS909" s="28">
        <v>0</v>
      </c>
      <c r="AT909" s="28">
        <v>0</v>
      </c>
      <c r="AU909" s="28">
        <v>0</v>
      </c>
      <c r="AV909" s="28">
        <v>0</v>
      </c>
      <c r="AW909" s="28">
        <v>0</v>
      </c>
      <c r="AX909" s="28">
        <v>0</v>
      </c>
      <c r="AY909" s="28">
        <v>0</v>
      </c>
      <c r="AZ909" s="28">
        <v>0</v>
      </c>
      <c r="BA909" s="28">
        <v>0</v>
      </c>
      <c r="BB909" s="28">
        <v>0</v>
      </c>
      <c r="BC909" s="28">
        <v>0</v>
      </c>
      <c r="BD909" s="28">
        <v>0</v>
      </c>
      <c r="BE909" s="28">
        <v>0</v>
      </c>
      <c r="BF909" s="28">
        <v>0</v>
      </c>
      <c r="BG909" s="28">
        <v>0</v>
      </c>
      <c r="BH909" s="28">
        <v>0</v>
      </c>
      <c r="BI909" s="28">
        <v>0</v>
      </c>
      <c r="BJ909" s="28">
        <v>0</v>
      </c>
      <c r="BK909" s="28">
        <v>0</v>
      </c>
      <c r="BL909" s="28">
        <v>0</v>
      </c>
      <c r="BM909" s="28">
        <v>0</v>
      </c>
      <c r="BN909" s="28">
        <v>0</v>
      </c>
      <c r="BO909" s="28">
        <v>0</v>
      </c>
      <c r="BP909" s="28">
        <v>0</v>
      </c>
      <c r="BQ909" s="28">
        <v>0</v>
      </c>
      <c r="BR909" s="28">
        <v>0</v>
      </c>
      <c r="BS909" s="28">
        <v>0</v>
      </c>
      <c r="BT909" s="28">
        <v>0</v>
      </c>
      <c r="BU909" s="28">
        <v>0</v>
      </c>
      <c r="BV909" s="31">
        <f t="shared" si="391"/>
        <v>0.2327188684</v>
      </c>
      <c r="BW909" s="31">
        <f t="shared" si="387"/>
        <v>0</v>
      </c>
      <c r="BX909" s="31">
        <f t="shared" si="388"/>
        <v>0</v>
      </c>
      <c r="BY909" s="31">
        <f t="shared" si="389"/>
        <v>0.2327188684</v>
      </c>
      <c r="BZ909" s="31">
        <f t="shared" si="390"/>
        <v>0</v>
      </c>
      <c r="CA909" s="31">
        <f t="shared" si="392"/>
        <v>0.2327188684</v>
      </c>
      <c r="CB909" s="31">
        <f t="shared" si="393"/>
        <v>0</v>
      </c>
      <c r="CC909" s="31">
        <f t="shared" si="394"/>
        <v>0</v>
      </c>
      <c r="CD909" s="31">
        <f t="shared" si="395"/>
        <v>0.2327188684</v>
      </c>
      <c r="CE909" s="31">
        <f t="shared" si="396"/>
        <v>0</v>
      </c>
      <c r="CF909" s="85" t="s">
        <v>1404</v>
      </c>
    </row>
    <row r="910" spans="1:84" ht="54.75" customHeight="1" x14ac:dyDescent="0.25">
      <c r="A910" s="7" t="s">
        <v>128</v>
      </c>
      <c r="B910" s="17" t="s">
        <v>1349</v>
      </c>
      <c r="C910" s="8" t="s">
        <v>1350</v>
      </c>
      <c r="D910" s="63">
        <v>2016</v>
      </c>
      <c r="E910" s="63">
        <v>2016</v>
      </c>
      <c r="F910" s="63" t="s">
        <v>1358</v>
      </c>
      <c r="G910" s="64">
        <v>4.6638680658307202E-2</v>
      </c>
      <c r="H910" s="64">
        <f t="shared" si="383"/>
        <v>0.29755478259999996</v>
      </c>
      <c r="I910" s="31" t="s">
        <v>891</v>
      </c>
      <c r="J910" s="31">
        <v>4.6638680658307202E-2</v>
      </c>
      <c r="K910" s="31">
        <f t="shared" si="384"/>
        <v>0.29755478259999996</v>
      </c>
      <c r="L910" s="67" t="s">
        <v>891</v>
      </c>
      <c r="M910" s="64">
        <v>0</v>
      </c>
      <c r="N910" s="31">
        <v>0</v>
      </c>
      <c r="O910" s="65">
        <v>0</v>
      </c>
      <c r="P910" s="28">
        <v>0</v>
      </c>
      <c r="Q910" s="28">
        <v>0.48798984346399987</v>
      </c>
      <c r="R910" s="31">
        <v>0.56118831998359986</v>
      </c>
      <c r="S910" s="31">
        <f t="shared" si="381"/>
        <v>0</v>
      </c>
      <c r="T910" s="31">
        <f t="shared" si="382"/>
        <v>0.29755478259999996</v>
      </c>
      <c r="U910" s="31">
        <f t="shared" si="386"/>
        <v>0</v>
      </c>
      <c r="V910" s="31">
        <f t="shared" si="385"/>
        <v>0</v>
      </c>
      <c r="W910" s="31">
        <f t="shared" si="397"/>
        <v>0</v>
      </c>
      <c r="X910" s="31">
        <v>0</v>
      </c>
      <c r="Y910" s="28">
        <v>0</v>
      </c>
      <c r="Z910" s="28">
        <v>0</v>
      </c>
      <c r="AA910" s="28">
        <v>0</v>
      </c>
      <c r="AB910" s="28">
        <v>0</v>
      </c>
      <c r="AC910" s="28">
        <v>0</v>
      </c>
      <c r="AD910" s="28">
        <v>0</v>
      </c>
      <c r="AE910" s="28">
        <v>0</v>
      </c>
      <c r="AF910" s="28">
        <v>0</v>
      </c>
      <c r="AG910" s="28">
        <v>0</v>
      </c>
      <c r="AH910" s="28">
        <v>0</v>
      </c>
      <c r="AI910" s="28">
        <v>0</v>
      </c>
      <c r="AJ910" s="28">
        <v>0</v>
      </c>
      <c r="AK910" s="28">
        <v>0</v>
      </c>
      <c r="AL910" s="28">
        <v>0</v>
      </c>
      <c r="AM910" s="28">
        <v>0.29755478259999996</v>
      </c>
      <c r="AN910" s="28">
        <v>0</v>
      </c>
      <c r="AO910" s="28">
        <v>0</v>
      </c>
      <c r="AP910" s="28">
        <v>0.29755478259999996</v>
      </c>
      <c r="AQ910" s="28">
        <v>0</v>
      </c>
      <c r="AR910" s="28">
        <v>0</v>
      </c>
      <c r="AS910" s="28">
        <v>0</v>
      </c>
      <c r="AT910" s="28">
        <v>0</v>
      </c>
      <c r="AU910" s="28">
        <v>0</v>
      </c>
      <c r="AV910" s="28">
        <v>0</v>
      </c>
      <c r="AW910" s="28">
        <v>0</v>
      </c>
      <c r="AX910" s="28">
        <v>0</v>
      </c>
      <c r="AY910" s="28">
        <v>0</v>
      </c>
      <c r="AZ910" s="28">
        <v>0</v>
      </c>
      <c r="BA910" s="28">
        <v>0</v>
      </c>
      <c r="BB910" s="28">
        <v>0</v>
      </c>
      <c r="BC910" s="28">
        <v>0</v>
      </c>
      <c r="BD910" s="28">
        <v>0</v>
      </c>
      <c r="BE910" s="28">
        <v>0</v>
      </c>
      <c r="BF910" s="28">
        <v>0</v>
      </c>
      <c r="BG910" s="28">
        <v>0</v>
      </c>
      <c r="BH910" s="28">
        <v>0</v>
      </c>
      <c r="BI910" s="28">
        <v>0</v>
      </c>
      <c r="BJ910" s="28">
        <v>0</v>
      </c>
      <c r="BK910" s="28">
        <v>0</v>
      </c>
      <c r="BL910" s="28">
        <v>0</v>
      </c>
      <c r="BM910" s="28">
        <v>0</v>
      </c>
      <c r="BN910" s="28">
        <v>0</v>
      </c>
      <c r="BO910" s="28">
        <v>0</v>
      </c>
      <c r="BP910" s="28">
        <v>0</v>
      </c>
      <c r="BQ910" s="28">
        <v>0</v>
      </c>
      <c r="BR910" s="28">
        <v>0</v>
      </c>
      <c r="BS910" s="28">
        <v>0</v>
      </c>
      <c r="BT910" s="28">
        <v>0</v>
      </c>
      <c r="BU910" s="28">
        <v>0</v>
      </c>
      <c r="BV910" s="31">
        <f t="shared" si="391"/>
        <v>0.29755478259999996</v>
      </c>
      <c r="BW910" s="31">
        <f t="shared" si="387"/>
        <v>0</v>
      </c>
      <c r="BX910" s="31">
        <f t="shared" si="388"/>
        <v>0</v>
      </c>
      <c r="BY910" s="31">
        <f t="shared" si="389"/>
        <v>0.29755478259999996</v>
      </c>
      <c r="BZ910" s="31">
        <f t="shared" si="390"/>
        <v>0</v>
      </c>
      <c r="CA910" s="31">
        <f t="shared" si="392"/>
        <v>0.29755478259999996</v>
      </c>
      <c r="CB910" s="31">
        <f t="shared" si="393"/>
        <v>0</v>
      </c>
      <c r="CC910" s="31">
        <f t="shared" si="394"/>
        <v>0</v>
      </c>
      <c r="CD910" s="31">
        <f t="shared" si="395"/>
        <v>0.29755478259999996</v>
      </c>
      <c r="CE910" s="31">
        <f t="shared" si="396"/>
        <v>0</v>
      </c>
      <c r="CF910" s="85" t="s">
        <v>1404</v>
      </c>
    </row>
    <row r="911" spans="1:84" ht="54.75" customHeight="1" x14ac:dyDescent="0.25">
      <c r="A911" s="7" t="s">
        <v>128</v>
      </c>
      <c r="B911" s="17" t="s">
        <v>1351</v>
      </c>
      <c r="C911" s="8" t="s">
        <v>1352</v>
      </c>
      <c r="D911" s="63">
        <v>2016</v>
      </c>
      <c r="E911" s="63">
        <v>2016</v>
      </c>
      <c r="F911" s="63" t="s">
        <v>1358</v>
      </c>
      <c r="G911" s="64">
        <v>5.2084641442006273E-2</v>
      </c>
      <c r="H911" s="64">
        <f t="shared" si="383"/>
        <v>0.33230001240000001</v>
      </c>
      <c r="I911" s="31" t="s">
        <v>891</v>
      </c>
      <c r="J911" s="31">
        <v>5.2084641442006273E-2</v>
      </c>
      <c r="K911" s="31">
        <f t="shared" si="384"/>
        <v>0.33230001240000001</v>
      </c>
      <c r="L911" s="67" t="s">
        <v>891</v>
      </c>
      <c r="M911" s="64">
        <v>0</v>
      </c>
      <c r="N911" s="31">
        <v>0</v>
      </c>
      <c r="O911" s="65">
        <v>0</v>
      </c>
      <c r="P911" s="28">
        <v>0</v>
      </c>
      <c r="Q911" s="28">
        <v>0.54497202033600001</v>
      </c>
      <c r="R911" s="31">
        <v>0.62671782338639992</v>
      </c>
      <c r="S911" s="31">
        <f t="shared" si="381"/>
        <v>0</v>
      </c>
      <c r="T911" s="31">
        <f t="shared" si="382"/>
        <v>0.33230001240000001</v>
      </c>
      <c r="U911" s="31">
        <f t="shared" si="386"/>
        <v>0</v>
      </c>
      <c r="V911" s="31">
        <f t="shared" si="385"/>
        <v>0</v>
      </c>
      <c r="W911" s="31">
        <f t="shared" si="397"/>
        <v>0</v>
      </c>
      <c r="X911" s="31">
        <v>0</v>
      </c>
      <c r="Y911" s="28">
        <v>0</v>
      </c>
      <c r="Z911" s="28">
        <v>0</v>
      </c>
      <c r="AA911" s="28">
        <v>0</v>
      </c>
      <c r="AB911" s="28">
        <v>0</v>
      </c>
      <c r="AC911" s="28">
        <v>0</v>
      </c>
      <c r="AD911" s="28">
        <v>0</v>
      </c>
      <c r="AE911" s="28">
        <v>0</v>
      </c>
      <c r="AF911" s="28">
        <v>0</v>
      </c>
      <c r="AG911" s="28">
        <v>0</v>
      </c>
      <c r="AH911" s="28">
        <v>0</v>
      </c>
      <c r="AI911" s="28">
        <v>0</v>
      </c>
      <c r="AJ911" s="28">
        <v>0</v>
      </c>
      <c r="AK911" s="28">
        <v>0</v>
      </c>
      <c r="AL911" s="28">
        <v>0</v>
      </c>
      <c r="AM911" s="28">
        <v>0.33230001240000001</v>
      </c>
      <c r="AN911" s="28">
        <v>0</v>
      </c>
      <c r="AO911" s="28">
        <v>0</v>
      </c>
      <c r="AP911" s="28">
        <v>0.33230001240000001</v>
      </c>
      <c r="AQ911" s="28">
        <v>0</v>
      </c>
      <c r="AR911" s="28">
        <v>0</v>
      </c>
      <c r="AS911" s="28">
        <v>0</v>
      </c>
      <c r="AT911" s="28">
        <v>0</v>
      </c>
      <c r="AU911" s="28">
        <v>0</v>
      </c>
      <c r="AV911" s="28">
        <v>0</v>
      </c>
      <c r="AW911" s="28">
        <v>0</v>
      </c>
      <c r="AX911" s="28">
        <v>0</v>
      </c>
      <c r="AY911" s="28">
        <v>0</v>
      </c>
      <c r="AZ911" s="28">
        <v>0</v>
      </c>
      <c r="BA911" s="28">
        <v>0</v>
      </c>
      <c r="BB911" s="28">
        <v>0</v>
      </c>
      <c r="BC911" s="28">
        <v>0</v>
      </c>
      <c r="BD911" s="28">
        <v>0</v>
      </c>
      <c r="BE911" s="28">
        <v>0</v>
      </c>
      <c r="BF911" s="28">
        <v>0</v>
      </c>
      <c r="BG911" s="28">
        <v>0</v>
      </c>
      <c r="BH911" s="28">
        <v>0</v>
      </c>
      <c r="BI911" s="28">
        <v>0</v>
      </c>
      <c r="BJ911" s="28">
        <v>0</v>
      </c>
      <c r="BK911" s="28">
        <v>0</v>
      </c>
      <c r="BL911" s="28">
        <v>0</v>
      </c>
      <c r="BM911" s="28">
        <v>0</v>
      </c>
      <c r="BN911" s="28">
        <v>0</v>
      </c>
      <c r="BO911" s="28">
        <v>0</v>
      </c>
      <c r="BP911" s="28">
        <v>0</v>
      </c>
      <c r="BQ911" s="28">
        <v>0</v>
      </c>
      <c r="BR911" s="28">
        <v>0</v>
      </c>
      <c r="BS911" s="28">
        <v>0</v>
      </c>
      <c r="BT911" s="28">
        <v>0</v>
      </c>
      <c r="BU911" s="28">
        <v>0</v>
      </c>
      <c r="BV911" s="31">
        <f t="shared" si="391"/>
        <v>0.33230001240000001</v>
      </c>
      <c r="BW911" s="31">
        <f t="shared" si="387"/>
        <v>0</v>
      </c>
      <c r="BX911" s="31">
        <f t="shared" si="388"/>
        <v>0</v>
      </c>
      <c r="BY911" s="31">
        <f t="shared" si="389"/>
        <v>0.33230001240000001</v>
      </c>
      <c r="BZ911" s="31">
        <f t="shared" si="390"/>
        <v>0</v>
      </c>
      <c r="CA911" s="31">
        <f t="shared" si="392"/>
        <v>0.33230001240000001</v>
      </c>
      <c r="CB911" s="31">
        <f t="shared" si="393"/>
        <v>0</v>
      </c>
      <c r="CC911" s="31">
        <f t="shared" si="394"/>
        <v>0</v>
      </c>
      <c r="CD911" s="31">
        <f t="shared" si="395"/>
        <v>0.33230001240000001</v>
      </c>
      <c r="CE911" s="31">
        <f t="shared" si="396"/>
        <v>0</v>
      </c>
      <c r="CF911" s="85" t="s">
        <v>1404</v>
      </c>
    </row>
    <row r="912" spans="1:84" ht="54.75" customHeight="1" x14ac:dyDescent="0.25">
      <c r="A912" s="7" t="s">
        <v>128</v>
      </c>
      <c r="B912" s="17" t="s">
        <v>1353</v>
      </c>
      <c r="C912" s="8" t="s">
        <v>1354</v>
      </c>
      <c r="D912" s="63">
        <v>2016</v>
      </c>
      <c r="E912" s="63">
        <v>2016</v>
      </c>
      <c r="F912" s="63" t="s">
        <v>1358</v>
      </c>
      <c r="G912" s="64">
        <v>0.26560265517711168</v>
      </c>
      <c r="H912" s="64">
        <f t="shared" si="383"/>
        <v>1.9495234889999997</v>
      </c>
      <c r="I912" s="31" t="s">
        <v>891</v>
      </c>
      <c r="J912" s="31">
        <v>0.26560265517711168</v>
      </c>
      <c r="K912" s="31">
        <f t="shared" si="384"/>
        <v>1.9495234889999997</v>
      </c>
      <c r="L912" s="67" t="s">
        <v>891</v>
      </c>
      <c r="M912" s="64">
        <v>0</v>
      </c>
      <c r="N912" s="31">
        <v>0</v>
      </c>
      <c r="O912" s="65">
        <v>0</v>
      </c>
      <c r="P912" s="28">
        <v>0</v>
      </c>
      <c r="Q912" s="28">
        <v>3.1972185219599996</v>
      </c>
      <c r="R912" s="31">
        <v>3.6768013002539992</v>
      </c>
      <c r="S912" s="31">
        <f t="shared" si="381"/>
        <v>0</v>
      </c>
      <c r="T912" s="31">
        <f t="shared" si="382"/>
        <v>1.9495234889999997</v>
      </c>
      <c r="U912" s="31">
        <f t="shared" si="386"/>
        <v>0</v>
      </c>
      <c r="V912" s="31">
        <f t="shared" si="385"/>
        <v>0</v>
      </c>
      <c r="W912" s="31">
        <f t="shared" si="397"/>
        <v>0</v>
      </c>
      <c r="X912" s="31">
        <v>0</v>
      </c>
      <c r="Y912" s="28">
        <v>0</v>
      </c>
      <c r="Z912" s="28">
        <v>0</v>
      </c>
      <c r="AA912" s="28">
        <v>0</v>
      </c>
      <c r="AB912" s="28">
        <v>0</v>
      </c>
      <c r="AC912" s="28">
        <v>0</v>
      </c>
      <c r="AD912" s="28">
        <v>0</v>
      </c>
      <c r="AE912" s="28">
        <v>0</v>
      </c>
      <c r="AF912" s="28">
        <v>0</v>
      </c>
      <c r="AG912" s="28">
        <v>0</v>
      </c>
      <c r="AH912" s="28">
        <v>0</v>
      </c>
      <c r="AI912" s="28">
        <v>0</v>
      </c>
      <c r="AJ912" s="28">
        <v>0</v>
      </c>
      <c r="AK912" s="28">
        <v>0</v>
      </c>
      <c r="AL912" s="28">
        <v>0</v>
      </c>
      <c r="AM912" s="28">
        <v>1.9495234889999997</v>
      </c>
      <c r="AN912" s="28">
        <v>0</v>
      </c>
      <c r="AO912" s="28">
        <v>0</v>
      </c>
      <c r="AP912" s="28">
        <v>1.9495234889999997</v>
      </c>
      <c r="AQ912" s="28">
        <v>0</v>
      </c>
      <c r="AR912" s="28">
        <v>0</v>
      </c>
      <c r="AS912" s="28">
        <v>0</v>
      </c>
      <c r="AT912" s="28">
        <v>0</v>
      </c>
      <c r="AU912" s="28">
        <v>0</v>
      </c>
      <c r="AV912" s="28">
        <v>0</v>
      </c>
      <c r="AW912" s="28">
        <v>0</v>
      </c>
      <c r="AX912" s="28">
        <v>0</v>
      </c>
      <c r="AY912" s="28">
        <v>0</v>
      </c>
      <c r="AZ912" s="28">
        <v>0</v>
      </c>
      <c r="BA912" s="28">
        <v>0</v>
      </c>
      <c r="BB912" s="28">
        <v>0</v>
      </c>
      <c r="BC912" s="28">
        <v>0</v>
      </c>
      <c r="BD912" s="28">
        <v>0</v>
      </c>
      <c r="BE912" s="28">
        <v>0</v>
      </c>
      <c r="BF912" s="28">
        <v>0</v>
      </c>
      <c r="BG912" s="28">
        <v>0</v>
      </c>
      <c r="BH912" s="28">
        <v>0</v>
      </c>
      <c r="BI912" s="28">
        <v>0</v>
      </c>
      <c r="BJ912" s="28">
        <v>0</v>
      </c>
      <c r="BK912" s="28">
        <v>0</v>
      </c>
      <c r="BL912" s="28">
        <v>0</v>
      </c>
      <c r="BM912" s="28">
        <v>0</v>
      </c>
      <c r="BN912" s="28">
        <v>0</v>
      </c>
      <c r="BO912" s="28">
        <v>0</v>
      </c>
      <c r="BP912" s="28">
        <v>0</v>
      </c>
      <c r="BQ912" s="28">
        <v>0</v>
      </c>
      <c r="BR912" s="28">
        <v>0</v>
      </c>
      <c r="BS912" s="28">
        <v>0</v>
      </c>
      <c r="BT912" s="28">
        <v>0</v>
      </c>
      <c r="BU912" s="28">
        <v>0</v>
      </c>
      <c r="BV912" s="31">
        <f t="shared" si="391"/>
        <v>1.9495234889999997</v>
      </c>
      <c r="BW912" s="31">
        <f t="shared" si="387"/>
        <v>0</v>
      </c>
      <c r="BX912" s="31">
        <f t="shared" si="388"/>
        <v>0</v>
      </c>
      <c r="BY912" s="31">
        <f t="shared" si="389"/>
        <v>1.9495234889999997</v>
      </c>
      <c r="BZ912" s="31">
        <f t="shared" si="390"/>
        <v>0</v>
      </c>
      <c r="CA912" s="31">
        <f t="shared" si="392"/>
        <v>1.9495234889999997</v>
      </c>
      <c r="CB912" s="31">
        <f t="shared" si="393"/>
        <v>0</v>
      </c>
      <c r="CC912" s="31">
        <f t="shared" si="394"/>
        <v>0</v>
      </c>
      <c r="CD912" s="31">
        <f t="shared" si="395"/>
        <v>1.9495234889999997</v>
      </c>
      <c r="CE912" s="31">
        <f t="shared" si="396"/>
        <v>0</v>
      </c>
      <c r="CF912" s="85" t="s">
        <v>1404</v>
      </c>
    </row>
    <row r="913" spans="1:84" ht="54.75" customHeight="1" x14ac:dyDescent="0.25">
      <c r="A913" s="7" t="s">
        <v>128</v>
      </c>
      <c r="B913" s="17" t="s">
        <v>1373</v>
      </c>
      <c r="C913" s="8" t="s">
        <v>1392</v>
      </c>
      <c r="D913" s="63">
        <v>2016</v>
      </c>
      <c r="E913" s="63">
        <v>2016</v>
      </c>
      <c r="F913" s="63" t="s">
        <v>1358</v>
      </c>
      <c r="G913" s="64">
        <v>1.96921636677116E-2</v>
      </c>
      <c r="H913" s="64">
        <f t="shared" si="383"/>
        <v>0.12563600420000001</v>
      </c>
      <c r="I913" s="31" t="s">
        <v>891</v>
      </c>
      <c r="J913" s="31">
        <v>1.96921636677116E-2</v>
      </c>
      <c r="K913" s="31">
        <f t="shared" si="384"/>
        <v>0.12563600420000001</v>
      </c>
      <c r="L913" s="67" t="s">
        <v>891</v>
      </c>
      <c r="M913" s="64">
        <v>0</v>
      </c>
      <c r="N913" s="31">
        <v>0</v>
      </c>
      <c r="O913" s="65">
        <v>0</v>
      </c>
      <c r="P913" s="28">
        <v>0</v>
      </c>
      <c r="Q913" s="28">
        <v>0.20604304688800001</v>
      </c>
      <c r="R913" s="31">
        <v>0.23694950392120001</v>
      </c>
      <c r="S913" s="31">
        <f t="shared" si="381"/>
        <v>0</v>
      </c>
      <c r="T913" s="31">
        <f t="shared" si="382"/>
        <v>0.12563600420000001</v>
      </c>
      <c r="U913" s="31">
        <f t="shared" si="386"/>
        <v>0</v>
      </c>
      <c r="V913" s="31">
        <f t="shared" si="385"/>
        <v>0</v>
      </c>
      <c r="W913" s="31">
        <f t="shared" si="397"/>
        <v>0</v>
      </c>
      <c r="X913" s="31">
        <v>0</v>
      </c>
      <c r="Y913" s="28">
        <v>0</v>
      </c>
      <c r="Z913" s="28">
        <v>0</v>
      </c>
      <c r="AA913" s="28">
        <v>0</v>
      </c>
      <c r="AB913" s="28">
        <v>0</v>
      </c>
      <c r="AC913" s="28">
        <v>0</v>
      </c>
      <c r="AD913" s="28">
        <v>0</v>
      </c>
      <c r="AE913" s="28">
        <v>0</v>
      </c>
      <c r="AF913" s="28">
        <v>0</v>
      </c>
      <c r="AG913" s="28">
        <v>0</v>
      </c>
      <c r="AH913" s="28">
        <v>0</v>
      </c>
      <c r="AI913" s="28">
        <v>0</v>
      </c>
      <c r="AJ913" s="28">
        <v>0</v>
      </c>
      <c r="AK913" s="28">
        <v>0</v>
      </c>
      <c r="AL913" s="28">
        <v>0</v>
      </c>
      <c r="AM913" s="28">
        <v>0.12563600420000001</v>
      </c>
      <c r="AN913" s="28">
        <v>0</v>
      </c>
      <c r="AO913" s="28">
        <v>0</v>
      </c>
      <c r="AP913" s="28">
        <v>0.12563600420000001</v>
      </c>
      <c r="AQ913" s="28">
        <v>0</v>
      </c>
      <c r="AR913" s="28">
        <v>0</v>
      </c>
      <c r="AS913" s="28">
        <v>0</v>
      </c>
      <c r="AT913" s="28">
        <v>0</v>
      </c>
      <c r="AU913" s="28">
        <v>0</v>
      </c>
      <c r="AV913" s="28">
        <v>0</v>
      </c>
      <c r="AW913" s="28">
        <v>0</v>
      </c>
      <c r="AX913" s="28">
        <v>0</v>
      </c>
      <c r="AY913" s="28">
        <v>0</v>
      </c>
      <c r="AZ913" s="28">
        <v>0</v>
      </c>
      <c r="BA913" s="28">
        <v>0</v>
      </c>
      <c r="BB913" s="28">
        <v>0</v>
      </c>
      <c r="BC913" s="28">
        <v>0</v>
      </c>
      <c r="BD913" s="28">
        <v>0</v>
      </c>
      <c r="BE913" s="28">
        <v>0</v>
      </c>
      <c r="BF913" s="28">
        <v>0</v>
      </c>
      <c r="BG913" s="28">
        <v>0</v>
      </c>
      <c r="BH913" s="28">
        <v>0</v>
      </c>
      <c r="BI913" s="28">
        <v>0</v>
      </c>
      <c r="BJ913" s="28">
        <v>0</v>
      </c>
      <c r="BK913" s="28">
        <v>0</v>
      </c>
      <c r="BL913" s="28">
        <v>0</v>
      </c>
      <c r="BM913" s="28">
        <v>0</v>
      </c>
      <c r="BN913" s="28">
        <v>0</v>
      </c>
      <c r="BO913" s="28">
        <v>0</v>
      </c>
      <c r="BP913" s="28">
        <v>0</v>
      </c>
      <c r="BQ913" s="28">
        <v>0</v>
      </c>
      <c r="BR913" s="28">
        <v>0</v>
      </c>
      <c r="BS913" s="28">
        <v>0</v>
      </c>
      <c r="BT913" s="28">
        <v>0</v>
      </c>
      <c r="BU913" s="28">
        <v>0</v>
      </c>
      <c r="BV913" s="31">
        <f t="shared" si="391"/>
        <v>0.12563600420000001</v>
      </c>
      <c r="BW913" s="31">
        <f t="shared" si="387"/>
        <v>0</v>
      </c>
      <c r="BX913" s="31">
        <f t="shared" si="388"/>
        <v>0</v>
      </c>
      <c r="BY913" s="31">
        <f t="shared" si="389"/>
        <v>0.12563600420000001</v>
      </c>
      <c r="BZ913" s="31">
        <f t="shared" si="390"/>
        <v>0</v>
      </c>
      <c r="CA913" s="31">
        <f t="shared" si="392"/>
        <v>0.12563600420000001</v>
      </c>
      <c r="CB913" s="31">
        <f t="shared" si="393"/>
        <v>0</v>
      </c>
      <c r="CC913" s="31">
        <f t="shared" si="394"/>
        <v>0</v>
      </c>
      <c r="CD913" s="31">
        <f t="shared" si="395"/>
        <v>0.12563600420000001</v>
      </c>
      <c r="CE913" s="31">
        <f t="shared" si="396"/>
        <v>0</v>
      </c>
      <c r="CF913" s="85" t="s">
        <v>1403</v>
      </c>
    </row>
    <row r="914" spans="1:84" ht="54.75" customHeight="1" x14ac:dyDescent="0.25">
      <c r="A914" s="7" t="s">
        <v>128</v>
      </c>
      <c r="B914" s="17" t="s">
        <v>1374</v>
      </c>
      <c r="C914" s="8" t="s">
        <v>1393</v>
      </c>
      <c r="D914" s="63">
        <v>2016</v>
      </c>
      <c r="E914" s="63">
        <v>2016</v>
      </c>
      <c r="F914" s="63" t="s">
        <v>1358</v>
      </c>
      <c r="G914" s="64">
        <v>1.7876898275862071E-2</v>
      </c>
      <c r="H914" s="64">
        <f t="shared" si="383"/>
        <v>0.11405461100000001</v>
      </c>
      <c r="I914" s="31" t="s">
        <v>891</v>
      </c>
      <c r="J914" s="31">
        <v>1.7876898275862071E-2</v>
      </c>
      <c r="K914" s="31">
        <f t="shared" si="384"/>
        <v>0.11405461100000001</v>
      </c>
      <c r="L914" s="67" t="s">
        <v>891</v>
      </c>
      <c r="M914" s="64">
        <v>0</v>
      </c>
      <c r="N914" s="31">
        <v>0</v>
      </c>
      <c r="O914" s="65">
        <v>0</v>
      </c>
      <c r="P914" s="28">
        <v>0</v>
      </c>
      <c r="Q914" s="28">
        <v>0.18704956204000001</v>
      </c>
      <c r="R914" s="31">
        <v>0.215106996346</v>
      </c>
      <c r="S914" s="31">
        <f t="shared" si="381"/>
        <v>0</v>
      </c>
      <c r="T914" s="31">
        <f t="shared" si="382"/>
        <v>0.11405461100000001</v>
      </c>
      <c r="U914" s="31">
        <f t="shared" si="386"/>
        <v>0</v>
      </c>
      <c r="V914" s="31">
        <f t="shared" si="385"/>
        <v>0</v>
      </c>
      <c r="W914" s="31">
        <f t="shared" si="397"/>
        <v>0</v>
      </c>
      <c r="X914" s="31">
        <v>0</v>
      </c>
      <c r="Y914" s="28">
        <v>0</v>
      </c>
      <c r="Z914" s="28">
        <v>0</v>
      </c>
      <c r="AA914" s="28">
        <v>0</v>
      </c>
      <c r="AB914" s="28">
        <v>0</v>
      </c>
      <c r="AC914" s="28">
        <v>0</v>
      </c>
      <c r="AD914" s="28">
        <v>0</v>
      </c>
      <c r="AE914" s="28">
        <v>0</v>
      </c>
      <c r="AF914" s="28">
        <v>0</v>
      </c>
      <c r="AG914" s="28">
        <v>0</v>
      </c>
      <c r="AH914" s="28">
        <v>0</v>
      </c>
      <c r="AI914" s="28">
        <v>0</v>
      </c>
      <c r="AJ914" s="28">
        <v>0</v>
      </c>
      <c r="AK914" s="28">
        <v>0</v>
      </c>
      <c r="AL914" s="28">
        <v>0</v>
      </c>
      <c r="AM914" s="28">
        <v>0.11405461100000001</v>
      </c>
      <c r="AN914" s="28">
        <v>0</v>
      </c>
      <c r="AO914" s="28">
        <v>0</v>
      </c>
      <c r="AP914" s="28">
        <v>0.11405461100000001</v>
      </c>
      <c r="AQ914" s="28">
        <v>0</v>
      </c>
      <c r="AR914" s="28">
        <v>0</v>
      </c>
      <c r="AS914" s="28">
        <v>0</v>
      </c>
      <c r="AT914" s="28">
        <v>0</v>
      </c>
      <c r="AU914" s="28">
        <v>0</v>
      </c>
      <c r="AV914" s="28">
        <v>0</v>
      </c>
      <c r="AW914" s="28">
        <v>0</v>
      </c>
      <c r="AX914" s="28">
        <v>0</v>
      </c>
      <c r="AY914" s="28">
        <v>0</v>
      </c>
      <c r="AZ914" s="28">
        <v>0</v>
      </c>
      <c r="BA914" s="28">
        <v>0</v>
      </c>
      <c r="BB914" s="28">
        <v>0</v>
      </c>
      <c r="BC914" s="28">
        <v>0</v>
      </c>
      <c r="BD914" s="28">
        <v>0</v>
      </c>
      <c r="BE914" s="28">
        <v>0</v>
      </c>
      <c r="BF914" s="28">
        <v>0</v>
      </c>
      <c r="BG914" s="28">
        <v>0</v>
      </c>
      <c r="BH914" s="28">
        <v>0</v>
      </c>
      <c r="BI914" s="28">
        <v>0</v>
      </c>
      <c r="BJ914" s="28">
        <v>0</v>
      </c>
      <c r="BK914" s="28">
        <v>0</v>
      </c>
      <c r="BL914" s="28">
        <v>0</v>
      </c>
      <c r="BM914" s="28">
        <v>0</v>
      </c>
      <c r="BN914" s="28">
        <v>0</v>
      </c>
      <c r="BO914" s="28">
        <v>0</v>
      </c>
      <c r="BP914" s="28">
        <v>0</v>
      </c>
      <c r="BQ914" s="28">
        <v>0</v>
      </c>
      <c r="BR914" s="28">
        <v>0</v>
      </c>
      <c r="BS914" s="28">
        <v>0</v>
      </c>
      <c r="BT914" s="28">
        <v>0</v>
      </c>
      <c r="BU914" s="28">
        <v>0</v>
      </c>
      <c r="BV914" s="31">
        <f t="shared" si="391"/>
        <v>0.11405461100000001</v>
      </c>
      <c r="BW914" s="31">
        <f t="shared" si="387"/>
        <v>0</v>
      </c>
      <c r="BX914" s="31">
        <f t="shared" si="388"/>
        <v>0</v>
      </c>
      <c r="BY914" s="31">
        <f t="shared" si="389"/>
        <v>0.11405461100000001</v>
      </c>
      <c r="BZ914" s="31">
        <f t="shared" si="390"/>
        <v>0</v>
      </c>
      <c r="CA914" s="31">
        <f t="shared" si="392"/>
        <v>0.11405461100000001</v>
      </c>
      <c r="CB914" s="31">
        <f t="shared" si="393"/>
        <v>0</v>
      </c>
      <c r="CC914" s="31">
        <f t="shared" si="394"/>
        <v>0</v>
      </c>
      <c r="CD914" s="31">
        <f t="shared" si="395"/>
        <v>0.11405461100000001</v>
      </c>
      <c r="CE914" s="31">
        <f t="shared" si="396"/>
        <v>0</v>
      </c>
      <c r="CF914" s="85" t="s">
        <v>1403</v>
      </c>
    </row>
    <row r="915" spans="1:84" ht="54.75" customHeight="1" x14ac:dyDescent="0.25">
      <c r="A915" s="7" t="s">
        <v>128</v>
      </c>
      <c r="B915" s="17" t="s">
        <v>1375</v>
      </c>
      <c r="C915" s="8" t="s">
        <v>1394</v>
      </c>
      <c r="D915" s="63">
        <v>2016</v>
      </c>
      <c r="E915" s="63">
        <v>2016</v>
      </c>
      <c r="F915" s="63" t="s">
        <v>1358</v>
      </c>
      <c r="G915" s="64">
        <v>5.7419214294670846E-2</v>
      </c>
      <c r="H915" s="64">
        <f t="shared" si="383"/>
        <v>0.36633458720000001</v>
      </c>
      <c r="I915" s="31" t="s">
        <v>891</v>
      </c>
      <c r="J915" s="31">
        <v>5.7419214294670846E-2</v>
      </c>
      <c r="K915" s="31">
        <f t="shared" si="384"/>
        <v>0.36633458720000001</v>
      </c>
      <c r="L915" s="67" t="s">
        <v>891</v>
      </c>
      <c r="M915" s="64">
        <v>0</v>
      </c>
      <c r="N915" s="31">
        <v>0</v>
      </c>
      <c r="O915" s="65">
        <v>0</v>
      </c>
      <c r="P915" s="28">
        <v>0</v>
      </c>
      <c r="Q915" s="28">
        <v>0.60078872300800001</v>
      </c>
      <c r="R915" s="31">
        <v>0.69090703145919996</v>
      </c>
      <c r="S915" s="31">
        <f t="shared" si="381"/>
        <v>0</v>
      </c>
      <c r="T915" s="31">
        <f t="shared" si="382"/>
        <v>0.36633458720000001</v>
      </c>
      <c r="U915" s="31">
        <f t="shared" si="386"/>
        <v>0</v>
      </c>
      <c r="V915" s="31">
        <f t="shared" si="385"/>
        <v>0</v>
      </c>
      <c r="W915" s="31">
        <f t="shared" si="397"/>
        <v>0</v>
      </c>
      <c r="X915" s="31">
        <v>0</v>
      </c>
      <c r="Y915" s="28">
        <v>0</v>
      </c>
      <c r="Z915" s="28">
        <v>0</v>
      </c>
      <c r="AA915" s="28">
        <v>0</v>
      </c>
      <c r="AB915" s="28">
        <v>0</v>
      </c>
      <c r="AC915" s="28">
        <v>0</v>
      </c>
      <c r="AD915" s="28">
        <v>0</v>
      </c>
      <c r="AE915" s="28">
        <v>0</v>
      </c>
      <c r="AF915" s="28">
        <v>0</v>
      </c>
      <c r="AG915" s="28">
        <v>0</v>
      </c>
      <c r="AH915" s="28">
        <v>0</v>
      </c>
      <c r="AI915" s="28">
        <v>0</v>
      </c>
      <c r="AJ915" s="28">
        <v>0</v>
      </c>
      <c r="AK915" s="28">
        <v>0</v>
      </c>
      <c r="AL915" s="28">
        <v>0</v>
      </c>
      <c r="AM915" s="28">
        <v>0.36633458720000001</v>
      </c>
      <c r="AN915" s="28">
        <v>0</v>
      </c>
      <c r="AO915" s="28">
        <v>0</v>
      </c>
      <c r="AP915" s="28">
        <v>0.36633458720000001</v>
      </c>
      <c r="AQ915" s="28">
        <v>0</v>
      </c>
      <c r="AR915" s="28">
        <v>0</v>
      </c>
      <c r="AS915" s="28">
        <v>0</v>
      </c>
      <c r="AT915" s="28">
        <v>0</v>
      </c>
      <c r="AU915" s="28">
        <v>0</v>
      </c>
      <c r="AV915" s="28">
        <v>0</v>
      </c>
      <c r="AW915" s="28">
        <v>0</v>
      </c>
      <c r="AX915" s="28">
        <v>0</v>
      </c>
      <c r="AY915" s="28">
        <v>0</v>
      </c>
      <c r="AZ915" s="28">
        <v>0</v>
      </c>
      <c r="BA915" s="28">
        <v>0</v>
      </c>
      <c r="BB915" s="28">
        <v>0</v>
      </c>
      <c r="BC915" s="28">
        <v>0</v>
      </c>
      <c r="BD915" s="28">
        <v>0</v>
      </c>
      <c r="BE915" s="28">
        <v>0</v>
      </c>
      <c r="BF915" s="28">
        <v>0</v>
      </c>
      <c r="BG915" s="28">
        <v>0</v>
      </c>
      <c r="BH915" s="28">
        <v>0</v>
      </c>
      <c r="BI915" s="28">
        <v>0</v>
      </c>
      <c r="BJ915" s="28">
        <v>0</v>
      </c>
      <c r="BK915" s="28">
        <v>0</v>
      </c>
      <c r="BL915" s="28">
        <v>0</v>
      </c>
      <c r="BM915" s="28">
        <v>0</v>
      </c>
      <c r="BN915" s="28">
        <v>0</v>
      </c>
      <c r="BO915" s="28">
        <v>0</v>
      </c>
      <c r="BP915" s="28">
        <v>0</v>
      </c>
      <c r="BQ915" s="28">
        <v>0</v>
      </c>
      <c r="BR915" s="28">
        <v>0</v>
      </c>
      <c r="BS915" s="28">
        <v>0</v>
      </c>
      <c r="BT915" s="28">
        <v>0</v>
      </c>
      <c r="BU915" s="28">
        <v>0</v>
      </c>
      <c r="BV915" s="31">
        <f t="shared" si="391"/>
        <v>0.36633458720000001</v>
      </c>
      <c r="BW915" s="31">
        <f t="shared" si="387"/>
        <v>0</v>
      </c>
      <c r="BX915" s="31">
        <f t="shared" si="388"/>
        <v>0</v>
      </c>
      <c r="BY915" s="31">
        <f t="shared" si="389"/>
        <v>0.36633458720000001</v>
      </c>
      <c r="BZ915" s="31">
        <f t="shared" si="390"/>
        <v>0</v>
      </c>
      <c r="CA915" s="31">
        <f t="shared" si="392"/>
        <v>0.36633458720000001</v>
      </c>
      <c r="CB915" s="31">
        <f t="shared" si="393"/>
        <v>0</v>
      </c>
      <c r="CC915" s="31">
        <f t="shared" si="394"/>
        <v>0</v>
      </c>
      <c r="CD915" s="31">
        <f t="shared" si="395"/>
        <v>0.36633458720000001</v>
      </c>
      <c r="CE915" s="31">
        <f t="shared" si="396"/>
        <v>0</v>
      </c>
      <c r="CF915" s="85" t="s">
        <v>1403</v>
      </c>
    </row>
    <row r="916" spans="1:84" s="1" customFormat="1" ht="54.75" customHeight="1" x14ac:dyDescent="0.25">
      <c r="A916" s="25" t="s">
        <v>128</v>
      </c>
      <c r="B916" s="26" t="s">
        <v>827</v>
      </c>
      <c r="C916" s="29" t="s">
        <v>828</v>
      </c>
      <c r="D916" s="63">
        <v>2017</v>
      </c>
      <c r="E916" s="63">
        <v>2017</v>
      </c>
      <c r="F916" s="63" t="s">
        <v>1358</v>
      </c>
      <c r="G916" s="64">
        <v>1.6635000000000002</v>
      </c>
      <c r="H916" s="64">
        <f t="shared" si="383"/>
        <v>9.6483000000000008</v>
      </c>
      <c r="I916" s="31" t="s">
        <v>1970</v>
      </c>
      <c r="J916" s="31">
        <v>0.75586206896551733</v>
      </c>
      <c r="K916" s="31">
        <f t="shared" si="384"/>
        <v>4.3840000000000003</v>
      </c>
      <c r="L916" s="31" t="s">
        <v>1970</v>
      </c>
      <c r="M916" s="64">
        <v>0</v>
      </c>
      <c r="N916" s="31">
        <v>0</v>
      </c>
      <c r="O916" s="65">
        <v>8.6334520000000001</v>
      </c>
      <c r="P916" s="28">
        <v>9.9284698000000002</v>
      </c>
      <c r="Q916" s="28">
        <v>7.1897599999999997</v>
      </c>
      <c r="R916" s="31">
        <v>8.2682239999999982</v>
      </c>
      <c r="S916" s="31">
        <f t="shared" si="381"/>
        <v>5.2643000000000004</v>
      </c>
      <c r="T916" s="31">
        <f t="shared" si="382"/>
        <v>4.3840000000000003</v>
      </c>
      <c r="U916" s="31">
        <f t="shared" si="386"/>
        <v>5.2643000000000004</v>
      </c>
      <c r="V916" s="31">
        <f t="shared" si="385"/>
        <v>0</v>
      </c>
      <c r="W916" s="31">
        <f t="shared" si="397"/>
        <v>0</v>
      </c>
      <c r="X916" s="31">
        <v>0</v>
      </c>
      <c r="Y916" s="28">
        <v>0</v>
      </c>
      <c r="Z916" s="28">
        <v>0</v>
      </c>
      <c r="AA916" s="28">
        <v>0</v>
      </c>
      <c r="AB916" s="28">
        <v>0</v>
      </c>
      <c r="AC916" s="28">
        <v>0</v>
      </c>
      <c r="AD916" s="28">
        <v>0</v>
      </c>
      <c r="AE916" s="28">
        <v>0</v>
      </c>
      <c r="AF916" s="28">
        <v>0</v>
      </c>
      <c r="AG916" s="28">
        <v>0</v>
      </c>
      <c r="AH916" s="28">
        <v>0</v>
      </c>
      <c r="AI916" s="28">
        <v>0</v>
      </c>
      <c r="AJ916" s="28">
        <v>0</v>
      </c>
      <c r="AK916" s="28">
        <v>0</v>
      </c>
      <c r="AL916" s="28">
        <v>0</v>
      </c>
      <c r="AM916" s="28">
        <v>0</v>
      </c>
      <c r="AN916" s="28">
        <v>0</v>
      </c>
      <c r="AO916" s="28">
        <v>0</v>
      </c>
      <c r="AP916" s="28">
        <v>0</v>
      </c>
      <c r="AQ916" s="28">
        <v>0</v>
      </c>
      <c r="AR916" s="28">
        <v>5.2643000000000004</v>
      </c>
      <c r="AS916" s="28">
        <v>0</v>
      </c>
      <c r="AT916" s="28">
        <v>0</v>
      </c>
      <c r="AU916" s="28">
        <v>5.2643000000000004</v>
      </c>
      <c r="AV916" s="28">
        <v>0</v>
      </c>
      <c r="AW916" s="28">
        <v>4.3840000000000003</v>
      </c>
      <c r="AX916" s="28">
        <v>0</v>
      </c>
      <c r="AY916" s="28">
        <v>0</v>
      </c>
      <c r="AZ916" s="28">
        <v>4.3840000000000003</v>
      </c>
      <c r="BA916" s="28">
        <v>0</v>
      </c>
      <c r="BB916" s="28">
        <v>0</v>
      </c>
      <c r="BC916" s="28">
        <v>0</v>
      </c>
      <c r="BD916" s="28">
        <v>0</v>
      </c>
      <c r="BE916" s="28">
        <v>0</v>
      </c>
      <c r="BF916" s="28">
        <v>0</v>
      </c>
      <c r="BG916" s="28">
        <v>0</v>
      </c>
      <c r="BH916" s="28">
        <v>0</v>
      </c>
      <c r="BI916" s="28">
        <v>0</v>
      </c>
      <c r="BJ916" s="28">
        <v>0</v>
      </c>
      <c r="BK916" s="28">
        <v>0</v>
      </c>
      <c r="BL916" s="28">
        <v>0</v>
      </c>
      <c r="BM916" s="28">
        <v>0</v>
      </c>
      <c r="BN916" s="28">
        <v>0</v>
      </c>
      <c r="BO916" s="28">
        <v>0</v>
      </c>
      <c r="BP916" s="28">
        <v>0</v>
      </c>
      <c r="BQ916" s="28">
        <v>0</v>
      </c>
      <c r="BR916" s="28">
        <v>0</v>
      </c>
      <c r="BS916" s="28">
        <v>0</v>
      </c>
      <c r="BT916" s="28">
        <v>0</v>
      </c>
      <c r="BU916" s="28">
        <v>0</v>
      </c>
      <c r="BV916" s="31">
        <f t="shared" si="391"/>
        <v>9.6483000000000008</v>
      </c>
      <c r="BW916" s="31">
        <f t="shared" si="387"/>
        <v>0</v>
      </c>
      <c r="BX916" s="31">
        <f t="shared" si="388"/>
        <v>0</v>
      </c>
      <c r="BY916" s="31">
        <f t="shared" si="389"/>
        <v>9.6483000000000008</v>
      </c>
      <c r="BZ916" s="31">
        <f t="shared" si="390"/>
        <v>0</v>
      </c>
      <c r="CA916" s="31">
        <f t="shared" si="392"/>
        <v>4.3840000000000003</v>
      </c>
      <c r="CB916" s="31">
        <f t="shared" si="393"/>
        <v>0</v>
      </c>
      <c r="CC916" s="31">
        <f t="shared" si="394"/>
        <v>0</v>
      </c>
      <c r="CD916" s="31">
        <f t="shared" si="395"/>
        <v>4.3840000000000003</v>
      </c>
      <c r="CE916" s="31">
        <f t="shared" si="396"/>
        <v>0</v>
      </c>
      <c r="CF916" s="85" t="s">
        <v>1404</v>
      </c>
    </row>
    <row r="917" spans="1:84" ht="54.75" customHeight="1" x14ac:dyDescent="0.25">
      <c r="A917" s="25" t="s">
        <v>128</v>
      </c>
      <c r="B917" s="26" t="s">
        <v>829</v>
      </c>
      <c r="C917" s="29" t="s">
        <v>830</v>
      </c>
      <c r="D917" s="63">
        <v>2017</v>
      </c>
      <c r="E917" s="63">
        <v>2017</v>
      </c>
      <c r="F917" s="63" t="s">
        <v>1358</v>
      </c>
      <c r="G917" s="64">
        <v>1.2657586206896552</v>
      </c>
      <c r="H917" s="64">
        <f t="shared" si="383"/>
        <v>8.1640101432000005</v>
      </c>
      <c r="I917" s="31" t="s">
        <v>1970</v>
      </c>
      <c r="J917" s="31">
        <v>0.47363793103448282</v>
      </c>
      <c r="K917" s="31">
        <f t="shared" si="384"/>
        <v>3.5697101432</v>
      </c>
      <c r="L917" s="31" t="s">
        <v>1970</v>
      </c>
      <c r="M917" s="64">
        <v>0</v>
      </c>
      <c r="N917" s="31">
        <v>0</v>
      </c>
      <c r="O917" s="65">
        <v>7.5346519999999986</v>
      </c>
      <c r="P917" s="28">
        <v>8.6648497999999972</v>
      </c>
      <c r="Q917" s="28">
        <v>4.5052440000000002</v>
      </c>
      <c r="R917" s="31">
        <v>5.1810305999999997</v>
      </c>
      <c r="S917" s="31">
        <f t="shared" si="381"/>
        <v>4.5942999999999996</v>
      </c>
      <c r="T917" s="31">
        <f t="shared" si="382"/>
        <v>3.5697101432</v>
      </c>
      <c r="U917" s="31">
        <f t="shared" si="386"/>
        <v>4.5942999999999996</v>
      </c>
      <c r="V917" s="31">
        <f t="shared" si="385"/>
        <v>0</v>
      </c>
      <c r="W917" s="31">
        <f t="shared" si="397"/>
        <v>0</v>
      </c>
      <c r="X917" s="31">
        <v>0</v>
      </c>
      <c r="Y917" s="28">
        <v>0</v>
      </c>
      <c r="Z917" s="28">
        <v>0</v>
      </c>
      <c r="AA917" s="28">
        <v>0</v>
      </c>
      <c r="AB917" s="28">
        <v>0</v>
      </c>
      <c r="AC917" s="28">
        <v>0</v>
      </c>
      <c r="AD917" s="28">
        <v>0</v>
      </c>
      <c r="AE917" s="28">
        <v>0</v>
      </c>
      <c r="AF917" s="28">
        <v>0</v>
      </c>
      <c r="AG917" s="28">
        <v>0</v>
      </c>
      <c r="AH917" s="28">
        <v>0</v>
      </c>
      <c r="AI917" s="28">
        <v>0</v>
      </c>
      <c r="AJ917" s="28">
        <v>0</v>
      </c>
      <c r="AK917" s="28">
        <v>0</v>
      </c>
      <c r="AL917" s="28">
        <v>0</v>
      </c>
      <c r="AM917" s="28">
        <v>0</v>
      </c>
      <c r="AN917" s="28">
        <v>0</v>
      </c>
      <c r="AO917" s="28">
        <v>0</v>
      </c>
      <c r="AP917" s="28">
        <v>0</v>
      </c>
      <c r="AQ917" s="28">
        <v>0</v>
      </c>
      <c r="AR917" s="28">
        <v>4.5942999999999996</v>
      </c>
      <c r="AS917" s="28">
        <v>0</v>
      </c>
      <c r="AT917" s="28">
        <v>0</v>
      </c>
      <c r="AU917" s="28">
        <v>4.5942999999999996</v>
      </c>
      <c r="AV917" s="28">
        <v>0</v>
      </c>
      <c r="AW917" s="28">
        <v>2.7471000000000001</v>
      </c>
      <c r="AX917" s="28">
        <v>0</v>
      </c>
      <c r="AY917" s="28">
        <v>0</v>
      </c>
      <c r="AZ917" s="28">
        <v>2.7471000000000001</v>
      </c>
      <c r="BA917" s="28">
        <v>0</v>
      </c>
      <c r="BB917" s="28">
        <v>0</v>
      </c>
      <c r="BC917" s="28">
        <v>0</v>
      </c>
      <c r="BD917" s="28">
        <v>0</v>
      </c>
      <c r="BE917" s="28">
        <v>0</v>
      </c>
      <c r="BF917" s="28">
        <v>0</v>
      </c>
      <c r="BG917" s="28">
        <v>0.82261014320000003</v>
      </c>
      <c r="BH917" s="28">
        <v>0</v>
      </c>
      <c r="BI917" s="28">
        <v>0</v>
      </c>
      <c r="BJ917" s="28">
        <v>0.82261014320000003</v>
      </c>
      <c r="BK917" s="28">
        <v>0</v>
      </c>
      <c r="BL917" s="28">
        <v>0</v>
      </c>
      <c r="BM917" s="28">
        <v>0</v>
      </c>
      <c r="BN917" s="28">
        <v>0</v>
      </c>
      <c r="BO917" s="28">
        <v>0</v>
      </c>
      <c r="BP917" s="28">
        <v>0</v>
      </c>
      <c r="BQ917" s="28">
        <v>0</v>
      </c>
      <c r="BR917" s="28">
        <v>0</v>
      </c>
      <c r="BS917" s="28">
        <v>0</v>
      </c>
      <c r="BT917" s="28">
        <v>0</v>
      </c>
      <c r="BU917" s="28">
        <v>0</v>
      </c>
      <c r="BV917" s="31">
        <f t="shared" si="391"/>
        <v>8.1640101432000005</v>
      </c>
      <c r="BW917" s="31">
        <f t="shared" si="387"/>
        <v>0</v>
      </c>
      <c r="BX917" s="31">
        <f t="shared" si="388"/>
        <v>0</v>
      </c>
      <c r="BY917" s="31">
        <f t="shared" si="389"/>
        <v>8.1640101432000005</v>
      </c>
      <c r="BZ917" s="31">
        <f t="shared" si="390"/>
        <v>0</v>
      </c>
      <c r="CA917" s="31">
        <f t="shared" si="392"/>
        <v>3.5697101432</v>
      </c>
      <c r="CB917" s="31">
        <f t="shared" si="393"/>
        <v>0</v>
      </c>
      <c r="CC917" s="31">
        <f t="shared" si="394"/>
        <v>0</v>
      </c>
      <c r="CD917" s="31">
        <f t="shared" si="395"/>
        <v>3.5697101432</v>
      </c>
      <c r="CE917" s="31">
        <f t="shared" si="396"/>
        <v>0</v>
      </c>
      <c r="CF917" s="85" t="s">
        <v>1404</v>
      </c>
    </row>
    <row r="918" spans="1:84" ht="54.75" customHeight="1" x14ac:dyDescent="0.25">
      <c r="A918" s="25" t="s">
        <v>128</v>
      </c>
      <c r="B918" s="26" t="s">
        <v>831</v>
      </c>
      <c r="C918" s="29" t="s">
        <v>832</v>
      </c>
      <c r="D918" s="63">
        <v>2017</v>
      </c>
      <c r="E918" s="63">
        <v>2017</v>
      </c>
      <c r="F918" s="63" t="s">
        <v>1358</v>
      </c>
      <c r="G918" s="64">
        <v>0.72362068965517246</v>
      </c>
      <c r="H918" s="64">
        <f t="shared" si="383"/>
        <v>4.1970000000000001</v>
      </c>
      <c r="I918" s="31" t="s">
        <v>1970</v>
      </c>
      <c r="J918" s="31">
        <v>0.34915517241379312</v>
      </c>
      <c r="K918" s="31">
        <f t="shared" si="384"/>
        <v>2.0251000000000001</v>
      </c>
      <c r="L918" s="31" t="s">
        <v>1970</v>
      </c>
      <c r="M918" s="64">
        <v>0</v>
      </c>
      <c r="N918" s="31">
        <v>0</v>
      </c>
      <c r="O918" s="65">
        <v>3.5619159999999996</v>
      </c>
      <c r="P918" s="28">
        <v>4.0962033999999994</v>
      </c>
      <c r="Q918" s="28">
        <v>3.321164</v>
      </c>
      <c r="R918" s="31">
        <v>3.8193385999999996</v>
      </c>
      <c r="S918" s="31">
        <f t="shared" si="381"/>
        <v>2.1718999999999999</v>
      </c>
      <c r="T918" s="31">
        <f t="shared" si="382"/>
        <v>2.0251000000000001</v>
      </c>
      <c r="U918" s="31">
        <f t="shared" si="386"/>
        <v>2.1718999999999999</v>
      </c>
      <c r="V918" s="31">
        <f t="shared" si="385"/>
        <v>0</v>
      </c>
      <c r="W918" s="31">
        <f t="shared" si="397"/>
        <v>0</v>
      </c>
      <c r="X918" s="31">
        <v>0</v>
      </c>
      <c r="Y918" s="28">
        <v>0</v>
      </c>
      <c r="Z918" s="28">
        <v>0</v>
      </c>
      <c r="AA918" s="28">
        <v>0</v>
      </c>
      <c r="AB918" s="28">
        <v>0</v>
      </c>
      <c r="AC918" s="28">
        <v>0</v>
      </c>
      <c r="AD918" s="28">
        <v>0</v>
      </c>
      <c r="AE918" s="28">
        <v>0</v>
      </c>
      <c r="AF918" s="28">
        <v>0</v>
      </c>
      <c r="AG918" s="28">
        <v>0</v>
      </c>
      <c r="AH918" s="28">
        <v>0</v>
      </c>
      <c r="AI918" s="28">
        <v>0</v>
      </c>
      <c r="AJ918" s="28">
        <v>0</v>
      </c>
      <c r="AK918" s="28">
        <v>0</v>
      </c>
      <c r="AL918" s="28">
        <v>0</v>
      </c>
      <c r="AM918" s="28">
        <v>0</v>
      </c>
      <c r="AN918" s="28">
        <v>0</v>
      </c>
      <c r="AO918" s="28">
        <v>0</v>
      </c>
      <c r="AP918" s="28">
        <v>0</v>
      </c>
      <c r="AQ918" s="28">
        <v>0</v>
      </c>
      <c r="AR918" s="28">
        <v>2.1718999999999999</v>
      </c>
      <c r="AS918" s="28">
        <v>0</v>
      </c>
      <c r="AT918" s="28">
        <v>0</v>
      </c>
      <c r="AU918" s="28">
        <v>2.1718999999999999</v>
      </c>
      <c r="AV918" s="28">
        <v>0</v>
      </c>
      <c r="AW918" s="28">
        <v>2.0251000000000001</v>
      </c>
      <c r="AX918" s="28">
        <v>0</v>
      </c>
      <c r="AY918" s="28">
        <v>0</v>
      </c>
      <c r="AZ918" s="28">
        <v>2.0251000000000001</v>
      </c>
      <c r="BA918" s="28">
        <v>0</v>
      </c>
      <c r="BB918" s="28">
        <v>0</v>
      </c>
      <c r="BC918" s="28">
        <v>0</v>
      </c>
      <c r="BD918" s="28">
        <v>0</v>
      </c>
      <c r="BE918" s="28">
        <v>0</v>
      </c>
      <c r="BF918" s="28">
        <v>0</v>
      </c>
      <c r="BG918" s="28">
        <v>0</v>
      </c>
      <c r="BH918" s="28">
        <v>0</v>
      </c>
      <c r="BI918" s="28">
        <v>0</v>
      </c>
      <c r="BJ918" s="28">
        <v>0</v>
      </c>
      <c r="BK918" s="28">
        <v>0</v>
      </c>
      <c r="BL918" s="28">
        <v>0</v>
      </c>
      <c r="BM918" s="28">
        <v>0</v>
      </c>
      <c r="BN918" s="28">
        <v>0</v>
      </c>
      <c r="BO918" s="28">
        <v>0</v>
      </c>
      <c r="BP918" s="28">
        <v>0</v>
      </c>
      <c r="BQ918" s="28">
        <v>0</v>
      </c>
      <c r="BR918" s="28">
        <v>0</v>
      </c>
      <c r="BS918" s="28">
        <v>0</v>
      </c>
      <c r="BT918" s="28">
        <v>0</v>
      </c>
      <c r="BU918" s="28">
        <v>0</v>
      </c>
      <c r="BV918" s="31">
        <f t="shared" si="391"/>
        <v>4.1970000000000001</v>
      </c>
      <c r="BW918" s="31">
        <f t="shared" si="387"/>
        <v>0</v>
      </c>
      <c r="BX918" s="31">
        <f t="shared" si="388"/>
        <v>0</v>
      </c>
      <c r="BY918" s="31">
        <f t="shared" si="389"/>
        <v>4.1970000000000001</v>
      </c>
      <c r="BZ918" s="31">
        <f t="shared" si="390"/>
        <v>0</v>
      </c>
      <c r="CA918" s="31">
        <f t="shared" si="392"/>
        <v>2.0251000000000001</v>
      </c>
      <c r="CB918" s="31">
        <f t="shared" si="393"/>
        <v>0</v>
      </c>
      <c r="CC918" s="31">
        <f t="shared" si="394"/>
        <v>0</v>
      </c>
      <c r="CD918" s="31">
        <f t="shared" si="395"/>
        <v>2.0251000000000001</v>
      </c>
      <c r="CE918" s="31">
        <f t="shared" si="396"/>
        <v>0</v>
      </c>
      <c r="CF918" s="85" t="s">
        <v>1403</v>
      </c>
    </row>
    <row r="919" spans="1:84" ht="54.75" customHeight="1" x14ac:dyDescent="0.25">
      <c r="A919" s="25" t="s">
        <v>128</v>
      </c>
      <c r="B919" s="26" t="s">
        <v>833</v>
      </c>
      <c r="C919" s="29" t="s">
        <v>834</v>
      </c>
      <c r="D919" s="63">
        <v>2017</v>
      </c>
      <c r="E919" s="63">
        <v>2017</v>
      </c>
      <c r="F919" s="63" t="s">
        <v>1358</v>
      </c>
      <c r="G919" s="64">
        <v>0.99508620689655169</v>
      </c>
      <c r="H919" s="64">
        <f t="shared" si="383"/>
        <v>5.8149310917999992</v>
      </c>
      <c r="I919" s="31" t="s">
        <v>1970</v>
      </c>
      <c r="J919" s="31">
        <v>0.45420689655172414</v>
      </c>
      <c r="K919" s="31">
        <f t="shared" si="384"/>
        <v>2.6778310917999999</v>
      </c>
      <c r="L919" s="31" t="s">
        <v>1970</v>
      </c>
      <c r="M919" s="64">
        <v>0</v>
      </c>
      <c r="N919" s="31">
        <v>0</v>
      </c>
      <c r="O919" s="65">
        <v>5.144844</v>
      </c>
      <c r="P919" s="28">
        <v>5.9165705999999991</v>
      </c>
      <c r="Q919" s="28">
        <v>4.3204159999999998</v>
      </c>
      <c r="R919" s="31">
        <v>4.9684783999999995</v>
      </c>
      <c r="S919" s="31">
        <f t="shared" si="381"/>
        <v>3.1371000000000002</v>
      </c>
      <c r="T919" s="31">
        <f t="shared" si="382"/>
        <v>2.6778310917999999</v>
      </c>
      <c r="U919" s="31">
        <f t="shared" si="386"/>
        <v>3.1371000000000002</v>
      </c>
      <c r="V919" s="31">
        <f t="shared" si="385"/>
        <v>0</v>
      </c>
      <c r="W919" s="31">
        <f t="shared" si="397"/>
        <v>0</v>
      </c>
      <c r="X919" s="31">
        <v>0</v>
      </c>
      <c r="Y919" s="28">
        <v>0</v>
      </c>
      <c r="Z919" s="28">
        <v>0</v>
      </c>
      <c r="AA919" s="28">
        <v>0</v>
      </c>
      <c r="AB919" s="28">
        <v>0</v>
      </c>
      <c r="AC919" s="28">
        <v>0</v>
      </c>
      <c r="AD919" s="28">
        <v>0</v>
      </c>
      <c r="AE919" s="28">
        <v>0</v>
      </c>
      <c r="AF919" s="28">
        <v>0</v>
      </c>
      <c r="AG919" s="28">
        <v>0</v>
      </c>
      <c r="AH919" s="28">
        <v>0</v>
      </c>
      <c r="AI919" s="28">
        <v>0</v>
      </c>
      <c r="AJ919" s="28">
        <v>0</v>
      </c>
      <c r="AK919" s="28">
        <v>0</v>
      </c>
      <c r="AL919" s="28">
        <v>0</v>
      </c>
      <c r="AM919" s="28">
        <v>0</v>
      </c>
      <c r="AN919" s="28">
        <v>0</v>
      </c>
      <c r="AO919" s="28">
        <v>0</v>
      </c>
      <c r="AP919" s="28">
        <v>0</v>
      </c>
      <c r="AQ919" s="28">
        <v>0</v>
      </c>
      <c r="AR919" s="28">
        <v>3.1371000000000002</v>
      </c>
      <c r="AS919" s="28">
        <v>0</v>
      </c>
      <c r="AT919" s="28">
        <v>0</v>
      </c>
      <c r="AU919" s="28">
        <v>3.1371000000000002</v>
      </c>
      <c r="AV919" s="28">
        <v>0</v>
      </c>
      <c r="AW919" s="28">
        <v>2.6343999999999999</v>
      </c>
      <c r="AX919" s="28">
        <v>0</v>
      </c>
      <c r="AY919" s="28">
        <v>0</v>
      </c>
      <c r="AZ919" s="28">
        <v>2.6343999999999999</v>
      </c>
      <c r="BA919" s="28">
        <v>0</v>
      </c>
      <c r="BB919" s="28">
        <v>0</v>
      </c>
      <c r="BC919" s="28">
        <v>0</v>
      </c>
      <c r="BD919" s="28">
        <v>0</v>
      </c>
      <c r="BE919" s="28">
        <v>0</v>
      </c>
      <c r="BF919" s="28">
        <v>0</v>
      </c>
      <c r="BG919" s="28">
        <v>4.3431091799999995E-2</v>
      </c>
      <c r="BH919" s="28">
        <v>0</v>
      </c>
      <c r="BI919" s="28">
        <v>0</v>
      </c>
      <c r="BJ919" s="28">
        <v>4.3431091799999995E-2</v>
      </c>
      <c r="BK919" s="28">
        <v>0</v>
      </c>
      <c r="BL919" s="28">
        <v>0</v>
      </c>
      <c r="BM919" s="28">
        <v>0</v>
      </c>
      <c r="BN919" s="28">
        <v>0</v>
      </c>
      <c r="BO919" s="28">
        <v>0</v>
      </c>
      <c r="BP919" s="28">
        <v>0</v>
      </c>
      <c r="BQ919" s="28">
        <v>0</v>
      </c>
      <c r="BR919" s="28">
        <v>0</v>
      </c>
      <c r="BS919" s="28">
        <v>0</v>
      </c>
      <c r="BT919" s="28">
        <v>0</v>
      </c>
      <c r="BU919" s="28">
        <v>0</v>
      </c>
      <c r="BV919" s="31">
        <f t="shared" si="391"/>
        <v>5.8149310917999992</v>
      </c>
      <c r="BW919" s="31">
        <f t="shared" si="387"/>
        <v>0</v>
      </c>
      <c r="BX919" s="31">
        <f t="shared" si="388"/>
        <v>0</v>
      </c>
      <c r="BY919" s="31">
        <f t="shared" si="389"/>
        <v>5.8149310917999992</v>
      </c>
      <c r="BZ919" s="31">
        <f t="shared" si="390"/>
        <v>0</v>
      </c>
      <c r="CA919" s="31">
        <f t="shared" si="392"/>
        <v>2.6778310917999999</v>
      </c>
      <c r="CB919" s="31">
        <f t="shared" si="393"/>
        <v>0</v>
      </c>
      <c r="CC919" s="31">
        <f t="shared" si="394"/>
        <v>0</v>
      </c>
      <c r="CD919" s="31">
        <f t="shared" si="395"/>
        <v>2.6778310917999999</v>
      </c>
      <c r="CE919" s="31">
        <f t="shared" si="396"/>
        <v>0</v>
      </c>
      <c r="CF919" s="85" t="s">
        <v>1403</v>
      </c>
    </row>
    <row r="920" spans="1:84" ht="54.75" customHeight="1" x14ac:dyDescent="0.25">
      <c r="A920" s="25" t="s">
        <v>128</v>
      </c>
      <c r="B920" s="26" t="s">
        <v>835</v>
      </c>
      <c r="C920" s="29" t="s">
        <v>836</v>
      </c>
      <c r="D920" s="63">
        <v>2017</v>
      </c>
      <c r="E920" s="63">
        <v>2017</v>
      </c>
      <c r="F920" s="63" t="s">
        <v>1358</v>
      </c>
      <c r="G920" s="64">
        <v>0.33432758620689657</v>
      </c>
      <c r="H920" s="64">
        <f t="shared" si="383"/>
        <v>2.6499427615999998</v>
      </c>
      <c r="I920" s="31" t="s">
        <v>1970</v>
      </c>
      <c r="J920" s="31">
        <v>6.6293103448275867E-2</v>
      </c>
      <c r="K920" s="31">
        <f t="shared" si="384"/>
        <v>1.0953427615999998</v>
      </c>
      <c r="L920" s="31" t="s">
        <v>1970</v>
      </c>
      <c r="M920" s="64">
        <v>0</v>
      </c>
      <c r="N920" s="31">
        <v>0</v>
      </c>
      <c r="O920" s="65">
        <v>2.549544</v>
      </c>
      <c r="P920" s="28">
        <v>2.9319755999999999</v>
      </c>
      <c r="Q920" s="28">
        <v>0.63058000000000003</v>
      </c>
      <c r="R920" s="31">
        <v>0.72516700000000001</v>
      </c>
      <c r="S920" s="31">
        <f t="shared" si="381"/>
        <v>1.5546</v>
      </c>
      <c r="T920" s="31">
        <f t="shared" si="382"/>
        <v>1.0953427615999998</v>
      </c>
      <c r="U920" s="31">
        <f t="shared" si="386"/>
        <v>1.5546</v>
      </c>
      <c r="V920" s="31">
        <f t="shared" si="385"/>
        <v>0</v>
      </c>
      <c r="W920" s="31">
        <f t="shared" si="397"/>
        <v>0</v>
      </c>
      <c r="X920" s="31">
        <v>0</v>
      </c>
      <c r="Y920" s="28">
        <v>0</v>
      </c>
      <c r="Z920" s="28">
        <v>0</v>
      </c>
      <c r="AA920" s="28">
        <v>0</v>
      </c>
      <c r="AB920" s="28">
        <v>0</v>
      </c>
      <c r="AC920" s="28">
        <v>0</v>
      </c>
      <c r="AD920" s="28">
        <v>0</v>
      </c>
      <c r="AE920" s="28">
        <v>0</v>
      </c>
      <c r="AF920" s="28">
        <v>0</v>
      </c>
      <c r="AG920" s="28">
        <v>0</v>
      </c>
      <c r="AH920" s="28">
        <v>0</v>
      </c>
      <c r="AI920" s="28">
        <v>0</v>
      </c>
      <c r="AJ920" s="28">
        <v>0</v>
      </c>
      <c r="AK920" s="28">
        <v>0</v>
      </c>
      <c r="AL920" s="28">
        <v>0</v>
      </c>
      <c r="AM920" s="28">
        <v>0</v>
      </c>
      <c r="AN920" s="28">
        <v>0</v>
      </c>
      <c r="AO920" s="28">
        <v>0</v>
      </c>
      <c r="AP920" s="28">
        <v>0</v>
      </c>
      <c r="AQ920" s="28">
        <v>0</v>
      </c>
      <c r="AR920" s="28">
        <v>1.5546</v>
      </c>
      <c r="AS920" s="28">
        <v>0</v>
      </c>
      <c r="AT920" s="28">
        <v>0</v>
      </c>
      <c r="AU920" s="28">
        <v>1.5546</v>
      </c>
      <c r="AV920" s="28">
        <v>0</v>
      </c>
      <c r="AW920" s="28">
        <v>0.38450000000000001</v>
      </c>
      <c r="AX920" s="28">
        <v>0</v>
      </c>
      <c r="AY920" s="28">
        <v>0</v>
      </c>
      <c r="AZ920" s="28">
        <v>0.38450000000000001</v>
      </c>
      <c r="BA920" s="28">
        <v>0</v>
      </c>
      <c r="BB920" s="28">
        <v>0</v>
      </c>
      <c r="BC920" s="28">
        <v>0</v>
      </c>
      <c r="BD920" s="28">
        <v>0</v>
      </c>
      <c r="BE920" s="28">
        <v>0</v>
      </c>
      <c r="BF920" s="28">
        <v>0</v>
      </c>
      <c r="BG920" s="28">
        <v>0.71084276159999982</v>
      </c>
      <c r="BH920" s="28">
        <v>0</v>
      </c>
      <c r="BI920" s="28">
        <v>0</v>
      </c>
      <c r="BJ920" s="28">
        <v>0.71084276159999982</v>
      </c>
      <c r="BK920" s="28">
        <v>0</v>
      </c>
      <c r="BL920" s="28">
        <v>0</v>
      </c>
      <c r="BM920" s="28">
        <v>0</v>
      </c>
      <c r="BN920" s="28">
        <v>0</v>
      </c>
      <c r="BO920" s="28">
        <v>0</v>
      </c>
      <c r="BP920" s="28">
        <v>0</v>
      </c>
      <c r="BQ920" s="28">
        <v>0</v>
      </c>
      <c r="BR920" s="28">
        <v>0</v>
      </c>
      <c r="BS920" s="28">
        <v>0</v>
      </c>
      <c r="BT920" s="28">
        <v>0</v>
      </c>
      <c r="BU920" s="28">
        <v>0</v>
      </c>
      <c r="BV920" s="31">
        <f t="shared" si="391"/>
        <v>2.6499427615999998</v>
      </c>
      <c r="BW920" s="31">
        <f t="shared" si="387"/>
        <v>0</v>
      </c>
      <c r="BX920" s="31">
        <f t="shared" si="388"/>
        <v>0</v>
      </c>
      <c r="BY920" s="31">
        <f t="shared" si="389"/>
        <v>2.6499427615999998</v>
      </c>
      <c r="BZ920" s="31">
        <f t="shared" si="390"/>
        <v>0</v>
      </c>
      <c r="CA920" s="31">
        <f t="shared" si="392"/>
        <v>1.0953427615999998</v>
      </c>
      <c r="CB920" s="31">
        <f t="shared" si="393"/>
        <v>0</v>
      </c>
      <c r="CC920" s="31">
        <f t="shared" si="394"/>
        <v>0</v>
      </c>
      <c r="CD920" s="31">
        <f t="shared" si="395"/>
        <v>1.0953427615999998</v>
      </c>
      <c r="CE920" s="31">
        <f t="shared" si="396"/>
        <v>0</v>
      </c>
      <c r="CF920" s="85" t="s">
        <v>1404</v>
      </c>
    </row>
    <row r="921" spans="1:84" ht="54.75" customHeight="1" x14ac:dyDescent="0.25">
      <c r="A921" s="25" t="s">
        <v>128</v>
      </c>
      <c r="B921" s="26" t="s">
        <v>837</v>
      </c>
      <c r="C921" s="29" t="s">
        <v>838</v>
      </c>
      <c r="D921" s="63">
        <v>2017</v>
      </c>
      <c r="E921" s="63">
        <v>2017</v>
      </c>
      <c r="F921" s="63" t="s">
        <v>1358</v>
      </c>
      <c r="G921" s="64">
        <v>5.7137931034482753E-2</v>
      </c>
      <c r="H921" s="64">
        <f t="shared" si="383"/>
        <v>0.33139999999999997</v>
      </c>
      <c r="I921" s="31" t="s">
        <v>1970</v>
      </c>
      <c r="J921" s="31">
        <v>2.8568965517241376E-2</v>
      </c>
      <c r="K921" s="31">
        <f t="shared" si="384"/>
        <v>0.16569999999999999</v>
      </c>
      <c r="L921" s="31" t="s">
        <v>1970</v>
      </c>
      <c r="M921" s="64">
        <v>0</v>
      </c>
      <c r="N921" s="31">
        <v>0</v>
      </c>
      <c r="O921" s="65">
        <v>0.27174799999999993</v>
      </c>
      <c r="P921" s="28">
        <v>0.3125101999999999</v>
      </c>
      <c r="Q921" s="28">
        <v>0.27174799999999993</v>
      </c>
      <c r="R921" s="31">
        <v>0.3125101999999999</v>
      </c>
      <c r="S921" s="31">
        <f t="shared" si="381"/>
        <v>0.16569999999999999</v>
      </c>
      <c r="T921" s="31">
        <f t="shared" si="382"/>
        <v>0.16569999999999999</v>
      </c>
      <c r="U921" s="31">
        <f t="shared" si="386"/>
        <v>0.16569999999999999</v>
      </c>
      <c r="V921" s="31">
        <f t="shared" si="385"/>
        <v>0</v>
      </c>
      <c r="W921" s="31">
        <f t="shared" si="397"/>
        <v>0</v>
      </c>
      <c r="X921" s="31">
        <v>0</v>
      </c>
      <c r="Y921" s="28">
        <v>0</v>
      </c>
      <c r="Z921" s="28">
        <v>0</v>
      </c>
      <c r="AA921" s="28">
        <v>0</v>
      </c>
      <c r="AB921" s="28">
        <v>0</v>
      </c>
      <c r="AC921" s="28">
        <v>0</v>
      </c>
      <c r="AD921" s="28">
        <v>0</v>
      </c>
      <c r="AE921" s="28">
        <v>0</v>
      </c>
      <c r="AF921" s="28">
        <v>0</v>
      </c>
      <c r="AG921" s="28">
        <v>0</v>
      </c>
      <c r="AH921" s="28">
        <v>0</v>
      </c>
      <c r="AI921" s="28">
        <v>0</v>
      </c>
      <c r="AJ921" s="28">
        <v>0</v>
      </c>
      <c r="AK921" s="28">
        <v>0</v>
      </c>
      <c r="AL921" s="28">
        <v>0</v>
      </c>
      <c r="AM921" s="28">
        <v>0</v>
      </c>
      <c r="AN921" s="28">
        <v>0</v>
      </c>
      <c r="AO921" s="28">
        <v>0</v>
      </c>
      <c r="AP921" s="28">
        <v>0</v>
      </c>
      <c r="AQ921" s="28">
        <v>0</v>
      </c>
      <c r="AR921" s="28">
        <v>0.16569999999999999</v>
      </c>
      <c r="AS921" s="28">
        <v>0</v>
      </c>
      <c r="AT921" s="28">
        <v>0</v>
      </c>
      <c r="AU921" s="28">
        <v>0.16569999999999999</v>
      </c>
      <c r="AV921" s="28">
        <v>0</v>
      </c>
      <c r="AW921" s="28">
        <v>0.16569999999999999</v>
      </c>
      <c r="AX921" s="28">
        <v>0</v>
      </c>
      <c r="AY921" s="28">
        <v>0</v>
      </c>
      <c r="AZ921" s="28">
        <v>0.16569999999999999</v>
      </c>
      <c r="BA921" s="28">
        <v>0</v>
      </c>
      <c r="BB921" s="28">
        <v>0</v>
      </c>
      <c r="BC921" s="28">
        <v>0</v>
      </c>
      <c r="BD921" s="28">
        <v>0</v>
      </c>
      <c r="BE921" s="28">
        <v>0</v>
      </c>
      <c r="BF921" s="28">
        <v>0</v>
      </c>
      <c r="BG921" s="28">
        <v>0</v>
      </c>
      <c r="BH921" s="28">
        <v>0</v>
      </c>
      <c r="BI921" s="28">
        <v>0</v>
      </c>
      <c r="BJ921" s="28">
        <v>0</v>
      </c>
      <c r="BK921" s="28">
        <v>0</v>
      </c>
      <c r="BL921" s="28">
        <v>0</v>
      </c>
      <c r="BM921" s="28">
        <v>0</v>
      </c>
      <c r="BN921" s="28">
        <v>0</v>
      </c>
      <c r="BO921" s="28">
        <v>0</v>
      </c>
      <c r="BP921" s="28">
        <v>0</v>
      </c>
      <c r="BQ921" s="28">
        <v>0</v>
      </c>
      <c r="BR921" s="28">
        <v>0</v>
      </c>
      <c r="BS921" s="28">
        <v>0</v>
      </c>
      <c r="BT921" s="28">
        <v>0</v>
      </c>
      <c r="BU921" s="28">
        <v>0</v>
      </c>
      <c r="BV921" s="31">
        <f t="shared" si="391"/>
        <v>0.33139999999999997</v>
      </c>
      <c r="BW921" s="31">
        <f t="shared" si="387"/>
        <v>0</v>
      </c>
      <c r="BX921" s="31">
        <f t="shared" si="388"/>
        <v>0</v>
      </c>
      <c r="BY921" s="31">
        <f t="shared" si="389"/>
        <v>0.33139999999999997</v>
      </c>
      <c r="BZ921" s="31">
        <f t="shared" si="390"/>
        <v>0</v>
      </c>
      <c r="CA921" s="31">
        <f t="shared" si="392"/>
        <v>0.16569999999999999</v>
      </c>
      <c r="CB921" s="31">
        <f t="shared" si="393"/>
        <v>0</v>
      </c>
      <c r="CC921" s="31">
        <f t="shared" si="394"/>
        <v>0</v>
      </c>
      <c r="CD921" s="31">
        <f t="shared" si="395"/>
        <v>0.16569999999999999</v>
      </c>
      <c r="CE921" s="31">
        <f t="shared" si="396"/>
        <v>0</v>
      </c>
      <c r="CF921" s="85" t="s">
        <v>1404</v>
      </c>
    </row>
    <row r="922" spans="1:84" ht="54.75" customHeight="1" x14ac:dyDescent="0.25">
      <c r="A922" s="25" t="s">
        <v>128</v>
      </c>
      <c r="B922" s="26" t="s">
        <v>839</v>
      </c>
      <c r="C922" s="29" t="s">
        <v>840</v>
      </c>
      <c r="D922" s="63">
        <v>2017</v>
      </c>
      <c r="E922" s="63">
        <v>2017</v>
      </c>
      <c r="F922" s="63" t="s">
        <v>1358</v>
      </c>
      <c r="G922" s="64">
        <v>1.286396551724138</v>
      </c>
      <c r="H922" s="64">
        <f t="shared" si="383"/>
        <v>7.5861442814000002</v>
      </c>
      <c r="I922" s="31" t="s">
        <v>1970</v>
      </c>
      <c r="J922" s="31">
        <v>0.63337931034482764</v>
      </c>
      <c r="K922" s="31">
        <f t="shared" si="384"/>
        <v>3.7986442814000001</v>
      </c>
      <c r="L922" s="31" t="s">
        <v>1970</v>
      </c>
      <c r="M922" s="64">
        <v>0</v>
      </c>
      <c r="N922" s="31">
        <v>0</v>
      </c>
      <c r="O922" s="65">
        <v>6.2115</v>
      </c>
      <c r="P922" s="28">
        <v>7.1432249999999993</v>
      </c>
      <c r="Q922" s="28">
        <v>6.0247039999999998</v>
      </c>
      <c r="R922" s="31">
        <v>6.9284095999999993</v>
      </c>
      <c r="S922" s="31">
        <f t="shared" ref="S922:S985" si="398">N922+U922</f>
        <v>3.7875000000000001</v>
      </c>
      <c r="T922" s="31">
        <f t="shared" ref="T922:T985" si="399">N922+W922+AC922+AM922+AW922+BG922</f>
        <v>3.7986442814000001</v>
      </c>
      <c r="U922" s="31">
        <f t="shared" si="386"/>
        <v>3.7875000000000001</v>
      </c>
      <c r="V922" s="31">
        <f t="shared" si="385"/>
        <v>0</v>
      </c>
      <c r="W922" s="31">
        <f t="shared" si="397"/>
        <v>0</v>
      </c>
      <c r="X922" s="31">
        <v>0</v>
      </c>
      <c r="Y922" s="28">
        <v>0</v>
      </c>
      <c r="Z922" s="28">
        <v>0</v>
      </c>
      <c r="AA922" s="28">
        <v>0</v>
      </c>
      <c r="AB922" s="28">
        <v>0</v>
      </c>
      <c r="AC922" s="28">
        <v>0</v>
      </c>
      <c r="AD922" s="28">
        <v>0</v>
      </c>
      <c r="AE922" s="28">
        <v>0</v>
      </c>
      <c r="AF922" s="28">
        <v>0</v>
      </c>
      <c r="AG922" s="28">
        <v>0</v>
      </c>
      <c r="AH922" s="28">
        <v>0</v>
      </c>
      <c r="AI922" s="28">
        <v>0</v>
      </c>
      <c r="AJ922" s="28">
        <v>0</v>
      </c>
      <c r="AK922" s="28">
        <v>0</v>
      </c>
      <c r="AL922" s="28">
        <v>0</v>
      </c>
      <c r="AM922" s="28">
        <v>0</v>
      </c>
      <c r="AN922" s="28">
        <v>0</v>
      </c>
      <c r="AO922" s="28">
        <v>0</v>
      </c>
      <c r="AP922" s="28">
        <v>0</v>
      </c>
      <c r="AQ922" s="28">
        <v>0</v>
      </c>
      <c r="AR922" s="28">
        <v>3.7875000000000001</v>
      </c>
      <c r="AS922" s="28">
        <v>0</v>
      </c>
      <c r="AT922" s="28">
        <v>0</v>
      </c>
      <c r="AU922" s="28">
        <v>3.7875000000000001</v>
      </c>
      <c r="AV922" s="28">
        <v>0</v>
      </c>
      <c r="AW922" s="28">
        <v>3.6736</v>
      </c>
      <c r="AX922" s="28">
        <v>0</v>
      </c>
      <c r="AY922" s="28">
        <v>0</v>
      </c>
      <c r="AZ922" s="28">
        <v>3.6736</v>
      </c>
      <c r="BA922" s="28">
        <v>0</v>
      </c>
      <c r="BB922" s="28">
        <v>0</v>
      </c>
      <c r="BC922" s="28">
        <v>0</v>
      </c>
      <c r="BD922" s="28">
        <v>0</v>
      </c>
      <c r="BE922" s="28">
        <v>0</v>
      </c>
      <c r="BF922" s="28">
        <v>0</v>
      </c>
      <c r="BG922" s="28">
        <v>0.12504428139999998</v>
      </c>
      <c r="BH922" s="28">
        <v>0</v>
      </c>
      <c r="BI922" s="28">
        <v>0</v>
      </c>
      <c r="BJ922" s="28">
        <v>0.12504428139999998</v>
      </c>
      <c r="BK922" s="28">
        <v>0</v>
      </c>
      <c r="BL922" s="28">
        <v>0</v>
      </c>
      <c r="BM922" s="28">
        <v>0</v>
      </c>
      <c r="BN922" s="28">
        <v>0</v>
      </c>
      <c r="BO922" s="28">
        <v>0</v>
      </c>
      <c r="BP922" s="28">
        <v>0</v>
      </c>
      <c r="BQ922" s="28">
        <v>0</v>
      </c>
      <c r="BR922" s="28">
        <v>0</v>
      </c>
      <c r="BS922" s="28">
        <v>0</v>
      </c>
      <c r="BT922" s="28">
        <v>0</v>
      </c>
      <c r="BU922" s="28">
        <v>0</v>
      </c>
      <c r="BV922" s="31">
        <f t="shared" si="391"/>
        <v>7.5861442814000002</v>
      </c>
      <c r="BW922" s="31">
        <f t="shared" si="387"/>
        <v>0</v>
      </c>
      <c r="BX922" s="31">
        <f t="shared" si="388"/>
        <v>0</v>
      </c>
      <c r="BY922" s="31">
        <f t="shared" si="389"/>
        <v>7.5861442814000002</v>
      </c>
      <c r="BZ922" s="31">
        <f t="shared" si="390"/>
        <v>0</v>
      </c>
      <c r="CA922" s="31">
        <f t="shared" si="392"/>
        <v>3.7986442814000001</v>
      </c>
      <c r="CB922" s="31">
        <f t="shared" si="393"/>
        <v>0</v>
      </c>
      <c r="CC922" s="31">
        <f t="shared" si="394"/>
        <v>0</v>
      </c>
      <c r="CD922" s="31">
        <f t="shared" si="395"/>
        <v>3.7986442814000001</v>
      </c>
      <c r="CE922" s="31">
        <f t="shared" si="396"/>
        <v>0</v>
      </c>
      <c r="CF922" s="85" t="s">
        <v>1404</v>
      </c>
    </row>
    <row r="923" spans="1:84" ht="54.75" customHeight="1" x14ac:dyDescent="0.25">
      <c r="A923" s="25"/>
      <c r="B923" s="26" t="s">
        <v>1597</v>
      </c>
      <c r="C923" s="29" t="s">
        <v>1598</v>
      </c>
      <c r="D923" s="63">
        <v>2017</v>
      </c>
      <c r="E923" s="63">
        <v>2017</v>
      </c>
      <c r="F923" s="63" t="s">
        <v>1358</v>
      </c>
      <c r="G923" s="64">
        <v>0.11729310344827587</v>
      </c>
      <c r="H923" s="64">
        <f t="shared" si="383"/>
        <v>0.68030000000000002</v>
      </c>
      <c r="I923" s="31" t="s">
        <v>1970</v>
      </c>
      <c r="J923" s="31">
        <v>1.3534482758620689E-2</v>
      </c>
      <c r="K923" s="31">
        <f t="shared" si="384"/>
        <v>7.85E-2</v>
      </c>
      <c r="L923" s="31" t="s">
        <v>1970</v>
      </c>
      <c r="M923" s="64">
        <v>0</v>
      </c>
      <c r="N923" s="31">
        <v>0</v>
      </c>
      <c r="O923" s="65">
        <v>0.98695199999999994</v>
      </c>
      <c r="P923" s="28">
        <v>1.1349947999999999</v>
      </c>
      <c r="Q923" s="28">
        <v>0.12873999999999999</v>
      </c>
      <c r="R923" s="31">
        <v>0.14805099999999999</v>
      </c>
      <c r="S923" s="31">
        <f t="shared" si="398"/>
        <v>0.6018</v>
      </c>
      <c r="T923" s="31">
        <f t="shared" si="399"/>
        <v>7.85E-2</v>
      </c>
      <c r="U923" s="31">
        <f t="shared" si="386"/>
        <v>0.6018</v>
      </c>
      <c r="V923" s="31">
        <f t="shared" si="385"/>
        <v>0</v>
      </c>
      <c r="W923" s="31">
        <f t="shared" si="397"/>
        <v>0</v>
      </c>
      <c r="X923" s="31">
        <v>0</v>
      </c>
      <c r="Y923" s="28">
        <v>0</v>
      </c>
      <c r="Z923" s="28">
        <v>0</v>
      </c>
      <c r="AA923" s="28">
        <v>0</v>
      </c>
      <c r="AB923" s="28">
        <v>0</v>
      </c>
      <c r="AC923" s="28">
        <v>0</v>
      </c>
      <c r="AD923" s="28">
        <v>0</v>
      </c>
      <c r="AE923" s="28">
        <v>0</v>
      </c>
      <c r="AF923" s="28">
        <v>0</v>
      </c>
      <c r="AG923" s="28">
        <v>0</v>
      </c>
      <c r="AH923" s="28">
        <v>0</v>
      </c>
      <c r="AI923" s="28">
        <v>0</v>
      </c>
      <c r="AJ923" s="28">
        <v>0</v>
      </c>
      <c r="AK923" s="28">
        <v>0</v>
      </c>
      <c r="AL923" s="28">
        <v>0</v>
      </c>
      <c r="AM923" s="28">
        <v>0</v>
      </c>
      <c r="AN923" s="28">
        <v>0</v>
      </c>
      <c r="AO923" s="28">
        <v>0</v>
      </c>
      <c r="AP923" s="28">
        <v>0</v>
      </c>
      <c r="AQ923" s="28">
        <v>0</v>
      </c>
      <c r="AR923" s="28">
        <v>0.6018</v>
      </c>
      <c r="AS923" s="28">
        <v>0</v>
      </c>
      <c r="AT923" s="28">
        <v>0</v>
      </c>
      <c r="AU923" s="28">
        <v>0.6018</v>
      </c>
      <c r="AV923" s="28">
        <v>0</v>
      </c>
      <c r="AW923" s="28">
        <v>7.85E-2</v>
      </c>
      <c r="AX923" s="28">
        <v>0</v>
      </c>
      <c r="AY923" s="28">
        <v>0</v>
      </c>
      <c r="AZ923" s="28">
        <v>7.85E-2</v>
      </c>
      <c r="BA923" s="28">
        <v>0</v>
      </c>
      <c r="BB923" s="28">
        <v>0</v>
      </c>
      <c r="BC923" s="28">
        <v>0</v>
      </c>
      <c r="BD923" s="28">
        <v>0</v>
      </c>
      <c r="BE923" s="28">
        <v>0</v>
      </c>
      <c r="BF923" s="28">
        <v>0</v>
      </c>
      <c r="BG923" s="28">
        <v>0</v>
      </c>
      <c r="BH923" s="28">
        <v>0</v>
      </c>
      <c r="BI923" s="28">
        <v>0</v>
      </c>
      <c r="BJ923" s="28">
        <v>0</v>
      </c>
      <c r="BK923" s="28">
        <v>0</v>
      </c>
      <c r="BL923" s="28">
        <v>0</v>
      </c>
      <c r="BM923" s="28">
        <v>0</v>
      </c>
      <c r="BN923" s="28">
        <v>0</v>
      </c>
      <c r="BO923" s="28">
        <v>0</v>
      </c>
      <c r="BP923" s="28">
        <v>0</v>
      </c>
      <c r="BQ923" s="28">
        <v>0</v>
      </c>
      <c r="BR923" s="28">
        <v>0</v>
      </c>
      <c r="BS923" s="28">
        <v>0</v>
      </c>
      <c r="BT923" s="28">
        <v>0</v>
      </c>
      <c r="BU923" s="28">
        <v>0</v>
      </c>
      <c r="BV923" s="31">
        <f t="shared" si="391"/>
        <v>0.68030000000000002</v>
      </c>
      <c r="BW923" s="31">
        <f t="shared" si="387"/>
        <v>0</v>
      </c>
      <c r="BX923" s="31">
        <f t="shared" si="388"/>
        <v>0</v>
      </c>
      <c r="BY923" s="31">
        <f t="shared" si="389"/>
        <v>0.68030000000000002</v>
      </c>
      <c r="BZ923" s="31">
        <f t="shared" si="390"/>
        <v>0</v>
      </c>
      <c r="CA923" s="31">
        <f t="shared" si="392"/>
        <v>7.85E-2</v>
      </c>
      <c r="CB923" s="31">
        <f t="shared" si="393"/>
        <v>0</v>
      </c>
      <c r="CC923" s="31">
        <f t="shared" si="394"/>
        <v>0</v>
      </c>
      <c r="CD923" s="31">
        <f t="shared" si="395"/>
        <v>7.85E-2</v>
      </c>
      <c r="CE923" s="31">
        <f t="shared" si="396"/>
        <v>0</v>
      </c>
      <c r="CF923" s="85" t="s">
        <v>1404</v>
      </c>
    </row>
    <row r="924" spans="1:84" ht="54.75" customHeight="1" x14ac:dyDescent="0.25">
      <c r="A924" s="25" t="s">
        <v>128</v>
      </c>
      <c r="B924" s="26" t="s">
        <v>1599</v>
      </c>
      <c r="C924" s="29" t="s">
        <v>1600</v>
      </c>
      <c r="D924" s="63">
        <v>2017</v>
      </c>
      <c r="E924" s="63">
        <v>2017</v>
      </c>
      <c r="F924" s="63" t="s">
        <v>1358</v>
      </c>
      <c r="G924" s="64">
        <v>7.0344827586206905E-3</v>
      </c>
      <c r="H924" s="64">
        <f t="shared" si="383"/>
        <v>4.0800000000000003E-2</v>
      </c>
      <c r="I924" s="31" t="s">
        <v>1970</v>
      </c>
      <c r="J924" s="31">
        <v>7.0344827586206905E-3</v>
      </c>
      <c r="K924" s="31">
        <f t="shared" si="384"/>
        <v>4.0800000000000003E-2</v>
      </c>
      <c r="L924" s="31" t="s">
        <v>1970</v>
      </c>
      <c r="M924" s="64">
        <v>0</v>
      </c>
      <c r="N924" s="31">
        <v>0</v>
      </c>
      <c r="O924" s="65">
        <v>0</v>
      </c>
      <c r="P924" s="28">
        <v>0</v>
      </c>
      <c r="Q924" s="28">
        <v>6.6911999999999999E-2</v>
      </c>
      <c r="R924" s="31">
        <v>7.6948799999999998E-2</v>
      </c>
      <c r="S924" s="31">
        <f t="shared" si="398"/>
        <v>0</v>
      </c>
      <c r="T924" s="31">
        <f t="shared" si="399"/>
        <v>4.0800000000000003E-2</v>
      </c>
      <c r="U924" s="31">
        <f t="shared" si="386"/>
        <v>0</v>
      </c>
      <c r="V924" s="31">
        <f t="shared" si="385"/>
        <v>0</v>
      </c>
      <c r="W924" s="31">
        <f t="shared" si="397"/>
        <v>0</v>
      </c>
      <c r="X924" s="31">
        <v>0</v>
      </c>
      <c r="Y924" s="28">
        <v>0</v>
      </c>
      <c r="Z924" s="28">
        <v>0</v>
      </c>
      <c r="AA924" s="28">
        <v>0</v>
      </c>
      <c r="AB924" s="28">
        <v>0</v>
      </c>
      <c r="AC924" s="28">
        <v>0</v>
      </c>
      <c r="AD924" s="28">
        <v>0</v>
      </c>
      <c r="AE924" s="28">
        <v>0</v>
      </c>
      <c r="AF924" s="28">
        <v>0</v>
      </c>
      <c r="AG924" s="28">
        <v>0</v>
      </c>
      <c r="AH924" s="28">
        <v>0</v>
      </c>
      <c r="AI924" s="28">
        <v>0</v>
      </c>
      <c r="AJ924" s="28">
        <v>0</v>
      </c>
      <c r="AK924" s="28">
        <v>0</v>
      </c>
      <c r="AL924" s="28">
        <v>0</v>
      </c>
      <c r="AM924" s="28">
        <v>0</v>
      </c>
      <c r="AN924" s="28">
        <v>0</v>
      </c>
      <c r="AO924" s="28">
        <v>0</v>
      </c>
      <c r="AP924" s="28">
        <v>0</v>
      </c>
      <c r="AQ924" s="28">
        <v>0</v>
      </c>
      <c r="AR924" s="28">
        <v>0</v>
      </c>
      <c r="AS924" s="28">
        <v>0</v>
      </c>
      <c r="AT924" s="28">
        <v>0</v>
      </c>
      <c r="AU924" s="28">
        <v>0</v>
      </c>
      <c r="AV924" s="28">
        <v>0</v>
      </c>
      <c r="AW924" s="28">
        <v>4.0800000000000003E-2</v>
      </c>
      <c r="AX924" s="28">
        <v>0</v>
      </c>
      <c r="AY924" s="28">
        <v>0</v>
      </c>
      <c r="AZ924" s="28">
        <v>4.0800000000000003E-2</v>
      </c>
      <c r="BA924" s="28">
        <v>0</v>
      </c>
      <c r="BB924" s="28">
        <v>0</v>
      </c>
      <c r="BC924" s="28">
        <v>0</v>
      </c>
      <c r="BD924" s="28">
        <v>0</v>
      </c>
      <c r="BE924" s="28">
        <v>0</v>
      </c>
      <c r="BF924" s="28">
        <v>0</v>
      </c>
      <c r="BG924" s="28">
        <v>0</v>
      </c>
      <c r="BH924" s="28">
        <v>0</v>
      </c>
      <c r="BI924" s="28">
        <v>0</v>
      </c>
      <c r="BJ924" s="28">
        <v>0</v>
      </c>
      <c r="BK924" s="28">
        <v>0</v>
      </c>
      <c r="BL924" s="28">
        <v>0</v>
      </c>
      <c r="BM924" s="28">
        <v>0</v>
      </c>
      <c r="BN924" s="28">
        <v>0</v>
      </c>
      <c r="BO924" s="28">
        <v>0</v>
      </c>
      <c r="BP924" s="28">
        <v>0</v>
      </c>
      <c r="BQ924" s="28">
        <v>0</v>
      </c>
      <c r="BR924" s="28">
        <v>0</v>
      </c>
      <c r="BS924" s="28">
        <v>0</v>
      </c>
      <c r="BT924" s="28">
        <v>0</v>
      </c>
      <c r="BU924" s="28">
        <v>0</v>
      </c>
      <c r="BV924" s="31">
        <f t="shared" si="391"/>
        <v>4.0800000000000003E-2</v>
      </c>
      <c r="BW924" s="31">
        <f t="shared" si="387"/>
        <v>0</v>
      </c>
      <c r="BX924" s="31">
        <f t="shared" si="388"/>
        <v>0</v>
      </c>
      <c r="BY924" s="31">
        <f t="shared" si="389"/>
        <v>4.0800000000000003E-2</v>
      </c>
      <c r="BZ924" s="31">
        <f t="shared" si="390"/>
        <v>0</v>
      </c>
      <c r="CA924" s="31">
        <f t="shared" si="392"/>
        <v>4.0800000000000003E-2</v>
      </c>
      <c r="CB924" s="31">
        <f t="shared" si="393"/>
        <v>0</v>
      </c>
      <c r="CC924" s="31">
        <f t="shared" si="394"/>
        <v>0</v>
      </c>
      <c r="CD924" s="31">
        <f t="shared" si="395"/>
        <v>4.0800000000000003E-2</v>
      </c>
      <c r="CE924" s="31">
        <f t="shared" si="396"/>
        <v>0</v>
      </c>
      <c r="CF924" s="85" t="s">
        <v>1404</v>
      </c>
    </row>
    <row r="925" spans="1:84" ht="54.75" customHeight="1" x14ac:dyDescent="0.25">
      <c r="A925" s="25" t="s">
        <v>128</v>
      </c>
      <c r="B925" s="26" t="s">
        <v>1601</v>
      </c>
      <c r="C925" s="29" t="s">
        <v>1602</v>
      </c>
      <c r="D925" s="63">
        <v>2017</v>
      </c>
      <c r="E925" s="63">
        <v>2017</v>
      </c>
      <c r="F925" s="63" t="s">
        <v>1358</v>
      </c>
      <c r="G925" s="64">
        <v>6.8275862068965529E-3</v>
      </c>
      <c r="H925" s="64">
        <f t="shared" si="383"/>
        <v>3.9600000000000003E-2</v>
      </c>
      <c r="I925" s="31" t="s">
        <v>1970</v>
      </c>
      <c r="J925" s="31">
        <v>6.8275862068965529E-3</v>
      </c>
      <c r="K925" s="31">
        <f t="shared" si="384"/>
        <v>3.9600000000000003E-2</v>
      </c>
      <c r="L925" s="31" t="s">
        <v>1970</v>
      </c>
      <c r="M925" s="64">
        <v>0</v>
      </c>
      <c r="N925" s="31">
        <v>0</v>
      </c>
      <c r="O925" s="65">
        <v>0</v>
      </c>
      <c r="P925" s="28">
        <v>0</v>
      </c>
      <c r="Q925" s="28">
        <v>6.4944000000000002E-2</v>
      </c>
      <c r="R925" s="31">
        <v>7.4685599999999991E-2</v>
      </c>
      <c r="S925" s="31">
        <f t="shared" si="398"/>
        <v>0</v>
      </c>
      <c r="T925" s="31">
        <f t="shared" si="399"/>
        <v>3.9600000000000003E-2</v>
      </c>
      <c r="U925" s="31">
        <f t="shared" si="386"/>
        <v>0</v>
      </c>
      <c r="V925" s="31">
        <f t="shared" si="385"/>
        <v>0</v>
      </c>
      <c r="W925" s="31">
        <f t="shared" si="397"/>
        <v>0</v>
      </c>
      <c r="X925" s="31">
        <v>0</v>
      </c>
      <c r="Y925" s="28">
        <v>0</v>
      </c>
      <c r="Z925" s="28">
        <v>0</v>
      </c>
      <c r="AA925" s="28">
        <v>0</v>
      </c>
      <c r="AB925" s="28">
        <v>0</v>
      </c>
      <c r="AC925" s="28">
        <v>0</v>
      </c>
      <c r="AD925" s="28">
        <v>0</v>
      </c>
      <c r="AE925" s="28">
        <v>0</v>
      </c>
      <c r="AF925" s="28">
        <v>0</v>
      </c>
      <c r="AG925" s="28">
        <v>0</v>
      </c>
      <c r="AH925" s="28">
        <v>0</v>
      </c>
      <c r="AI925" s="28">
        <v>0</v>
      </c>
      <c r="AJ925" s="28">
        <v>0</v>
      </c>
      <c r="AK925" s="28">
        <v>0</v>
      </c>
      <c r="AL925" s="28">
        <v>0</v>
      </c>
      <c r="AM925" s="28">
        <v>0</v>
      </c>
      <c r="AN925" s="28">
        <v>0</v>
      </c>
      <c r="AO925" s="28">
        <v>0</v>
      </c>
      <c r="AP925" s="28">
        <v>0</v>
      </c>
      <c r="AQ925" s="28">
        <v>0</v>
      </c>
      <c r="AR925" s="28">
        <v>0</v>
      </c>
      <c r="AS925" s="28">
        <v>0</v>
      </c>
      <c r="AT925" s="28">
        <v>0</v>
      </c>
      <c r="AU925" s="28">
        <v>0</v>
      </c>
      <c r="AV925" s="28">
        <v>0</v>
      </c>
      <c r="AW925" s="28">
        <v>3.9600000000000003E-2</v>
      </c>
      <c r="AX925" s="28">
        <v>0</v>
      </c>
      <c r="AY925" s="28">
        <v>0</v>
      </c>
      <c r="AZ925" s="28">
        <v>3.9600000000000003E-2</v>
      </c>
      <c r="BA925" s="28">
        <v>0</v>
      </c>
      <c r="BB925" s="28">
        <v>0</v>
      </c>
      <c r="BC925" s="28">
        <v>0</v>
      </c>
      <c r="BD925" s="28">
        <v>0</v>
      </c>
      <c r="BE925" s="28">
        <v>0</v>
      </c>
      <c r="BF925" s="28">
        <v>0</v>
      </c>
      <c r="BG925" s="28">
        <v>0</v>
      </c>
      <c r="BH925" s="28">
        <v>0</v>
      </c>
      <c r="BI925" s="28">
        <v>0</v>
      </c>
      <c r="BJ925" s="28">
        <v>0</v>
      </c>
      <c r="BK925" s="28">
        <v>0</v>
      </c>
      <c r="BL925" s="28">
        <v>0</v>
      </c>
      <c r="BM925" s="28">
        <v>0</v>
      </c>
      <c r="BN925" s="28">
        <v>0</v>
      </c>
      <c r="BO925" s="28">
        <v>0</v>
      </c>
      <c r="BP925" s="28">
        <v>0</v>
      </c>
      <c r="BQ925" s="28">
        <v>0</v>
      </c>
      <c r="BR925" s="28">
        <v>0</v>
      </c>
      <c r="BS925" s="28">
        <v>0</v>
      </c>
      <c r="BT925" s="28">
        <v>0</v>
      </c>
      <c r="BU925" s="28">
        <v>0</v>
      </c>
      <c r="BV925" s="31">
        <f t="shared" si="391"/>
        <v>3.9600000000000003E-2</v>
      </c>
      <c r="BW925" s="31">
        <f t="shared" si="387"/>
        <v>0</v>
      </c>
      <c r="BX925" s="31">
        <f t="shared" si="388"/>
        <v>0</v>
      </c>
      <c r="BY925" s="31">
        <f t="shared" si="389"/>
        <v>3.9600000000000003E-2</v>
      </c>
      <c r="BZ925" s="31">
        <f t="shared" si="390"/>
        <v>0</v>
      </c>
      <c r="CA925" s="31">
        <f t="shared" si="392"/>
        <v>3.9600000000000003E-2</v>
      </c>
      <c r="CB925" s="31">
        <f t="shared" si="393"/>
        <v>0</v>
      </c>
      <c r="CC925" s="31">
        <f t="shared" si="394"/>
        <v>0</v>
      </c>
      <c r="CD925" s="31">
        <f t="shared" si="395"/>
        <v>3.9600000000000003E-2</v>
      </c>
      <c r="CE925" s="31">
        <f t="shared" si="396"/>
        <v>0</v>
      </c>
      <c r="CF925" s="85" t="s">
        <v>1404</v>
      </c>
    </row>
    <row r="926" spans="1:84" ht="54.75" customHeight="1" x14ac:dyDescent="0.25">
      <c r="A926" s="25" t="s">
        <v>128</v>
      </c>
      <c r="B926" s="26" t="s">
        <v>841</v>
      </c>
      <c r="C926" s="29" t="s">
        <v>842</v>
      </c>
      <c r="D926" s="63">
        <v>2017</v>
      </c>
      <c r="E926" s="63">
        <v>2017</v>
      </c>
      <c r="F926" s="63" t="s">
        <v>1358</v>
      </c>
      <c r="G926" s="64">
        <v>0.18188767550702031</v>
      </c>
      <c r="H926" s="64">
        <f t="shared" si="383"/>
        <v>1.1659000000000002</v>
      </c>
      <c r="I926" s="31" t="s">
        <v>1970</v>
      </c>
      <c r="J926" s="31">
        <v>9.3182527301092055E-2</v>
      </c>
      <c r="K926" s="31">
        <f t="shared" si="384"/>
        <v>0.59730000000000005</v>
      </c>
      <c r="L926" s="31" t="s">
        <v>1970</v>
      </c>
      <c r="M926" s="64">
        <v>0</v>
      </c>
      <c r="N926" s="31">
        <v>0</v>
      </c>
      <c r="O926" s="65">
        <v>0.93250399999999989</v>
      </c>
      <c r="P926" s="28">
        <v>1.0723795999999999</v>
      </c>
      <c r="Q926" s="28">
        <v>0.979572</v>
      </c>
      <c r="R926" s="31">
        <v>1.1265077999999999</v>
      </c>
      <c r="S926" s="31">
        <f t="shared" si="398"/>
        <v>0.56859999999999999</v>
      </c>
      <c r="T926" s="31">
        <f t="shared" si="399"/>
        <v>0.59730000000000005</v>
      </c>
      <c r="U926" s="31">
        <f t="shared" si="386"/>
        <v>0.56859999999999999</v>
      </c>
      <c r="V926" s="31">
        <f t="shared" si="385"/>
        <v>0</v>
      </c>
      <c r="W926" s="31">
        <f t="shared" si="397"/>
        <v>0</v>
      </c>
      <c r="X926" s="31">
        <v>0</v>
      </c>
      <c r="Y926" s="28">
        <v>0</v>
      </c>
      <c r="Z926" s="28">
        <v>0</v>
      </c>
      <c r="AA926" s="28">
        <v>0</v>
      </c>
      <c r="AB926" s="28">
        <v>0</v>
      </c>
      <c r="AC926" s="28">
        <v>0</v>
      </c>
      <c r="AD926" s="28">
        <v>0</v>
      </c>
      <c r="AE926" s="28">
        <v>0</v>
      </c>
      <c r="AF926" s="28">
        <v>0</v>
      </c>
      <c r="AG926" s="28">
        <v>0</v>
      </c>
      <c r="AH926" s="28">
        <v>0</v>
      </c>
      <c r="AI926" s="28">
        <v>0</v>
      </c>
      <c r="AJ926" s="28">
        <v>0</v>
      </c>
      <c r="AK926" s="28">
        <v>0</v>
      </c>
      <c r="AL926" s="28">
        <v>0</v>
      </c>
      <c r="AM926" s="28">
        <v>0</v>
      </c>
      <c r="AN926" s="28">
        <v>0</v>
      </c>
      <c r="AO926" s="28">
        <v>0</v>
      </c>
      <c r="AP926" s="28">
        <v>0</v>
      </c>
      <c r="AQ926" s="28">
        <v>0</v>
      </c>
      <c r="AR926" s="28">
        <v>0.56859999999999999</v>
      </c>
      <c r="AS926" s="28">
        <v>0</v>
      </c>
      <c r="AT926" s="28">
        <v>0</v>
      </c>
      <c r="AU926" s="28">
        <v>0.56859999999999999</v>
      </c>
      <c r="AV926" s="28">
        <v>0</v>
      </c>
      <c r="AW926" s="28">
        <v>0.59730000000000005</v>
      </c>
      <c r="AX926" s="28">
        <v>0</v>
      </c>
      <c r="AY926" s="28">
        <v>0</v>
      </c>
      <c r="AZ926" s="28">
        <v>0.59730000000000005</v>
      </c>
      <c r="BA926" s="28">
        <v>0</v>
      </c>
      <c r="BB926" s="28">
        <v>0</v>
      </c>
      <c r="BC926" s="28">
        <v>0</v>
      </c>
      <c r="BD926" s="28">
        <v>0</v>
      </c>
      <c r="BE926" s="28">
        <v>0</v>
      </c>
      <c r="BF926" s="28">
        <v>0</v>
      </c>
      <c r="BG926" s="28">
        <v>0</v>
      </c>
      <c r="BH926" s="28">
        <v>0</v>
      </c>
      <c r="BI926" s="28">
        <v>0</v>
      </c>
      <c r="BJ926" s="28">
        <v>0</v>
      </c>
      <c r="BK926" s="28">
        <v>0</v>
      </c>
      <c r="BL926" s="28">
        <v>0</v>
      </c>
      <c r="BM926" s="28">
        <v>0</v>
      </c>
      <c r="BN926" s="28">
        <v>0</v>
      </c>
      <c r="BO926" s="28">
        <v>0</v>
      </c>
      <c r="BP926" s="28">
        <v>0</v>
      </c>
      <c r="BQ926" s="28">
        <v>0</v>
      </c>
      <c r="BR926" s="28">
        <v>0</v>
      </c>
      <c r="BS926" s="28">
        <v>0</v>
      </c>
      <c r="BT926" s="28">
        <v>0</v>
      </c>
      <c r="BU926" s="28">
        <v>0</v>
      </c>
      <c r="BV926" s="31">
        <f t="shared" si="391"/>
        <v>1.1659000000000002</v>
      </c>
      <c r="BW926" s="31">
        <f t="shared" si="387"/>
        <v>0</v>
      </c>
      <c r="BX926" s="31">
        <f t="shared" si="388"/>
        <v>0</v>
      </c>
      <c r="BY926" s="31">
        <f t="shared" si="389"/>
        <v>1.1659000000000002</v>
      </c>
      <c r="BZ926" s="31">
        <f t="shared" si="390"/>
        <v>0</v>
      </c>
      <c r="CA926" s="31">
        <f t="shared" si="392"/>
        <v>0.59730000000000005</v>
      </c>
      <c r="CB926" s="31">
        <f t="shared" si="393"/>
        <v>0</v>
      </c>
      <c r="CC926" s="31">
        <f t="shared" si="394"/>
        <v>0</v>
      </c>
      <c r="CD926" s="31">
        <f t="shared" si="395"/>
        <v>0.59730000000000005</v>
      </c>
      <c r="CE926" s="31">
        <f t="shared" si="396"/>
        <v>0</v>
      </c>
      <c r="CF926" s="85" t="s">
        <v>1404</v>
      </c>
    </row>
    <row r="927" spans="1:84" ht="54.75" customHeight="1" x14ac:dyDescent="0.25">
      <c r="A927" s="25" t="s">
        <v>128</v>
      </c>
      <c r="B927" s="26" t="s">
        <v>1603</v>
      </c>
      <c r="C927" s="29" t="s">
        <v>1604</v>
      </c>
      <c r="D927" s="63">
        <v>2017</v>
      </c>
      <c r="E927" s="63">
        <v>2017</v>
      </c>
      <c r="F927" s="63" t="s">
        <v>1358</v>
      </c>
      <c r="G927" s="64">
        <v>6.1778471138845556E-3</v>
      </c>
      <c r="H927" s="64">
        <f t="shared" si="383"/>
        <v>3.9600000000000003E-2</v>
      </c>
      <c r="I927" s="31" t="s">
        <v>1970</v>
      </c>
      <c r="J927" s="31">
        <v>6.1778471138845556E-3</v>
      </c>
      <c r="K927" s="31">
        <f t="shared" si="384"/>
        <v>3.9600000000000003E-2</v>
      </c>
      <c r="L927" s="31" t="s">
        <v>1970</v>
      </c>
      <c r="M927" s="64">
        <v>0</v>
      </c>
      <c r="N927" s="31">
        <v>0</v>
      </c>
      <c r="O927" s="65">
        <v>0</v>
      </c>
      <c r="P927" s="28">
        <v>0</v>
      </c>
      <c r="Q927" s="28">
        <v>6.4944000000000002E-2</v>
      </c>
      <c r="R927" s="31">
        <v>7.4685599999999991E-2</v>
      </c>
      <c r="S927" s="31">
        <f t="shared" si="398"/>
        <v>0</v>
      </c>
      <c r="T927" s="31">
        <f t="shared" si="399"/>
        <v>3.9600000000000003E-2</v>
      </c>
      <c r="U927" s="31">
        <f t="shared" si="386"/>
        <v>0</v>
      </c>
      <c r="V927" s="31">
        <f t="shared" si="385"/>
        <v>0</v>
      </c>
      <c r="W927" s="31">
        <f t="shared" si="397"/>
        <v>0</v>
      </c>
      <c r="X927" s="31">
        <v>0</v>
      </c>
      <c r="Y927" s="28">
        <v>0</v>
      </c>
      <c r="Z927" s="28">
        <v>0</v>
      </c>
      <c r="AA927" s="28">
        <v>0</v>
      </c>
      <c r="AB927" s="28">
        <v>0</v>
      </c>
      <c r="AC927" s="28">
        <v>0</v>
      </c>
      <c r="AD927" s="28">
        <v>0</v>
      </c>
      <c r="AE927" s="28">
        <v>0</v>
      </c>
      <c r="AF927" s="28">
        <v>0</v>
      </c>
      <c r="AG927" s="28">
        <v>0</v>
      </c>
      <c r="AH927" s="28">
        <v>0</v>
      </c>
      <c r="AI927" s="28">
        <v>0</v>
      </c>
      <c r="AJ927" s="28">
        <v>0</v>
      </c>
      <c r="AK927" s="28">
        <v>0</v>
      </c>
      <c r="AL927" s="28">
        <v>0</v>
      </c>
      <c r="AM927" s="28">
        <v>0</v>
      </c>
      <c r="AN927" s="28">
        <v>0</v>
      </c>
      <c r="AO927" s="28">
        <v>0</v>
      </c>
      <c r="AP927" s="28">
        <v>0</v>
      </c>
      <c r="AQ927" s="28">
        <v>0</v>
      </c>
      <c r="AR927" s="28">
        <v>0</v>
      </c>
      <c r="AS927" s="28">
        <v>0</v>
      </c>
      <c r="AT927" s="28">
        <v>0</v>
      </c>
      <c r="AU927" s="28">
        <v>0</v>
      </c>
      <c r="AV927" s="28">
        <v>0</v>
      </c>
      <c r="AW927" s="28">
        <v>3.9600000000000003E-2</v>
      </c>
      <c r="AX927" s="28">
        <v>0</v>
      </c>
      <c r="AY927" s="28">
        <v>0</v>
      </c>
      <c r="AZ927" s="28">
        <v>3.9600000000000003E-2</v>
      </c>
      <c r="BA927" s="28">
        <v>0</v>
      </c>
      <c r="BB927" s="28">
        <v>0</v>
      </c>
      <c r="BC927" s="28">
        <v>0</v>
      </c>
      <c r="BD927" s="28">
        <v>0</v>
      </c>
      <c r="BE927" s="28">
        <v>0</v>
      </c>
      <c r="BF927" s="28">
        <v>0</v>
      </c>
      <c r="BG927" s="28">
        <v>0</v>
      </c>
      <c r="BH927" s="28">
        <v>0</v>
      </c>
      <c r="BI927" s="28">
        <v>0</v>
      </c>
      <c r="BJ927" s="28">
        <v>0</v>
      </c>
      <c r="BK927" s="28">
        <v>0</v>
      </c>
      <c r="BL927" s="28">
        <v>0</v>
      </c>
      <c r="BM927" s="28">
        <v>0</v>
      </c>
      <c r="BN927" s="28">
        <v>0</v>
      </c>
      <c r="BO927" s="28">
        <v>0</v>
      </c>
      <c r="BP927" s="28">
        <v>0</v>
      </c>
      <c r="BQ927" s="28">
        <v>0</v>
      </c>
      <c r="BR927" s="28">
        <v>0</v>
      </c>
      <c r="BS927" s="28">
        <v>0</v>
      </c>
      <c r="BT927" s="28">
        <v>0</v>
      </c>
      <c r="BU927" s="28">
        <v>0</v>
      </c>
      <c r="BV927" s="31">
        <f t="shared" si="391"/>
        <v>3.9600000000000003E-2</v>
      </c>
      <c r="BW927" s="31">
        <f t="shared" si="387"/>
        <v>0</v>
      </c>
      <c r="BX927" s="31">
        <f t="shared" si="388"/>
        <v>0</v>
      </c>
      <c r="BY927" s="31">
        <f t="shared" si="389"/>
        <v>3.9600000000000003E-2</v>
      </c>
      <c r="BZ927" s="31">
        <f t="shared" si="390"/>
        <v>0</v>
      </c>
      <c r="CA927" s="31">
        <f t="shared" si="392"/>
        <v>3.9600000000000003E-2</v>
      </c>
      <c r="CB927" s="31">
        <f t="shared" si="393"/>
        <v>0</v>
      </c>
      <c r="CC927" s="31">
        <f t="shared" si="394"/>
        <v>0</v>
      </c>
      <c r="CD927" s="31">
        <f t="shared" si="395"/>
        <v>3.9600000000000003E-2</v>
      </c>
      <c r="CE927" s="31">
        <f t="shared" si="396"/>
        <v>0</v>
      </c>
      <c r="CF927" s="85" t="s">
        <v>1404</v>
      </c>
    </row>
    <row r="928" spans="1:84" ht="54.75" customHeight="1" x14ac:dyDescent="0.25">
      <c r="A928" s="25" t="s">
        <v>128</v>
      </c>
      <c r="B928" s="26" t="s">
        <v>843</v>
      </c>
      <c r="C928" s="29" t="s">
        <v>844</v>
      </c>
      <c r="D928" s="63">
        <v>2017</v>
      </c>
      <c r="E928" s="63">
        <v>2017</v>
      </c>
      <c r="F928" s="63" t="s">
        <v>1358</v>
      </c>
      <c r="G928" s="64">
        <v>9.6823747613104513E-2</v>
      </c>
      <c r="H928" s="64">
        <f t="shared" ref="H928:H991" si="400">BV928</f>
        <v>0.62064022219999992</v>
      </c>
      <c r="I928" s="31" t="s">
        <v>1970</v>
      </c>
      <c r="J928" s="31">
        <v>4.7532515163806542E-2</v>
      </c>
      <c r="K928" s="31">
        <f t="shared" ref="K928:K991" si="401">CA928</f>
        <v>0.30468342219999994</v>
      </c>
      <c r="L928" s="31" t="s">
        <v>1970</v>
      </c>
      <c r="M928" s="64">
        <v>0</v>
      </c>
      <c r="N928" s="31">
        <v>0</v>
      </c>
      <c r="O928" s="65">
        <v>0.51816915199999991</v>
      </c>
      <c r="P928" s="28">
        <v>0.59589452479999983</v>
      </c>
      <c r="Q928" s="28">
        <v>0.49968081240799989</v>
      </c>
      <c r="R928" s="31">
        <v>0.57463293426919981</v>
      </c>
      <c r="S928" s="31">
        <f t="shared" si="398"/>
        <v>0.31595679999999998</v>
      </c>
      <c r="T928" s="31">
        <f t="shared" si="399"/>
        <v>0.30468342219999994</v>
      </c>
      <c r="U928" s="31">
        <f t="shared" si="386"/>
        <v>0.31595679999999998</v>
      </c>
      <c r="V928" s="31">
        <f t="shared" ref="V928:V991" si="402">BL928</f>
        <v>0</v>
      </c>
      <c r="W928" s="31">
        <f t="shared" si="397"/>
        <v>0</v>
      </c>
      <c r="X928" s="31">
        <v>0</v>
      </c>
      <c r="Y928" s="28">
        <v>0</v>
      </c>
      <c r="Z928" s="28">
        <v>0</v>
      </c>
      <c r="AA928" s="28">
        <v>0</v>
      </c>
      <c r="AB928" s="28">
        <v>0</v>
      </c>
      <c r="AC928" s="28">
        <v>0</v>
      </c>
      <c r="AD928" s="28">
        <v>0</v>
      </c>
      <c r="AE928" s="28">
        <v>0</v>
      </c>
      <c r="AF928" s="28">
        <v>0</v>
      </c>
      <c r="AG928" s="28">
        <v>0</v>
      </c>
      <c r="AH928" s="28">
        <v>0</v>
      </c>
      <c r="AI928" s="28">
        <v>0</v>
      </c>
      <c r="AJ928" s="28">
        <v>0</v>
      </c>
      <c r="AK928" s="28">
        <v>0</v>
      </c>
      <c r="AL928" s="28">
        <v>0</v>
      </c>
      <c r="AM928" s="28">
        <v>0</v>
      </c>
      <c r="AN928" s="28">
        <v>0</v>
      </c>
      <c r="AO928" s="28">
        <v>0</v>
      </c>
      <c r="AP928" s="28">
        <v>0</v>
      </c>
      <c r="AQ928" s="28">
        <v>0</v>
      </c>
      <c r="AR928" s="28">
        <v>0.31595679999999998</v>
      </c>
      <c r="AS928" s="28">
        <v>0</v>
      </c>
      <c r="AT928" s="28">
        <v>0</v>
      </c>
      <c r="AU928" s="28">
        <v>0.31595679999999998</v>
      </c>
      <c r="AV928" s="28">
        <v>0</v>
      </c>
      <c r="AW928" s="28">
        <v>0.30468342219999994</v>
      </c>
      <c r="AX928" s="28">
        <v>0</v>
      </c>
      <c r="AY928" s="28">
        <v>0</v>
      </c>
      <c r="AZ928" s="28">
        <v>0.30468342219999994</v>
      </c>
      <c r="BA928" s="28">
        <v>0</v>
      </c>
      <c r="BB928" s="28">
        <v>0</v>
      </c>
      <c r="BC928" s="28">
        <v>0</v>
      </c>
      <c r="BD928" s="28">
        <v>0</v>
      </c>
      <c r="BE928" s="28">
        <v>0</v>
      </c>
      <c r="BF928" s="28">
        <v>0</v>
      </c>
      <c r="BG928" s="28">
        <v>0</v>
      </c>
      <c r="BH928" s="28">
        <v>0</v>
      </c>
      <c r="BI928" s="28">
        <v>0</v>
      </c>
      <c r="BJ928" s="28">
        <v>0</v>
      </c>
      <c r="BK928" s="28">
        <v>0</v>
      </c>
      <c r="BL928" s="28">
        <v>0</v>
      </c>
      <c r="BM928" s="28">
        <v>0</v>
      </c>
      <c r="BN928" s="28">
        <v>0</v>
      </c>
      <c r="BO928" s="28">
        <v>0</v>
      </c>
      <c r="BP928" s="28">
        <v>0</v>
      </c>
      <c r="BQ928" s="28">
        <v>0</v>
      </c>
      <c r="BR928" s="28">
        <v>0</v>
      </c>
      <c r="BS928" s="28">
        <v>0</v>
      </c>
      <c r="BT928" s="28">
        <v>0</v>
      </c>
      <c r="BU928" s="28">
        <v>0</v>
      </c>
      <c r="BV928" s="31">
        <f t="shared" si="391"/>
        <v>0.62064022219999992</v>
      </c>
      <c r="BW928" s="31">
        <f t="shared" si="387"/>
        <v>0</v>
      </c>
      <c r="BX928" s="31">
        <f t="shared" si="388"/>
        <v>0</v>
      </c>
      <c r="BY928" s="31">
        <f t="shared" si="389"/>
        <v>0.62064022219999992</v>
      </c>
      <c r="BZ928" s="31">
        <f t="shared" si="390"/>
        <v>0</v>
      </c>
      <c r="CA928" s="31">
        <f t="shared" si="392"/>
        <v>0.30468342219999994</v>
      </c>
      <c r="CB928" s="31">
        <f t="shared" si="393"/>
        <v>0</v>
      </c>
      <c r="CC928" s="31">
        <f t="shared" si="394"/>
        <v>0</v>
      </c>
      <c r="CD928" s="31">
        <f t="shared" si="395"/>
        <v>0.30468342219999994</v>
      </c>
      <c r="CE928" s="31">
        <f t="shared" si="396"/>
        <v>0</v>
      </c>
      <c r="CF928" s="85" t="s">
        <v>1404</v>
      </c>
    </row>
    <row r="929" spans="1:84" ht="54.75" customHeight="1" x14ac:dyDescent="0.25">
      <c r="A929" s="25" t="s">
        <v>128</v>
      </c>
      <c r="B929" s="26" t="s">
        <v>845</v>
      </c>
      <c r="C929" s="29" t="s">
        <v>846</v>
      </c>
      <c r="D929" s="63">
        <v>2017</v>
      </c>
      <c r="E929" s="63">
        <v>2017</v>
      </c>
      <c r="F929" s="63" t="s">
        <v>1358</v>
      </c>
      <c r="G929" s="64">
        <v>4.4046811731669265E-2</v>
      </c>
      <c r="H929" s="64">
        <f t="shared" si="400"/>
        <v>0.28234006319999999</v>
      </c>
      <c r="I929" s="31" t="s">
        <v>1970</v>
      </c>
      <c r="J929" s="31">
        <v>2.8797014539781587E-2</v>
      </c>
      <c r="K929" s="31">
        <f t="shared" si="401"/>
        <v>0.18458886319999998</v>
      </c>
      <c r="L929" s="31" t="s">
        <v>1970</v>
      </c>
      <c r="M929" s="64">
        <v>0</v>
      </c>
      <c r="N929" s="31">
        <v>0</v>
      </c>
      <c r="O929" s="65">
        <v>0.16031196799999997</v>
      </c>
      <c r="P929" s="28">
        <v>0.18435876319999994</v>
      </c>
      <c r="Q929" s="28">
        <v>0.30272573564799993</v>
      </c>
      <c r="R929" s="31">
        <v>0.34813459599519991</v>
      </c>
      <c r="S929" s="31">
        <f t="shared" si="398"/>
        <v>9.7751199999999996E-2</v>
      </c>
      <c r="T929" s="31">
        <f t="shared" si="399"/>
        <v>0.18458886319999998</v>
      </c>
      <c r="U929" s="31">
        <f t="shared" si="386"/>
        <v>9.7751199999999996E-2</v>
      </c>
      <c r="V929" s="31">
        <f t="shared" si="402"/>
        <v>0</v>
      </c>
      <c r="W929" s="31">
        <f t="shared" si="397"/>
        <v>0</v>
      </c>
      <c r="X929" s="31">
        <v>0</v>
      </c>
      <c r="Y929" s="28">
        <v>0</v>
      </c>
      <c r="Z929" s="28">
        <v>0</v>
      </c>
      <c r="AA929" s="28">
        <v>0</v>
      </c>
      <c r="AB929" s="28">
        <v>0</v>
      </c>
      <c r="AC929" s="28">
        <v>0</v>
      </c>
      <c r="AD929" s="28">
        <v>0</v>
      </c>
      <c r="AE929" s="28">
        <v>0</v>
      </c>
      <c r="AF929" s="28">
        <v>0</v>
      </c>
      <c r="AG929" s="28">
        <v>0</v>
      </c>
      <c r="AH929" s="28">
        <v>0</v>
      </c>
      <c r="AI929" s="28">
        <v>0</v>
      </c>
      <c r="AJ929" s="28">
        <v>0</v>
      </c>
      <c r="AK929" s="28">
        <v>0</v>
      </c>
      <c r="AL929" s="28">
        <v>0</v>
      </c>
      <c r="AM929" s="28">
        <v>0</v>
      </c>
      <c r="AN929" s="28">
        <v>0</v>
      </c>
      <c r="AO929" s="28">
        <v>0</v>
      </c>
      <c r="AP929" s="28">
        <v>0</v>
      </c>
      <c r="AQ929" s="28">
        <v>0</v>
      </c>
      <c r="AR929" s="28">
        <v>9.7751199999999996E-2</v>
      </c>
      <c r="AS929" s="28">
        <v>0</v>
      </c>
      <c r="AT929" s="28">
        <v>0</v>
      </c>
      <c r="AU929" s="28">
        <v>9.7751199999999996E-2</v>
      </c>
      <c r="AV929" s="28">
        <v>0</v>
      </c>
      <c r="AW929" s="28">
        <v>0.18458886319999998</v>
      </c>
      <c r="AX929" s="28">
        <v>0</v>
      </c>
      <c r="AY929" s="28">
        <v>0</v>
      </c>
      <c r="AZ929" s="28">
        <v>0.18458886319999998</v>
      </c>
      <c r="BA929" s="28">
        <v>0</v>
      </c>
      <c r="BB929" s="28">
        <v>0</v>
      </c>
      <c r="BC929" s="28">
        <v>0</v>
      </c>
      <c r="BD929" s="28">
        <v>0</v>
      </c>
      <c r="BE929" s="28">
        <v>0</v>
      </c>
      <c r="BF929" s="28">
        <v>0</v>
      </c>
      <c r="BG929" s="28">
        <v>0</v>
      </c>
      <c r="BH929" s="28">
        <v>0</v>
      </c>
      <c r="BI929" s="28">
        <v>0</v>
      </c>
      <c r="BJ929" s="28">
        <v>0</v>
      </c>
      <c r="BK929" s="28">
        <v>0</v>
      </c>
      <c r="BL929" s="28">
        <v>0</v>
      </c>
      <c r="BM929" s="28">
        <v>0</v>
      </c>
      <c r="BN929" s="28">
        <v>0</v>
      </c>
      <c r="BO929" s="28">
        <v>0</v>
      </c>
      <c r="BP929" s="28">
        <v>0</v>
      </c>
      <c r="BQ929" s="28">
        <v>0</v>
      </c>
      <c r="BR929" s="28">
        <v>0</v>
      </c>
      <c r="BS929" s="28">
        <v>0</v>
      </c>
      <c r="BT929" s="28">
        <v>0</v>
      </c>
      <c r="BU929" s="28">
        <v>0</v>
      </c>
      <c r="BV929" s="31">
        <f t="shared" si="391"/>
        <v>0.28234006319999999</v>
      </c>
      <c r="BW929" s="31">
        <f t="shared" si="387"/>
        <v>0</v>
      </c>
      <c r="BX929" s="31">
        <f t="shared" si="388"/>
        <v>0</v>
      </c>
      <c r="BY929" s="31">
        <f t="shared" si="389"/>
        <v>0.28234006319999999</v>
      </c>
      <c r="BZ929" s="31">
        <f t="shared" si="390"/>
        <v>0</v>
      </c>
      <c r="CA929" s="31">
        <f t="shared" si="392"/>
        <v>0.18458886319999998</v>
      </c>
      <c r="CB929" s="31">
        <f t="shared" si="393"/>
        <v>0</v>
      </c>
      <c r="CC929" s="31">
        <f t="shared" si="394"/>
        <v>0</v>
      </c>
      <c r="CD929" s="31">
        <f t="shared" si="395"/>
        <v>0.18458886319999998</v>
      </c>
      <c r="CE929" s="31">
        <f t="shared" si="396"/>
        <v>0</v>
      </c>
      <c r="CF929" s="85" t="s">
        <v>1404</v>
      </c>
    </row>
    <row r="930" spans="1:84" ht="54.75" customHeight="1" x14ac:dyDescent="0.25">
      <c r="A930" s="25" t="s">
        <v>128</v>
      </c>
      <c r="B930" s="26" t="s">
        <v>847</v>
      </c>
      <c r="C930" s="29" t="s">
        <v>848</v>
      </c>
      <c r="D930" s="63">
        <v>2017</v>
      </c>
      <c r="E930" s="63">
        <v>2017</v>
      </c>
      <c r="F930" s="63" t="s">
        <v>1358</v>
      </c>
      <c r="G930" s="64">
        <v>8.9963056411856479E-2</v>
      </c>
      <c r="H930" s="64">
        <f t="shared" si="400"/>
        <v>0.57666319160000001</v>
      </c>
      <c r="I930" s="31" t="s">
        <v>1970</v>
      </c>
      <c r="J930" s="31">
        <v>3.1917181216848667E-2</v>
      </c>
      <c r="K930" s="31">
        <f t="shared" si="401"/>
        <v>0.20458913159999997</v>
      </c>
      <c r="L930" s="31" t="s">
        <v>1970</v>
      </c>
      <c r="M930" s="64">
        <v>0</v>
      </c>
      <c r="N930" s="31">
        <v>0</v>
      </c>
      <c r="O930" s="65">
        <v>0.61020145839999995</v>
      </c>
      <c r="P930" s="28">
        <v>0.70173167715999984</v>
      </c>
      <c r="Q930" s="28">
        <v>0.33552617582399996</v>
      </c>
      <c r="R930" s="31">
        <v>0.38585510219759994</v>
      </c>
      <c r="S930" s="31">
        <f t="shared" si="398"/>
        <v>0.37207405999999998</v>
      </c>
      <c r="T930" s="31">
        <f t="shared" si="399"/>
        <v>0.20458913159999997</v>
      </c>
      <c r="U930" s="31">
        <f t="shared" si="386"/>
        <v>0.37207405999999998</v>
      </c>
      <c r="V930" s="31">
        <f t="shared" si="402"/>
        <v>0</v>
      </c>
      <c r="W930" s="31">
        <f t="shared" si="397"/>
        <v>0</v>
      </c>
      <c r="X930" s="31">
        <v>0</v>
      </c>
      <c r="Y930" s="28">
        <v>0</v>
      </c>
      <c r="Z930" s="28">
        <v>0</v>
      </c>
      <c r="AA930" s="28">
        <v>0</v>
      </c>
      <c r="AB930" s="28">
        <v>0</v>
      </c>
      <c r="AC930" s="28">
        <v>0</v>
      </c>
      <c r="AD930" s="28">
        <v>0</v>
      </c>
      <c r="AE930" s="28">
        <v>0</v>
      </c>
      <c r="AF930" s="28">
        <v>0</v>
      </c>
      <c r="AG930" s="28">
        <v>0</v>
      </c>
      <c r="AH930" s="28">
        <v>0</v>
      </c>
      <c r="AI930" s="28">
        <v>0</v>
      </c>
      <c r="AJ930" s="28">
        <v>0</v>
      </c>
      <c r="AK930" s="28">
        <v>0</v>
      </c>
      <c r="AL930" s="28">
        <v>0</v>
      </c>
      <c r="AM930" s="28">
        <v>0</v>
      </c>
      <c r="AN930" s="28">
        <v>0</v>
      </c>
      <c r="AO930" s="28">
        <v>0</v>
      </c>
      <c r="AP930" s="28">
        <v>0</v>
      </c>
      <c r="AQ930" s="28">
        <v>0</v>
      </c>
      <c r="AR930" s="28">
        <v>0.37207405999999998</v>
      </c>
      <c r="AS930" s="28">
        <v>0</v>
      </c>
      <c r="AT930" s="28">
        <v>0</v>
      </c>
      <c r="AU930" s="28">
        <v>0.37207405999999998</v>
      </c>
      <c r="AV930" s="28">
        <v>0</v>
      </c>
      <c r="AW930" s="28">
        <v>0.20458913159999997</v>
      </c>
      <c r="AX930" s="28">
        <v>0</v>
      </c>
      <c r="AY930" s="28">
        <v>0</v>
      </c>
      <c r="AZ930" s="28">
        <v>0.20458913159999997</v>
      </c>
      <c r="BA930" s="28">
        <v>0</v>
      </c>
      <c r="BB930" s="28">
        <v>0</v>
      </c>
      <c r="BC930" s="28">
        <v>0</v>
      </c>
      <c r="BD930" s="28">
        <v>0</v>
      </c>
      <c r="BE930" s="28">
        <v>0</v>
      </c>
      <c r="BF930" s="28">
        <v>0</v>
      </c>
      <c r="BG930" s="28">
        <v>0</v>
      </c>
      <c r="BH930" s="28">
        <v>0</v>
      </c>
      <c r="BI930" s="28">
        <v>0</v>
      </c>
      <c r="BJ930" s="28">
        <v>0</v>
      </c>
      <c r="BK930" s="28">
        <v>0</v>
      </c>
      <c r="BL930" s="28">
        <v>0</v>
      </c>
      <c r="BM930" s="28">
        <v>0</v>
      </c>
      <c r="BN930" s="28">
        <v>0</v>
      </c>
      <c r="BO930" s="28">
        <v>0</v>
      </c>
      <c r="BP930" s="28">
        <v>0</v>
      </c>
      <c r="BQ930" s="28">
        <v>0</v>
      </c>
      <c r="BR930" s="28">
        <v>0</v>
      </c>
      <c r="BS930" s="28">
        <v>0</v>
      </c>
      <c r="BT930" s="28">
        <v>0</v>
      </c>
      <c r="BU930" s="28">
        <v>0</v>
      </c>
      <c r="BV930" s="31">
        <f t="shared" si="391"/>
        <v>0.57666319160000001</v>
      </c>
      <c r="BW930" s="31">
        <f t="shared" si="387"/>
        <v>0</v>
      </c>
      <c r="BX930" s="31">
        <f t="shared" si="388"/>
        <v>0</v>
      </c>
      <c r="BY930" s="31">
        <f t="shared" si="389"/>
        <v>0.57666319160000001</v>
      </c>
      <c r="BZ930" s="31">
        <f t="shared" si="390"/>
        <v>0</v>
      </c>
      <c r="CA930" s="31">
        <f t="shared" si="392"/>
        <v>0.20458913159999997</v>
      </c>
      <c r="CB930" s="31">
        <f t="shared" si="393"/>
        <v>0</v>
      </c>
      <c r="CC930" s="31">
        <f t="shared" si="394"/>
        <v>0</v>
      </c>
      <c r="CD930" s="31">
        <f t="shared" si="395"/>
        <v>0.20458913159999997</v>
      </c>
      <c r="CE930" s="31">
        <f t="shared" si="396"/>
        <v>0</v>
      </c>
      <c r="CF930" s="85" t="s">
        <v>1404</v>
      </c>
    </row>
    <row r="931" spans="1:84" ht="54.75" customHeight="1" x14ac:dyDescent="0.25">
      <c r="A931" s="25" t="s">
        <v>128</v>
      </c>
      <c r="B931" s="26" t="s">
        <v>849</v>
      </c>
      <c r="C931" s="29" t="s">
        <v>850</v>
      </c>
      <c r="D931" s="63">
        <v>2017</v>
      </c>
      <c r="E931" s="63">
        <v>2017</v>
      </c>
      <c r="F931" s="63" t="s">
        <v>1358</v>
      </c>
      <c r="G931" s="64">
        <v>8.3237505585023394E-2</v>
      </c>
      <c r="H931" s="64">
        <f t="shared" si="400"/>
        <v>0.53355241079999993</v>
      </c>
      <c r="I931" s="31" t="s">
        <v>1970</v>
      </c>
      <c r="J931" s="31">
        <v>2.9080291856474254E-2</v>
      </c>
      <c r="K931" s="31">
        <f t="shared" si="401"/>
        <v>0.18640467079999998</v>
      </c>
      <c r="L931" s="31" t="s">
        <v>1970</v>
      </c>
      <c r="M931" s="64">
        <v>0</v>
      </c>
      <c r="N931" s="31">
        <v>0</v>
      </c>
      <c r="O931" s="65">
        <v>0.56932229359999986</v>
      </c>
      <c r="P931" s="28">
        <v>0.65472063763999977</v>
      </c>
      <c r="Q931" s="28">
        <v>0.30570366011199995</v>
      </c>
      <c r="R931" s="31">
        <v>0.3515592091287999</v>
      </c>
      <c r="S931" s="31">
        <f t="shared" si="398"/>
        <v>0.34714773999999993</v>
      </c>
      <c r="T931" s="31">
        <f t="shared" si="399"/>
        <v>0.18640467079999998</v>
      </c>
      <c r="U931" s="31">
        <f t="shared" si="386"/>
        <v>0.34714773999999993</v>
      </c>
      <c r="V931" s="31">
        <f t="shared" si="402"/>
        <v>0</v>
      </c>
      <c r="W931" s="31">
        <f t="shared" si="397"/>
        <v>0</v>
      </c>
      <c r="X931" s="31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  <c r="AH931" s="28">
        <v>0</v>
      </c>
      <c r="AI931" s="28">
        <v>0</v>
      </c>
      <c r="AJ931" s="28">
        <v>0</v>
      </c>
      <c r="AK931" s="28">
        <v>0</v>
      </c>
      <c r="AL931" s="28">
        <v>0</v>
      </c>
      <c r="AM931" s="28">
        <v>0</v>
      </c>
      <c r="AN931" s="28">
        <v>0</v>
      </c>
      <c r="AO931" s="28">
        <v>0</v>
      </c>
      <c r="AP931" s="28">
        <v>0</v>
      </c>
      <c r="AQ931" s="28">
        <v>0</v>
      </c>
      <c r="AR931" s="28">
        <v>0.34714773999999993</v>
      </c>
      <c r="AS931" s="28">
        <v>0</v>
      </c>
      <c r="AT931" s="28">
        <v>0</v>
      </c>
      <c r="AU931" s="28">
        <v>0.34714773999999993</v>
      </c>
      <c r="AV931" s="28">
        <v>0</v>
      </c>
      <c r="AW931" s="28">
        <v>0.18640467079999998</v>
      </c>
      <c r="AX931" s="28">
        <v>0</v>
      </c>
      <c r="AY931" s="28">
        <v>0</v>
      </c>
      <c r="AZ931" s="28">
        <v>0.18640467079999998</v>
      </c>
      <c r="BA931" s="28">
        <v>0</v>
      </c>
      <c r="BB931" s="28">
        <v>0</v>
      </c>
      <c r="BC931" s="28">
        <v>0</v>
      </c>
      <c r="BD931" s="28">
        <v>0</v>
      </c>
      <c r="BE931" s="28">
        <v>0</v>
      </c>
      <c r="BF931" s="28">
        <v>0</v>
      </c>
      <c r="BG931" s="28">
        <v>0</v>
      </c>
      <c r="BH931" s="28">
        <v>0</v>
      </c>
      <c r="BI931" s="28">
        <v>0</v>
      </c>
      <c r="BJ931" s="28">
        <v>0</v>
      </c>
      <c r="BK931" s="28">
        <v>0</v>
      </c>
      <c r="BL931" s="28">
        <v>0</v>
      </c>
      <c r="BM931" s="28">
        <v>0</v>
      </c>
      <c r="BN931" s="28">
        <v>0</v>
      </c>
      <c r="BO931" s="28">
        <v>0</v>
      </c>
      <c r="BP931" s="28">
        <v>0</v>
      </c>
      <c r="BQ931" s="28">
        <v>0</v>
      </c>
      <c r="BR931" s="28">
        <v>0</v>
      </c>
      <c r="BS931" s="28">
        <v>0</v>
      </c>
      <c r="BT931" s="28">
        <v>0</v>
      </c>
      <c r="BU931" s="28">
        <v>0</v>
      </c>
      <c r="BV931" s="31">
        <f t="shared" si="391"/>
        <v>0.53355241079999993</v>
      </c>
      <c r="BW931" s="31">
        <f t="shared" si="387"/>
        <v>0</v>
      </c>
      <c r="BX931" s="31">
        <f t="shared" si="388"/>
        <v>0</v>
      </c>
      <c r="BY931" s="31">
        <f t="shared" si="389"/>
        <v>0.53355241079999993</v>
      </c>
      <c r="BZ931" s="31">
        <f t="shared" si="390"/>
        <v>0</v>
      </c>
      <c r="CA931" s="31">
        <f t="shared" si="392"/>
        <v>0.18640467079999998</v>
      </c>
      <c r="CB931" s="31">
        <f t="shared" si="393"/>
        <v>0</v>
      </c>
      <c r="CC931" s="31">
        <f t="shared" si="394"/>
        <v>0</v>
      </c>
      <c r="CD931" s="31">
        <f t="shared" si="395"/>
        <v>0.18640467079999998</v>
      </c>
      <c r="CE931" s="31">
        <f t="shared" si="396"/>
        <v>0</v>
      </c>
      <c r="CF931" s="85" t="s">
        <v>1403</v>
      </c>
    </row>
    <row r="932" spans="1:84" ht="54.75" customHeight="1" x14ac:dyDescent="0.25">
      <c r="A932" s="25" t="s">
        <v>128</v>
      </c>
      <c r="B932" s="26" t="s">
        <v>851</v>
      </c>
      <c r="C932" s="29" t="s">
        <v>852</v>
      </c>
      <c r="D932" s="63">
        <v>2017</v>
      </c>
      <c r="E932" s="63">
        <v>2017</v>
      </c>
      <c r="F932" s="63" t="s">
        <v>1358</v>
      </c>
      <c r="G932" s="64">
        <v>0.19110206586583464</v>
      </c>
      <c r="H932" s="64">
        <f t="shared" si="400"/>
        <v>1.2249642422</v>
      </c>
      <c r="I932" s="31" t="s">
        <v>1970</v>
      </c>
      <c r="J932" s="31">
        <v>5.9130571326053045E-2</v>
      </c>
      <c r="K932" s="31">
        <f t="shared" si="401"/>
        <v>0.37902696220000004</v>
      </c>
      <c r="L932" s="31" t="s">
        <v>1970</v>
      </c>
      <c r="M932" s="64">
        <v>0</v>
      </c>
      <c r="N932" s="31">
        <v>0</v>
      </c>
      <c r="O932" s="65">
        <v>1.3873371391999998</v>
      </c>
      <c r="P932" s="28">
        <v>1.5954377100799997</v>
      </c>
      <c r="Q932" s="28">
        <v>0.62160421800800003</v>
      </c>
      <c r="R932" s="31">
        <v>0.71484485070920001</v>
      </c>
      <c r="S932" s="31">
        <f t="shared" si="398"/>
        <v>0.8459372799999999</v>
      </c>
      <c r="T932" s="31">
        <f t="shared" si="399"/>
        <v>0.37902696220000004</v>
      </c>
      <c r="U932" s="31">
        <f t="shared" si="386"/>
        <v>0.8459372799999999</v>
      </c>
      <c r="V932" s="31">
        <f t="shared" si="402"/>
        <v>0</v>
      </c>
      <c r="W932" s="31">
        <f t="shared" si="397"/>
        <v>0</v>
      </c>
      <c r="X932" s="31">
        <v>0</v>
      </c>
      <c r="Y932" s="28">
        <v>0</v>
      </c>
      <c r="Z932" s="28">
        <v>0</v>
      </c>
      <c r="AA932" s="28">
        <v>0</v>
      </c>
      <c r="AB932" s="28">
        <v>0</v>
      </c>
      <c r="AC932" s="28">
        <v>0</v>
      </c>
      <c r="AD932" s="28">
        <v>0</v>
      </c>
      <c r="AE932" s="28">
        <v>0</v>
      </c>
      <c r="AF932" s="28">
        <v>0</v>
      </c>
      <c r="AG932" s="28">
        <v>0</v>
      </c>
      <c r="AH932" s="28">
        <v>0</v>
      </c>
      <c r="AI932" s="28">
        <v>0</v>
      </c>
      <c r="AJ932" s="28">
        <v>0</v>
      </c>
      <c r="AK932" s="28">
        <v>0</v>
      </c>
      <c r="AL932" s="28">
        <v>0</v>
      </c>
      <c r="AM932" s="28">
        <v>0</v>
      </c>
      <c r="AN932" s="28">
        <v>0</v>
      </c>
      <c r="AO932" s="28">
        <v>0</v>
      </c>
      <c r="AP932" s="28">
        <v>0</v>
      </c>
      <c r="AQ932" s="28">
        <v>0</v>
      </c>
      <c r="AR932" s="28">
        <v>0.8459372799999999</v>
      </c>
      <c r="AS932" s="28">
        <v>0</v>
      </c>
      <c r="AT932" s="28">
        <v>0</v>
      </c>
      <c r="AU932" s="28">
        <v>0.8459372799999999</v>
      </c>
      <c r="AV932" s="28">
        <v>0</v>
      </c>
      <c r="AW932" s="28">
        <v>0.37902696220000004</v>
      </c>
      <c r="AX932" s="28">
        <v>0</v>
      </c>
      <c r="AY932" s="28">
        <v>0</v>
      </c>
      <c r="AZ932" s="28">
        <v>0.37902696220000004</v>
      </c>
      <c r="BA932" s="28">
        <v>0</v>
      </c>
      <c r="BB932" s="28">
        <v>0</v>
      </c>
      <c r="BC932" s="28">
        <v>0</v>
      </c>
      <c r="BD932" s="28">
        <v>0</v>
      </c>
      <c r="BE932" s="28">
        <v>0</v>
      </c>
      <c r="BF932" s="28">
        <v>0</v>
      </c>
      <c r="BG932" s="28">
        <v>0</v>
      </c>
      <c r="BH932" s="28">
        <v>0</v>
      </c>
      <c r="BI932" s="28">
        <v>0</v>
      </c>
      <c r="BJ932" s="28">
        <v>0</v>
      </c>
      <c r="BK932" s="28">
        <v>0</v>
      </c>
      <c r="BL932" s="28">
        <v>0</v>
      </c>
      <c r="BM932" s="28">
        <v>0</v>
      </c>
      <c r="BN932" s="28">
        <v>0</v>
      </c>
      <c r="BO932" s="28">
        <v>0</v>
      </c>
      <c r="BP932" s="28">
        <v>0</v>
      </c>
      <c r="BQ932" s="28">
        <v>0</v>
      </c>
      <c r="BR932" s="28">
        <v>0</v>
      </c>
      <c r="BS932" s="28">
        <v>0</v>
      </c>
      <c r="BT932" s="28">
        <v>0</v>
      </c>
      <c r="BU932" s="28">
        <v>0</v>
      </c>
      <c r="BV932" s="31">
        <f t="shared" si="391"/>
        <v>1.2249642422</v>
      </c>
      <c r="BW932" s="31">
        <f t="shared" si="387"/>
        <v>0</v>
      </c>
      <c r="BX932" s="31">
        <f t="shared" si="388"/>
        <v>0</v>
      </c>
      <c r="BY932" s="31">
        <f t="shared" si="389"/>
        <v>1.2249642422</v>
      </c>
      <c r="BZ932" s="31">
        <f t="shared" si="390"/>
        <v>0</v>
      </c>
      <c r="CA932" s="31">
        <f t="shared" si="392"/>
        <v>0.37902696220000004</v>
      </c>
      <c r="CB932" s="31">
        <f t="shared" si="393"/>
        <v>0</v>
      </c>
      <c r="CC932" s="31">
        <f t="shared" si="394"/>
        <v>0</v>
      </c>
      <c r="CD932" s="31">
        <f t="shared" si="395"/>
        <v>0.37902696220000004</v>
      </c>
      <c r="CE932" s="31">
        <f t="shared" si="396"/>
        <v>0</v>
      </c>
      <c r="CF932" s="85" t="s">
        <v>1403</v>
      </c>
    </row>
    <row r="933" spans="1:84" ht="54.75" customHeight="1" x14ac:dyDescent="0.25">
      <c r="A933" s="25" t="s">
        <v>128</v>
      </c>
      <c r="B933" s="26" t="s">
        <v>853</v>
      </c>
      <c r="C933" s="29" t="s">
        <v>854</v>
      </c>
      <c r="D933" s="63">
        <v>2017</v>
      </c>
      <c r="E933" s="63">
        <v>2017</v>
      </c>
      <c r="F933" s="63" t="s">
        <v>1358</v>
      </c>
      <c r="G933" s="64">
        <v>9.214850293291732E-2</v>
      </c>
      <c r="H933" s="64">
        <f t="shared" si="400"/>
        <v>0.59067190380000001</v>
      </c>
      <c r="I933" s="31" t="s">
        <v>1970</v>
      </c>
      <c r="J933" s="31">
        <v>4.3179423369734793E-2</v>
      </c>
      <c r="K933" s="31">
        <f t="shared" si="401"/>
        <v>0.27678010380000001</v>
      </c>
      <c r="L933" s="31" t="s">
        <v>1970</v>
      </c>
      <c r="M933" s="64">
        <v>0</v>
      </c>
      <c r="N933" s="31">
        <v>0</v>
      </c>
      <c r="O933" s="65">
        <v>0.514782552</v>
      </c>
      <c r="P933" s="28">
        <v>0.59199993479999991</v>
      </c>
      <c r="Q933" s="28">
        <v>0.45391937023199996</v>
      </c>
      <c r="R933" s="31">
        <v>0.52200727576679995</v>
      </c>
      <c r="S933" s="31">
        <f t="shared" si="398"/>
        <v>0.3138918</v>
      </c>
      <c r="T933" s="31">
        <f t="shared" si="399"/>
        <v>0.27678010380000001</v>
      </c>
      <c r="U933" s="31">
        <f t="shared" si="386"/>
        <v>0.3138918</v>
      </c>
      <c r="V933" s="31">
        <f t="shared" si="402"/>
        <v>0</v>
      </c>
      <c r="W933" s="31">
        <f t="shared" si="397"/>
        <v>0</v>
      </c>
      <c r="X933" s="31">
        <v>0</v>
      </c>
      <c r="Y933" s="28">
        <v>0</v>
      </c>
      <c r="Z933" s="28">
        <v>0</v>
      </c>
      <c r="AA933" s="28">
        <v>0</v>
      </c>
      <c r="AB933" s="28">
        <v>0</v>
      </c>
      <c r="AC933" s="28">
        <v>0</v>
      </c>
      <c r="AD933" s="28">
        <v>0</v>
      </c>
      <c r="AE933" s="28">
        <v>0</v>
      </c>
      <c r="AF933" s="28">
        <v>0</v>
      </c>
      <c r="AG933" s="28">
        <v>0</v>
      </c>
      <c r="AH933" s="28">
        <v>0</v>
      </c>
      <c r="AI933" s="28">
        <v>0</v>
      </c>
      <c r="AJ933" s="28">
        <v>0</v>
      </c>
      <c r="AK933" s="28">
        <v>0</v>
      </c>
      <c r="AL933" s="28">
        <v>0</v>
      </c>
      <c r="AM933" s="28">
        <v>0</v>
      </c>
      <c r="AN933" s="28">
        <v>0</v>
      </c>
      <c r="AO933" s="28">
        <v>0</v>
      </c>
      <c r="AP933" s="28">
        <v>0</v>
      </c>
      <c r="AQ933" s="28">
        <v>0</v>
      </c>
      <c r="AR933" s="28">
        <v>0.3138918</v>
      </c>
      <c r="AS933" s="28">
        <v>0</v>
      </c>
      <c r="AT933" s="28">
        <v>0</v>
      </c>
      <c r="AU933" s="28">
        <v>0.3138918</v>
      </c>
      <c r="AV933" s="28">
        <v>0</v>
      </c>
      <c r="AW933" s="28">
        <v>0.27678010380000001</v>
      </c>
      <c r="AX933" s="28">
        <v>0</v>
      </c>
      <c r="AY933" s="28">
        <v>0</v>
      </c>
      <c r="AZ933" s="28">
        <v>0.27678010380000001</v>
      </c>
      <c r="BA933" s="28">
        <v>0</v>
      </c>
      <c r="BB933" s="28">
        <v>0</v>
      </c>
      <c r="BC933" s="28">
        <v>0</v>
      </c>
      <c r="BD933" s="28">
        <v>0</v>
      </c>
      <c r="BE933" s="28">
        <v>0</v>
      </c>
      <c r="BF933" s="28">
        <v>0</v>
      </c>
      <c r="BG933" s="28">
        <v>0</v>
      </c>
      <c r="BH933" s="28">
        <v>0</v>
      </c>
      <c r="BI933" s="28">
        <v>0</v>
      </c>
      <c r="BJ933" s="28">
        <v>0</v>
      </c>
      <c r="BK933" s="28">
        <v>0</v>
      </c>
      <c r="BL933" s="28">
        <v>0</v>
      </c>
      <c r="BM933" s="28">
        <v>0</v>
      </c>
      <c r="BN933" s="28">
        <v>0</v>
      </c>
      <c r="BO933" s="28">
        <v>0</v>
      </c>
      <c r="BP933" s="28">
        <v>0</v>
      </c>
      <c r="BQ933" s="28">
        <v>0</v>
      </c>
      <c r="BR933" s="28">
        <v>0</v>
      </c>
      <c r="BS933" s="28">
        <v>0</v>
      </c>
      <c r="BT933" s="28">
        <v>0</v>
      </c>
      <c r="BU933" s="28">
        <v>0</v>
      </c>
      <c r="BV933" s="31">
        <f t="shared" si="391"/>
        <v>0.59067190380000001</v>
      </c>
      <c r="BW933" s="31">
        <f t="shared" si="387"/>
        <v>0</v>
      </c>
      <c r="BX933" s="31">
        <f t="shared" si="388"/>
        <v>0</v>
      </c>
      <c r="BY933" s="31">
        <f t="shared" si="389"/>
        <v>0.59067190380000001</v>
      </c>
      <c r="BZ933" s="31">
        <f t="shared" si="390"/>
        <v>0</v>
      </c>
      <c r="CA933" s="31">
        <f t="shared" si="392"/>
        <v>0.27678010380000001</v>
      </c>
      <c r="CB933" s="31">
        <f t="shared" si="393"/>
        <v>0</v>
      </c>
      <c r="CC933" s="31">
        <f t="shared" si="394"/>
        <v>0</v>
      </c>
      <c r="CD933" s="31">
        <f t="shared" si="395"/>
        <v>0.27678010380000001</v>
      </c>
      <c r="CE933" s="31">
        <f t="shared" si="396"/>
        <v>0</v>
      </c>
      <c r="CF933" s="85" t="s">
        <v>1403</v>
      </c>
    </row>
    <row r="934" spans="1:84" ht="54.75" customHeight="1" x14ac:dyDescent="0.25">
      <c r="A934" s="25" t="s">
        <v>128</v>
      </c>
      <c r="B934" s="26" t="s">
        <v>855</v>
      </c>
      <c r="C934" s="29" t="s">
        <v>856</v>
      </c>
      <c r="D934" s="63">
        <v>2017</v>
      </c>
      <c r="E934" s="63">
        <v>2017</v>
      </c>
      <c r="F934" s="63" t="s">
        <v>1358</v>
      </c>
      <c r="G934" s="64">
        <v>0.2332075732605304</v>
      </c>
      <c r="H934" s="64">
        <f t="shared" si="400"/>
        <v>1.4948605445999998</v>
      </c>
      <c r="I934" s="31" t="s">
        <v>1970</v>
      </c>
      <c r="J934" s="31">
        <v>6.5570624742589692E-2</v>
      </c>
      <c r="K934" s="31">
        <f t="shared" si="401"/>
        <v>0.42030770459999994</v>
      </c>
      <c r="L934" s="31" t="s">
        <v>1970</v>
      </c>
      <c r="M934" s="64">
        <v>0</v>
      </c>
      <c r="N934" s="31">
        <v>0</v>
      </c>
      <c r="O934" s="65">
        <v>1.7622666575999999</v>
      </c>
      <c r="P934" s="28">
        <v>2.0266066562399998</v>
      </c>
      <c r="Q934" s="28">
        <v>0.6893046355439999</v>
      </c>
      <c r="R934" s="31">
        <v>0.79270033087559977</v>
      </c>
      <c r="S934" s="31">
        <f t="shared" si="398"/>
        <v>1.07455284</v>
      </c>
      <c r="T934" s="31">
        <f t="shared" si="399"/>
        <v>0.42030770459999994</v>
      </c>
      <c r="U934" s="31">
        <f t="shared" si="386"/>
        <v>1.07455284</v>
      </c>
      <c r="V934" s="31">
        <f t="shared" si="402"/>
        <v>0</v>
      </c>
      <c r="W934" s="31">
        <f t="shared" si="397"/>
        <v>0</v>
      </c>
      <c r="X934" s="31">
        <v>0</v>
      </c>
      <c r="Y934" s="28">
        <v>0</v>
      </c>
      <c r="Z934" s="28">
        <v>0</v>
      </c>
      <c r="AA934" s="28">
        <v>0</v>
      </c>
      <c r="AB934" s="28">
        <v>0</v>
      </c>
      <c r="AC934" s="28">
        <v>0</v>
      </c>
      <c r="AD934" s="28">
        <v>0</v>
      </c>
      <c r="AE934" s="28">
        <v>0</v>
      </c>
      <c r="AF934" s="28">
        <v>0</v>
      </c>
      <c r="AG934" s="28">
        <v>0</v>
      </c>
      <c r="AH934" s="28">
        <v>0</v>
      </c>
      <c r="AI934" s="28">
        <v>0</v>
      </c>
      <c r="AJ934" s="28">
        <v>0</v>
      </c>
      <c r="AK934" s="28">
        <v>0</v>
      </c>
      <c r="AL934" s="28">
        <v>0</v>
      </c>
      <c r="AM934" s="28">
        <v>0</v>
      </c>
      <c r="AN934" s="28">
        <v>0</v>
      </c>
      <c r="AO934" s="28">
        <v>0</v>
      </c>
      <c r="AP934" s="28">
        <v>0</v>
      </c>
      <c r="AQ934" s="28">
        <v>0</v>
      </c>
      <c r="AR934" s="28">
        <v>1.07455284</v>
      </c>
      <c r="AS934" s="28">
        <v>0</v>
      </c>
      <c r="AT934" s="28">
        <v>0</v>
      </c>
      <c r="AU934" s="28">
        <v>1.07455284</v>
      </c>
      <c r="AV934" s="28">
        <v>0</v>
      </c>
      <c r="AW934" s="28">
        <v>0.42030770459999994</v>
      </c>
      <c r="AX934" s="28">
        <v>0</v>
      </c>
      <c r="AY934" s="28">
        <v>0</v>
      </c>
      <c r="AZ934" s="28">
        <v>0.42030770459999994</v>
      </c>
      <c r="BA934" s="28">
        <v>0</v>
      </c>
      <c r="BB934" s="28">
        <v>0</v>
      </c>
      <c r="BC934" s="28">
        <v>0</v>
      </c>
      <c r="BD934" s="28">
        <v>0</v>
      </c>
      <c r="BE934" s="28">
        <v>0</v>
      </c>
      <c r="BF934" s="28">
        <v>0</v>
      </c>
      <c r="BG934" s="28">
        <v>0</v>
      </c>
      <c r="BH934" s="28">
        <v>0</v>
      </c>
      <c r="BI934" s="28">
        <v>0</v>
      </c>
      <c r="BJ934" s="28">
        <v>0</v>
      </c>
      <c r="BK934" s="28">
        <v>0</v>
      </c>
      <c r="BL934" s="28">
        <v>0</v>
      </c>
      <c r="BM934" s="28">
        <v>0</v>
      </c>
      <c r="BN934" s="28">
        <v>0</v>
      </c>
      <c r="BO934" s="28">
        <v>0</v>
      </c>
      <c r="BP934" s="28">
        <v>0</v>
      </c>
      <c r="BQ934" s="28">
        <v>0</v>
      </c>
      <c r="BR934" s="28">
        <v>0</v>
      </c>
      <c r="BS934" s="28">
        <v>0</v>
      </c>
      <c r="BT934" s="28">
        <v>0</v>
      </c>
      <c r="BU934" s="28">
        <v>0</v>
      </c>
      <c r="BV934" s="31">
        <f t="shared" si="391"/>
        <v>1.4948605445999998</v>
      </c>
      <c r="BW934" s="31">
        <f t="shared" si="387"/>
        <v>0</v>
      </c>
      <c r="BX934" s="31">
        <f t="shared" si="388"/>
        <v>0</v>
      </c>
      <c r="BY934" s="31">
        <f t="shared" si="389"/>
        <v>1.4948605445999998</v>
      </c>
      <c r="BZ934" s="31">
        <f t="shared" si="390"/>
        <v>0</v>
      </c>
      <c r="CA934" s="31">
        <f t="shared" si="392"/>
        <v>0.42030770459999994</v>
      </c>
      <c r="CB934" s="31">
        <f t="shared" si="393"/>
        <v>0</v>
      </c>
      <c r="CC934" s="31">
        <f t="shared" si="394"/>
        <v>0</v>
      </c>
      <c r="CD934" s="31">
        <f t="shared" si="395"/>
        <v>0.42030770459999994</v>
      </c>
      <c r="CE934" s="31">
        <f t="shared" si="396"/>
        <v>0</v>
      </c>
      <c r="CF934" s="85" t="s">
        <v>1403</v>
      </c>
    </row>
    <row r="935" spans="1:84" ht="54.75" customHeight="1" x14ac:dyDescent="0.25">
      <c r="A935" s="25" t="s">
        <v>128</v>
      </c>
      <c r="B935" s="26" t="s">
        <v>857</v>
      </c>
      <c r="C935" s="29" t="s">
        <v>858</v>
      </c>
      <c r="D935" s="63">
        <v>2017</v>
      </c>
      <c r="E935" s="63">
        <v>2017</v>
      </c>
      <c r="F935" s="63" t="s">
        <v>1358</v>
      </c>
      <c r="G935" s="64">
        <v>6.0459444617784699E-2</v>
      </c>
      <c r="H935" s="64">
        <f t="shared" si="400"/>
        <v>0.38754503999999995</v>
      </c>
      <c r="I935" s="31" t="s">
        <v>1970</v>
      </c>
      <c r="J935" s="31">
        <v>3.0229354134165363E-2</v>
      </c>
      <c r="K935" s="31">
        <f t="shared" si="401"/>
        <v>0.19377015999999997</v>
      </c>
      <c r="L935" s="31" t="s">
        <v>1970</v>
      </c>
      <c r="M935" s="64">
        <v>0</v>
      </c>
      <c r="N935" s="31">
        <v>0</v>
      </c>
      <c r="O935" s="65">
        <v>0.31779080319999997</v>
      </c>
      <c r="P935" s="28">
        <v>0.36545942367999995</v>
      </c>
      <c r="Q935" s="28">
        <v>0.31778306239999993</v>
      </c>
      <c r="R935" s="31">
        <v>0.36545052175999987</v>
      </c>
      <c r="S935" s="31">
        <f t="shared" si="398"/>
        <v>0.19377487999999998</v>
      </c>
      <c r="T935" s="31">
        <f t="shared" si="399"/>
        <v>0.19377015999999997</v>
      </c>
      <c r="U935" s="31">
        <f t="shared" si="386"/>
        <v>0.19377487999999998</v>
      </c>
      <c r="V935" s="31">
        <f t="shared" si="402"/>
        <v>0</v>
      </c>
      <c r="W935" s="31">
        <f t="shared" si="397"/>
        <v>0</v>
      </c>
      <c r="X935" s="31">
        <v>0</v>
      </c>
      <c r="Y935" s="28">
        <v>0</v>
      </c>
      <c r="Z935" s="28">
        <v>0</v>
      </c>
      <c r="AA935" s="28">
        <v>0</v>
      </c>
      <c r="AB935" s="28">
        <v>0</v>
      </c>
      <c r="AC935" s="28">
        <v>0</v>
      </c>
      <c r="AD935" s="28">
        <v>0</v>
      </c>
      <c r="AE935" s="28">
        <v>0</v>
      </c>
      <c r="AF935" s="28">
        <v>0</v>
      </c>
      <c r="AG935" s="28">
        <v>0</v>
      </c>
      <c r="AH935" s="28">
        <v>0</v>
      </c>
      <c r="AI935" s="28">
        <v>0</v>
      </c>
      <c r="AJ935" s="28">
        <v>0</v>
      </c>
      <c r="AK935" s="28">
        <v>0</v>
      </c>
      <c r="AL935" s="28">
        <v>0</v>
      </c>
      <c r="AM935" s="28">
        <v>0</v>
      </c>
      <c r="AN935" s="28">
        <v>0</v>
      </c>
      <c r="AO935" s="28">
        <v>0</v>
      </c>
      <c r="AP935" s="28">
        <v>0</v>
      </c>
      <c r="AQ935" s="28">
        <v>0</v>
      </c>
      <c r="AR935" s="28">
        <v>0.19377487999999998</v>
      </c>
      <c r="AS935" s="28">
        <v>0</v>
      </c>
      <c r="AT935" s="28">
        <v>0</v>
      </c>
      <c r="AU935" s="28">
        <v>0.19377487999999998</v>
      </c>
      <c r="AV935" s="28">
        <v>0</v>
      </c>
      <c r="AW935" s="28">
        <v>0.19377015999999997</v>
      </c>
      <c r="AX935" s="28">
        <v>0</v>
      </c>
      <c r="AY935" s="28">
        <v>0</v>
      </c>
      <c r="AZ935" s="28">
        <v>0.19377015999999997</v>
      </c>
      <c r="BA935" s="28">
        <v>0</v>
      </c>
      <c r="BB935" s="28">
        <v>0</v>
      </c>
      <c r="BC935" s="28">
        <v>0</v>
      </c>
      <c r="BD935" s="28">
        <v>0</v>
      </c>
      <c r="BE935" s="28">
        <v>0</v>
      </c>
      <c r="BF935" s="28">
        <v>0</v>
      </c>
      <c r="BG935" s="28">
        <v>0</v>
      </c>
      <c r="BH935" s="28">
        <v>0</v>
      </c>
      <c r="BI935" s="28">
        <v>0</v>
      </c>
      <c r="BJ935" s="28">
        <v>0</v>
      </c>
      <c r="BK935" s="28">
        <v>0</v>
      </c>
      <c r="BL935" s="28">
        <v>0</v>
      </c>
      <c r="BM935" s="28">
        <v>0</v>
      </c>
      <c r="BN935" s="28">
        <v>0</v>
      </c>
      <c r="BO935" s="28">
        <v>0</v>
      </c>
      <c r="BP935" s="28">
        <v>0</v>
      </c>
      <c r="BQ935" s="28">
        <v>0</v>
      </c>
      <c r="BR935" s="28">
        <v>0</v>
      </c>
      <c r="BS935" s="28">
        <v>0</v>
      </c>
      <c r="BT935" s="28">
        <v>0</v>
      </c>
      <c r="BU935" s="28">
        <v>0</v>
      </c>
      <c r="BV935" s="31">
        <f t="shared" si="391"/>
        <v>0.38754503999999995</v>
      </c>
      <c r="BW935" s="31">
        <f t="shared" si="387"/>
        <v>0</v>
      </c>
      <c r="BX935" s="31">
        <f t="shared" si="388"/>
        <v>0</v>
      </c>
      <c r="BY935" s="31">
        <f t="shared" si="389"/>
        <v>0.38754503999999995</v>
      </c>
      <c r="BZ935" s="31">
        <f t="shared" si="390"/>
        <v>0</v>
      </c>
      <c r="CA935" s="31">
        <f t="shared" si="392"/>
        <v>0.19377015999999997</v>
      </c>
      <c r="CB935" s="31">
        <f t="shared" si="393"/>
        <v>0</v>
      </c>
      <c r="CC935" s="31">
        <f t="shared" si="394"/>
        <v>0</v>
      </c>
      <c r="CD935" s="31">
        <f t="shared" si="395"/>
        <v>0.19377015999999997</v>
      </c>
      <c r="CE935" s="31">
        <f t="shared" si="396"/>
        <v>0</v>
      </c>
      <c r="CF935" s="85" t="s">
        <v>1403</v>
      </c>
    </row>
    <row r="936" spans="1:84" ht="54.75" customHeight="1" x14ac:dyDescent="0.25">
      <c r="A936" s="25" t="s">
        <v>128</v>
      </c>
      <c r="B936" s="26" t="s">
        <v>859</v>
      </c>
      <c r="C936" s="29" t="s">
        <v>860</v>
      </c>
      <c r="D936" s="63">
        <v>2017</v>
      </c>
      <c r="E936" s="63">
        <v>2017</v>
      </c>
      <c r="F936" s="63" t="s">
        <v>1358</v>
      </c>
      <c r="G936" s="64">
        <v>0.19038870340093603</v>
      </c>
      <c r="H936" s="64">
        <f t="shared" si="400"/>
        <v>1.2203915887999999</v>
      </c>
      <c r="I936" s="31" t="s">
        <v>1970</v>
      </c>
      <c r="J936" s="31">
        <v>0.11115161135725427</v>
      </c>
      <c r="K936" s="31">
        <f t="shared" si="401"/>
        <v>0.71248182879999988</v>
      </c>
      <c r="L936" s="31" t="s">
        <v>1970</v>
      </c>
      <c r="M936" s="64">
        <v>0</v>
      </c>
      <c r="N936" s="31">
        <v>0</v>
      </c>
      <c r="O936" s="65">
        <v>0.83297200639999991</v>
      </c>
      <c r="P936" s="28">
        <v>0.95791780735999987</v>
      </c>
      <c r="Q936" s="28">
        <v>1.1684701992319997</v>
      </c>
      <c r="R936" s="31">
        <v>1.3437407291167995</v>
      </c>
      <c r="S936" s="31">
        <f t="shared" si="398"/>
        <v>0.50790975999999999</v>
      </c>
      <c r="T936" s="31">
        <f t="shared" si="399"/>
        <v>0.71248182879999988</v>
      </c>
      <c r="U936" s="31">
        <f t="shared" si="386"/>
        <v>0.50790975999999999</v>
      </c>
      <c r="V936" s="31">
        <f t="shared" si="402"/>
        <v>0</v>
      </c>
      <c r="W936" s="31">
        <f t="shared" si="397"/>
        <v>0</v>
      </c>
      <c r="X936" s="31">
        <v>0</v>
      </c>
      <c r="Y936" s="28">
        <v>0</v>
      </c>
      <c r="Z936" s="28">
        <v>0</v>
      </c>
      <c r="AA936" s="28">
        <v>0</v>
      </c>
      <c r="AB936" s="28">
        <v>0</v>
      </c>
      <c r="AC936" s="28">
        <v>0</v>
      </c>
      <c r="AD936" s="28">
        <v>0</v>
      </c>
      <c r="AE936" s="28">
        <v>0</v>
      </c>
      <c r="AF936" s="28">
        <v>0</v>
      </c>
      <c r="AG936" s="28">
        <v>0</v>
      </c>
      <c r="AH936" s="28">
        <v>0</v>
      </c>
      <c r="AI936" s="28">
        <v>0</v>
      </c>
      <c r="AJ936" s="28">
        <v>0</v>
      </c>
      <c r="AK936" s="28">
        <v>0</v>
      </c>
      <c r="AL936" s="28">
        <v>0</v>
      </c>
      <c r="AM936" s="28">
        <v>0</v>
      </c>
      <c r="AN936" s="28">
        <v>0</v>
      </c>
      <c r="AO936" s="28">
        <v>0</v>
      </c>
      <c r="AP936" s="28">
        <v>0</v>
      </c>
      <c r="AQ936" s="28">
        <v>0</v>
      </c>
      <c r="AR936" s="28">
        <v>0.50790975999999999</v>
      </c>
      <c r="AS936" s="28">
        <v>0</v>
      </c>
      <c r="AT936" s="28">
        <v>0</v>
      </c>
      <c r="AU936" s="28">
        <v>0.50790975999999999</v>
      </c>
      <c r="AV936" s="28">
        <v>0</v>
      </c>
      <c r="AW936" s="28">
        <v>0.71248182879999988</v>
      </c>
      <c r="AX936" s="28">
        <v>0</v>
      </c>
      <c r="AY936" s="28">
        <v>0</v>
      </c>
      <c r="AZ936" s="28">
        <v>0.71248182879999988</v>
      </c>
      <c r="BA936" s="28">
        <v>0</v>
      </c>
      <c r="BB936" s="28">
        <v>0</v>
      </c>
      <c r="BC936" s="28">
        <v>0</v>
      </c>
      <c r="BD936" s="28">
        <v>0</v>
      </c>
      <c r="BE936" s="28">
        <v>0</v>
      </c>
      <c r="BF936" s="28">
        <v>0</v>
      </c>
      <c r="BG936" s="28">
        <v>0</v>
      </c>
      <c r="BH936" s="28">
        <v>0</v>
      </c>
      <c r="BI936" s="28">
        <v>0</v>
      </c>
      <c r="BJ936" s="28">
        <v>0</v>
      </c>
      <c r="BK936" s="28">
        <v>0</v>
      </c>
      <c r="BL936" s="28">
        <v>0</v>
      </c>
      <c r="BM936" s="28">
        <v>0</v>
      </c>
      <c r="BN936" s="28">
        <v>0</v>
      </c>
      <c r="BO936" s="28">
        <v>0</v>
      </c>
      <c r="BP936" s="28">
        <v>0</v>
      </c>
      <c r="BQ936" s="28">
        <v>0</v>
      </c>
      <c r="BR936" s="28">
        <v>0</v>
      </c>
      <c r="BS936" s="28">
        <v>0</v>
      </c>
      <c r="BT936" s="28">
        <v>0</v>
      </c>
      <c r="BU936" s="28">
        <v>0</v>
      </c>
      <c r="BV936" s="31">
        <f t="shared" si="391"/>
        <v>1.2203915887999999</v>
      </c>
      <c r="BW936" s="31">
        <f t="shared" si="387"/>
        <v>0</v>
      </c>
      <c r="BX936" s="31">
        <f t="shared" si="388"/>
        <v>0</v>
      </c>
      <c r="BY936" s="31">
        <f t="shared" si="389"/>
        <v>1.2203915887999999</v>
      </c>
      <c r="BZ936" s="31">
        <f t="shared" si="390"/>
        <v>0</v>
      </c>
      <c r="CA936" s="31">
        <f t="shared" si="392"/>
        <v>0.71248182879999988</v>
      </c>
      <c r="CB936" s="31">
        <f t="shared" si="393"/>
        <v>0</v>
      </c>
      <c r="CC936" s="31">
        <f t="shared" si="394"/>
        <v>0</v>
      </c>
      <c r="CD936" s="31">
        <f t="shared" si="395"/>
        <v>0.71248182879999988</v>
      </c>
      <c r="CE936" s="31">
        <f t="shared" si="396"/>
        <v>0</v>
      </c>
      <c r="CF936" s="85" t="s">
        <v>1403</v>
      </c>
    </row>
    <row r="937" spans="1:84" ht="54.75" customHeight="1" x14ac:dyDescent="0.25">
      <c r="A937" s="25" t="s">
        <v>128</v>
      </c>
      <c r="B937" s="26" t="s">
        <v>861</v>
      </c>
      <c r="C937" s="29" t="s">
        <v>862</v>
      </c>
      <c r="D937" s="63">
        <v>2017</v>
      </c>
      <c r="E937" s="63">
        <v>2017</v>
      </c>
      <c r="F937" s="63" t="s">
        <v>1358</v>
      </c>
      <c r="G937" s="64">
        <v>0.18716207531981277</v>
      </c>
      <c r="H937" s="64">
        <f t="shared" si="400"/>
        <v>1.1997089027999999</v>
      </c>
      <c r="I937" s="31" t="s">
        <v>1970</v>
      </c>
      <c r="J937" s="31">
        <v>0.10666877110764431</v>
      </c>
      <c r="K937" s="31">
        <f t="shared" si="401"/>
        <v>0.68374682279999999</v>
      </c>
      <c r="L937" s="31" t="s">
        <v>1970</v>
      </c>
      <c r="M937" s="64">
        <v>0</v>
      </c>
      <c r="N937" s="31">
        <v>0</v>
      </c>
      <c r="O937" s="65">
        <v>0.84617781119999991</v>
      </c>
      <c r="P937" s="28">
        <v>0.97310448287999984</v>
      </c>
      <c r="Q937" s="28">
        <v>1.1213447893919999</v>
      </c>
      <c r="R937" s="31">
        <v>1.2895465078007997</v>
      </c>
      <c r="S937" s="31">
        <f t="shared" si="398"/>
        <v>0.51596207999999999</v>
      </c>
      <c r="T937" s="31">
        <f t="shared" si="399"/>
        <v>0.68374682279999999</v>
      </c>
      <c r="U937" s="31">
        <f t="shared" si="386"/>
        <v>0.51596207999999999</v>
      </c>
      <c r="V937" s="31">
        <f t="shared" si="402"/>
        <v>0</v>
      </c>
      <c r="W937" s="31">
        <f t="shared" si="397"/>
        <v>0</v>
      </c>
      <c r="X937" s="31">
        <v>0</v>
      </c>
      <c r="Y937" s="28">
        <v>0</v>
      </c>
      <c r="Z937" s="28">
        <v>0</v>
      </c>
      <c r="AA937" s="28">
        <v>0</v>
      </c>
      <c r="AB937" s="28">
        <v>0</v>
      </c>
      <c r="AC937" s="28">
        <v>0</v>
      </c>
      <c r="AD937" s="28">
        <v>0</v>
      </c>
      <c r="AE937" s="28">
        <v>0</v>
      </c>
      <c r="AF937" s="28">
        <v>0</v>
      </c>
      <c r="AG937" s="28">
        <v>0</v>
      </c>
      <c r="AH937" s="28">
        <v>0</v>
      </c>
      <c r="AI937" s="28">
        <v>0</v>
      </c>
      <c r="AJ937" s="28">
        <v>0</v>
      </c>
      <c r="AK937" s="28">
        <v>0</v>
      </c>
      <c r="AL937" s="28">
        <v>0</v>
      </c>
      <c r="AM937" s="28">
        <v>0</v>
      </c>
      <c r="AN937" s="28">
        <v>0</v>
      </c>
      <c r="AO937" s="28">
        <v>0</v>
      </c>
      <c r="AP937" s="28">
        <v>0</v>
      </c>
      <c r="AQ937" s="28">
        <v>0</v>
      </c>
      <c r="AR937" s="28">
        <v>0.51596207999999999</v>
      </c>
      <c r="AS937" s="28">
        <v>0</v>
      </c>
      <c r="AT937" s="28">
        <v>0</v>
      </c>
      <c r="AU937" s="28">
        <v>0.51596207999999999</v>
      </c>
      <c r="AV937" s="28">
        <v>0</v>
      </c>
      <c r="AW937" s="28">
        <v>0.68374682279999999</v>
      </c>
      <c r="AX937" s="28">
        <v>0</v>
      </c>
      <c r="AY937" s="28">
        <v>0</v>
      </c>
      <c r="AZ937" s="28">
        <v>0.68374682279999999</v>
      </c>
      <c r="BA937" s="28">
        <v>0</v>
      </c>
      <c r="BB937" s="28">
        <v>0</v>
      </c>
      <c r="BC937" s="28">
        <v>0</v>
      </c>
      <c r="BD937" s="28">
        <v>0</v>
      </c>
      <c r="BE937" s="28">
        <v>0</v>
      </c>
      <c r="BF937" s="28">
        <v>0</v>
      </c>
      <c r="BG937" s="28">
        <v>0</v>
      </c>
      <c r="BH937" s="28">
        <v>0</v>
      </c>
      <c r="BI937" s="28">
        <v>0</v>
      </c>
      <c r="BJ937" s="28">
        <v>0</v>
      </c>
      <c r="BK937" s="28">
        <v>0</v>
      </c>
      <c r="BL937" s="28">
        <v>0</v>
      </c>
      <c r="BM937" s="28">
        <v>0</v>
      </c>
      <c r="BN937" s="28">
        <v>0</v>
      </c>
      <c r="BO937" s="28">
        <v>0</v>
      </c>
      <c r="BP937" s="28">
        <v>0</v>
      </c>
      <c r="BQ937" s="28">
        <v>0</v>
      </c>
      <c r="BR937" s="28">
        <v>0</v>
      </c>
      <c r="BS937" s="28">
        <v>0</v>
      </c>
      <c r="BT937" s="28">
        <v>0</v>
      </c>
      <c r="BU937" s="28">
        <v>0</v>
      </c>
      <c r="BV937" s="31">
        <f t="shared" si="391"/>
        <v>1.1997089027999999</v>
      </c>
      <c r="BW937" s="31">
        <f t="shared" si="387"/>
        <v>0</v>
      </c>
      <c r="BX937" s="31">
        <f t="shared" si="388"/>
        <v>0</v>
      </c>
      <c r="BY937" s="31">
        <f t="shared" si="389"/>
        <v>1.1997089027999999</v>
      </c>
      <c r="BZ937" s="31">
        <f t="shared" si="390"/>
        <v>0</v>
      </c>
      <c r="CA937" s="31">
        <f t="shared" si="392"/>
        <v>0.68374682279999999</v>
      </c>
      <c r="CB937" s="31">
        <f t="shared" si="393"/>
        <v>0</v>
      </c>
      <c r="CC937" s="31">
        <f t="shared" si="394"/>
        <v>0</v>
      </c>
      <c r="CD937" s="31">
        <f t="shared" si="395"/>
        <v>0.68374682279999999</v>
      </c>
      <c r="CE937" s="31">
        <f t="shared" si="396"/>
        <v>0</v>
      </c>
      <c r="CF937" s="85" t="s">
        <v>1403</v>
      </c>
    </row>
    <row r="938" spans="1:84" ht="54.75" customHeight="1" x14ac:dyDescent="0.25">
      <c r="A938" s="25" t="s">
        <v>128</v>
      </c>
      <c r="B938" s="26" t="s">
        <v>863</v>
      </c>
      <c r="C938" s="29" t="s">
        <v>864</v>
      </c>
      <c r="D938" s="63">
        <v>2017</v>
      </c>
      <c r="E938" s="63">
        <v>2017</v>
      </c>
      <c r="F938" s="63" t="s">
        <v>1358</v>
      </c>
      <c r="G938" s="64">
        <v>8.2073491731669265E-2</v>
      </c>
      <c r="H938" s="64">
        <f t="shared" si="400"/>
        <v>0.52609108199999999</v>
      </c>
      <c r="I938" s="31" t="s">
        <v>1970</v>
      </c>
      <c r="J938" s="31">
        <v>4.1036736661466455E-2</v>
      </c>
      <c r="K938" s="31">
        <f t="shared" si="401"/>
        <v>0.263045482</v>
      </c>
      <c r="L938" s="31" t="s">
        <v>1970</v>
      </c>
      <c r="M938" s="64">
        <v>0</v>
      </c>
      <c r="N938" s="31">
        <v>0</v>
      </c>
      <c r="O938" s="65">
        <v>0.43139478399999998</v>
      </c>
      <c r="P938" s="28">
        <v>0.49610400159999996</v>
      </c>
      <c r="Q938" s="28">
        <v>0.43139459047999995</v>
      </c>
      <c r="R938" s="31">
        <v>0.49610377905199993</v>
      </c>
      <c r="S938" s="31">
        <f t="shared" si="398"/>
        <v>0.26304559999999999</v>
      </c>
      <c r="T938" s="31">
        <f t="shared" si="399"/>
        <v>0.263045482</v>
      </c>
      <c r="U938" s="31">
        <f t="shared" si="386"/>
        <v>0.26304559999999999</v>
      </c>
      <c r="V938" s="31">
        <f t="shared" si="402"/>
        <v>0</v>
      </c>
      <c r="W938" s="31">
        <f t="shared" si="397"/>
        <v>0</v>
      </c>
      <c r="X938" s="31">
        <v>0</v>
      </c>
      <c r="Y938" s="28">
        <v>0</v>
      </c>
      <c r="Z938" s="28">
        <v>0</v>
      </c>
      <c r="AA938" s="28">
        <v>0</v>
      </c>
      <c r="AB938" s="28">
        <v>0</v>
      </c>
      <c r="AC938" s="28">
        <v>0</v>
      </c>
      <c r="AD938" s="28">
        <v>0</v>
      </c>
      <c r="AE938" s="28">
        <v>0</v>
      </c>
      <c r="AF938" s="28">
        <v>0</v>
      </c>
      <c r="AG938" s="28">
        <v>0</v>
      </c>
      <c r="AH938" s="28">
        <v>0</v>
      </c>
      <c r="AI938" s="28">
        <v>0</v>
      </c>
      <c r="AJ938" s="28">
        <v>0</v>
      </c>
      <c r="AK938" s="28">
        <v>0</v>
      </c>
      <c r="AL938" s="28">
        <v>0</v>
      </c>
      <c r="AM938" s="28">
        <v>0</v>
      </c>
      <c r="AN938" s="28">
        <v>0</v>
      </c>
      <c r="AO938" s="28">
        <v>0</v>
      </c>
      <c r="AP938" s="28">
        <v>0</v>
      </c>
      <c r="AQ938" s="28">
        <v>0</v>
      </c>
      <c r="AR938" s="28">
        <v>0.26304559999999999</v>
      </c>
      <c r="AS938" s="28">
        <v>0</v>
      </c>
      <c r="AT938" s="28">
        <v>0</v>
      </c>
      <c r="AU938" s="28">
        <v>0.26304559999999999</v>
      </c>
      <c r="AV938" s="28">
        <v>0</v>
      </c>
      <c r="AW938" s="28">
        <v>0.263045482</v>
      </c>
      <c r="AX938" s="28">
        <v>0</v>
      </c>
      <c r="AY938" s="28">
        <v>0</v>
      </c>
      <c r="AZ938" s="28">
        <v>0.263045482</v>
      </c>
      <c r="BA938" s="28">
        <v>0</v>
      </c>
      <c r="BB938" s="28">
        <v>0</v>
      </c>
      <c r="BC938" s="28">
        <v>0</v>
      </c>
      <c r="BD938" s="28">
        <v>0</v>
      </c>
      <c r="BE938" s="28">
        <v>0</v>
      </c>
      <c r="BF938" s="28">
        <v>0</v>
      </c>
      <c r="BG938" s="28">
        <v>0</v>
      </c>
      <c r="BH938" s="28">
        <v>0</v>
      </c>
      <c r="BI938" s="28">
        <v>0</v>
      </c>
      <c r="BJ938" s="28">
        <v>0</v>
      </c>
      <c r="BK938" s="28">
        <v>0</v>
      </c>
      <c r="BL938" s="28">
        <v>0</v>
      </c>
      <c r="BM938" s="28">
        <v>0</v>
      </c>
      <c r="BN938" s="28">
        <v>0</v>
      </c>
      <c r="BO938" s="28">
        <v>0</v>
      </c>
      <c r="BP938" s="28">
        <v>0</v>
      </c>
      <c r="BQ938" s="28">
        <v>0</v>
      </c>
      <c r="BR938" s="28">
        <v>0</v>
      </c>
      <c r="BS938" s="28">
        <v>0</v>
      </c>
      <c r="BT938" s="28">
        <v>0</v>
      </c>
      <c r="BU938" s="28">
        <v>0</v>
      </c>
      <c r="BV938" s="31">
        <f t="shared" si="391"/>
        <v>0.52609108199999999</v>
      </c>
      <c r="BW938" s="31">
        <f t="shared" si="387"/>
        <v>0</v>
      </c>
      <c r="BX938" s="31">
        <f t="shared" si="388"/>
        <v>0</v>
      </c>
      <c r="BY938" s="31">
        <f t="shared" si="389"/>
        <v>0.52609108199999999</v>
      </c>
      <c r="BZ938" s="31">
        <f t="shared" si="390"/>
        <v>0</v>
      </c>
      <c r="CA938" s="31">
        <f t="shared" si="392"/>
        <v>0.263045482</v>
      </c>
      <c r="CB938" s="31">
        <f t="shared" si="393"/>
        <v>0</v>
      </c>
      <c r="CC938" s="31">
        <f t="shared" si="394"/>
        <v>0</v>
      </c>
      <c r="CD938" s="31">
        <f t="shared" si="395"/>
        <v>0.263045482</v>
      </c>
      <c r="CE938" s="31">
        <f t="shared" si="396"/>
        <v>0</v>
      </c>
      <c r="CF938" s="85" t="s">
        <v>1403</v>
      </c>
    </row>
    <row r="939" spans="1:84" ht="54.75" customHeight="1" x14ac:dyDescent="0.25">
      <c r="A939" s="25" t="s">
        <v>128</v>
      </c>
      <c r="B939" s="26" t="s">
        <v>1605</v>
      </c>
      <c r="C939" s="29" t="s">
        <v>1606</v>
      </c>
      <c r="D939" s="63">
        <v>2017</v>
      </c>
      <c r="E939" s="63">
        <v>2017</v>
      </c>
      <c r="F939" s="63" t="s">
        <v>1358</v>
      </c>
      <c r="G939" s="64">
        <v>1.5106722652106084E-2</v>
      </c>
      <c r="H939" s="64">
        <f t="shared" si="400"/>
        <v>9.6834092199999999E-2</v>
      </c>
      <c r="I939" s="31" t="s">
        <v>1970</v>
      </c>
      <c r="J939" s="31">
        <v>7.5530658658346317E-3</v>
      </c>
      <c r="K939" s="31">
        <f t="shared" si="401"/>
        <v>4.8415152199999992E-2</v>
      </c>
      <c r="L939" s="31" t="s">
        <v>1970</v>
      </c>
      <c r="M939" s="64">
        <v>0</v>
      </c>
      <c r="N939" s="31">
        <v>0</v>
      </c>
      <c r="O939" s="65">
        <v>7.9407061599999995E-2</v>
      </c>
      <c r="P939" s="28">
        <v>9.1318120839999989E-2</v>
      </c>
      <c r="Q939" s="28">
        <v>7.9400849607999979E-2</v>
      </c>
      <c r="R939" s="31">
        <v>9.1310977049199965E-2</v>
      </c>
      <c r="S939" s="31">
        <f t="shared" si="398"/>
        <v>4.8418940000000001E-2</v>
      </c>
      <c r="T939" s="31">
        <f t="shared" si="399"/>
        <v>4.8415152199999992E-2</v>
      </c>
      <c r="U939" s="31">
        <f t="shared" si="386"/>
        <v>4.8418940000000001E-2</v>
      </c>
      <c r="V939" s="31">
        <f t="shared" si="402"/>
        <v>0</v>
      </c>
      <c r="W939" s="31">
        <f t="shared" si="397"/>
        <v>0</v>
      </c>
      <c r="X939" s="31">
        <v>0</v>
      </c>
      <c r="Y939" s="28"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0</v>
      </c>
      <c r="AG939" s="28">
        <v>0</v>
      </c>
      <c r="AH939" s="28">
        <v>0</v>
      </c>
      <c r="AI939" s="28">
        <v>0</v>
      </c>
      <c r="AJ939" s="28">
        <v>0</v>
      </c>
      <c r="AK939" s="28">
        <v>0</v>
      </c>
      <c r="AL939" s="28">
        <v>0</v>
      </c>
      <c r="AM939" s="28">
        <v>0</v>
      </c>
      <c r="AN939" s="28">
        <v>0</v>
      </c>
      <c r="AO939" s="28">
        <v>0</v>
      </c>
      <c r="AP939" s="28">
        <v>0</v>
      </c>
      <c r="AQ939" s="28">
        <v>0</v>
      </c>
      <c r="AR939" s="28">
        <v>4.8418940000000001E-2</v>
      </c>
      <c r="AS939" s="28">
        <v>0</v>
      </c>
      <c r="AT939" s="28">
        <v>0</v>
      </c>
      <c r="AU939" s="28">
        <v>4.8418940000000001E-2</v>
      </c>
      <c r="AV939" s="28">
        <v>0</v>
      </c>
      <c r="AW939" s="28">
        <v>4.8415152199999992E-2</v>
      </c>
      <c r="AX939" s="28">
        <v>0</v>
      </c>
      <c r="AY939" s="28">
        <v>0</v>
      </c>
      <c r="AZ939" s="28">
        <v>4.8415152199999992E-2</v>
      </c>
      <c r="BA939" s="28">
        <v>0</v>
      </c>
      <c r="BB939" s="28">
        <v>0</v>
      </c>
      <c r="BC939" s="28">
        <v>0</v>
      </c>
      <c r="BD939" s="28">
        <v>0</v>
      </c>
      <c r="BE939" s="28">
        <v>0</v>
      </c>
      <c r="BF939" s="28">
        <v>0</v>
      </c>
      <c r="BG939" s="28">
        <v>0</v>
      </c>
      <c r="BH939" s="28">
        <v>0</v>
      </c>
      <c r="BI939" s="28">
        <v>0</v>
      </c>
      <c r="BJ939" s="28">
        <v>0</v>
      </c>
      <c r="BK939" s="28">
        <v>0</v>
      </c>
      <c r="BL939" s="28">
        <v>0</v>
      </c>
      <c r="BM939" s="28">
        <v>0</v>
      </c>
      <c r="BN939" s="28">
        <v>0</v>
      </c>
      <c r="BO939" s="28">
        <v>0</v>
      </c>
      <c r="BP939" s="28">
        <v>0</v>
      </c>
      <c r="BQ939" s="28">
        <v>0</v>
      </c>
      <c r="BR939" s="28">
        <v>0</v>
      </c>
      <c r="BS939" s="28">
        <v>0</v>
      </c>
      <c r="BT939" s="28">
        <v>0</v>
      </c>
      <c r="BU939" s="28">
        <v>0</v>
      </c>
      <c r="BV939" s="31">
        <f t="shared" si="391"/>
        <v>9.6834092199999999E-2</v>
      </c>
      <c r="BW939" s="31">
        <f t="shared" si="387"/>
        <v>0</v>
      </c>
      <c r="BX939" s="31">
        <f t="shared" si="388"/>
        <v>0</v>
      </c>
      <c r="BY939" s="31">
        <f t="shared" si="389"/>
        <v>9.6834092199999999E-2</v>
      </c>
      <c r="BZ939" s="31">
        <f t="shared" si="390"/>
        <v>0</v>
      </c>
      <c r="CA939" s="31">
        <f t="shared" si="392"/>
        <v>4.8415152199999992E-2</v>
      </c>
      <c r="CB939" s="31">
        <f t="shared" si="393"/>
        <v>0</v>
      </c>
      <c r="CC939" s="31">
        <f t="shared" si="394"/>
        <v>0</v>
      </c>
      <c r="CD939" s="31">
        <f t="shared" si="395"/>
        <v>4.8415152199999992E-2</v>
      </c>
      <c r="CE939" s="31">
        <f t="shared" si="396"/>
        <v>0</v>
      </c>
      <c r="CF939" s="85" t="s">
        <v>1404</v>
      </c>
    </row>
    <row r="940" spans="1:84" ht="54.75" customHeight="1" x14ac:dyDescent="0.25">
      <c r="A940" s="25" t="s">
        <v>128</v>
      </c>
      <c r="B940" s="26" t="s">
        <v>1607</v>
      </c>
      <c r="C940" s="29" t="s">
        <v>1608</v>
      </c>
      <c r="D940" s="63">
        <v>2017</v>
      </c>
      <c r="E940" s="63">
        <v>2017</v>
      </c>
      <c r="F940" s="63" t="s">
        <v>1358</v>
      </c>
      <c r="G940" s="64">
        <v>3.4748374914196564E-2</v>
      </c>
      <c r="H940" s="64">
        <f t="shared" si="400"/>
        <v>0.22273708319999999</v>
      </c>
      <c r="I940" s="31" t="s">
        <v>1970</v>
      </c>
      <c r="J940" s="31">
        <v>1.7374209547581902E-2</v>
      </c>
      <c r="K940" s="31">
        <f t="shared" si="401"/>
        <v>0.1113686832</v>
      </c>
      <c r="L940" s="31" t="s">
        <v>1970</v>
      </c>
      <c r="M940" s="64">
        <v>0</v>
      </c>
      <c r="N940" s="31">
        <v>0</v>
      </c>
      <c r="O940" s="65">
        <v>0.18264417599999996</v>
      </c>
      <c r="P940" s="28">
        <v>0.21004080239999995</v>
      </c>
      <c r="Q940" s="28">
        <v>0.182644640448</v>
      </c>
      <c r="R940" s="31">
        <v>0.21004133651519999</v>
      </c>
      <c r="S940" s="31">
        <f t="shared" si="398"/>
        <v>0.11136839999999999</v>
      </c>
      <c r="T940" s="31">
        <f t="shared" si="399"/>
        <v>0.1113686832</v>
      </c>
      <c r="U940" s="31">
        <f t="shared" si="386"/>
        <v>0.11136839999999999</v>
      </c>
      <c r="V940" s="31">
        <f t="shared" si="402"/>
        <v>0</v>
      </c>
      <c r="W940" s="31">
        <f t="shared" si="397"/>
        <v>0</v>
      </c>
      <c r="X940" s="31">
        <v>0</v>
      </c>
      <c r="Y940" s="28">
        <v>0</v>
      </c>
      <c r="Z940" s="28">
        <v>0</v>
      </c>
      <c r="AA940" s="28">
        <v>0</v>
      </c>
      <c r="AB940" s="28">
        <v>0</v>
      </c>
      <c r="AC940" s="28">
        <v>0</v>
      </c>
      <c r="AD940" s="28">
        <v>0</v>
      </c>
      <c r="AE940" s="28">
        <v>0</v>
      </c>
      <c r="AF940" s="28">
        <v>0</v>
      </c>
      <c r="AG940" s="28">
        <v>0</v>
      </c>
      <c r="AH940" s="28">
        <v>0</v>
      </c>
      <c r="AI940" s="28">
        <v>0</v>
      </c>
      <c r="AJ940" s="28">
        <v>0</v>
      </c>
      <c r="AK940" s="28">
        <v>0</v>
      </c>
      <c r="AL940" s="28">
        <v>0</v>
      </c>
      <c r="AM940" s="28">
        <v>0</v>
      </c>
      <c r="AN940" s="28">
        <v>0</v>
      </c>
      <c r="AO940" s="28">
        <v>0</v>
      </c>
      <c r="AP940" s="28">
        <v>0</v>
      </c>
      <c r="AQ940" s="28">
        <v>0</v>
      </c>
      <c r="AR940" s="28">
        <v>0.11136839999999999</v>
      </c>
      <c r="AS940" s="28">
        <v>0</v>
      </c>
      <c r="AT940" s="28">
        <v>0</v>
      </c>
      <c r="AU940" s="28">
        <v>0.11136839999999999</v>
      </c>
      <c r="AV940" s="28">
        <v>0</v>
      </c>
      <c r="AW940" s="28">
        <v>0.1113686832</v>
      </c>
      <c r="AX940" s="28">
        <v>0</v>
      </c>
      <c r="AY940" s="28">
        <v>0</v>
      </c>
      <c r="AZ940" s="28">
        <v>0.1113686832</v>
      </c>
      <c r="BA940" s="28">
        <v>0</v>
      </c>
      <c r="BB940" s="28">
        <v>0</v>
      </c>
      <c r="BC940" s="28">
        <v>0</v>
      </c>
      <c r="BD940" s="28">
        <v>0</v>
      </c>
      <c r="BE940" s="28">
        <v>0</v>
      </c>
      <c r="BF940" s="28">
        <v>0</v>
      </c>
      <c r="BG940" s="28">
        <v>0</v>
      </c>
      <c r="BH940" s="28">
        <v>0</v>
      </c>
      <c r="BI940" s="28">
        <v>0</v>
      </c>
      <c r="BJ940" s="28">
        <v>0</v>
      </c>
      <c r="BK940" s="28">
        <v>0</v>
      </c>
      <c r="BL940" s="28">
        <v>0</v>
      </c>
      <c r="BM940" s="28">
        <v>0</v>
      </c>
      <c r="BN940" s="28">
        <v>0</v>
      </c>
      <c r="BO940" s="28">
        <v>0</v>
      </c>
      <c r="BP940" s="28">
        <v>0</v>
      </c>
      <c r="BQ940" s="28">
        <v>0</v>
      </c>
      <c r="BR940" s="28">
        <v>0</v>
      </c>
      <c r="BS940" s="28">
        <v>0</v>
      </c>
      <c r="BT940" s="28">
        <v>0</v>
      </c>
      <c r="BU940" s="28">
        <v>0</v>
      </c>
      <c r="BV940" s="31">
        <f t="shared" si="391"/>
        <v>0.22273708319999999</v>
      </c>
      <c r="BW940" s="31">
        <f t="shared" si="387"/>
        <v>0</v>
      </c>
      <c r="BX940" s="31">
        <f t="shared" si="388"/>
        <v>0</v>
      </c>
      <c r="BY940" s="31">
        <f t="shared" si="389"/>
        <v>0.22273708319999999</v>
      </c>
      <c r="BZ940" s="31">
        <f t="shared" si="390"/>
        <v>0</v>
      </c>
      <c r="CA940" s="31">
        <f t="shared" si="392"/>
        <v>0.1113686832</v>
      </c>
      <c r="CB940" s="31">
        <f t="shared" si="393"/>
        <v>0</v>
      </c>
      <c r="CC940" s="31">
        <f t="shared" si="394"/>
        <v>0</v>
      </c>
      <c r="CD940" s="31">
        <f t="shared" si="395"/>
        <v>0.1113686832</v>
      </c>
      <c r="CE940" s="31">
        <f t="shared" si="396"/>
        <v>0</v>
      </c>
      <c r="CF940" s="85" t="s">
        <v>1403</v>
      </c>
    </row>
    <row r="941" spans="1:84" ht="54.75" customHeight="1" x14ac:dyDescent="0.25">
      <c r="A941" s="25" t="s">
        <v>128</v>
      </c>
      <c r="B941" s="26" t="s">
        <v>1609</v>
      </c>
      <c r="C941" s="29" t="s">
        <v>1610</v>
      </c>
      <c r="D941" s="63">
        <v>2017</v>
      </c>
      <c r="E941" s="63">
        <v>2017</v>
      </c>
      <c r="F941" s="63" t="s">
        <v>1358</v>
      </c>
      <c r="G941" s="64">
        <v>3.4431636037441496E-2</v>
      </c>
      <c r="H941" s="64">
        <f t="shared" si="400"/>
        <v>0.22070678700000002</v>
      </c>
      <c r="I941" s="31" t="s">
        <v>1970</v>
      </c>
      <c r="J941" s="31">
        <v>1.7389196099843993E-2</v>
      </c>
      <c r="K941" s="31">
        <f t="shared" si="401"/>
        <v>0.111464747</v>
      </c>
      <c r="L941" s="31" t="s">
        <v>1970</v>
      </c>
      <c r="M941" s="64">
        <v>0</v>
      </c>
      <c r="N941" s="31">
        <v>0</v>
      </c>
      <c r="O941" s="65">
        <v>0.17915694559999998</v>
      </c>
      <c r="P941" s="28">
        <v>0.20603048743999997</v>
      </c>
      <c r="Q941" s="28">
        <v>0.18280218507999998</v>
      </c>
      <c r="R941" s="31">
        <v>0.21022251284199997</v>
      </c>
      <c r="S941" s="31">
        <f t="shared" si="398"/>
        <v>0.10924204</v>
      </c>
      <c r="T941" s="31">
        <f t="shared" si="399"/>
        <v>0.111464747</v>
      </c>
      <c r="U941" s="31">
        <f t="shared" si="386"/>
        <v>0.10924204</v>
      </c>
      <c r="V941" s="31">
        <f t="shared" si="402"/>
        <v>0</v>
      </c>
      <c r="W941" s="31">
        <f t="shared" si="397"/>
        <v>0</v>
      </c>
      <c r="X941" s="31">
        <v>0</v>
      </c>
      <c r="Y941" s="28">
        <v>0</v>
      </c>
      <c r="Z941" s="28">
        <v>0</v>
      </c>
      <c r="AA941" s="28">
        <v>0</v>
      </c>
      <c r="AB941" s="28">
        <v>0</v>
      </c>
      <c r="AC941" s="28">
        <v>0</v>
      </c>
      <c r="AD941" s="28">
        <v>0</v>
      </c>
      <c r="AE941" s="28">
        <v>0</v>
      </c>
      <c r="AF941" s="28">
        <v>0</v>
      </c>
      <c r="AG941" s="28">
        <v>0</v>
      </c>
      <c r="AH941" s="28">
        <v>0</v>
      </c>
      <c r="AI941" s="28">
        <v>0</v>
      </c>
      <c r="AJ941" s="28">
        <v>0</v>
      </c>
      <c r="AK941" s="28">
        <v>0</v>
      </c>
      <c r="AL941" s="28">
        <v>0</v>
      </c>
      <c r="AM941" s="28">
        <v>0</v>
      </c>
      <c r="AN941" s="28">
        <v>0</v>
      </c>
      <c r="AO941" s="28">
        <v>0</v>
      </c>
      <c r="AP941" s="28">
        <v>0</v>
      </c>
      <c r="AQ941" s="28">
        <v>0</v>
      </c>
      <c r="AR941" s="28">
        <v>0.10924204</v>
      </c>
      <c r="AS941" s="28">
        <v>0</v>
      </c>
      <c r="AT941" s="28">
        <v>0</v>
      </c>
      <c r="AU941" s="28">
        <v>0.10924204</v>
      </c>
      <c r="AV941" s="28">
        <v>0</v>
      </c>
      <c r="AW941" s="28">
        <v>0.111464747</v>
      </c>
      <c r="AX941" s="28">
        <v>0</v>
      </c>
      <c r="AY941" s="28">
        <v>0</v>
      </c>
      <c r="AZ941" s="28">
        <v>0.111464747</v>
      </c>
      <c r="BA941" s="28">
        <v>0</v>
      </c>
      <c r="BB941" s="28">
        <v>0</v>
      </c>
      <c r="BC941" s="28">
        <v>0</v>
      </c>
      <c r="BD941" s="28">
        <v>0</v>
      </c>
      <c r="BE941" s="28">
        <v>0</v>
      </c>
      <c r="BF941" s="28">
        <v>0</v>
      </c>
      <c r="BG941" s="28">
        <v>0</v>
      </c>
      <c r="BH941" s="28">
        <v>0</v>
      </c>
      <c r="BI941" s="28">
        <v>0</v>
      </c>
      <c r="BJ941" s="28">
        <v>0</v>
      </c>
      <c r="BK941" s="28">
        <v>0</v>
      </c>
      <c r="BL941" s="28">
        <v>0</v>
      </c>
      <c r="BM941" s="28">
        <v>0</v>
      </c>
      <c r="BN941" s="28">
        <v>0</v>
      </c>
      <c r="BO941" s="28">
        <v>0</v>
      </c>
      <c r="BP941" s="28">
        <v>0</v>
      </c>
      <c r="BQ941" s="28">
        <v>0</v>
      </c>
      <c r="BR941" s="28">
        <v>0</v>
      </c>
      <c r="BS941" s="28">
        <v>0</v>
      </c>
      <c r="BT941" s="28">
        <v>0</v>
      </c>
      <c r="BU941" s="28">
        <v>0</v>
      </c>
      <c r="BV941" s="31">
        <f t="shared" si="391"/>
        <v>0.22070678700000002</v>
      </c>
      <c r="BW941" s="31">
        <f t="shared" si="387"/>
        <v>0</v>
      </c>
      <c r="BX941" s="31">
        <f t="shared" si="388"/>
        <v>0</v>
      </c>
      <c r="BY941" s="31">
        <f t="shared" si="389"/>
        <v>0.22070678700000002</v>
      </c>
      <c r="BZ941" s="31">
        <f t="shared" si="390"/>
        <v>0</v>
      </c>
      <c r="CA941" s="31">
        <f t="shared" si="392"/>
        <v>0.111464747</v>
      </c>
      <c r="CB941" s="31">
        <f t="shared" si="393"/>
        <v>0</v>
      </c>
      <c r="CC941" s="31">
        <f t="shared" si="394"/>
        <v>0</v>
      </c>
      <c r="CD941" s="31">
        <f t="shared" si="395"/>
        <v>0.111464747</v>
      </c>
      <c r="CE941" s="31">
        <f t="shared" si="396"/>
        <v>0</v>
      </c>
      <c r="CF941" s="85" t="s">
        <v>1403</v>
      </c>
    </row>
    <row r="942" spans="1:84" ht="54.75" customHeight="1" x14ac:dyDescent="0.25">
      <c r="A942" s="25" t="s">
        <v>128</v>
      </c>
      <c r="B942" s="26" t="s">
        <v>1611</v>
      </c>
      <c r="C942" s="29" t="s">
        <v>1612</v>
      </c>
      <c r="D942" s="63">
        <v>2017</v>
      </c>
      <c r="E942" s="63">
        <v>2017</v>
      </c>
      <c r="F942" s="63" t="s">
        <v>1358</v>
      </c>
      <c r="G942" s="64">
        <v>1.5281611170046802E-2</v>
      </c>
      <c r="H942" s="64">
        <f t="shared" si="400"/>
        <v>9.7955127599999997E-2</v>
      </c>
      <c r="I942" s="31" t="s">
        <v>1970</v>
      </c>
      <c r="J942" s="31">
        <v>7.6410651482059283E-3</v>
      </c>
      <c r="K942" s="31">
        <f t="shared" si="401"/>
        <v>4.8979227600000001E-2</v>
      </c>
      <c r="L942" s="31" t="s">
        <v>1970</v>
      </c>
      <c r="M942" s="64">
        <v>0</v>
      </c>
      <c r="N942" s="31">
        <v>0</v>
      </c>
      <c r="O942" s="65">
        <v>8.0320476000000002E-2</v>
      </c>
      <c r="P942" s="28">
        <v>9.2368547400000001E-2</v>
      </c>
      <c r="Q942" s="28">
        <v>8.0325933263999991E-2</v>
      </c>
      <c r="R942" s="31">
        <v>9.2374823253599983E-2</v>
      </c>
      <c r="S942" s="31">
        <f t="shared" si="398"/>
        <v>4.8975900000000003E-2</v>
      </c>
      <c r="T942" s="31">
        <f t="shared" si="399"/>
        <v>4.8979227600000001E-2</v>
      </c>
      <c r="U942" s="31">
        <f t="shared" si="386"/>
        <v>4.8975900000000003E-2</v>
      </c>
      <c r="V942" s="31">
        <f t="shared" si="402"/>
        <v>0</v>
      </c>
      <c r="W942" s="31">
        <f t="shared" si="397"/>
        <v>0</v>
      </c>
      <c r="X942" s="31">
        <v>0</v>
      </c>
      <c r="Y942" s="28">
        <v>0</v>
      </c>
      <c r="Z942" s="28">
        <v>0</v>
      </c>
      <c r="AA942" s="28">
        <v>0</v>
      </c>
      <c r="AB942" s="28">
        <v>0</v>
      </c>
      <c r="AC942" s="28">
        <v>0</v>
      </c>
      <c r="AD942" s="28">
        <v>0</v>
      </c>
      <c r="AE942" s="28">
        <v>0</v>
      </c>
      <c r="AF942" s="28">
        <v>0</v>
      </c>
      <c r="AG942" s="28">
        <v>0</v>
      </c>
      <c r="AH942" s="28">
        <v>0</v>
      </c>
      <c r="AI942" s="28">
        <v>0</v>
      </c>
      <c r="AJ942" s="28">
        <v>0</v>
      </c>
      <c r="AK942" s="28">
        <v>0</v>
      </c>
      <c r="AL942" s="28">
        <v>0</v>
      </c>
      <c r="AM942" s="28">
        <v>0</v>
      </c>
      <c r="AN942" s="28">
        <v>0</v>
      </c>
      <c r="AO942" s="28">
        <v>0</v>
      </c>
      <c r="AP942" s="28">
        <v>0</v>
      </c>
      <c r="AQ942" s="28">
        <v>0</v>
      </c>
      <c r="AR942" s="28">
        <v>4.8975900000000003E-2</v>
      </c>
      <c r="AS942" s="28">
        <v>0</v>
      </c>
      <c r="AT942" s="28">
        <v>0</v>
      </c>
      <c r="AU942" s="28">
        <v>4.8975900000000003E-2</v>
      </c>
      <c r="AV942" s="28">
        <v>0</v>
      </c>
      <c r="AW942" s="28">
        <v>4.8979227600000001E-2</v>
      </c>
      <c r="AX942" s="28">
        <v>0</v>
      </c>
      <c r="AY942" s="28">
        <v>0</v>
      </c>
      <c r="AZ942" s="28">
        <v>4.8979227600000001E-2</v>
      </c>
      <c r="BA942" s="28">
        <v>0</v>
      </c>
      <c r="BB942" s="28">
        <v>0</v>
      </c>
      <c r="BC942" s="28">
        <v>0</v>
      </c>
      <c r="BD942" s="28">
        <v>0</v>
      </c>
      <c r="BE942" s="28">
        <v>0</v>
      </c>
      <c r="BF942" s="28">
        <v>0</v>
      </c>
      <c r="BG942" s="28">
        <v>0</v>
      </c>
      <c r="BH942" s="28">
        <v>0</v>
      </c>
      <c r="BI942" s="28">
        <v>0</v>
      </c>
      <c r="BJ942" s="28">
        <v>0</v>
      </c>
      <c r="BK942" s="28">
        <v>0</v>
      </c>
      <c r="BL942" s="28">
        <v>0</v>
      </c>
      <c r="BM942" s="28">
        <v>0</v>
      </c>
      <c r="BN942" s="28">
        <v>0</v>
      </c>
      <c r="BO942" s="28">
        <v>0</v>
      </c>
      <c r="BP942" s="28">
        <v>0</v>
      </c>
      <c r="BQ942" s="28">
        <v>0</v>
      </c>
      <c r="BR942" s="28">
        <v>0</v>
      </c>
      <c r="BS942" s="28">
        <v>0</v>
      </c>
      <c r="BT942" s="28">
        <v>0</v>
      </c>
      <c r="BU942" s="28">
        <v>0</v>
      </c>
      <c r="BV942" s="31">
        <f t="shared" si="391"/>
        <v>9.7955127599999997E-2</v>
      </c>
      <c r="BW942" s="31">
        <f t="shared" si="387"/>
        <v>0</v>
      </c>
      <c r="BX942" s="31">
        <f t="shared" si="388"/>
        <v>0</v>
      </c>
      <c r="BY942" s="31">
        <f t="shared" si="389"/>
        <v>9.7955127599999997E-2</v>
      </c>
      <c r="BZ942" s="31">
        <f t="shared" si="390"/>
        <v>0</v>
      </c>
      <c r="CA942" s="31">
        <f t="shared" si="392"/>
        <v>4.8979227600000001E-2</v>
      </c>
      <c r="CB942" s="31">
        <f t="shared" si="393"/>
        <v>0</v>
      </c>
      <c r="CC942" s="31">
        <f t="shared" si="394"/>
        <v>0</v>
      </c>
      <c r="CD942" s="31">
        <f t="shared" si="395"/>
        <v>4.8979227600000001E-2</v>
      </c>
      <c r="CE942" s="31">
        <f t="shared" si="396"/>
        <v>0</v>
      </c>
      <c r="CF942" s="85" t="s">
        <v>1403</v>
      </c>
    </row>
    <row r="943" spans="1:84" ht="54.75" customHeight="1" x14ac:dyDescent="0.25">
      <c r="A943" s="25" t="s">
        <v>128</v>
      </c>
      <c r="B943" s="26" t="s">
        <v>1613</v>
      </c>
      <c r="C943" s="29" t="s">
        <v>1614</v>
      </c>
      <c r="D943" s="63">
        <v>2017</v>
      </c>
      <c r="E943" s="63">
        <v>2017</v>
      </c>
      <c r="F943" s="63" t="s">
        <v>1358</v>
      </c>
      <c r="G943" s="64">
        <v>1.2960825460218409E-2</v>
      </c>
      <c r="H943" s="64">
        <f t="shared" si="400"/>
        <v>8.3078891200000005E-2</v>
      </c>
      <c r="I943" s="31" t="s">
        <v>1970</v>
      </c>
      <c r="J943" s="31">
        <v>6.4802139157566305E-3</v>
      </c>
      <c r="K943" s="31">
        <f t="shared" si="401"/>
        <v>4.1538171200000001E-2</v>
      </c>
      <c r="L943" s="31" t="s">
        <v>1970</v>
      </c>
      <c r="M943" s="64">
        <v>0</v>
      </c>
      <c r="N943" s="31">
        <v>0</v>
      </c>
      <c r="O943" s="65">
        <v>6.8126780799999995E-2</v>
      </c>
      <c r="P943" s="28">
        <v>7.8345797919999988E-2</v>
      </c>
      <c r="Q943" s="28">
        <v>6.8122600768000002E-2</v>
      </c>
      <c r="R943" s="31">
        <v>7.8340990883199998E-2</v>
      </c>
      <c r="S943" s="31">
        <f t="shared" si="398"/>
        <v>4.1540720000000003E-2</v>
      </c>
      <c r="T943" s="31">
        <f t="shared" si="399"/>
        <v>4.1538171200000001E-2</v>
      </c>
      <c r="U943" s="31">
        <f t="shared" si="386"/>
        <v>4.1540720000000003E-2</v>
      </c>
      <c r="V943" s="31">
        <f t="shared" si="402"/>
        <v>0</v>
      </c>
      <c r="W943" s="31">
        <f t="shared" si="397"/>
        <v>0</v>
      </c>
      <c r="X943" s="31">
        <v>0</v>
      </c>
      <c r="Y943" s="28">
        <v>0</v>
      </c>
      <c r="Z943" s="28">
        <v>0</v>
      </c>
      <c r="AA943" s="28">
        <v>0</v>
      </c>
      <c r="AB943" s="28">
        <v>0</v>
      </c>
      <c r="AC943" s="28">
        <v>0</v>
      </c>
      <c r="AD943" s="28">
        <v>0</v>
      </c>
      <c r="AE943" s="28">
        <v>0</v>
      </c>
      <c r="AF943" s="28">
        <v>0</v>
      </c>
      <c r="AG943" s="28">
        <v>0</v>
      </c>
      <c r="AH943" s="28">
        <v>0</v>
      </c>
      <c r="AI943" s="28">
        <v>0</v>
      </c>
      <c r="AJ943" s="28">
        <v>0</v>
      </c>
      <c r="AK943" s="28">
        <v>0</v>
      </c>
      <c r="AL943" s="28">
        <v>0</v>
      </c>
      <c r="AM943" s="28">
        <v>0</v>
      </c>
      <c r="AN943" s="28">
        <v>0</v>
      </c>
      <c r="AO943" s="28">
        <v>0</v>
      </c>
      <c r="AP943" s="28">
        <v>0</v>
      </c>
      <c r="AQ943" s="28">
        <v>0</v>
      </c>
      <c r="AR943" s="28">
        <v>4.1540720000000003E-2</v>
      </c>
      <c r="AS943" s="28">
        <v>0</v>
      </c>
      <c r="AT943" s="28">
        <v>0</v>
      </c>
      <c r="AU943" s="28">
        <v>4.1540720000000003E-2</v>
      </c>
      <c r="AV943" s="28">
        <v>0</v>
      </c>
      <c r="AW943" s="28">
        <v>4.1538171200000001E-2</v>
      </c>
      <c r="AX943" s="28">
        <v>0</v>
      </c>
      <c r="AY943" s="28">
        <v>0</v>
      </c>
      <c r="AZ943" s="28">
        <v>4.1538171200000001E-2</v>
      </c>
      <c r="BA943" s="28">
        <v>0</v>
      </c>
      <c r="BB943" s="28">
        <v>0</v>
      </c>
      <c r="BC943" s="28">
        <v>0</v>
      </c>
      <c r="BD943" s="28">
        <v>0</v>
      </c>
      <c r="BE943" s="28">
        <v>0</v>
      </c>
      <c r="BF943" s="28">
        <v>0</v>
      </c>
      <c r="BG943" s="28">
        <v>0</v>
      </c>
      <c r="BH943" s="28">
        <v>0</v>
      </c>
      <c r="BI943" s="28">
        <v>0</v>
      </c>
      <c r="BJ943" s="28">
        <v>0</v>
      </c>
      <c r="BK943" s="28">
        <v>0</v>
      </c>
      <c r="BL943" s="28">
        <v>0</v>
      </c>
      <c r="BM943" s="28">
        <v>0</v>
      </c>
      <c r="BN943" s="28">
        <v>0</v>
      </c>
      <c r="BO943" s="28">
        <v>0</v>
      </c>
      <c r="BP943" s="28">
        <v>0</v>
      </c>
      <c r="BQ943" s="28">
        <v>0</v>
      </c>
      <c r="BR943" s="28">
        <v>0</v>
      </c>
      <c r="BS943" s="28">
        <v>0</v>
      </c>
      <c r="BT943" s="28">
        <v>0</v>
      </c>
      <c r="BU943" s="28">
        <v>0</v>
      </c>
      <c r="BV943" s="31">
        <f t="shared" si="391"/>
        <v>8.3078891200000005E-2</v>
      </c>
      <c r="BW943" s="31">
        <f t="shared" si="387"/>
        <v>0</v>
      </c>
      <c r="BX943" s="31">
        <f t="shared" si="388"/>
        <v>0</v>
      </c>
      <c r="BY943" s="31">
        <f t="shared" si="389"/>
        <v>8.3078891200000005E-2</v>
      </c>
      <c r="BZ943" s="31">
        <f t="shared" si="390"/>
        <v>0</v>
      </c>
      <c r="CA943" s="31">
        <f t="shared" si="392"/>
        <v>4.1538171200000001E-2</v>
      </c>
      <c r="CB943" s="31">
        <f t="shared" si="393"/>
        <v>0</v>
      </c>
      <c r="CC943" s="31">
        <f t="shared" si="394"/>
        <v>0</v>
      </c>
      <c r="CD943" s="31">
        <f t="shared" si="395"/>
        <v>4.1538171200000001E-2</v>
      </c>
      <c r="CE943" s="31">
        <f t="shared" si="396"/>
        <v>0</v>
      </c>
      <c r="CF943" s="85" t="s">
        <v>1403</v>
      </c>
    </row>
    <row r="944" spans="1:84" ht="54.75" customHeight="1" x14ac:dyDescent="0.25">
      <c r="A944" s="25" t="s">
        <v>128</v>
      </c>
      <c r="B944" s="26" t="s">
        <v>1615</v>
      </c>
      <c r="C944" s="29" t="s">
        <v>1616</v>
      </c>
      <c r="D944" s="63">
        <v>2017</v>
      </c>
      <c r="E944" s="63">
        <v>2017</v>
      </c>
      <c r="F944" s="63" t="s">
        <v>1358</v>
      </c>
      <c r="G944" s="64">
        <v>3.4711388455538221E-2</v>
      </c>
      <c r="H944" s="64">
        <f t="shared" si="400"/>
        <v>0.2225</v>
      </c>
      <c r="I944" s="31" t="s">
        <v>1970</v>
      </c>
      <c r="J944" s="31">
        <v>3.4711388455538221E-2</v>
      </c>
      <c r="K944" s="31">
        <f t="shared" si="401"/>
        <v>0.2225</v>
      </c>
      <c r="L944" s="31" t="s">
        <v>1970</v>
      </c>
      <c r="M944" s="64">
        <v>0</v>
      </c>
      <c r="N944" s="31">
        <v>0</v>
      </c>
      <c r="O944" s="65">
        <v>0</v>
      </c>
      <c r="P944" s="28">
        <v>0</v>
      </c>
      <c r="Q944" s="28">
        <v>0.3649</v>
      </c>
      <c r="R944" s="31">
        <v>0.41963499999999998</v>
      </c>
      <c r="S944" s="31">
        <f t="shared" si="398"/>
        <v>0</v>
      </c>
      <c r="T944" s="31">
        <f t="shared" si="399"/>
        <v>0.2225</v>
      </c>
      <c r="U944" s="31">
        <f t="shared" si="386"/>
        <v>0</v>
      </c>
      <c r="V944" s="31">
        <f t="shared" si="402"/>
        <v>0</v>
      </c>
      <c r="W944" s="31">
        <f t="shared" si="397"/>
        <v>0</v>
      </c>
      <c r="X944" s="31">
        <v>0</v>
      </c>
      <c r="Y944" s="28">
        <v>0</v>
      </c>
      <c r="Z944" s="28">
        <v>0</v>
      </c>
      <c r="AA944" s="28">
        <v>0</v>
      </c>
      <c r="AB944" s="28">
        <v>0</v>
      </c>
      <c r="AC944" s="28">
        <v>0</v>
      </c>
      <c r="AD944" s="28">
        <v>0</v>
      </c>
      <c r="AE944" s="28">
        <v>0</v>
      </c>
      <c r="AF944" s="28">
        <v>0</v>
      </c>
      <c r="AG944" s="28">
        <v>0</v>
      </c>
      <c r="AH944" s="28">
        <v>0</v>
      </c>
      <c r="AI944" s="28">
        <v>0</v>
      </c>
      <c r="AJ944" s="28">
        <v>0</v>
      </c>
      <c r="AK944" s="28">
        <v>0</v>
      </c>
      <c r="AL944" s="28">
        <v>0</v>
      </c>
      <c r="AM944" s="28">
        <v>0</v>
      </c>
      <c r="AN944" s="28">
        <v>0</v>
      </c>
      <c r="AO944" s="28">
        <v>0</v>
      </c>
      <c r="AP944" s="28">
        <v>0</v>
      </c>
      <c r="AQ944" s="28">
        <v>0</v>
      </c>
      <c r="AR944" s="28">
        <v>0</v>
      </c>
      <c r="AS944" s="28">
        <v>0</v>
      </c>
      <c r="AT944" s="28">
        <v>0</v>
      </c>
      <c r="AU944" s="28">
        <v>0</v>
      </c>
      <c r="AV944" s="28">
        <v>0</v>
      </c>
      <c r="AW944" s="28">
        <v>0.2225</v>
      </c>
      <c r="AX944" s="28">
        <v>0</v>
      </c>
      <c r="AY944" s="28">
        <v>0</v>
      </c>
      <c r="AZ944" s="28">
        <v>0.2225</v>
      </c>
      <c r="BA944" s="28">
        <v>0</v>
      </c>
      <c r="BB944" s="28">
        <v>0</v>
      </c>
      <c r="BC944" s="28">
        <v>0</v>
      </c>
      <c r="BD944" s="28">
        <v>0</v>
      </c>
      <c r="BE944" s="28">
        <v>0</v>
      </c>
      <c r="BF944" s="28">
        <v>0</v>
      </c>
      <c r="BG944" s="28">
        <v>0</v>
      </c>
      <c r="BH944" s="28">
        <v>0</v>
      </c>
      <c r="BI944" s="28">
        <v>0</v>
      </c>
      <c r="BJ944" s="28">
        <v>0</v>
      </c>
      <c r="BK944" s="28">
        <v>0</v>
      </c>
      <c r="BL944" s="28">
        <v>0</v>
      </c>
      <c r="BM944" s="28">
        <v>0</v>
      </c>
      <c r="BN944" s="28">
        <v>0</v>
      </c>
      <c r="BO944" s="28">
        <v>0</v>
      </c>
      <c r="BP944" s="28">
        <v>0</v>
      </c>
      <c r="BQ944" s="28">
        <v>0</v>
      </c>
      <c r="BR944" s="28">
        <v>0</v>
      </c>
      <c r="BS944" s="28">
        <v>0</v>
      </c>
      <c r="BT944" s="28">
        <v>0</v>
      </c>
      <c r="BU944" s="28">
        <v>0</v>
      </c>
      <c r="BV944" s="31">
        <f t="shared" si="391"/>
        <v>0.2225</v>
      </c>
      <c r="BW944" s="31">
        <f t="shared" si="387"/>
        <v>0</v>
      </c>
      <c r="BX944" s="31">
        <f t="shared" si="388"/>
        <v>0</v>
      </c>
      <c r="BY944" s="31">
        <f t="shared" si="389"/>
        <v>0.2225</v>
      </c>
      <c r="BZ944" s="31">
        <f t="shared" si="390"/>
        <v>0</v>
      </c>
      <c r="CA944" s="31">
        <f t="shared" si="392"/>
        <v>0.2225</v>
      </c>
      <c r="CB944" s="31">
        <f t="shared" si="393"/>
        <v>0</v>
      </c>
      <c r="CC944" s="31">
        <f t="shared" si="394"/>
        <v>0</v>
      </c>
      <c r="CD944" s="31">
        <f t="shared" si="395"/>
        <v>0.2225</v>
      </c>
      <c r="CE944" s="31">
        <f t="shared" si="396"/>
        <v>0</v>
      </c>
      <c r="CF944" s="85" t="s">
        <v>1403</v>
      </c>
    </row>
    <row r="945" spans="1:84" ht="54.75" customHeight="1" x14ac:dyDescent="0.25">
      <c r="A945" s="25" t="s">
        <v>128</v>
      </c>
      <c r="B945" s="26" t="s">
        <v>1617</v>
      </c>
      <c r="C945" s="29" t="s">
        <v>1618</v>
      </c>
      <c r="D945" s="63">
        <v>2017</v>
      </c>
      <c r="E945" s="63">
        <v>2017</v>
      </c>
      <c r="F945" s="63" t="s">
        <v>1358</v>
      </c>
      <c r="G945" s="64">
        <v>1.5585023400936038E-2</v>
      </c>
      <c r="H945" s="64">
        <f t="shared" si="400"/>
        <v>9.9900000000000003E-2</v>
      </c>
      <c r="I945" s="31" t="s">
        <v>1970</v>
      </c>
      <c r="J945" s="31">
        <v>1.5585023400936038E-2</v>
      </c>
      <c r="K945" s="31">
        <f t="shared" si="401"/>
        <v>9.9900000000000003E-2</v>
      </c>
      <c r="L945" s="31" t="s">
        <v>1970</v>
      </c>
      <c r="M945" s="64">
        <v>0</v>
      </c>
      <c r="N945" s="31">
        <v>0</v>
      </c>
      <c r="O945" s="65">
        <v>0</v>
      </c>
      <c r="P945" s="28">
        <v>0</v>
      </c>
      <c r="Q945" s="28">
        <v>0.16383599999999998</v>
      </c>
      <c r="R945" s="31">
        <v>0.18841139999999995</v>
      </c>
      <c r="S945" s="31">
        <f t="shared" si="398"/>
        <v>0</v>
      </c>
      <c r="T945" s="31">
        <f t="shared" si="399"/>
        <v>9.9900000000000003E-2</v>
      </c>
      <c r="U945" s="31">
        <f t="shared" si="386"/>
        <v>0</v>
      </c>
      <c r="V945" s="31">
        <f t="shared" si="402"/>
        <v>0</v>
      </c>
      <c r="W945" s="31">
        <f t="shared" si="397"/>
        <v>0</v>
      </c>
      <c r="X945" s="31">
        <v>0</v>
      </c>
      <c r="Y945" s="28">
        <v>0</v>
      </c>
      <c r="Z945" s="28">
        <v>0</v>
      </c>
      <c r="AA945" s="28">
        <v>0</v>
      </c>
      <c r="AB945" s="28">
        <v>0</v>
      </c>
      <c r="AC945" s="28">
        <v>0</v>
      </c>
      <c r="AD945" s="28">
        <v>0</v>
      </c>
      <c r="AE945" s="28">
        <v>0</v>
      </c>
      <c r="AF945" s="28">
        <v>0</v>
      </c>
      <c r="AG945" s="28">
        <v>0</v>
      </c>
      <c r="AH945" s="28">
        <v>0</v>
      </c>
      <c r="AI945" s="28">
        <v>0</v>
      </c>
      <c r="AJ945" s="28">
        <v>0</v>
      </c>
      <c r="AK945" s="28">
        <v>0</v>
      </c>
      <c r="AL945" s="28">
        <v>0</v>
      </c>
      <c r="AM945" s="28">
        <v>0</v>
      </c>
      <c r="AN945" s="28">
        <v>0</v>
      </c>
      <c r="AO945" s="28">
        <v>0</v>
      </c>
      <c r="AP945" s="28">
        <v>0</v>
      </c>
      <c r="AQ945" s="28">
        <v>0</v>
      </c>
      <c r="AR945" s="28">
        <v>0</v>
      </c>
      <c r="AS945" s="28">
        <v>0</v>
      </c>
      <c r="AT945" s="28">
        <v>0</v>
      </c>
      <c r="AU945" s="28">
        <v>0</v>
      </c>
      <c r="AV945" s="28">
        <v>0</v>
      </c>
      <c r="AW945" s="28">
        <v>9.9900000000000003E-2</v>
      </c>
      <c r="AX945" s="28">
        <v>0</v>
      </c>
      <c r="AY945" s="28">
        <v>0</v>
      </c>
      <c r="AZ945" s="28">
        <v>9.9900000000000003E-2</v>
      </c>
      <c r="BA945" s="28">
        <v>0</v>
      </c>
      <c r="BB945" s="28">
        <v>0</v>
      </c>
      <c r="BC945" s="28">
        <v>0</v>
      </c>
      <c r="BD945" s="28">
        <v>0</v>
      </c>
      <c r="BE945" s="28">
        <v>0</v>
      </c>
      <c r="BF945" s="28">
        <v>0</v>
      </c>
      <c r="BG945" s="28">
        <v>0</v>
      </c>
      <c r="BH945" s="28">
        <v>0</v>
      </c>
      <c r="BI945" s="28">
        <v>0</v>
      </c>
      <c r="BJ945" s="28">
        <v>0</v>
      </c>
      <c r="BK945" s="28">
        <v>0</v>
      </c>
      <c r="BL945" s="28">
        <v>0</v>
      </c>
      <c r="BM945" s="28">
        <v>0</v>
      </c>
      <c r="BN945" s="28">
        <v>0</v>
      </c>
      <c r="BO945" s="28">
        <v>0</v>
      </c>
      <c r="BP945" s="28">
        <v>0</v>
      </c>
      <c r="BQ945" s="28">
        <v>0</v>
      </c>
      <c r="BR945" s="28">
        <v>0</v>
      </c>
      <c r="BS945" s="28">
        <v>0</v>
      </c>
      <c r="BT945" s="28">
        <v>0</v>
      </c>
      <c r="BU945" s="28">
        <v>0</v>
      </c>
      <c r="BV945" s="31">
        <f t="shared" si="391"/>
        <v>9.9900000000000003E-2</v>
      </c>
      <c r="BW945" s="31">
        <f t="shared" si="387"/>
        <v>0</v>
      </c>
      <c r="BX945" s="31">
        <f t="shared" si="388"/>
        <v>0</v>
      </c>
      <c r="BY945" s="31">
        <f t="shared" si="389"/>
        <v>9.9900000000000003E-2</v>
      </c>
      <c r="BZ945" s="31">
        <f t="shared" si="390"/>
        <v>0</v>
      </c>
      <c r="CA945" s="31">
        <f t="shared" si="392"/>
        <v>9.9900000000000003E-2</v>
      </c>
      <c r="CB945" s="31">
        <f t="shared" si="393"/>
        <v>0</v>
      </c>
      <c r="CC945" s="31">
        <f t="shared" si="394"/>
        <v>0</v>
      </c>
      <c r="CD945" s="31">
        <f t="shared" si="395"/>
        <v>9.9900000000000003E-2</v>
      </c>
      <c r="CE945" s="31">
        <f t="shared" si="396"/>
        <v>0</v>
      </c>
      <c r="CF945" s="85" t="s">
        <v>1403</v>
      </c>
    </row>
    <row r="946" spans="1:84" ht="54.75" customHeight="1" x14ac:dyDescent="0.25">
      <c r="A946" s="25" t="s">
        <v>128</v>
      </c>
      <c r="B946" s="26" t="s">
        <v>1619</v>
      </c>
      <c r="C946" s="29" t="s">
        <v>1620</v>
      </c>
      <c r="D946" s="63">
        <v>2017</v>
      </c>
      <c r="E946" s="63">
        <v>2017</v>
      </c>
      <c r="F946" s="63" t="s">
        <v>1358</v>
      </c>
      <c r="G946" s="64">
        <v>5.2886115444617781E-3</v>
      </c>
      <c r="H946" s="64">
        <f t="shared" si="400"/>
        <v>3.39E-2</v>
      </c>
      <c r="I946" s="31" t="s">
        <v>1970</v>
      </c>
      <c r="J946" s="31">
        <v>5.2886115444617781E-3</v>
      </c>
      <c r="K946" s="31">
        <f t="shared" si="401"/>
        <v>3.39E-2</v>
      </c>
      <c r="L946" s="31" t="s">
        <v>1970</v>
      </c>
      <c r="M946" s="64">
        <v>0</v>
      </c>
      <c r="N946" s="31">
        <v>0</v>
      </c>
      <c r="O946" s="65">
        <v>0</v>
      </c>
      <c r="P946" s="28">
        <v>0</v>
      </c>
      <c r="Q946" s="28">
        <v>5.5595999999999993E-2</v>
      </c>
      <c r="R946" s="31">
        <v>6.3935399999999989E-2</v>
      </c>
      <c r="S946" s="31">
        <f t="shared" si="398"/>
        <v>0</v>
      </c>
      <c r="T946" s="31">
        <f t="shared" si="399"/>
        <v>3.39E-2</v>
      </c>
      <c r="U946" s="31">
        <f t="shared" si="386"/>
        <v>0</v>
      </c>
      <c r="V946" s="31">
        <f t="shared" si="402"/>
        <v>0</v>
      </c>
      <c r="W946" s="31">
        <f t="shared" si="397"/>
        <v>0</v>
      </c>
      <c r="X946" s="31">
        <v>0</v>
      </c>
      <c r="Y946" s="28">
        <v>0</v>
      </c>
      <c r="Z946" s="28">
        <v>0</v>
      </c>
      <c r="AA946" s="28">
        <v>0</v>
      </c>
      <c r="AB946" s="28">
        <v>0</v>
      </c>
      <c r="AC946" s="28">
        <v>0</v>
      </c>
      <c r="AD946" s="28">
        <v>0</v>
      </c>
      <c r="AE946" s="28">
        <v>0</v>
      </c>
      <c r="AF946" s="28">
        <v>0</v>
      </c>
      <c r="AG946" s="28">
        <v>0</v>
      </c>
      <c r="AH946" s="28">
        <v>0</v>
      </c>
      <c r="AI946" s="28">
        <v>0</v>
      </c>
      <c r="AJ946" s="28">
        <v>0</v>
      </c>
      <c r="AK946" s="28">
        <v>0</v>
      </c>
      <c r="AL946" s="28">
        <v>0</v>
      </c>
      <c r="AM946" s="28">
        <v>0</v>
      </c>
      <c r="AN946" s="28">
        <v>0</v>
      </c>
      <c r="AO946" s="28">
        <v>0</v>
      </c>
      <c r="AP946" s="28">
        <v>0</v>
      </c>
      <c r="AQ946" s="28">
        <v>0</v>
      </c>
      <c r="AR946" s="28">
        <v>0</v>
      </c>
      <c r="AS946" s="28">
        <v>0</v>
      </c>
      <c r="AT946" s="28">
        <v>0</v>
      </c>
      <c r="AU946" s="28">
        <v>0</v>
      </c>
      <c r="AV946" s="28">
        <v>0</v>
      </c>
      <c r="AW946" s="28">
        <v>3.39E-2</v>
      </c>
      <c r="AX946" s="28">
        <v>0</v>
      </c>
      <c r="AY946" s="28">
        <v>0</v>
      </c>
      <c r="AZ946" s="28">
        <v>3.39E-2</v>
      </c>
      <c r="BA946" s="28">
        <v>0</v>
      </c>
      <c r="BB946" s="28">
        <v>0</v>
      </c>
      <c r="BC946" s="28">
        <v>0</v>
      </c>
      <c r="BD946" s="28">
        <v>0</v>
      </c>
      <c r="BE946" s="28">
        <v>0</v>
      </c>
      <c r="BF946" s="28">
        <v>0</v>
      </c>
      <c r="BG946" s="28">
        <v>0</v>
      </c>
      <c r="BH946" s="28">
        <v>0</v>
      </c>
      <c r="BI946" s="28">
        <v>0</v>
      </c>
      <c r="BJ946" s="28">
        <v>0</v>
      </c>
      <c r="BK946" s="28">
        <v>0</v>
      </c>
      <c r="BL946" s="28">
        <v>0</v>
      </c>
      <c r="BM946" s="28">
        <v>0</v>
      </c>
      <c r="BN946" s="28">
        <v>0</v>
      </c>
      <c r="BO946" s="28">
        <v>0</v>
      </c>
      <c r="BP946" s="28">
        <v>0</v>
      </c>
      <c r="BQ946" s="28">
        <v>0</v>
      </c>
      <c r="BR946" s="28">
        <v>0</v>
      </c>
      <c r="BS946" s="28">
        <v>0</v>
      </c>
      <c r="BT946" s="28">
        <v>0</v>
      </c>
      <c r="BU946" s="28">
        <v>0</v>
      </c>
      <c r="BV946" s="31">
        <f t="shared" si="391"/>
        <v>3.39E-2</v>
      </c>
      <c r="BW946" s="31">
        <f t="shared" si="387"/>
        <v>0</v>
      </c>
      <c r="BX946" s="31">
        <f t="shared" si="388"/>
        <v>0</v>
      </c>
      <c r="BY946" s="31">
        <f t="shared" si="389"/>
        <v>3.39E-2</v>
      </c>
      <c r="BZ946" s="31">
        <f t="shared" si="390"/>
        <v>0</v>
      </c>
      <c r="CA946" s="31">
        <f t="shared" si="392"/>
        <v>3.39E-2</v>
      </c>
      <c r="CB946" s="31">
        <f t="shared" si="393"/>
        <v>0</v>
      </c>
      <c r="CC946" s="31">
        <f t="shared" si="394"/>
        <v>0</v>
      </c>
      <c r="CD946" s="31">
        <f t="shared" si="395"/>
        <v>3.39E-2</v>
      </c>
      <c r="CE946" s="31">
        <f t="shared" si="396"/>
        <v>0</v>
      </c>
      <c r="CF946" s="85" t="s">
        <v>1403</v>
      </c>
    </row>
    <row r="947" spans="1:84" ht="54.75" customHeight="1" x14ac:dyDescent="0.25">
      <c r="A947" s="25" t="s">
        <v>128</v>
      </c>
      <c r="B947" s="26" t="s">
        <v>1621</v>
      </c>
      <c r="C947" s="29" t="s">
        <v>865</v>
      </c>
      <c r="D947" s="63">
        <v>2017</v>
      </c>
      <c r="E947" s="63">
        <v>2017</v>
      </c>
      <c r="F947" s="63" t="s">
        <v>1358</v>
      </c>
      <c r="G947" s="64">
        <v>0.17525741029641184</v>
      </c>
      <c r="H947" s="64">
        <f t="shared" si="400"/>
        <v>1.1234</v>
      </c>
      <c r="I947" s="31" t="s">
        <v>1970</v>
      </c>
      <c r="J947" s="31">
        <v>0.10023400936037441</v>
      </c>
      <c r="K947" s="31">
        <f t="shared" si="401"/>
        <v>0.64249999999999996</v>
      </c>
      <c r="L947" s="31" t="s">
        <v>1970</v>
      </c>
      <c r="M947" s="64">
        <v>0</v>
      </c>
      <c r="N947" s="31">
        <v>0</v>
      </c>
      <c r="O947" s="65">
        <v>0.78867599999999993</v>
      </c>
      <c r="P947" s="28">
        <v>0.90697739999999982</v>
      </c>
      <c r="Q947" s="28">
        <v>1.0536999999999999</v>
      </c>
      <c r="R947" s="31">
        <v>1.2117549999999997</v>
      </c>
      <c r="S947" s="31">
        <f t="shared" si="398"/>
        <v>0.48089999999999999</v>
      </c>
      <c r="T947" s="31">
        <f t="shared" si="399"/>
        <v>0.64249999999999996</v>
      </c>
      <c r="U947" s="31">
        <f t="shared" si="386"/>
        <v>0.48089999999999999</v>
      </c>
      <c r="V947" s="31">
        <f t="shared" si="402"/>
        <v>0</v>
      </c>
      <c r="W947" s="31">
        <f t="shared" si="397"/>
        <v>0</v>
      </c>
      <c r="X947" s="31">
        <v>0</v>
      </c>
      <c r="Y947" s="28">
        <v>0</v>
      </c>
      <c r="Z947" s="28">
        <v>0</v>
      </c>
      <c r="AA947" s="28">
        <v>0</v>
      </c>
      <c r="AB947" s="28">
        <v>0</v>
      </c>
      <c r="AC947" s="28">
        <v>0</v>
      </c>
      <c r="AD947" s="28">
        <v>0</v>
      </c>
      <c r="AE947" s="28">
        <v>0</v>
      </c>
      <c r="AF947" s="28">
        <v>0</v>
      </c>
      <c r="AG947" s="28">
        <v>0</v>
      </c>
      <c r="AH947" s="28">
        <v>0</v>
      </c>
      <c r="AI947" s="28">
        <v>0</v>
      </c>
      <c r="AJ947" s="28">
        <v>0</v>
      </c>
      <c r="AK947" s="28">
        <v>0</v>
      </c>
      <c r="AL947" s="28">
        <v>0</v>
      </c>
      <c r="AM947" s="28">
        <v>0</v>
      </c>
      <c r="AN947" s="28">
        <v>0</v>
      </c>
      <c r="AO947" s="28">
        <v>0</v>
      </c>
      <c r="AP947" s="28">
        <v>0</v>
      </c>
      <c r="AQ947" s="28">
        <v>0</v>
      </c>
      <c r="AR947" s="28">
        <v>0.48089999999999999</v>
      </c>
      <c r="AS947" s="28">
        <v>0</v>
      </c>
      <c r="AT947" s="28">
        <v>0</v>
      </c>
      <c r="AU947" s="28">
        <v>0.48089999999999999</v>
      </c>
      <c r="AV947" s="28">
        <v>0</v>
      </c>
      <c r="AW947" s="28">
        <v>0.64249999999999996</v>
      </c>
      <c r="AX947" s="28">
        <v>0</v>
      </c>
      <c r="AY947" s="28">
        <v>0</v>
      </c>
      <c r="AZ947" s="28">
        <v>0.64249999999999996</v>
      </c>
      <c r="BA947" s="28">
        <v>0</v>
      </c>
      <c r="BB947" s="28">
        <v>0</v>
      </c>
      <c r="BC947" s="28">
        <v>0</v>
      </c>
      <c r="BD947" s="28">
        <v>0</v>
      </c>
      <c r="BE947" s="28">
        <v>0</v>
      </c>
      <c r="BF947" s="28">
        <v>0</v>
      </c>
      <c r="BG947" s="28">
        <v>0</v>
      </c>
      <c r="BH947" s="28">
        <v>0</v>
      </c>
      <c r="BI947" s="28">
        <v>0</v>
      </c>
      <c r="BJ947" s="28">
        <v>0</v>
      </c>
      <c r="BK947" s="28">
        <v>0</v>
      </c>
      <c r="BL947" s="28">
        <v>0</v>
      </c>
      <c r="BM947" s="28">
        <v>0</v>
      </c>
      <c r="BN947" s="28">
        <v>0</v>
      </c>
      <c r="BO947" s="28">
        <v>0</v>
      </c>
      <c r="BP947" s="28">
        <v>0</v>
      </c>
      <c r="BQ947" s="28">
        <v>0</v>
      </c>
      <c r="BR947" s="28">
        <v>0</v>
      </c>
      <c r="BS947" s="28">
        <v>0</v>
      </c>
      <c r="BT947" s="28">
        <v>0</v>
      </c>
      <c r="BU947" s="28">
        <v>0</v>
      </c>
      <c r="BV947" s="31">
        <f t="shared" si="391"/>
        <v>1.1234</v>
      </c>
      <c r="BW947" s="31">
        <f t="shared" si="387"/>
        <v>0</v>
      </c>
      <c r="BX947" s="31">
        <f t="shared" si="388"/>
        <v>0</v>
      </c>
      <c r="BY947" s="31">
        <f t="shared" si="389"/>
        <v>1.1234</v>
      </c>
      <c r="BZ947" s="31">
        <f t="shared" si="390"/>
        <v>0</v>
      </c>
      <c r="CA947" s="31">
        <f t="shared" si="392"/>
        <v>0.64249999999999996</v>
      </c>
      <c r="CB947" s="31">
        <f t="shared" si="393"/>
        <v>0</v>
      </c>
      <c r="CC947" s="31">
        <f t="shared" si="394"/>
        <v>0</v>
      </c>
      <c r="CD947" s="31">
        <f t="shared" si="395"/>
        <v>0.64249999999999996</v>
      </c>
      <c r="CE947" s="31">
        <f t="shared" si="396"/>
        <v>0</v>
      </c>
      <c r="CF947" s="85" t="s">
        <v>1403</v>
      </c>
    </row>
    <row r="948" spans="1:84" ht="54.75" customHeight="1" x14ac:dyDescent="0.25">
      <c r="A948" s="25" t="s">
        <v>128</v>
      </c>
      <c r="B948" s="26" t="s">
        <v>1859</v>
      </c>
      <c r="C948" s="29" t="s">
        <v>1860</v>
      </c>
      <c r="D948" s="63">
        <v>2017</v>
      </c>
      <c r="E948" s="63">
        <v>2017</v>
      </c>
      <c r="F948" s="63" t="s">
        <v>1358</v>
      </c>
      <c r="G948" s="64">
        <v>0</v>
      </c>
      <c r="H948" s="64">
        <f t="shared" si="400"/>
        <v>0</v>
      </c>
      <c r="I948" s="31" t="s">
        <v>1970</v>
      </c>
      <c r="J948" s="31">
        <v>0</v>
      </c>
      <c r="K948" s="31">
        <f t="shared" si="401"/>
        <v>0</v>
      </c>
      <c r="L948" s="31" t="s">
        <v>1970</v>
      </c>
      <c r="M948" s="64">
        <v>0</v>
      </c>
      <c r="N948" s="31">
        <v>0</v>
      </c>
      <c r="O948" s="65">
        <v>0</v>
      </c>
      <c r="P948" s="28">
        <v>0</v>
      </c>
      <c r="Q948" s="28">
        <v>0</v>
      </c>
      <c r="R948" s="31">
        <v>0</v>
      </c>
      <c r="S948" s="31">
        <f t="shared" si="398"/>
        <v>0</v>
      </c>
      <c r="T948" s="31">
        <f t="shared" si="399"/>
        <v>0</v>
      </c>
      <c r="U948" s="31">
        <f t="shared" si="386"/>
        <v>0</v>
      </c>
      <c r="V948" s="31">
        <f t="shared" si="402"/>
        <v>0</v>
      </c>
      <c r="W948" s="31">
        <f t="shared" si="397"/>
        <v>0</v>
      </c>
      <c r="X948" s="31">
        <v>0</v>
      </c>
      <c r="Y948" s="28">
        <v>0</v>
      </c>
      <c r="Z948" s="28">
        <v>0</v>
      </c>
      <c r="AA948" s="28">
        <v>0</v>
      </c>
      <c r="AB948" s="28">
        <v>0</v>
      </c>
      <c r="AC948" s="28">
        <v>0</v>
      </c>
      <c r="AD948" s="28">
        <v>0</v>
      </c>
      <c r="AE948" s="28">
        <v>0</v>
      </c>
      <c r="AF948" s="28">
        <v>0</v>
      </c>
      <c r="AG948" s="28">
        <v>0</v>
      </c>
      <c r="AH948" s="28">
        <v>0</v>
      </c>
      <c r="AI948" s="28">
        <v>0</v>
      </c>
      <c r="AJ948" s="28">
        <v>0</v>
      </c>
      <c r="AK948" s="28">
        <v>0</v>
      </c>
      <c r="AL948" s="28">
        <v>0</v>
      </c>
      <c r="AM948" s="28">
        <v>0</v>
      </c>
      <c r="AN948" s="28">
        <v>0</v>
      </c>
      <c r="AO948" s="28">
        <v>0</v>
      </c>
      <c r="AP948" s="28">
        <v>0</v>
      </c>
      <c r="AQ948" s="28">
        <v>0</v>
      </c>
      <c r="AR948" s="28">
        <v>0</v>
      </c>
      <c r="AS948" s="28">
        <v>0</v>
      </c>
      <c r="AT948" s="28">
        <v>0</v>
      </c>
      <c r="AU948" s="28">
        <v>0</v>
      </c>
      <c r="AV948" s="28">
        <v>0</v>
      </c>
      <c r="AW948" s="28">
        <v>0</v>
      </c>
      <c r="AX948" s="28">
        <v>0</v>
      </c>
      <c r="AY948" s="28">
        <v>0</v>
      </c>
      <c r="AZ948" s="28">
        <v>0</v>
      </c>
      <c r="BA948" s="28">
        <v>0</v>
      </c>
      <c r="BB948" s="28">
        <v>0</v>
      </c>
      <c r="BC948" s="28">
        <v>0</v>
      </c>
      <c r="BD948" s="28">
        <v>0</v>
      </c>
      <c r="BE948" s="28">
        <v>0</v>
      </c>
      <c r="BF948" s="28">
        <v>0</v>
      </c>
      <c r="BG948" s="28">
        <v>0</v>
      </c>
      <c r="BH948" s="28">
        <v>0</v>
      </c>
      <c r="BI948" s="28">
        <v>0</v>
      </c>
      <c r="BJ948" s="28">
        <v>0</v>
      </c>
      <c r="BK948" s="28">
        <v>0</v>
      </c>
      <c r="BL948" s="28">
        <v>0</v>
      </c>
      <c r="BM948" s="28">
        <v>0</v>
      </c>
      <c r="BN948" s="28">
        <v>0</v>
      </c>
      <c r="BO948" s="28">
        <v>0</v>
      </c>
      <c r="BP948" s="28">
        <v>0</v>
      </c>
      <c r="BQ948" s="28">
        <v>0</v>
      </c>
      <c r="BR948" s="28">
        <v>0</v>
      </c>
      <c r="BS948" s="28">
        <v>0</v>
      </c>
      <c r="BT948" s="28">
        <v>0</v>
      </c>
      <c r="BU948" s="28">
        <v>0</v>
      </c>
      <c r="BV948" s="31">
        <f t="shared" si="391"/>
        <v>0</v>
      </c>
      <c r="BW948" s="31">
        <f t="shared" si="387"/>
        <v>0</v>
      </c>
      <c r="BX948" s="31">
        <f t="shared" si="388"/>
        <v>0</v>
      </c>
      <c r="BY948" s="31">
        <f t="shared" si="389"/>
        <v>0</v>
      </c>
      <c r="BZ948" s="31">
        <f t="shared" si="390"/>
        <v>0</v>
      </c>
      <c r="CA948" s="31">
        <f t="shared" si="392"/>
        <v>0</v>
      </c>
      <c r="CB948" s="31">
        <f t="shared" si="393"/>
        <v>0</v>
      </c>
      <c r="CC948" s="31">
        <f t="shared" si="394"/>
        <v>0</v>
      </c>
      <c r="CD948" s="31">
        <f t="shared" si="395"/>
        <v>0</v>
      </c>
      <c r="CE948" s="31">
        <f t="shared" si="396"/>
        <v>0</v>
      </c>
      <c r="CF948" s="85" t="s">
        <v>1358</v>
      </c>
    </row>
    <row r="949" spans="1:84" ht="54.75" customHeight="1" x14ac:dyDescent="0.25">
      <c r="A949" s="25" t="s">
        <v>128</v>
      </c>
      <c r="B949" s="26" t="s">
        <v>1861</v>
      </c>
      <c r="C949" s="29" t="s">
        <v>1862</v>
      </c>
      <c r="D949" s="63">
        <v>2017</v>
      </c>
      <c r="E949" s="63">
        <v>2017</v>
      </c>
      <c r="F949" s="63" t="s">
        <v>1358</v>
      </c>
      <c r="G949" s="64">
        <v>0</v>
      </c>
      <c r="H949" s="64">
        <f t="shared" si="400"/>
        <v>0</v>
      </c>
      <c r="I949" s="31" t="s">
        <v>1970</v>
      </c>
      <c r="J949" s="31">
        <v>0</v>
      </c>
      <c r="K949" s="31">
        <f t="shared" si="401"/>
        <v>0</v>
      </c>
      <c r="L949" s="31" t="s">
        <v>1970</v>
      </c>
      <c r="M949" s="64">
        <v>0</v>
      </c>
      <c r="N949" s="31">
        <v>0</v>
      </c>
      <c r="O949" s="65">
        <v>0</v>
      </c>
      <c r="P949" s="28">
        <v>0</v>
      </c>
      <c r="Q949" s="28">
        <v>0</v>
      </c>
      <c r="R949" s="31">
        <v>0</v>
      </c>
      <c r="S949" s="31">
        <f t="shared" si="398"/>
        <v>0</v>
      </c>
      <c r="T949" s="31">
        <f t="shared" si="399"/>
        <v>0</v>
      </c>
      <c r="U949" s="31">
        <f t="shared" si="386"/>
        <v>0</v>
      </c>
      <c r="V949" s="31">
        <f t="shared" si="402"/>
        <v>0</v>
      </c>
      <c r="W949" s="31">
        <f t="shared" si="397"/>
        <v>0</v>
      </c>
      <c r="X949" s="31">
        <v>0</v>
      </c>
      <c r="Y949" s="28">
        <v>0</v>
      </c>
      <c r="Z949" s="28">
        <v>0</v>
      </c>
      <c r="AA949" s="28">
        <v>0</v>
      </c>
      <c r="AB949" s="28">
        <v>0</v>
      </c>
      <c r="AC949" s="28">
        <v>0</v>
      </c>
      <c r="AD949" s="28">
        <v>0</v>
      </c>
      <c r="AE949" s="28">
        <v>0</v>
      </c>
      <c r="AF949" s="28">
        <v>0</v>
      </c>
      <c r="AG949" s="28">
        <v>0</v>
      </c>
      <c r="AH949" s="28">
        <v>0</v>
      </c>
      <c r="AI949" s="28">
        <v>0</v>
      </c>
      <c r="AJ949" s="28">
        <v>0</v>
      </c>
      <c r="AK949" s="28">
        <v>0</v>
      </c>
      <c r="AL949" s="28">
        <v>0</v>
      </c>
      <c r="AM949" s="28">
        <v>0</v>
      </c>
      <c r="AN949" s="28">
        <v>0</v>
      </c>
      <c r="AO949" s="28">
        <v>0</v>
      </c>
      <c r="AP949" s="28">
        <v>0</v>
      </c>
      <c r="AQ949" s="28">
        <v>0</v>
      </c>
      <c r="AR949" s="28">
        <v>0</v>
      </c>
      <c r="AS949" s="28">
        <v>0</v>
      </c>
      <c r="AT949" s="28">
        <v>0</v>
      </c>
      <c r="AU949" s="28">
        <v>0</v>
      </c>
      <c r="AV949" s="28">
        <v>0</v>
      </c>
      <c r="AW949" s="28">
        <v>0</v>
      </c>
      <c r="AX949" s="28">
        <v>0</v>
      </c>
      <c r="AY949" s="28">
        <v>0</v>
      </c>
      <c r="AZ949" s="28">
        <v>0</v>
      </c>
      <c r="BA949" s="28">
        <v>0</v>
      </c>
      <c r="BB949" s="28">
        <v>0</v>
      </c>
      <c r="BC949" s="28">
        <v>0</v>
      </c>
      <c r="BD949" s="28">
        <v>0</v>
      </c>
      <c r="BE949" s="28">
        <v>0</v>
      </c>
      <c r="BF949" s="28">
        <v>0</v>
      </c>
      <c r="BG949" s="28">
        <v>0</v>
      </c>
      <c r="BH949" s="28">
        <v>0</v>
      </c>
      <c r="BI949" s="28">
        <v>0</v>
      </c>
      <c r="BJ949" s="28">
        <v>0</v>
      </c>
      <c r="BK949" s="28">
        <v>0</v>
      </c>
      <c r="BL949" s="28">
        <v>0</v>
      </c>
      <c r="BM949" s="28">
        <v>0</v>
      </c>
      <c r="BN949" s="28">
        <v>0</v>
      </c>
      <c r="BO949" s="28">
        <v>0</v>
      </c>
      <c r="BP949" s="28">
        <v>0</v>
      </c>
      <c r="BQ949" s="28">
        <v>0</v>
      </c>
      <c r="BR949" s="28">
        <v>0</v>
      </c>
      <c r="BS949" s="28">
        <v>0</v>
      </c>
      <c r="BT949" s="28">
        <v>0</v>
      </c>
      <c r="BU949" s="28">
        <v>0</v>
      </c>
      <c r="BV949" s="31">
        <f t="shared" si="391"/>
        <v>0</v>
      </c>
      <c r="BW949" s="31">
        <f t="shared" si="387"/>
        <v>0</v>
      </c>
      <c r="BX949" s="31">
        <f t="shared" si="388"/>
        <v>0</v>
      </c>
      <c r="BY949" s="31">
        <f t="shared" si="389"/>
        <v>0</v>
      </c>
      <c r="BZ949" s="31">
        <f t="shared" si="390"/>
        <v>0</v>
      </c>
      <c r="CA949" s="31">
        <f t="shared" si="392"/>
        <v>0</v>
      </c>
      <c r="CB949" s="31">
        <f t="shared" si="393"/>
        <v>0</v>
      </c>
      <c r="CC949" s="31">
        <f t="shared" si="394"/>
        <v>0</v>
      </c>
      <c r="CD949" s="31">
        <f t="shared" si="395"/>
        <v>0</v>
      </c>
      <c r="CE949" s="31">
        <f t="shared" si="396"/>
        <v>0</v>
      </c>
      <c r="CF949" s="85" t="s">
        <v>1358</v>
      </c>
    </row>
    <row r="950" spans="1:84" ht="54.75" customHeight="1" x14ac:dyDescent="0.25">
      <c r="A950" s="25" t="s">
        <v>128</v>
      </c>
      <c r="B950" s="26" t="s">
        <v>1863</v>
      </c>
      <c r="C950" s="29" t="s">
        <v>1864</v>
      </c>
      <c r="D950" s="63">
        <v>2017</v>
      </c>
      <c r="E950" s="63">
        <v>2017</v>
      </c>
      <c r="F950" s="63" t="s">
        <v>1358</v>
      </c>
      <c r="G950" s="64">
        <v>0</v>
      </c>
      <c r="H950" s="64">
        <f t="shared" si="400"/>
        <v>0</v>
      </c>
      <c r="I950" s="31" t="s">
        <v>1970</v>
      </c>
      <c r="J950" s="31">
        <v>0</v>
      </c>
      <c r="K950" s="31">
        <f t="shared" si="401"/>
        <v>0</v>
      </c>
      <c r="L950" s="31" t="s">
        <v>1970</v>
      </c>
      <c r="M950" s="64">
        <v>0</v>
      </c>
      <c r="N950" s="31">
        <v>0</v>
      </c>
      <c r="O950" s="65">
        <v>0</v>
      </c>
      <c r="P950" s="28">
        <v>0</v>
      </c>
      <c r="Q950" s="28">
        <v>0</v>
      </c>
      <c r="R950" s="31">
        <v>0</v>
      </c>
      <c r="S950" s="31">
        <f t="shared" si="398"/>
        <v>0</v>
      </c>
      <c r="T950" s="31">
        <f t="shared" si="399"/>
        <v>0</v>
      </c>
      <c r="U950" s="31">
        <f t="shared" si="386"/>
        <v>0</v>
      </c>
      <c r="V950" s="31">
        <f t="shared" si="402"/>
        <v>0</v>
      </c>
      <c r="W950" s="31">
        <f t="shared" si="397"/>
        <v>0</v>
      </c>
      <c r="X950" s="31">
        <v>0</v>
      </c>
      <c r="Y950" s="28">
        <v>0</v>
      </c>
      <c r="Z950" s="28">
        <v>0</v>
      </c>
      <c r="AA950" s="28">
        <v>0</v>
      </c>
      <c r="AB950" s="28">
        <v>0</v>
      </c>
      <c r="AC950" s="28">
        <v>0</v>
      </c>
      <c r="AD950" s="28">
        <v>0</v>
      </c>
      <c r="AE950" s="28">
        <v>0</v>
      </c>
      <c r="AF950" s="28">
        <v>0</v>
      </c>
      <c r="AG950" s="28">
        <v>0</v>
      </c>
      <c r="AH950" s="28">
        <v>0</v>
      </c>
      <c r="AI950" s="28">
        <v>0</v>
      </c>
      <c r="AJ950" s="28">
        <v>0</v>
      </c>
      <c r="AK950" s="28">
        <v>0</v>
      </c>
      <c r="AL950" s="28">
        <v>0</v>
      </c>
      <c r="AM950" s="28">
        <v>0</v>
      </c>
      <c r="AN950" s="28">
        <v>0</v>
      </c>
      <c r="AO950" s="28">
        <v>0</v>
      </c>
      <c r="AP950" s="28">
        <v>0</v>
      </c>
      <c r="AQ950" s="28">
        <v>0</v>
      </c>
      <c r="AR950" s="28">
        <v>0</v>
      </c>
      <c r="AS950" s="28">
        <v>0</v>
      </c>
      <c r="AT950" s="28">
        <v>0</v>
      </c>
      <c r="AU950" s="28">
        <v>0</v>
      </c>
      <c r="AV950" s="28">
        <v>0</v>
      </c>
      <c r="AW950" s="28">
        <v>0</v>
      </c>
      <c r="AX950" s="28">
        <v>0</v>
      </c>
      <c r="AY950" s="28">
        <v>0</v>
      </c>
      <c r="AZ950" s="28">
        <v>0</v>
      </c>
      <c r="BA950" s="28">
        <v>0</v>
      </c>
      <c r="BB950" s="28">
        <v>0</v>
      </c>
      <c r="BC950" s="28">
        <v>0</v>
      </c>
      <c r="BD950" s="28">
        <v>0</v>
      </c>
      <c r="BE950" s="28">
        <v>0</v>
      </c>
      <c r="BF950" s="28">
        <v>0</v>
      </c>
      <c r="BG950" s="28">
        <v>0</v>
      </c>
      <c r="BH950" s="28">
        <v>0</v>
      </c>
      <c r="BI950" s="28">
        <v>0</v>
      </c>
      <c r="BJ950" s="28">
        <v>0</v>
      </c>
      <c r="BK950" s="28">
        <v>0</v>
      </c>
      <c r="BL950" s="28">
        <v>0</v>
      </c>
      <c r="BM950" s="28">
        <v>0</v>
      </c>
      <c r="BN950" s="28">
        <v>0</v>
      </c>
      <c r="BO950" s="28">
        <v>0</v>
      </c>
      <c r="BP950" s="28">
        <v>0</v>
      </c>
      <c r="BQ950" s="28">
        <v>0</v>
      </c>
      <c r="BR950" s="28">
        <v>0</v>
      </c>
      <c r="BS950" s="28">
        <v>0</v>
      </c>
      <c r="BT950" s="28">
        <v>0</v>
      </c>
      <c r="BU950" s="28">
        <v>0</v>
      </c>
      <c r="BV950" s="31">
        <f t="shared" si="391"/>
        <v>0</v>
      </c>
      <c r="BW950" s="31">
        <f t="shared" si="387"/>
        <v>0</v>
      </c>
      <c r="BX950" s="31">
        <f t="shared" si="388"/>
        <v>0</v>
      </c>
      <c r="BY950" s="31">
        <f t="shared" si="389"/>
        <v>0</v>
      </c>
      <c r="BZ950" s="31">
        <f t="shared" si="390"/>
        <v>0</v>
      </c>
      <c r="CA950" s="31">
        <f t="shared" si="392"/>
        <v>0</v>
      </c>
      <c r="CB950" s="31">
        <f t="shared" si="393"/>
        <v>0</v>
      </c>
      <c r="CC950" s="31">
        <f t="shared" si="394"/>
        <v>0</v>
      </c>
      <c r="CD950" s="31">
        <f t="shared" si="395"/>
        <v>0</v>
      </c>
      <c r="CE950" s="31">
        <f t="shared" si="396"/>
        <v>0</v>
      </c>
      <c r="CF950" s="85" t="s">
        <v>1358</v>
      </c>
    </row>
    <row r="951" spans="1:84" ht="54.75" customHeight="1" x14ac:dyDescent="0.25">
      <c r="A951" s="25" t="s">
        <v>128</v>
      </c>
      <c r="B951" s="26" t="s">
        <v>1622</v>
      </c>
      <c r="C951" s="29" t="s">
        <v>866</v>
      </c>
      <c r="D951" s="63">
        <v>2017</v>
      </c>
      <c r="E951" s="63">
        <v>2017</v>
      </c>
      <c r="F951" s="63" t="s">
        <v>1358</v>
      </c>
      <c r="G951" s="64">
        <v>0.37120124804992199</v>
      </c>
      <c r="H951" s="64">
        <f t="shared" si="400"/>
        <v>4.4992866262</v>
      </c>
      <c r="I951" s="31" t="s">
        <v>1970</v>
      </c>
      <c r="J951" s="31">
        <v>0</v>
      </c>
      <c r="K951" s="31">
        <f t="shared" si="401"/>
        <v>2.1198866261999996</v>
      </c>
      <c r="L951" s="31" t="s">
        <v>1970</v>
      </c>
      <c r="M951" s="64">
        <v>0</v>
      </c>
      <c r="N951" s="31">
        <v>0</v>
      </c>
      <c r="O951" s="65">
        <v>3.9022159999999997</v>
      </c>
      <c r="P951" s="28">
        <v>4.4875483999999997</v>
      </c>
      <c r="Q951" s="28">
        <v>0</v>
      </c>
      <c r="R951" s="31">
        <v>0</v>
      </c>
      <c r="S951" s="31">
        <f t="shared" si="398"/>
        <v>2.3794</v>
      </c>
      <c r="T951" s="31">
        <f t="shared" si="399"/>
        <v>2.1198866261999996</v>
      </c>
      <c r="U951" s="31">
        <f t="shared" si="386"/>
        <v>2.3794</v>
      </c>
      <c r="V951" s="31">
        <f t="shared" si="402"/>
        <v>0</v>
      </c>
      <c r="W951" s="31">
        <f t="shared" si="397"/>
        <v>0</v>
      </c>
      <c r="X951" s="31">
        <v>0</v>
      </c>
      <c r="Y951" s="28">
        <v>0</v>
      </c>
      <c r="Z951" s="28">
        <v>0</v>
      </c>
      <c r="AA951" s="28">
        <v>0</v>
      </c>
      <c r="AB951" s="28">
        <v>0</v>
      </c>
      <c r="AC951" s="28">
        <v>0</v>
      </c>
      <c r="AD951" s="28">
        <v>0</v>
      </c>
      <c r="AE951" s="28">
        <v>0</v>
      </c>
      <c r="AF951" s="28">
        <v>0</v>
      </c>
      <c r="AG951" s="28">
        <v>0</v>
      </c>
      <c r="AH951" s="28">
        <v>0</v>
      </c>
      <c r="AI951" s="28">
        <v>0</v>
      </c>
      <c r="AJ951" s="28">
        <v>0</v>
      </c>
      <c r="AK951" s="28">
        <v>0</v>
      </c>
      <c r="AL951" s="28">
        <v>0</v>
      </c>
      <c r="AM951" s="28">
        <v>0</v>
      </c>
      <c r="AN951" s="28">
        <v>0</v>
      </c>
      <c r="AO951" s="28">
        <v>0</v>
      </c>
      <c r="AP951" s="28">
        <v>0</v>
      </c>
      <c r="AQ951" s="28">
        <v>0</v>
      </c>
      <c r="AR951" s="28">
        <v>2.3794</v>
      </c>
      <c r="AS951" s="28">
        <v>0</v>
      </c>
      <c r="AT951" s="28">
        <v>0</v>
      </c>
      <c r="AU951" s="28">
        <v>2.3794</v>
      </c>
      <c r="AV951" s="28">
        <v>0</v>
      </c>
      <c r="AW951" s="28">
        <v>0</v>
      </c>
      <c r="AX951" s="28">
        <v>0</v>
      </c>
      <c r="AY951" s="28">
        <v>0</v>
      </c>
      <c r="AZ951" s="28">
        <v>0</v>
      </c>
      <c r="BA951" s="28">
        <v>0</v>
      </c>
      <c r="BB951" s="28">
        <v>0</v>
      </c>
      <c r="BC951" s="28">
        <v>0</v>
      </c>
      <c r="BD951" s="28">
        <v>0</v>
      </c>
      <c r="BE951" s="28">
        <v>0</v>
      </c>
      <c r="BF951" s="28">
        <v>0</v>
      </c>
      <c r="BG951" s="28">
        <v>2.1198866261999996</v>
      </c>
      <c r="BH951" s="28">
        <v>0</v>
      </c>
      <c r="BI951" s="28">
        <v>0</v>
      </c>
      <c r="BJ951" s="28">
        <v>2.1198866261999996</v>
      </c>
      <c r="BK951" s="28">
        <v>0</v>
      </c>
      <c r="BL951" s="28">
        <v>0</v>
      </c>
      <c r="BM951" s="28">
        <v>0</v>
      </c>
      <c r="BN951" s="28">
        <v>0</v>
      </c>
      <c r="BO951" s="28">
        <v>0</v>
      </c>
      <c r="BP951" s="28">
        <v>0</v>
      </c>
      <c r="BQ951" s="28">
        <v>0</v>
      </c>
      <c r="BR951" s="28">
        <v>0</v>
      </c>
      <c r="BS951" s="28">
        <v>0</v>
      </c>
      <c r="BT951" s="28">
        <v>0</v>
      </c>
      <c r="BU951" s="28">
        <v>0</v>
      </c>
      <c r="BV951" s="31">
        <f t="shared" si="391"/>
        <v>4.4992866262</v>
      </c>
      <c r="BW951" s="31">
        <f t="shared" si="387"/>
        <v>0</v>
      </c>
      <c r="BX951" s="31">
        <f t="shared" si="388"/>
        <v>0</v>
      </c>
      <c r="BY951" s="31">
        <f t="shared" si="389"/>
        <v>4.4992866262</v>
      </c>
      <c r="BZ951" s="31">
        <f t="shared" si="390"/>
        <v>0</v>
      </c>
      <c r="CA951" s="31">
        <f t="shared" si="392"/>
        <v>2.1198866261999996</v>
      </c>
      <c r="CB951" s="31">
        <f t="shared" si="393"/>
        <v>0</v>
      </c>
      <c r="CC951" s="31">
        <f t="shared" si="394"/>
        <v>0</v>
      </c>
      <c r="CD951" s="31">
        <f t="shared" si="395"/>
        <v>2.1198866261999996</v>
      </c>
      <c r="CE951" s="31">
        <f t="shared" si="396"/>
        <v>0</v>
      </c>
      <c r="CF951" s="85" t="s">
        <v>1358</v>
      </c>
    </row>
    <row r="952" spans="1:84" ht="54.75" customHeight="1" x14ac:dyDescent="0.25">
      <c r="A952" s="25" t="s">
        <v>128</v>
      </c>
      <c r="B952" s="26" t="s">
        <v>1623</v>
      </c>
      <c r="C952" s="29" t="s">
        <v>867</v>
      </c>
      <c r="D952" s="63">
        <v>2017</v>
      </c>
      <c r="E952" s="63">
        <v>2017</v>
      </c>
      <c r="F952" s="63" t="s">
        <v>1358</v>
      </c>
      <c r="G952" s="64">
        <v>0.58926677067082678</v>
      </c>
      <c r="H952" s="64">
        <f t="shared" si="400"/>
        <v>3.7771999999999997</v>
      </c>
      <c r="I952" s="31" t="s">
        <v>1970</v>
      </c>
      <c r="J952" s="31">
        <v>0.27845553822152885</v>
      </c>
      <c r="K952" s="31">
        <f t="shared" si="401"/>
        <v>1.7848999999999999</v>
      </c>
      <c r="L952" s="31" t="s">
        <v>1970</v>
      </c>
      <c r="M952" s="64">
        <v>0</v>
      </c>
      <c r="N952" s="31">
        <v>0</v>
      </c>
      <c r="O952" s="65">
        <v>3.2673719999999999</v>
      </c>
      <c r="P952" s="28">
        <v>3.7574777999999998</v>
      </c>
      <c r="Q952" s="28">
        <v>2.9272359999999997</v>
      </c>
      <c r="R952" s="31">
        <v>3.3663213999999995</v>
      </c>
      <c r="S952" s="31">
        <f t="shared" si="398"/>
        <v>1.9923</v>
      </c>
      <c r="T952" s="31">
        <f t="shared" si="399"/>
        <v>1.7848999999999999</v>
      </c>
      <c r="U952" s="31">
        <f t="shared" ref="U952:U1015" si="403">X952+AH952+AR952+BB952+BL952</f>
        <v>1.9923</v>
      </c>
      <c r="V952" s="31">
        <f t="shared" si="402"/>
        <v>0</v>
      </c>
      <c r="W952" s="31">
        <f t="shared" si="397"/>
        <v>0</v>
      </c>
      <c r="X952" s="31">
        <v>0</v>
      </c>
      <c r="Y952" s="28">
        <v>0</v>
      </c>
      <c r="Z952" s="28">
        <v>0</v>
      </c>
      <c r="AA952" s="28">
        <v>0</v>
      </c>
      <c r="AB952" s="28">
        <v>0</v>
      </c>
      <c r="AC952" s="28">
        <v>0</v>
      </c>
      <c r="AD952" s="28">
        <v>0</v>
      </c>
      <c r="AE952" s="28">
        <v>0</v>
      </c>
      <c r="AF952" s="28">
        <v>0</v>
      </c>
      <c r="AG952" s="28">
        <v>0</v>
      </c>
      <c r="AH952" s="28">
        <v>0</v>
      </c>
      <c r="AI952" s="28">
        <v>0</v>
      </c>
      <c r="AJ952" s="28">
        <v>0</v>
      </c>
      <c r="AK952" s="28">
        <v>0</v>
      </c>
      <c r="AL952" s="28">
        <v>0</v>
      </c>
      <c r="AM952" s="28">
        <v>0</v>
      </c>
      <c r="AN952" s="28">
        <v>0</v>
      </c>
      <c r="AO952" s="28">
        <v>0</v>
      </c>
      <c r="AP952" s="28">
        <v>0</v>
      </c>
      <c r="AQ952" s="28">
        <v>0</v>
      </c>
      <c r="AR952" s="28">
        <v>1.9923</v>
      </c>
      <c r="AS952" s="28">
        <v>0</v>
      </c>
      <c r="AT952" s="28">
        <v>0</v>
      </c>
      <c r="AU952" s="28">
        <v>1.9923</v>
      </c>
      <c r="AV952" s="28">
        <v>0</v>
      </c>
      <c r="AW952" s="28">
        <v>1.7848999999999999</v>
      </c>
      <c r="AX952" s="28">
        <v>0</v>
      </c>
      <c r="AY952" s="28">
        <v>0</v>
      </c>
      <c r="AZ952" s="28">
        <v>1.7848999999999999</v>
      </c>
      <c r="BA952" s="28">
        <v>0</v>
      </c>
      <c r="BB952" s="28">
        <v>0</v>
      </c>
      <c r="BC952" s="28">
        <v>0</v>
      </c>
      <c r="BD952" s="28">
        <v>0</v>
      </c>
      <c r="BE952" s="28">
        <v>0</v>
      </c>
      <c r="BF952" s="28">
        <v>0</v>
      </c>
      <c r="BG952" s="28">
        <v>0</v>
      </c>
      <c r="BH952" s="28">
        <v>0</v>
      </c>
      <c r="BI952" s="28">
        <v>0</v>
      </c>
      <c r="BJ952" s="28">
        <v>0</v>
      </c>
      <c r="BK952" s="28">
        <v>0</v>
      </c>
      <c r="BL952" s="28">
        <v>0</v>
      </c>
      <c r="BM952" s="28">
        <v>0</v>
      </c>
      <c r="BN952" s="28">
        <v>0</v>
      </c>
      <c r="BO952" s="28">
        <v>0</v>
      </c>
      <c r="BP952" s="28">
        <v>0</v>
      </c>
      <c r="BQ952" s="28">
        <v>0</v>
      </c>
      <c r="BR952" s="28">
        <v>0</v>
      </c>
      <c r="BS952" s="28">
        <v>0</v>
      </c>
      <c r="BT952" s="28">
        <v>0</v>
      </c>
      <c r="BU952" s="28">
        <v>0</v>
      </c>
      <c r="BV952" s="31">
        <f t="shared" si="391"/>
        <v>3.7771999999999997</v>
      </c>
      <c r="BW952" s="31">
        <f t="shared" si="387"/>
        <v>0</v>
      </c>
      <c r="BX952" s="31">
        <f t="shared" si="388"/>
        <v>0</v>
      </c>
      <c r="BY952" s="31">
        <f t="shared" si="389"/>
        <v>3.7771999999999997</v>
      </c>
      <c r="BZ952" s="31">
        <f t="shared" si="390"/>
        <v>0</v>
      </c>
      <c r="CA952" s="31">
        <f t="shared" si="392"/>
        <v>1.7848999999999999</v>
      </c>
      <c r="CB952" s="31">
        <f t="shared" si="393"/>
        <v>0</v>
      </c>
      <c r="CC952" s="31">
        <f t="shared" si="394"/>
        <v>0</v>
      </c>
      <c r="CD952" s="31">
        <f t="shared" si="395"/>
        <v>1.7848999999999999</v>
      </c>
      <c r="CE952" s="31">
        <f t="shared" si="396"/>
        <v>0</v>
      </c>
      <c r="CF952" s="85" t="s">
        <v>1358</v>
      </c>
    </row>
    <row r="953" spans="1:84" ht="54.75" customHeight="1" x14ac:dyDescent="0.25">
      <c r="A953" s="25" t="s">
        <v>128</v>
      </c>
      <c r="B953" s="26" t="s">
        <v>2348</v>
      </c>
      <c r="C953" s="29" t="s">
        <v>2349</v>
      </c>
      <c r="D953" s="63">
        <v>2017</v>
      </c>
      <c r="E953" s="63">
        <v>2017</v>
      </c>
      <c r="F953" s="63" t="s">
        <v>1358</v>
      </c>
      <c r="G953" s="64">
        <v>0</v>
      </c>
      <c r="H953" s="64">
        <f t="shared" si="400"/>
        <v>0</v>
      </c>
      <c r="I953" s="31" t="s">
        <v>1358</v>
      </c>
      <c r="J953" s="31">
        <v>0</v>
      </c>
      <c r="K953" s="31">
        <f t="shared" si="401"/>
        <v>0</v>
      </c>
      <c r="L953" s="31" t="s">
        <v>1358</v>
      </c>
      <c r="M953" s="64">
        <v>0</v>
      </c>
      <c r="N953" s="31">
        <v>0</v>
      </c>
      <c r="O953" s="65"/>
      <c r="P953" s="28"/>
      <c r="Q953" s="28"/>
      <c r="R953" s="31"/>
      <c r="S953" s="31">
        <f t="shared" si="398"/>
        <v>0</v>
      </c>
      <c r="T953" s="31">
        <f t="shared" si="399"/>
        <v>0</v>
      </c>
      <c r="U953" s="31">
        <f t="shared" si="403"/>
        <v>0</v>
      </c>
      <c r="V953" s="31">
        <f t="shared" si="402"/>
        <v>0</v>
      </c>
      <c r="W953" s="31">
        <f t="shared" si="397"/>
        <v>0</v>
      </c>
      <c r="X953" s="31">
        <v>0</v>
      </c>
      <c r="Y953" s="31">
        <v>0</v>
      </c>
      <c r="Z953" s="31">
        <v>0</v>
      </c>
      <c r="AA953" s="31">
        <v>0</v>
      </c>
      <c r="AB953" s="31">
        <v>0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0</v>
      </c>
      <c r="AI953" s="31">
        <v>0</v>
      </c>
      <c r="AJ953" s="31">
        <v>0</v>
      </c>
      <c r="AK953" s="31">
        <v>0</v>
      </c>
      <c r="AL953" s="31">
        <v>0</v>
      </c>
      <c r="AM953" s="31">
        <v>0</v>
      </c>
      <c r="AN953" s="31">
        <v>0</v>
      </c>
      <c r="AO953" s="31">
        <v>0</v>
      </c>
      <c r="AP953" s="31">
        <v>0</v>
      </c>
      <c r="AQ953" s="31">
        <v>0</v>
      </c>
      <c r="AR953" s="31">
        <v>0</v>
      </c>
      <c r="AS953" s="31">
        <v>0</v>
      </c>
      <c r="AT953" s="31">
        <v>0</v>
      </c>
      <c r="AU953" s="31">
        <v>0</v>
      </c>
      <c r="AV953" s="31">
        <v>0</v>
      </c>
      <c r="AW953" s="31">
        <v>0</v>
      </c>
      <c r="AX953" s="31">
        <v>0</v>
      </c>
      <c r="AY953" s="31">
        <v>0</v>
      </c>
      <c r="AZ953" s="31">
        <v>0</v>
      </c>
      <c r="BA953" s="31">
        <v>0</v>
      </c>
      <c r="BB953" s="31">
        <v>0</v>
      </c>
      <c r="BC953" s="31">
        <v>0</v>
      </c>
      <c r="BD953" s="31">
        <v>0</v>
      </c>
      <c r="BE953" s="31">
        <v>0</v>
      </c>
      <c r="BF953" s="31">
        <v>0</v>
      </c>
      <c r="BG953" s="28">
        <v>0</v>
      </c>
      <c r="BH953" s="28">
        <v>0</v>
      </c>
      <c r="BI953" s="28">
        <v>0</v>
      </c>
      <c r="BJ953" s="28">
        <v>0</v>
      </c>
      <c r="BK953" s="28">
        <v>0</v>
      </c>
      <c r="BL953" s="28">
        <v>0</v>
      </c>
      <c r="BM953" s="28">
        <v>0</v>
      </c>
      <c r="BN953" s="28">
        <v>0</v>
      </c>
      <c r="BO953" s="28">
        <v>0</v>
      </c>
      <c r="BP953" s="28">
        <v>0</v>
      </c>
      <c r="BQ953" s="28">
        <v>0</v>
      </c>
      <c r="BR953" s="28">
        <v>0</v>
      </c>
      <c r="BS953" s="28">
        <v>0</v>
      </c>
      <c r="BT953" s="28">
        <v>0</v>
      </c>
      <c r="BU953" s="28">
        <v>0</v>
      </c>
      <c r="BV953" s="31">
        <f t="shared" si="391"/>
        <v>0</v>
      </c>
      <c r="BW953" s="31">
        <f t="shared" ref="BW953:BW1016" si="404">AI953+AN953+AS953+AX953+BC953+BH953+BM953</f>
        <v>0</v>
      </c>
      <c r="BX953" s="31">
        <f t="shared" ref="BX953:BX1016" si="405">AJ953+AO953+AT953+AY953+BD953+BI953+BN953</f>
        <v>0</v>
      </c>
      <c r="BY953" s="31">
        <f t="shared" ref="BY953:BY1016" si="406">AK953+AP953+AU953+AZ953+BE953+BJ953+BO953</f>
        <v>0</v>
      </c>
      <c r="BZ953" s="31">
        <f t="shared" ref="BZ953:BZ1016" si="407">AL953+AQ953+AV953+BA953+BF953+BK953+BP953</f>
        <v>0</v>
      </c>
      <c r="CA953" s="31">
        <f t="shared" si="392"/>
        <v>0</v>
      </c>
      <c r="CB953" s="31">
        <f t="shared" si="393"/>
        <v>0</v>
      </c>
      <c r="CC953" s="31">
        <f t="shared" si="394"/>
        <v>0</v>
      </c>
      <c r="CD953" s="31">
        <f t="shared" si="395"/>
        <v>0</v>
      </c>
      <c r="CE953" s="31">
        <f t="shared" si="396"/>
        <v>0</v>
      </c>
      <c r="CF953" s="85" t="s">
        <v>1358</v>
      </c>
    </row>
    <row r="954" spans="1:84" ht="54.75" customHeight="1" x14ac:dyDescent="0.25">
      <c r="A954" s="25" t="s">
        <v>128</v>
      </c>
      <c r="B954" s="26" t="s">
        <v>2350</v>
      </c>
      <c r="C954" s="29" t="s">
        <v>2351</v>
      </c>
      <c r="D954" s="63">
        <v>2017</v>
      </c>
      <c r="E954" s="63">
        <v>2017</v>
      </c>
      <c r="F954" s="63" t="s">
        <v>1358</v>
      </c>
      <c r="G954" s="64">
        <v>0</v>
      </c>
      <c r="H954" s="64">
        <f t="shared" si="400"/>
        <v>0</v>
      </c>
      <c r="I954" s="31" t="s">
        <v>1358</v>
      </c>
      <c r="J954" s="31">
        <v>0</v>
      </c>
      <c r="K954" s="31">
        <f t="shared" si="401"/>
        <v>0</v>
      </c>
      <c r="L954" s="31" t="s">
        <v>1358</v>
      </c>
      <c r="M954" s="64">
        <v>0</v>
      </c>
      <c r="N954" s="31">
        <v>0</v>
      </c>
      <c r="O954" s="65"/>
      <c r="P954" s="28"/>
      <c r="Q954" s="28"/>
      <c r="R954" s="31"/>
      <c r="S954" s="31">
        <f t="shared" si="398"/>
        <v>0</v>
      </c>
      <c r="T954" s="31">
        <f t="shared" si="399"/>
        <v>0</v>
      </c>
      <c r="U954" s="31">
        <f t="shared" si="403"/>
        <v>0</v>
      </c>
      <c r="V954" s="31">
        <f t="shared" si="402"/>
        <v>0</v>
      </c>
      <c r="W954" s="31">
        <f t="shared" si="397"/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  <c r="AC954" s="28">
        <v>0</v>
      </c>
      <c r="AD954" s="28">
        <v>0</v>
      </c>
      <c r="AE954" s="28">
        <v>0</v>
      </c>
      <c r="AF954" s="28">
        <v>0</v>
      </c>
      <c r="AG954" s="28">
        <v>0</v>
      </c>
      <c r="AH954" s="28">
        <v>0</v>
      </c>
      <c r="AI954" s="28">
        <v>0</v>
      </c>
      <c r="AJ954" s="28">
        <v>0</v>
      </c>
      <c r="AK954" s="28">
        <v>0</v>
      </c>
      <c r="AL954" s="28">
        <v>0</v>
      </c>
      <c r="AM954" s="28">
        <v>0</v>
      </c>
      <c r="AN954" s="28">
        <v>0</v>
      </c>
      <c r="AO954" s="28">
        <v>0</v>
      </c>
      <c r="AP954" s="28">
        <v>0</v>
      </c>
      <c r="AQ954" s="28">
        <v>0</v>
      </c>
      <c r="AR954" s="28">
        <v>0</v>
      </c>
      <c r="AS954" s="28">
        <v>0</v>
      </c>
      <c r="AT954" s="28">
        <v>0</v>
      </c>
      <c r="AU954" s="28">
        <v>0</v>
      </c>
      <c r="AV954" s="28">
        <v>0</v>
      </c>
      <c r="AW954" s="28">
        <v>0</v>
      </c>
      <c r="AX954" s="28">
        <v>0</v>
      </c>
      <c r="AY954" s="28">
        <v>0</v>
      </c>
      <c r="AZ954" s="28">
        <v>0</v>
      </c>
      <c r="BA954" s="28">
        <v>0</v>
      </c>
      <c r="BB954" s="28">
        <v>0</v>
      </c>
      <c r="BC954" s="28">
        <v>0</v>
      </c>
      <c r="BD954" s="28">
        <v>0</v>
      </c>
      <c r="BE954" s="28">
        <v>0</v>
      </c>
      <c r="BF954" s="28">
        <v>0</v>
      </c>
      <c r="BG954" s="28">
        <v>0</v>
      </c>
      <c r="BH954" s="28">
        <v>0</v>
      </c>
      <c r="BI954" s="28">
        <v>0</v>
      </c>
      <c r="BJ954" s="28">
        <v>0</v>
      </c>
      <c r="BK954" s="28">
        <v>0</v>
      </c>
      <c r="BL954" s="28">
        <v>0</v>
      </c>
      <c r="BM954" s="28">
        <v>0</v>
      </c>
      <c r="BN954" s="28">
        <v>0</v>
      </c>
      <c r="BO954" s="28">
        <v>0</v>
      </c>
      <c r="BP954" s="28">
        <v>0</v>
      </c>
      <c r="BQ954" s="28">
        <v>0</v>
      </c>
      <c r="BR954" s="28">
        <v>0</v>
      </c>
      <c r="BS954" s="28">
        <v>0</v>
      </c>
      <c r="BT954" s="28">
        <v>0</v>
      </c>
      <c r="BU954" s="28">
        <v>0</v>
      </c>
      <c r="BV954" s="31">
        <f t="shared" ref="BV954:BV1017" si="408">AH954+AM954+AR954+AW954+BB954+BG954+BL954</f>
        <v>0</v>
      </c>
      <c r="BW954" s="31">
        <f t="shared" si="404"/>
        <v>0</v>
      </c>
      <c r="BX954" s="31">
        <f t="shared" si="405"/>
        <v>0</v>
      </c>
      <c r="BY954" s="31">
        <f t="shared" si="406"/>
        <v>0</v>
      </c>
      <c r="BZ954" s="31">
        <f t="shared" si="407"/>
        <v>0</v>
      </c>
      <c r="CA954" s="31">
        <f t="shared" ref="CA954:CA1017" si="409">AM954+AW954+BG954+BQ954</f>
        <v>0</v>
      </c>
      <c r="CB954" s="31">
        <f t="shared" ref="CB954:CB1017" si="410">AN954+AX954+BH954+BR954</f>
        <v>0</v>
      </c>
      <c r="CC954" s="31">
        <f t="shared" ref="CC954:CC1017" si="411">AO954+AY954+BI954+BS954</f>
        <v>0</v>
      </c>
      <c r="CD954" s="31">
        <f t="shared" ref="CD954:CD1017" si="412">AP954+AZ954+BJ954+BT954</f>
        <v>0</v>
      </c>
      <c r="CE954" s="31">
        <f t="shared" ref="CE954:CE1017" si="413">AQ954+BA954+BK954+BU954</f>
        <v>0</v>
      </c>
      <c r="CF954" s="85" t="s">
        <v>1358</v>
      </c>
    </row>
    <row r="955" spans="1:84" ht="54.75" customHeight="1" x14ac:dyDescent="0.25">
      <c r="A955" s="25" t="s">
        <v>128</v>
      </c>
      <c r="B955" s="26" t="s">
        <v>1624</v>
      </c>
      <c r="C955" s="29" t="s">
        <v>1369</v>
      </c>
      <c r="D955" s="63">
        <v>2017</v>
      </c>
      <c r="E955" s="63">
        <v>2017</v>
      </c>
      <c r="F955" s="63" t="s">
        <v>1358</v>
      </c>
      <c r="G955" s="64">
        <v>8.0156006240249614E-2</v>
      </c>
      <c r="H955" s="64">
        <f t="shared" si="400"/>
        <v>0.51380000000000003</v>
      </c>
      <c r="I955" s="31" t="s">
        <v>1970</v>
      </c>
      <c r="J955" s="31">
        <v>4.0078003120124807E-2</v>
      </c>
      <c r="K955" s="31">
        <f t="shared" si="401"/>
        <v>0.25690000000000002</v>
      </c>
      <c r="L955" s="31" t="s">
        <v>1970</v>
      </c>
      <c r="M955" s="64">
        <v>0</v>
      </c>
      <c r="N955" s="31">
        <v>0</v>
      </c>
      <c r="O955" s="65">
        <v>0.42131600000000002</v>
      </c>
      <c r="P955" s="28">
        <v>0.48451339999999998</v>
      </c>
      <c r="Q955" s="28">
        <v>0.42131600000000002</v>
      </c>
      <c r="R955" s="31">
        <v>0.48451339999999998</v>
      </c>
      <c r="S955" s="31">
        <f t="shared" si="398"/>
        <v>0.25690000000000002</v>
      </c>
      <c r="T955" s="31">
        <f t="shared" si="399"/>
        <v>0.25690000000000002</v>
      </c>
      <c r="U955" s="31">
        <f t="shared" si="403"/>
        <v>0.25690000000000002</v>
      </c>
      <c r="V955" s="31">
        <f t="shared" si="402"/>
        <v>0</v>
      </c>
      <c r="W955" s="31">
        <f t="shared" si="397"/>
        <v>0</v>
      </c>
      <c r="X955" s="31">
        <v>0</v>
      </c>
      <c r="Y955" s="28">
        <v>0</v>
      </c>
      <c r="Z955" s="28">
        <v>0</v>
      </c>
      <c r="AA955" s="28">
        <v>0</v>
      </c>
      <c r="AB955" s="28">
        <v>0</v>
      </c>
      <c r="AC955" s="28">
        <v>0</v>
      </c>
      <c r="AD955" s="28">
        <v>0</v>
      </c>
      <c r="AE955" s="28">
        <v>0</v>
      </c>
      <c r="AF955" s="28">
        <v>0</v>
      </c>
      <c r="AG955" s="28">
        <v>0</v>
      </c>
      <c r="AH955" s="28">
        <v>0</v>
      </c>
      <c r="AI955" s="28">
        <v>0</v>
      </c>
      <c r="AJ955" s="28">
        <v>0</v>
      </c>
      <c r="AK955" s="28">
        <v>0</v>
      </c>
      <c r="AL955" s="28">
        <v>0</v>
      </c>
      <c r="AM955" s="28">
        <v>0</v>
      </c>
      <c r="AN955" s="28">
        <v>0</v>
      </c>
      <c r="AO955" s="28">
        <v>0</v>
      </c>
      <c r="AP955" s="28">
        <v>0</v>
      </c>
      <c r="AQ955" s="28">
        <v>0</v>
      </c>
      <c r="AR955" s="28">
        <v>0.25690000000000002</v>
      </c>
      <c r="AS955" s="28">
        <v>0</v>
      </c>
      <c r="AT955" s="28">
        <v>0</v>
      </c>
      <c r="AU955" s="28">
        <v>0.25690000000000002</v>
      </c>
      <c r="AV955" s="28">
        <v>0</v>
      </c>
      <c r="AW955" s="28">
        <v>0.25690000000000002</v>
      </c>
      <c r="AX955" s="28">
        <v>0</v>
      </c>
      <c r="AY955" s="28">
        <v>0</v>
      </c>
      <c r="AZ955" s="28">
        <v>0.25690000000000002</v>
      </c>
      <c r="BA955" s="28">
        <v>0</v>
      </c>
      <c r="BB955" s="28">
        <v>0</v>
      </c>
      <c r="BC955" s="28">
        <v>0</v>
      </c>
      <c r="BD955" s="28">
        <v>0</v>
      </c>
      <c r="BE955" s="28">
        <v>0</v>
      </c>
      <c r="BF955" s="28">
        <v>0</v>
      </c>
      <c r="BG955" s="28">
        <v>0</v>
      </c>
      <c r="BH955" s="28">
        <v>0</v>
      </c>
      <c r="BI955" s="28">
        <v>0</v>
      </c>
      <c r="BJ955" s="28">
        <v>0</v>
      </c>
      <c r="BK955" s="28">
        <v>0</v>
      </c>
      <c r="BL955" s="28">
        <v>0</v>
      </c>
      <c r="BM955" s="28">
        <v>0</v>
      </c>
      <c r="BN955" s="28">
        <v>0</v>
      </c>
      <c r="BO955" s="28">
        <v>0</v>
      </c>
      <c r="BP955" s="28">
        <v>0</v>
      </c>
      <c r="BQ955" s="28">
        <v>0</v>
      </c>
      <c r="BR955" s="28">
        <v>0</v>
      </c>
      <c r="BS955" s="28">
        <v>0</v>
      </c>
      <c r="BT955" s="28">
        <v>0</v>
      </c>
      <c r="BU955" s="28">
        <v>0</v>
      </c>
      <c r="BV955" s="31">
        <f t="shared" si="408"/>
        <v>0.51380000000000003</v>
      </c>
      <c r="BW955" s="31">
        <f t="shared" si="404"/>
        <v>0</v>
      </c>
      <c r="BX955" s="31">
        <f t="shared" si="405"/>
        <v>0</v>
      </c>
      <c r="BY955" s="31">
        <f t="shared" si="406"/>
        <v>0.51380000000000003</v>
      </c>
      <c r="BZ955" s="31">
        <f t="shared" si="407"/>
        <v>0</v>
      </c>
      <c r="CA955" s="31">
        <f t="shared" si="409"/>
        <v>0.25690000000000002</v>
      </c>
      <c r="CB955" s="31">
        <f t="shared" si="410"/>
        <v>0</v>
      </c>
      <c r="CC955" s="31">
        <f t="shared" si="411"/>
        <v>0</v>
      </c>
      <c r="CD955" s="31">
        <f t="shared" si="412"/>
        <v>0.25690000000000002</v>
      </c>
      <c r="CE955" s="31">
        <f t="shared" si="413"/>
        <v>0</v>
      </c>
      <c r="CF955" s="85" t="s">
        <v>1402</v>
      </c>
    </row>
    <row r="956" spans="1:84" ht="54.75" customHeight="1" x14ac:dyDescent="0.25">
      <c r="A956" s="25" t="s">
        <v>128</v>
      </c>
      <c r="B956" s="26" t="s">
        <v>1625</v>
      </c>
      <c r="C956" s="29" t="s">
        <v>1626</v>
      </c>
      <c r="D956" s="63">
        <v>2017</v>
      </c>
      <c r="E956" s="63">
        <v>2017</v>
      </c>
      <c r="F956" s="63" t="s">
        <v>1358</v>
      </c>
      <c r="G956" s="64">
        <v>6.2293291731669261E-2</v>
      </c>
      <c r="H956" s="64">
        <f t="shared" si="400"/>
        <v>0.39929999999999999</v>
      </c>
      <c r="I956" s="31" t="s">
        <v>1970</v>
      </c>
      <c r="J956" s="31">
        <v>6.2293291731669261E-2</v>
      </c>
      <c r="K956" s="31">
        <f t="shared" si="401"/>
        <v>0.39929999999999999</v>
      </c>
      <c r="L956" s="31" t="s">
        <v>1970</v>
      </c>
      <c r="M956" s="64">
        <v>0</v>
      </c>
      <c r="N956" s="31">
        <v>0</v>
      </c>
      <c r="O956" s="65">
        <v>0</v>
      </c>
      <c r="P956" s="28">
        <v>0</v>
      </c>
      <c r="Q956" s="28">
        <v>0.65485199999999999</v>
      </c>
      <c r="R956" s="31">
        <v>0.75307979999999997</v>
      </c>
      <c r="S956" s="31">
        <f t="shared" si="398"/>
        <v>0</v>
      </c>
      <c r="T956" s="31">
        <f t="shared" si="399"/>
        <v>0.39929999999999999</v>
      </c>
      <c r="U956" s="31">
        <f t="shared" si="403"/>
        <v>0</v>
      </c>
      <c r="V956" s="31">
        <f t="shared" si="402"/>
        <v>0</v>
      </c>
      <c r="W956" s="31">
        <f t="shared" si="397"/>
        <v>0</v>
      </c>
      <c r="X956" s="31">
        <v>0</v>
      </c>
      <c r="Y956" s="28">
        <v>0</v>
      </c>
      <c r="Z956" s="28">
        <v>0</v>
      </c>
      <c r="AA956" s="28">
        <v>0</v>
      </c>
      <c r="AB956" s="28">
        <v>0</v>
      </c>
      <c r="AC956" s="28">
        <v>0</v>
      </c>
      <c r="AD956" s="28">
        <v>0</v>
      </c>
      <c r="AE956" s="28">
        <v>0</v>
      </c>
      <c r="AF956" s="28">
        <v>0</v>
      </c>
      <c r="AG956" s="28">
        <v>0</v>
      </c>
      <c r="AH956" s="28">
        <v>0</v>
      </c>
      <c r="AI956" s="28">
        <v>0</v>
      </c>
      <c r="AJ956" s="28">
        <v>0</v>
      </c>
      <c r="AK956" s="28">
        <v>0</v>
      </c>
      <c r="AL956" s="28">
        <v>0</v>
      </c>
      <c r="AM956" s="28">
        <v>0</v>
      </c>
      <c r="AN956" s="28">
        <v>0</v>
      </c>
      <c r="AO956" s="28">
        <v>0</v>
      </c>
      <c r="AP956" s="28">
        <v>0</v>
      </c>
      <c r="AQ956" s="28">
        <v>0</v>
      </c>
      <c r="AR956" s="28">
        <v>0</v>
      </c>
      <c r="AS956" s="28">
        <v>0</v>
      </c>
      <c r="AT956" s="28">
        <v>0</v>
      </c>
      <c r="AU956" s="28">
        <v>0</v>
      </c>
      <c r="AV956" s="28">
        <v>0</v>
      </c>
      <c r="AW956" s="28">
        <v>0.39929999999999999</v>
      </c>
      <c r="AX956" s="28">
        <v>0</v>
      </c>
      <c r="AY956" s="28">
        <v>0</v>
      </c>
      <c r="AZ956" s="28">
        <v>0.39929999999999999</v>
      </c>
      <c r="BA956" s="28">
        <v>0</v>
      </c>
      <c r="BB956" s="28">
        <v>0</v>
      </c>
      <c r="BC956" s="28">
        <v>0</v>
      </c>
      <c r="BD956" s="28">
        <v>0</v>
      </c>
      <c r="BE956" s="28">
        <v>0</v>
      </c>
      <c r="BF956" s="28">
        <v>0</v>
      </c>
      <c r="BG956" s="28">
        <v>0</v>
      </c>
      <c r="BH956" s="28">
        <v>0</v>
      </c>
      <c r="BI956" s="28">
        <v>0</v>
      </c>
      <c r="BJ956" s="28">
        <v>0</v>
      </c>
      <c r="BK956" s="28">
        <v>0</v>
      </c>
      <c r="BL956" s="28">
        <v>0</v>
      </c>
      <c r="BM956" s="28">
        <v>0</v>
      </c>
      <c r="BN956" s="28">
        <v>0</v>
      </c>
      <c r="BO956" s="28">
        <v>0</v>
      </c>
      <c r="BP956" s="28">
        <v>0</v>
      </c>
      <c r="BQ956" s="28">
        <v>0</v>
      </c>
      <c r="BR956" s="28">
        <v>0</v>
      </c>
      <c r="BS956" s="28">
        <v>0</v>
      </c>
      <c r="BT956" s="28">
        <v>0</v>
      </c>
      <c r="BU956" s="28">
        <v>0</v>
      </c>
      <c r="BV956" s="31">
        <f t="shared" si="408"/>
        <v>0.39929999999999999</v>
      </c>
      <c r="BW956" s="31">
        <f t="shared" si="404"/>
        <v>0</v>
      </c>
      <c r="BX956" s="31">
        <f t="shared" si="405"/>
        <v>0</v>
      </c>
      <c r="BY956" s="31">
        <f t="shared" si="406"/>
        <v>0.39929999999999999</v>
      </c>
      <c r="BZ956" s="31">
        <f t="shared" si="407"/>
        <v>0</v>
      </c>
      <c r="CA956" s="31">
        <f t="shared" si="409"/>
        <v>0.39929999999999999</v>
      </c>
      <c r="CB956" s="31">
        <f t="shared" si="410"/>
        <v>0</v>
      </c>
      <c r="CC956" s="31">
        <f t="shared" si="411"/>
        <v>0</v>
      </c>
      <c r="CD956" s="31">
        <f t="shared" si="412"/>
        <v>0.39929999999999999</v>
      </c>
      <c r="CE956" s="31">
        <f t="shared" si="413"/>
        <v>0</v>
      </c>
      <c r="CF956" s="85" t="s">
        <v>1403</v>
      </c>
    </row>
    <row r="957" spans="1:84" ht="54.75" customHeight="1" x14ac:dyDescent="0.25">
      <c r="A957" s="25" t="s">
        <v>128</v>
      </c>
      <c r="B957" s="26" t="s">
        <v>1627</v>
      </c>
      <c r="C957" s="29" t="s">
        <v>1628</v>
      </c>
      <c r="D957" s="63">
        <v>2017</v>
      </c>
      <c r="E957" s="63">
        <v>2017</v>
      </c>
      <c r="F957" s="63" t="s">
        <v>1358</v>
      </c>
      <c r="G957" s="64">
        <v>6.2293291731669261E-2</v>
      </c>
      <c r="H957" s="64">
        <f t="shared" si="400"/>
        <v>0.39929999999999999</v>
      </c>
      <c r="I957" s="31" t="s">
        <v>1970</v>
      </c>
      <c r="J957" s="31">
        <v>6.2293291731669261E-2</v>
      </c>
      <c r="K957" s="31">
        <f t="shared" si="401"/>
        <v>0.39929999999999999</v>
      </c>
      <c r="L957" s="31" t="s">
        <v>1970</v>
      </c>
      <c r="M957" s="64">
        <v>0</v>
      </c>
      <c r="N957" s="31">
        <v>0</v>
      </c>
      <c r="O957" s="65">
        <v>0</v>
      </c>
      <c r="P957" s="28">
        <v>0</v>
      </c>
      <c r="Q957" s="28">
        <v>0.65485199999999999</v>
      </c>
      <c r="R957" s="31">
        <v>0.75307979999999997</v>
      </c>
      <c r="S957" s="31">
        <f t="shared" si="398"/>
        <v>0</v>
      </c>
      <c r="T957" s="31">
        <f t="shared" si="399"/>
        <v>0.39929999999999999</v>
      </c>
      <c r="U957" s="31">
        <f t="shared" si="403"/>
        <v>0</v>
      </c>
      <c r="V957" s="31">
        <f t="shared" si="402"/>
        <v>0</v>
      </c>
      <c r="W957" s="31">
        <f t="shared" si="397"/>
        <v>0</v>
      </c>
      <c r="X957" s="31">
        <v>0</v>
      </c>
      <c r="Y957" s="28">
        <v>0</v>
      </c>
      <c r="Z957" s="28">
        <v>0</v>
      </c>
      <c r="AA957" s="28">
        <v>0</v>
      </c>
      <c r="AB957" s="28">
        <v>0</v>
      </c>
      <c r="AC957" s="28">
        <v>0</v>
      </c>
      <c r="AD957" s="28">
        <v>0</v>
      </c>
      <c r="AE957" s="28">
        <v>0</v>
      </c>
      <c r="AF957" s="28">
        <v>0</v>
      </c>
      <c r="AG957" s="28">
        <v>0</v>
      </c>
      <c r="AH957" s="28">
        <v>0</v>
      </c>
      <c r="AI957" s="28">
        <v>0</v>
      </c>
      <c r="AJ957" s="28">
        <v>0</v>
      </c>
      <c r="AK957" s="28">
        <v>0</v>
      </c>
      <c r="AL957" s="28">
        <v>0</v>
      </c>
      <c r="AM957" s="28">
        <v>0</v>
      </c>
      <c r="AN957" s="28">
        <v>0</v>
      </c>
      <c r="AO957" s="28">
        <v>0</v>
      </c>
      <c r="AP957" s="28">
        <v>0</v>
      </c>
      <c r="AQ957" s="28">
        <v>0</v>
      </c>
      <c r="AR957" s="28">
        <v>0</v>
      </c>
      <c r="AS957" s="28">
        <v>0</v>
      </c>
      <c r="AT957" s="28">
        <v>0</v>
      </c>
      <c r="AU957" s="28">
        <v>0</v>
      </c>
      <c r="AV957" s="28">
        <v>0</v>
      </c>
      <c r="AW957" s="28">
        <v>0.39929999999999999</v>
      </c>
      <c r="AX957" s="28">
        <v>0</v>
      </c>
      <c r="AY957" s="28">
        <v>0</v>
      </c>
      <c r="AZ957" s="28">
        <v>0.39929999999999999</v>
      </c>
      <c r="BA957" s="28">
        <v>0</v>
      </c>
      <c r="BB957" s="28">
        <v>0</v>
      </c>
      <c r="BC957" s="28">
        <v>0</v>
      </c>
      <c r="BD957" s="28">
        <v>0</v>
      </c>
      <c r="BE957" s="28">
        <v>0</v>
      </c>
      <c r="BF957" s="28">
        <v>0</v>
      </c>
      <c r="BG957" s="28">
        <v>0</v>
      </c>
      <c r="BH957" s="28">
        <v>0</v>
      </c>
      <c r="BI957" s="28">
        <v>0</v>
      </c>
      <c r="BJ957" s="28">
        <v>0</v>
      </c>
      <c r="BK957" s="28">
        <v>0</v>
      </c>
      <c r="BL957" s="28">
        <v>0</v>
      </c>
      <c r="BM957" s="28">
        <v>0</v>
      </c>
      <c r="BN957" s="28">
        <v>0</v>
      </c>
      <c r="BO957" s="28">
        <v>0</v>
      </c>
      <c r="BP957" s="28">
        <v>0</v>
      </c>
      <c r="BQ957" s="28">
        <v>0</v>
      </c>
      <c r="BR957" s="28">
        <v>0</v>
      </c>
      <c r="BS957" s="28">
        <v>0</v>
      </c>
      <c r="BT957" s="28">
        <v>0</v>
      </c>
      <c r="BU957" s="28">
        <v>0</v>
      </c>
      <c r="BV957" s="31">
        <f t="shared" si="408"/>
        <v>0.39929999999999999</v>
      </c>
      <c r="BW957" s="31">
        <f t="shared" si="404"/>
        <v>0</v>
      </c>
      <c r="BX957" s="31">
        <f t="shared" si="405"/>
        <v>0</v>
      </c>
      <c r="BY957" s="31">
        <f t="shared" si="406"/>
        <v>0.39929999999999999</v>
      </c>
      <c r="BZ957" s="31">
        <f t="shared" si="407"/>
        <v>0</v>
      </c>
      <c r="CA957" s="31">
        <f t="shared" si="409"/>
        <v>0.39929999999999999</v>
      </c>
      <c r="CB957" s="31">
        <f t="shared" si="410"/>
        <v>0</v>
      </c>
      <c r="CC957" s="31">
        <f t="shared" si="411"/>
        <v>0</v>
      </c>
      <c r="CD957" s="31">
        <f t="shared" si="412"/>
        <v>0.39929999999999999</v>
      </c>
      <c r="CE957" s="31">
        <f t="shared" si="413"/>
        <v>0</v>
      </c>
      <c r="CF957" s="85" t="s">
        <v>1403</v>
      </c>
    </row>
    <row r="958" spans="1:84" ht="54.75" customHeight="1" x14ac:dyDescent="0.25">
      <c r="A958" s="25" t="s">
        <v>128</v>
      </c>
      <c r="B958" s="26" t="s">
        <v>1629</v>
      </c>
      <c r="C958" s="29" t="s">
        <v>1630</v>
      </c>
      <c r="D958" s="63">
        <v>2017</v>
      </c>
      <c r="E958" s="63">
        <v>2017</v>
      </c>
      <c r="F958" s="63" t="s">
        <v>1358</v>
      </c>
      <c r="G958" s="64">
        <v>1.4414976599063961E-2</v>
      </c>
      <c r="H958" s="64">
        <f t="shared" si="400"/>
        <v>9.2399999999999996E-2</v>
      </c>
      <c r="I958" s="31" t="s">
        <v>1970</v>
      </c>
      <c r="J958" s="31">
        <v>1.4414976599063961E-2</v>
      </c>
      <c r="K958" s="31">
        <f t="shared" si="401"/>
        <v>9.2399999999999996E-2</v>
      </c>
      <c r="L958" s="31" t="s">
        <v>1970</v>
      </c>
      <c r="M958" s="64">
        <v>0</v>
      </c>
      <c r="N958" s="31">
        <v>0</v>
      </c>
      <c r="O958" s="65">
        <v>0</v>
      </c>
      <c r="P958" s="28">
        <v>0</v>
      </c>
      <c r="Q958" s="28">
        <v>0.15153599999999998</v>
      </c>
      <c r="R958" s="31">
        <v>0.17426639999999996</v>
      </c>
      <c r="S958" s="31">
        <f t="shared" si="398"/>
        <v>0</v>
      </c>
      <c r="T958" s="31">
        <f t="shared" si="399"/>
        <v>9.2399999999999996E-2</v>
      </c>
      <c r="U958" s="31">
        <f t="shared" si="403"/>
        <v>0</v>
      </c>
      <c r="V958" s="31">
        <f t="shared" si="402"/>
        <v>0</v>
      </c>
      <c r="W958" s="31">
        <f t="shared" si="397"/>
        <v>0</v>
      </c>
      <c r="X958" s="31">
        <v>0</v>
      </c>
      <c r="Y958" s="28">
        <v>0</v>
      </c>
      <c r="Z958" s="28">
        <v>0</v>
      </c>
      <c r="AA958" s="28">
        <v>0</v>
      </c>
      <c r="AB958" s="28">
        <v>0</v>
      </c>
      <c r="AC958" s="28">
        <v>0</v>
      </c>
      <c r="AD958" s="28">
        <v>0</v>
      </c>
      <c r="AE958" s="28">
        <v>0</v>
      </c>
      <c r="AF958" s="28">
        <v>0</v>
      </c>
      <c r="AG958" s="28">
        <v>0</v>
      </c>
      <c r="AH958" s="28">
        <v>0</v>
      </c>
      <c r="AI958" s="28">
        <v>0</v>
      </c>
      <c r="AJ958" s="28">
        <v>0</v>
      </c>
      <c r="AK958" s="28">
        <v>0</v>
      </c>
      <c r="AL958" s="28">
        <v>0</v>
      </c>
      <c r="AM958" s="28">
        <v>0</v>
      </c>
      <c r="AN958" s="28">
        <v>0</v>
      </c>
      <c r="AO958" s="28">
        <v>0</v>
      </c>
      <c r="AP958" s="28">
        <v>0</v>
      </c>
      <c r="AQ958" s="28">
        <v>0</v>
      </c>
      <c r="AR958" s="28">
        <v>0</v>
      </c>
      <c r="AS958" s="28">
        <v>0</v>
      </c>
      <c r="AT958" s="28">
        <v>0</v>
      </c>
      <c r="AU958" s="28">
        <v>0</v>
      </c>
      <c r="AV958" s="28">
        <v>0</v>
      </c>
      <c r="AW958" s="28">
        <v>9.2399999999999996E-2</v>
      </c>
      <c r="AX958" s="28">
        <v>0</v>
      </c>
      <c r="AY958" s="28">
        <v>0</v>
      </c>
      <c r="AZ958" s="28">
        <v>9.2399999999999996E-2</v>
      </c>
      <c r="BA958" s="28">
        <v>0</v>
      </c>
      <c r="BB958" s="28">
        <v>0</v>
      </c>
      <c r="BC958" s="28">
        <v>0</v>
      </c>
      <c r="BD958" s="28">
        <v>0</v>
      </c>
      <c r="BE958" s="28">
        <v>0</v>
      </c>
      <c r="BF958" s="28">
        <v>0</v>
      </c>
      <c r="BG958" s="28">
        <v>0</v>
      </c>
      <c r="BH958" s="28">
        <v>0</v>
      </c>
      <c r="BI958" s="28">
        <v>0</v>
      </c>
      <c r="BJ958" s="28">
        <v>0</v>
      </c>
      <c r="BK958" s="28">
        <v>0</v>
      </c>
      <c r="BL958" s="28">
        <v>0</v>
      </c>
      <c r="BM958" s="28">
        <v>0</v>
      </c>
      <c r="BN958" s="28">
        <v>0</v>
      </c>
      <c r="BO958" s="28">
        <v>0</v>
      </c>
      <c r="BP958" s="28">
        <v>0</v>
      </c>
      <c r="BQ958" s="28">
        <v>0</v>
      </c>
      <c r="BR958" s="28">
        <v>0</v>
      </c>
      <c r="BS958" s="28">
        <v>0</v>
      </c>
      <c r="BT958" s="28">
        <v>0</v>
      </c>
      <c r="BU958" s="28">
        <v>0</v>
      </c>
      <c r="BV958" s="31">
        <f t="shared" si="408"/>
        <v>9.2399999999999996E-2</v>
      </c>
      <c r="BW958" s="31">
        <f t="shared" si="404"/>
        <v>0</v>
      </c>
      <c r="BX958" s="31">
        <f t="shared" si="405"/>
        <v>0</v>
      </c>
      <c r="BY958" s="31">
        <f t="shared" si="406"/>
        <v>9.2399999999999996E-2</v>
      </c>
      <c r="BZ958" s="31">
        <f t="shared" si="407"/>
        <v>0</v>
      </c>
      <c r="CA958" s="31">
        <f t="shared" si="409"/>
        <v>9.2399999999999996E-2</v>
      </c>
      <c r="CB958" s="31">
        <f t="shared" si="410"/>
        <v>0</v>
      </c>
      <c r="CC958" s="31">
        <f t="shared" si="411"/>
        <v>0</v>
      </c>
      <c r="CD958" s="31">
        <f t="shared" si="412"/>
        <v>9.2399999999999996E-2</v>
      </c>
      <c r="CE958" s="31">
        <f t="shared" si="413"/>
        <v>0</v>
      </c>
      <c r="CF958" s="85" t="s">
        <v>1403</v>
      </c>
    </row>
    <row r="959" spans="1:84" ht="54.75" customHeight="1" x14ac:dyDescent="0.25">
      <c r="A959" s="25" t="s">
        <v>128</v>
      </c>
      <c r="B959" s="26" t="s">
        <v>1631</v>
      </c>
      <c r="C959" s="29" t="s">
        <v>1632</v>
      </c>
      <c r="D959" s="63">
        <v>2017</v>
      </c>
      <c r="E959" s="63">
        <v>2017</v>
      </c>
      <c r="F959" s="63" t="s">
        <v>1358</v>
      </c>
      <c r="G959" s="64">
        <v>1.3229329173166927E-2</v>
      </c>
      <c r="H959" s="64">
        <f t="shared" si="400"/>
        <v>8.48E-2</v>
      </c>
      <c r="I959" s="31" t="s">
        <v>1970</v>
      </c>
      <c r="J959" s="31">
        <v>1.3229329173166927E-2</v>
      </c>
      <c r="K959" s="31">
        <f t="shared" si="401"/>
        <v>8.48E-2</v>
      </c>
      <c r="L959" s="31" t="s">
        <v>1970</v>
      </c>
      <c r="M959" s="64">
        <v>0</v>
      </c>
      <c r="N959" s="31">
        <v>0</v>
      </c>
      <c r="O959" s="65">
        <v>0</v>
      </c>
      <c r="P959" s="28">
        <v>0</v>
      </c>
      <c r="Q959" s="28">
        <v>0.139072</v>
      </c>
      <c r="R959" s="31">
        <v>0.15993279999999999</v>
      </c>
      <c r="S959" s="31">
        <f t="shared" si="398"/>
        <v>0</v>
      </c>
      <c r="T959" s="31">
        <f t="shared" si="399"/>
        <v>8.48E-2</v>
      </c>
      <c r="U959" s="31">
        <f t="shared" si="403"/>
        <v>0</v>
      </c>
      <c r="V959" s="31">
        <f t="shared" si="402"/>
        <v>0</v>
      </c>
      <c r="W959" s="31">
        <f t="shared" si="397"/>
        <v>0</v>
      </c>
      <c r="X959" s="31">
        <v>0</v>
      </c>
      <c r="Y959" s="28">
        <v>0</v>
      </c>
      <c r="Z959" s="28">
        <v>0</v>
      </c>
      <c r="AA959" s="28">
        <v>0</v>
      </c>
      <c r="AB959" s="28">
        <v>0</v>
      </c>
      <c r="AC959" s="28">
        <v>0</v>
      </c>
      <c r="AD959" s="28">
        <v>0</v>
      </c>
      <c r="AE959" s="28">
        <v>0</v>
      </c>
      <c r="AF959" s="28">
        <v>0</v>
      </c>
      <c r="AG959" s="28">
        <v>0</v>
      </c>
      <c r="AH959" s="28">
        <v>0</v>
      </c>
      <c r="AI959" s="28">
        <v>0</v>
      </c>
      <c r="AJ959" s="28">
        <v>0</v>
      </c>
      <c r="AK959" s="28">
        <v>0</v>
      </c>
      <c r="AL959" s="28">
        <v>0</v>
      </c>
      <c r="AM959" s="28">
        <v>0</v>
      </c>
      <c r="AN959" s="28">
        <v>0</v>
      </c>
      <c r="AO959" s="28">
        <v>0</v>
      </c>
      <c r="AP959" s="28">
        <v>0</v>
      </c>
      <c r="AQ959" s="28">
        <v>0</v>
      </c>
      <c r="AR959" s="28">
        <v>0</v>
      </c>
      <c r="AS959" s="28">
        <v>0</v>
      </c>
      <c r="AT959" s="28">
        <v>0</v>
      </c>
      <c r="AU959" s="28">
        <v>0</v>
      </c>
      <c r="AV959" s="28">
        <v>0</v>
      </c>
      <c r="AW959" s="28">
        <v>8.48E-2</v>
      </c>
      <c r="AX959" s="28">
        <v>0</v>
      </c>
      <c r="AY959" s="28">
        <v>0</v>
      </c>
      <c r="AZ959" s="28">
        <v>8.48E-2</v>
      </c>
      <c r="BA959" s="28">
        <v>0</v>
      </c>
      <c r="BB959" s="28">
        <v>0</v>
      </c>
      <c r="BC959" s="28">
        <v>0</v>
      </c>
      <c r="BD959" s="28">
        <v>0</v>
      </c>
      <c r="BE959" s="28">
        <v>0</v>
      </c>
      <c r="BF959" s="28">
        <v>0</v>
      </c>
      <c r="BG959" s="28">
        <v>0</v>
      </c>
      <c r="BH959" s="28">
        <v>0</v>
      </c>
      <c r="BI959" s="28">
        <v>0</v>
      </c>
      <c r="BJ959" s="28">
        <v>0</v>
      </c>
      <c r="BK959" s="28">
        <v>0</v>
      </c>
      <c r="BL959" s="28">
        <v>0</v>
      </c>
      <c r="BM959" s="28">
        <v>0</v>
      </c>
      <c r="BN959" s="28">
        <v>0</v>
      </c>
      <c r="BO959" s="28">
        <v>0</v>
      </c>
      <c r="BP959" s="28">
        <v>0</v>
      </c>
      <c r="BQ959" s="28">
        <v>0</v>
      </c>
      <c r="BR959" s="28">
        <v>0</v>
      </c>
      <c r="BS959" s="28">
        <v>0</v>
      </c>
      <c r="BT959" s="28">
        <v>0</v>
      </c>
      <c r="BU959" s="28">
        <v>0</v>
      </c>
      <c r="BV959" s="31">
        <f t="shared" si="408"/>
        <v>8.48E-2</v>
      </c>
      <c r="BW959" s="31">
        <f t="shared" si="404"/>
        <v>0</v>
      </c>
      <c r="BX959" s="31">
        <f t="shared" si="405"/>
        <v>0</v>
      </c>
      <c r="BY959" s="31">
        <f t="shared" si="406"/>
        <v>8.48E-2</v>
      </c>
      <c r="BZ959" s="31">
        <f t="shared" si="407"/>
        <v>0</v>
      </c>
      <c r="CA959" s="31">
        <f t="shared" si="409"/>
        <v>8.48E-2</v>
      </c>
      <c r="CB959" s="31">
        <f t="shared" si="410"/>
        <v>0</v>
      </c>
      <c r="CC959" s="31">
        <f t="shared" si="411"/>
        <v>0</v>
      </c>
      <c r="CD959" s="31">
        <f t="shared" si="412"/>
        <v>8.48E-2</v>
      </c>
      <c r="CE959" s="31">
        <f t="shared" si="413"/>
        <v>0</v>
      </c>
      <c r="CF959" s="85" t="s">
        <v>1403</v>
      </c>
    </row>
    <row r="960" spans="1:84" ht="54.75" customHeight="1" x14ac:dyDescent="0.25">
      <c r="A960" s="25" t="s">
        <v>128</v>
      </c>
      <c r="B960" s="26" t="s">
        <v>1633</v>
      </c>
      <c r="C960" s="29" t="s">
        <v>1634</v>
      </c>
      <c r="D960" s="63">
        <v>2017</v>
      </c>
      <c r="E960" s="63">
        <v>2017</v>
      </c>
      <c r="F960" s="63" t="s">
        <v>1358</v>
      </c>
      <c r="G960" s="64">
        <v>1.8720748829953195E-2</v>
      </c>
      <c r="H960" s="64">
        <f t="shared" si="400"/>
        <v>0.12</v>
      </c>
      <c r="I960" s="31" t="s">
        <v>1970</v>
      </c>
      <c r="J960" s="31">
        <v>1.8720748829953195E-2</v>
      </c>
      <c r="K960" s="31">
        <f t="shared" si="401"/>
        <v>0.12</v>
      </c>
      <c r="L960" s="31" t="s">
        <v>1970</v>
      </c>
      <c r="M960" s="64">
        <v>0</v>
      </c>
      <c r="N960" s="31">
        <v>0</v>
      </c>
      <c r="O960" s="65">
        <v>0</v>
      </c>
      <c r="P960" s="28">
        <v>0</v>
      </c>
      <c r="Q960" s="28">
        <v>0.19679999999999997</v>
      </c>
      <c r="R960" s="31">
        <v>0.22631999999999997</v>
      </c>
      <c r="S960" s="31">
        <f t="shared" si="398"/>
        <v>0</v>
      </c>
      <c r="T960" s="31">
        <f t="shared" si="399"/>
        <v>0.12</v>
      </c>
      <c r="U960" s="31">
        <f t="shared" si="403"/>
        <v>0</v>
      </c>
      <c r="V960" s="31">
        <f t="shared" si="402"/>
        <v>0</v>
      </c>
      <c r="W960" s="31">
        <f t="shared" si="397"/>
        <v>0</v>
      </c>
      <c r="X960" s="31">
        <v>0</v>
      </c>
      <c r="Y960" s="28">
        <v>0</v>
      </c>
      <c r="Z960" s="28">
        <v>0</v>
      </c>
      <c r="AA960" s="28">
        <v>0</v>
      </c>
      <c r="AB960" s="28">
        <v>0</v>
      </c>
      <c r="AC960" s="28">
        <v>0</v>
      </c>
      <c r="AD960" s="28">
        <v>0</v>
      </c>
      <c r="AE960" s="28">
        <v>0</v>
      </c>
      <c r="AF960" s="28">
        <v>0</v>
      </c>
      <c r="AG960" s="28">
        <v>0</v>
      </c>
      <c r="AH960" s="28">
        <v>0</v>
      </c>
      <c r="AI960" s="28">
        <v>0</v>
      </c>
      <c r="AJ960" s="28">
        <v>0</v>
      </c>
      <c r="AK960" s="28">
        <v>0</v>
      </c>
      <c r="AL960" s="28">
        <v>0</v>
      </c>
      <c r="AM960" s="28">
        <v>0</v>
      </c>
      <c r="AN960" s="28">
        <v>0</v>
      </c>
      <c r="AO960" s="28">
        <v>0</v>
      </c>
      <c r="AP960" s="28">
        <v>0</v>
      </c>
      <c r="AQ960" s="28">
        <v>0</v>
      </c>
      <c r="AR960" s="28">
        <v>0</v>
      </c>
      <c r="AS960" s="28">
        <v>0</v>
      </c>
      <c r="AT960" s="28">
        <v>0</v>
      </c>
      <c r="AU960" s="28">
        <v>0</v>
      </c>
      <c r="AV960" s="28">
        <v>0</v>
      </c>
      <c r="AW960" s="28">
        <v>0.12</v>
      </c>
      <c r="AX960" s="28">
        <v>0</v>
      </c>
      <c r="AY960" s="28">
        <v>0</v>
      </c>
      <c r="AZ960" s="28">
        <v>0.12</v>
      </c>
      <c r="BA960" s="28">
        <v>0</v>
      </c>
      <c r="BB960" s="28">
        <v>0</v>
      </c>
      <c r="BC960" s="28">
        <v>0</v>
      </c>
      <c r="BD960" s="28">
        <v>0</v>
      </c>
      <c r="BE960" s="28">
        <v>0</v>
      </c>
      <c r="BF960" s="28">
        <v>0</v>
      </c>
      <c r="BG960" s="28">
        <v>0</v>
      </c>
      <c r="BH960" s="28">
        <v>0</v>
      </c>
      <c r="BI960" s="28">
        <v>0</v>
      </c>
      <c r="BJ960" s="28">
        <v>0</v>
      </c>
      <c r="BK960" s="28">
        <v>0</v>
      </c>
      <c r="BL960" s="28">
        <v>0</v>
      </c>
      <c r="BM960" s="28">
        <v>0</v>
      </c>
      <c r="BN960" s="28">
        <v>0</v>
      </c>
      <c r="BO960" s="28">
        <v>0</v>
      </c>
      <c r="BP960" s="28">
        <v>0</v>
      </c>
      <c r="BQ960" s="28">
        <v>0</v>
      </c>
      <c r="BR960" s="28">
        <v>0</v>
      </c>
      <c r="BS960" s="28">
        <v>0</v>
      </c>
      <c r="BT960" s="28">
        <v>0</v>
      </c>
      <c r="BU960" s="28">
        <v>0</v>
      </c>
      <c r="BV960" s="31">
        <f t="shared" si="408"/>
        <v>0.12</v>
      </c>
      <c r="BW960" s="31">
        <f t="shared" si="404"/>
        <v>0</v>
      </c>
      <c r="BX960" s="31">
        <f t="shared" si="405"/>
        <v>0</v>
      </c>
      <c r="BY960" s="31">
        <f t="shared" si="406"/>
        <v>0.12</v>
      </c>
      <c r="BZ960" s="31">
        <f t="shared" si="407"/>
        <v>0</v>
      </c>
      <c r="CA960" s="31">
        <f t="shared" si="409"/>
        <v>0.12</v>
      </c>
      <c r="CB960" s="31">
        <f t="shared" si="410"/>
        <v>0</v>
      </c>
      <c r="CC960" s="31">
        <f t="shared" si="411"/>
        <v>0</v>
      </c>
      <c r="CD960" s="31">
        <f t="shared" si="412"/>
        <v>0.12</v>
      </c>
      <c r="CE960" s="31">
        <f t="shared" si="413"/>
        <v>0</v>
      </c>
      <c r="CF960" s="85" t="s">
        <v>1403</v>
      </c>
    </row>
    <row r="961" spans="1:84" ht="54.75" customHeight="1" x14ac:dyDescent="0.25">
      <c r="A961" s="25" t="s">
        <v>128</v>
      </c>
      <c r="B961" s="26" t="s">
        <v>1635</v>
      </c>
      <c r="C961" s="29" t="s">
        <v>1636</v>
      </c>
      <c r="D961" s="63">
        <v>2017</v>
      </c>
      <c r="E961" s="63">
        <v>2017</v>
      </c>
      <c r="F961" s="63" t="s">
        <v>1358</v>
      </c>
      <c r="G961" s="64">
        <v>1.5101404056162246E-2</v>
      </c>
      <c r="H961" s="64">
        <f t="shared" si="400"/>
        <v>9.6799999999999997E-2</v>
      </c>
      <c r="I961" s="31" t="s">
        <v>1970</v>
      </c>
      <c r="J961" s="31">
        <v>1.5101404056162246E-2</v>
      </c>
      <c r="K961" s="31">
        <f t="shared" si="401"/>
        <v>9.6799999999999997E-2</v>
      </c>
      <c r="L961" s="31" t="s">
        <v>1970</v>
      </c>
      <c r="M961" s="64">
        <v>0</v>
      </c>
      <c r="N961" s="31">
        <v>0</v>
      </c>
      <c r="O961" s="65">
        <v>0</v>
      </c>
      <c r="P961" s="28">
        <v>0</v>
      </c>
      <c r="Q961" s="28">
        <v>0.15875199999999998</v>
      </c>
      <c r="R961" s="31">
        <v>0.18256479999999997</v>
      </c>
      <c r="S961" s="31">
        <f t="shared" si="398"/>
        <v>0</v>
      </c>
      <c r="T961" s="31">
        <f t="shared" si="399"/>
        <v>9.6799999999999997E-2</v>
      </c>
      <c r="U961" s="31">
        <f t="shared" si="403"/>
        <v>0</v>
      </c>
      <c r="V961" s="31">
        <f t="shared" si="402"/>
        <v>0</v>
      </c>
      <c r="W961" s="31">
        <f t="shared" si="397"/>
        <v>0</v>
      </c>
      <c r="X961" s="31">
        <v>0</v>
      </c>
      <c r="Y961" s="28">
        <v>0</v>
      </c>
      <c r="Z961" s="28">
        <v>0</v>
      </c>
      <c r="AA961" s="28">
        <v>0</v>
      </c>
      <c r="AB961" s="28">
        <v>0</v>
      </c>
      <c r="AC961" s="28">
        <v>0</v>
      </c>
      <c r="AD961" s="28">
        <v>0</v>
      </c>
      <c r="AE961" s="28">
        <v>0</v>
      </c>
      <c r="AF961" s="28">
        <v>0</v>
      </c>
      <c r="AG961" s="28">
        <v>0</v>
      </c>
      <c r="AH961" s="28">
        <v>0</v>
      </c>
      <c r="AI961" s="28">
        <v>0</v>
      </c>
      <c r="AJ961" s="28">
        <v>0</v>
      </c>
      <c r="AK961" s="28">
        <v>0</v>
      </c>
      <c r="AL961" s="28">
        <v>0</v>
      </c>
      <c r="AM961" s="28">
        <v>0</v>
      </c>
      <c r="AN961" s="28">
        <v>0</v>
      </c>
      <c r="AO961" s="28">
        <v>0</v>
      </c>
      <c r="AP961" s="28">
        <v>0</v>
      </c>
      <c r="AQ961" s="28">
        <v>0</v>
      </c>
      <c r="AR961" s="28">
        <v>0</v>
      </c>
      <c r="AS961" s="28">
        <v>0</v>
      </c>
      <c r="AT961" s="28">
        <v>0</v>
      </c>
      <c r="AU961" s="28">
        <v>0</v>
      </c>
      <c r="AV961" s="28">
        <v>0</v>
      </c>
      <c r="AW961" s="28">
        <v>9.6799999999999997E-2</v>
      </c>
      <c r="AX961" s="28">
        <v>0</v>
      </c>
      <c r="AY961" s="28">
        <v>0</v>
      </c>
      <c r="AZ961" s="28">
        <v>9.6799999999999997E-2</v>
      </c>
      <c r="BA961" s="28">
        <v>0</v>
      </c>
      <c r="BB961" s="28">
        <v>0</v>
      </c>
      <c r="BC961" s="28">
        <v>0</v>
      </c>
      <c r="BD961" s="28">
        <v>0</v>
      </c>
      <c r="BE961" s="28">
        <v>0</v>
      </c>
      <c r="BF961" s="28">
        <v>0</v>
      </c>
      <c r="BG961" s="28">
        <v>0</v>
      </c>
      <c r="BH961" s="28">
        <v>0</v>
      </c>
      <c r="BI961" s="28">
        <v>0</v>
      </c>
      <c r="BJ961" s="28">
        <v>0</v>
      </c>
      <c r="BK961" s="28">
        <v>0</v>
      </c>
      <c r="BL961" s="28">
        <v>0</v>
      </c>
      <c r="BM961" s="28">
        <v>0</v>
      </c>
      <c r="BN961" s="28">
        <v>0</v>
      </c>
      <c r="BO961" s="28">
        <v>0</v>
      </c>
      <c r="BP961" s="28">
        <v>0</v>
      </c>
      <c r="BQ961" s="28">
        <v>0</v>
      </c>
      <c r="BR961" s="28">
        <v>0</v>
      </c>
      <c r="BS961" s="28">
        <v>0</v>
      </c>
      <c r="BT961" s="28">
        <v>0</v>
      </c>
      <c r="BU961" s="28">
        <v>0</v>
      </c>
      <c r="BV961" s="31">
        <f t="shared" si="408"/>
        <v>9.6799999999999997E-2</v>
      </c>
      <c r="BW961" s="31">
        <f t="shared" si="404"/>
        <v>0</v>
      </c>
      <c r="BX961" s="31">
        <f t="shared" si="405"/>
        <v>0</v>
      </c>
      <c r="BY961" s="31">
        <f t="shared" si="406"/>
        <v>9.6799999999999997E-2</v>
      </c>
      <c r="BZ961" s="31">
        <f t="shared" si="407"/>
        <v>0</v>
      </c>
      <c r="CA961" s="31">
        <f t="shared" si="409"/>
        <v>9.6799999999999997E-2</v>
      </c>
      <c r="CB961" s="31">
        <f t="shared" si="410"/>
        <v>0</v>
      </c>
      <c r="CC961" s="31">
        <f t="shared" si="411"/>
        <v>0</v>
      </c>
      <c r="CD961" s="31">
        <f t="shared" si="412"/>
        <v>9.6799999999999997E-2</v>
      </c>
      <c r="CE961" s="31">
        <f t="shared" si="413"/>
        <v>0</v>
      </c>
      <c r="CF961" s="85" t="s">
        <v>1403</v>
      </c>
    </row>
    <row r="962" spans="1:84" ht="54.75" customHeight="1" x14ac:dyDescent="0.25">
      <c r="A962" s="7" t="s">
        <v>128</v>
      </c>
      <c r="B962" s="17" t="s">
        <v>995</v>
      </c>
      <c r="C962" s="8" t="s">
        <v>996</v>
      </c>
      <c r="D962" s="63">
        <v>2018</v>
      </c>
      <c r="E962" s="63">
        <v>2018</v>
      </c>
      <c r="F962" s="63" t="s">
        <v>1358</v>
      </c>
      <c r="G962" s="64">
        <v>3.0169256497132029</v>
      </c>
      <c r="H962" s="64">
        <f t="shared" si="400"/>
        <v>0</v>
      </c>
      <c r="I962" s="31" t="s">
        <v>1314</v>
      </c>
      <c r="J962" s="31">
        <v>0</v>
      </c>
      <c r="K962" s="31">
        <f t="shared" si="401"/>
        <v>0</v>
      </c>
      <c r="L962" s="31" t="s">
        <v>1314</v>
      </c>
      <c r="M962" s="64">
        <v>0</v>
      </c>
      <c r="N962" s="31">
        <v>0</v>
      </c>
      <c r="O962" s="65">
        <v>25.431476456822413</v>
      </c>
      <c r="P962" s="28">
        <v>29.246197925345772</v>
      </c>
      <c r="Q962" s="28">
        <v>0</v>
      </c>
      <c r="R962" s="31">
        <v>0</v>
      </c>
      <c r="S962" s="31">
        <f t="shared" si="398"/>
        <v>0</v>
      </c>
      <c r="T962" s="31">
        <f t="shared" si="399"/>
        <v>0</v>
      </c>
      <c r="U962" s="31">
        <f t="shared" si="403"/>
        <v>0</v>
      </c>
      <c r="V962" s="31">
        <f t="shared" si="402"/>
        <v>0</v>
      </c>
      <c r="W962" s="31">
        <f t="shared" ref="W962:W1025" si="414">AC962+BQ962</f>
        <v>0</v>
      </c>
      <c r="X962" s="31">
        <v>0</v>
      </c>
      <c r="Y962" s="28">
        <v>0</v>
      </c>
      <c r="Z962" s="28">
        <v>0</v>
      </c>
      <c r="AA962" s="28">
        <v>0</v>
      </c>
      <c r="AB962" s="28">
        <v>0</v>
      </c>
      <c r="AC962" s="28">
        <v>0</v>
      </c>
      <c r="AD962" s="28">
        <v>0</v>
      </c>
      <c r="AE962" s="28">
        <v>0</v>
      </c>
      <c r="AF962" s="28">
        <v>0</v>
      </c>
      <c r="AG962" s="28">
        <v>0</v>
      </c>
      <c r="AH962" s="28">
        <v>0</v>
      </c>
      <c r="AI962" s="28">
        <v>0</v>
      </c>
      <c r="AJ962" s="28">
        <v>0</v>
      </c>
      <c r="AK962" s="28">
        <v>0</v>
      </c>
      <c r="AL962" s="28">
        <v>0</v>
      </c>
      <c r="AM962" s="28">
        <v>0</v>
      </c>
      <c r="AN962" s="28">
        <v>0</v>
      </c>
      <c r="AO962" s="28">
        <v>0</v>
      </c>
      <c r="AP962" s="28">
        <v>0</v>
      </c>
      <c r="AQ962" s="28">
        <v>0</v>
      </c>
      <c r="AR962" s="28">
        <v>0</v>
      </c>
      <c r="AS962" s="28">
        <v>0</v>
      </c>
      <c r="AT962" s="28">
        <v>0</v>
      </c>
      <c r="AU962" s="28">
        <v>0</v>
      </c>
      <c r="AV962" s="28">
        <v>0</v>
      </c>
      <c r="AW962" s="28">
        <v>0</v>
      </c>
      <c r="AX962" s="28">
        <v>0</v>
      </c>
      <c r="AY962" s="28">
        <v>0</v>
      </c>
      <c r="AZ962" s="28">
        <v>0</v>
      </c>
      <c r="BA962" s="28">
        <v>0</v>
      </c>
      <c r="BB962" s="28">
        <v>0</v>
      </c>
      <c r="BC962" s="28">
        <v>0</v>
      </c>
      <c r="BD962" s="28">
        <v>0</v>
      </c>
      <c r="BE962" s="28">
        <v>0</v>
      </c>
      <c r="BF962" s="28">
        <v>0</v>
      </c>
      <c r="BG962" s="28">
        <v>0</v>
      </c>
      <c r="BH962" s="28">
        <v>0</v>
      </c>
      <c r="BI962" s="28">
        <v>0</v>
      </c>
      <c r="BJ962" s="28">
        <v>0</v>
      </c>
      <c r="BK962" s="28">
        <v>0</v>
      </c>
      <c r="BL962" s="28">
        <v>0</v>
      </c>
      <c r="BM962" s="28">
        <v>0</v>
      </c>
      <c r="BN962" s="28">
        <v>0</v>
      </c>
      <c r="BO962" s="28">
        <v>0</v>
      </c>
      <c r="BP962" s="28">
        <v>0</v>
      </c>
      <c r="BQ962" s="28">
        <v>0</v>
      </c>
      <c r="BR962" s="28">
        <v>0</v>
      </c>
      <c r="BS962" s="28">
        <v>0</v>
      </c>
      <c r="BT962" s="28">
        <v>0</v>
      </c>
      <c r="BU962" s="28">
        <v>0</v>
      </c>
      <c r="BV962" s="31">
        <f t="shared" si="408"/>
        <v>0</v>
      </c>
      <c r="BW962" s="31">
        <f t="shared" si="404"/>
        <v>0</v>
      </c>
      <c r="BX962" s="31">
        <f t="shared" si="405"/>
        <v>0</v>
      </c>
      <c r="BY962" s="31">
        <f t="shared" si="406"/>
        <v>0</v>
      </c>
      <c r="BZ962" s="31">
        <f t="shared" si="407"/>
        <v>0</v>
      </c>
      <c r="CA962" s="31">
        <f t="shared" si="409"/>
        <v>0</v>
      </c>
      <c r="CB962" s="31">
        <f t="shared" si="410"/>
        <v>0</v>
      </c>
      <c r="CC962" s="31">
        <f t="shared" si="411"/>
        <v>0</v>
      </c>
      <c r="CD962" s="31">
        <f t="shared" si="412"/>
        <v>0</v>
      </c>
      <c r="CE962" s="31">
        <f t="shared" si="413"/>
        <v>0</v>
      </c>
      <c r="CF962" s="85" t="s">
        <v>1972</v>
      </c>
    </row>
    <row r="963" spans="1:84" ht="54.75" customHeight="1" x14ac:dyDescent="0.25">
      <c r="A963" s="7" t="s">
        <v>128</v>
      </c>
      <c r="B963" s="17" t="s">
        <v>997</v>
      </c>
      <c r="C963" s="8" t="s">
        <v>998</v>
      </c>
      <c r="D963" s="63">
        <v>2018</v>
      </c>
      <c r="E963" s="63">
        <v>2018</v>
      </c>
      <c r="F963" s="63" t="s">
        <v>1358</v>
      </c>
      <c r="G963" s="64">
        <v>3.4538275365125877</v>
      </c>
      <c r="H963" s="64">
        <f t="shared" si="400"/>
        <v>11.398170816672707</v>
      </c>
      <c r="I963" s="31" t="s">
        <v>1314</v>
      </c>
      <c r="J963" s="31">
        <v>0.94967360331168482</v>
      </c>
      <c r="K963" s="31">
        <f t="shared" si="401"/>
        <v>5.8140935692000006</v>
      </c>
      <c r="L963" s="31" t="s">
        <v>1314</v>
      </c>
      <c r="M963" s="64">
        <v>0</v>
      </c>
      <c r="N963" s="31">
        <v>0</v>
      </c>
      <c r="O963" s="65">
        <v>29.114384601786504</v>
      </c>
      <c r="P963" s="28">
        <v>33.481542292054478</v>
      </c>
      <c r="Q963" s="28">
        <v>9.1578924914552378</v>
      </c>
      <c r="R963" s="31">
        <v>10.531576365173523</v>
      </c>
      <c r="S963" s="31">
        <f t="shared" si="398"/>
        <v>5.584077247472707</v>
      </c>
      <c r="T963" s="31">
        <f t="shared" si="399"/>
        <v>5.8140935692000006</v>
      </c>
      <c r="U963" s="31">
        <f t="shared" si="403"/>
        <v>5.584077247472707</v>
      </c>
      <c r="V963" s="31">
        <f t="shared" si="402"/>
        <v>0</v>
      </c>
      <c r="W963" s="31">
        <f t="shared" si="414"/>
        <v>0</v>
      </c>
      <c r="X963" s="31">
        <v>0</v>
      </c>
      <c r="Y963" s="28">
        <v>0</v>
      </c>
      <c r="Z963" s="28">
        <v>0</v>
      </c>
      <c r="AA963" s="28">
        <v>0</v>
      </c>
      <c r="AB963" s="28">
        <v>0</v>
      </c>
      <c r="AC963" s="28">
        <v>0</v>
      </c>
      <c r="AD963" s="28">
        <v>0</v>
      </c>
      <c r="AE963" s="28">
        <v>0</v>
      </c>
      <c r="AF963" s="28">
        <v>0</v>
      </c>
      <c r="AG963" s="28">
        <v>0</v>
      </c>
      <c r="AH963" s="28">
        <v>0</v>
      </c>
      <c r="AI963" s="28">
        <v>0</v>
      </c>
      <c r="AJ963" s="28">
        <v>0</v>
      </c>
      <c r="AK963" s="28">
        <v>0</v>
      </c>
      <c r="AL963" s="28">
        <v>0</v>
      </c>
      <c r="AM963" s="28">
        <v>0</v>
      </c>
      <c r="AN963" s="28">
        <v>0</v>
      </c>
      <c r="AO963" s="28">
        <v>0</v>
      </c>
      <c r="AP963" s="28">
        <v>0</v>
      </c>
      <c r="AQ963" s="28">
        <v>0</v>
      </c>
      <c r="AR963" s="28">
        <v>0</v>
      </c>
      <c r="AS963" s="28">
        <v>0</v>
      </c>
      <c r="AT963" s="28">
        <v>0</v>
      </c>
      <c r="AU963" s="28">
        <v>0</v>
      </c>
      <c r="AV963" s="28">
        <v>0</v>
      </c>
      <c r="AW963" s="28">
        <v>0</v>
      </c>
      <c r="AX963" s="28">
        <v>0</v>
      </c>
      <c r="AY963" s="28">
        <v>0</v>
      </c>
      <c r="AZ963" s="28">
        <v>0</v>
      </c>
      <c r="BA963" s="28">
        <v>0</v>
      </c>
      <c r="BB963" s="28">
        <v>5.584077247472707</v>
      </c>
      <c r="BC963" s="28">
        <v>0</v>
      </c>
      <c r="BD963" s="28">
        <v>0</v>
      </c>
      <c r="BE963" s="28">
        <v>5.584077247472707</v>
      </c>
      <c r="BF963" s="28">
        <v>0</v>
      </c>
      <c r="BG963" s="28">
        <v>5.8140935692000006</v>
      </c>
      <c r="BH963" s="28">
        <v>0</v>
      </c>
      <c r="BI963" s="28">
        <v>0</v>
      </c>
      <c r="BJ963" s="28">
        <v>5.8140935692000006</v>
      </c>
      <c r="BK963" s="28">
        <v>0</v>
      </c>
      <c r="BL963" s="28">
        <v>0</v>
      </c>
      <c r="BM963" s="28">
        <v>0</v>
      </c>
      <c r="BN963" s="28">
        <v>0</v>
      </c>
      <c r="BO963" s="28">
        <v>0</v>
      </c>
      <c r="BP963" s="28">
        <v>0</v>
      </c>
      <c r="BQ963" s="28">
        <v>0</v>
      </c>
      <c r="BR963" s="28">
        <v>0</v>
      </c>
      <c r="BS963" s="28">
        <v>0</v>
      </c>
      <c r="BT963" s="28">
        <v>0</v>
      </c>
      <c r="BU963" s="28">
        <v>0</v>
      </c>
      <c r="BV963" s="31">
        <f t="shared" si="408"/>
        <v>11.398170816672707</v>
      </c>
      <c r="BW963" s="31">
        <f t="shared" si="404"/>
        <v>0</v>
      </c>
      <c r="BX963" s="31">
        <f t="shared" si="405"/>
        <v>0</v>
      </c>
      <c r="BY963" s="31">
        <f t="shared" si="406"/>
        <v>11.398170816672707</v>
      </c>
      <c r="BZ963" s="31">
        <f t="shared" si="407"/>
        <v>0</v>
      </c>
      <c r="CA963" s="31">
        <f t="shared" si="409"/>
        <v>5.8140935692000006</v>
      </c>
      <c r="CB963" s="31">
        <f t="shared" si="410"/>
        <v>0</v>
      </c>
      <c r="CC963" s="31">
        <f t="shared" si="411"/>
        <v>0</v>
      </c>
      <c r="CD963" s="31">
        <f t="shared" si="412"/>
        <v>5.8140935692000006</v>
      </c>
      <c r="CE963" s="31">
        <f t="shared" si="413"/>
        <v>0</v>
      </c>
      <c r="CF963" s="85" t="s">
        <v>1402</v>
      </c>
    </row>
    <row r="964" spans="1:84" ht="54.75" customHeight="1" x14ac:dyDescent="0.25">
      <c r="A964" s="7" t="s">
        <v>128</v>
      </c>
      <c r="B964" s="17" t="s">
        <v>999</v>
      </c>
      <c r="C964" s="8" t="s">
        <v>1000</v>
      </c>
      <c r="D964" s="63">
        <v>2018</v>
      </c>
      <c r="E964" s="63">
        <v>2018</v>
      </c>
      <c r="F964" s="63" t="s">
        <v>1358</v>
      </c>
      <c r="G964" s="64">
        <v>1.270642826960013</v>
      </c>
      <c r="H964" s="64">
        <f t="shared" si="400"/>
        <v>4.1493509072296471</v>
      </c>
      <c r="I964" s="31" t="s">
        <v>1314</v>
      </c>
      <c r="J964" s="31">
        <v>0.46113542371252508</v>
      </c>
      <c r="K964" s="31">
        <f t="shared" si="401"/>
        <v>1.4378781557999998</v>
      </c>
      <c r="L964" s="31" t="s">
        <v>1314</v>
      </c>
      <c r="M964" s="64">
        <v>0</v>
      </c>
      <c r="N964" s="31">
        <v>0</v>
      </c>
      <c r="O964" s="65">
        <v>10.711010774142123</v>
      </c>
      <c r="P964" s="28">
        <v>12.31766239026344</v>
      </c>
      <c r="Q964" s="28">
        <v>4.4468211179446211</v>
      </c>
      <c r="R964" s="31">
        <v>5.113844285636314</v>
      </c>
      <c r="S964" s="31">
        <f t="shared" si="398"/>
        <v>2.7114727514296471</v>
      </c>
      <c r="T964" s="31">
        <f t="shared" si="399"/>
        <v>1.4378781557999998</v>
      </c>
      <c r="U964" s="31">
        <f t="shared" si="403"/>
        <v>2.7114727514296471</v>
      </c>
      <c r="V964" s="31">
        <f t="shared" si="402"/>
        <v>0</v>
      </c>
      <c r="W964" s="31">
        <f t="shared" si="414"/>
        <v>0</v>
      </c>
      <c r="X964" s="31">
        <v>0</v>
      </c>
      <c r="Y964" s="28">
        <v>0</v>
      </c>
      <c r="Z964" s="28">
        <v>0</v>
      </c>
      <c r="AA964" s="28">
        <v>0</v>
      </c>
      <c r="AB964" s="28">
        <v>0</v>
      </c>
      <c r="AC964" s="28">
        <v>0</v>
      </c>
      <c r="AD964" s="28">
        <v>0</v>
      </c>
      <c r="AE964" s="28">
        <v>0</v>
      </c>
      <c r="AF964" s="28">
        <v>0</v>
      </c>
      <c r="AG964" s="28">
        <v>0</v>
      </c>
      <c r="AH964" s="28">
        <v>0</v>
      </c>
      <c r="AI964" s="28">
        <v>0</v>
      </c>
      <c r="AJ964" s="28">
        <v>0</v>
      </c>
      <c r="AK964" s="28">
        <v>0</v>
      </c>
      <c r="AL964" s="28">
        <v>0</v>
      </c>
      <c r="AM964" s="28">
        <v>0</v>
      </c>
      <c r="AN964" s="28">
        <v>0</v>
      </c>
      <c r="AO964" s="28">
        <v>0</v>
      </c>
      <c r="AP964" s="28">
        <v>0</v>
      </c>
      <c r="AQ964" s="28">
        <v>0</v>
      </c>
      <c r="AR964" s="28">
        <v>0</v>
      </c>
      <c r="AS964" s="28">
        <v>0</v>
      </c>
      <c r="AT964" s="28">
        <v>0</v>
      </c>
      <c r="AU964" s="28">
        <v>0</v>
      </c>
      <c r="AV964" s="28">
        <v>0</v>
      </c>
      <c r="AW964" s="28">
        <v>0</v>
      </c>
      <c r="AX964" s="28">
        <v>0</v>
      </c>
      <c r="AY964" s="28">
        <v>0</v>
      </c>
      <c r="AZ964" s="28">
        <v>0</v>
      </c>
      <c r="BA964" s="28">
        <v>0</v>
      </c>
      <c r="BB964" s="28">
        <v>2.7114727514296471</v>
      </c>
      <c r="BC964" s="28">
        <v>0</v>
      </c>
      <c r="BD964" s="28">
        <v>0</v>
      </c>
      <c r="BE964" s="28">
        <v>2.7114727514296471</v>
      </c>
      <c r="BF964" s="28">
        <v>0</v>
      </c>
      <c r="BG964" s="28">
        <v>1.4378781557999998</v>
      </c>
      <c r="BH964" s="28">
        <v>0</v>
      </c>
      <c r="BI964" s="28">
        <v>0</v>
      </c>
      <c r="BJ964" s="28">
        <v>1.4378781557999998</v>
      </c>
      <c r="BK964" s="28">
        <v>0</v>
      </c>
      <c r="BL964" s="28">
        <v>0</v>
      </c>
      <c r="BM964" s="28">
        <v>0</v>
      </c>
      <c r="BN964" s="28">
        <v>0</v>
      </c>
      <c r="BO964" s="28">
        <v>0</v>
      </c>
      <c r="BP964" s="28">
        <v>0</v>
      </c>
      <c r="BQ964" s="28">
        <v>0</v>
      </c>
      <c r="BR964" s="28">
        <v>0</v>
      </c>
      <c r="BS964" s="28">
        <v>0</v>
      </c>
      <c r="BT964" s="28">
        <v>0</v>
      </c>
      <c r="BU964" s="28">
        <v>0</v>
      </c>
      <c r="BV964" s="31">
        <f t="shared" si="408"/>
        <v>4.1493509072296471</v>
      </c>
      <c r="BW964" s="31">
        <f t="shared" si="404"/>
        <v>0</v>
      </c>
      <c r="BX964" s="31">
        <f t="shared" si="405"/>
        <v>0</v>
      </c>
      <c r="BY964" s="31">
        <f t="shared" si="406"/>
        <v>4.1493509072296471</v>
      </c>
      <c r="BZ964" s="31">
        <f t="shared" si="407"/>
        <v>0</v>
      </c>
      <c r="CA964" s="31">
        <f t="shared" si="409"/>
        <v>1.4378781557999998</v>
      </c>
      <c r="CB964" s="31">
        <f t="shared" si="410"/>
        <v>0</v>
      </c>
      <c r="CC964" s="31">
        <f t="shared" si="411"/>
        <v>0</v>
      </c>
      <c r="CD964" s="31">
        <f t="shared" si="412"/>
        <v>1.4378781557999998</v>
      </c>
      <c r="CE964" s="31">
        <f t="shared" si="413"/>
        <v>0</v>
      </c>
      <c r="CF964" s="85" t="s">
        <v>1402</v>
      </c>
    </row>
    <row r="965" spans="1:84" ht="54.75" customHeight="1" x14ac:dyDescent="0.25">
      <c r="A965" s="7" t="s">
        <v>128</v>
      </c>
      <c r="B965" s="17" t="s">
        <v>1001</v>
      </c>
      <c r="C965" s="8" t="s">
        <v>1002</v>
      </c>
      <c r="D965" s="63">
        <v>2018</v>
      </c>
      <c r="E965" s="63">
        <v>2018</v>
      </c>
      <c r="F965" s="63" t="s">
        <v>1358</v>
      </c>
      <c r="G965" s="64">
        <v>1.2564651680190371</v>
      </c>
      <c r="H965" s="64">
        <f t="shared" si="400"/>
        <v>2.9712718127999995</v>
      </c>
      <c r="I965" s="31" t="s">
        <v>1314</v>
      </c>
      <c r="J965" s="31">
        <v>0.39476539836964963</v>
      </c>
      <c r="K965" s="31">
        <f t="shared" si="401"/>
        <v>0.65005251280000009</v>
      </c>
      <c r="L965" s="31" t="s">
        <v>1314</v>
      </c>
      <c r="M965" s="64">
        <v>0</v>
      </c>
      <c r="N965" s="31">
        <v>0</v>
      </c>
      <c r="O965" s="65">
        <v>10.591498780333273</v>
      </c>
      <c r="P965" s="28">
        <v>12.180223597383263</v>
      </c>
      <c r="Q965" s="28">
        <v>3.8068016895582049</v>
      </c>
      <c r="R965" s="31">
        <v>4.3778219429919352</v>
      </c>
      <c r="S965" s="31">
        <f t="shared" si="398"/>
        <v>2.3212192999999997</v>
      </c>
      <c r="T965" s="31">
        <f t="shared" si="399"/>
        <v>0.65005251280000009</v>
      </c>
      <c r="U965" s="31">
        <f t="shared" si="403"/>
        <v>2.3212192999999997</v>
      </c>
      <c r="V965" s="31">
        <f t="shared" si="402"/>
        <v>0</v>
      </c>
      <c r="W965" s="31">
        <f t="shared" si="414"/>
        <v>0</v>
      </c>
      <c r="X965" s="31">
        <v>0</v>
      </c>
      <c r="Y965" s="28">
        <v>0</v>
      </c>
      <c r="Z965" s="28">
        <v>0</v>
      </c>
      <c r="AA965" s="28">
        <v>0</v>
      </c>
      <c r="AB965" s="28">
        <v>0</v>
      </c>
      <c r="AC965" s="28">
        <v>0</v>
      </c>
      <c r="AD965" s="28">
        <v>0</v>
      </c>
      <c r="AE965" s="28">
        <v>0</v>
      </c>
      <c r="AF965" s="28">
        <v>0</v>
      </c>
      <c r="AG965" s="28">
        <v>0</v>
      </c>
      <c r="AH965" s="28">
        <v>0</v>
      </c>
      <c r="AI965" s="28">
        <v>0</v>
      </c>
      <c r="AJ965" s="28">
        <v>0</v>
      </c>
      <c r="AK965" s="28">
        <v>0</v>
      </c>
      <c r="AL965" s="28">
        <v>0</v>
      </c>
      <c r="AM965" s="28">
        <v>0</v>
      </c>
      <c r="AN965" s="28">
        <v>0</v>
      </c>
      <c r="AO965" s="28">
        <v>0</v>
      </c>
      <c r="AP965" s="28">
        <v>0</v>
      </c>
      <c r="AQ965" s="28">
        <v>0</v>
      </c>
      <c r="AR965" s="28">
        <v>0</v>
      </c>
      <c r="AS965" s="28">
        <v>0</v>
      </c>
      <c r="AT965" s="28">
        <v>0</v>
      </c>
      <c r="AU965" s="28">
        <v>0</v>
      </c>
      <c r="AV965" s="28">
        <v>0</v>
      </c>
      <c r="AW965" s="28">
        <v>0</v>
      </c>
      <c r="AX965" s="28">
        <v>0</v>
      </c>
      <c r="AY965" s="28">
        <v>0</v>
      </c>
      <c r="AZ965" s="28">
        <v>0</v>
      </c>
      <c r="BA965" s="28">
        <v>0</v>
      </c>
      <c r="BB965" s="28">
        <v>2.3212192999999997</v>
      </c>
      <c r="BC965" s="28">
        <v>0</v>
      </c>
      <c r="BD965" s="28">
        <v>0</v>
      </c>
      <c r="BE965" s="28">
        <v>2.3212192999999997</v>
      </c>
      <c r="BF965" s="28">
        <v>0</v>
      </c>
      <c r="BG965" s="28">
        <v>0.65005251280000009</v>
      </c>
      <c r="BH965" s="28">
        <v>0</v>
      </c>
      <c r="BI965" s="28">
        <v>0</v>
      </c>
      <c r="BJ965" s="28">
        <v>0.65005251280000009</v>
      </c>
      <c r="BK965" s="28">
        <v>0</v>
      </c>
      <c r="BL965" s="28">
        <v>0</v>
      </c>
      <c r="BM965" s="28">
        <v>0</v>
      </c>
      <c r="BN965" s="28">
        <v>0</v>
      </c>
      <c r="BO965" s="28">
        <v>0</v>
      </c>
      <c r="BP965" s="28">
        <v>0</v>
      </c>
      <c r="BQ965" s="28">
        <v>0</v>
      </c>
      <c r="BR965" s="28">
        <v>0</v>
      </c>
      <c r="BS965" s="28">
        <v>0</v>
      </c>
      <c r="BT965" s="28">
        <v>0</v>
      </c>
      <c r="BU965" s="28">
        <v>0</v>
      </c>
      <c r="BV965" s="31">
        <f t="shared" si="408"/>
        <v>2.9712718127999995</v>
      </c>
      <c r="BW965" s="31">
        <f t="shared" si="404"/>
        <v>0</v>
      </c>
      <c r="BX965" s="31">
        <f t="shared" si="405"/>
        <v>0</v>
      </c>
      <c r="BY965" s="31">
        <f t="shared" si="406"/>
        <v>2.9712718127999995</v>
      </c>
      <c r="BZ965" s="31">
        <f t="shared" si="407"/>
        <v>0</v>
      </c>
      <c r="CA965" s="31">
        <f t="shared" si="409"/>
        <v>0.65005251280000009</v>
      </c>
      <c r="CB965" s="31">
        <f t="shared" si="410"/>
        <v>0</v>
      </c>
      <c r="CC965" s="31">
        <f t="shared" si="411"/>
        <v>0</v>
      </c>
      <c r="CD965" s="31">
        <f t="shared" si="412"/>
        <v>0.65005251280000009</v>
      </c>
      <c r="CE965" s="31">
        <f t="shared" si="413"/>
        <v>0</v>
      </c>
      <c r="CF965" s="85" t="s">
        <v>1402</v>
      </c>
    </row>
    <row r="966" spans="1:84" ht="54.75" customHeight="1" x14ac:dyDescent="0.25">
      <c r="A966" s="7" t="s">
        <v>128</v>
      </c>
      <c r="B966" s="17" t="s">
        <v>1003</v>
      </c>
      <c r="C966" s="8" t="s">
        <v>1004</v>
      </c>
      <c r="D966" s="63">
        <v>2018</v>
      </c>
      <c r="E966" s="63">
        <v>2018</v>
      </c>
      <c r="F966" s="63" t="s">
        <v>1358</v>
      </c>
      <c r="G966" s="64">
        <v>1.1769388163240151</v>
      </c>
      <c r="H966" s="64">
        <f t="shared" si="400"/>
        <v>0</v>
      </c>
      <c r="I966" s="31" t="s">
        <v>1314</v>
      </c>
      <c r="J966" s="31">
        <v>0</v>
      </c>
      <c r="K966" s="31">
        <f t="shared" si="401"/>
        <v>0</v>
      </c>
      <c r="L966" s="31" t="s">
        <v>1314</v>
      </c>
      <c r="M966" s="64">
        <v>0</v>
      </c>
      <c r="N966" s="31">
        <v>0</v>
      </c>
      <c r="O966" s="65">
        <v>9.9211234460849163</v>
      </c>
      <c r="P966" s="28">
        <v>11.409291962997653</v>
      </c>
      <c r="Q966" s="28">
        <v>0</v>
      </c>
      <c r="R966" s="31">
        <v>0</v>
      </c>
      <c r="S966" s="31">
        <f t="shared" si="398"/>
        <v>0</v>
      </c>
      <c r="T966" s="31">
        <f t="shared" si="399"/>
        <v>0</v>
      </c>
      <c r="U966" s="31">
        <f t="shared" si="403"/>
        <v>0</v>
      </c>
      <c r="V966" s="31">
        <f t="shared" si="402"/>
        <v>0</v>
      </c>
      <c r="W966" s="31">
        <f t="shared" si="414"/>
        <v>0</v>
      </c>
      <c r="X966" s="31">
        <v>0</v>
      </c>
      <c r="Y966" s="28">
        <v>0</v>
      </c>
      <c r="Z966" s="28">
        <v>0</v>
      </c>
      <c r="AA966" s="28">
        <v>0</v>
      </c>
      <c r="AB966" s="28">
        <v>0</v>
      </c>
      <c r="AC966" s="28">
        <v>0</v>
      </c>
      <c r="AD966" s="28">
        <v>0</v>
      </c>
      <c r="AE966" s="28">
        <v>0</v>
      </c>
      <c r="AF966" s="28">
        <v>0</v>
      </c>
      <c r="AG966" s="28">
        <v>0</v>
      </c>
      <c r="AH966" s="28">
        <v>0</v>
      </c>
      <c r="AI966" s="28">
        <v>0</v>
      </c>
      <c r="AJ966" s="28">
        <v>0</v>
      </c>
      <c r="AK966" s="28">
        <v>0</v>
      </c>
      <c r="AL966" s="28">
        <v>0</v>
      </c>
      <c r="AM966" s="28">
        <v>0</v>
      </c>
      <c r="AN966" s="28">
        <v>0</v>
      </c>
      <c r="AO966" s="28">
        <v>0</v>
      </c>
      <c r="AP966" s="28">
        <v>0</v>
      </c>
      <c r="AQ966" s="28">
        <v>0</v>
      </c>
      <c r="AR966" s="28">
        <v>0</v>
      </c>
      <c r="AS966" s="28">
        <v>0</v>
      </c>
      <c r="AT966" s="28">
        <v>0</v>
      </c>
      <c r="AU966" s="28">
        <v>0</v>
      </c>
      <c r="AV966" s="28">
        <v>0</v>
      </c>
      <c r="AW966" s="28">
        <v>0</v>
      </c>
      <c r="AX966" s="28">
        <v>0</v>
      </c>
      <c r="AY966" s="28">
        <v>0</v>
      </c>
      <c r="AZ966" s="28">
        <v>0</v>
      </c>
      <c r="BA966" s="28">
        <v>0</v>
      </c>
      <c r="BB966" s="28">
        <v>0</v>
      </c>
      <c r="BC966" s="28">
        <v>0</v>
      </c>
      <c r="BD966" s="28">
        <v>0</v>
      </c>
      <c r="BE966" s="28">
        <v>0</v>
      </c>
      <c r="BF966" s="28">
        <v>0</v>
      </c>
      <c r="BG966" s="28">
        <v>0</v>
      </c>
      <c r="BH966" s="28">
        <v>0</v>
      </c>
      <c r="BI966" s="28">
        <v>0</v>
      </c>
      <c r="BJ966" s="28">
        <v>0</v>
      </c>
      <c r="BK966" s="28">
        <v>0</v>
      </c>
      <c r="BL966" s="28">
        <v>0</v>
      </c>
      <c r="BM966" s="28">
        <v>0</v>
      </c>
      <c r="BN966" s="28">
        <v>0</v>
      </c>
      <c r="BO966" s="28">
        <v>0</v>
      </c>
      <c r="BP966" s="28">
        <v>0</v>
      </c>
      <c r="BQ966" s="28">
        <v>0</v>
      </c>
      <c r="BR966" s="28">
        <v>0</v>
      </c>
      <c r="BS966" s="28">
        <v>0</v>
      </c>
      <c r="BT966" s="28">
        <v>0</v>
      </c>
      <c r="BU966" s="28">
        <v>0</v>
      </c>
      <c r="BV966" s="31">
        <f t="shared" si="408"/>
        <v>0</v>
      </c>
      <c r="BW966" s="31">
        <f t="shared" si="404"/>
        <v>0</v>
      </c>
      <c r="BX966" s="31">
        <f t="shared" si="405"/>
        <v>0</v>
      </c>
      <c r="BY966" s="31">
        <f t="shared" si="406"/>
        <v>0</v>
      </c>
      <c r="BZ966" s="31">
        <f t="shared" si="407"/>
        <v>0</v>
      </c>
      <c r="CA966" s="31">
        <f t="shared" si="409"/>
        <v>0</v>
      </c>
      <c r="CB966" s="31">
        <f t="shared" si="410"/>
        <v>0</v>
      </c>
      <c r="CC966" s="31">
        <f t="shared" si="411"/>
        <v>0</v>
      </c>
      <c r="CD966" s="31">
        <f t="shared" si="412"/>
        <v>0</v>
      </c>
      <c r="CE966" s="31">
        <f t="shared" si="413"/>
        <v>0</v>
      </c>
      <c r="CF966" s="85" t="s">
        <v>1402</v>
      </c>
    </row>
    <row r="967" spans="1:84" ht="54.75" customHeight="1" x14ac:dyDescent="0.25">
      <c r="A967" s="7" t="s">
        <v>128</v>
      </c>
      <c r="B967" s="17" t="s">
        <v>1005</v>
      </c>
      <c r="C967" s="8" t="s">
        <v>1006</v>
      </c>
      <c r="D967" s="63">
        <v>2018</v>
      </c>
      <c r="E967" s="63">
        <v>2018</v>
      </c>
      <c r="F967" s="63" t="s">
        <v>1358</v>
      </c>
      <c r="G967" s="64">
        <v>0.92207587548638115</v>
      </c>
      <c r="H967" s="64">
        <f t="shared" si="400"/>
        <v>0</v>
      </c>
      <c r="I967" s="31" t="s">
        <v>1314</v>
      </c>
      <c r="J967" s="31">
        <v>0</v>
      </c>
      <c r="K967" s="31">
        <f t="shared" si="401"/>
        <v>0</v>
      </c>
      <c r="L967" s="31" t="s">
        <v>1314</v>
      </c>
      <c r="M967" s="64">
        <v>0</v>
      </c>
      <c r="N967" s="31">
        <v>0</v>
      </c>
      <c r="O967" s="65">
        <v>7.7727307999999979</v>
      </c>
      <c r="P967" s="28">
        <v>8.9386404199999969</v>
      </c>
      <c r="Q967" s="28">
        <v>0</v>
      </c>
      <c r="R967" s="31">
        <v>0</v>
      </c>
      <c r="S967" s="31">
        <f t="shared" si="398"/>
        <v>0</v>
      </c>
      <c r="T967" s="31">
        <f t="shared" si="399"/>
        <v>0</v>
      </c>
      <c r="U967" s="31">
        <f t="shared" si="403"/>
        <v>0</v>
      </c>
      <c r="V967" s="31">
        <f t="shared" si="402"/>
        <v>0</v>
      </c>
      <c r="W967" s="31">
        <f t="shared" si="414"/>
        <v>0</v>
      </c>
      <c r="X967" s="31">
        <v>0</v>
      </c>
      <c r="Y967" s="28">
        <v>0</v>
      </c>
      <c r="Z967" s="28">
        <v>0</v>
      </c>
      <c r="AA967" s="28">
        <v>0</v>
      </c>
      <c r="AB967" s="28">
        <v>0</v>
      </c>
      <c r="AC967" s="28">
        <v>0</v>
      </c>
      <c r="AD967" s="28">
        <v>0</v>
      </c>
      <c r="AE967" s="28">
        <v>0</v>
      </c>
      <c r="AF967" s="28">
        <v>0</v>
      </c>
      <c r="AG967" s="28">
        <v>0</v>
      </c>
      <c r="AH967" s="28">
        <v>0</v>
      </c>
      <c r="AI967" s="28">
        <v>0</v>
      </c>
      <c r="AJ967" s="28">
        <v>0</v>
      </c>
      <c r="AK967" s="28">
        <v>0</v>
      </c>
      <c r="AL967" s="28">
        <v>0</v>
      </c>
      <c r="AM967" s="28">
        <v>0</v>
      </c>
      <c r="AN967" s="28">
        <v>0</v>
      </c>
      <c r="AO967" s="28">
        <v>0</v>
      </c>
      <c r="AP967" s="28">
        <v>0</v>
      </c>
      <c r="AQ967" s="28">
        <v>0</v>
      </c>
      <c r="AR967" s="28">
        <v>0</v>
      </c>
      <c r="AS967" s="28">
        <v>0</v>
      </c>
      <c r="AT967" s="28">
        <v>0</v>
      </c>
      <c r="AU967" s="28">
        <v>0</v>
      </c>
      <c r="AV967" s="28">
        <v>0</v>
      </c>
      <c r="AW967" s="28">
        <v>0</v>
      </c>
      <c r="AX967" s="28">
        <v>0</v>
      </c>
      <c r="AY967" s="28">
        <v>0</v>
      </c>
      <c r="AZ967" s="28">
        <v>0</v>
      </c>
      <c r="BA967" s="28">
        <v>0</v>
      </c>
      <c r="BB967" s="28">
        <v>0</v>
      </c>
      <c r="BC967" s="28">
        <v>0</v>
      </c>
      <c r="BD967" s="28">
        <v>0</v>
      </c>
      <c r="BE967" s="28">
        <v>0</v>
      </c>
      <c r="BF967" s="28">
        <v>0</v>
      </c>
      <c r="BG967" s="28">
        <v>0</v>
      </c>
      <c r="BH967" s="28">
        <v>0</v>
      </c>
      <c r="BI967" s="28">
        <v>0</v>
      </c>
      <c r="BJ967" s="28">
        <v>0</v>
      </c>
      <c r="BK967" s="28">
        <v>0</v>
      </c>
      <c r="BL967" s="28">
        <v>0</v>
      </c>
      <c r="BM967" s="28">
        <v>0</v>
      </c>
      <c r="BN967" s="28">
        <v>0</v>
      </c>
      <c r="BO967" s="28">
        <v>0</v>
      </c>
      <c r="BP967" s="28">
        <v>0</v>
      </c>
      <c r="BQ967" s="28">
        <v>0</v>
      </c>
      <c r="BR967" s="28">
        <v>0</v>
      </c>
      <c r="BS967" s="28">
        <v>0</v>
      </c>
      <c r="BT967" s="28">
        <v>0</v>
      </c>
      <c r="BU967" s="28">
        <v>0</v>
      </c>
      <c r="BV967" s="31">
        <f t="shared" si="408"/>
        <v>0</v>
      </c>
      <c r="BW967" s="31">
        <f t="shared" si="404"/>
        <v>0</v>
      </c>
      <c r="BX967" s="31">
        <f t="shared" si="405"/>
        <v>0</v>
      </c>
      <c r="BY967" s="31">
        <f t="shared" si="406"/>
        <v>0</v>
      </c>
      <c r="BZ967" s="31">
        <f t="shared" si="407"/>
        <v>0</v>
      </c>
      <c r="CA967" s="31">
        <f t="shared" si="409"/>
        <v>0</v>
      </c>
      <c r="CB967" s="31">
        <f t="shared" si="410"/>
        <v>0</v>
      </c>
      <c r="CC967" s="31">
        <f t="shared" si="411"/>
        <v>0</v>
      </c>
      <c r="CD967" s="31">
        <f t="shared" si="412"/>
        <v>0</v>
      </c>
      <c r="CE967" s="31">
        <f t="shared" si="413"/>
        <v>0</v>
      </c>
      <c r="CF967" s="85" t="s">
        <v>1402</v>
      </c>
    </row>
    <row r="968" spans="1:84" ht="54.75" customHeight="1" x14ac:dyDescent="0.25">
      <c r="A968" s="7" t="s">
        <v>128</v>
      </c>
      <c r="B968" s="17" t="s">
        <v>1913</v>
      </c>
      <c r="C968" s="8" t="s">
        <v>1914</v>
      </c>
      <c r="D968" s="63">
        <v>2018</v>
      </c>
      <c r="E968" s="63">
        <v>2018</v>
      </c>
      <c r="F968" s="63" t="s">
        <v>1358</v>
      </c>
      <c r="G968" s="64">
        <v>0</v>
      </c>
      <c r="H968" s="64">
        <f t="shared" si="400"/>
        <v>4.3718642341999994</v>
      </c>
      <c r="I968" s="31" t="s">
        <v>2627</v>
      </c>
      <c r="J968" s="31">
        <v>0</v>
      </c>
      <c r="K968" s="31">
        <f t="shared" si="401"/>
        <v>1.9168919341999997</v>
      </c>
      <c r="L968" s="31" t="s">
        <v>1314</v>
      </c>
      <c r="M968" s="64">
        <v>0</v>
      </c>
      <c r="N968" s="31">
        <v>0</v>
      </c>
      <c r="O968" s="65">
        <v>0</v>
      </c>
      <c r="P968" s="28">
        <v>0</v>
      </c>
      <c r="Q968" s="28">
        <v>4.0261704729215158</v>
      </c>
      <c r="R968" s="31">
        <v>4.6300960438597425</v>
      </c>
      <c r="S968" s="31">
        <f t="shared" si="398"/>
        <v>2.4549722999999997</v>
      </c>
      <c r="T968" s="31">
        <f t="shared" si="399"/>
        <v>1.9168919341999997</v>
      </c>
      <c r="U968" s="31">
        <f t="shared" si="403"/>
        <v>2.4549722999999997</v>
      </c>
      <c r="V968" s="31">
        <f t="shared" si="402"/>
        <v>0</v>
      </c>
      <c r="W968" s="31">
        <f t="shared" si="414"/>
        <v>0</v>
      </c>
      <c r="X968" s="31">
        <v>0</v>
      </c>
      <c r="Y968" s="28">
        <v>0</v>
      </c>
      <c r="Z968" s="28">
        <v>0</v>
      </c>
      <c r="AA968" s="28">
        <v>0</v>
      </c>
      <c r="AB968" s="28">
        <v>0</v>
      </c>
      <c r="AC968" s="28">
        <v>0</v>
      </c>
      <c r="AD968" s="28">
        <v>0</v>
      </c>
      <c r="AE968" s="28">
        <v>0</v>
      </c>
      <c r="AF968" s="28">
        <v>0</v>
      </c>
      <c r="AG968" s="28">
        <v>0</v>
      </c>
      <c r="AH968" s="28">
        <v>0</v>
      </c>
      <c r="AI968" s="28">
        <v>0</v>
      </c>
      <c r="AJ968" s="28">
        <v>0</v>
      </c>
      <c r="AK968" s="28">
        <v>0</v>
      </c>
      <c r="AL968" s="28">
        <v>0</v>
      </c>
      <c r="AM968" s="28">
        <v>0</v>
      </c>
      <c r="AN968" s="28">
        <v>0</v>
      </c>
      <c r="AO968" s="28">
        <v>0</v>
      </c>
      <c r="AP968" s="28">
        <v>0</v>
      </c>
      <c r="AQ968" s="28">
        <v>0</v>
      </c>
      <c r="AR968" s="28">
        <v>0</v>
      </c>
      <c r="AS968" s="28">
        <v>0</v>
      </c>
      <c r="AT968" s="28">
        <v>0</v>
      </c>
      <c r="AU968" s="28">
        <v>0</v>
      </c>
      <c r="AV968" s="28">
        <v>0</v>
      </c>
      <c r="AW968" s="28">
        <v>0</v>
      </c>
      <c r="AX968" s="28">
        <v>0</v>
      </c>
      <c r="AY968" s="28">
        <v>0</v>
      </c>
      <c r="AZ968" s="28">
        <v>0</v>
      </c>
      <c r="BA968" s="28">
        <v>0</v>
      </c>
      <c r="BB968" s="28">
        <v>2.4549722999999997</v>
      </c>
      <c r="BC968" s="28">
        <v>0</v>
      </c>
      <c r="BD968" s="28">
        <v>0</v>
      </c>
      <c r="BE968" s="28">
        <v>2.4549722999999997</v>
      </c>
      <c r="BF968" s="28">
        <v>0</v>
      </c>
      <c r="BG968" s="28">
        <v>1.9168919341999997</v>
      </c>
      <c r="BH968" s="28">
        <v>0</v>
      </c>
      <c r="BI968" s="28">
        <v>0</v>
      </c>
      <c r="BJ968" s="28">
        <v>1.9168919341999997</v>
      </c>
      <c r="BK968" s="28">
        <v>0</v>
      </c>
      <c r="BL968" s="28">
        <v>0</v>
      </c>
      <c r="BM968" s="28">
        <v>0</v>
      </c>
      <c r="BN968" s="28">
        <v>0</v>
      </c>
      <c r="BO968" s="28">
        <v>0</v>
      </c>
      <c r="BP968" s="28">
        <v>0</v>
      </c>
      <c r="BQ968" s="28">
        <v>0</v>
      </c>
      <c r="BR968" s="28">
        <v>0</v>
      </c>
      <c r="BS968" s="28">
        <v>0</v>
      </c>
      <c r="BT968" s="28">
        <v>0</v>
      </c>
      <c r="BU968" s="28">
        <v>0</v>
      </c>
      <c r="BV968" s="31">
        <f t="shared" si="408"/>
        <v>4.3718642341999994</v>
      </c>
      <c r="BW968" s="31">
        <f t="shared" si="404"/>
        <v>0</v>
      </c>
      <c r="BX968" s="31">
        <f t="shared" si="405"/>
        <v>0</v>
      </c>
      <c r="BY968" s="31">
        <f t="shared" si="406"/>
        <v>4.3718642341999994</v>
      </c>
      <c r="BZ968" s="31">
        <f t="shared" si="407"/>
        <v>0</v>
      </c>
      <c r="CA968" s="31">
        <f t="shared" si="409"/>
        <v>1.9168919341999997</v>
      </c>
      <c r="CB968" s="31">
        <f t="shared" si="410"/>
        <v>0</v>
      </c>
      <c r="CC968" s="31">
        <f t="shared" si="411"/>
        <v>0</v>
      </c>
      <c r="CD968" s="31">
        <f t="shared" si="412"/>
        <v>1.9168919341999997</v>
      </c>
      <c r="CE968" s="31">
        <f t="shared" si="413"/>
        <v>0</v>
      </c>
      <c r="CF968" s="85" t="s">
        <v>1402</v>
      </c>
    </row>
    <row r="969" spans="1:84" ht="54.75" customHeight="1" x14ac:dyDescent="0.25">
      <c r="A969" s="7" t="s">
        <v>128</v>
      </c>
      <c r="B969" s="17" t="s">
        <v>1915</v>
      </c>
      <c r="C969" s="8" t="s">
        <v>1916</v>
      </c>
      <c r="D969" s="63">
        <v>2018</v>
      </c>
      <c r="E969" s="63">
        <v>2018</v>
      </c>
      <c r="F969" s="63" t="s">
        <v>1358</v>
      </c>
      <c r="G969" s="64">
        <v>0</v>
      </c>
      <c r="H969" s="64">
        <f t="shared" si="400"/>
        <v>3.9399958100000001</v>
      </c>
      <c r="I969" s="31" t="s">
        <v>2627</v>
      </c>
      <c r="J969" s="31">
        <v>0</v>
      </c>
      <c r="K969" s="31">
        <f t="shared" si="401"/>
        <v>1.83703521</v>
      </c>
      <c r="L969" s="31" t="s">
        <v>1314</v>
      </c>
      <c r="M969" s="64">
        <v>0</v>
      </c>
      <c r="N969" s="31">
        <v>0</v>
      </c>
      <c r="O969" s="65">
        <v>0</v>
      </c>
      <c r="P969" s="28">
        <v>0</v>
      </c>
      <c r="Q969" s="28">
        <v>3.4488469985121748</v>
      </c>
      <c r="R969" s="31">
        <v>3.9661740482890009</v>
      </c>
      <c r="S969" s="31">
        <f t="shared" si="398"/>
        <v>2.1029605999999998</v>
      </c>
      <c r="T969" s="31">
        <f t="shared" si="399"/>
        <v>1.83703521</v>
      </c>
      <c r="U969" s="31">
        <f t="shared" si="403"/>
        <v>2.1029605999999998</v>
      </c>
      <c r="V969" s="31">
        <f t="shared" si="402"/>
        <v>0</v>
      </c>
      <c r="W969" s="31">
        <f t="shared" si="414"/>
        <v>0</v>
      </c>
      <c r="X969" s="31">
        <v>0</v>
      </c>
      <c r="Y969" s="28">
        <v>0</v>
      </c>
      <c r="Z969" s="28">
        <v>0</v>
      </c>
      <c r="AA969" s="28">
        <v>0</v>
      </c>
      <c r="AB969" s="28">
        <v>0</v>
      </c>
      <c r="AC969" s="28">
        <v>0</v>
      </c>
      <c r="AD969" s="28">
        <v>0</v>
      </c>
      <c r="AE969" s="28">
        <v>0</v>
      </c>
      <c r="AF969" s="28">
        <v>0</v>
      </c>
      <c r="AG969" s="28">
        <v>0</v>
      </c>
      <c r="AH969" s="28">
        <v>0</v>
      </c>
      <c r="AI969" s="28">
        <v>0</v>
      </c>
      <c r="AJ969" s="28">
        <v>0</v>
      </c>
      <c r="AK969" s="28">
        <v>0</v>
      </c>
      <c r="AL969" s="28">
        <v>0</v>
      </c>
      <c r="AM969" s="28">
        <v>0</v>
      </c>
      <c r="AN969" s="28">
        <v>0</v>
      </c>
      <c r="AO969" s="28">
        <v>0</v>
      </c>
      <c r="AP969" s="28">
        <v>0</v>
      </c>
      <c r="AQ969" s="28">
        <v>0</v>
      </c>
      <c r="AR969" s="28">
        <v>0</v>
      </c>
      <c r="AS969" s="28">
        <v>0</v>
      </c>
      <c r="AT969" s="28">
        <v>0</v>
      </c>
      <c r="AU969" s="28">
        <v>0</v>
      </c>
      <c r="AV969" s="28">
        <v>0</v>
      </c>
      <c r="AW969" s="28">
        <v>0</v>
      </c>
      <c r="AX969" s="28">
        <v>0</v>
      </c>
      <c r="AY969" s="28">
        <v>0</v>
      </c>
      <c r="AZ969" s="28">
        <v>0</v>
      </c>
      <c r="BA969" s="28">
        <v>0</v>
      </c>
      <c r="BB969" s="28">
        <v>2.1029605999999998</v>
      </c>
      <c r="BC969" s="28">
        <v>0</v>
      </c>
      <c r="BD969" s="28">
        <v>0</v>
      </c>
      <c r="BE969" s="28">
        <v>2.1029605999999998</v>
      </c>
      <c r="BF969" s="28">
        <v>0</v>
      </c>
      <c r="BG969" s="28">
        <v>1.83703521</v>
      </c>
      <c r="BH969" s="28">
        <v>0</v>
      </c>
      <c r="BI969" s="28">
        <v>0</v>
      </c>
      <c r="BJ969" s="28">
        <v>1.83703521</v>
      </c>
      <c r="BK969" s="28">
        <v>0</v>
      </c>
      <c r="BL969" s="28">
        <v>0</v>
      </c>
      <c r="BM969" s="28">
        <v>0</v>
      </c>
      <c r="BN969" s="28">
        <v>0</v>
      </c>
      <c r="BO969" s="28">
        <v>0</v>
      </c>
      <c r="BP969" s="28">
        <v>0</v>
      </c>
      <c r="BQ969" s="28">
        <v>0</v>
      </c>
      <c r="BR969" s="28">
        <v>0</v>
      </c>
      <c r="BS969" s="28">
        <v>0</v>
      </c>
      <c r="BT969" s="28">
        <v>0</v>
      </c>
      <c r="BU969" s="28">
        <v>0</v>
      </c>
      <c r="BV969" s="31">
        <f t="shared" si="408"/>
        <v>3.9399958100000001</v>
      </c>
      <c r="BW969" s="31">
        <f t="shared" si="404"/>
        <v>0</v>
      </c>
      <c r="BX969" s="31">
        <f t="shared" si="405"/>
        <v>0</v>
      </c>
      <c r="BY969" s="31">
        <f t="shared" si="406"/>
        <v>3.9399958100000001</v>
      </c>
      <c r="BZ969" s="31">
        <f t="shared" si="407"/>
        <v>0</v>
      </c>
      <c r="CA969" s="31">
        <f t="shared" si="409"/>
        <v>1.83703521</v>
      </c>
      <c r="CB969" s="31">
        <f t="shared" si="410"/>
        <v>0</v>
      </c>
      <c r="CC969" s="31">
        <f t="shared" si="411"/>
        <v>0</v>
      </c>
      <c r="CD969" s="31">
        <f t="shared" si="412"/>
        <v>1.83703521</v>
      </c>
      <c r="CE969" s="31">
        <f t="shared" si="413"/>
        <v>0</v>
      </c>
      <c r="CF969" s="85" t="s">
        <v>1402</v>
      </c>
    </row>
    <row r="970" spans="1:84" ht="54.75" customHeight="1" x14ac:dyDescent="0.25">
      <c r="A970" s="7" t="s">
        <v>128</v>
      </c>
      <c r="B970" s="17" t="s">
        <v>1948</v>
      </c>
      <c r="C970" s="8" t="s">
        <v>1949</v>
      </c>
      <c r="D970" s="63">
        <v>2018</v>
      </c>
      <c r="E970" s="63">
        <v>2018</v>
      </c>
      <c r="F970" s="63" t="s">
        <v>1358</v>
      </c>
      <c r="G970" s="64">
        <v>0</v>
      </c>
      <c r="H970" s="64">
        <f t="shared" si="400"/>
        <v>1.8660562479999998</v>
      </c>
      <c r="I970" s="31" t="s">
        <v>2627</v>
      </c>
      <c r="J970" s="31">
        <v>0</v>
      </c>
      <c r="K970" s="31">
        <f t="shared" si="401"/>
        <v>0.66862764799999996</v>
      </c>
      <c r="L970" s="31" t="s">
        <v>1314</v>
      </c>
      <c r="M970" s="64">
        <v>0</v>
      </c>
      <c r="N970" s="31">
        <v>0</v>
      </c>
      <c r="O970" s="65">
        <v>0</v>
      </c>
      <c r="P970" s="28">
        <v>0</v>
      </c>
      <c r="Q970" s="28">
        <v>1.9637925799999993</v>
      </c>
      <c r="R970" s="31">
        <v>2.258361466999999</v>
      </c>
      <c r="S970" s="31">
        <f t="shared" si="398"/>
        <v>1.1974285999999998</v>
      </c>
      <c r="T970" s="31">
        <f t="shared" si="399"/>
        <v>0.66862764799999996</v>
      </c>
      <c r="U970" s="31">
        <f t="shared" si="403"/>
        <v>1.1974285999999998</v>
      </c>
      <c r="V970" s="31">
        <f t="shared" si="402"/>
        <v>0</v>
      </c>
      <c r="W970" s="31">
        <f t="shared" si="414"/>
        <v>0</v>
      </c>
      <c r="X970" s="31">
        <v>0</v>
      </c>
      <c r="Y970" s="28">
        <v>0</v>
      </c>
      <c r="Z970" s="28">
        <v>0</v>
      </c>
      <c r="AA970" s="28">
        <v>0</v>
      </c>
      <c r="AB970" s="28">
        <v>0</v>
      </c>
      <c r="AC970" s="28">
        <v>0</v>
      </c>
      <c r="AD970" s="28">
        <v>0</v>
      </c>
      <c r="AE970" s="28">
        <v>0</v>
      </c>
      <c r="AF970" s="28">
        <v>0</v>
      </c>
      <c r="AG970" s="28">
        <v>0</v>
      </c>
      <c r="AH970" s="28">
        <v>0</v>
      </c>
      <c r="AI970" s="28">
        <v>0</v>
      </c>
      <c r="AJ970" s="28">
        <v>0</v>
      </c>
      <c r="AK970" s="28">
        <v>0</v>
      </c>
      <c r="AL970" s="28">
        <v>0</v>
      </c>
      <c r="AM970" s="28">
        <v>0</v>
      </c>
      <c r="AN970" s="28">
        <v>0</v>
      </c>
      <c r="AO970" s="28">
        <v>0</v>
      </c>
      <c r="AP970" s="28">
        <v>0</v>
      </c>
      <c r="AQ970" s="28">
        <v>0</v>
      </c>
      <c r="AR970" s="28">
        <v>0</v>
      </c>
      <c r="AS970" s="28">
        <v>0</v>
      </c>
      <c r="AT970" s="28">
        <v>0</v>
      </c>
      <c r="AU970" s="28">
        <v>0</v>
      </c>
      <c r="AV970" s="28">
        <v>0</v>
      </c>
      <c r="AW970" s="28">
        <v>0</v>
      </c>
      <c r="AX970" s="28">
        <v>0</v>
      </c>
      <c r="AY970" s="28">
        <v>0</v>
      </c>
      <c r="AZ970" s="28">
        <v>0</v>
      </c>
      <c r="BA970" s="28">
        <v>0</v>
      </c>
      <c r="BB970" s="28">
        <v>1.1974285999999998</v>
      </c>
      <c r="BC970" s="28">
        <v>0</v>
      </c>
      <c r="BD970" s="28">
        <v>0</v>
      </c>
      <c r="BE970" s="28">
        <v>1.1974285999999998</v>
      </c>
      <c r="BF970" s="28">
        <v>0</v>
      </c>
      <c r="BG970" s="28">
        <v>0.66862764799999996</v>
      </c>
      <c r="BH970" s="28">
        <v>0</v>
      </c>
      <c r="BI970" s="28">
        <v>0</v>
      </c>
      <c r="BJ970" s="28">
        <v>0.66862764799999996</v>
      </c>
      <c r="BK970" s="28">
        <v>0</v>
      </c>
      <c r="BL970" s="28">
        <v>0</v>
      </c>
      <c r="BM970" s="28">
        <v>0</v>
      </c>
      <c r="BN970" s="28">
        <v>0</v>
      </c>
      <c r="BO970" s="28">
        <v>0</v>
      </c>
      <c r="BP970" s="28">
        <v>0</v>
      </c>
      <c r="BQ970" s="28">
        <v>0</v>
      </c>
      <c r="BR970" s="28">
        <v>0</v>
      </c>
      <c r="BS970" s="28">
        <v>0</v>
      </c>
      <c r="BT970" s="28">
        <v>0</v>
      </c>
      <c r="BU970" s="28">
        <v>0</v>
      </c>
      <c r="BV970" s="31">
        <f t="shared" si="408"/>
        <v>1.8660562479999998</v>
      </c>
      <c r="BW970" s="31">
        <f t="shared" si="404"/>
        <v>0</v>
      </c>
      <c r="BX970" s="31">
        <f t="shared" si="405"/>
        <v>0</v>
      </c>
      <c r="BY970" s="31">
        <f t="shared" si="406"/>
        <v>1.8660562479999998</v>
      </c>
      <c r="BZ970" s="31">
        <f t="shared" si="407"/>
        <v>0</v>
      </c>
      <c r="CA970" s="31">
        <f t="shared" si="409"/>
        <v>0.66862764799999996</v>
      </c>
      <c r="CB970" s="31">
        <f t="shared" si="410"/>
        <v>0</v>
      </c>
      <c r="CC970" s="31">
        <f t="shared" si="411"/>
        <v>0</v>
      </c>
      <c r="CD970" s="31">
        <f t="shared" si="412"/>
        <v>0.66862764799999996</v>
      </c>
      <c r="CE970" s="31">
        <f t="shared" si="413"/>
        <v>0</v>
      </c>
      <c r="CF970" s="85" t="s">
        <v>1402</v>
      </c>
    </row>
    <row r="971" spans="1:84" ht="54.75" customHeight="1" x14ac:dyDescent="0.25">
      <c r="A971" s="7" t="s">
        <v>128</v>
      </c>
      <c r="B971" s="17" t="s">
        <v>1950</v>
      </c>
      <c r="C971" s="8" t="s">
        <v>1951</v>
      </c>
      <c r="D971" s="63">
        <v>2018</v>
      </c>
      <c r="E971" s="63">
        <v>2018</v>
      </c>
      <c r="F971" s="63" t="s">
        <v>1358</v>
      </c>
      <c r="G971" s="64">
        <v>0</v>
      </c>
      <c r="H971" s="64">
        <f t="shared" si="400"/>
        <v>4.5458622551999994</v>
      </c>
      <c r="I971" s="31" t="s">
        <v>2627</v>
      </c>
      <c r="J971" s="31">
        <v>0</v>
      </c>
      <c r="K971" s="31">
        <f t="shared" si="401"/>
        <v>2.1693068551999999</v>
      </c>
      <c r="L971" s="31" t="s">
        <v>1314</v>
      </c>
      <c r="M971" s="64">
        <v>0</v>
      </c>
      <c r="N971" s="31">
        <v>0</v>
      </c>
      <c r="O971" s="65">
        <v>0</v>
      </c>
      <c r="P971" s="28">
        <v>0</v>
      </c>
      <c r="Q971" s="28">
        <v>3.8989925799999994</v>
      </c>
      <c r="R971" s="31">
        <v>4.4838414669999986</v>
      </c>
      <c r="S971" s="31">
        <f t="shared" si="398"/>
        <v>2.3765554</v>
      </c>
      <c r="T971" s="31">
        <f t="shared" si="399"/>
        <v>2.1693068551999999</v>
      </c>
      <c r="U971" s="31">
        <f t="shared" si="403"/>
        <v>2.3765554</v>
      </c>
      <c r="V971" s="31">
        <f t="shared" si="402"/>
        <v>0</v>
      </c>
      <c r="W971" s="31">
        <f t="shared" si="414"/>
        <v>0</v>
      </c>
      <c r="X971" s="31">
        <v>0</v>
      </c>
      <c r="Y971" s="28">
        <v>0</v>
      </c>
      <c r="Z971" s="28">
        <v>0</v>
      </c>
      <c r="AA971" s="28">
        <v>0</v>
      </c>
      <c r="AB971" s="28">
        <v>0</v>
      </c>
      <c r="AC971" s="28">
        <v>0</v>
      </c>
      <c r="AD971" s="28">
        <v>0</v>
      </c>
      <c r="AE971" s="28">
        <v>0</v>
      </c>
      <c r="AF971" s="28">
        <v>0</v>
      </c>
      <c r="AG971" s="28">
        <v>0</v>
      </c>
      <c r="AH971" s="28">
        <v>0</v>
      </c>
      <c r="AI971" s="28">
        <v>0</v>
      </c>
      <c r="AJ971" s="28">
        <v>0</v>
      </c>
      <c r="AK971" s="28">
        <v>0</v>
      </c>
      <c r="AL971" s="28">
        <v>0</v>
      </c>
      <c r="AM971" s="28">
        <v>0</v>
      </c>
      <c r="AN971" s="28">
        <v>0</v>
      </c>
      <c r="AO971" s="28">
        <v>0</v>
      </c>
      <c r="AP971" s="28">
        <v>0</v>
      </c>
      <c r="AQ971" s="28">
        <v>0</v>
      </c>
      <c r="AR971" s="28">
        <v>0</v>
      </c>
      <c r="AS971" s="28">
        <v>0</v>
      </c>
      <c r="AT971" s="28">
        <v>0</v>
      </c>
      <c r="AU971" s="28">
        <v>0</v>
      </c>
      <c r="AV971" s="28">
        <v>0</v>
      </c>
      <c r="AW971" s="28">
        <v>0</v>
      </c>
      <c r="AX971" s="28">
        <v>0</v>
      </c>
      <c r="AY971" s="28">
        <v>0</v>
      </c>
      <c r="AZ971" s="28">
        <v>0</v>
      </c>
      <c r="BA971" s="28">
        <v>0</v>
      </c>
      <c r="BB971" s="28">
        <v>2.3765554</v>
      </c>
      <c r="BC971" s="28">
        <v>0</v>
      </c>
      <c r="BD971" s="28">
        <v>0</v>
      </c>
      <c r="BE971" s="28">
        <v>2.3765554</v>
      </c>
      <c r="BF971" s="28">
        <v>0</v>
      </c>
      <c r="BG971" s="28">
        <v>2.1693068551999999</v>
      </c>
      <c r="BH971" s="28">
        <v>0</v>
      </c>
      <c r="BI971" s="28">
        <v>0</v>
      </c>
      <c r="BJ971" s="28">
        <v>2.1693068551999999</v>
      </c>
      <c r="BK971" s="28">
        <v>0</v>
      </c>
      <c r="BL971" s="28">
        <v>0</v>
      </c>
      <c r="BM971" s="28">
        <v>0</v>
      </c>
      <c r="BN971" s="28">
        <v>0</v>
      </c>
      <c r="BO971" s="28">
        <v>0</v>
      </c>
      <c r="BP971" s="28">
        <v>0</v>
      </c>
      <c r="BQ971" s="28">
        <v>0</v>
      </c>
      <c r="BR971" s="28">
        <v>0</v>
      </c>
      <c r="BS971" s="28">
        <v>0</v>
      </c>
      <c r="BT971" s="28">
        <v>0</v>
      </c>
      <c r="BU971" s="28">
        <v>0</v>
      </c>
      <c r="BV971" s="31">
        <f t="shared" si="408"/>
        <v>4.5458622551999994</v>
      </c>
      <c r="BW971" s="31">
        <f t="shared" si="404"/>
        <v>0</v>
      </c>
      <c r="BX971" s="31">
        <f t="shared" si="405"/>
        <v>0</v>
      </c>
      <c r="BY971" s="31">
        <f t="shared" si="406"/>
        <v>4.5458622551999994</v>
      </c>
      <c r="BZ971" s="31">
        <f t="shared" si="407"/>
        <v>0</v>
      </c>
      <c r="CA971" s="31">
        <f t="shared" si="409"/>
        <v>2.1693068551999999</v>
      </c>
      <c r="CB971" s="31">
        <f t="shared" si="410"/>
        <v>0</v>
      </c>
      <c r="CC971" s="31">
        <f t="shared" si="411"/>
        <v>0</v>
      </c>
      <c r="CD971" s="31">
        <f t="shared" si="412"/>
        <v>2.1693068551999999</v>
      </c>
      <c r="CE971" s="31">
        <f t="shared" si="413"/>
        <v>0</v>
      </c>
      <c r="CF971" s="85" t="s">
        <v>1402</v>
      </c>
    </row>
    <row r="972" spans="1:84" ht="54.75" customHeight="1" x14ac:dyDescent="0.25">
      <c r="A972" s="94" t="s">
        <v>128</v>
      </c>
      <c r="B972" s="95" t="s">
        <v>1993</v>
      </c>
      <c r="C972" s="96" t="s">
        <v>1994</v>
      </c>
      <c r="D972" s="63">
        <v>2018</v>
      </c>
      <c r="E972" s="63">
        <v>2018</v>
      </c>
      <c r="F972" s="63" t="s">
        <v>1358</v>
      </c>
      <c r="G972" s="64">
        <v>0</v>
      </c>
      <c r="H972" s="64">
        <f t="shared" si="400"/>
        <v>6.5592067994000001</v>
      </c>
      <c r="I972" s="31" t="s">
        <v>2627</v>
      </c>
      <c r="J972" s="31">
        <v>0</v>
      </c>
      <c r="K972" s="31">
        <f t="shared" si="401"/>
        <v>2.7041964302000001</v>
      </c>
      <c r="L972" s="31" t="s">
        <v>1358</v>
      </c>
      <c r="M972" s="64">
        <v>0</v>
      </c>
      <c r="N972" s="31">
        <v>0</v>
      </c>
      <c r="O972" s="65">
        <v>0</v>
      </c>
      <c r="P972" s="28">
        <v>0</v>
      </c>
      <c r="Q972" s="28">
        <v>0</v>
      </c>
      <c r="R972" s="31">
        <v>0</v>
      </c>
      <c r="S972" s="31">
        <f t="shared" si="398"/>
        <v>3.8550103691999995</v>
      </c>
      <c r="T972" s="31">
        <f t="shared" si="399"/>
        <v>2.7041964302000001</v>
      </c>
      <c r="U972" s="31">
        <f t="shared" si="403"/>
        <v>3.8550103691999995</v>
      </c>
      <c r="V972" s="31">
        <f t="shared" si="402"/>
        <v>0</v>
      </c>
      <c r="W972" s="31">
        <f t="shared" si="414"/>
        <v>0</v>
      </c>
      <c r="X972" s="31">
        <v>0</v>
      </c>
      <c r="Y972" s="28">
        <v>0</v>
      </c>
      <c r="Z972" s="28">
        <v>0</v>
      </c>
      <c r="AA972" s="28">
        <v>0</v>
      </c>
      <c r="AB972" s="28">
        <v>0</v>
      </c>
      <c r="AC972" s="28">
        <v>0</v>
      </c>
      <c r="AD972" s="28">
        <v>0</v>
      </c>
      <c r="AE972" s="28">
        <v>0</v>
      </c>
      <c r="AF972" s="28">
        <v>0</v>
      </c>
      <c r="AG972" s="28">
        <v>0</v>
      </c>
      <c r="AH972" s="28">
        <v>0</v>
      </c>
      <c r="AI972" s="28">
        <v>0</v>
      </c>
      <c r="AJ972" s="28">
        <v>0</v>
      </c>
      <c r="AK972" s="28">
        <v>0</v>
      </c>
      <c r="AL972" s="28">
        <v>0</v>
      </c>
      <c r="AM972" s="28">
        <v>0</v>
      </c>
      <c r="AN972" s="28">
        <v>0</v>
      </c>
      <c r="AO972" s="28">
        <v>0</v>
      </c>
      <c r="AP972" s="28">
        <v>0</v>
      </c>
      <c r="AQ972" s="28">
        <v>0</v>
      </c>
      <c r="AR972" s="28">
        <v>0</v>
      </c>
      <c r="AS972" s="28">
        <v>0</v>
      </c>
      <c r="AT972" s="28">
        <v>0</v>
      </c>
      <c r="AU972" s="28">
        <v>0</v>
      </c>
      <c r="AV972" s="28">
        <v>0</v>
      </c>
      <c r="AW972" s="28">
        <v>0</v>
      </c>
      <c r="AX972" s="28">
        <v>0</v>
      </c>
      <c r="AY972" s="28">
        <v>0</v>
      </c>
      <c r="AZ972" s="28">
        <v>0</v>
      </c>
      <c r="BA972" s="28">
        <v>0</v>
      </c>
      <c r="BB972" s="28">
        <v>3.8550103691999995</v>
      </c>
      <c r="BC972" s="28">
        <v>0</v>
      </c>
      <c r="BD972" s="28">
        <v>0</v>
      </c>
      <c r="BE972" s="28">
        <v>3.8550103691999995</v>
      </c>
      <c r="BF972" s="28">
        <v>0</v>
      </c>
      <c r="BG972" s="28">
        <v>2.7041964302000001</v>
      </c>
      <c r="BH972" s="28">
        <v>0</v>
      </c>
      <c r="BI972" s="28">
        <v>0</v>
      </c>
      <c r="BJ972" s="28">
        <v>2.7041964302000001</v>
      </c>
      <c r="BK972" s="28">
        <v>0</v>
      </c>
      <c r="BL972" s="28">
        <v>0</v>
      </c>
      <c r="BM972" s="28">
        <v>0</v>
      </c>
      <c r="BN972" s="28">
        <v>0</v>
      </c>
      <c r="BO972" s="28">
        <v>0</v>
      </c>
      <c r="BP972" s="28">
        <v>0</v>
      </c>
      <c r="BQ972" s="28">
        <v>0</v>
      </c>
      <c r="BR972" s="28">
        <v>0</v>
      </c>
      <c r="BS972" s="28">
        <v>0</v>
      </c>
      <c r="BT972" s="28">
        <v>0</v>
      </c>
      <c r="BU972" s="28">
        <v>0</v>
      </c>
      <c r="BV972" s="31">
        <f t="shared" si="408"/>
        <v>6.5592067994000001</v>
      </c>
      <c r="BW972" s="31">
        <f t="shared" si="404"/>
        <v>0</v>
      </c>
      <c r="BX972" s="31">
        <f t="shared" si="405"/>
        <v>0</v>
      </c>
      <c r="BY972" s="31">
        <f t="shared" si="406"/>
        <v>6.5592067994000001</v>
      </c>
      <c r="BZ972" s="31">
        <f t="shared" si="407"/>
        <v>0</v>
      </c>
      <c r="CA972" s="31">
        <f t="shared" si="409"/>
        <v>2.7041964302000001</v>
      </c>
      <c r="CB972" s="31">
        <f t="shared" si="410"/>
        <v>0</v>
      </c>
      <c r="CC972" s="31">
        <f t="shared" si="411"/>
        <v>0</v>
      </c>
      <c r="CD972" s="31">
        <f t="shared" si="412"/>
        <v>2.7041964302000001</v>
      </c>
      <c r="CE972" s="31">
        <f t="shared" si="413"/>
        <v>0</v>
      </c>
      <c r="CF972" s="85" t="s">
        <v>2677</v>
      </c>
    </row>
    <row r="973" spans="1:84" ht="54.75" customHeight="1" x14ac:dyDescent="0.25">
      <c r="A973" s="94" t="s">
        <v>128</v>
      </c>
      <c r="B973" s="95" t="s">
        <v>1995</v>
      </c>
      <c r="C973" s="96" t="s">
        <v>1996</v>
      </c>
      <c r="D973" s="63">
        <v>2018</v>
      </c>
      <c r="E973" s="63">
        <v>2018</v>
      </c>
      <c r="F973" s="63" t="s">
        <v>1358</v>
      </c>
      <c r="G973" s="64">
        <v>0</v>
      </c>
      <c r="H973" s="64">
        <f t="shared" si="400"/>
        <v>1.3401142000000001</v>
      </c>
      <c r="I973" s="31" t="s">
        <v>2627</v>
      </c>
      <c r="J973" s="31">
        <v>0</v>
      </c>
      <c r="K973" s="31">
        <f t="shared" si="401"/>
        <v>0</v>
      </c>
      <c r="L973" s="31" t="s">
        <v>1358</v>
      </c>
      <c r="M973" s="64">
        <v>0</v>
      </c>
      <c r="N973" s="31">
        <v>0</v>
      </c>
      <c r="O973" s="65">
        <v>0</v>
      </c>
      <c r="P973" s="28">
        <v>0</v>
      </c>
      <c r="Q973" s="28">
        <v>0</v>
      </c>
      <c r="R973" s="31">
        <v>0</v>
      </c>
      <c r="S973" s="31">
        <f t="shared" si="398"/>
        <v>1.3401142000000001</v>
      </c>
      <c r="T973" s="31">
        <f t="shared" si="399"/>
        <v>0</v>
      </c>
      <c r="U973" s="31">
        <f t="shared" si="403"/>
        <v>1.3401142000000001</v>
      </c>
      <c r="V973" s="31">
        <f t="shared" si="402"/>
        <v>0</v>
      </c>
      <c r="W973" s="31">
        <f t="shared" si="414"/>
        <v>0</v>
      </c>
      <c r="X973" s="31">
        <v>0</v>
      </c>
      <c r="Y973" s="28">
        <v>0</v>
      </c>
      <c r="Z973" s="28">
        <v>0</v>
      </c>
      <c r="AA973" s="28">
        <v>0</v>
      </c>
      <c r="AB973" s="28">
        <v>0</v>
      </c>
      <c r="AC973" s="28">
        <v>0</v>
      </c>
      <c r="AD973" s="28">
        <v>0</v>
      </c>
      <c r="AE973" s="28">
        <v>0</v>
      </c>
      <c r="AF973" s="28">
        <v>0</v>
      </c>
      <c r="AG973" s="28">
        <v>0</v>
      </c>
      <c r="AH973" s="28">
        <v>0</v>
      </c>
      <c r="AI973" s="28">
        <v>0</v>
      </c>
      <c r="AJ973" s="28">
        <v>0</v>
      </c>
      <c r="AK973" s="28">
        <v>0</v>
      </c>
      <c r="AL973" s="28">
        <v>0</v>
      </c>
      <c r="AM973" s="28">
        <v>0</v>
      </c>
      <c r="AN973" s="28">
        <v>0</v>
      </c>
      <c r="AO973" s="28">
        <v>0</v>
      </c>
      <c r="AP973" s="28">
        <v>0</v>
      </c>
      <c r="AQ973" s="28">
        <v>0</v>
      </c>
      <c r="AR973" s="28">
        <v>0</v>
      </c>
      <c r="AS973" s="28">
        <v>0</v>
      </c>
      <c r="AT973" s="28">
        <v>0</v>
      </c>
      <c r="AU973" s="28">
        <v>0</v>
      </c>
      <c r="AV973" s="28">
        <v>0</v>
      </c>
      <c r="AW973" s="28">
        <v>0</v>
      </c>
      <c r="AX973" s="28">
        <v>0</v>
      </c>
      <c r="AY973" s="28">
        <v>0</v>
      </c>
      <c r="AZ973" s="28">
        <v>0</v>
      </c>
      <c r="BA973" s="28">
        <v>0</v>
      </c>
      <c r="BB973" s="28">
        <v>1.3401142000000001</v>
      </c>
      <c r="BC973" s="28">
        <v>0</v>
      </c>
      <c r="BD973" s="28">
        <v>0</v>
      </c>
      <c r="BE973" s="28">
        <v>1.3401142000000001</v>
      </c>
      <c r="BF973" s="28">
        <v>0</v>
      </c>
      <c r="BG973" s="28">
        <v>0</v>
      </c>
      <c r="BH973" s="28">
        <v>0</v>
      </c>
      <c r="BI973" s="28">
        <v>0</v>
      </c>
      <c r="BJ973" s="28">
        <v>0</v>
      </c>
      <c r="BK973" s="28">
        <v>0</v>
      </c>
      <c r="BL973" s="28">
        <v>0</v>
      </c>
      <c r="BM973" s="28">
        <v>0</v>
      </c>
      <c r="BN973" s="28">
        <v>0</v>
      </c>
      <c r="BO973" s="28">
        <v>0</v>
      </c>
      <c r="BP973" s="28">
        <v>0</v>
      </c>
      <c r="BQ973" s="28">
        <v>0</v>
      </c>
      <c r="BR973" s="28">
        <v>0</v>
      </c>
      <c r="BS973" s="28">
        <v>0</v>
      </c>
      <c r="BT973" s="28">
        <v>0</v>
      </c>
      <c r="BU973" s="28">
        <v>0</v>
      </c>
      <c r="BV973" s="31">
        <f t="shared" si="408"/>
        <v>1.3401142000000001</v>
      </c>
      <c r="BW973" s="31">
        <f t="shared" si="404"/>
        <v>0</v>
      </c>
      <c r="BX973" s="31">
        <f t="shared" si="405"/>
        <v>0</v>
      </c>
      <c r="BY973" s="31">
        <f t="shared" si="406"/>
        <v>1.3401142000000001</v>
      </c>
      <c r="BZ973" s="31">
        <f t="shared" si="407"/>
        <v>0</v>
      </c>
      <c r="CA973" s="31">
        <f t="shared" si="409"/>
        <v>0</v>
      </c>
      <c r="CB973" s="31">
        <f t="shared" si="410"/>
        <v>0</v>
      </c>
      <c r="CC973" s="31">
        <f t="shared" si="411"/>
        <v>0</v>
      </c>
      <c r="CD973" s="31">
        <f t="shared" si="412"/>
        <v>0</v>
      </c>
      <c r="CE973" s="31">
        <f t="shared" si="413"/>
        <v>0</v>
      </c>
      <c r="CF973" s="85" t="s">
        <v>2677</v>
      </c>
    </row>
    <row r="974" spans="1:84" ht="54.75" customHeight="1" x14ac:dyDescent="0.25">
      <c r="A974" s="94" t="s">
        <v>128</v>
      </c>
      <c r="B974" s="95" t="s">
        <v>2352</v>
      </c>
      <c r="C974" s="96" t="s">
        <v>2353</v>
      </c>
      <c r="D974" s="63">
        <v>2018</v>
      </c>
      <c r="E974" s="63">
        <v>2018</v>
      </c>
      <c r="F974" s="63" t="s">
        <v>1358</v>
      </c>
      <c r="G974" s="64">
        <v>0</v>
      </c>
      <c r="H974" s="64">
        <f t="shared" si="400"/>
        <v>0.1268231078</v>
      </c>
      <c r="I974" s="31" t="s">
        <v>2627</v>
      </c>
      <c r="J974" s="31">
        <v>0</v>
      </c>
      <c r="K974" s="31">
        <f t="shared" si="401"/>
        <v>0.1268231078</v>
      </c>
      <c r="L974" s="31" t="s">
        <v>1358</v>
      </c>
      <c r="M974" s="64">
        <v>0</v>
      </c>
      <c r="N974" s="31">
        <v>0</v>
      </c>
      <c r="O974" s="65">
        <v>0</v>
      </c>
      <c r="P974" s="28">
        <v>0</v>
      </c>
      <c r="Q974" s="28">
        <v>0</v>
      </c>
      <c r="R974" s="31">
        <v>0</v>
      </c>
      <c r="S974" s="31">
        <f t="shared" si="398"/>
        <v>0</v>
      </c>
      <c r="T974" s="31">
        <f t="shared" si="399"/>
        <v>0.1268231078</v>
      </c>
      <c r="U974" s="31">
        <f t="shared" si="403"/>
        <v>0</v>
      </c>
      <c r="V974" s="31">
        <f t="shared" si="402"/>
        <v>0</v>
      </c>
      <c r="W974" s="31">
        <f t="shared" si="414"/>
        <v>0</v>
      </c>
      <c r="X974" s="31">
        <v>0</v>
      </c>
      <c r="Y974" s="28">
        <v>0</v>
      </c>
      <c r="Z974" s="28">
        <v>0</v>
      </c>
      <c r="AA974" s="28">
        <v>0</v>
      </c>
      <c r="AB974" s="28">
        <v>0</v>
      </c>
      <c r="AC974" s="28">
        <v>0</v>
      </c>
      <c r="AD974" s="28">
        <v>0</v>
      </c>
      <c r="AE974" s="28">
        <v>0</v>
      </c>
      <c r="AF974" s="28">
        <v>0</v>
      </c>
      <c r="AG974" s="28">
        <v>0</v>
      </c>
      <c r="AH974" s="28">
        <v>0</v>
      </c>
      <c r="AI974" s="28">
        <v>0</v>
      </c>
      <c r="AJ974" s="28">
        <v>0</v>
      </c>
      <c r="AK974" s="28">
        <v>0</v>
      </c>
      <c r="AL974" s="28">
        <v>0</v>
      </c>
      <c r="AM974" s="28">
        <v>0</v>
      </c>
      <c r="AN974" s="28">
        <v>0</v>
      </c>
      <c r="AO974" s="28">
        <v>0</v>
      </c>
      <c r="AP974" s="28">
        <v>0</v>
      </c>
      <c r="AQ974" s="28">
        <v>0</v>
      </c>
      <c r="AR974" s="28">
        <v>0</v>
      </c>
      <c r="AS974" s="28">
        <v>0</v>
      </c>
      <c r="AT974" s="28">
        <v>0</v>
      </c>
      <c r="AU974" s="28">
        <v>0</v>
      </c>
      <c r="AV974" s="28">
        <v>0</v>
      </c>
      <c r="AW974" s="28">
        <v>0</v>
      </c>
      <c r="AX974" s="28">
        <v>0</v>
      </c>
      <c r="AY974" s="28">
        <v>0</v>
      </c>
      <c r="AZ974" s="28">
        <v>0</v>
      </c>
      <c r="BA974" s="28">
        <v>0</v>
      </c>
      <c r="BB974" s="28">
        <v>0</v>
      </c>
      <c r="BC974" s="28">
        <v>0</v>
      </c>
      <c r="BD974" s="28">
        <v>0</v>
      </c>
      <c r="BE974" s="28">
        <v>0</v>
      </c>
      <c r="BF974" s="28">
        <v>0</v>
      </c>
      <c r="BG974" s="28">
        <v>0.1268231078</v>
      </c>
      <c r="BH974" s="28">
        <v>0</v>
      </c>
      <c r="BI974" s="28">
        <v>0</v>
      </c>
      <c r="BJ974" s="28">
        <v>0.1268231078</v>
      </c>
      <c r="BK974" s="28">
        <v>0</v>
      </c>
      <c r="BL974" s="28">
        <v>0</v>
      </c>
      <c r="BM974" s="28">
        <v>0</v>
      </c>
      <c r="BN974" s="28">
        <v>0</v>
      </c>
      <c r="BO974" s="28">
        <v>0</v>
      </c>
      <c r="BP974" s="28">
        <v>0</v>
      </c>
      <c r="BQ974" s="28">
        <v>0</v>
      </c>
      <c r="BR974" s="28">
        <v>0</v>
      </c>
      <c r="BS974" s="28">
        <v>0</v>
      </c>
      <c r="BT974" s="28">
        <v>0</v>
      </c>
      <c r="BU974" s="28">
        <v>0</v>
      </c>
      <c r="BV974" s="31">
        <f t="shared" si="408"/>
        <v>0.1268231078</v>
      </c>
      <c r="BW974" s="31">
        <f t="shared" si="404"/>
        <v>0</v>
      </c>
      <c r="BX974" s="31">
        <f t="shared" si="405"/>
        <v>0</v>
      </c>
      <c r="BY974" s="31">
        <f t="shared" si="406"/>
        <v>0.1268231078</v>
      </c>
      <c r="BZ974" s="31">
        <f t="shared" si="407"/>
        <v>0</v>
      </c>
      <c r="CA974" s="31">
        <f t="shared" si="409"/>
        <v>0.1268231078</v>
      </c>
      <c r="CB974" s="31">
        <f t="shared" si="410"/>
        <v>0</v>
      </c>
      <c r="CC974" s="31">
        <f t="shared" si="411"/>
        <v>0</v>
      </c>
      <c r="CD974" s="31">
        <f t="shared" si="412"/>
        <v>0.1268231078</v>
      </c>
      <c r="CE974" s="31">
        <f t="shared" si="413"/>
        <v>0</v>
      </c>
      <c r="CF974" s="85" t="s">
        <v>1403</v>
      </c>
    </row>
    <row r="975" spans="1:84" ht="54.75" customHeight="1" x14ac:dyDescent="0.25">
      <c r="A975" s="94" t="s">
        <v>128</v>
      </c>
      <c r="B975" s="95" t="s">
        <v>2354</v>
      </c>
      <c r="C975" s="96" t="s">
        <v>2355</v>
      </c>
      <c r="D975" s="63">
        <v>2018</v>
      </c>
      <c r="E975" s="63">
        <v>2018</v>
      </c>
      <c r="F975" s="63" t="s">
        <v>1358</v>
      </c>
      <c r="G975" s="64">
        <v>0</v>
      </c>
      <c r="H975" s="64">
        <f t="shared" si="400"/>
        <v>2.0663156999999998E-2</v>
      </c>
      <c r="I975" s="31" t="s">
        <v>2661</v>
      </c>
      <c r="J975" s="31">
        <v>0</v>
      </c>
      <c r="K975" s="31">
        <f t="shared" si="401"/>
        <v>2.0663156999999998E-2</v>
      </c>
      <c r="L975" s="31" t="s">
        <v>1358</v>
      </c>
      <c r="M975" s="64">
        <v>0</v>
      </c>
      <c r="N975" s="31">
        <v>0</v>
      </c>
      <c r="O975" s="65">
        <v>0</v>
      </c>
      <c r="P975" s="28">
        <v>0</v>
      </c>
      <c r="Q975" s="28">
        <v>0</v>
      </c>
      <c r="R975" s="31">
        <v>0</v>
      </c>
      <c r="S975" s="31">
        <f t="shared" si="398"/>
        <v>0</v>
      </c>
      <c r="T975" s="31">
        <f t="shared" si="399"/>
        <v>2.0663156999999998E-2</v>
      </c>
      <c r="U975" s="31">
        <f t="shared" si="403"/>
        <v>0</v>
      </c>
      <c r="V975" s="31">
        <f t="shared" si="402"/>
        <v>0</v>
      </c>
      <c r="W975" s="31">
        <f t="shared" si="414"/>
        <v>0</v>
      </c>
      <c r="X975" s="31">
        <v>0</v>
      </c>
      <c r="Y975" s="28">
        <v>0</v>
      </c>
      <c r="Z975" s="28">
        <v>0</v>
      </c>
      <c r="AA975" s="28">
        <v>0</v>
      </c>
      <c r="AB975" s="28">
        <v>0</v>
      </c>
      <c r="AC975" s="28">
        <v>0</v>
      </c>
      <c r="AD975" s="28">
        <v>0</v>
      </c>
      <c r="AE975" s="28">
        <v>0</v>
      </c>
      <c r="AF975" s="28">
        <v>0</v>
      </c>
      <c r="AG975" s="28">
        <v>0</v>
      </c>
      <c r="AH975" s="28">
        <v>0</v>
      </c>
      <c r="AI975" s="28">
        <v>0</v>
      </c>
      <c r="AJ975" s="28">
        <v>0</v>
      </c>
      <c r="AK975" s="28">
        <v>0</v>
      </c>
      <c r="AL975" s="28">
        <v>0</v>
      </c>
      <c r="AM975" s="28">
        <v>0</v>
      </c>
      <c r="AN975" s="28">
        <v>0</v>
      </c>
      <c r="AO975" s="28">
        <v>0</v>
      </c>
      <c r="AP975" s="28">
        <v>0</v>
      </c>
      <c r="AQ975" s="28">
        <v>0</v>
      </c>
      <c r="AR975" s="28">
        <v>0</v>
      </c>
      <c r="AS975" s="28">
        <v>0</v>
      </c>
      <c r="AT975" s="28">
        <v>0</v>
      </c>
      <c r="AU975" s="28">
        <v>0</v>
      </c>
      <c r="AV975" s="28">
        <v>0</v>
      </c>
      <c r="AW975" s="28">
        <v>0</v>
      </c>
      <c r="AX975" s="28">
        <v>0</v>
      </c>
      <c r="AY975" s="28">
        <v>0</v>
      </c>
      <c r="AZ975" s="28">
        <v>0</v>
      </c>
      <c r="BA975" s="28">
        <v>0</v>
      </c>
      <c r="BB975" s="28">
        <v>0</v>
      </c>
      <c r="BC975" s="28">
        <v>0</v>
      </c>
      <c r="BD975" s="28">
        <v>0</v>
      </c>
      <c r="BE975" s="28">
        <v>0</v>
      </c>
      <c r="BF975" s="28">
        <v>0</v>
      </c>
      <c r="BG975" s="28">
        <v>2.0663156999999998E-2</v>
      </c>
      <c r="BH975" s="28">
        <v>0</v>
      </c>
      <c r="BI975" s="28">
        <v>0</v>
      </c>
      <c r="BJ975" s="28">
        <v>2.0663156999999998E-2</v>
      </c>
      <c r="BK975" s="28">
        <v>0</v>
      </c>
      <c r="BL975" s="28">
        <v>0</v>
      </c>
      <c r="BM975" s="28">
        <v>0</v>
      </c>
      <c r="BN975" s="28">
        <v>0</v>
      </c>
      <c r="BO975" s="28">
        <v>0</v>
      </c>
      <c r="BP975" s="28">
        <v>0</v>
      </c>
      <c r="BQ975" s="28">
        <v>0</v>
      </c>
      <c r="BR975" s="28">
        <v>0</v>
      </c>
      <c r="BS975" s="28">
        <v>0</v>
      </c>
      <c r="BT975" s="28">
        <v>0</v>
      </c>
      <c r="BU975" s="28">
        <v>0</v>
      </c>
      <c r="BV975" s="31">
        <f t="shared" si="408"/>
        <v>2.0663156999999998E-2</v>
      </c>
      <c r="BW975" s="31">
        <f t="shared" si="404"/>
        <v>0</v>
      </c>
      <c r="BX975" s="31">
        <f t="shared" si="405"/>
        <v>0</v>
      </c>
      <c r="BY975" s="31">
        <f t="shared" si="406"/>
        <v>2.0663156999999998E-2</v>
      </c>
      <c r="BZ975" s="31">
        <f t="shared" si="407"/>
        <v>0</v>
      </c>
      <c r="CA975" s="31">
        <f t="shared" si="409"/>
        <v>2.0663156999999998E-2</v>
      </c>
      <c r="CB975" s="31">
        <f t="shared" si="410"/>
        <v>0</v>
      </c>
      <c r="CC975" s="31">
        <f t="shared" si="411"/>
        <v>0</v>
      </c>
      <c r="CD975" s="31">
        <f t="shared" si="412"/>
        <v>2.0663156999999998E-2</v>
      </c>
      <c r="CE975" s="31">
        <f t="shared" si="413"/>
        <v>0</v>
      </c>
      <c r="CF975" s="85" t="s">
        <v>1403</v>
      </c>
    </row>
    <row r="976" spans="1:84" ht="54.75" customHeight="1" x14ac:dyDescent="0.25">
      <c r="A976" s="94" t="s">
        <v>128</v>
      </c>
      <c r="B976" s="95" t="s">
        <v>2356</v>
      </c>
      <c r="C976" s="96" t="s">
        <v>2357</v>
      </c>
      <c r="D976" s="63">
        <v>2018</v>
      </c>
      <c r="E976" s="63">
        <v>2018</v>
      </c>
      <c r="F976" s="63" t="s">
        <v>1358</v>
      </c>
      <c r="G976" s="64">
        <v>0</v>
      </c>
      <c r="H976" s="64">
        <f t="shared" si="400"/>
        <v>0.105042951</v>
      </c>
      <c r="I976" s="31" t="s">
        <v>2661</v>
      </c>
      <c r="J976" s="31">
        <v>0</v>
      </c>
      <c r="K976" s="31">
        <f t="shared" si="401"/>
        <v>0.105042951</v>
      </c>
      <c r="L976" s="31" t="s">
        <v>1358</v>
      </c>
      <c r="M976" s="64">
        <v>0</v>
      </c>
      <c r="N976" s="31">
        <v>0</v>
      </c>
      <c r="O976" s="65">
        <v>0</v>
      </c>
      <c r="P976" s="28">
        <v>0</v>
      </c>
      <c r="Q976" s="28">
        <v>0</v>
      </c>
      <c r="R976" s="31">
        <v>0</v>
      </c>
      <c r="S976" s="31">
        <f t="shared" si="398"/>
        <v>0</v>
      </c>
      <c r="T976" s="31">
        <f t="shared" si="399"/>
        <v>0.105042951</v>
      </c>
      <c r="U976" s="31">
        <f t="shared" si="403"/>
        <v>0</v>
      </c>
      <c r="V976" s="31">
        <f t="shared" si="402"/>
        <v>0</v>
      </c>
      <c r="W976" s="31">
        <f t="shared" si="414"/>
        <v>0</v>
      </c>
      <c r="X976" s="31">
        <v>0</v>
      </c>
      <c r="Y976" s="28">
        <v>0</v>
      </c>
      <c r="Z976" s="28">
        <v>0</v>
      </c>
      <c r="AA976" s="28">
        <v>0</v>
      </c>
      <c r="AB976" s="28">
        <v>0</v>
      </c>
      <c r="AC976" s="28">
        <v>0</v>
      </c>
      <c r="AD976" s="28">
        <v>0</v>
      </c>
      <c r="AE976" s="28">
        <v>0</v>
      </c>
      <c r="AF976" s="28">
        <v>0</v>
      </c>
      <c r="AG976" s="28">
        <v>0</v>
      </c>
      <c r="AH976" s="28">
        <v>0</v>
      </c>
      <c r="AI976" s="28">
        <v>0</v>
      </c>
      <c r="AJ976" s="28">
        <v>0</v>
      </c>
      <c r="AK976" s="28">
        <v>0</v>
      </c>
      <c r="AL976" s="28">
        <v>0</v>
      </c>
      <c r="AM976" s="28">
        <v>0</v>
      </c>
      <c r="AN976" s="28">
        <v>0</v>
      </c>
      <c r="AO976" s="28">
        <v>0</v>
      </c>
      <c r="AP976" s="28">
        <v>0</v>
      </c>
      <c r="AQ976" s="28">
        <v>0</v>
      </c>
      <c r="AR976" s="28">
        <v>0</v>
      </c>
      <c r="AS976" s="28">
        <v>0</v>
      </c>
      <c r="AT976" s="28">
        <v>0</v>
      </c>
      <c r="AU976" s="28">
        <v>0</v>
      </c>
      <c r="AV976" s="28">
        <v>0</v>
      </c>
      <c r="AW976" s="28">
        <v>0</v>
      </c>
      <c r="AX976" s="28">
        <v>0</v>
      </c>
      <c r="AY976" s="28">
        <v>0</v>
      </c>
      <c r="AZ976" s="28">
        <v>0</v>
      </c>
      <c r="BA976" s="28">
        <v>0</v>
      </c>
      <c r="BB976" s="28">
        <v>0</v>
      </c>
      <c r="BC976" s="28">
        <v>0</v>
      </c>
      <c r="BD976" s="28">
        <v>0</v>
      </c>
      <c r="BE976" s="28">
        <v>0</v>
      </c>
      <c r="BF976" s="28">
        <v>0</v>
      </c>
      <c r="BG976" s="28">
        <v>0.105042951</v>
      </c>
      <c r="BH976" s="28">
        <v>0</v>
      </c>
      <c r="BI976" s="28">
        <v>0</v>
      </c>
      <c r="BJ976" s="28">
        <v>0.105042951</v>
      </c>
      <c r="BK976" s="28">
        <v>0</v>
      </c>
      <c r="BL976" s="28">
        <v>0</v>
      </c>
      <c r="BM976" s="28">
        <v>0</v>
      </c>
      <c r="BN976" s="28">
        <v>0</v>
      </c>
      <c r="BO976" s="28">
        <v>0</v>
      </c>
      <c r="BP976" s="28">
        <v>0</v>
      </c>
      <c r="BQ976" s="28">
        <v>0</v>
      </c>
      <c r="BR976" s="28">
        <v>0</v>
      </c>
      <c r="BS976" s="28">
        <v>0</v>
      </c>
      <c r="BT976" s="28">
        <v>0</v>
      </c>
      <c r="BU976" s="28">
        <v>0</v>
      </c>
      <c r="BV976" s="31">
        <f t="shared" si="408"/>
        <v>0.105042951</v>
      </c>
      <c r="BW976" s="31">
        <f t="shared" si="404"/>
        <v>0</v>
      </c>
      <c r="BX976" s="31">
        <f t="shared" si="405"/>
        <v>0</v>
      </c>
      <c r="BY976" s="31">
        <f t="shared" si="406"/>
        <v>0.105042951</v>
      </c>
      <c r="BZ976" s="31">
        <f t="shared" si="407"/>
        <v>0</v>
      </c>
      <c r="CA976" s="31">
        <f t="shared" si="409"/>
        <v>0.105042951</v>
      </c>
      <c r="CB976" s="31">
        <f t="shared" si="410"/>
        <v>0</v>
      </c>
      <c r="CC976" s="31">
        <f t="shared" si="411"/>
        <v>0</v>
      </c>
      <c r="CD976" s="31">
        <f t="shared" si="412"/>
        <v>0.105042951</v>
      </c>
      <c r="CE976" s="31">
        <f t="shared" si="413"/>
        <v>0</v>
      </c>
      <c r="CF976" s="85" t="s">
        <v>1403</v>
      </c>
    </row>
    <row r="977" spans="1:84" ht="54.75" customHeight="1" x14ac:dyDescent="0.25">
      <c r="A977" s="94" t="s">
        <v>128</v>
      </c>
      <c r="B977" s="95" t="s">
        <v>2358</v>
      </c>
      <c r="C977" s="96" t="s">
        <v>2359</v>
      </c>
      <c r="D977" s="63">
        <v>2018</v>
      </c>
      <c r="E977" s="63">
        <v>2018</v>
      </c>
      <c r="F977" s="63" t="s">
        <v>1358</v>
      </c>
      <c r="G977" s="64">
        <v>0</v>
      </c>
      <c r="H977" s="64">
        <f t="shared" si="400"/>
        <v>1.9065082999999997E-2</v>
      </c>
      <c r="I977" s="31" t="s">
        <v>2661</v>
      </c>
      <c r="J977" s="31">
        <v>0</v>
      </c>
      <c r="K977" s="31">
        <f t="shared" si="401"/>
        <v>1.9065082999999997E-2</v>
      </c>
      <c r="L977" s="31" t="s">
        <v>1358</v>
      </c>
      <c r="M977" s="64">
        <v>0</v>
      </c>
      <c r="N977" s="31">
        <v>0</v>
      </c>
      <c r="O977" s="65">
        <v>0</v>
      </c>
      <c r="P977" s="28">
        <v>0</v>
      </c>
      <c r="Q977" s="28">
        <v>0</v>
      </c>
      <c r="R977" s="31">
        <v>0</v>
      </c>
      <c r="S977" s="31">
        <f t="shared" si="398"/>
        <v>0</v>
      </c>
      <c r="T977" s="31">
        <f t="shared" si="399"/>
        <v>1.9065082999999997E-2</v>
      </c>
      <c r="U977" s="31">
        <f t="shared" si="403"/>
        <v>0</v>
      </c>
      <c r="V977" s="31">
        <f t="shared" si="402"/>
        <v>0</v>
      </c>
      <c r="W977" s="31">
        <f t="shared" si="414"/>
        <v>0</v>
      </c>
      <c r="X977" s="31">
        <v>0</v>
      </c>
      <c r="Y977" s="28">
        <v>0</v>
      </c>
      <c r="Z977" s="28">
        <v>0</v>
      </c>
      <c r="AA977" s="28">
        <v>0</v>
      </c>
      <c r="AB977" s="28">
        <v>0</v>
      </c>
      <c r="AC977" s="28">
        <v>0</v>
      </c>
      <c r="AD977" s="28">
        <v>0</v>
      </c>
      <c r="AE977" s="28">
        <v>0</v>
      </c>
      <c r="AF977" s="28">
        <v>0</v>
      </c>
      <c r="AG977" s="28">
        <v>0</v>
      </c>
      <c r="AH977" s="28">
        <v>0</v>
      </c>
      <c r="AI977" s="28">
        <v>0</v>
      </c>
      <c r="AJ977" s="28">
        <v>0</v>
      </c>
      <c r="AK977" s="28">
        <v>0</v>
      </c>
      <c r="AL977" s="28">
        <v>0</v>
      </c>
      <c r="AM977" s="28">
        <v>0</v>
      </c>
      <c r="AN977" s="28">
        <v>0</v>
      </c>
      <c r="AO977" s="28">
        <v>0</v>
      </c>
      <c r="AP977" s="28">
        <v>0</v>
      </c>
      <c r="AQ977" s="28">
        <v>0</v>
      </c>
      <c r="AR977" s="28">
        <v>0</v>
      </c>
      <c r="AS977" s="28">
        <v>0</v>
      </c>
      <c r="AT977" s="28">
        <v>0</v>
      </c>
      <c r="AU977" s="28">
        <v>0</v>
      </c>
      <c r="AV977" s="28">
        <v>0</v>
      </c>
      <c r="AW977" s="28">
        <v>0</v>
      </c>
      <c r="AX977" s="28">
        <v>0</v>
      </c>
      <c r="AY977" s="28">
        <v>0</v>
      </c>
      <c r="AZ977" s="28">
        <v>0</v>
      </c>
      <c r="BA977" s="28">
        <v>0</v>
      </c>
      <c r="BB977" s="28">
        <v>0</v>
      </c>
      <c r="BC977" s="28">
        <v>0</v>
      </c>
      <c r="BD977" s="28">
        <v>0</v>
      </c>
      <c r="BE977" s="28">
        <v>0</v>
      </c>
      <c r="BF977" s="28">
        <v>0</v>
      </c>
      <c r="BG977" s="28">
        <v>1.9065082999999997E-2</v>
      </c>
      <c r="BH977" s="28">
        <v>0</v>
      </c>
      <c r="BI977" s="28">
        <v>0</v>
      </c>
      <c r="BJ977" s="28">
        <v>1.9065082999999997E-2</v>
      </c>
      <c r="BK977" s="28">
        <v>0</v>
      </c>
      <c r="BL977" s="28">
        <v>0</v>
      </c>
      <c r="BM977" s="28">
        <v>0</v>
      </c>
      <c r="BN977" s="28">
        <v>0</v>
      </c>
      <c r="BO977" s="28">
        <v>0</v>
      </c>
      <c r="BP977" s="28">
        <v>0</v>
      </c>
      <c r="BQ977" s="28">
        <v>0</v>
      </c>
      <c r="BR977" s="28">
        <v>0</v>
      </c>
      <c r="BS977" s="28">
        <v>0</v>
      </c>
      <c r="BT977" s="28">
        <v>0</v>
      </c>
      <c r="BU977" s="28">
        <v>0</v>
      </c>
      <c r="BV977" s="31">
        <f t="shared" si="408"/>
        <v>1.9065082999999997E-2</v>
      </c>
      <c r="BW977" s="31">
        <f t="shared" si="404"/>
        <v>0</v>
      </c>
      <c r="BX977" s="31">
        <f t="shared" si="405"/>
        <v>0</v>
      </c>
      <c r="BY977" s="31">
        <f t="shared" si="406"/>
        <v>1.9065082999999997E-2</v>
      </c>
      <c r="BZ977" s="31">
        <f t="shared" si="407"/>
        <v>0</v>
      </c>
      <c r="CA977" s="31">
        <f t="shared" si="409"/>
        <v>1.9065082999999997E-2</v>
      </c>
      <c r="CB977" s="31">
        <f t="shared" si="410"/>
        <v>0</v>
      </c>
      <c r="CC977" s="31">
        <f t="shared" si="411"/>
        <v>0</v>
      </c>
      <c r="CD977" s="31">
        <f t="shared" si="412"/>
        <v>1.9065082999999997E-2</v>
      </c>
      <c r="CE977" s="31">
        <f t="shared" si="413"/>
        <v>0</v>
      </c>
      <c r="CF977" s="85" t="s">
        <v>1403</v>
      </c>
    </row>
    <row r="978" spans="1:84" ht="54.75" customHeight="1" x14ac:dyDescent="0.25">
      <c r="A978" s="94" t="s">
        <v>128</v>
      </c>
      <c r="B978" s="95" t="s">
        <v>2360</v>
      </c>
      <c r="C978" s="96" t="s">
        <v>2361</v>
      </c>
      <c r="D978" s="63">
        <v>2018</v>
      </c>
      <c r="E978" s="63">
        <v>2018</v>
      </c>
      <c r="F978" s="63" t="s">
        <v>1358</v>
      </c>
      <c r="G978" s="64">
        <v>0</v>
      </c>
      <c r="H978" s="64">
        <f t="shared" si="400"/>
        <v>0.18221936420000001</v>
      </c>
      <c r="I978" s="31" t="s">
        <v>2661</v>
      </c>
      <c r="J978" s="31">
        <v>0</v>
      </c>
      <c r="K978" s="31">
        <f t="shared" si="401"/>
        <v>0.18221936420000001</v>
      </c>
      <c r="L978" s="31" t="s">
        <v>1358</v>
      </c>
      <c r="M978" s="64">
        <v>0</v>
      </c>
      <c r="N978" s="31">
        <v>0</v>
      </c>
      <c r="O978" s="65">
        <v>0</v>
      </c>
      <c r="P978" s="28">
        <v>0</v>
      </c>
      <c r="Q978" s="28">
        <v>0</v>
      </c>
      <c r="R978" s="31">
        <v>0</v>
      </c>
      <c r="S978" s="31">
        <f t="shared" si="398"/>
        <v>0</v>
      </c>
      <c r="T978" s="31">
        <f t="shared" si="399"/>
        <v>0.18221936420000001</v>
      </c>
      <c r="U978" s="31">
        <f t="shared" si="403"/>
        <v>0</v>
      </c>
      <c r="V978" s="31">
        <f t="shared" si="402"/>
        <v>0</v>
      </c>
      <c r="W978" s="31">
        <f t="shared" si="414"/>
        <v>0</v>
      </c>
      <c r="X978" s="31">
        <v>0</v>
      </c>
      <c r="Y978" s="28">
        <v>0</v>
      </c>
      <c r="Z978" s="28">
        <v>0</v>
      </c>
      <c r="AA978" s="28">
        <v>0</v>
      </c>
      <c r="AB978" s="28">
        <v>0</v>
      </c>
      <c r="AC978" s="28">
        <v>0</v>
      </c>
      <c r="AD978" s="28">
        <v>0</v>
      </c>
      <c r="AE978" s="28">
        <v>0</v>
      </c>
      <c r="AF978" s="28">
        <v>0</v>
      </c>
      <c r="AG978" s="28">
        <v>0</v>
      </c>
      <c r="AH978" s="28">
        <v>0</v>
      </c>
      <c r="AI978" s="28">
        <v>0</v>
      </c>
      <c r="AJ978" s="28">
        <v>0</v>
      </c>
      <c r="AK978" s="28">
        <v>0</v>
      </c>
      <c r="AL978" s="28">
        <v>0</v>
      </c>
      <c r="AM978" s="28">
        <v>0</v>
      </c>
      <c r="AN978" s="28">
        <v>0</v>
      </c>
      <c r="AO978" s="28">
        <v>0</v>
      </c>
      <c r="AP978" s="28">
        <v>0</v>
      </c>
      <c r="AQ978" s="28">
        <v>0</v>
      </c>
      <c r="AR978" s="28">
        <v>0</v>
      </c>
      <c r="AS978" s="28">
        <v>0</v>
      </c>
      <c r="AT978" s="28">
        <v>0</v>
      </c>
      <c r="AU978" s="28">
        <v>0</v>
      </c>
      <c r="AV978" s="28">
        <v>0</v>
      </c>
      <c r="AW978" s="28">
        <v>0</v>
      </c>
      <c r="AX978" s="28">
        <v>0</v>
      </c>
      <c r="AY978" s="28">
        <v>0</v>
      </c>
      <c r="AZ978" s="28">
        <v>0</v>
      </c>
      <c r="BA978" s="28">
        <v>0</v>
      </c>
      <c r="BB978" s="28">
        <v>0</v>
      </c>
      <c r="BC978" s="28">
        <v>0</v>
      </c>
      <c r="BD978" s="28">
        <v>0</v>
      </c>
      <c r="BE978" s="28">
        <v>0</v>
      </c>
      <c r="BF978" s="28">
        <v>0</v>
      </c>
      <c r="BG978" s="28">
        <v>0.18221936420000001</v>
      </c>
      <c r="BH978" s="28">
        <v>0</v>
      </c>
      <c r="BI978" s="28">
        <v>0</v>
      </c>
      <c r="BJ978" s="28">
        <v>0.18221936420000001</v>
      </c>
      <c r="BK978" s="28">
        <v>0</v>
      </c>
      <c r="BL978" s="28">
        <v>0</v>
      </c>
      <c r="BM978" s="28">
        <v>0</v>
      </c>
      <c r="BN978" s="28">
        <v>0</v>
      </c>
      <c r="BO978" s="28">
        <v>0</v>
      </c>
      <c r="BP978" s="28">
        <v>0</v>
      </c>
      <c r="BQ978" s="28">
        <v>0</v>
      </c>
      <c r="BR978" s="28">
        <v>0</v>
      </c>
      <c r="BS978" s="28">
        <v>0</v>
      </c>
      <c r="BT978" s="28">
        <v>0</v>
      </c>
      <c r="BU978" s="28">
        <v>0</v>
      </c>
      <c r="BV978" s="31">
        <f t="shared" si="408"/>
        <v>0.18221936420000001</v>
      </c>
      <c r="BW978" s="31">
        <f t="shared" si="404"/>
        <v>0</v>
      </c>
      <c r="BX978" s="31">
        <f t="shared" si="405"/>
        <v>0</v>
      </c>
      <c r="BY978" s="31">
        <f t="shared" si="406"/>
        <v>0.18221936420000001</v>
      </c>
      <c r="BZ978" s="31">
        <f t="shared" si="407"/>
        <v>0</v>
      </c>
      <c r="CA978" s="31">
        <f t="shared" si="409"/>
        <v>0.18221936420000001</v>
      </c>
      <c r="CB978" s="31">
        <f t="shared" si="410"/>
        <v>0</v>
      </c>
      <c r="CC978" s="31">
        <f t="shared" si="411"/>
        <v>0</v>
      </c>
      <c r="CD978" s="31">
        <f t="shared" si="412"/>
        <v>0.18221936420000001</v>
      </c>
      <c r="CE978" s="31">
        <f t="shared" si="413"/>
        <v>0</v>
      </c>
      <c r="CF978" s="85" t="s">
        <v>1403</v>
      </c>
    </row>
    <row r="979" spans="1:84" ht="54.75" customHeight="1" x14ac:dyDescent="0.25">
      <c r="A979" s="94" t="s">
        <v>128</v>
      </c>
      <c r="B979" s="95" t="s">
        <v>2362</v>
      </c>
      <c r="C979" s="96" t="s">
        <v>2363</v>
      </c>
      <c r="D979" s="63">
        <v>2018</v>
      </c>
      <c r="E979" s="63">
        <v>2018</v>
      </c>
      <c r="F979" s="63" t="s">
        <v>1358</v>
      </c>
      <c r="G979" s="64">
        <v>0</v>
      </c>
      <c r="H979" s="64">
        <f t="shared" si="400"/>
        <v>0.10617393379999998</v>
      </c>
      <c r="I979" s="31" t="s">
        <v>2661</v>
      </c>
      <c r="J979" s="31">
        <v>0</v>
      </c>
      <c r="K979" s="31">
        <f t="shared" si="401"/>
        <v>0.10617393379999998</v>
      </c>
      <c r="L979" s="31" t="s">
        <v>1358</v>
      </c>
      <c r="M979" s="64">
        <v>0</v>
      </c>
      <c r="N979" s="31">
        <v>0</v>
      </c>
      <c r="O979" s="65">
        <v>0</v>
      </c>
      <c r="P979" s="28">
        <v>0</v>
      </c>
      <c r="Q979" s="28">
        <v>0</v>
      </c>
      <c r="R979" s="31">
        <v>0</v>
      </c>
      <c r="S979" s="31">
        <f t="shared" si="398"/>
        <v>0</v>
      </c>
      <c r="T979" s="31">
        <f t="shared" si="399"/>
        <v>0.10617393379999998</v>
      </c>
      <c r="U979" s="31">
        <f t="shared" si="403"/>
        <v>0</v>
      </c>
      <c r="V979" s="31">
        <f t="shared" si="402"/>
        <v>0</v>
      </c>
      <c r="W979" s="31">
        <f t="shared" si="414"/>
        <v>0</v>
      </c>
      <c r="X979" s="31">
        <v>0</v>
      </c>
      <c r="Y979" s="28">
        <v>0</v>
      </c>
      <c r="Z979" s="28">
        <v>0</v>
      </c>
      <c r="AA979" s="28">
        <v>0</v>
      </c>
      <c r="AB979" s="28">
        <v>0</v>
      </c>
      <c r="AC979" s="28">
        <v>0</v>
      </c>
      <c r="AD979" s="28">
        <v>0</v>
      </c>
      <c r="AE979" s="28">
        <v>0</v>
      </c>
      <c r="AF979" s="28">
        <v>0</v>
      </c>
      <c r="AG979" s="28">
        <v>0</v>
      </c>
      <c r="AH979" s="28">
        <v>0</v>
      </c>
      <c r="AI979" s="28">
        <v>0</v>
      </c>
      <c r="AJ979" s="28">
        <v>0</v>
      </c>
      <c r="AK979" s="28">
        <v>0</v>
      </c>
      <c r="AL979" s="28">
        <v>0</v>
      </c>
      <c r="AM979" s="28">
        <v>0</v>
      </c>
      <c r="AN979" s="28">
        <v>0</v>
      </c>
      <c r="AO979" s="28">
        <v>0</v>
      </c>
      <c r="AP979" s="28">
        <v>0</v>
      </c>
      <c r="AQ979" s="28">
        <v>0</v>
      </c>
      <c r="AR979" s="28">
        <v>0</v>
      </c>
      <c r="AS979" s="28">
        <v>0</v>
      </c>
      <c r="AT979" s="28">
        <v>0</v>
      </c>
      <c r="AU979" s="28">
        <v>0</v>
      </c>
      <c r="AV979" s="28">
        <v>0</v>
      </c>
      <c r="AW979" s="28">
        <v>0</v>
      </c>
      <c r="AX979" s="28">
        <v>0</v>
      </c>
      <c r="AY979" s="28">
        <v>0</v>
      </c>
      <c r="AZ979" s="28">
        <v>0</v>
      </c>
      <c r="BA979" s="28">
        <v>0</v>
      </c>
      <c r="BB979" s="28">
        <v>0</v>
      </c>
      <c r="BC979" s="28">
        <v>0</v>
      </c>
      <c r="BD979" s="28">
        <v>0</v>
      </c>
      <c r="BE979" s="28">
        <v>0</v>
      </c>
      <c r="BF979" s="28">
        <v>0</v>
      </c>
      <c r="BG979" s="28">
        <v>0.10617393379999998</v>
      </c>
      <c r="BH979" s="28">
        <v>0</v>
      </c>
      <c r="BI979" s="28">
        <v>0</v>
      </c>
      <c r="BJ979" s="28">
        <v>0.10617393379999998</v>
      </c>
      <c r="BK979" s="28">
        <v>0</v>
      </c>
      <c r="BL979" s="28">
        <v>0</v>
      </c>
      <c r="BM979" s="28">
        <v>0</v>
      </c>
      <c r="BN979" s="28">
        <v>0</v>
      </c>
      <c r="BO979" s="28">
        <v>0</v>
      </c>
      <c r="BP979" s="28">
        <v>0</v>
      </c>
      <c r="BQ979" s="28">
        <v>0</v>
      </c>
      <c r="BR979" s="28">
        <v>0</v>
      </c>
      <c r="BS979" s="28">
        <v>0</v>
      </c>
      <c r="BT979" s="28">
        <v>0</v>
      </c>
      <c r="BU979" s="28">
        <v>0</v>
      </c>
      <c r="BV979" s="31">
        <f t="shared" si="408"/>
        <v>0.10617393379999998</v>
      </c>
      <c r="BW979" s="31">
        <f t="shared" si="404"/>
        <v>0</v>
      </c>
      <c r="BX979" s="31">
        <f t="shared" si="405"/>
        <v>0</v>
      </c>
      <c r="BY979" s="31">
        <f t="shared" si="406"/>
        <v>0.10617393379999998</v>
      </c>
      <c r="BZ979" s="31">
        <f t="shared" si="407"/>
        <v>0</v>
      </c>
      <c r="CA979" s="31">
        <f t="shared" si="409"/>
        <v>0.10617393379999998</v>
      </c>
      <c r="CB979" s="31">
        <f t="shared" si="410"/>
        <v>0</v>
      </c>
      <c r="CC979" s="31">
        <f t="shared" si="411"/>
        <v>0</v>
      </c>
      <c r="CD979" s="31">
        <f t="shared" si="412"/>
        <v>0.10617393379999998</v>
      </c>
      <c r="CE979" s="31">
        <f t="shared" si="413"/>
        <v>0</v>
      </c>
      <c r="CF979" s="85" t="s">
        <v>1403</v>
      </c>
    </row>
    <row r="980" spans="1:84" ht="54.75" customHeight="1" x14ac:dyDescent="0.25">
      <c r="A980" s="94" t="s">
        <v>128</v>
      </c>
      <c r="B980" s="95" t="s">
        <v>2364</v>
      </c>
      <c r="C980" s="96" t="s">
        <v>2365</v>
      </c>
      <c r="D980" s="63">
        <v>2018</v>
      </c>
      <c r="E980" s="63">
        <v>2018</v>
      </c>
      <c r="F980" s="63" t="s">
        <v>1358</v>
      </c>
      <c r="G980" s="64">
        <v>0</v>
      </c>
      <c r="H980" s="64">
        <f t="shared" si="400"/>
        <v>1.3795757600000002E-2</v>
      </c>
      <c r="I980" s="31" t="s">
        <v>2625</v>
      </c>
      <c r="J980" s="31">
        <v>0</v>
      </c>
      <c r="K980" s="31">
        <f t="shared" si="401"/>
        <v>1.3795757600000002E-2</v>
      </c>
      <c r="L980" s="31" t="s">
        <v>1358</v>
      </c>
      <c r="M980" s="64">
        <v>0</v>
      </c>
      <c r="N980" s="31">
        <v>0</v>
      </c>
      <c r="O980" s="65">
        <v>0</v>
      </c>
      <c r="P980" s="28">
        <v>0</v>
      </c>
      <c r="Q980" s="28">
        <v>0</v>
      </c>
      <c r="R980" s="31">
        <v>0</v>
      </c>
      <c r="S980" s="31">
        <f t="shared" si="398"/>
        <v>0</v>
      </c>
      <c r="T980" s="31">
        <f t="shared" si="399"/>
        <v>1.3795757600000002E-2</v>
      </c>
      <c r="U980" s="31">
        <f t="shared" si="403"/>
        <v>0</v>
      </c>
      <c r="V980" s="31">
        <f t="shared" si="402"/>
        <v>0</v>
      </c>
      <c r="W980" s="31">
        <f t="shared" si="414"/>
        <v>0</v>
      </c>
      <c r="X980" s="31">
        <v>0</v>
      </c>
      <c r="Y980" s="28">
        <v>0</v>
      </c>
      <c r="Z980" s="28">
        <v>0</v>
      </c>
      <c r="AA980" s="28">
        <v>0</v>
      </c>
      <c r="AB980" s="28">
        <v>0</v>
      </c>
      <c r="AC980" s="28">
        <v>0</v>
      </c>
      <c r="AD980" s="28">
        <v>0</v>
      </c>
      <c r="AE980" s="28">
        <v>0</v>
      </c>
      <c r="AF980" s="28">
        <v>0</v>
      </c>
      <c r="AG980" s="28">
        <v>0</v>
      </c>
      <c r="AH980" s="28">
        <v>0</v>
      </c>
      <c r="AI980" s="28">
        <v>0</v>
      </c>
      <c r="AJ980" s="28">
        <v>0</v>
      </c>
      <c r="AK980" s="28">
        <v>0</v>
      </c>
      <c r="AL980" s="28">
        <v>0</v>
      </c>
      <c r="AM980" s="28">
        <v>0</v>
      </c>
      <c r="AN980" s="28">
        <v>0</v>
      </c>
      <c r="AO980" s="28">
        <v>0</v>
      </c>
      <c r="AP980" s="28">
        <v>0</v>
      </c>
      <c r="AQ980" s="28">
        <v>0</v>
      </c>
      <c r="AR980" s="28">
        <v>0</v>
      </c>
      <c r="AS980" s="28">
        <v>0</v>
      </c>
      <c r="AT980" s="28">
        <v>0</v>
      </c>
      <c r="AU980" s="28">
        <v>0</v>
      </c>
      <c r="AV980" s="28">
        <v>0</v>
      </c>
      <c r="AW980" s="28">
        <v>0</v>
      </c>
      <c r="AX980" s="28">
        <v>0</v>
      </c>
      <c r="AY980" s="28">
        <v>0</v>
      </c>
      <c r="AZ980" s="28">
        <v>0</v>
      </c>
      <c r="BA980" s="28">
        <v>0</v>
      </c>
      <c r="BB980" s="28">
        <v>0</v>
      </c>
      <c r="BC980" s="28">
        <v>0</v>
      </c>
      <c r="BD980" s="28">
        <v>0</v>
      </c>
      <c r="BE980" s="28">
        <v>0</v>
      </c>
      <c r="BF980" s="28">
        <v>0</v>
      </c>
      <c r="BG980" s="28">
        <v>1.3795757600000002E-2</v>
      </c>
      <c r="BH980" s="28">
        <v>0</v>
      </c>
      <c r="BI980" s="28">
        <v>0</v>
      </c>
      <c r="BJ980" s="28">
        <v>1.3795757600000002E-2</v>
      </c>
      <c r="BK980" s="28">
        <v>0</v>
      </c>
      <c r="BL980" s="28">
        <v>0</v>
      </c>
      <c r="BM980" s="28">
        <v>0</v>
      </c>
      <c r="BN980" s="28">
        <v>0</v>
      </c>
      <c r="BO980" s="28">
        <v>0</v>
      </c>
      <c r="BP980" s="28">
        <v>0</v>
      </c>
      <c r="BQ980" s="28">
        <v>0</v>
      </c>
      <c r="BR980" s="28">
        <v>0</v>
      </c>
      <c r="BS980" s="28">
        <v>0</v>
      </c>
      <c r="BT980" s="28">
        <v>0</v>
      </c>
      <c r="BU980" s="28">
        <v>0</v>
      </c>
      <c r="BV980" s="31">
        <f t="shared" si="408"/>
        <v>1.3795757600000002E-2</v>
      </c>
      <c r="BW980" s="31">
        <f t="shared" si="404"/>
        <v>0</v>
      </c>
      <c r="BX980" s="31">
        <f t="shared" si="405"/>
        <v>0</v>
      </c>
      <c r="BY980" s="31">
        <f t="shared" si="406"/>
        <v>1.3795757600000002E-2</v>
      </c>
      <c r="BZ980" s="31">
        <f t="shared" si="407"/>
        <v>0</v>
      </c>
      <c r="CA980" s="31">
        <f t="shared" si="409"/>
        <v>1.3795757600000002E-2</v>
      </c>
      <c r="CB980" s="31">
        <f t="shared" si="410"/>
        <v>0</v>
      </c>
      <c r="CC980" s="31">
        <f t="shared" si="411"/>
        <v>0</v>
      </c>
      <c r="CD980" s="31">
        <f t="shared" si="412"/>
        <v>1.3795757600000002E-2</v>
      </c>
      <c r="CE980" s="31">
        <f t="shared" si="413"/>
        <v>0</v>
      </c>
      <c r="CF980" s="85" t="s">
        <v>1403</v>
      </c>
    </row>
    <row r="981" spans="1:84" ht="54.75" customHeight="1" x14ac:dyDescent="0.25">
      <c r="A981" s="94" t="s">
        <v>128</v>
      </c>
      <c r="B981" s="95" t="s">
        <v>2366</v>
      </c>
      <c r="C981" s="96" t="s">
        <v>2367</v>
      </c>
      <c r="D981" s="63">
        <v>2018</v>
      </c>
      <c r="E981" s="63">
        <v>2018</v>
      </c>
      <c r="F981" s="63" t="s">
        <v>1358</v>
      </c>
      <c r="G981" s="64">
        <v>0</v>
      </c>
      <c r="H981" s="64">
        <f t="shared" si="400"/>
        <v>0.15716240639999998</v>
      </c>
      <c r="I981" s="31" t="s">
        <v>2625</v>
      </c>
      <c r="J981" s="31">
        <v>0</v>
      </c>
      <c r="K981" s="31">
        <f t="shared" si="401"/>
        <v>0.15716240639999998</v>
      </c>
      <c r="L981" s="31" t="s">
        <v>1358</v>
      </c>
      <c r="M981" s="64">
        <v>0</v>
      </c>
      <c r="N981" s="31">
        <v>0</v>
      </c>
      <c r="O981" s="65">
        <v>0</v>
      </c>
      <c r="P981" s="28">
        <v>0</v>
      </c>
      <c r="Q981" s="28">
        <v>0</v>
      </c>
      <c r="R981" s="31">
        <v>0</v>
      </c>
      <c r="S981" s="31">
        <f t="shared" si="398"/>
        <v>0</v>
      </c>
      <c r="T981" s="31">
        <f t="shared" si="399"/>
        <v>0.15716240639999998</v>
      </c>
      <c r="U981" s="31">
        <f t="shared" si="403"/>
        <v>0</v>
      </c>
      <c r="V981" s="31">
        <f t="shared" si="402"/>
        <v>0</v>
      </c>
      <c r="W981" s="31">
        <f t="shared" si="414"/>
        <v>0</v>
      </c>
      <c r="X981" s="31">
        <v>0</v>
      </c>
      <c r="Y981" s="28">
        <v>0</v>
      </c>
      <c r="Z981" s="28">
        <v>0</v>
      </c>
      <c r="AA981" s="28">
        <v>0</v>
      </c>
      <c r="AB981" s="28">
        <v>0</v>
      </c>
      <c r="AC981" s="28">
        <v>0</v>
      </c>
      <c r="AD981" s="28">
        <v>0</v>
      </c>
      <c r="AE981" s="28">
        <v>0</v>
      </c>
      <c r="AF981" s="28">
        <v>0</v>
      </c>
      <c r="AG981" s="28">
        <v>0</v>
      </c>
      <c r="AH981" s="28">
        <v>0</v>
      </c>
      <c r="AI981" s="28">
        <v>0</v>
      </c>
      <c r="AJ981" s="28">
        <v>0</v>
      </c>
      <c r="AK981" s="28">
        <v>0</v>
      </c>
      <c r="AL981" s="28">
        <v>0</v>
      </c>
      <c r="AM981" s="28">
        <v>0</v>
      </c>
      <c r="AN981" s="28">
        <v>0</v>
      </c>
      <c r="AO981" s="28">
        <v>0</v>
      </c>
      <c r="AP981" s="28">
        <v>0</v>
      </c>
      <c r="AQ981" s="28">
        <v>0</v>
      </c>
      <c r="AR981" s="28">
        <v>0</v>
      </c>
      <c r="AS981" s="28">
        <v>0</v>
      </c>
      <c r="AT981" s="28">
        <v>0</v>
      </c>
      <c r="AU981" s="28">
        <v>0</v>
      </c>
      <c r="AV981" s="28">
        <v>0</v>
      </c>
      <c r="AW981" s="28">
        <v>0</v>
      </c>
      <c r="AX981" s="28">
        <v>0</v>
      </c>
      <c r="AY981" s="28">
        <v>0</v>
      </c>
      <c r="AZ981" s="28">
        <v>0</v>
      </c>
      <c r="BA981" s="28">
        <v>0</v>
      </c>
      <c r="BB981" s="28">
        <v>0</v>
      </c>
      <c r="BC981" s="28">
        <v>0</v>
      </c>
      <c r="BD981" s="28">
        <v>0</v>
      </c>
      <c r="BE981" s="28">
        <v>0</v>
      </c>
      <c r="BF981" s="28">
        <v>0</v>
      </c>
      <c r="BG981" s="28">
        <v>0.15716240639999998</v>
      </c>
      <c r="BH981" s="28">
        <v>0</v>
      </c>
      <c r="BI981" s="28">
        <v>0</v>
      </c>
      <c r="BJ981" s="28">
        <v>0.15716240639999998</v>
      </c>
      <c r="BK981" s="28">
        <v>0</v>
      </c>
      <c r="BL981" s="28">
        <v>0</v>
      </c>
      <c r="BM981" s="28">
        <v>0</v>
      </c>
      <c r="BN981" s="28">
        <v>0</v>
      </c>
      <c r="BO981" s="28">
        <v>0</v>
      </c>
      <c r="BP981" s="28">
        <v>0</v>
      </c>
      <c r="BQ981" s="28">
        <v>0</v>
      </c>
      <c r="BR981" s="28">
        <v>0</v>
      </c>
      <c r="BS981" s="28">
        <v>0</v>
      </c>
      <c r="BT981" s="28">
        <v>0</v>
      </c>
      <c r="BU981" s="28">
        <v>0</v>
      </c>
      <c r="BV981" s="31">
        <f t="shared" si="408"/>
        <v>0.15716240639999998</v>
      </c>
      <c r="BW981" s="31">
        <f t="shared" si="404"/>
        <v>0</v>
      </c>
      <c r="BX981" s="31">
        <f t="shared" si="405"/>
        <v>0</v>
      </c>
      <c r="BY981" s="31">
        <f t="shared" si="406"/>
        <v>0.15716240639999998</v>
      </c>
      <c r="BZ981" s="31">
        <f t="shared" si="407"/>
        <v>0</v>
      </c>
      <c r="CA981" s="31">
        <f t="shared" si="409"/>
        <v>0.15716240639999998</v>
      </c>
      <c r="CB981" s="31">
        <f t="shared" si="410"/>
        <v>0</v>
      </c>
      <c r="CC981" s="31">
        <f t="shared" si="411"/>
        <v>0</v>
      </c>
      <c r="CD981" s="31">
        <f t="shared" si="412"/>
        <v>0.15716240639999998</v>
      </c>
      <c r="CE981" s="31">
        <f t="shared" si="413"/>
        <v>0</v>
      </c>
      <c r="CF981" s="85" t="s">
        <v>1403</v>
      </c>
    </row>
    <row r="982" spans="1:84" ht="54.75" customHeight="1" x14ac:dyDescent="0.25">
      <c r="A982" s="94" t="s">
        <v>128</v>
      </c>
      <c r="B982" s="95" t="s">
        <v>2368</v>
      </c>
      <c r="C982" s="96" t="s">
        <v>2369</v>
      </c>
      <c r="D982" s="63">
        <v>2018</v>
      </c>
      <c r="E982" s="63">
        <v>2018</v>
      </c>
      <c r="F982" s="63" t="s">
        <v>1358</v>
      </c>
      <c r="G982" s="64">
        <v>0</v>
      </c>
      <c r="H982" s="64">
        <f t="shared" si="400"/>
        <v>0</v>
      </c>
      <c r="I982" s="31" t="s">
        <v>2625</v>
      </c>
      <c r="J982" s="31">
        <v>0</v>
      </c>
      <c r="K982" s="31">
        <f t="shared" si="401"/>
        <v>0</v>
      </c>
      <c r="L982" s="31" t="s">
        <v>1358</v>
      </c>
      <c r="M982" s="64">
        <v>0</v>
      </c>
      <c r="N982" s="31">
        <v>0</v>
      </c>
      <c r="O982" s="65">
        <v>0</v>
      </c>
      <c r="P982" s="28">
        <v>0</v>
      </c>
      <c r="Q982" s="28">
        <v>0</v>
      </c>
      <c r="R982" s="31">
        <v>0</v>
      </c>
      <c r="S982" s="31">
        <f t="shared" si="398"/>
        <v>0</v>
      </c>
      <c r="T982" s="31">
        <f t="shared" si="399"/>
        <v>0</v>
      </c>
      <c r="U982" s="31">
        <f t="shared" si="403"/>
        <v>0</v>
      </c>
      <c r="V982" s="31">
        <f t="shared" si="402"/>
        <v>0</v>
      </c>
      <c r="W982" s="31">
        <f t="shared" si="414"/>
        <v>0</v>
      </c>
      <c r="X982" s="31">
        <v>0</v>
      </c>
      <c r="Y982" s="28">
        <v>0</v>
      </c>
      <c r="Z982" s="28">
        <v>0</v>
      </c>
      <c r="AA982" s="28">
        <v>0</v>
      </c>
      <c r="AB982" s="28">
        <v>0</v>
      </c>
      <c r="AC982" s="28">
        <v>0</v>
      </c>
      <c r="AD982" s="28">
        <v>0</v>
      </c>
      <c r="AE982" s="28">
        <v>0</v>
      </c>
      <c r="AF982" s="28">
        <v>0</v>
      </c>
      <c r="AG982" s="28">
        <v>0</v>
      </c>
      <c r="AH982" s="28">
        <v>0</v>
      </c>
      <c r="AI982" s="28">
        <v>0</v>
      </c>
      <c r="AJ982" s="28">
        <v>0</v>
      </c>
      <c r="AK982" s="28">
        <v>0</v>
      </c>
      <c r="AL982" s="28">
        <v>0</v>
      </c>
      <c r="AM982" s="28">
        <v>0</v>
      </c>
      <c r="AN982" s="28">
        <v>0</v>
      </c>
      <c r="AO982" s="28">
        <v>0</v>
      </c>
      <c r="AP982" s="28">
        <v>0</v>
      </c>
      <c r="AQ982" s="28">
        <v>0</v>
      </c>
      <c r="AR982" s="28">
        <v>0</v>
      </c>
      <c r="AS982" s="28">
        <v>0</v>
      </c>
      <c r="AT982" s="28">
        <v>0</v>
      </c>
      <c r="AU982" s="28">
        <v>0</v>
      </c>
      <c r="AV982" s="28">
        <v>0</v>
      </c>
      <c r="AW982" s="28">
        <v>0</v>
      </c>
      <c r="AX982" s="28">
        <v>0</v>
      </c>
      <c r="AY982" s="28">
        <v>0</v>
      </c>
      <c r="AZ982" s="28">
        <v>0</v>
      </c>
      <c r="BA982" s="28">
        <v>0</v>
      </c>
      <c r="BB982" s="28">
        <v>0</v>
      </c>
      <c r="BC982" s="28">
        <v>0</v>
      </c>
      <c r="BD982" s="28">
        <v>0</v>
      </c>
      <c r="BE982" s="28">
        <v>0</v>
      </c>
      <c r="BF982" s="28">
        <v>0</v>
      </c>
      <c r="BG982" s="28">
        <v>0</v>
      </c>
      <c r="BH982" s="28">
        <v>0</v>
      </c>
      <c r="BI982" s="28">
        <v>0</v>
      </c>
      <c r="BJ982" s="28">
        <v>0</v>
      </c>
      <c r="BK982" s="28">
        <v>0</v>
      </c>
      <c r="BL982" s="28">
        <v>0</v>
      </c>
      <c r="BM982" s="28">
        <v>0</v>
      </c>
      <c r="BN982" s="28">
        <v>0</v>
      </c>
      <c r="BO982" s="28">
        <v>0</v>
      </c>
      <c r="BP982" s="28">
        <v>0</v>
      </c>
      <c r="BQ982" s="28">
        <v>0</v>
      </c>
      <c r="BR982" s="28">
        <v>0</v>
      </c>
      <c r="BS982" s="28">
        <v>0</v>
      </c>
      <c r="BT982" s="28">
        <v>0</v>
      </c>
      <c r="BU982" s="28">
        <v>0</v>
      </c>
      <c r="BV982" s="31">
        <f t="shared" si="408"/>
        <v>0</v>
      </c>
      <c r="BW982" s="31">
        <f t="shared" si="404"/>
        <v>0</v>
      </c>
      <c r="BX982" s="31">
        <f t="shared" si="405"/>
        <v>0</v>
      </c>
      <c r="BY982" s="31">
        <f t="shared" si="406"/>
        <v>0</v>
      </c>
      <c r="BZ982" s="31">
        <f t="shared" si="407"/>
        <v>0</v>
      </c>
      <c r="CA982" s="31">
        <f t="shared" si="409"/>
        <v>0</v>
      </c>
      <c r="CB982" s="31">
        <f t="shared" si="410"/>
        <v>0</v>
      </c>
      <c r="CC982" s="31">
        <f t="shared" si="411"/>
        <v>0</v>
      </c>
      <c r="CD982" s="31">
        <f t="shared" si="412"/>
        <v>0</v>
      </c>
      <c r="CE982" s="31">
        <f t="shared" si="413"/>
        <v>0</v>
      </c>
      <c r="CF982" s="85" t="s">
        <v>1403</v>
      </c>
    </row>
    <row r="983" spans="1:84" ht="54.75" customHeight="1" x14ac:dyDescent="0.25">
      <c r="A983" s="94" t="s">
        <v>128</v>
      </c>
      <c r="B983" s="95" t="s">
        <v>2370</v>
      </c>
      <c r="C983" s="96" t="s">
        <v>2371</v>
      </c>
      <c r="D983" s="63">
        <v>2018</v>
      </c>
      <c r="E983" s="63">
        <v>2018</v>
      </c>
      <c r="F983" s="63" t="s">
        <v>1358</v>
      </c>
      <c r="G983" s="64">
        <v>0</v>
      </c>
      <c r="H983" s="64">
        <f t="shared" si="400"/>
        <v>6.3687018999999997E-2</v>
      </c>
      <c r="I983" s="31" t="s">
        <v>2625</v>
      </c>
      <c r="J983" s="31">
        <v>0</v>
      </c>
      <c r="K983" s="31">
        <f t="shared" si="401"/>
        <v>6.3687018999999997E-2</v>
      </c>
      <c r="L983" s="31" t="s">
        <v>1358</v>
      </c>
      <c r="M983" s="64">
        <v>0</v>
      </c>
      <c r="N983" s="31">
        <v>0</v>
      </c>
      <c r="O983" s="65">
        <v>0</v>
      </c>
      <c r="P983" s="28">
        <v>0</v>
      </c>
      <c r="Q983" s="28">
        <v>0</v>
      </c>
      <c r="R983" s="31">
        <v>0</v>
      </c>
      <c r="S983" s="31">
        <f t="shared" si="398"/>
        <v>0</v>
      </c>
      <c r="T983" s="31">
        <f t="shared" si="399"/>
        <v>6.3687018999999997E-2</v>
      </c>
      <c r="U983" s="31">
        <f t="shared" si="403"/>
        <v>0</v>
      </c>
      <c r="V983" s="31">
        <f t="shared" si="402"/>
        <v>0</v>
      </c>
      <c r="W983" s="31">
        <f t="shared" si="414"/>
        <v>0</v>
      </c>
      <c r="X983" s="31">
        <v>0</v>
      </c>
      <c r="Y983" s="28">
        <v>0</v>
      </c>
      <c r="Z983" s="28">
        <v>0</v>
      </c>
      <c r="AA983" s="28">
        <v>0</v>
      </c>
      <c r="AB983" s="28">
        <v>0</v>
      </c>
      <c r="AC983" s="28">
        <v>0</v>
      </c>
      <c r="AD983" s="28">
        <v>0</v>
      </c>
      <c r="AE983" s="28">
        <v>0</v>
      </c>
      <c r="AF983" s="28">
        <v>0</v>
      </c>
      <c r="AG983" s="28">
        <v>0</v>
      </c>
      <c r="AH983" s="28">
        <v>0</v>
      </c>
      <c r="AI983" s="28">
        <v>0</v>
      </c>
      <c r="AJ983" s="28">
        <v>0</v>
      </c>
      <c r="AK983" s="28">
        <v>0</v>
      </c>
      <c r="AL983" s="28">
        <v>0</v>
      </c>
      <c r="AM983" s="28">
        <v>0</v>
      </c>
      <c r="AN983" s="28">
        <v>0</v>
      </c>
      <c r="AO983" s="28">
        <v>0</v>
      </c>
      <c r="AP983" s="28">
        <v>0</v>
      </c>
      <c r="AQ983" s="28">
        <v>0</v>
      </c>
      <c r="AR983" s="28">
        <v>0</v>
      </c>
      <c r="AS983" s="28">
        <v>0</v>
      </c>
      <c r="AT983" s="28">
        <v>0</v>
      </c>
      <c r="AU983" s="28">
        <v>0</v>
      </c>
      <c r="AV983" s="28">
        <v>0</v>
      </c>
      <c r="AW983" s="28">
        <v>0</v>
      </c>
      <c r="AX983" s="28">
        <v>0</v>
      </c>
      <c r="AY983" s="28">
        <v>0</v>
      </c>
      <c r="AZ983" s="28">
        <v>0</v>
      </c>
      <c r="BA983" s="28">
        <v>0</v>
      </c>
      <c r="BB983" s="28">
        <v>0</v>
      </c>
      <c r="BC983" s="28">
        <v>0</v>
      </c>
      <c r="BD983" s="28">
        <v>0</v>
      </c>
      <c r="BE983" s="28">
        <v>0</v>
      </c>
      <c r="BF983" s="28">
        <v>0</v>
      </c>
      <c r="BG983" s="28">
        <v>6.3687018999999997E-2</v>
      </c>
      <c r="BH983" s="28">
        <v>0</v>
      </c>
      <c r="BI983" s="28">
        <v>0</v>
      </c>
      <c r="BJ983" s="28">
        <v>6.3687018999999997E-2</v>
      </c>
      <c r="BK983" s="28">
        <v>0</v>
      </c>
      <c r="BL983" s="28">
        <v>0</v>
      </c>
      <c r="BM983" s="28">
        <v>0</v>
      </c>
      <c r="BN983" s="28">
        <v>0</v>
      </c>
      <c r="BO983" s="28">
        <v>0</v>
      </c>
      <c r="BP983" s="28">
        <v>0</v>
      </c>
      <c r="BQ983" s="28">
        <v>0</v>
      </c>
      <c r="BR983" s="28">
        <v>0</v>
      </c>
      <c r="BS983" s="28">
        <v>0</v>
      </c>
      <c r="BT983" s="28">
        <v>0</v>
      </c>
      <c r="BU983" s="28">
        <v>0</v>
      </c>
      <c r="BV983" s="31">
        <f t="shared" si="408"/>
        <v>6.3687018999999997E-2</v>
      </c>
      <c r="BW983" s="31">
        <f t="shared" si="404"/>
        <v>0</v>
      </c>
      <c r="BX983" s="31">
        <f t="shared" si="405"/>
        <v>0</v>
      </c>
      <c r="BY983" s="31">
        <f t="shared" si="406"/>
        <v>6.3687018999999997E-2</v>
      </c>
      <c r="BZ983" s="31">
        <f t="shared" si="407"/>
        <v>0</v>
      </c>
      <c r="CA983" s="31">
        <f t="shared" si="409"/>
        <v>6.3687018999999997E-2</v>
      </c>
      <c r="CB983" s="31">
        <f t="shared" si="410"/>
        <v>0</v>
      </c>
      <c r="CC983" s="31">
        <f t="shared" si="411"/>
        <v>0</v>
      </c>
      <c r="CD983" s="31">
        <f t="shared" si="412"/>
        <v>6.3687018999999997E-2</v>
      </c>
      <c r="CE983" s="31">
        <f t="shared" si="413"/>
        <v>0</v>
      </c>
      <c r="CF983" s="85" t="s">
        <v>1403</v>
      </c>
    </row>
    <row r="984" spans="1:84" ht="54.75" customHeight="1" x14ac:dyDescent="0.25">
      <c r="A984" s="94" t="s">
        <v>128</v>
      </c>
      <c r="B984" s="95" t="s">
        <v>2372</v>
      </c>
      <c r="C984" s="96" t="s">
        <v>2373</v>
      </c>
      <c r="D984" s="63">
        <v>2018</v>
      </c>
      <c r="E984" s="63">
        <v>2018</v>
      </c>
      <c r="F984" s="63" t="s">
        <v>1358</v>
      </c>
      <c r="G984" s="64">
        <v>0</v>
      </c>
      <c r="H984" s="64">
        <f t="shared" si="400"/>
        <v>2.8384593199999995E-2</v>
      </c>
      <c r="I984" s="31" t="s">
        <v>2625</v>
      </c>
      <c r="J984" s="31">
        <v>0</v>
      </c>
      <c r="K984" s="31">
        <f t="shared" si="401"/>
        <v>2.8384593199999995E-2</v>
      </c>
      <c r="L984" s="31" t="s">
        <v>1358</v>
      </c>
      <c r="M984" s="64">
        <v>0</v>
      </c>
      <c r="N984" s="31">
        <v>0</v>
      </c>
      <c r="O984" s="65">
        <v>0</v>
      </c>
      <c r="P984" s="28">
        <v>0</v>
      </c>
      <c r="Q984" s="28">
        <v>0</v>
      </c>
      <c r="R984" s="31">
        <v>0</v>
      </c>
      <c r="S984" s="31">
        <f t="shared" si="398"/>
        <v>0</v>
      </c>
      <c r="T984" s="31">
        <f t="shared" si="399"/>
        <v>2.8384593199999995E-2</v>
      </c>
      <c r="U984" s="31">
        <f t="shared" si="403"/>
        <v>0</v>
      </c>
      <c r="V984" s="31">
        <f t="shared" si="402"/>
        <v>0</v>
      </c>
      <c r="W984" s="31">
        <f t="shared" si="414"/>
        <v>0</v>
      </c>
      <c r="X984" s="31">
        <v>0</v>
      </c>
      <c r="Y984" s="28">
        <v>0</v>
      </c>
      <c r="Z984" s="28">
        <v>0</v>
      </c>
      <c r="AA984" s="28">
        <v>0</v>
      </c>
      <c r="AB984" s="28">
        <v>0</v>
      </c>
      <c r="AC984" s="28">
        <v>0</v>
      </c>
      <c r="AD984" s="28">
        <v>0</v>
      </c>
      <c r="AE984" s="28">
        <v>0</v>
      </c>
      <c r="AF984" s="28">
        <v>0</v>
      </c>
      <c r="AG984" s="28">
        <v>0</v>
      </c>
      <c r="AH984" s="28">
        <v>0</v>
      </c>
      <c r="AI984" s="28">
        <v>0</v>
      </c>
      <c r="AJ984" s="28">
        <v>0</v>
      </c>
      <c r="AK984" s="28">
        <v>0</v>
      </c>
      <c r="AL984" s="28">
        <v>0</v>
      </c>
      <c r="AM984" s="28">
        <v>0</v>
      </c>
      <c r="AN984" s="28">
        <v>0</v>
      </c>
      <c r="AO984" s="28">
        <v>0</v>
      </c>
      <c r="AP984" s="28">
        <v>0</v>
      </c>
      <c r="AQ984" s="28">
        <v>0</v>
      </c>
      <c r="AR984" s="28">
        <v>0</v>
      </c>
      <c r="AS984" s="28">
        <v>0</v>
      </c>
      <c r="AT984" s="28">
        <v>0</v>
      </c>
      <c r="AU984" s="28">
        <v>0</v>
      </c>
      <c r="AV984" s="28">
        <v>0</v>
      </c>
      <c r="AW984" s="28">
        <v>0</v>
      </c>
      <c r="AX984" s="28">
        <v>0</v>
      </c>
      <c r="AY984" s="28">
        <v>0</v>
      </c>
      <c r="AZ984" s="28">
        <v>0</v>
      </c>
      <c r="BA984" s="28">
        <v>0</v>
      </c>
      <c r="BB984" s="28">
        <v>0</v>
      </c>
      <c r="BC984" s="28">
        <v>0</v>
      </c>
      <c r="BD984" s="28">
        <v>0</v>
      </c>
      <c r="BE984" s="28">
        <v>0</v>
      </c>
      <c r="BF984" s="28">
        <v>0</v>
      </c>
      <c r="BG984" s="28">
        <v>2.8384593199999995E-2</v>
      </c>
      <c r="BH984" s="28">
        <v>0</v>
      </c>
      <c r="BI984" s="28">
        <v>0</v>
      </c>
      <c r="BJ984" s="28">
        <v>2.8384593199999995E-2</v>
      </c>
      <c r="BK984" s="28">
        <v>0</v>
      </c>
      <c r="BL984" s="28">
        <v>0</v>
      </c>
      <c r="BM984" s="28">
        <v>0</v>
      </c>
      <c r="BN984" s="28">
        <v>0</v>
      </c>
      <c r="BO984" s="28">
        <v>0</v>
      </c>
      <c r="BP984" s="28">
        <v>0</v>
      </c>
      <c r="BQ984" s="28">
        <v>0</v>
      </c>
      <c r="BR984" s="28">
        <v>0</v>
      </c>
      <c r="BS984" s="28">
        <v>0</v>
      </c>
      <c r="BT984" s="28">
        <v>0</v>
      </c>
      <c r="BU984" s="28">
        <v>0</v>
      </c>
      <c r="BV984" s="31">
        <f t="shared" si="408"/>
        <v>2.8384593199999995E-2</v>
      </c>
      <c r="BW984" s="31">
        <f t="shared" si="404"/>
        <v>0</v>
      </c>
      <c r="BX984" s="31">
        <f t="shared" si="405"/>
        <v>0</v>
      </c>
      <c r="BY984" s="31">
        <f t="shared" si="406"/>
        <v>2.8384593199999995E-2</v>
      </c>
      <c r="BZ984" s="31">
        <f t="shared" si="407"/>
        <v>0</v>
      </c>
      <c r="CA984" s="31">
        <f t="shared" si="409"/>
        <v>2.8384593199999995E-2</v>
      </c>
      <c r="CB984" s="31">
        <f t="shared" si="410"/>
        <v>0</v>
      </c>
      <c r="CC984" s="31">
        <f t="shared" si="411"/>
        <v>0</v>
      </c>
      <c r="CD984" s="31">
        <f t="shared" si="412"/>
        <v>2.8384593199999995E-2</v>
      </c>
      <c r="CE984" s="31">
        <f t="shared" si="413"/>
        <v>0</v>
      </c>
      <c r="CF984" s="85" t="s">
        <v>1403</v>
      </c>
    </row>
    <row r="985" spans="1:84" ht="54.75" customHeight="1" x14ac:dyDescent="0.25">
      <c r="A985" s="94" t="s">
        <v>128</v>
      </c>
      <c r="B985" s="95" t="s">
        <v>2374</v>
      </c>
      <c r="C985" s="96" t="s">
        <v>2375</v>
      </c>
      <c r="D985" s="63">
        <v>2018</v>
      </c>
      <c r="E985" s="63">
        <v>2018</v>
      </c>
      <c r="F985" s="63" t="s">
        <v>1358</v>
      </c>
      <c r="G985" s="64">
        <v>0</v>
      </c>
      <c r="H985" s="64">
        <f t="shared" si="400"/>
        <v>0.40220216219999994</v>
      </c>
      <c r="I985" s="31" t="s">
        <v>2625</v>
      </c>
      <c r="J985" s="31">
        <v>0</v>
      </c>
      <c r="K985" s="31">
        <f t="shared" si="401"/>
        <v>0.40220216219999994</v>
      </c>
      <c r="L985" s="31" t="s">
        <v>1358</v>
      </c>
      <c r="M985" s="64">
        <v>0</v>
      </c>
      <c r="N985" s="31">
        <v>0</v>
      </c>
      <c r="O985" s="65">
        <v>0</v>
      </c>
      <c r="P985" s="28">
        <v>0</v>
      </c>
      <c r="Q985" s="28">
        <v>0</v>
      </c>
      <c r="R985" s="31">
        <v>0</v>
      </c>
      <c r="S985" s="31">
        <f t="shared" si="398"/>
        <v>0</v>
      </c>
      <c r="T985" s="31">
        <f t="shared" si="399"/>
        <v>0.40220216219999994</v>
      </c>
      <c r="U985" s="31">
        <f t="shared" si="403"/>
        <v>0</v>
      </c>
      <c r="V985" s="31">
        <f t="shared" si="402"/>
        <v>0</v>
      </c>
      <c r="W985" s="31">
        <f t="shared" si="414"/>
        <v>0</v>
      </c>
      <c r="X985" s="31">
        <v>0</v>
      </c>
      <c r="Y985" s="28">
        <v>0</v>
      </c>
      <c r="Z985" s="28">
        <v>0</v>
      </c>
      <c r="AA985" s="28">
        <v>0</v>
      </c>
      <c r="AB985" s="28">
        <v>0</v>
      </c>
      <c r="AC985" s="28">
        <v>0</v>
      </c>
      <c r="AD985" s="28">
        <v>0</v>
      </c>
      <c r="AE985" s="28">
        <v>0</v>
      </c>
      <c r="AF985" s="28">
        <v>0</v>
      </c>
      <c r="AG985" s="28">
        <v>0</v>
      </c>
      <c r="AH985" s="28">
        <v>0</v>
      </c>
      <c r="AI985" s="28">
        <v>0</v>
      </c>
      <c r="AJ985" s="28">
        <v>0</v>
      </c>
      <c r="AK985" s="28">
        <v>0</v>
      </c>
      <c r="AL985" s="28">
        <v>0</v>
      </c>
      <c r="AM985" s="28">
        <v>0</v>
      </c>
      <c r="AN985" s="28">
        <v>0</v>
      </c>
      <c r="AO985" s="28">
        <v>0</v>
      </c>
      <c r="AP985" s="28">
        <v>0</v>
      </c>
      <c r="AQ985" s="28">
        <v>0</v>
      </c>
      <c r="AR985" s="28">
        <v>0</v>
      </c>
      <c r="AS985" s="28">
        <v>0</v>
      </c>
      <c r="AT985" s="28">
        <v>0</v>
      </c>
      <c r="AU985" s="28">
        <v>0</v>
      </c>
      <c r="AV985" s="28">
        <v>0</v>
      </c>
      <c r="AW985" s="28">
        <v>0</v>
      </c>
      <c r="AX985" s="28">
        <v>0</v>
      </c>
      <c r="AY985" s="28">
        <v>0</v>
      </c>
      <c r="AZ985" s="28">
        <v>0</v>
      </c>
      <c r="BA985" s="28">
        <v>0</v>
      </c>
      <c r="BB985" s="28">
        <v>0</v>
      </c>
      <c r="BC985" s="28">
        <v>0</v>
      </c>
      <c r="BD985" s="28">
        <v>0</v>
      </c>
      <c r="BE985" s="28">
        <v>0</v>
      </c>
      <c r="BF985" s="28">
        <v>0</v>
      </c>
      <c r="BG985" s="28">
        <v>0.40220216219999994</v>
      </c>
      <c r="BH985" s="28">
        <v>0</v>
      </c>
      <c r="BI985" s="28">
        <v>0</v>
      </c>
      <c r="BJ985" s="28">
        <v>0.40220216219999994</v>
      </c>
      <c r="BK985" s="28">
        <v>0</v>
      </c>
      <c r="BL985" s="28">
        <v>0</v>
      </c>
      <c r="BM985" s="28">
        <v>0</v>
      </c>
      <c r="BN985" s="28">
        <v>0</v>
      </c>
      <c r="BO985" s="28">
        <v>0</v>
      </c>
      <c r="BP985" s="28">
        <v>0</v>
      </c>
      <c r="BQ985" s="28">
        <v>0</v>
      </c>
      <c r="BR985" s="28">
        <v>0</v>
      </c>
      <c r="BS985" s="28">
        <v>0</v>
      </c>
      <c r="BT985" s="28">
        <v>0</v>
      </c>
      <c r="BU985" s="28">
        <v>0</v>
      </c>
      <c r="BV985" s="31">
        <f t="shared" si="408"/>
        <v>0.40220216219999994</v>
      </c>
      <c r="BW985" s="31">
        <f t="shared" si="404"/>
        <v>0</v>
      </c>
      <c r="BX985" s="31">
        <f t="shared" si="405"/>
        <v>0</v>
      </c>
      <c r="BY985" s="31">
        <f t="shared" si="406"/>
        <v>0.40220216219999994</v>
      </c>
      <c r="BZ985" s="31">
        <f t="shared" si="407"/>
        <v>0</v>
      </c>
      <c r="CA985" s="31">
        <f t="shared" si="409"/>
        <v>0.40220216219999994</v>
      </c>
      <c r="CB985" s="31">
        <f t="shared" si="410"/>
        <v>0</v>
      </c>
      <c r="CC985" s="31">
        <f t="shared" si="411"/>
        <v>0</v>
      </c>
      <c r="CD985" s="31">
        <f t="shared" si="412"/>
        <v>0.40220216219999994</v>
      </c>
      <c r="CE985" s="31">
        <f t="shared" si="413"/>
        <v>0</v>
      </c>
      <c r="CF985" s="85" t="s">
        <v>1403</v>
      </c>
    </row>
    <row r="986" spans="1:84" ht="54.75" customHeight="1" x14ac:dyDescent="0.25">
      <c r="A986" s="94" t="s">
        <v>128</v>
      </c>
      <c r="B986" s="95" t="s">
        <v>2376</v>
      </c>
      <c r="C986" s="96" t="s">
        <v>2377</v>
      </c>
      <c r="D986" s="63">
        <v>2018</v>
      </c>
      <c r="E986" s="63">
        <v>2018</v>
      </c>
      <c r="F986" s="63" t="s">
        <v>1358</v>
      </c>
      <c r="G986" s="64">
        <v>0</v>
      </c>
      <c r="H986" s="64">
        <f t="shared" si="400"/>
        <v>7.1188503199999989E-2</v>
      </c>
      <c r="I986" s="31" t="s">
        <v>2625</v>
      </c>
      <c r="J986" s="31">
        <v>0</v>
      </c>
      <c r="K986" s="31">
        <f t="shared" si="401"/>
        <v>7.1188503199999989E-2</v>
      </c>
      <c r="L986" s="31" t="s">
        <v>1358</v>
      </c>
      <c r="M986" s="64">
        <v>0</v>
      </c>
      <c r="N986" s="31">
        <v>0</v>
      </c>
      <c r="O986" s="65">
        <v>0</v>
      </c>
      <c r="P986" s="28">
        <v>0</v>
      </c>
      <c r="Q986" s="28">
        <v>0</v>
      </c>
      <c r="R986" s="31">
        <v>0</v>
      </c>
      <c r="S986" s="31">
        <f t="shared" ref="S986:S1049" si="415">N986+U986</f>
        <v>0</v>
      </c>
      <c r="T986" s="31">
        <f t="shared" ref="T986:T1049" si="416">N986+W986+AC986+AM986+AW986+BG986</f>
        <v>7.1188503199999989E-2</v>
      </c>
      <c r="U986" s="31">
        <f t="shared" si="403"/>
        <v>0</v>
      </c>
      <c r="V986" s="31">
        <f t="shared" si="402"/>
        <v>0</v>
      </c>
      <c r="W986" s="31">
        <f t="shared" si="414"/>
        <v>0</v>
      </c>
      <c r="X986" s="31">
        <v>0</v>
      </c>
      <c r="Y986" s="28">
        <v>0</v>
      </c>
      <c r="Z986" s="28">
        <v>0</v>
      </c>
      <c r="AA986" s="28">
        <v>0</v>
      </c>
      <c r="AB986" s="28">
        <v>0</v>
      </c>
      <c r="AC986" s="28">
        <v>0</v>
      </c>
      <c r="AD986" s="28">
        <v>0</v>
      </c>
      <c r="AE986" s="28">
        <v>0</v>
      </c>
      <c r="AF986" s="28">
        <v>0</v>
      </c>
      <c r="AG986" s="28">
        <v>0</v>
      </c>
      <c r="AH986" s="28">
        <v>0</v>
      </c>
      <c r="AI986" s="28">
        <v>0</v>
      </c>
      <c r="AJ986" s="28">
        <v>0</v>
      </c>
      <c r="AK986" s="28">
        <v>0</v>
      </c>
      <c r="AL986" s="28">
        <v>0</v>
      </c>
      <c r="AM986" s="28">
        <v>0</v>
      </c>
      <c r="AN986" s="28">
        <v>0</v>
      </c>
      <c r="AO986" s="28">
        <v>0</v>
      </c>
      <c r="AP986" s="28">
        <v>0</v>
      </c>
      <c r="AQ986" s="28">
        <v>0</v>
      </c>
      <c r="AR986" s="28">
        <v>0</v>
      </c>
      <c r="AS986" s="28">
        <v>0</v>
      </c>
      <c r="AT986" s="28">
        <v>0</v>
      </c>
      <c r="AU986" s="28">
        <v>0</v>
      </c>
      <c r="AV986" s="28">
        <v>0</v>
      </c>
      <c r="AW986" s="28">
        <v>0</v>
      </c>
      <c r="AX986" s="28">
        <v>0</v>
      </c>
      <c r="AY986" s="28">
        <v>0</v>
      </c>
      <c r="AZ986" s="28">
        <v>0</v>
      </c>
      <c r="BA986" s="28">
        <v>0</v>
      </c>
      <c r="BB986" s="28">
        <v>0</v>
      </c>
      <c r="BC986" s="28">
        <v>0</v>
      </c>
      <c r="BD986" s="28">
        <v>0</v>
      </c>
      <c r="BE986" s="28">
        <v>0</v>
      </c>
      <c r="BF986" s="28">
        <v>0</v>
      </c>
      <c r="BG986" s="28">
        <v>7.1188503199999989E-2</v>
      </c>
      <c r="BH986" s="28">
        <v>0</v>
      </c>
      <c r="BI986" s="28">
        <v>0</v>
      </c>
      <c r="BJ986" s="28">
        <v>7.1188503199999989E-2</v>
      </c>
      <c r="BK986" s="28">
        <v>0</v>
      </c>
      <c r="BL986" s="28">
        <v>0</v>
      </c>
      <c r="BM986" s="28">
        <v>0</v>
      </c>
      <c r="BN986" s="28">
        <v>0</v>
      </c>
      <c r="BO986" s="28">
        <v>0</v>
      </c>
      <c r="BP986" s="28">
        <v>0</v>
      </c>
      <c r="BQ986" s="28">
        <v>0</v>
      </c>
      <c r="BR986" s="28">
        <v>0</v>
      </c>
      <c r="BS986" s="28">
        <v>0</v>
      </c>
      <c r="BT986" s="28">
        <v>0</v>
      </c>
      <c r="BU986" s="28">
        <v>0</v>
      </c>
      <c r="BV986" s="31">
        <f t="shared" si="408"/>
        <v>7.1188503199999989E-2</v>
      </c>
      <c r="BW986" s="31">
        <f t="shared" si="404"/>
        <v>0</v>
      </c>
      <c r="BX986" s="31">
        <f t="shared" si="405"/>
        <v>0</v>
      </c>
      <c r="BY986" s="31">
        <f t="shared" si="406"/>
        <v>7.1188503199999989E-2</v>
      </c>
      <c r="BZ986" s="31">
        <f t="shared" si="407"/>
        <v>0</v>
      </c>
      <c r="CA986" s="31">
        <f t="shared" si="409"/>
        <v>7.1188503199999989E-2</v>
      </c>
      <c r="CB986" s="31">
        <f t="shared" si="410"/>
        <v>0</v>
      </c>
      <c r="CC986" s="31">
        <f t="shared" si="411"/>
        <v>0</v>
      </c>
      <c r="CD986" s="31">
        <f t="shared" si="412"/>
        <v>7.1188503199999989E-2</v>
      </c>
      <c r="CE986" s="31">
        <f t="shared" si="413"/>
        <v>0</v>
      </c>
      <c r="CF986" s="85" t="s">
        <v>1403</v>
      </c>
    </row>
    <row r="987" spans="1:84" ht="54.75" customHeight="1" x14ac:dyDescent="0.25">
      <c r="A987" s="94" t="s">
        <v>128</v>
      </c>
      <c r="B987" s="95" t="s">
        <v>2378</v>
      </c>
      <c r="C987" s="96" t="s">
        <v>2379</v>
      </c>
      <c r="D987" s="63">
        <v>2018</v>
      </c>
      <c r="E987" s="63">
        <v>2018</v>
      </c>
      <c r="F987" s="63" t="s">
        <v>1358</v>
      </c>
      <c r="G987" s="64">
        <v>0</v>
      </c>
      <c r="H987" s="64">
        <f t="shared" si="400"/>
        <v>0</v>
      </c>
      <c r="I987" s="31" t="s">
        <v>1358</v>
      </c>
      <c r="J987" s="31">
        <v>0</v>
      </c>
      <c r="K987" s="31">
        <f t="shared" si="401"/>
        <v>0</v>
      </c>
      <c r="L987" s="31" t="s">
        <v>1358</v>
      </c>
      <c r="M987" s="64">
        <v>0</v>
      </c>
      <c r="N987" s="31">
        <v>0</v>
      </c>
      <c r="O987" s="65">
        <v>0</v>
      </c>
      <c r="P987" s="28">
        <v>0</v>
      </c>
      <c r="Q987" s="28">
        <v>0</v>
      </c>
      <c r="R987" s="31">
        <v>0</v>
      </c>
      <c r="S987" s="31">
        <f t="shared" si="415"/>
        <v>0</v>
      </c>
      <c r="T987" s="31">
        <f t="shared" si="416"/>
        <v>0</v>
      </c>
      <c r="U987" s="31">
        <f t="shared" si="403"/>
        <v>0</v>
      </c>
      <c r="V987" s="31">
        <f t="shared" si="402"/>
        <v>0</v>
      </c>
      <c r="W987" s="31">
        <f t="shared" si="414"/>
        <v>0</v>
      </c>
      <c r="X987" s="31">
        <v>0</v>
      </c>
      <c r="Y987" s="28">
        <v>0</v>
      </c>
      <c r="Z987" s="28">
        <v>0</v>
      </c>
      <c r="AA987" s="28">
        <v>0</v>
      </c>
      <c r="AB987" s="28">
        <v>0</v>
      </c>
      <c r="AC987" s="28">
        <v>0</v>
      </c>
      <c r="AD987" s="28">
        <v>0</v>
      </c>
      <c r="AE987" s="28">
        <v>0</v>
      </c>
      <c r="AF987" s="28">
        <v>0</v>
      </c>
      <c r="AG987" s="28">
        <v>0</v>
      </c>
      <c r="AH987" s="28">
        <v>0</v>
      </c>
      <c r="AI987" s="28">
        <v>0</v>
      </c>
      <c r="AJ987" s="28">
        <v>0</v>
      </c>
      <c r="AK987" s="28">
        <v>0</v>
      </c>
      <c r="AL987" s="28">
        <v>0</v>
      </c>
      <c r="AM987" s="28">
        <v>0</v>
      </c>
      <c r="AN987" s="28">
        <v>0</v>
      </c>
      <c r="AO987" s="28">
        <v>0</v>
      </c>
      <c r="AP987" s="28">
        <v>0</v>
      </c>
      <c r="AQ987" s="28">
        <v>0</v>
      </c>
      <c r="AR987" s="28">
        <v>0</v>
      </c>
      <c r="AS987" s="28">
        <v>0</v>
      </c>
      <c r="AT987" s="28">
        <v>0</v>
      </c>
      <c r="AU987" s="28">
        <v>0</v>
      </c>
      <c r="AV987" s="28">
        <v>0</v>
      </c>
      <c r="AW987" s="28">
        <v>0</v>
      </c>
      <c r="AX987" s="28">
        <v>0</v>
      </c>
      <c r="AY987" s="28">
        <v>0</v>
      </c>
      <c r="AZ987" s="28">
        <v>0</v>
      </c>
      <c r="BA987" s="28">
        <v>0</v>
      </c>
      <c r="BB987" s="28">
        <v>0</v>
      </c>
      <c r="BC987" s="28">
        <v>0</v>
      </c>
      <c r="BD987" s="28">
        <v>0</v>
      </c>
      <c r="BE987" s="28">
        <v>0</v>
      </c>
      <c r="BF987" s="28">
        <v>0</v>
      </c>
      <c r="BG987" s="28">
        <v>0</v>
      </c>
      <c r="BH987" s="28">
        <v>0</v>
      </c>
      <c r="BI987" s="28">
        <v>0</v>
      </c>
      <c r="BJ987" s="28">
        <v>0</v>
      </c>
      <c r="BK987" s="28">
        <v>0</v>
      </c>
      <c r="BL987" s="28">
        <v>0</v>
      </c>
      <c r="BM987" s="28">
        <v>0</v>
      </c>
      <c r="BN987" s="28">
        <v>0</v>
      </c>
      <c r="BO987" s="28">
        <v>0</v>
      </c>
      <c r="BP987" s="28">
        <v>0</v>
      </c>
      <c r="BQ987" s="28">
        <v>0</v>
      </c>
      <c r="BR987" s="28">
        <v>0</v>
      </c>
      <c r="BS987" s="28">
        <v>0</v>
      </c>
      <c r="BT987" s="28">
        <v>0</v>
      </c>
      <c r="BU987" s="28">
        <v>0</v>
      </c>
      <c r="BV987" s="31">
        <f t="shared" si="408"/>
        <v>0</v>
      </c>
      <c r="BW987" s="31">
        <f t="shared" si="404"/>
        <v>0</v>
      </c>
      <c r="BX987" s="31">
        <f t="shared" si="405"/>
        <v>0</v>
      </c>
      <c r="BY987" s="31">
        <f t="shared" si="406"/>
        <v>0</v>
      </c>
      <c r="BZ987" s="31">
        <f t="shared" si="407"/>
        <v>0</v>
      </c>
      <c r="CA987" s="31">
        <f t="shared" si="409"/>
        <v>0</v>
      </c>
      <c r="CB987" s="31">
        <f t="shared" si="410"/>
        <v>0</v>
      </c>
      <c r="CC987" s="31">
        <f t="shared" si="411"/>
        <v>0</v>
      </c>
      <c r="CD987" s="31">
        <f t="shared" si="412"/>
        <v>0</v>
      </c>
      <c r="CE987" s="31">
        <f t="shared" si="413"/>
        <v>0</v>
      </c>
      <c r="CF987" s="85" t="s">
        <v>1403</v>
      </c>
    </row>
    <row r="988" spans="1:84" ht="54.75" customHeight="1" x14ac:dyDescent="0.25">
      <c r="A988" s="94" t="s">
        <v>128</v>
      </c>
      <c r="B988" s="95" t="s">
        <v>2380</v>
      </c>
      <c r="C988" s="96" t="s">
        <v>2381</v>
      </c>
      <c r="D988" s="63">
        <v>2018</v>
      </c>
      <c r="E988" s="63">
        <v>2018</v>
      </c>
      <c r="F988" s="63" t="s">
        <v>1358</v>
      </c>
      <c r="G988" s="64">
        <v>0</v>
      </c>
      <c r="H988" s="64">
        <f t="shared" si="400"/>
        <v>0.1909595298</v>
      </c>
      <c r="I988" s="31" t="s">
        <v>2624</v>
      </c>
      <c r="J988" s="31">
        <v>0</v>
      </c>
      <c r="K988" s="31">
        <f t="shared" si="401"/>
        <v>0.1909595298</v>
      </c>
      <c r="L988" s="31" t="s">
        <v>1358</v>
      </c>
      <c r="M988" s="64">
        <v>0</v>
      </c>
      <c r="N988" s="31">
        <v>0</v>
      </c>
      <c r="O988" s="65">
        <v>0</v>
      </c>
      <c r="P988" s="28">
        <v>0</v>
      </c>
      <c r="Q988" s="28">
        <v>0</v>
      </c>
      <c r="R988" s="31">
        <v>0</v>
      </c>
      <c r="S988" s="31">
        <f t="shared" si="415"/>
        <v>0</v>
      </c>
      <c r="T988" s="31">
        <f t="shared" si="416"/>
        <v>0.1909595298</v>
      </c>
      <c r="U988" s="31">
        <f t="shared" si="403"/>
        <v>0</v>
      </c>
      <c r="V988" s="31">
        <f t="shared" si="402"/>
        <v>0</v>
      </c>
      <c r="W988" s="31">
        <f t="shared" si="414"/>
        <v>0</v>
      </c>
      <c r="X988" s="31">
        <v>0</v>
      </c>
      <c r="Y988" s="28">
        <v>0</v>
      </c>
      <c r="Z988" s="28">
        <v>0</v>
      </c>
      <c r="AA988" s="28">
        <v>0</v>
      </c>
      <c r="AB988" s="28">
        <v>0</v>
      </c>
      <c r="AC988" s="28">
        <v>0</v>
      </c>
      <c r="AD988" s="28">
        <v>0</v>
      </c>
      <c r="AE988" s="28">
        <v>0</v>
      </c>
      <c r="AF988" s="28">
        <v>0</v>
      </c>
      <c r="AG988" s="28">
        <v>0</v>
      </c>
      <c r="AH988" s="28">
        <v>0</v>
      </c>
      <c r="AI988" s="28">
        <v>0</v>
      </c>
      <c r="AJ988" s="28">
        <v>0</v>
      </c>
      <c r="AK988" s="28">
        <v>0</v>
      </c>
      <c r="AL988" s="28">
        <v>0</v>
      </c>
      <c r="AM988" s="28">
        <v>0</v>
      </c>
      <c r="AN988" s="28">
        <v>0</v>
      </c>
      <c r="AO988" s="28">
        <v>0</v>
      </c>
      <c r="AP988" s="28">
        <v>0</v>
      </c>
      <c r="AQ988" s="28">
        <v>0</v>
      </c>
      <c r="AR988" s="28">
        <v>0</v>
      </c>
      <c r="AS988" s="28">
        <v>0</v>
      </c>
      <c r="AT988" s="28">
        <v>0</v>
      </c>
      <c r="AU988" s="28">
        <v>0</v>
      </c>
      <c r="AV988" s="28">
        <v>0</v>
      </c>
      <c r="AW988" s="28">
        <v>0</v>
      </c>
      <c r="AX988" s="28">
        <v>0</v>
      </c>
      <c r="AY988" s="28">
        <v>0</v>
      </c>
      <c r="AZ988" s="28">
        <v>0</v>
      </c>
      <c r="BA988" s="28">
        <v>0</v>
      </c>
      <c r="BB988" s="28">
        <v>0</v>
      </c>
      <c r="BC988" s="28">
        <v>0</v>
      </c>
      <c r="BD988" s="28">
        <v>0</v>
      </c>
      <c r="BE988" s="28">
        <v>0</v>
      </c>
      <c r="BF988" s="28">
        <v>0</v>
      </c>
      <c r="BG988" s="28">
        <v>0.1909595298</v>
      </c>
      <c r="BH988" s="28">
        <v>0</v>
      </c>
      <c r="BI988" s="28">
        <v>0</v>
      </c>
      <c r="BJ988" s="28">
        <v>0.1909595298</v>
      </c>
      <c r="BK988" s="28">
        <v>0</v>
      </c>
      <c r="BL988" s="28">
        <v>0</v>
      </c>
      <c r="BM988" s="28">
        <v>0</v>
      </c>
      <c r="BN988" s="28">
        <v>0</v>
      </c>
      <c r="BO988" s="28">
        <v>0</v>
      </c>
      <c r="BP988" s="28">
        <v>0</v>
      </c>
      <c r="BQ988" s="28">
        <v>0</v>
      </c>
      <c r="BR988" s="28">
        <v>0</v>
      </c>
      <c r="BS988" s="28">
        <v>0</v>
      </c>
      <c r="BT988" s="28">
        <v>0</v>
      </c>
      <c r="BU988" s="28">
        <v>0</v>
      </c>
      <c r="BV988" s="31">
        <f t="shared" si="408"/>
        <v>0.1909595298</v>
      </c>
      <c r="BW988" s="31">
        <f t="shared" si="404"/>
        <v>0</v>
      </c>
      <c r="BX988" s="31">
        <f t="shared" si="405"/>
        <v>0</v>
      </c>
      <c r="BY988" s="31">
        <f t="shared" si="406"/>
        <v>0.1909595298</v>
      </c>
      <c r="BZ988" s="31">
        <f t="shared" si="407"/>
        <v>0</v>
      </c>
      <c r="CA988" s="31">
        <f t="shared" si="409"/>
        <v>0.1909595298</v>
      </c>
      <c r="CB988" s="31">
        <f t="shared" si="410"/>
        <v>0</v>
      </c>
      <c r="CC988" s="31">
        <f t="shared" si="411"/>
        <v>0</v>
      </c>
      <c r="CD988" s="31">
        <f t="shared" si="412"/>
        <v>0.1909595298</v>
      </c>
      <c r="CE988" s="31">
        <f t="shared" si="413"/>
        <v>0</v>
      </c>
      <c r="CF988" s="85" t="s">
        <v>1403</v>
      </c>
    </row>
    <row r="989" spans="1:84" ht="54.75" customHeight="1" x14ac:dyDescent="0.25">
      <c r="A989" s="7" t="s">
        <v>128</v>
      </c>
      <c r="B989" s="17" t="s">
        <v>1007</v>
      </c>
      <c r="C989" s="8" t="s">
        <v>1008</v>
      </c>
      <c r="D989" s="63">
        <v>2018</v>
      </c>
      <c r="E989" s="63">
        <v>2018</v>
      </c>
      <c r="F989" s="63" t="s">
        <v>1358</v>
      </c>
      <c r="G989" s="64">
        <v>0.35521973063973067</v>
      </c>
      <c r="H989" s="64">
        <f t="shared" si="400"/>
        <v>1.80616608464568</v>
      </c>
      <c r="I989" s="31" t="s">
        <v>1314</v>
      </c>
      <c r="J989" s="31">
        <v>0.16604434192657586</v>
      </c>
      <c r="K989" s="31">
        <f t="shared" si="401"/>
        <v>0.7335196357999999</v>
      </c>
      <c r="L989" s="31" t="s">
        <v>1314</v>
      </c>
      <c r="M989" s="64">
        <v>0</v>
      </c>
      <c r="N989" s="31">
        <v>0</v>
      </c>
      <c r="O989" s="65">
        <v>3.4604085280000003</v>
      </c>
      <c r="P989" s="28">
        <v>3.9794698072000001</v>
      </c>
      <c r="Q989" s="28">
        <v>1.759140176106915</v>
      </c>
      <c r="R989" s="31">
        <v>2.0230112025229521</v>
      </c>
      <c r="S989" s="31">
        <f t="shared" si="415"/>
        <v>1.0726464488456799</v>
      </c>
      <c r="T989" s="31">
        <f t="shared" si="416"/>
        <v>0.7335196357999999</v>
      </c>
      <c r="U989" s="31">
        <f t="shared" si="403"/>
        <v>1.0726464488456799</v>
      </c>
      <c r="V989" s="31">
        <f t="shared" si="402"/>
        <v>0</v>
      </c>
      <c r="W989" s="31">
        <f t="shared" si="414"/>
        <v>0</v>
      </c>
      <c r="X989" s="31">
        <v>0</v>
      </c>
      <c r="Y989" s="28">
        <v>0</v>
      </c>
      <c r="Z989" s="28">
        <v>0</v>
      </c>
      <c r="AA989" s="28">
        <v>0</v>
      </c>
      <c r="AB989" s="28">
        <v>0</v>
      </c>
      <c r="AC989" s="28">
        <v>0</v>
      </c>
      <c r="AD989" s="28">
        <v>0</v>
      </c>
      <c r="AE989" s="28">
        <v>0</v>
      </c>
      <c r="AF989" s="28">
        <v>0</v>
      </c>
      <c r="AG989" s="28">
        <v>0</v>
      </c>
      <c r="AH989" s="28">
        <v>0</v>
      </c>
      <c r="AI989" s="28">
        <v>0</v>
      </c>
      <c r="AJ989" s="28">
        <v>0</v>
      </c>
      <c r="AK989" s="28">
        <v>0</v>
      </c>
      <c r="AL989" s="28">
        <v>0</v>
      </c>
      <c r="AM989" s="28">
        <v>0</v>
      </c>
      <c r="AN989" s="28">
        <v>0</v>
      </c>
      <c r="AO989" s="28">
        <v>0</v>
      </c>
      <c r="AP989" s="28">
        <v>0</v>
      </c>
      <c r="AQ989" s="28">
        <v>0</v>
      </c>
      <c r="AR989" s="28">
        <v>0</v>
      </c>
      <c r="AS989" s="28">
        <v>0</v>
      </c>
      <c r="AT989" s="28">
        <v>0</v>
      </c>
      <c r="AU989" s="28">
        <v>0</v>
      </c>
      <c r="AV989" s="28">
        <v>0</v>
      </c>
      <c r="AW989" s="28">
        <v>0</v>
      </c>
      <c r="AX989" s="28">
        <v>0</v>
      </c>
      <c r="AY989" s="28">
        <v>0</v>
      </c>
      <c r="AZ989" s="28">
        <v>0</v>
      </c>
      <c r="BA989" s="28">
        <v>0</v>
      </c>
      <c r="BB989" s="28">
        <v>1.0726464488456799</v>
      </c>
      <c r="BC989" s="28">
        <v>0</v>
      </c>
      <c r="BD989" s="28">
        <v>0</v>
      </c>
      <c r="BE989" s="28">
        <v>1.0726464488456799</v>
      </c>
      <c r="BF989" s="28">
        <v>0</v>
      </c>
      <c r="BG989" s="28">
        <v>0.7335196357999999</v>
      </c>
      <c r="BH989" s="28">
        <v>0</v>
      </c>
      <c r="BI989" s="28">
        <v>0</v>
      </c>
      <c r="BJ989" s="28">
        <v>0.7335196357999999</v>
      </c>
      <c r="BK989" s="28">
        <v>0</v>
      </c>
      <c r="BL989" s="28">
        <v>0</v>
      </c>
      <c r="BM989" s="28">
        <v>0</v>
      </c>
      <c r="BN989" s="28">
        <v>0</v>
      </c>
      <c r="BO989" s="28">
        <v>0</v>
      </c>
      <c r="BP989" s="28">
        <v>0</v>
      </c>
      <c r="BQ989" s="28">
        <v>0</v>
      </c>
      <c r="BR989" s="28">
        <v>0</v>
      </c>
      <c r="BS989" s="28">
        <v>0</v>
      </c>
      <c r="BT989" s="28">
        <v>0</v>
      </c>
      <c r="BU989" s="28">
        <v>0</v>
      </c>
      <c r="BV989" s="31">
        <f t="shared" si="408"/>
        <v>1.80616608464568</v>
      </c>
      <c r="BW989" s="31">
        <f t="shared" si="404"/>
        <v>0</v>
      </c>
      <c r="BX989" s="31">
        <f t="shared" si="405"/>
        <v>0</v>
      </c>
      <c r="BY989" s="31">
        <f t="shared" si="406"/>
        <v>1.80616608464568</v>
      </c>
      <c r="BZ989" s="31">
        <f t="shared" si="407"/>
        <v>0</v>
      </c>
      <c r="CA989" s="31">
        <f t="shared" si="409"/>
        <v>0.7335196357999999</v>
      </c>
      <c r="CB989" s="31">
        <f t="shared" si="410"/>
        <v>0</v>
      </c>
      <c r="CC989" s="31">
        <f t="shared" si="411"/>
        <v>0</v>
      </c>
      <c r="CD989" s="31">
        <f t="shared" si="412"/>
        <v>0.7335196357999999</v>
      </c>
      <c r="CE989" s="31">
        <f t="shared" si="413"/>
        <v>0</v>
      </c>
      <c r="CF989" s="85" t="s">
        <v>1402</v>
      </c>
    </row>
    <row r="990" spans="1:84" ht="54.75" customHeight="1" x14ac:dyDescent="0.25">
      <c r="A990" s="7" t="s">
        <v>128</v>
      </c>
      <c r="B990" s="17" t="s">
        <v>1009</v>
      </c>
      <c r="C990" s="8" t="s">
        <v>1010</v>
      </c>
      <c r="D990" s="63">
        <v>2018</v>
      </c>
      <c r="E990" s="63">
        <v>2018</v>
      </c>
      <c r="F990" s="63" t="s">
        <v>1358</v>
      </c>
      <c r="G990" s="64">
        <v>0.20202037037037032</v>
      </c>
      <c r="H990" s="64">
        <f t="shared" si="400"/>
        <v>1.2037987473999998</v>
      </c>
      <c r="I990" s="31" t="s">
        <v>1314</v>
      </c>
      <c r="J990" s="31">
        <v>0.11515897898840866</v>
      </c>
      <c r="K990" s="31">
        <f t="shared" si="401"/>
        <v>0.45986774739999997</v>
      </c>
      <c r="L990" s="31" t="s">
        <v>1314</v>
      </c>
      <c r="M990" s="64">
        <v>0</v>
      </c>
      <c r="N990" s="31">
        <v>0</v>
      </c>
      <c r="O990" s="65">
        <v>1.9680016399999998</v>
      </c>
      <c r="P990" s="28">
        <v>2.2632018859999996</v>
      </c>
      <c r="Q990" s="28">
        <v>1.2200402869947966</v>
      </c>
      <c r="R990" s="31">
        <v>1.4030463300440159</v>
      </c>
      <c r="S990" s="31">
        <f t="shared" si="415"/>
        <v>0.7439309999999999</v>
      </c>
      <c r="T990" s="31">
        <f t="shared" si="416"/>
        <v>0.45986774739999997</v>
      </c>
      <c r="U990" s="31">
        <f t="shared" si="403"/>
        <v>0.7439309999999999</v>
      </c>
      <c r="V990" s="31">
        <f t="shared" si="402"/>
        <v>0</v>
      </c>
      <c r="W990" s="31">
        <f t="shared" si="414"/>
        <v>0</v>
      </c>
      <c r="X990" s="31">
        <v>0</v>
      </c>
      <c r="Y990" s="28">
        <v>0</v>
      </c>
      <c r="Z990" s="28">
        <v>0</v>
      </c>
      <c r="AA990" s="28">
        <v>0</v>
      </c>
      <c r="AB990" s="28">
        <v>0</v>
      </c>
      <c r="AC990" s="28">
        <v>0</v>
      </c>
      <c r="AD990" s="28">
        <v>0</v>
      </c>
      <c r="AE990" s="28">
        <v>0</v>
      </c>
      <c r="AF990" s="28">
        <v>0</v>
      </c>
      <c r="AG990" s="28">
        <v>0</v>
      </c>
      <c r="AH990" s="28">
        <v>0</v>
      </c>
      <c r="AI990" s="28">
        <v>0</v>
      </c>
      <c r="AJ990" s="28">
        <v>0</v>
      </c>
      <c r="AK990" s="28">
        <v>0</v>
      </c>
      <c r="AL990" s="28">
        <v>0</v>
      </c>
      <c r="AM990" s="28">
        <v>0</v>
      </c>
      <c r="AN990" s="28">
        <v>0</v>
      </c>
      <c r="AO990" s="28">
        <v>0</v>
      </c>
      <c r="AP990" s="28">
        <v>0</v>
      </c>
      <c r="AQ990" s="28">
        <v>0</v>
      </c>
      <c r="AR990" s="28">
        <v>0</v>
      </c>
      <c r="AS990" s="28">
        <v>0</v>
      </c>
      <c r="AT990" s="28">
        <v>0</v>
      </c>
      <c r="AU990" s="28">
        <v>0</v>
      </c>
      <c r="AV990" s="28">
        <v>0</v>
      </c>
      <c r="AW990" s="28">
        <v>0</v>
      </c>
      <c r="AX990" s="28">
        <v>0</v>
      </c>
      <c r="AY990" s="28">
        <v>0</v>
      </c>
      <c r="AZ990" s="28">
        <v>0</v>
      </c>
      <c r="BA990" s="28">
        <v>0</v>
      </c>
      <c r="BB990" s="28">
        <v>0.7439309999999999</v>
      </c>
      <c r="BC990" s="28">
        <v>0</v>
      </c>
      <c r="BD990" s="28">
        <v>0</v>
      </c>
      <c r="BE990" s="28">
        <v>0.7439309999999999</v>
      </c>
      <c r="BF990" s="28">
        <v>0</v>
      </c>
      <c r="BG990" s="28">
        <v>0.45986774739999997</v>
      </c>
      <c r="BH990" s="28">
        <v>0</v>
      </c>
      <c r="BI990" s="28">
        <v>0</v>
      </c>
      <c r="BJ990" s="28">
        <v>0.45986774739999997</v>
      </c>
      <c r="BK990" s="28">
        <v>0</v>
      </c>
      <c r="BL990" s="28">
        <v>0</v>
      </c>
      <c r="BM990" s="28">
        <v>0</v>
      </c>
      <c r="BN990" s="28">
        <v>0</v>
      </c>
      <c r="BO990" s="28">
        <v>0</v>
      </c>
      <c r="BP990" s="28">
        <v>0</v>
      </c>
      <c r="BQ990" s="28">
        <v>0</v>
      </c>
      <c r="BR990" s="28">
        <v>0</v>
      </c>
      <c r="BS990" s="28">
        <v>0</v>
      </c>
      <c r="BT990" s="28">
        <v>0</v>
      </c>
      <c r="BU990" s="28">
        <v>0</v>
      </c>
      <c r="BV990" s="31">
        <f t="shared" si="408"/>
        <v>1.2037987473999998</v>
      </c>
      <c r="BW990" s="31">
        <f t="shared" si="404"/>
        <v>0</v>
      </c>
      <c r="BX990" s="31">
        <f t="shared" si="405"/>
        <v>0</v>
      </c>
      <c r="BY990" s="31">
        <f t="shared" si="406"/>
        <v>1.2037987473999998</v>
      </c>
      <c r="BZ990" s="31">
        <f t="shared" si="407"/>
        <v>0</v>
      </c>
      <c r="CA990" s="31">
        <f t="shared" si="409"/>
        <v>0.45986774739999997</v>
      </c>
      <c r="CB990" s="31">
        <f t="shared" si="410"/>
        <v>0</v>
      </c>
      <c r="CC990" s="31">
        <f t="shared" si="411"/>
        <v>0</v>
      </c>
      <c r="CD990" s="31">
        <f t="shared" si="412"/>
        <v>0.45986774739999997</v>
      </c>
      <c r="CE990" s="31">
        <f t="shared" si="413"/>
        <v>0</v>
      </c>
      <c r="CF990" s="85" t="s">
        <v>1402</v>
      </c>
    </row>
    <row r="991" spans="1:84" ht="54.75" customHeight="1" x14ac:dyDescent="0.25">
      <c r="A991" s="7" t="s">
        <v>128</v>
      </c>
      <c r="B991" s="17" t="s">
        <v>1011</v>
      </c>
      <c r="C991" s="8" t="s">
        <v>1012</v>
      </c>
      <c r="D991" s="63">
        <v>2018</v>
      </c>
      <c r="E991" s="63">
        <v>2018</v>
      </c>
      <c r="F991" s="63" t="s">
        <v>1358</v>
      </c>
      <c r="G991" s="64">
        <v>0.11279528619528617</v>
      </c>
      <c r="H991" s="64">
        <f t="shared" si="400"/>
        <v>0.71131446659999997</v>
      </c>
      <c r="I991" s="31" t="s">
        <v>1314</v>
      </c>
      <c r="J991" s="31">
        <v>5.321390726681114E-2</v>
      </c>
      <c r="K991" s="31">
        <f t="shared" si="401"/>
        <v>0.36755686660000003</v>
      </c>
      <c r="L991" s="31" t="s">
        <v>1314</v>
      </c>
      <c r="M991" s="64">
        <v>0</v>
      </c>
      <c r="N991" s="31">
        <v>0</v>
      </c>
      <c r="O991" s="65">
        <v>1.0988065599999999</v>
      </c>
      <c r="P991" s="28">
        <v>1.2636275439999998</v>
      </c>
      <c r="Q991" s="28">
        <v>0.56376941914750389</v>
      </c>
      <c r="R991" s="31">
        <v>0.64833483201962938</v>
      </c>
      <c r="S991" s="31">
        <f t="shared" si="415"/>
        <v>0.3437576</v>
      </c>
      <c r="T991" s="31">
        <f t="shared" si="416"/>
        <v>0.36755686660000003</v>
      </c>
      <c r="U991" s="31">
        <f t="shared" si="403"/>
        <v>0.3437576</v>
      </c>
      <c r="V991" s="31">
        <f t="shared" si="402"/>
        <v>0</v>
      </c>
      <c r="W991" s="31">
        <f t="shared" si="414"/>
        <v>0</v>
      </c>
      <c r="X991" s="31">
        <v>0</v>
      </c>
      <c r="Y991" s="28">
        <v>0</v>
      </c>
      <c r="Z991" s="28">
        <v>0</v>
      </c>
      <c r="AA991" s="28">
        <v>0</v>
      </c>
      <c r="AB991" s="28">
        <v>0</v>
      </c>
      <c r="AC991" s="28">
        <v>0</v>
      </c>
      <c r="AD991" s="28">
        <v>0</v>
      </c>
      <c r="AE991" s="28">
        <v>0</v>
      </c>
      <c r="AF991" s="28">
        <v>0</v>
      </c>
      <c r="AG991" s="28">
        <v>0</v>
      </c>
      <c r="AH991" s="28">
        <v>0</v>
      </c>
      <c r="AI991" s="28">
        <v>0</v>
      </c>
      <c r="AJ991" s="28">
        <v>0</v>
      </c>
      <c r="AK991" s="28">
        <v>0</v>
      </c>
      <c r="AL991" s="28">
        <v>0</v>
      </c>
      <c r="AM991" s="28">
        <v>0</v>
      </c>
      <c r="AN991" s="28">
        <v>0</v>
      </c>
      <c r="AO991" s="28">
        <v>0</v>
      </c>
      <c r="AP991" s="28">
        <v>0</v>
      </c>
      <c r="AQ991" s="28">
        <v>0</v>
      </c>
      <c r="AR991" s="28">
        <v>0</v>
      </c>
      <c r="AS991" s="28">
        <v>0</v>
      </c>
      <c r="AT991" s="28">
        <v>0</v>
      </c>
      <c r="AU991" s="28">
        <v>0</v>
      </c>
      <c r="AV991" s="28">
        <v>0</v>
      </c>
      <c r="AW991" s="28">
        <v>0</v>
      </c>
      <c r="AX991" s="28">
        <v>0</v>
      </c>
      <c r="AY991" s="28">
        <v>0</v>
      </c>
      <c r="AZ991" s="28">
        <v>0</v>
      </c>
      <c r="BA991" s="28">
        <v>0</v>
      </c>
      <c r="BB991" s="28">
        <v>0.3437576</v>
      </c>
      <c r="BC991" s="28">
        <v>0</v>
      </c>
      <c r="BD991" s="28">
        <v>0</v>
      </c>
      <c r="BE991" s="28">
        <v>0.3437576</v>
      </c>
      <c r="BF991" s="28">
        <v>0</v>
      </c>
      <c r="BG991" s="28">
        <v>0.36755686660000003</v>
      </c>
      <c r="BH991" s="28">
        <v>0</v>
      </c>
      <c r="BI991" s="28">
        <v>0</v>
      </c>
      <c r="BJ991" s="28">
        <v>0.36755686660000003</v>
      </c>
      <c r="BK991" s="28">
        <v>0</v>
      </c>
      <c r="BL991" s="28">
        <v>0</v>
      </c>
      <c r="BM991" s="28">
        <v>0</v>
      </c>
      <c r="BN991" s="28">
        <v>0</v>
      </c>
      <c r="BO991" s="28">
        <v>0</v>
      </c>
      <c r="BP991" s="28">
        <v>0</v>
      </c>
      <c r="BQ991" s="28">
        <v>0</v>
      </c>
      <c r="BR991" s="28">
        <v>0</v>
      </c>
      <c r="BS991" s="28">
        <v>0</v>
      </c>
      <c r="BT991" s="28">
        <v>0</v>
      </c>
      <c r="BU991" s="28">
        <v>0</v>
      </c>
      <c r="BV991" s="31">
        <f t="shared" si="408"/>
        <v>0.71131446659999997</v>
      </c>
      <c r="BW991" s="31">
        <f t="shared" si="404"/>
        <v>0</v>
      </c>
      <c r="BX991" s="31">
        <f t="shared" si="405"/>
        <v>0</v>
      </c>
      <c r="BY991" s="31">
        <f t="shared" si="406"/>
        <v>0.71131446659999997</v>
      </c>
      <c r="BZ991" s="31">
        <f t="shared" si="407"/>
        <v>0</v>
      </c>
      <c r="CA991" s="31">
        <f t="shared" si="409"/>
        <v>0.36755686660000003</v>
      </c>
      <c r="CB991" s="31">
        <f t="shared" si="410"/>
        <v>0</v>
      </c>
      <c r="CC991" s="31">
        <f t="shared" si="411"/>
        <v>0</v>
      </c>
      <c r="CD991" s="31">
        <f t="shared" si="412"/>
        <v>0.36755686660000003</v>
      </c>
      <c r="CE991" s="31">
        <f t="shared" si="413"/>
        <v>0</v>
      </c>
      <c r="CF991" s="85" t="s">
        <v>1402</v>
      </c>
    </row>
    <row r="992" spans="1:84" ht="54.75" customHeight="1" x14ac:dyDescent="0.25">
      <c r="A992" s="7" t="s">
        <v>128</v>
      </c>
      <c r="B992" s="17" t="s">
        <v>1411</v>
      </c>
      <c r="C992" s="8" t="s">
        <v>1013</v>
      </c>
      <c r="D992" s="63">
        <v>2018</v>
      </c>
      <c r="E992" s="63">
        <v>2018</v>
      </c>
      <c r="F992" s="63" t="s">
        <v>1358</v>
      </c>
      <c r="G992" s="64">
        <v>8.9225084175084166E-2</v>
      </c>
      <c r="H992" s="64">
        <f t="shared" ref="H992:H1055" si="417">BV992</f>
        <v>0.52933837119999994</v>
      </c>
      <c r="I992" s="31" t="s">
        <v>1314</v>
      </c>
      <c r="J992" s="31">
        <v>4.4525249072321978E-2</v>
      </c>
      <c r="K992" s="31">
        <f t="shared" ref="K992:K1055" si="418">CA992</f>
        <v>0.24170157119999996</v>
      </c>
      <c r="L992" s="31" t="s">
        <v>1314</v>
      </c>
      <c r="M992" s="64">
        <v>0</v>
      </c>
      <c r="N992" s="31">
        <v>0</v>
      </c>
      <c r="O992" s="65">
        <v>0.8691950799999999</v>
      </c>
      <c r="P992" s="28">
        <v>0.99957434199999984</v>
      </c>
      <c r="Q992" s="28">
        <v>0.47171829877180793</v>
      </c>
      <c r="R992" s="31">
        <v>0.54247604358757906</v>
      </c>
      <c r="S992" s="31">
        <f t="shared" si="415"/>
        <v>0.28763680000000003</v>
      </c>
      <c r="T992" s="31">
        <f t="shared" si="416"/>
        <v>0.24170157119999996</v>
      </c>
      <c r="U992" s="31">
        <f t="shared" si="403"/>
        <v>0.28763680000000003</v>
      </c>
      <c r="V992" s="31">
        <f t="shared" ref="V992:V1055" si="419">BL992</f>
        <v>0</v>
      </c>
      <c r="W992" s="31">
        <f t="shared" si="414"/>
        <v>0</v>
      </c>
      <c r="X992" s="31">
        <v>0</v>
      </c>
      <c r="Y992" s="28">
        <v>0</v>
      </c>
      <c r="Z992" s="28">
        <v>0</v>
      </c>
      <c r="AA992" s="28">
        <v>0</v>
      </c>
      <c r="AB992" s="28">
        <v>0</v>
      </c>
      <c r="AC992" s="28">
        <v>0</v>
      </c>
      <c r="AD992" s="28">
        <v>0</v>
      </c>
      <c r="AE992" s="28">
        <v>0</v>
      </c>
      <c r="AF992" s="28">
        <v>0</v>
      </c>
      <c r="AG992" s="28">
        <v>0</v>
      </c>
      <c r="AH992" s="28">
        <v>0</v>
      </c>
      <c r="AI992" s="28">
        <v>0</v>
      </c>
      <c r="AJ992" s="28">
        <v>0</v>
      </c>
      <c r="AK992" s="28">
        <v>0</v>
      </c>
      <c r="AL992" s="28">
        <v>0</v>
      </c>
      <c r="AM992" s="28">
        <v>0</v>
      </c>
      <c r="AN992" s="28">
        <v>0</v>
      </c>
      <c r="AO992" s="28">
        <v>0</v>
      </c>
      <c r="AP992" s="28">
        <v>0</v>
      </c>
      <c r="AQ992" s="28">
        <v>0</v>
      </c>
      <c r="AR992" s="28">
        <v>0</v>
      </c>
      <c r="AS992" s="28">
        <v>0</v>
      </c>
      <c r="AT992" s="28">
        <v>0</v>
      </c>
      <c r="AU992" s="28">
        <v>0</v>
      </c>
      <c r="AV992" s="28">
        <v>0</v>
      </c>
      <c r="AW992" s="28">
        <v>0</v>
      </c>
      <c r="AX992" s="28">
        <v>0</v>
      </c>
      <c r="AY992" s="28">
        <v>0</v>
      </c>
      <c r="AZ992" s="28">
        <v>0</v>
      </c>
      <c r="BA992" s="28">
        <v>0</v>
      </c>
      <c r="BB992" s="28">
        <v>0.28763680000000003</v>
      </c>
      <c r="BC992" s="28">
        <v>0</v>
      </c>
      <c r="BD992" s="28">
        <v>0</v>
      </c>
      <c r="BE992" s="28">
        <v>0.28763680000000003</v>
      </c>
      <c r="BF992" s="28">
        <v>0</v>
      </c>
      <c r="BG992" s="28">
        <v>0.24170157119999996</v>
      </c>
      <c r="BH992" s="28">
        <v>0</v>
      </c>
      <c r="BI992" s="28">
        <v>0</v>
      </c>
      <c r="BJ992" s="28">
        <v>0.24170157119999996</v>
      </c>
      <c r="BK992" s="28">
        <v>0</v>
      </c>
      <c r="BL992" s="28">
        <v>0</v>
      </c>
      <c r="BM992" s="28">
        <v>0</v>
      </c>
      <c r="BN992" s="28">
        <v>0</v>
      </c>
      <c r="BO992" s="28">
        <v>0</v>
      </c>
      <c r="BP992" s="28">
        <v>0</v>
      </c>
      <c r="BQ992" s="28">
        <v>0</v>
      </c>
      <c r="BR992" s="28">
        <v>0</v>
      </c>
      <c r="BS992" s="28">
        <v>0</v>
      </c>
      <c r="BT992" s="28">
        <v>0</v>
      </c>
      <c r="BU992" s="28">
        <v>0</v>
      </c>
      <c r="BV992" s="31">
        <f t="shared" si="408"/>
        <v>0.52933837119999994</v>
      </c>
      <c r="BW992" s="31">
        <f t="shared" si="404"/>
        <v>0</v>
      </c>
      <c r="BX992" s="31">
        <f t="shared" si="405"/>
        <v>0</v>
      </c>
      <c r="BY992" s="31">
        <f t="shared" si="406"/>
        <v>0.52933837119999994</v>
      </c>
      <c r="BZ992" s="31">
        <f t="shared" si="407"/>
        <v>0</v>
      </c>
      <c r="CA992" s="31">
        <f t="shared" si="409"/>
        <v>0.24170157119999996</v>
      </c>
      <c r="CB992" s="31">
        <f t="shared" si="410"/>
        <v>0</v>
      </c>
      <c r="CC992" s="31">
        <f t="shared" si="411"/>
        <v>0</v>
      </c>
      <c r="CD992" s="31">
        <f t="shared" si="412"/>
        <v>0.24170157119999996</v>
      </c>
      <c r="CE992" s="31">
        <f t="shared" si="413"/>
        <v>0</v>
      </c>
      <c r="CF992" s="85" t="s">
        <v>1402</v>
      </c>
    </row>
    <row r="993" spans="1:84" ht="54.75" customHeight="1" x14ac:dyDescent="0.25">
      <c r="A993" s="7" t="s">
        <v>128</v>
      </c>
      <c r="B993" s="17" t="s">
        <v>1014</v>
      </c>
      <c r="C993" s="8" t="s">
        <v>1015</v>
      </c>
      <c r="D993" s="63">
        <v>2018</v>
      </c>
      <c r="E993" s="63">
        <v>2018</v>
      </c>
      <c r="F993" s="63" t="s">
        <v>1358</v>
      </c>
      <c r="G993" s="64">
        <v>7.4073804713804703E-2</v>
      </c>
      <c r="H993" s="64">
        <f t="shared" si="417"/>
        <v>0.62266091319999983</v>
      </c>
      <c r="I993" s="31" t="s">
        <v>1314</v>
      </c>
      <c r="J993" s="31">
        <v>4.7151006106278641E-2</v>
      </c>
      <c r="K993" s="31">
        <f t="shared" si="418"/>
        <v>0.31806751319999993</v>
      </c>
      <c r="L993" s="31" t="s">
        <v>1314</v>
      </c>
      <c r="M993" s="64">
        <v>0</v>
      </c>
      <c r="N993" s="31">
        <v>0</v>
      </c>
      <c r="O993" s="65">
        <v>0.72159737599999985</v>
      </c>
      <c r="P993" s="28">
        <v>0.82983698239999981</v>
      </c>
      <c r="Q993" s="28">
        <v>0.49953661909235836</v>
      </c>
      <c r="R993" s="31">
        <v>0.57446711195621203</v>
      </c>
      <c r="S993" s="31">
        <f t="shared" si="415"/>
        <v>0.30459339999999996</v>
      </c>
      <c r="T993" s="31">
        <f t="shared" si="416"/>
        <v>0.31806751319999993</v>
      </c>
      <c r="U993" s="31">
        <f t="shared" si="403"/>
        <v>0.30459339999999996</v>
      </c>
      <c r="V993" s="31">
        <f t="shared" si="419"/>
        <v>0</v>
      </c>
      <c r="W993" s="31">
        <f t="shared" si="414"/>
        <v>0</v>
      </c>
      <c r="X993" s="31">
        <v>0</v>
      </c>
      <c r="Y993" s="28">
        <v>0</v>
      </c>
      <c r="Z993" s="28">
        <v>0</v>
      </c>
      <c r="AA993" s="28">
        <v>0</v>
      </c>
      <c r="AB993" s="28">
        <v>0</v>
      </c>
      <c r="AC993" s="28">
        <v>0</v>
      </c>
      <c r="AD993" s="28">
        <v>0</v>
      </c>
      <c r="AE993" s="28">
        <v>0</v>
      </c>
      <c r="AF993" s="28">
        <v>0</v>
      </c>
      <c r="AG993" s="28">
        <v>0</v>
      </c>
      <c r="AH993" s="28">
        <v>0</v>
      </c>
      <c r="AI993" s="28">
        <v>0</v>
      </c>
      <c r="AJ993" s="28">
        <v>0</v>
      </c>
      <c r="AK993" s="28">
        <v>0</v>
      </c>
      <c r="AL993" s="28">
        <v>0</v>
      </c>
      <c r="AM993" s="28">
        <v>0</v>
      </c>
      <c r="AN993" s="28">
        <v>0</v>
      </c>
      <c r="AO993" s="28">
        <v>0</v>
      </c>
      <c r="AP993" s="28">
        <v>0</v>
      </c>
      <c r="AQ993" s="28">
        <v>0</v>
      </c>
      <c r="AR993" s="28">
        <v>0</v>
      </c>
      <c r="AS993" s="28">
        <v>0</v>
      </c>
      <c r="AT993" s="28">
        <v>0</v>
      </c>
      <c r="AU993" s="28">
        <v>0</v>
      </c>
      <c r="AV993" s="28">
        <v>0</v>
      </c>
      <c r="AW993" s="28">
        <v>0</v>
      </c>
      <c r="AX993" s="28">
        <v>0</v>
      </c>
      <c r="AY993" s="28">
        <v>0</v>
      </c>
      <c r="AZ993" s="28">
        <v>0</v>
      </c>
      <c r="BA993" s="28">
        <v>0</v>
      </c>
      <c r="BB993" s="28">
        <v>0.30459339999999996</v>
      </c>
      <c r="BC993" s="28">
        <v>0</v>
      </c>
      <c r="BD993" s="28">
        <v>0</v>
      </c>
      <c r="BE993" s="28">
        <v>0.30459339999999996</v>
      </c>
      <c r="BF993" s="28">
        <v>0</v>
      </c>
      <c r="BG993" s="28">
        <v>0.31806751319999993</v>
      </c>
      <c r="BH993" s="28">
        <v>0</v>
      </c>
      <c r="BI993" s="28">
        <v>0</v>
      </c>
      <c r="BJ993" s="28">
        <v>0.31806751319999993</v>
      </c>
      <c r="BK993" s="28">
        <v>0</v>
      </c>
      <c r="BL993" s="28">
        <v>0</v>
      </c>
      <c r="BM993" s="28">
        <v>0</v>
      </c>
      <c r="BN993" s="28">
        <v>0</v>
      </c>
      <c r="BO993" s="28">
        <v>0</v>
      </c>
      <c r="BP993" s="28">
        <v>0</v>
      </c>
      <c r="BQ993" s="28">
        <v>0</v>
      </c>
      <c r="BR993" s="28">
        <v>0</v>
      </c>
      <c r="BS993" s="28">
        <v>0</v>
      </c>
      <c r="BT993" s="28">
        <v>0</v>
      </c>
      <c r="BU993" s="28">
        <v>0</v>
      </c>
      <c r="BV993" s="31">
        <f t="shared" si="408"/>
        <v>0.62266091319999983</v>
      </c>
      <c r="BW993" s="31">
        <f t="shared" si="404"/>
        <v>0</v>
      </c>
      <c r="BX993" s="31">
        <f t="shared" si="405"/>
        <v>0</v>
      </c>
      <c r="BY993" s="31">
        <f t="shared" si="406"/>
        <v>0.62266091319999983</v>
      </c>
      <c r="BZ993" s="31">
        <f t="shared" si="407"/>
        <v>0</v>
      </c>
      <c r="CA993" s="31">
        <f t="shared" si="409"/>
        <v>0.31806751319999993</v>
      </c>
      <c r="CB993" s="31">
        <f t="shared" si="410"/>
        <v>0</v>
      </c>
      <c r="CC993" s="31">
        <f t="shared" si="411"/>
        <v>0</v>
      </c>
      <c r="CD993" s="31">
        <f t="shared" si="412"/>
        <v>0.31806751319999993</v>
      </c>
      <c r="CE993" s="31">
        <f t="shared" si="413"/>
        <v>0</v>
      </c>
      <c r="CF993" s="85" t="s">
        <v>1402</v>
      </c>
    </row>
    <row r="994" spans="1:84" ht="54.75" customHeight="1" x14ac:dyDescent="0.25">
      <c r="A994" s="7" t="s">
        <v>128</v>
      </c>
      <c r="B994" s="17" t="s">
        <v>1016</v>
      </c>
      <c r="C994" s="8" t="s">
        <v>1017</v>
      </c>
      <c r="D994" s="63">
        <v>2018</v>
      </c>
      <c r="E994" s="63">
        <v>2018</v>
      </c>
      <c r="F994" s="63" t="s">
        <v>1358</v>
      </c>
      <c r="G994" s="64">
        <v>0.10774353535353533</v>
      </c>
      <c r="H994" s="64">
        <f t="shared" si="417"/>
        <v>0.99518187459999985</v>
      </c>
      <c r="I994" s="31" t="s">
        <v>1314</v>
      </c>
      <c r="J994" s="31">
        <v>9.581526925997523E-2</v>
      </c>
      <c r="K994" s="31">
        <f t="shared" si="418"/>
        <v>0.37621287460000002</v>
      </c>
      <c r="L994" s="31" t="s">
        <v>1314</v>
      </c>
      <c r="M994" s="64">
        <v>0</v>
      </c>
      <c r="N994" s="31">
        <v>0</v>
      </c>
      <c r="O994" s="65">
        <v>1.0495944239999997</v>
      </c>
      <c r="P994" s="28">
        <v>1.2070335875999996</v>
      </c>
      <c r="Q994" s="28">
        <v>1.0151052886478815</v>
      </c>
      <c r="R994" s="31">
        <v>1.1673710819450636</v>
      </c>
      <c r="S994" s="31">
        <f t="shared" si="415"/>
        <v>0.61896899999999988</v>
      </c>
      <c r="T994" s="31">
        <f t="shared" si="416"/>
        <v>0.37621287460000002</v>
      </c>
      <c r="U994" s="31">
        <f t="shared" si="403"/>
        <v>0.61896899999999988</v>
      </c>
      <c r="V994" s="31">
        <f t="shared" si="419"/>
        <v>0</v>
      </c>
      <c r="W994" s="31">
        <f t="shared" si="414"/>
        <v>0</v>
      </c>
      <c r="X994" s="31">
        <v>0</v>
      </c>
      <c r="Y994" s="28">
        <v>0</v>
      </c>
      <c r="Z994" s="28">
        <v>0</v>
      </c>
      <c r="AA994" s="28">
        <v>0</v>
      </c>
      <c r="AB994" s="28">
        <v>0</v>
      </c>
      <c r="AC994" s="28">
        <v>0</v>
      </c>
      <c r="AD994" s="28">
        <v>0</v>
      </c>
      <c r="AE994" s="28">
        <v>0</v>
      </c>
      <c r="AF994" s="28">
        <v>0</v>
      </c>
      <c r="AG994" s="28">
        <v>0</v>
      </c>
      <c r="AH994" s="28">
        <v>0</v>
      </c>
      <c r="AI994" s="28">
        <v>0</v>
      </c>
      <c r="AJ994" s="28">
        <v>0</v>
      </c>
      <c r="AK994" s="28">
        <v>0</v>
      </c>
      <c r="AL994" s="28">
        <v>0</v>
      </c>
      <c r="AM994" s="28">
        <v>0</v>
      </c>
      <c r="AN994" s="28">
        <v>0</v>
      </c>
      <c r="AO994" s="28">
        <v>0</v>
      </c>
      <c r="AP994" s="28">
        <v>0</v>
      </c>
      <c r="AQ994" s="28">
        <v>0</v>
      </c>
      <c r="AR994" s="28">
        <v>0</v>
      </c>
      <c r="AS994" s="28">
        <v>0</v>
      </c>
      <c r="AT994" s="28">
        <v>0</v>
      </c>
      <c r="AU994" s="28">
        <v>0</v>
      </c>
      <c r="AV994" s="28">
        <v>0</v>
      </c>
      <c r="AW994" s="28">
        <v>0</v>
      </c>
      <c r="AX994" s="28">
        <v>0</v>
      </c>
      <c r="AY994" s="28">
        <v>0</v>
      </c>
      <c r="AZ994" s="28">
        <v>0</v>
      </c>
      <c r="BA994" s="28">
        <v>0</v>
      </c>
      <c r="BB994" s="28">
        <v>0.61896899999999988</v>
      </c>
      <c r="BC994" s="28">
        <v>0</v>
      </c>
      <c r="BD994" s="28">
        <v>0</v>
      </c>
      <c r="BE994" s="28">
        <v>0.61896899999999988</v>
      </c>
      <c r="BF994" s="28">
        <v>0</v>
      </c>
      <c r="BG994" s="28">
        <v>0.37621287460000002</v>
      </c>
      <c r="BH994" s="28">
        <v>0</v>
      </c>
      <c r="BI994" s="28">
        <v>0</v>
      </c>
      <c r="BJ994" s="28">
        <v>0.37621287460000002</v>
      </c>
      <c r="BK994" s="28">
        <v>0</v>
      </c>
      <c r="BL994" s="28">
        <v>0</v>
      </c>
      <c r="BM994" s="28">
        <v>0</v>
      </c>
      <c r="BN994" s="28">
        <v>0</v>
      </c>
      <c r="BO994" s="28">
        <v>0</v>
      </c>
      <c r="BP994" s="28">
        <v>0</v>
      </c>
      <c r="BQ994" s="28">
        <v>0</v>
      </c>
      <c r="BR994" s="28">
        <v>0</v>
      </c>
      <c r="BS994" s="28">
        <v>0</v>
      </c>
      <c r="BT994" s="28">
        <v>0</v>
      </c>
      <c r="BU994" s="28">
        <v>0</v>
      </c>
      <c r="BV994" s="31">
        <f t="shared" si="408"/>
        <v>0.99518187459999985</v>
      </c>
      <c r="BW994" s="31">
        <f t="shared" si="404"/>
        <v>0</v>
      </c>
      <c r="BX994" s="31">
        <f t="shared" si="405"/>
        <v>0</v>
      </c>
      <c r="BY994" s="31">
        <f t="shared" si="406"/>
        <v>0.99518187459999985</v>
      </c>
      <c r="BZ994" s="31">
        <f t="shared" si="407"/>
        <v>0</v>
      </c>
      <c r="CA994" s="31">
        <f t="shared" si="409"/>
        <v>0.37621287460000002</v>
      </c>
      <c r="CB994" s="31">
        <f t="shared" si="410"/>
        <v>0</v>
      </c>
      <c r="CC994" s="31">
        <f t="shared" si="411"/>
        <v>0</v>
      </c>
      <c r="CD994" s="31">
        <f t="shared" si="412"/>
        <v>0.37621287460000002</v>
      </c>
      <c r="CE994" s="31">
        <f t="shared" si="413"/>
        <v>0</v>
      </c>
      <c r="CF994" s="85" t="s">
        <v>1402</v>
      </c>
    </row>
    <row r="995" spans="1:84" ht="54.75" customHeight="1" x14ac:dyDescent="0.25">
      <c r="A995" s="7" t="s">
        <v>128</v>
      </c>
      <c r="B995" s="17" t="s">
        <v>1963</v>
      </c>
      <c r="C995" s="8" t="s">
        <v>1964</v>
      </c>
      <c r="D995" s="63">
        <v>2018</v>
      </c>
      <c r="E995" s="63">
        <v>2018</v>
      </c>
      <c r="F995" s="63" t="s">
        <v>1358</v>
      </c>
      <c r="G995" s="64">
        <v>0</v>
      </c>
      <c r="H995" s="64">
        <f t="shared" si="417"/>
        <v>0</v>
      </c>
      <c r="I995" s="31" t="s">
        <v>1358</v>
      </c>
      <c r="J995" s="31">
        <v>0</v>
      </c>
      <c r="K995" s="31">
        <f t="shared" si="418"/>
        <v>0</v>
      </c>
      <c r="L995" s="31" t="s">
        <v>1314</v>
      </c>
      <c r="M995" s="64">
        <v>0</v>
      </c>
      <c r="N995" s="31">
        <v>0</v>
      </c>
      <c r="O995" s="65">
        <v>0</v>
      </c>
      <c r="P995" s="28">
        <v>0</v>
      </c>
      <c r="Q995" s="28">
        <v>0</v>
      </c>
      <c r="R995" s="31">
        <v>0</v>
      </c>
      <c r="S995" s="31">
        <f t="shared" si="415"/>
        <v>0</v>
      </c>
      <c r="T995" s="31">
        <f t="shared" si="416"/>
        <v>0</v>
      </c>
      <c r="U995" s="31">
        <f t="shared" si="403"/>
        <v>0</v>
      </c>
      <c r="V995" s="31">
        <f t="shared" si="419"/>
        <v>0</v>
      </c>
      <c r="W995" s="31">
        <f t="shared" si="414"/>
        <v>0</v>
      </c>
      <c r="X995" s="31">
        <v>0</v>
      </c>
      <c r="Y995" s="28">
        <v>0</v>
      </c>
      <c r="Z995" s="28">
        <v>0</v>
      </c>
      <c r="AA995" s="28">
        <v>0</v>
      </c>
      <c r="AB995" s="28">
        <v>0</v>
      </c>
      <c r="AC995" s="28">
        <v>0</v>
      </c>
      <c r="AD995" s="28">
        <v>0</v>
      </c>
      <c r="AE995" s="28">
        <v>0</v>
      </c>
      <c r="AF995" s="28">
        <v>0</v>
      </c>
      <c r="AG995" s="28">
        <v>0</v>
      </c>
      <c r="AH995" s="28">
        <v>0</v>
      </c>
      <c r="AI995" s="28">
        <v>0</v>
      </c>
      <c r="AJ995" s="28">
        <v>0</v>
      </c>
      <c r="AK995" s="28">
        <v>0</v>
      </c>
      <c r="AL995" s="28">
        <v>0</v>
      </c>
      <c r="AM995" s="28">
        <v>0</v>
      </c>
      <c r="AN995" s="28">
        <v>0</v>
      </c>
      <c r="AO995" s="28">
        <v>0</v>
      </c>
      <c r="AP995" s="28">
        <v>0</v>
      </c>
      <c r="AQ995" s="28">
        <v>0</v>
      </c>
      <c r="AR995" s="28">
        <v>0</v>
      </c>
      <c r="AS995" s="28">
        <v>0</v>
      </c>
      <c r="AT995" s="28">
        <v>0</v>
      </c>
      <c r="AU995" s="28">
        <v>0</v>
      </c>
      <c r="AV995" s="28">
        <v>0</v>
      </c>
      <c r="AW995" s="28">
        <v>0</v>
      </c>
      <c r="AX995" s="28">
        <v>0</v>
      </c>
      <c r="AY995" s="28">
        <v>0</v>
      </c>
      <c r="AZ995" s="28">
        <v>0</v>
      </c>
      <c r="BA995" s="28">
        <v>0</v>
      </c>
      <c r="BB995" s="28">
        <v>0</v>
      </c>
      <c r="BC995" s="28">
        <v>0</v>
      </c>
      <c r="BD995" s="28">
        <v>0</v>
      </c>
      <c r="BE995" s="28">
        <v>0</v>
      </c>
      <c r="BF995" s="28">
        <v>0</v>
      </c>
      <c r="BG995" s="28">
        <v>0</v>
      </c>
      <c r="BH995" s="28">
        <v>0</v>
      </c>
      <c r="BI995" s="28">
        <v>0</v>
      </c>
      <c r="BJ995" s="28">
        <v>0</v>
      </c>
      <c r="BK995" s="28">
        <v>0</v>
      </c>
      <c r="BL995" s="28">
        <v>0</v>
      </c>
      <c r="BM995" s="28">
        <v>0</v>
      </c>
      <c r="BN995" s="28">
        <v>0</v>
      </c>
      <c r="BO995" s="28">
        <v>0</v>
      </c>
      <c r="BP995" s="28">
        <v>0</v>
      </c>
      <c r="BQ995" s="28">
        <v>0</v>
      </c>
      <c r="BR995" s="28">
        <v>0</v>
      </c>
      <c r="BS995" s="28">
        <v>0</v>
      </c>
      <c r="BT995" s="28">
        <v>0</v>
      </c>
      <c r="BU995" s="28">
        <v>0</v>
      </c>
      <c r="BV995" s="31">
        <f t="shared" si="408"/>
        <v>0</v>
      </c>
      <c r="BW995" s="31">
        <f t="shared" si="404"/>
        <v>0</v>
      </c>
      <c r="BX995" s="31">
        <f t="shared" si="405"/>
        <v>0</v>
      </c>
      <c r="BY995" s="31">
        <f t="shared" si="406"/>
        <v>0</v>
      </c>
      <c r="BZ995" s="31">
        <f t="shared" si="407"/>
        <v>0</v>
      </c>
      <c r="CA995" s="31">
        <f t="shared" si="409"/>
        <v>0</v>
      </c>
      <c r="CB995" s="31">
        <f t="shared" si="410"/>
        <v>0</v>
      </c>
      <c r="CC995" s="31">
        <f t="shared" si="411"/>
        <v>0</v>
      </c>
      <c r="CD995" s="31">
        <f t="shared" si="412"/>
        <v>0</v>
      </c>
      <c r="CE995" s="31">
        <f t="shared" si="413"/>
        <v>0</v>
      </c>
      <c r="CF995" s="85" t="s">
        <v>1972</v>
      </c>
    </row>
    <row r="996" spans="1:84" ht="54.75" customHeight="1" x14ac:dyDescent="0.25">
      <c r="A996" s="7" t="s">
        <v>128</v>
      </c>
      <c r="B996" s="17" t="s">
        <v>1965</v>
      </c>
      <c r="C996" s="8" t="s">
        <v>1966</v>
      </c>
      <c r="D996" s="63">
        <v>2018</v>
      </c>
      <c r="E996" s="63">
        <v>2018</v>
      </c>
      <c r="F996" s="63" t="s">
        <v>1358</v>
      </c>
      <c r="G996" s="64">
        <v>0</v>
      </c>
      <c r="H996" s="64">
        <f t="shared" si="417"/>
        <v>0</v>
      </c>
      <c r="I996" s="31" t="s">
        <v>1358</v>
      </c>
      <c r="J996" s="31">
        <v>0</v>
      </c>
      <c r="K996" s="31">
        <f t="shared" si="418"/>
        <v>0</v>
      </c>
      <c r="L996" s="31" t="s">
        <v>1314</v>
      </c>
      <c r="M996" s="64">
        <v>0</v>
      </c>
      <c r="N996" s="31">
        <v>0</v>
      </c>
      <c r="O996" s="65">
        <v>0</v>
      </c>
      <c r="P996" s="28">
        <v>0</v>
      </c>
      <c r="Q996" s="28">
        <v>0</v>
      </c>
      <c r="R996" s="31">
        <v>0</v>
      </c>
      <c r="S996" s="31">
        <f t="shared" si="415"/>
        <v>0</v>
      </c>
      <c r="T996" s="31">
        <f t="shared" si="416"/>
        <v>0</v>
      </c>
      <c r="U996" s="31">
        <f t="shared" si="403"/>
        <v>0</v>
      </c>
      <c r="V996" s="31">
        <f t="shared" si="419"/>
        <v>0</v>
      </c>
      <c r="W996" s="31">
        <f t="shared" si="414"/>
        <v>0</v>
      </c>
      <c r="X996" s="31">
        <v>0</v>
      </c>
      <c r="Y996" s="28">
        <v>0</v>
      </c>
      <c r="Z996" s="28">
        <v>0</v>
      </c>
      <c r="AA996" s="28">
        <v>0</v>
      </c>
      <c r="AB996" s="28">
        <v>0</v>
      </c>
      <c r="AC996" s="28">
        <v>0</v>
      </c>
      <c r="AD996" s="28">
        <v>0</v>
      </c>
      <c r="AE996" s="28">
        <v>0</v>
      </c>
      <c r="AF996" s="28">
        <v>0</v>
      </c>
      <c r="AG996" s="28">
        <v>0</v>
      </c>
      <c r="AH996" s="28">
        <v>0</v>
      </c>
      <c r="AI996" s="28">
        <v>0</v>
      </c>
      <c r="AJ996" s="28">
        <v>0</v>
      </c>
      <c r="AK996" s="28">
        <v>0</v>
      </c>
      <c r="AL996" s="28">
        <v>0</v>
      </c>
      <c r="AM996" s="28">
        <v>0</v>
      </c>
      <c r="AN996" s="28">
        <v>0</v>
      </c>
      <c r="AO996" s="28">
        <v>0</v>
      </c>
      <c r="AP996" s="28">
        <v>0</v>
      </c>
      <c r="AQ996" s="28">
        <v>0</v>
      </c>
      <c r="AR996" s="28">
        <v>0</v>
      </c>
      <c r="AS996" s="28">
        <v>0</v>
      </c>
      <c r="AT996" s="28">
        <v>0</v>
      </c>
      <c r="AU996" s="28">
        <v>0</v>
      </c>
      <c r="AV996" s="28">
        <v>0</v>
      </c>
      <c r="AW996" s="28">
        <v>0</v>
      </c>
      <c r="AX996" s="28">
        <v>0</v>
      </c>
      <c r="AY996" s="28">
        <v>0</v>
      </c>
      <c r="AZ996" s="28">
        <v>0</v>
      </c>
      <c r="BA996" s="28">
        <v>0</v>
      </c>
      <c r="BB996" s="28">
        <v>0</v>
      </c>
      <c r="BC996" s="28">
        <v>0</v>
      </c>
      <c r="BD996" s="28">
        <v>0</v>
      </c>
      <c r="BE996" s="28">
        <v>0</v>
      </c>
      <c r="BF996" s="28">
        <v>0</v>
      </c>
      <c r="BG996" s="28">
        <v>0</v>
      </c>
      <c r="BH996" s="28">
        <v>0</v>
      </c>
      <c r="BI996" s="28">
        <v>0</v>
      </c>
      <c r="BJ996" s="28">
        <v>0</v>
      </c>
      <c r="BK996" s="28">
        <v>0</v>
      </c>
      <c r="BL996" s="28">
        <v>0</v>
      </c>
      <c r="BM996" s="28">
        <v>0</v>
      </c>
      <c r="BN996" s="28">
        <v>0</v>
      </c>
      <c r="BO996" s="28">
        <v>0</v>
      </c>
      <c r="BP996" s="28">
        <v>0</v>
      </c>
      <c r="BQ996" s="28">
        <v>0</v>
      </c>
      <c r="BR996" s="28">
        <v>0</v>
      </c>
      <c r="BS996" s="28">
        <v>0</v>
      </c>
      <c r="BT996" s="28">
        <v>0</v>
      </c>
      <c r="BU996" s="28">
        <v>0</v>
      </c>
      <c r="BV996" s="31">
        <f t="shared" si="408"/>
        <v>0</v>
      </c>
      <c r="BW996" s="31">
        <f t="shared" si="404"/>
        <v>0</v>
      </c>
      <c r="BX996" s="31">
        <f t="shared" si="405"/>
        <v>0</v>
      </c>
      <c r="BY996" s="31">
        <f t="shared" si="406"/>
        <v>0</v>
      </c>
      <c r="BZ996" s="31">
        <f t="shared" si="407"/>
        <v>0</v>
      </c>
      <c r="CA996" s="31">
        <f t="shared" si="409"/>
        <v>0</v>
      </c>
      <c r="CB996" s="31">
        <f t="shared" si="410"/>
        <v>0</v>
      </c>
      <c r="CC996" s="31">
        <f t="shared" si="411"/>
        <v>0</v>
      </c>
      <c r="CD996" s="31">
        <f t="shared" si="412"/>
        <v>0</v>
      </c>
      <c r="CE996" s="31">
        <f t="shared" si="413"/>
        <v>0</v>
      </c>
      <c r="CF996" s="85" t="s">
        <v>1972</v>
      </c>
    </row>
    <row r="997" spans="1:84" ht="54.75" customHeight="1" x14ac:dyDescent="0.25">
      <c r="A997" s="7" t="s">
        <v>128</v>
      </c>
      <c r="B997" s="17" t="s">
        <v>1967</v>
      </c>
      <c r="C997" s="8" t="s">
        <v>1968</v>
      </c>
      <c r="D997" s="63">
        <v>2018</v>
      </c>
      <c r="E997" s="63">
        <v>2018</v>
      </c>
      <c r="F997" s="63" t="s">
        <v>1358</v>
      </c>
      <c r="G997" s="64">
        <v>0</v>
      </c>
      <c r="H997" s="64">
        <f t="shared" si="417"/>
        <v>0</v>
      </c>
      <c r="I997" s="31" t="s">
        <v>1358</v>
      </c>
      <c r="J997" s="31">
        <v>0</v>
      </c>
      <c r="K997" s="31">
        <f t="shared" si="418"/>
        <v>0</v>
      </c>
      <c r="L997" s="31" t="s">
        <v>1314</v>
      </c>
      <c r="M997" s="64">
        <v>0</v>
      </c>
      <c r="N997" s="31">
        <v>0</v>
      </c>
      <c r="O997" s="65">
        <v>0</v>
      </c>
      <c r="P997" s="28">
        <v>0</v>
      </c>
      <c r="Q997" s="28">
        <v>0</v>
      </c>
      <c r="R997" s="31">
        <v>0</v>
      </c>
      <c r="S997" s="31">
        <f t="shared" si="415"/>
        <v>0</v>
      </c>
      <c r="T997" s="31">
        <f t="shared" si="416"/>
        <v>0</v>
      </c>
      <c r="U997" s="31">
        <f t="shared" si="403"/>
        <v>0</v>
      </c>
      <c r="V997" s="31">
        <f t="shared" si="419"/>
        <v>0</v>
      </c>
      <c r="W997" s="31">
        <f t="shared" si="414"/>
        <v>0</v>
      </c>
      <c r="X997" s="31">
        <v>0</v>
      </c>
      <c r="Y997" s="28">
        <v>0</v>
      </c>
      <c r="Z997" s="28">
        <v>0</v>
      </c>
      <c r="AA997" s="28">
        <v>0</v>
      </c>
      <c r="AB997" s="28">
        <v>0</v>
      </c>
      <c r="AC997" s="28">
        <v>0</v>
      </c>
      <c r="AD997" s="28">
        <v>0</v>
      </c>
      <c r="AE997" s="28">
        <v>0</v>
      </c>
      <c r="AF997" s="28">
        <v>0</v>
      </c>
      <c r="AG997" s="28">
        <v>0</v>
      </c>
      <c r="AH997" s="28">
        <v>0</v>
      </c>
      <c r="AI997" s="28">
        <v>0</v>
      </c>
      <c r="AJ997" s="28">
        <v>0</v>
      </c>
      <c r="AK997" s="28">
        <v>0</v>
      </c>
      <c r="AL997" s="28">
        <v>0</v>
      </c>
      <c r="AM997" s="28">
        <v>0</v>
      </c>
      <c r="AN997" s="28">
        <v>0</v>
      </c>
      <c r="AO997" s="28">
        <v>0</v>
      </c>
      <c r="AP997" s="28">
        <v>0</v>
      </c>
      <c r="AQ997" s="28">
        <v>0</v>
      </c>
      <c r="AR997" s="28">
        <v>0</v>
      </c>
      <c r="AS997" s="28">
        <v>0</v>
      </c>
      <c r="AT997" s="28">
        <v>0</v>
      </c>
      <c r="AU997" s="28">
        <v>0</v>
      </c>
      <c r="AV997" s="28">
        <v>0</v>
      </c>
      <c r="AW997" s="28">
        <v>0</v>
      </c>
      <c r="AX997" s="28">
        <v>0</v>
      </c>
      <c r="AY997" s="28">
        <v>0</v>
      </c>
      <c r="AZ997" s="28">
        <v>0</v>
      </c>
      <c r="BA997" s="28">
        <v>0</v>
      </c>
      <c r="BB997" s="28">
        <v>0</v>
      </c>
      <c r="BC997" s="28">
        <v>0</v>
      </c>
      <c r="BD997" s="28">
        <v>0</v>
      </c>
      <c r="BE997" s="28">
        <v>0</v>
      </c>
      <c r="BF997" s="28">
        <v>0</v>
      </c>
      <c r="BG997" s="28">
        <v>0</v>
      </c>
      <c r="BH997" s="28">
        <v>0</v>
      </c>
      <c r="BI997" s="28">
        <v>0</v>
      </c>
      <c r="BJ997" s="28">
        <v>0</v>
      </c>
      <c r="BK997" s="28">
        <v>0</v>
      </c>
      <c r="BL997" s="28">
        <v>0</v>
      </c>
      <c r="BM997" s="28">
        <v>0</v>
      </c>
      <c r="BN997" s="28">
        <v>0</v>
      </c>
      <c r="BO997" s="28">
        <v>0</v>
      </c>
      <c r="BP997" s="28">
        <v>0</v>
      </c>
      <c r="BQ997" s="28">
        <v>0</v>
      </c>
      <c r="BR997" s="28">
        <v>0</v>
      </c>
      <c r="BS997" s="28">
        <v>0</v>
      </c>
      <c r="BT997" s="28">
        <v>0</v>
      </c>
      <c r="BU997" s="28">
        <v>0</v>
      </c>
      <c r="BV997" s="31">
        <f t="shared" si="408"/>
        <v>0</v>
      </c>
      <c r="BW997" s="31">
        <f t="shared" si="404"/>
        <v>0</v>
      </c>
      <c r="BX997" s="31">
        <f t="shared" si="405"/>
        <v>0</v>
      </c>
      <c r="BY997" s="31">
        <f t="shared" si="406"/>
        <v>0</v>
      </c>
      <c r="BZ997" s="31">
        <f t="shared" si="407"/>
        <v>0</v>
      </c>
      <c r="CA997" s="31">
        <f t="shared" si="409"/>
        <v>0</v>
      </c>
      <c r="CB997" s="31">
        <f t="shared" si="410"/>
        <v>0</v>
      </c>
      <c r="CC997" s="31">
        <f t="shared" si="411"/>
        <v>0</v>
      </c>
      <c r="CD997" s="31">
        <f t="shared" si="412"/>
        <v>0</v>
      </c>
      <c r="CE997" s="31">
        <f t="shared" si="413"/>
        <v>0</v>
      </c>
      <c r="CF997" s="85" t="s">
        <v>1972</v>
      </c>
    </row>
    <row r="998" spans="1:84" ht="54.75" customHeight="1" x14ac:dyDescent="0.25">
      <c r="A998" s="7" t="s">
        <v>128</v>
      </c>
      <c r="B998" s="17" t="s">
        <v>1018</v>
      </c>
      <c r="C998" s="8" t="s">
        <v>1019</v>
      </c>
      <c r="D998" s="63">
        <v>2018</v>
      </c>
      <c r="E998" s="63">
        <v>2018</v>
      </c>
      <c r="F998" s="63" t="s">
        <v>1358</v>
      </c>
      <c r="G998" s="64">
        <v>6.9024040404040393E-2</v>
      </c>
      <c r="H998" s="64">
        <f t="shared" si="417"/>
        <v>0.55608676459999995</v>
      </c>
      <c r="I998" s="31" t="s">
        <v>1314</v>
      </c>
      <c r="J998" s="31">
        <v>4.3491041125708979E-2</v>
      </c>
      <c r="K998" s="31">
        <f t="shared" si="418"/>
        <v>0.27512876459999996</v>
      </c>
      <c r="L998" s="66" t="s">
        <v>1314</v>
      </c>
      <c r="M998" s="64">
        <v>0</v>
      </c>
      <c r="N998" s="31">
        <v>0</v>
      </c>
      <c r="O998" s="65">
        <v>0.67240459199999991</v>
      </c>
      <c r="P998" s="28">
        <v>0.77326528079999979</v>
      </c>
      <c r="Q998" s="28">
        <v>0.46076148610221118</v>
      </c>
      <c r="R998" s="31">
        <v>0.52987570901754277</v>
      </c>
      <c r="S998" s="31">
        <f t="shared" si="415"/>
        <v>0.28095799999999999</v>
      </c>
      <c r="T998" s="31">
        <f t="shared" si="416"/>
        <v>0.27512876459999996</v>
      </c>
      <c r="U998" s="31">
        <f t="shared" si="403"/>
        <v>0.28095799999999999</v>
      </c>
      <c r="V998" s="31">
        <f t="shared" si="419"/>
        <v>0</v>
      </c>
      <c r="W998" s="31">
        <f t="shared" si="414"/>
        <v>0</v>
      </c>
      <c r="X998" s="31">
        <v>0</v>
      </c>
      <c r="Y998" s="28">
        <v>0</v>
      </c>
      <c r="Z998" s="28">
        <v>0</v>
      </c>
      <c r="AA998" s="28">
        <v>0</v>
      </c>
      <c r="AB998" s="28">
        <v>0</v>
      </c>
      <c r="AC998" s="28">
        <v>0</v>
      </c>
      <c r="AD998" s="28">
        <v>0</v>
      </c>
      <c r="AE998" s="28">
        <v>0</v>
      </c>
      <c r="AF998" s="28">
        <v>0</v>
      </c>
      <c r="AG998" s="28">
        <v>0</v>
      </c>
      <c r="AH998" s="28">
        <v>0</v>
      </c>
      <c r="AI998" s="28">
        <v>0</v>
      </c>
      <c r="AJ998" s="28">
        <v>0</v>
      </c>
      <c r="AK998" s="28">
        <v>0</v>
      </c>
      <c r="AL998" s="28">
        <v>0</v>
      </c>
      <c r="AM998" s="28">
        <v>0</v>
      </c>
      <c r="AN998" s="28">
        <v>0</v>
      </c>
      <c r="AO998" s="28">
        <v>0</v>
      </c>
      <c r="AP998" s="28">
        <v>0</v>
      </c>
      <c r="AQ998" s="28">
        <v>0</v>
      </c>
      <c r="AR998" s="28">
        <v>0</v>
      </c>
      <c r="AS998" s="28">
        <v>0</v>
      </c>
      <c r="AT998" s="28">
        <v>0</v>
      </c>
      <c r="AU998" s="28">
        <v>0</v>
      </c>
      <c r="AV998" s="28">
        <v>0</v>
      </c>
      <c r="AW998" s="28">
        <v>0</v>
      </c>
      <c r="AX998" s="28">
        <v>0</v>
      </c>
      <c r="AY998" s="28">
        <v>0</v>
      </c>
      <c r="AZ998" s="28">
        <v>0</v>
      </c>
      <c r="BA998" s="28">
        <v>0</v>
      </c>
      <c r="BB998" s="28">
        <v>0.28095799999999999</v>
      </c>
      <c r="BC998" s="28">
        <v>0</v>
      </c>
      <c r="BD998" s="28">
        <v>0</v>
      </c>
      <c r="BE998" s="28">
        <v>0.28095799999999999</v>
      </c>
      <c r="BF998" s="28">
        <v>0</v>
      </c>
      <c r="BG998" s="28">
        <v>0.27512876459999996</v>
      </c>
      <c r="BH998" s="28">
        <v>0</v>
      </c>
      <c r="BI998" s="28">
        <v>0</v>
      </c>
      <c r="BJ998" s="28">
        <v>0.27512876459999996</v>
      </c>
      <c r="BK998" s="28">
        <v>0</v>
      </c>
      <c r="BL998" s="28">
        <v>0</v>
      </c>
      <c r="BM998" s="28">
        <v>0</v>
      </c>
      <c r="BN998" s="28">
        <v>0</v>
      </c>
      <c r="BO998" s="28">
        <v>0</v>
      </c>
      <c r="BP998" s="28">
        <v>0</v>
      </c>
      <c r="BQ998" s="28">
        <v>0</v>
      </c>
      <c r="BR998" s="28">
        <v>0</v>
      </c>
      <c r="BS998" s="28">
        <v>0</v>
      </c>
      <c r="BT998" s="28">
        <v>0</v>
      </c>
      <c r="BU998" s="28">
        <v>0</v>
      </c>
      <c r="BV998" s="31">
        <f t="shared" si="408"/>
        <v>0.55608676459999995</v>
      </c>
      <c r="BW998" s="31">
        <f t="shared" si="404"/>
        <v>0</v>
      </c>
      <c r="BX998" s="31">
        <f t="shared" si="405"/>
        <v>0</v>
      </c>
      <c r="BY998" s="31">
        <f t="shared" si="406"/>
        <v>0.55608676459999995</v>
      </c>
      <c r="BZ998" s="31">
        <f t="shared" si="407"/>
        <v>0</v>
      </c>
      <c r="CA998" s="31">
        <f t="shared" si="409"/>
        <v>0.27512876459999996</v>
      </c>
      <c r="CB998" s="31">
        <f t="shared" si="410"/>
        <v>0</v>
      </c>
      <c r="CC998" s="31">
        <f t="shared" si="411"/>
        <v>0</v>
      </c>
      <c r="CD998" s="31">
        <f t="shared" si="412"/>
        <v>0.27512876459999996</v>
      </c>
      <c r="CE998" s="31">
        <f t="shared" si="413"/>
        <v>0</v>
      </c>
      <c r="CF998" s="85" t="s">
        <v>1402</v>
      </c>
    </row>
    <row r="999" spans="1:84" ht="54.75" customHeight="1" x14ac:dyDescent="0.25">
      <c r="A999" s="7" t="s">
        <v>128</v>
      </c>
      <c r="B999" s="17" t="s">
        <v>1020</v>
      </c>
      <c r="C999" s="8" t="s">
        <v>1021</v>
      </c>
      <c r="D999" s="63">
        <v>2018</v>
      </c>
      <c r="E999" s="63">
        <v>2018</v>
      </c>
      <c r="F999" s="63" t="s">
        <v>1358</v>
      </c>
      <c r="G999" s="64">
        <v>0.22053882154882157</v>
      </c>
      <c r="H999" s="64">
        <f t="shared" si="417"/>
        <v>0</v>
      </c>
      <c r="I999" s="31" t="s">
        <v>1314</v>
      </c>
      <c r="J999" s="31">
        <v>0</v>
      </c>
      <c r="K999" s="31">
        <f t="shared" si="418"/>
        <v>0</v>
      </c>
      <c r="L999" s="66" t="s">
        <v>1314</v>
      </c>
      <c r="M999" s="64">
        <v>0</v>
      </c>
      <c r="N999" s="31">
        <v>0</v>
      </c>
      <c r="O999" s="65">
        <v>2.1484009840000002</v>
      </c>
      <c r="P999" s="28">
        <v>2.4706611316</v>
      </c>
      <c r="Q999" s="28">
        <v>0</v>
      </c>
      <c r="R999" s="31">
        <v>0</v>
      </c>
      <c r="S999" s="31">
        <f t="shared" si="415"/>
        <v>0</v>
      </c>
      <c r="T999" s="31">
        <f t="shared" si="416"/>
        <v>0</v>
      </c>
      <c r="U999" s="31">
        <f t="shared" si="403"/>
        <v>0</v>
      </c>
      <c r="V999" s="31">
        <f t="shared" si="419"/>
        <v>0</v>
      </c>
      <c r="W999" s="31">
        <f t="shared" si="414"/>
        <v>0</v>
      </c>
      <c r="X999" s="31">
        <v>0</v>
      </c>
      <c r="Y999" s="28">
        <v>0</v>
      </c>
      <c r="Z999" s="28">
        <v>0</v>
      </c>
      <c r="AA999" s="28">
        <v>0</v>
      </c>
      <c r="AB999" s="28">
        <v>0</v>
      </c>
      <c r="AC999" s="28">
        <v>0</v>
      </c>
      <c r="AD999" s="28">
        <v>0</v>
      </c>
      <c r="AE999" s="28">
        <v>0</v>
      </c>
      <c r="AF999" s="28">
        <v>0</v>
      </c>
      <c r="AG999" s="28">
        <v>0</v>
      </c>
      <c r="AH999" s="28">
        <v>0</v>
      </c>
      <c r="AI999" s="28">
        <v>0</v>
      </c>
      <c r="AJ999" s="28">
        <v>0</v>
      </c>
      <c r="AK999" s="28">
        <v>0</v>
      </c>
      <c r="AL999" s="28">
        <v>0</v>
      </c>
      <c r="AM999" s="28">
        <v>0</v>
      </c>
      <c r="AN999" s="28">
        <v>0</v>
      </c>
      <c r="AO999" s="28">
        <v>0</v>
      </c>
      <c r="AP999" s="28">
        <v>0</v>
      </c>
      <c r="AQ999" s="28">
        <v>0</v>
      </c>
      <c r="AR999" s="28">
        <v>0</v>
      </c>
      <c r="AS999" s="28">
        <v>0</v>
      </c>
      <c r="AT999" s="28">
        <v>0</v>
      </c>
      <c r="AU999" s="28">
        <v>0</v>
      </c>
      <c r="AV999" s="28">
        <v>0</v>
      </c>
      <c r="AW999" s="28">
        <v>0</v>
      </c>
      <c r="AX999" s="28">
        <v>0</v>
      </c>
      <c r="AY999" s="28">
        <v>0</v>
      </c>
      <c r="AZ999" s="28">
        <v>0</v>
      </c>
      <c r="BA999" s="28">
        <v>0</v>
      </c>
      <c r="BB999" s="28">
        <v>0</v>
      </c>
      <c r="BC999" s="28">
        <v>0</v>
      </c>
      <c r="BD999" s="28">
        <v>0</v>
      </c>
      <c r="BE999" s="28">
        <v>0</v>
      </c>
      <c r="BF999" s="28">
        <v>0</v>
      </c>
      <c r="BG999" s="28">
        <v>0</v>
      </c>
      <c r="BH999" s="28">
        <v>0</v>
      </c>
      <c r="BI999" s="28">
        <v>0</v>
      </c>
      <c r="BJ999" s="28">
        <v>0</v>
      </c>
      <c r="BK999" s="28">
        <v>0</v>
      </c>
      <c r="BL999" s="28">
        <v>0</v>
      </c>
      <c r="BM999" s="28">
        <v>0</v>
      </c>
      <c r="BN999" s="28">
        <v>0</v>
      </c>
      <c r="BO999" s="28">
        <v>0</v>
      </c>
      <c r="BP999" s="28">
        <v>0</v>
      </c>
      <c r="BQ999" s="28">
        <v>0</v>
      </c>
      <c r="BR999" s="28">
        <v>0</v>
      </c>
      <c r="BS999" s="28">
        <v>0</v>
      </c>
      <c r="BT999" s="28">
        <v>0</v>
      </c>
      <c r="BU999" s="28">
        <v>0</v>
      </c>
      <c r="BV999" s="31">
        <f t="shared" si="408"/>
        <v>0</v>
      </c>
      <c r="BW999" s="31">
        <f t="shared" si="404"/>
        <v>0</v>
      </c>
      <c r="BX999" s="31">
        <f t="shared" si="405"/>
        <v>0</v>
      </c>
      <c r="BY999" s="31">
        <f t="shared" si="406"/>
        <v>0</v>
      </c>
      <c r="BZ999" s="31">
        <f t="shared" si="407"/>
        <v>0</v>
      </c>
      <c r="CA999" s="31">
        <f t="shared" si="409"/>
        <v>0</v>
      </c>
      <c r="CB999" s="31">
        <f t="shared" si="410"/>
        <v>0</v>
      </c>
      <c r="CC999" s="31">
        <f t="shared" si="411"/>
        <v>0</v>
      </c>
      <c r="CD999" s="31">
        <f t="shared" si="412"/>
        <v>0</v>
      </c>
      <c r="CE999" s="31">
        <f t="shared" si="413"/>
        <v>0</v>
      </c>
      <c r="CF999" s="85" t="s">
        <v>1972</v>
      </c>
    </row>
    <row r="1000" spans="1:84" ht="54.75" customHeight="1" x14ac:dyDescent="0.25">
      <c r="A1000" s="7" t="s">
        <v>128</v>
      </c>
      <c r="B1000" s="17" t="s">
        <v>1022</v>
      </c>
      <c r="C1000" s="8" t="s">
        <v>1023</v>
      </c>
      <c r="D1000" s="63">
        <v>2018</v>
      </c>
      <c r="E1000" s="63">
        <v>2018</v>
      </c>
      <c r="F1000" s="63" t="s">
        <v>1358</v>
      </c>
      <c r="G1000" s="64">
        <v>4.6572255892255887E-2</v>
      </c>
      <c r="H1000" s="64">
        <f t="shared" si="417"/>
        <v>0.44004193019999993</v>
      </c>
      <c r="I1000" s="31" t="s">
        <v>1314</v>
      </c>
      <c r="J1000" s="31">
        <v>3.2502909972507738E-2</v>
      </c>
      <c r="K1000" s="31">
        <f t="shared" si="418"/>
        <v>0.23007273019999996</v>
      </c>
      <c r="L1000" s="66" t="s">
        <v>1314</v>
      </c>
      <c r="M1000" s="64">
        <v>0</v>
      </c>
      <c r="N1000" s="31">
        <v>0</v>
      </c>
      <c r="O1000" s="65">
        <v>0.45368828799999994</v>
      </c>
      <c r="P1000" s="28">
        <v>0.52174153119999989</v>
      </c>
      <c r="Q1000" s="28">
        <v>0.34434882941273598</v>
      </c>
      <c r="R1000" s="31">
        <v>0.39600115382464635</v>
      </c>
      <c r="S1000" s="31">
        <f t="shared" si="415"/>
        <v>0.20996919999999997</v>
      </c>
      <c r="T1000" s="31">
        <f t="shared" si="416"/>
        <v>0.23007273019999996</v>
      </c>
      <c r="U1000" s="31">
        <f t="shared" si="403"/>
        <v>0.20996919999999997</v>
      </c>
      <c r="V1000" s="31">
        <f t="shared" si="419"/>
        <v>0</v>
      </c>
      <c r="W1000" s="31">
        <f t="shared" si="414"/>
        <v>0</v>
      </c>
      <c r="X1000" s="31">
        <v>0</v>
      </c>
      <c r="Y1000" s="28">
        <v>0</v>
      </c>
      <c r="Z1000" s="28">
        <v>0</v>
      </c>
      <c r="AA1000" s="28">
        <v>0</v>
      </c>
      <c r="AB1000" s="28">
        <v>0</v>
      </c>
      <c r="AC1000" s="28">
        <v>0</v>
      </c>
      <c r="AD1000" s="28">
        <v>0</v>
      </c>
      <c r="AE1000" s="28">
        <v>0</v>
      </c>
      <c r="AF1000" s="28">
        <v>0</v>
      </c>
      <c r="AG1000" s="28">
        <v>0</v>
      </c>
      <c r="AH1000" s="28">
        <v>0</v>
      </c>
      <c r="AI1000" s="28">
        <v>0</v>
      </c>
      <c r="AJ1000" s="28">
        <v>0</v>
      </c>
      <c r="AK1000" s="28">
        <v>0</v>
      </c>
      <c r="AL1000" s="28">
        <v>0</v>
      </c>
      <c r="AM1000" s="28">
        <v>0</v>
      </c>
      <c r="AN1000" s="28">
        <v>0</v>
      </c>
      <c r="AO1000" s="28">
        <v>0</v>
      </c>
      <c r="AP1000" s="28">
        <v>0</v>
      </c>
      <c r="AQ1000" s="28">
        <v>0</v>
      </c>
      <c r="AR1000" s="28">
        <v>0</v>
      </c>
      <c r="AS1000" s="28">
        <v>0</v>
      </c>
      <c r="AT1000" s="28">
        <v>0</v>
      </c>
      <c r="AU1000" s="28">
        <v>0</v>
      </c>
      <c r="AV1000" s="28">
        <v>0</v>
      </c>
      <c r="AW1000" s="28">
        <v>0</v>
      </c>
      <c r="AX1000" s="28">
        <v>0</v>
      </c>
      <c r="AY1000" s="28">
        <v>0</v>
      </c>
      <c r="AZ1000" s="28">
        <v>0</v>
      </c>
      <c r="BA1000" s="28">
        <v>0</v>
      </c>
      <c r="BB1000" s="28">
        <v>0.20996919999999997</v>
      </c>
      <c r="BC1000" s="28">
        <v>0</v>
      </c>
      <c r="BD1000" s="28">
        <v>0</v>
      </c>
      <c r="BE1000" s="28">
        <v>0.20996919999999997</v>
      </c>
      <c r="BF1000" s="28">
        <v>0</v>
      </c>
      <c r="BG1000" s="28">
        <v>0.23007273019999996</v>
      </c>
      <c r="BH1000" s="28">
        <v>0</v>
      </c>
      <c r="BI1000" s="28">
        <v>0</v>
      </c>
      <c r="BJ1000" s="28">
        <v>0.23007273019999996</v>
      </c>
      <c r="BK1000" s="28">
        <v>0</v>
      </c>
      <c r="BL1000" s="28">
        <v>0</v>
      </c>
      <c r="BM1000" s="28">
        <v>0</v>
      </c>
      <c r="BN1000" s="28">
        <v>0</v>
      </c>
      <c r="BO1000" s="28">
        <v>0</v>
      </c>
      <c r="BP1000" s="28">
        <v>0</v>
      </c>
      <c r="BQ1000" s="28">
        <v>0</v>
      </c>
      <c r="BR1000" s="28">
        <v>0</v>
      </c>
      <c r="BS1000" s="28">
        <v>0</v>
      </c>
      <c r="BT1000" s="28">
        <v>0</v>
      </c>
      <c r="BU1000" s="28">
        <v>0</v>
      </c>
      <c r="BV1000" s="31">
        <f t="shared" si="408"/>
        <v>0.44004193019999993</v>
      </c>
      <c r="BW1000" s="31">
        <f t="shared" si="404"/>
        <v>0</v>
      </c>
      <c r="BX1000" s="31">
        <f t="shared" si="405"/>
        <v>0</v>
      </c>
      <c r="BY1000" s="31">
        <f t="shared" si="406"/>
        <v>0.44004193019999993</v>
      </c>
      <c r="BZ1000" s="31">
        <f t="shared" si="407"/>
        <v>0</v>
      </c>
      <c r="CA1000" s="31">
        <f t="shared" si="409"/>
        <v>0.23007273019999996</v>
      </c>
      <c r="CB1000" s="31">
        <f t="shared" si="410"/>
        <v>0</v>
      </c>
      <c r="CC1000" s="31">
        <f t="shared" si="411"/>
        <v>0</v>
      </c>
      <c r="CD1000" s="31">
        <f t="shared" si="412"/>
        <v>0.23007273019999996</v>
      </c>
      <c r="CE1000" s="31">
        <f t="shared" si="413"/>
        <v>0</v>
      </c>
      <c r="CF1000" s="85" t="s">
        <v>1402</v>
      </c>
    </row>
    <row r="1001" spans="1:84" ht="54.75" customHeight="1" x14ac:dyDescent="0.25">
      <c r="A1001" s="7" t="s">
        <v>128</v>
      </c>
      <c r="B1001" s="17" t="s">
        <v>2382</v>
      </c>
      <c r="C1001" s="8" t="s">
        <v>2383</v>
      </c>
      <c r="D1001" s="63">
        <v>2018</v>
      </c>
      <c r="E1001" s="63">
        <v>2018</v>
      </c>
      <c r="F1001" s="63" t="s">
        <v>1358</v>
      </c>
      <c r="G1001" s="64">
        <v>0</v>
      </c>
      <c r="H1001" s="64">
        <f>BV1001</f>
        <v>4.1693541799999997E-2</v>
      </c>
      <c r="I1001" s="31" t="s">
        <v>2661</v>
      </c>
      <c r="J1001" s="31">
        <v>0</v>
      </c>
      <c r="K1001" s="31">
        <f t="shared" si="418"/>
        <v>4.1693541799999997E-2</v>
      </c>
      <c r="L1001" s="66" t="s">
        <v>1358</v>
      </c>
      <c r="M1001" s="64">
        <v>0</v>
      </c>
      <c r="N1001" s="31">
        <v>0</v>
      </c>
      <c r="O1001" s="65">
        <v>0</v>
      </c>
      <c r="P1001" s="28">
        <v>0</v>
      </c>
      <c r="Q1001" s="28">
        <v>0</v>
      </c>
      <c r="R1001" s="31">
        <v>0</v>
      </c>
      <c r="S1001" s="31">
        <f t="shared" si="415"/>
        <v>0</v>
      </c>
      <c r="T1001" s="31">
        <f t="shared" si="416"/>
        <v>4.1693541799999997E-2</v>
      </c>
      <c r="U1001" s="31">
        <f t="shared" si="403"/>
        <v>0</v>
      </c>
      <c r="V1001" s="31">
        <f t="shared" si="419"/>
        <v>0</v>
      </c>
      <c r="W1001" s="31">
        <f t="shared" si="414"/>
        <v>0</v>
      </c>
      <c r="X1001" s="31">
        <v>0</v>
      </c>
      <c r="Y1001" s="28">
        <v>0</v>
      </c>
      <c r="Z1001" s="28">
        <v>0</v>
      </c>
      <c r="AA1001" s="28">
        <v>0</v>
      </c>
      <c r="AB1001" s="28">
        <v>0</v>
      </c>
      <c r="AC1001" s="28">
        <v>0</v>
      </c>
      <c r="AD1001" s="28">
        <v>0</v>
      </c>
      <c r="AE1001" s="28">
        <v>0</v>
      </c>
      <c r="AF1001" s="28">
        <v>0</v>
      </c>
      <c r="AG1001" s="28">
        <v>0</v>
      </c>
      <c r="AH1001" s="28">
        <v>0</v>
      </c>
      <c r="AI1001" s="28">
        <v>0</v>
      </c>
      <c r="AJ1001" s="28">
        <v>0</v>
      </c>
      <c r="AK1001" s="28">
        <v>0</v>
      </c>
      <c r="AL1001" s="28">
        <v>0</v>
      </c>
      <c r="AM1001" s="28">
        <v>0</v>
      </c>
      <c r="AN1001" s="28">
        <v>0</v>
      </c>
      <c r="AO1001" s="28">
        <v>0</v>
      </c>
      <c r="AP1001" s="28">
        <v>0</v>
      </c>
      <c r="AQ1001" s="28">
        <v>0</v>
      </c>
      <c r="AR1001" s="28">
        <v>0</v>
      </c>
      <c r="AS1001" s="28">
        <v>0</v>
      </c>
      <c r="AT1001" s="28">
        <v>0</v>
      </c>
      <c r="AU1001" s="28">
        <v>0</v>
      </c>
      <c r="AV1001" s="28">
        <v>0</v>
      </c>
      <c r="AW1001" s="28">
        <v>0</v>
      </c>
      <c r="AX1001" s="28">
        <v>0</v>
      </c>
      <c r="AY1001" s="28">
        <v>0</v>
      </c>
      <c r="AZ1001" s="28">
        <v>0</v>
      </c>
      <c r="BA1001" s="28">
        <v>0</v>
      </c>
      <c r="BB1001" s="28">
        <v>0</v>
      </c>
      <c r="BC1001" s="28">
        <v>0</v>
      </c>
      <c r="BD1001" s="28">
        <v>0</v>
      </c>
      <c r="BE1001" s="28">
        <v>0</v>
      </c>
      <c r="BF1001" s="28">
        <v>0</v>
      </c>
      <c r="BG1001" s="28">
        <v>4.1693541799999997E-2</v>
      </c>
      <c r="BH1001" s="28">
        <v>0</v>
      </c>
      <c r="BI1001" s="28">
        <v>0</v>
      </c>
      <c r="BJ1001" s="28">
        <v>4.1693541799999997E-2</v>
      </c>
      <c r="BK1001" s="28">
        <v>0</v>
      </c>
      <c r="BL1001" s="28">
        <v>0</v>
      </c>
      <c r="BM1001" s="28">
        <v>0</v>
      </c>
      <c r="BN1001" s="28">
        <v>0</v>
      </c>
      <c r="BO1001" s="28">
        <v>0</v>
      </c>
      <c r="BP1001" s="28">
        <v>0</v>
      </c>
      <c r="BQ1001" s="28">
        <v>0</v>
      </c>
      <c r="BR1001" s="28">
        <v>0</v>
      </c>
      <c r="BS1001" s="28">
        <v>0</v>
      </c>
      <c r="BT1001" s="28">
        <v>0</v>
      </c>
      <c r="BU1001" s="28">
        <v>0</v>
      </c>
      <c r="BV1001" s="31">
        <f t="shared" si="408"/>
        <v>4.1693541799999997E-2</v>
      </c>
      <c r="BW1001" s="31">
        <f t="shared" si="404"/>
        <v>0</v>
      </c>
      <c r="BX1001" s="31">
        <f t="shared" si="405"/>
        <v>0</v>
      </c>
      <c r="BY1001" s="31">
        <f t="shared" si="406"/>
        <v>4.1693541799999997E-2</v>
      </c>
      <c r="BZ1001" s="31">
        <f t="shared" si="407"/>
        <v>0</v>
      </c>
      <c r="CA1001" s="31">
        <f t="shared" si="409"/>
        <v>4.1693541799999997E-2</v>
      </c>
      <c r="CB1001" s="31">
        <f t="shared" si="410"/>
        <v>0</v>
      </c>
      <c r="CC1001" s="31">
        <f t="shared" si="411"/>
        <v>0</v>
      </c>
      <c r="CD1001" s="31">
        <f t="shared" si="412"/>
        <v>4.1693541799999997E-2</v>
      </c>
      <c r="CE1001" s="31">
        <f t="shared" si="413"/>
        <v>0</v>
      </c>
      <c r="CF1001" s="85" t="s">
        <v>1403</v>
      </c>
    </row>
    <row r="1002" spans="1:84" ht="54.75" customHeight="1" x14ac:dyDescent="0.25">
      <c r="A1002" s="7" t="s">
        <v>128</v>
      </c>
      <c r="B1002" s="17" t="s">
        <v>2384</v>
      </c>
      <c r="C1002" s="8" t="s">
        <v>2385</v>
      </c>
      <c r="D1002" s="63">
        <v>2018</v>
      </c>
      <c r="E1002" s="63">
        <v>2018</v>
      </c>
      <c r="F1002" s="63" t="s">
        <v>1358</v>
      </c>
      <c r="G1002" s="64">
        <v>0</v>
      </c>
      <c r="H1002" s="64">
        <f t="shared" si="417"/>
        <v>0.11040194459999998</v>
      </c>
      <c r="I1002" s="31" t="s">
        <v>2661</v>
      </c>
      <c r="J1002" s="31">
        <f>K1002/7.53</f>
        <v>1.4661612828685257E-2</v>
      </c>
      <c r="K1002" s="31">
        <f t="shared" si="418"/>
        <v>0.11040194459999998</v>
      </c>
      <c r="L1002" s="66" t="s">
        <v>2661</v>
      </c>
      <c r="M1002" s="64">
        <v>0</v>
      </c>
      <c r="N1002" s="31">
        <v>0</v>
      </c>
      <c r="O1002" s="65">
        <v>0</v>
      </c>
      <c r="P1002" s="28">
        <v>0</v>
      </c>
      <c r="Q1002" s="28">
        <v>0</v>
      </c>
      <c r="R1002" s="31">
        <v>0</v>
      </c>
      <c r="S1002" s="31">
        <f t="shared" si="415"/>
        <v>0</v>
      </c>
      <c r="T1002" s="31">
        <f t="shared" si="416"/>
        <v>0.11040194459999998</v>
      </c>
      <c r="U1002" s="31">
        <f t="shared" si="403"/>
        <v>0</v>
      </c>
      <c r="V1002" s="31">
        <f t="shared" si="419"/>
        <v>0</v>
      </c>
      <c r="W1002" s="31">
        <f t="shared" si="414"/>
        <v>0</v>
      </c>
      <c r="X1002" s="31">
        <v>0</v>
      </c>
      <c r="Y1002" s="28">
        <v>0</v>
      </c>
      <c r="Z1002" s="28">
        <v>0</v>
      </c>
      <c r="AA1002" s="28">
        <v>0</v>
      </c>
      <c r="AB1002" s="28">
        <v>0</v>
      </c>
      <c r="AC1002" s="28">
        <v>0</v>
      </c>
      <c r="AD1002" s="28">
        <v>0</v>
      </c>
      <c r="AE1002" s="28">
        <v>0</v>
      </c>
      <c r="AF1002" s="28">
        <v>0</v>
      </c>
      <c r="AG1002" s="28">
        <v>0</v>
      </c>
      <c r="AH1002" s="28">
        <v>0</v>
      </c>
      <c r="AI1002" s="28">
        <v>0</v>
      </c>
      <c r="AJ1002" s="28">
        <v>0</v>
      </c>
      <c r="AK1002" s="28">
        <v>0</v>
      </c>
      <c r="AL1002" s="28">
        <v>0</v>
      </c>
      <c r="AM1002" s="28">
        <v>0</v>
      </c>
      <c r="AN1002" s="28">
        <v>0</v>
      </c>
      <c r="AO1002" s="28">
        <v>0</v>
      </c>
      <c r="AP1002" s="28">
        <v>0</v>
      </c>
      <c r="AQ1002" s="28">
        <v>0</v>
      </c>
      <c r="AR1002" s="28">
        <v>0</v>
      </c>
      <c r="AS1002" s="28">
        <v>0</v>
      </c>
      <c r="AT1002" s="28">
        <v>0</v>
      </c>
      <c r="AU1002" s="28">
        <v>0</v>
      </c>
      <c r="AV1002" s="28">
        <v>0</v>
      </c>
      <c r="AW1002" s="28">
        <v>0</v>
      </c>
      <c r="AX1002" s="28">
        <v>0</v>
      </c>
      <c r="AY1002" s="28">
        <v>0</v>
      </c>
      <c r="AZ1002" s="28">
        <v>0</v>
      </c>
      <c r="BA1002" s="28">
        <v>0</v>
      </c>
      <c r="BB1002" s="28">
        <v>0</v>
      </c>
      <c r="BC1002" s="28">
        <v>0</v>
      </c>
      <c r="BD1002" s="28">
        <v>0</v>
      </c>
      <c r="BE1002" s="28">
        <v>0</v>
      </c>
      <c r="BF1002" s="28">
        <v>0</v>
      </c>
      <c r="BG1002" s="28">
        <v>0.11040194459999998</v>
      </c>
      <c r="BH1002" s="28">
        <v>0</v>
      </c>
      <c r="BI1002" s="28">
        <v>0</v>
      </c>
      <c r="BJ1002" s="28">
        <v>0.11040194459999998</v>
      </c>
      <c r="BK1002" s="28">
        <v>0</v>
      </c>
      <c r="BL1002" s="28">
        <v>0</v>
      </c>
      <c r="BM1002" s="28">
        <v>0</v>
      </c>
      <c r="BN1002" s="28">
        <v>0</v>
      </c>
      <c r="BO1002" s="28">
        <v>0</v>
      </c>
      <c r="BP1002" s="28">
        <v>0</v>
      </c>
      <c r="BQ1002" s="28">
        <v>0</v>
      </c>
      <c r="BR1002" s="28">
        <v>0</v>
      </c>
      <c r="BS1002" s="28">
        <v>0</v>
      </c>
      <c r="BT1002" s="28">
        <v>0</v>
      </c>
      <c r="BU1002" s="28">
        <v>0</v>
      </c>
      <c r="BV1002" s="31">
        <f t="shared" si="408"/>
        <v>0.11040194459999998</v>
      </c>
      <c r="BW1002" s="31">
        <f t="shared" si="404"/>
        <v>0</v>
      </c>
      <c r="BX1002" s="31">
        <f t="shared" si="405"/>
        <v>0</v>
      </c>
      <c r="BY1002" s="31">
        <f t="shared" si="406"/>
        <v>0.11040194459999998</v>
      </c>
      <c r="BZ1002" s="31">
        <f t="shared" si="407"/>
        <v>0</v>
      </c>
      <c r="CA1002" s="31">
        <f t="shared" si="409"/>
        <v>0.11040194459999998</v>
      </c>
      <c r="CB1002" s="31">
        <f t="shared" si="410"/>
        <v>0</v>
      </c>
      <c r="CC1002" s="31">
        <f t="shared" si="411"/>
        <v>0</v>
      </c>
      <c r="CD1002" s="31">
        <f t="shared" si="412"/>
        <v>0.11040194459999998</v>
      </c>
      <c r="CE1002" s="31">
        <f t="shared" si="413"/>
        <v>0</v>
      </c>
      <c r="CF1002" s="85" t="s">
        <v>1403</v>
      </c>
    </row>
    <row r="1003" spans="1:84" ht="54.75" customHeight="1" x14ac:dyDescent="0.25">
      <c r="A1003" s="7" t="s">
        <v>128</v>
      </c>
      <c r="B1003" s="17" t="s">
        <v>2386</v>
      </c>
      <c r="C1003" s="8" t="s">
        <v>2387</v>
      </c>
      <c r="D1003" s="63">
        <v>2018</v>
      </c>
      <c r="E1003" s="63">
        <v>2018</v>
      </c>
      <c r="F1003" s="63" t="s">
        <v>1358</v>
      </c>
      <c r="G1003" s="64">
        <v>0</v>
      </c>
      <c r="H1003" s="64">
        <f t="shared" si="417"/>
        <v>0.13347378840000002</v>
      </c>
      <c r="I1003" s="31" t="s">
        <v>2625</v>
      </c>
      <c r="J1003" s="31">
        <f>K1003/7.71</f>
        <v>1.7311775408560312E-2</v>
      </c>
      <c r="K1003" s="31">
        <f t="shared" si="418"/>
        <v>0.13347378840000002</v>
      </c>
      <c r="L1003" s="66" t="s">
        <v>2625</v>
      </c>
      <c r="M1003" s="64">
        <v>0</v>
      </c>
      <c r="N1003" s="31">
        <v>0</v>
      </c>
      <c r="O1003" s="65">
        <v>0</v>
      </c>
      <c r="P1003" s="28">
        <v>0</v>
      </c>
      <c r="Q1003" s="28">
        <v>0</v>
      </c>
      <c r="R1003" s="31">
        <v>0</v>
      </c>
      <c r="S1003" s="31">
        <f t="shared" si="415"/>
        <v>0</v>
      </c>
      <c r="T1003" s="31">
        <f t="shared" si="416"/>
        <v>0.13347378840000002</v>
      </c>
      <c r="U1003" s="31">
        <f t="shared" si="403"/>
        <v>0</v>
      </c>
      <c r="V1003" s="31">
        <f t="shared" si="419"/>
        <v>0</v>
      </c>
      <c r="W1003" s="31">
        <f t="shared" si="414"/>
        <v>0</v>
      </c>
      <c r="X1003" s="31">
        <v>0</v>
      </c>
      <c r="Y1003" s="28">
        <v>0</v>
      </c>
      <c r="Z1003" s="28">
        <v>0</v>
      </c>
      <c r="AA1003" s="28">
        <v>0</v>
      </c>
      <c r="AB1003" s="28">
        <v>0</v>
      </c>
      <c r="AC1003" s="28">
        <v>0</v>
      </c>
      <c r="AD1003" s="28">
        <v>0</v>
      </c>
      <c r="AE1003" s="28">
        <v>0</v>
      </c>
      <c r="AF1003" s="28">
        <v>0</v>
      </c>
      <c r="AG1003" s="28">
        <v>0</v>
      </c>
      <c r="AH1003" s="28">
        <v>0</v>
      </c>
      <c r="AI1003" s="28">
        <v>0</v>
      </c>
      <c r="AJ1003" s="28">
        <v>0</v>
      </c>
      <c r="AK1003" s="28">
        <v>0</v>
      </c>
      <c r="AL1003" s="28">
        <v>0</v>
      </c>
      <c r="AM1003" s="28">
        <v>0</v>
      </c>
      <c r="AN1003" s="28">
        <v>0</v>
      </c>
      <c r="AO1003" s="28">
        <v>0</v>
      </c>
      <c r="AP1003" s="28">
        <v>0</v>
      </c>
      <c r="AQ1003" s="28">
        <v>0</v>
      </c>
      <c r="AR1003" s="28">
        <v>0</v>
      </c>
      <c r="AS1003" s="28">
        <v>0</v>
      </c>
      <c r="AT1003" s="28">
        <v>0</v>
      </c>
      <c r="AU1003" s="28">
        <v>0</v>
      </c>
      <c r="AV1003" s="28">
        <v>0</v>
      </c>
      <c r="AW1003" s="28">
        <v>0</v>
      </c>
      <c r="AX1003" s="28">
        <v>0</v>
      </c>
      <c r="AY1003" s="28">
        <v>0</v>
      </c>
      <c r="AZ1003" s="28">
        <v>0</v>
      </c>
      <c r="BA1003" s="28">
        <v>0</v>
      </c>
      <c r="BB1003" s="28">
        <v>0</v>
      </c>
      <c r="BC1003" s="28">
        <v>0</v>
      </c>
      <c r="BD1003" s="28">
        <v>0</v>
      </c>
      <c r="BE1003" s="28">
        <v>0</v>
      </c>
      <c r="BF1003" s="28">
        <v>0</v>
      </c>
      <c r="BG1003" s="28">
        <v>0.13347378840000002</v>
      </c>
      <c r="BH1003" s="28">
        <v>0</v>
      </c>
      <c r="BI1003" s="28">
        <v>0</v>
      </c>
      <c r="BJ1003" s="28">
        <v>0.13347378840000002</v>
      </c>
      <c r="BK1003" s="28">
        <v>0</v>
      </c>
      <c r="BL1003" s="28">
        <v>0</v>
      </c>
      <c r="BM1003" s="28">
        <v>0</v>
      </c>
      <c r="BN1003" s="28">
        <v>0</v>
      </c>
      <c r="BO1003" s="28">
        <v>0</v>
      </c>
      <c r="BP1003" s="28">
        <v>0</v>
      </c>
      <c r="BQ1003" s="28">
        <v>0</v>
      </c>
      <c r="BR1003" s="28">
        <v>0</v>
      </c>
      <c r="BS1003" s="28">
        <v>0</v>
      </c>
      <c r="BT1003" s="28">
        <v>0</v>
      </c>
      <c r="BU1003" s="28">
        <v>0</v>
      </c>
      <c r="BV1003" s="31">
        <f t="shared" si="408"/>
        <v>0.13347378840000002</v>
      </c>
      <c r="BW1003" s="31">
        <f t="shared" si="404"/>
        <v>0</v>
      </c>
      <c r="BX1003" s="31">
        <f t="shared" si="405"/>
        <v>0</v>
      </c>
      <c r="BY1003" s="31">
        <f t="shared" si="406"/>
        <v>0.13347378840000002</v>
      </c>
      <c r="BZ1003" s="31">
        <f t="shared" si="407"/>
        <v>0</v>
      </c>
      <c r="CA1003" s="31">
        <f t="shared" si="409"/>
        <v>0.13347378840000002</v>
      </c>
      <c r="CB1003" s="31">
        <f t="shared" si="410"/>
        <v>0</v>
      </c>
      <c r="CC1003" s="31">
        <f t="shared" si="411"/>
        <v>0</v>
      </c>
      <c r="CD1003" s="31">
        <f t="shared" si="412"/>
        <v>0.13347378840000002</v>
      </c>
      <c r="CE1003" s="31">
        <f t="shared" si="413"/>
        <v>0</v>
      </c>
      <c r="CF1003" s="85" t="s">
        <v>1403</v>
      </c>
    </row>
    <row r="1004" spans="1:84" ht="54.75" customHeight="1" x14ac:dyDescent="0.25">
      <c r="A1004" s="7" t="s">
        <v>128</v>
      </c>
      <c r="B1004" s="17" t="s">
        <v>2388</v>
      </c>
      <c r="C1004" s="8" t="s">
        <v>2389</v>
      </c>
      <c r="D1004" s="63">
        <v>2018</v>
      </c>
      <c r="E1004" s="63">
        <v>2018</v>
      </c>
      <c r="F1004" s="63" t="s">
        <v>1358</v>
      </c>
      <c r="G1004" s="64">
        <v>0</v>
      </c>
      <c r="H1004" s="64">
        <f t="shared" si="417"/>
        <v>0.23018976260000001</v>
      </c>
      <c r="I1004" s="31" t="s">
        <v>2625</v>
      </c>
      <c r="J1004" s="31">
        <f>K1004/7.71</f>
        <v>2.9856000337224384E-2</v>
      </c>
      <c r="K1004" s="31">
        <f t="shared" si="418"/>
        <v>0.23018976260000001</v>
      </c>
      <c r="L1004" s="66" t="s">
        <v>2625</v>
      </c>
      <c r="M1004" s="64">
        <v>0</v>
      </c>
      <c r="N1004" s="31">
        <v>0</v>
      </c>
      <c r="O1004" s="65">
        <v>0</v>
      </c>
      <c r="P1004" s="28">
        <v>0</v>
      </c>
      <c r="Q1004" s="28">
        <v>0</v>
      </c>
      <c r="R1004" s="31">
        <v>0</v>
      </c>
      <c r="S1004" s="31">
        <f t="shared" si="415"/>
        <v>0</v>
      </c>
      <c r="T1004" s="31">
        <f t="shared" si="416"/>
        <v>0.23018976260000001</v>
      </c>
      <c r="U1004" s="31">
        <f t="shared" si="403"/>
        <v>0</v>
      </c>
      <c r="V1004" s="31">
        <f t="shared" si="419"/>
        <v>0</v>
      </c>
      <c r="W1004" s="31">
        <f t="shared" si="414"/>
        <v>0</v>
      </c>
      <c r="X1004" s="31">
        <v>0</v>
      </c>
      <c r="Y1004" s="28">
        <v>0</v>
      </c>
      <c r="Z1004" s="28">
        <v>0</v>
      </c>
      <c r="AA1004" s="28">
        <v>0</v>
      </c>
      <c r="AB1004" s="28">
        <v>0</v>
      </c>
      <c r="AC1004" s="28">
        <v>0</v>
      </c>
      <c r="AD1004" s="28">
        <v>0</v>
      </c>
      <c r="AE1004" s="28">
        <v>0</v>
      </c>
      <c r="AF1004" s="28">
        <v>0</v>
      </c>
      <c r="AG1004" s="28">
        <v>0</v>
      </c>
      <c r="AH1004" s="28">
        <v>0</v>
      </c>
      <c r="AI1004" s="28">
        <v>0</v>
      </c>
      <c r="AJ1004" s="28">
        <v>0</v>
      </c>
      <c r="AK1004" s="28">
        <v>0</v>
      </c>
      <c r="AL1004" s="28">
        <v>0</v>
      </c>
      <c r="AM1004" s="28">
        <v>0</v>
      </c>
      <c r="AN1004" s="28">
        <v>0</v>
      </c>
      <c r="AO1004" s="28">
        <v>0</v>
      </c>
      <c r="AP1004" s="28">
        <v>0</v>
      </c>
      <c r="AQ1004" s="28">
        <v>0</v>
      </c>
      <c r="AR1004" s="28">
        <v>0</v>
      </c>
      <c r="AS1004" s="28">
        <v>0</v>
      </c>
      <c r="AT1004" s="28">
        <v>0</v>
      </c>
      <c r="AU1004" s="28">
        <v>0</v>
      </c>
      <c r="AV1004" s="28">
        <v>0</v>
      </c>
      <c r="AW1004" s="28">
        <v>0</v>
      </c>
      <c r="AX1004" s="28">
        <v>0</v>
      </c>
      <c r="AY1004" s="28">
        <v>0</v>
      </c>
      <c r="AZ1004" s="28">
        <v>0</v>
      </c>
      <c r="BA1004" s="28">
        <v>0</v>
      </c>
      <c r="BB1004" s="28">
        <v>0</v>
      </c>
      <c r="BC1004" s="28">
        <v>0</v>
      </c>
      <c r="BD1004" s="28">
        <v>0</v>
      </c>
      <c r="BE1004" s="28">
        <v>0</v>
      </c>
      <c r="BF1004" s="28">
        <v>0</v>
      </c>
      <c r="BG1004" s="28">
        <v>0.23018976260000001</v>
      </c>
      <c r="BH1004" s="28">
        <v>0</v>
      </c>
      <c r="BI1004" s="28">
        <v>0</v>
      </c>
      <c r="BJ1004" s="28">
        <v>0.23018976260000001</v>
      </c>
      <c r="BK1004" s="28">
        <v>0</v>
      </c>
      <c r="BL1004" s="28">
        <v>0</v>
      </c>
      <c r="BM1004" s="28">
        <v>0</v>
      </c>
      <c r="BN1004" s="28">
        <v>0</v>
      </c>
      <c r="BO1004" s="28">
        <v>0</v>
      </c>
      <c r="BP1004" s="28">
        <v>0</v>
      </c>
      <c r="BQ1004" s="28">
        <v>0</v>
      </c>
      <c r="BR1004" s="28">
        <v>0</v>
      </c>
      <c r="BS1004" s="28">
        <v>0</v>
      </c>
      <c r="BT1004" s="28">
        <v>0</v>
      </c>
      <c r="BU1004" s="28">
        <v>0</v>
      </c>
      <c r="BV1004" s="31">
        <f t="shared" si="408"/>
        <v>0.23018976260000001</v>
      </c>
      <c r="BW1004" s="31">
        <f t="shared" si="404"/>
        <v>0</v>
      </c>
      <c r="BX1004" s="31">
        <f t="shared" si="405"/>
        <v>0</v>
      </c>
      <c r="BY1004" s="31">
        <f t="shared" si="406"/>
        <v>0.23018976260000001</v>
      </c>
      <c r="BZ1004" s="31">
        <f t="shared" si="407"/>
        <v>0</v>
      </c>
      <c r="CA1004" s="31">
        <f t="shared" si="409"/>
        <v>0.23018976260000001</v>
      </c>
      <c r="CB1004" s="31">
        <f t="shared" si="410"/>
        <v>0</v>
      </c>
      <c r="CC1004" s="31">
        <f t="shared" si="411"/>
        <v>0</v>
      </c>
      <c r="CD1004" s="31">
        <f t="shared" si="412"/>
        <v>0.23018976260000001</v>
      </c>
      <c r="CE1004" s="31">
        <f t="shared" si="413"/>
        <v>0</v>
      </c>
      <c r="CF1004" s="85" t="s">
        <v>1403</v>
      </c>
    </row>
    <row r="1005" spans="1:84" ht="54.75" customHeight="1" x14ac:dyDescent="0.25">
      <c r="A1005" s="7" t="s">
        <v>128</v>
      </c>
      <c r="B1005" s="17" t="s">
        <v>2390</v>
      </c>
      <c r="C1005" s="8" t="s">
        <v>2391</v>
      </c>
      <c r="D1005" s="63">
        <v>2018</v>
      </c>
      <c r="E1005" s="63">
        <v>2018</v>
      </c>
      <c r="F1005" s="63" t="s">
        <v>1358</v>
      </c>
      <c r="G1005" s="64">
        <v>0</v>
      </c>
      <c r="H1005" s="64">
        <f t="shared" si="417"/>
        <v>0</v>
      </c>
      <c r="I1005" s="31" t="s">
        <v>1358</v>
      </c>
      <c r="J1005" s="31">
        <v>0</v>
      </c>
      <c r="K1005" s="31">
        <f t="shared" si="418"/>
        <v>0</v>
      </c>
      <c r="L1005" s="66" t="s">
        <v>1358</v>
      </c>
      <c r="M1005" s="64">
        <v>0</v>
      </c>
      <c r="N1005" s="31">
        <v>0</v>
      </c>
      <c r="O1005" s="65">
        <v>0</v>
      </c>
      <c r="P1005" s="28">
        <v>0</v>
      </c>
      <c r="Q1005" s="28">
        <v>0</v>
      </c>
      <c r="R1005" s="31">
        <v>0</v>
      </c>
      <c r="S1005" s="31">
        <f t="shared" si="415"/>
        <v>0</v>
      </c>
      <c r="T1005" s="31">
        <f t="shared" si="416"/>
        <v>0</v>
      </c>
      <c r="U1005" s="31">
        <f t="shared" si="403"/>
        <v>0</v>
      </c>
      <c r="V1005" s="31">
        <f t="shared" si="419"/>
        <v>0</v>
      </c>
      <c r="W1005" s="31">
        <f t="shared" si="414"/>
        <v>0</v>
      </c>
      <c r="X1005" s="31">
        <v>0</v>
      </c>
      <c r="Y1005" s="28">
        <v>0</v>
      </c>
      <c r="Z1005" s="28">
        <v>0</v>
      </c>
      <c r="AA1005" s="28">
        <v>0</v>
      </c>
      <c r="AB1005" s="28">
        <v>0</v>
      </c>
      <c r="AC1005" s="28">
        <v>0</v>
      </c>
      <c r="AD1005" s="28">
        <v>0</v>
      </c>
      <c r="AE1005" s="28">
        <v>0</v>
      </c>
      <c r="AF1005" s="28">
        <v>0</v>
      </c>
      <c r="AG1005" s="28">
        <v>0</v>
      </c>
      <c r="AH1005" s="28">
        <v>0</v>
      </c>
      <c r="AI1005" s="28">
        <v>0</v>
      </c>
      <c r="AJ1005" s="28">
        <v>0</v>
      </c>
      <c r="AK1005" s="28">
        <v>0</v>
      </c>
      <c r="AL1005" s="28">
        <v>0</v>
      </c>
      <c r="AM1005" s="28">
        <v>0</v>
      </c>
      <c r="AN1005" s="28">
        <v>0</v>
      </c>
      <c r="AO1005" s="28">
        <v>0</v>
      </c>
      <c r="AP1005" s="28">
        <v>0</v>
      </c>
      <c r="AQ1005" s="28">
        <v>0</v>
      </c>
      <c r="AR1005" s="28">
        <v>0</v>
      </c>
      <c r="AS1005" s="28">
        <v>0</v>
      </c>
      <c r="AT1005" s="28">
        <v>0</v>
      </c>
      <c r="AU1005" s="28">
        <v>0</v>
      </c>
      <c r="AV1005" s="28">
        <v>0</v>
      </c>
      <c r="AW1005" s="28">
        <v>0</v>
      </c>
      <c r="AX1005" s="28">
        <v>0</v>
      </c>
      <c r="AY1005" s="28">
        <v>0</v>
      </c>
      <c r="AZ1005" s="28">
        <v>0</v>
      </c>
      <c r="BA1005" s="28">
        <v>0</v>
      </c>
      <c r="BB1005" s="28">
        <v>0</v>
      </c>
      <c r="BC1005" s="28">
        <v>0</v>
      </c>
      <c r="BD1005" s="28">
        <v>0</v>
      </c>
      <c r="BE1005" s="28">
        <v>0</v>
      </c>
      <c r="BF1005" s="28">
        <v>0</v>
      </c>
      <c r="BG1005" s="28">
        <v>0</v>
      </c>
      <c r="BH1005" s="28">
        <v>0</v>
      </c>
      <c r="BI1005" s="28">
        <v>0</v>
      </c>
      <c r="BJ1005" s="28">
        <v>0</v>
      </c>
      <c r="BK1005" s="28">
        <v>0</v>
      </c>
      <c r="BL1005" s="28">
        <v>0</v>
      </c>
      <c r="BM1005" s="28">
        <v>0</v>
      </c>
      <c r="BN1005" s="28">
        <v>0</v>
      </c>
      <c r="BO1005" s="28">
        <v>0</v>
      </c>
      <c r="BP1005" s="28">
        <v>0</v>
      </c>
      <c r="BQ1005" s="28">
        <v>0</v>
      </c>
      <c r="BR1005" s="28">
        <v>0</v>
      </c>
      <c r="BS1005" s="28">
        <v>0</v>
      </c>
      <c r="BT1005" s="28">
        <v>0</v>
      </c>
      <c r="BU1005" s="28">
        <v>0</v>
      </c>
      <c r="BV1005" s="31">
        <f t="shared" si="408"/>
        <v>0</v>
      </c>
      <c r="BW1005" s="31">
        <f t="shared" si="404"/>
        <v>0</v>
      </c>
      <c r="BX1005" s="31">
        <f t="shared" si="405"/>
        <v>0</v>
      </c>
      <c r="BY1005" s="31">
        <f t="shared" si="406"/>
        <v>0</v>
      </c>
      <c r="BZ1005" s="31">
        <f t="shared" si="407"/>
        <v>0</v>
      </c>
      <c r="CA1005" s="31">
        <f t="shared" si="409"/>
        <v>0</v>
      </c>
      <c r="CB1005" s="31">
        <f t="shared" si="410"/>
        <v>0</v>
      </c>
      <c r="CC1005" s="31">
        <f t="shared" si="411"/>
        <v>0</v>
      </c>
      <c r="CD1005" s="31">
        <f t="shared" si="412"/>
        <v>0</v>
      </c>
      <c r="CE1005" s="31">
        <f t="shared" si="413"/>
        <v>0</v>
      </c>
      <c r="CF1005" s="85" t="s">
        <v>1358</v>
      </c>
    </row>
    <row r="1006" spans="1:84" ht="54.75" customHeight="1" x14ac:dyDescent="0.25">
      <c r="A1006" s="7" t="s">
        <v>128</v>
      </c>
      <c r="B1006" s="17" t="s">
        <v>2392</v>
      </c>
      <c r="C1006" s="8" t="s">
        <v>2393</v>
      </c>
      <c r="D1006" s="63">
        <v>2018</v>
      </c>
      <c r="E1006" s="63">
        <v>2018</v>
      </c>
      <c r="F1006" s="63" t="s">
        <v>1358</v>
      </c>
      <c r="G1006" s="64">
        <v>0</v>
      </c>
      <c r="H1006" s="64">
        <f t="shared" si="417"/>
        <v>0</v>
      </c>
      <c r="I1006" s="31" t="s">
        <v>1358</v>
      </c>
      <c r="J1006" s="31">
        <v>0</v>
      </c>
      <c r="K1006" s="31">
        <f t="shared" si="418"/>
        <v>0</v>
      </c>
      <c r="L1006" s="66" t="s">
        <v>1358</v>
      </c>
      <c r="M1006" s="64">
        <v>0</v>
      </c>
      <c r="N1006" s="31">
        <v>0</v>
      </c>
      <c r="O1006" s="65">
        <v>0</v>
      </c>
      <c r="P1006" s="28">
        <v>0</v>
      </c>
      <c r="Q1006" s="28">
        <v>0</v>
      </c>
      <c r="R1006" s="31">
        <v>0</v>
      </c>
      <c r="S1006" s="31">
        <f t="shared" si="415"/>
        <v>0</v>
      </c>
      <c r="T1006" s="31">
        <f t="shared" si="416"/>
        <v>0</v>
      </c>
      <c r="U1006" s="31">
        <f t="shared" si="403"/>
        <v>0</v>
      </c>
      <c r="V1006" s="31">
        <f t="shared" si="419"/>
        <v>0</v>
      </c>
      <c r="W1006" s="31">
        <f t="shared" si="414"/>
        <v>0</v>
      </c>
      <c r="X1006" s="31">
        <v>0</v>
      </c>
      <c r="Y1006" s="28">
        <v>0</v>
      </c>
      <c r="Z1006" s="28">
        <v>0</v>
      </c>
      <c r="AA1006" s="28">
        <v>0</v>
      </c>
      <c r="AB1006" s="28">
        <v>0</v>
      </c>
      <c r="AC1006" s="28">
        <v>0</v>
      </c>
      <c r="AD1006" s="28">
        <v>0</v>
      </c>
      <c r="AE1006" s="28">
        <v>0</v>
      </c>
      <c r="AF1006" s="28">
        <v>0</v>
      </c>
      <c r="AG1006" s="28">
        <v>0</v>
      </c>
      <c r="AH1006" s="28">
        <v>0</v>
      </c>
      <c r="AI1006" s="28">
        <v>0</v>
      </c>
      <c r="AJ1006" s="28">
        <v>0</v>
      </c>
      <c r="AK1006" s="28">
        <v>0</v>
      </c>
      <c r="AL1006" s="28">
        <v>0</v>
      </c>
      <c r="AM1006" s="28">
        <v>0</v>
      </c>
      <c r="AN1006" s="28">
        <v>0</v>
      </c>
      <c r="AO1006" s="28">
        <v>0</v>
      </c>
      <c r="AP1006" s="28">
        <v>0</v>
      </c>
      <c r="AQ1006" s="28">
        <v>0</v>
      </c>
      <c r="AR1006" s="28">
        <v>0</v>
      </c>
      <c r="AS1006" s="28">
        <v>0</v>
      </c>
      <c r="AT1006" s="28">
        <v>0</v>
      </c>
      <c r="AU1006" s="28">
        <v>0</v>
      </c>
      <c r="AV1006" s="28">
        <v>0</v>
      </c>
      <c r="AW1006" s="28">
        <v>0</v>
      </c>
      <c r="AX1006" s="28">
        <v>0</v>
      </c>
      <c r="AY1006" s="28">
        <v>0</v>
      </c>
      <c r="AZ1006" s="28">
        <v>0</v>
      </c>
      <c r="BA1006" s="28">
        <v>0</v>
      </c>
      <c r="BB1006" s="28">
        <v>0</v>
      </c>
      <c r="BC1006" s="28">
        <v>0</v>
      </c>
      <c r="BD1006" s="28">
        <v>0</v>
      </c>
      <c r="BE1006" s="28">
        <v>0</v>
      </c>
      <c r="BF1006" s="28">
        <v>0</v>
      </c>
      <c r="BG1006" s="28">
        <v>0</v>
      </c>
      <c r="BH1006" s="28">
        <v>0</v>
      </c>
      <c r="BI1006" s="28">
        <v>0</v>
      </c>
      <c r="BJ1006" s="28">
        <v>0</v>
      </c>
      <c r="BK1006" s="28">
        <v>0</v>
      </c>
      <c r="BL1006" s="28">
        <v>0</v>
      </c>
      <c r="BM1006" s="28">
        <v>0</v>
      </c>
      <c r="BN1006" s="28">
        <v>0</v>
      </c>
      <c r="BO1006" s="28">
        <v>0</v>
      </c>
      <c r="BP1006" s="28">
        <v>0</v>
      </c>
      <c r="BQ1006" s="28">
        <v>0</v>
      </c>
      <c r="BR1006" s="28">
        <v>0</v>
      </c>
      <c r="BS1006" s="28">
        <v>0</v>
      </c>
      <c r="BT1006" s="28">
        <v>0</v>
      </c>
      <c r="BU1006" s="28">
        <v>0</v>
      </c>
      <c r="BV1006" s="31">
        <f t="shared" si="408"/>
        <v>0</v>
      </c>
      <c r="BW1006" s="31">
        <f t="shared" si="404"/>
        <v>0</v>
      </c>
      <c r="BX1006" s="31">
        <f t="shared" si="405"/>
        <v>0</v>
      </c>
      <c r="BY1006" s="31">
        <f t="shared" si="406"/>
        <v>0</v>
      </c>
      <c r="BZ1006" s="31">
        <f t="shared" si="407"/>
        <v>0</v>
      </c>
      <c r="CA1006" s="31">
        <f t="shared" si="409"/>
        <v>0</v>
      </c>
      <c r="CB1006" s="31">
        <f t="shared" si="410"/>
        <v>0</v>
      </c>
      <c r="CC1006" s="31">
        <f t="shared" si="411"/>
        <v>0</v>
      </c>
      <c r="CD1006" s="31">
        <f t="shared" si="412"/>
        <v>0</v>
      </c>
      <c r="CE1006" s="31">
        <f t="shared" si="413"/>
        <v>0</v>
      </c>
      <c r="CF1006" s="85" t="s">
        <v>1358</v>
      </c>
    </row>
    <row r="1007" spans="1:84" ht="54.75" customHeight="1" x14ac:dyDescent="0.25">
      <c r="A1007" s="7" t="s">
        <v>128</v>
      </c>
      <c r="B1007" s="17" t="s">
        <v>2394</v>
      </c>
      <c r="C1007" s="8" t="s">
        <v>2395</v>
      </c>
      <c r="D1007" s="63">
        <v>2018</v>
      </c>
      <c r="E1007" s="63">
        <v>2018</v>
      </c>
      <c r="F1007" s="63" t="s">
        <v>1358</v>
      </c>
      <c r="G1007" s="64">
        <v>0</v>
      </c>
      <c r="H1007" s="64">
        <f t="shared" si="417"/>
        <v>0</v>
      </c>
      <c r="I1007" s="31" t="s">
        <v>1358</v>
      </c>
      <c r="J1007" s="31">
        <v>0</v>
      </c>
      <c r="K1007" s="31">
        <f t="shared" si="418"/>
        <v>0</v>
      </c>
      <c r="L1007" s="66" t="s">
        <v>1358</v>
      </c>
      <c r="M1007" s="64">
        <v>0</v>
      </c>
      <c r="N1007" s="31">
        <v>0</v>
      </c>
      <c r="O1007" s="65">
        <v>0</v>
      </c>
      <c r="P1007" s="28">
        <v>0</v>
      </c>
      <c r="Q1007" s="28">
        <v>0</v>
      </c>
      <c r="R1007" s="31">
        <v>0</v>
      </c>
      <c r="S1007" s="31">
        <f t="shared" si="415"/>
        <v>0</v>
      </c>
      <c r="T1007" s="31">
        <f t="shared" si="416"/>
        <v>0</v>
      </c>
      <c r="U1007" s="31">
        <f t="shared" si="403"/>
        <v>0</v>
      </c>
      <c r="V1007" s="31">
        <f t="shared" si="419"/>
        <v>0</v>
      </c>
      <c r="W1007" s="31">
        <f t="shared" si="414"/>
        <v>0</v>
      </c>
      <c r="X1007" s="31">
        <v>0</v>
      </c>
      <c r="Y1007" s="28">
        <v>0</v>
      </c>
      <c r="Z1007" s="28">
        <v>0</v>
      </c>
      <c r="AA1007" s="28">
        <v>0</v>
      </c>
      <c r="AB1007" s="28">
        <v>0</v>
      </c>
      <c r="AC1007" s="28">
        <v>0</v>
      </c>
      <c r="AD1007" s="28">
        <v>0</v>
      </c>
      <c r="AE1007" s="28">
        <v>0</v>
      </c>
      <c r="AF1007" s="28">
        <v>0</v>
      </c>
      <c r="AG1007" s="28">
        <v>0</v>
      </c>
      <c r="AH1007" s="28">
        <v>0</v>
      </c>
      <c r="AI1007" s="28">
        <v>0</v>
      </c>
      <c r="AJ1007" s="28">
        <v>0</v>
      </c>
      <c r="AK1007" s="28">
        <v>0</v>
      </c>
      <c r="AL1007" s="28">
        <v>0</v>
      </c>
      <c r="AM1007" s="28">
        <v>0</v>
      </c>
      <c r="AN1007" s="28">
        <v>0</v>
      </c>
      <c r="AO1007" s="28">
        <v>0</v>
      </c>
      <c r="AP1007" s="28">
        <v>0</v>
      </c>
      <c r="AQ1007" s="28">
        <v>0</v>
      </c>
      <c r="AR1007" s="28">
        <v>0</v>
      </c>
      <c r="AS1007" s="28">
        <v>0</v>
      </c>
      <c r="AT1007" s="28">
        <v>0</v>
      </c>
      <c r="AU1007" s="28">
        <v>0</v>
      </c>
      <c r="AV1007" s="28">
        <v>0</v>
      </c>
      <c r="AW1007" s="28">
        <v>0</v>
      </c>
      <c r="AX1007" s="28">
        <v>0</v>
      </c>
      <c r="AY1007" s="28">
        <v>0</v>
      </c>
      <c r="AZ1007" s="28">
        <v>0</v>
      </c>
      <c r="BA1007" s="28">
        <v>0</v>
      </c>
      <c r="BB1007" s="28">
        <v>0</v>
      </c>
      <c r="BC1007" s="28">
        <v>0</v>
      </c>
      <c r="BD1007" s="28">
        <v>0</v>
      </c>
      <c r="BE1007" s="28">
        <v>0</v>
      </c>
      <c r="BF1007" s="28">
        <v>0</v>
      </c>
      <c r="BG1007" s="28">
        <v>0</v>
      </c>
      <c r="BH1007" s="28">
        <v>0</v>
      </c>
      <c r="BI1007" s="28">
        <v>0</v>
      </c>
      <c r="BJ1007" s="28">
        <v>0</v>
      </c>
      <c r="BK1007" s="28">
        <v>0</v>
      </c>
      <c r="BL1007" s="28">
        <v>0</v>
      </c>
      <c r="BM1007" s="28">
        <v>0</v>
      </c>
      <c r="BN1007" s="28">
        <v>0</v>
      </c>
      <c r="BO1007" s="28">
        <v>0</v>
      </c>
      <c r="BP1007" s="28">
        <v>0</v>
      </c>
      <c r="BQ1007" s="28">
        <v>0</v>
      </c>
      <c r="BR1007" s="28">
        <v>0</v>
      </c>
      <c r="BS1007" s="28">
        <v>0</v>
      </c>
      <c r="BT1007" s="28">
        <v>0</v>
      </c>
      <c r="BU1007" s="28">
        <v>0</v>
      </c>
      <c r="BV1007" s="31">
        <f t="shared" si="408"/>
        <v>0</v>
      </c>
      <c r="BW1007" s="31">
        <f t="shared" si="404"/>
        <v>0</v>
      </c>
      <c r="BX1007" s="31">
        <f t="shared" si="405"/>
        <v>0</v>
      </c>
      <c r="BY1007" s="31">
        <f t="shared" si="406"/>
        <v>0</v>
      </c>
      <c r="BZ1007" s="31">
        <f t="shared" si="407"/>
        <v>0</v>
      </c>
      <c r="CA1007" s="31">
        <f t="shared" si="409"/>
        <v>0</v>
      </c>
      <c r="CB1007" s="31">
        <f t="shared" si="410"/>
        <v>0</v>
      </c>
      <c r="CC1007" s="31">
        <f t="shared" si="411"/>
        <v>0</v>
      </c>
      <c r="CD1007" s="31">
        <f t="shared" si="412"/>
        <v>0</v>
      </c>
      <c r="CE1007" s="31">
        <f t="shared" si="413"/>
        <v>0</v>
      </c>
      <c r="CF1007" s="85" t="s">
        <v>1358</v>
      </c>
    </row>
    <row r="1008" spans="1:84" ht="54.75" customHeight="1" x14ac:dyDescent="0.25">
      <c r="A1008" s="7" t="s">
        <v>128</v>
      </c>
      <c r="B1008" s="17" t="s">
        <v>2396</v>
      </c>
      <c r="C1008" s="8" t="s">
        <v>2397</v>
      </c>
      <c r="D1008" s="63">
        <v>2018</v>
      </c>
      <c r="E1008" s="63">
        <v>2018</v>
      </c>
      <c r="F1008" s="63" t="s">
        <v>1358</v>
      </c>
      <c r="G1008" s="64">
        <v>0</v>
      </c>
      <c r="H1008" s="64">
        <f t="shared" si="417"/>
        <v>0</v>
      </c>
      <c r="I1008" s="31" t="s">
        <v>1358</v>
      </c>
      <c r="J1008" s="31">
        <v>0</v>
      </c>
      <c r="K1008" s="31">
        <f t="shared" si="418"/>
        <v>0</v>
      </c>
      <c r="L1008" s="66" t="s">
        <v>1358</v>
      </c>
      <c r="M1008" s="64">
        <v>0</v>
      </c>
      <c r="N1008" s="31">
        <v>0</v>
      </c>
      <c r="O1008" s="65">
        <v>0</v>
      </c>
      <c r="P1008" s="28">
        <v>0</v>
      </c>
      <c r="Q1008" s="28">
        <v>0</v>
      </c>
      <c r="R1008" s="31">
        <v>0</v>
      </c>
      <c r="S1008" s="31">
        <f t="shared" si="415"/>
        <v>0</v>
      </c>
      <c r="T1008" s="31">
        <f t="shared" si="416"/>
        <v>0</v>
      </c>
      <c r="U1008" s="31">
        <f t="shared" si="403"/>
        <v>0</v>
      </c>
      <c r="V1008" s="31">
        <f t="shared" si="419"/>
        <v>0</v>
      </c>
      <c r="W1008" s="31">
        <f t="shared" si="414"/>
        <v>0</v>
      </c>
      <c r="X1008" s="31">
        <v>0</v>
      </c>
      <c r="Y1008" s="28">
        <v>0</v>
      </c>
      <c r="Z1008" s="28">
        <v>0</v>
      </c>
      <c r="AA1008" s="28">
        <v>0</v>
      </c>
      <c r="AB1008" s="28">
        <v>0</v>
      </c>
      <c r="AC1008" s="28">
        <v>0</v>
      </c>
      <c r="AD1008" s="28">
        <v>0</v>
      </c>
      <c r="AE1008" s="28">
        <v>0</v>
      </c>
      <c r="AF1008" s="28">
        <v>0</v>
      </c>
      <c r="AG1008" s="28">
        <v>0</v>
      </c>
      <c r="AH1008" s="28">
        <v>0</v>
      </c>
      <c r="AI1008" s="28">
        <v>0</v>
      </c>
      <c r="AJ1008" s="28">
        <v>0</v>
      </c>
      <c r="AK1008" s="28">
        <v>0</v>
      </c>
      <c r="AL1008" s="28">
        <v>0</v>
      </c>
      <c r="AM1008" s="28">
        <v>0</v>
      </c>
      <c r="AN1008" s="28">
        <v>0</v>
      </c>
      <c r="AO1008" s="28">
        <v>0</v>
      </c>
      <c r="AP1008" s="28">
        <v>0</v>
      </c>
      <c r="AQ1008" s="28">
        <v>0</v>
      </c>
      <c r="AR1008" s="28">
        <v>0</v>
      </c>
      <c r="AS1008" s="28">
        <v>0</v>
      </c>
      <c r="AT1008" s="28">
        <v>0</v>
      </c>
      <c r="AU1008" s="28">
        <v>0</v>
      </c>
      <c r="AV1008" s="28">
        <v>0</v>
      </c>
      <c r="AW1008" s="28">
        <v>0</v>
      </c>
      <c r="AX1008" s="28">
        <v>0</v>
      </c>
      <c r="AY1008" s="28">
        <v>0</v>
      </c>
      <c r="AZ1008" s="28">
        <v>0</v>
      </c>
      <c r="BA1008" s="28">
        <v>0</v>
      </c>
      <c r="BB1008" s="28">
        <v>0</v>
      </c>
      <c r="BC1008" s="28">
        <v>0</v>
      </c>
      <c r="BD1008" s="28">
        <v>0</v>
      </c>
      <c r="BE1008" s="28">
        <v>0</v>
      </c>
      <c r="BF1008" s="28">
        <v>0</v>
      </c>
      <c r="BG1008" s="28">
        <v>0</v>
      </c>
      <c r="BH1008" s="28">
        <v>0</v>
      </c>
      <c r="BI1008" s="28">
        <v>0</v>
      </c>
      <c r="BJ1008" s="28">
        <v>0</v>
      </c>
      <c r="BK1008" s="28">
        <v>0</v>
      </c>
      <c r="BL1008" s="28">
        <v>0</v>
      </c>
      <c r="BM1008" s="28">
        <v>0</v>
      </c>
      <c r="BN1008" s="28">
        <v>0</v>
      </c>
      <c r="BO1008" s="28">
        <v>0</v>
      </c>
      <c r="BP1008" s="28">
        <v>0</v>
      </c>
      <c r="BQ1008" s="28">
        <v>0</v>
      </c>
      <c r="BR1008" s="28">
        <v>0</v>
      </c>
      <c r="BS1008" s="28">
        <v>0</v>
      </c>
      <c r="BT1008" s="28">
        <v>0</v>
      </c>
      <c r="BU1008" s="28">
        <v>0</v>
      </c>
      <c r="BV1008" s="31">
        <f t="shared" si="408"/>
        <v>0</v>
      </c>
      <c r="BW1008" s="31">
        <f t="shared" si="404"/>
        <v>0</v>
      </c>
      <c r="BX1008" s="31">
        <f t="shared" si="405"/>
        <v>0</v>
      </c>
      <c r="BY1008" s="31">
        <f t="shared" si="406"/>
        <v>0</v>
      </c>
      <c r="BZ1008" s="31">
        <f t="shared" si="407"/>
        <v>0</v>
      </c>
      <c r="CA1008" s="31">
        <f t="shared" si="409"/>
        <v>0</v>
      </c>
      <c r="CB1008" s="31">
        <f t="shared" si="410"/>
        <v>0</v>
      </c>
      <c r="CC1008" s="31">
        <f t="shared" si="411"/>
        <v>0</v>
      </c>
      <c r="CD1008" s="31">
        <f t="shared" si="412"/>
        <v>0</v>
      </c>
      <c r="CE1008" s="31">
        <f t="shared" si="413"/>
        <v>0</v>
      </c>
      <c r="CF1008" s="85" t="s">
        <v>1358</v>
      </c>
    </row>
    <row r="1009" spans="1:84" ht="54.75" customHeight="1" x14ac:dyDescent="0.25">
      <c r="A1009" s="7" t="s">
        <v>128</v>
      </c>
      <c r="B1009" s="17" t="s">
        <v>2398</v>
      </c>
      <c r="C1009" s="8" t="s">
        <v>2399</v>
      </c>
      <c r="D1009" s="63">
        <v>2018</v>
      </c>
      <c r="E1009" s="63">
        <v>2018</v>
      </c>
      <c r="F1009" s="63" t="s">
        <v>1358</v>
      </c>
      <c r="G1009" s="64">
        <v>0</v>
      </c>
      <c r="H1009" s="64">
        <f t="shared" si="417"/>
        <v>0</v>
      </c>
      <c r="I1009" s="31" t="s">
        <v>1358</v>
      </c>
      <c r="J1009" s="31">
        <v>0</v>
      </c>
      <c r="K1009" s="31">
        <f t="shared" si="418"/>
        <v>0</v>
      </c>
      <c r="L1009" s="66" t="s">
        <v>1358</v>
      </c>
      <c r="M1009" s="64">
        <v>0</v>
      </c>
      <c r="N1009" s="31">
        <v>0</v>
      </c>
      <c r="O1009" s="65">
        <v>0</v>
      </c>
      <c r="P1009" s="28">
        <v>0</v>
      </c>
      <c r="Q1009" s="28">
        <v>0</v>
      </c>
      <c r="R1009" s="31">
        <v>0</v>
      </c>
      <c r="S1009" s="31">
        <f t="shared" si="415"/>
        <v>0</v>
      </c>
      <c r="T1009" s="31">
        <f t="shared" si="416"/>
        <v>0</v>
      </c>
      <c r="U1009" s="31">
        <f t="shared" si="403"/>
        <v>0</v>
      </c>
      <c r="V1009" s="31">
        <f t="shared" si="419"/>
        <v>0</v>
      </c>
      <c r="W1009" s="31">
        <f t="shared" si="414"/>
        <v>0</v>
      </c>
      <c r="X1009" s="31">
        <v>0</v>
      </c>
      <c r="Y1009" s="28">
        <v>0</v>
      </c>
      <c r="Z1009" s="28">
        <v>0</v>
      </c>
      <c r="AA1009" s="28">
        <v>0</v>
      </c>
      <c r="AB1009" s="28">
        <v>0</v>
      </c>
      <c r="AC1009" s="28">
        <v>0</v>
      </c>
      <c r="AD1009" s="28">
        <v>0</v>
      </c>
      <c r="AE1009" s="28">
        <v>0</v>
      </c>
      <c r="AF1009" s="28">
        <v>0</v>
      </c>
      <c r="AG1009" s="28">
        <v>0</v>
      </c>
      <c r="AH1009" s="28">
        <v>0</v>
      </c>
      <c r="AI1009" s="28">
        <v>0</v>
      </c>
      <c r="AJ1009" s="28">
        <v>0</v>
      </c>
      <c r="AK1009" s="28">
        <v>0</v>
      </c>
      <c r="AL1009" s="28">
        <v>0</v>
      </c>
      <c r="AM1009" s="28">
        <v>0</v>
      </c>
      <c r="AN1009" s="28">
        <v>0</v>
      </c>
      <c r="AO1009" s="28">
        <v>0</v>
      </c>
      <c r="AP1009" s="28">
        <v>0</v>
      </c>
      <c r="AQ1009" s="28">
        <v>0</v>
      </c>
      <c r="AR1009" s="28">
        <v>0</v>
      </c>
      <c r="AS1009" s="28">
        <v>0</v>
      </c>
      <c r="AT1009" s="28">
        <v>0</v>
      </c>
      <c r="AU1009" s="28">
        <v>0</v>
      </c>
      <c r="AV1009" s="28">
        <v>0</v>
      </c>
      <c r="AW1009" s="28">
        <v>0</v>
      </c>
      <c r="AX1009" s="28">
        <v>0</v>
      </c>
      <c r="AY1009" s="28">
        <v>0</v>
      </c>
      <c r="AZ1009" s="28">
        <v>0</v>
      </c>
      <c r="BA1009" s="28">
        <v>0</v>
      </c>
      <c r="BB1009" s="28">
        <v>0</v>
      </c>
      <c r="BC1009" s="28">
        <v>0</v>
      </c>
      <c r="BD1009" s="28">
        <v>0</v>
      </c>
      <c r="BE1009" s="28">
        <v>0</v>
      </c>
      <c r="BF1009" s="28">
        <v>0</v>
      </c>
      <c r="BG1009" s="28">
        <v>0</v>
      </c>
      <c r="BH1009" s="28">
        <v>0</v>
      </c>
      <c r="BI1009" s="28">
        <v>0</v>
      </c>
      <c r="BJ1009" s="28">
        <v>0</v>
      </c>
      <c r="BK1009" s="28">
        <v>0</v>
      </c>
      <c r="BL1009" s="28">
        <v>0</v>
      </c>
      <c r="BM1009" s="28">
        <v>0</v>
      </c>
      <c r="BN1009" s="28">
        <v>0</v>
      </c>
      <c r="BO1009" s="28">
        <v>0</v>
      </c>
      <c r="BP1009" s="28">
        <v>0</v>
      </c>
      <c r="BQ1009" s="28">
        <v>0</v>
      </c>
      <c r="BR1009" s="28">
        <v>0</v>
      </c>
      <c r="BS1009" s="28">
        <v>0</v>
      </c>
      <c r="BT1009" s="28">
        <v>0</v>
      </c>
      <c r="BU1009" s="28">
        <v>0</v>
      </c>
      <c r="BV1009" s="31">
        <f t="shared" si="408"/>
        <v>0</v>
      </c>
      <c r="BW1009" s="31">
        <f t="shared" si="404"/>
        <v>0</v>
      </c>
      <c r="BX1009" s="31">
        <f t="shared" si="405"/>
        <v>0</v>
      </c>
      <c r="BY1009" s="31">
        <f t="shared" si="406"/>
        <v>0</v>
      </c>
      <c r="BZ1009" s="31">
        <f t="shared" si="407"/>
        <v>0</v>
      </c>
      <c r="CA1009" s="31">
        <f t="shared" si="409"/>
        <v>0</v>
      </c>
      <c r="CB1009" s="31">
        <f t="shared" si="410"/>
        <v>0</v>
      </c>
      <c r="CC1009" s="31">
        <f t="shared" si="411"/>
        <v>0</v>
      </c>
      <c r="CD1009" s="31">
        <f t="shared" si="412"/>
        <v>0</v>
      </c>
      <c r="CE1009" s="31">
        <f t="shared" si="413"/>
        <v>0</v>
      </c>
      <c r="CF1009" s="85" t="s">
        <v>1358</v>
      </c>
    </row>
    <row r="1010" spans="1:84" ht="54.75" customHeight="1" x14ac:dyDescent="0.25">
      <c r="A1010" s="7" t="s">
        <v>128</v>
      </c>
      <c r="B1010" s="17" t="s">
        <v>1024</v>
      </c>
      <c r="C1010" s="8" t="s">
        <v>1025</v>
      </c>
      <c r="D1010" s="63">
        <v>2018</v>
      </c>
      <c r="E1010" s="63">
        <v>2018</v>
      </c>
      <c r="F1010" s="63" t="s">
        <v>1358</v>
      </c>
      <c r="G1010" s="64">
        <v>0.11468286575163399</v>
      </c>
      <c r="H1010" s="64">
        <f t="shared" si="417"/>
        <v>0</v>
      </c>
      <c r="I1010" s="31" t="s">
        <v>1314</v>
      </c>
      <c r="J1010" s="31">
        <v>0</v>
      </c>
      <c r="K1010" s="31">
        <f t="shared" si="418"/>
        <v>0</v>
      </c>
      <c r="L1010" s="66" t="s">
        <v>1314</v>
      </c>
      <c r="M1010" s="64">
        <v>0</v>
      </c>
      <c r="N1010" s="31">
        <v>0</v>
      </c>
      <c r="O1010" s="65">
        <v>1.1510489869759999</v>
      </c>
      <c r="P1010" s="28">
        <v>1.3237063350223999</v>
      </c>
      <c r="Q1010" s="28">
        <v>0</v>
      </c>
      <c r="R1010" s="31">
        <v>0</v>
      </c>
      <c r="S1010" s="31">
        <f t="shared" si="415"/>
        <v>0</v>
      </c>
      <c r="T1010" s="31">
        <f t="shared" si="416"/>
        <v>0</v>
      </c>
      <c r="U1010" s="31">
        <f t="shared" si="403"/>
        <v>0</v>
      </c>
      <c r="V1010" s="31">
        <f t="shared" si="419"/>
        <v>0</v>
      </c>
      <c r="W1010" s="31">
        <f t="shared" si="414"/>
        <v>0</v>
      </c>
      <c r="X1010" s="31">
        <v>0</v>
      </c>
      <c r="Y1010" s="28">
        <v>0</v>
      </c>
      <c r="Z1010" s="28">
        <v>0</v>
      </c>
      <c r="AA1010" s="28">
        <v>0</v>
      </c>
      <c r="AB1010" s="28">
        <v>0</v>
      </c>
      <c r="AC1010" s="28">
        <v>0</v>
      </c>
      <c r="AD1010" s="28">
        <v>0</v>
      </c>
      <c r="AE1010" s="28">
        <v>0</v>
      </c>
      <c r="AF1010" s="28">
        <v>0</v>
      </c>
      <c r="AG1010" s="28">
        <v>0</v>
      </c>
      <c r="AH1010" s="28">
        <v>0</v>
      </c>
      <c r="AI1010" s="28">
        <v>0</v>
      </c>
      <c r="AJ1010" s="28">
        <v>0</v>
      </c>
      <c r="AK1010" s="28">
        <v>0</v>
      </c>
      <c r="AL1010" s="28">
        <v>0</v>
      </c>
      <c r="AM1010" s="28">
        <v>0</v>
      </c>
      <c r="AN1010" s="28">
        <v>0</v>
      </c>
      <c r="AO1010" s="28">
        <v>0</v>
      </c>
      <c r="AP1010" s="28">
        <v>0</v>
      </c>
      <c r="AQ1010" s="28">
        <v>0</v>
      </c>
      <c r="AR1010" s="28">
        <v>0</v>
      </c>
      <c r="AS1010" s="28">
        <v>0</v>
      </c>
      <c r="AT1010" s="28">
        <v>0</v>
      </c>
      <c r="AU1010" s="28">
        <v>0</v>
      </c>
      <c r="AV1010" s="28">
        <v>0</v>
      </c>
      <c r="AW1010" s="28">
        <v>0</v>
      </c>
      <c r="AX1010" s="28">
        <v>0</v>
      </c>
      <c r="AY1010" s="28">
        <v>0</v>
      </c>
      <c r="AZ1010" s="28">
        <v>0</v>
      </c>
      <c r="BA1010" s="28">
        <v>0</v>
      </c>
      <c r="BB1010" s="28">
        <v>0</v>
      </c>
      <c r="BC1010" s="28">
        <v>0</v>
      </c>
      <c r="BD1010" s="28">
        <v>0</v>
      </c>
      <c r="BE1010" s="28">
        <v>0</v>
      </c>
      <c r="BF1010" s="28">
        <v>0</v>
      </c>
      <c r="BG1010" s="28">
        <v>0</v>
      </c>
      <c r="BH1010" s="28">
        <v>0</v>
      </c>
      <c r="BI1010" s="28">
        <v>0</v>
      </c>
      <c r="BJ1010" s="28">
        <v>0</v>
      </c>
      <c r="BK1010" s="28">
        <v>0</v>
      </c>
      <c r="BL1010" s="28">
        <v>0</v>
      </c>
      <c r="BM1010" s="28">
        <v>0</v>
      </c>
      <c r="BN1010" s="28">
        <v>0</v>
      </c>
      <c r="BO1010" s="28">
        <v>0</v>
      </c>
      <c r="BP1010" s="28">
        <v>0</v>
      </c>
      <c r="BQ1010" s="28">
        <v>0</v>
      </c>
      <c r="BR1010" s="28">
        <v>0</v>
      </c>
      <c r="BS1010" s="28">
        <v>0</v>
      </c>
      <c r="BT1010" s="28">
        <v>0</v>
      </c>
      <c r="BU1010" s="28">
        <v>0</v>
      </c>
      <c r="BV1010" s="31">
        <f t="shared" si="408"/>
        <v>0</v>
      </c>
      <c r="BW1010" s="31">
        <f t="shared" si="404"/>
        <v>0</v>
      </c>
      <c r="BX1010" s="31">
        <f t="shared" si="405"/>
        <v>0</v>
      </c>
      <c r="BY1010" s="31">
        <f t="shared" si="406"/>
        <v>0</v>
      </c>
      <c r="BZ1010" s="31">
        <f t="shared" si="407"/>
        <v>0</v>
      </c>
      <c r="CA1010" s="31">
        <f t="shared" si="409"/>
        <v>0</v>
      </c>
      <c r="CB1010" s="31">
        <f t="shared" si="410"/>
        <v>0</v>
      </c>
      <c r="CC1010" s="31">
        <f t="shared" si="411"/>
        <v>0</v>
      </c>
      <c r="CD1010" s="31">
        <f t="shared" si="412"/>
        <v>0</v>
      </c>
      <c r="CE1010" s="31">
        <f t="shared" si="413"/>
        <v>0</v>
      </c>
      <c r="CF1010" s="85" t="s">
        <v>1358</v>
      </c>
    </row>
    <row r="1011" spans="1:84" ht="54.75" customHeight="1" x14ac:dyDescent="0.25">
      <c r="A1011" s="7" t="s">
        <v>128</v>
      </c>
      <c r="B1011" s="17" t="s">
        <v>2585</v>
      </c>
      <c r="C1011" s="8" t="s">
        <v>1027</v>
      </c>
      <c r="D1011" s="63">
        <v>2018</v>
      </c>
      <c r="E1011" s="63">
        <v>2018</v>
      </c>
      <c r="F1011" s="63" t="s">
        <v>1358</v>
      </c>
      <c r="G1011" s="64">
        <v>0</v>
      </c>
      <c r="H1011" s="64">
        <f t="shared" si="417"/>
        <v>0.382592816</v>
      </c>
      <c r="I1011" s="31" t="s">
        <v>1358</v>
      </c>
      <c r="J1011" s="31">
        <f>K1011/5.75</f>
        <v>6.6537881043478256E-2</v>
      </c>
      <c r="K1011" s="31">
        <f t="shared" si="418"/>
        <v>0.382592816</v>
      </c>
      <c r="L1011" s="66" t="s">
        <v>2624</v>
      </c>
      <c r="M1011" s="64">
        <v>0</v>
      </c>
      <c r="N1011" s="31">
        <v>0</v>
      </c>
      <c r="O1011" s="65">
        <v>0</v>
      </c>
      <c r="P1011" s="28">
        <v>0</v>
      </c>
      <c r="Q1011" s="28">
        <v>0</v>
      </c>
      <c r="R1011" s="31">
        <v>0</v>
      </c>
      <c r="S1011" s="31">
        <f t="shared" si="415"/>
        <v>0</v>
      </c>
      <c r="T1011" s="31">
        <f t="shared" si="416"/>
        <v>0.382592816</v>
      </c>
      <c r="U1011" s="31">
        <f t="shared" si="403"/>
        <v>0</v>
      </c>
      <c r="V1011" s="31">
        <f t="shared" si="419"/>
        <v>0</v>
      </c>
      <c r="W1011" s="31">
        <f t="shared" si="414"/>
        <v>0</v>
      </c>
      <c r="X1011" s="31">
        <v>0</v>
      </c>
      <c r="Y1011" s="28">
        <v>0</v>
      </c>
      <c r="Z1011" s="28">
        <v>0</v>
      </c>
      <c r="AA1011" s="28">
        <v>0</v>
      </c>
      <c r="AB1011" s="28">
        <v>0</v>
      </c>
      <c r="AC1011" s="28">
        <v>0</v>
      </c>
      <c r="AD1011" s="28">
        <v>0</v>
      </c>
      <c r="AE1011" s="28">
        <v>0</v>
      </c>
      <c r="AF1011" s="28">
        <v>0</v>
      </c>
      <c r="AG1011" s="28">
        <v>0</v>
      </c>
      <c r="AH1011" s="28">
        <v>0</v>
      </c>
      <c r="AI1011" s="28">
        <v>0</v>
      </c>
      <c r="AJ1011" s="28">
        <v>0</v>
      </c>
      <c r="AK1011" s="28">
        <v>0</v>
      </c>
      <c r="AL1011" s="28">
        <v>0</v>
      </c>
      <c r="AM1011" s="28">
        <v>0</v>
      </c>
      <c r="AN1011" s="28">
        <v>0</v>
      </c>
      <c r="AO1011" s="28">
        <v>0</v>
      </c>
      <c r="AP1011" s="28">
        <v>0</v>
      </c>
      <c r="AQ1011" s="28">
        <v>0</v>
      </c>
      <c r="AR1011" s="28">
        <v>0</v>
      </c>
      <c r="AS1011" s="28">
        <v>0</v>
      </c>
      <c r="AT1011" s="28">
        <v>0</v>
      </c>
      <c r="AU1011" s="28">
        <v>0</v>
      </c>
      <c r="AV1011" s="28">
        <v>0</v>
      </c>
      <c r="AW1011" s="28">
        <v>0</v>
      </c>
      <c r="AX1011" s="28">
        <v>0</v>
      </c>
      <c r="AY1011" s="28">
        <v>0</v>
      </c>
      <c r="AZ1011" s="28">
        <v>0</v>
      </c>
      <c r="BA1011" s="28">
        <v>0</v>
      </c>
      <c r="BB1011" s="28">
        <v>0</v>
      </c>
      <c r="BC1011" s="28">
        <v>0</v>
      </c>
      <c r="BD1011" s="28">
        <v>0</v>
      </c>
      <c r="BE1011" s="28">
        <v>0</v>
      </c>
      <c r="BF1011" s="28">
        <v>0</v>
      </c>
      <c r="BG1011" s="28">
        <v>0.382592816</v>
      </c>
      <c r="BH1011" s="28">
        <v>0</v>
      </c>
      <c r="BI1011" s="28">
        <v>0</v>
      </c>
      <c r="BJ1011" s="28">
        <v>0.382592816</v>
      </c>
      <c r="BK1011" s="28">
        <v>0</v>
      </c>
      <c r="BL1011" s="28">
        <v>0</v>
      </c>
      <c r="BM1011" s="28">
        <v>0</v>
      </c>
      <c r="BN1011" s="28">
        <v>0</v>
      </c>
      <c r="BO1011" s="28">
        <v>0</v>
      </c>
      <c r="BP1011" s="28">
        <v>0</v>
      </c>
      <c r="BQ1011" s="28">
        <v>0</v>
      </c>
      <c r="BR1011" s="28">
        <v>0</v>
      </c>
      <c r="BS1011" s="28">
        <v>0</v>
      </c>
      <c r="BT1011" s="28">
        <v>0</v>
      </c>
      <c r="BU1011" s="28">
        <v>0</v>
      </c>
      <c r="BV1011" s="31">
        <f t="shared" si="408"/>
        <v>0.382592816</v>
      </c>
      <c r="BW1011" s="31">
        <f t="shared" si="404"/>
        <v>0</v>
      </c>
      <c r="BX1011" s="31">
        <f t="shared" si="405"/>
        <v>0</v>
      </c>
      <c r="BY1011" s="31">
        <f t="shared" si="406"/>
        <v>0.382592816</v>
      </c>
      <c r="BZ1011" s="31">
        <f t="shared" si="407"/>
        <v>0</v>
      </c>
      <c r="CA1011" s="31">
        <f t="shared" si="409"/>
        <v>0.382592816</v>
      </c>
      <c r="CB1011" s="31">
        <f t="shared" si="410"/>
        <v>0</v>
      </c>
      <c r="CC1011" s="31">
        <f t="shared" si="411"/>
        <v>0</v>
      </c>
      <c r="CD1011" s="31">
        <f t="shared" si="412"/>
        <v>0.382592816</v>
      </c>
      <c r="CE1011" s="31">
        <f t="shared" si="413"/>
        <v>0</v>
      </c>
      <c r="CF1011" s="85" t="s">
        <v>1403</v>
      </c>
    </row>
    <row r="1012" spans="1:84" ht="54.75" customHeight="1" x14ac:dyDescent="0.25">
      <c r="A1012" s="7" t="s">
        <v>128</v>
      </c>
      <c r="B1012" s="17" t="s">
        <v>2586</v>
      </c>
      <c r="C1012" s="8" t="s">
        <v>1029</v>
      </c>
      <c r="D1012" s="63">
        <v>2018</v>
      </c>
      <c r="E1012" s="63">
        <v>2018</v>
      </c>
      <c r="F1012" s="63" t="s">
        <v>1358</v>
      </c>
      <c r="G1012" s="64">
        <v>0</v>
      </c>
      <c r="H1012" s="64">
        <f t="shared" si="417"/>
        <v>0.26533808040000001</v>
      </c>
      <c r="I1012" s="31" t="s">
        <v>1358</v>
      </c>
      <c r="J1012" s="31">
        <f>K1012/5.75</f>
        <v>4.6145753113043482E-2</v>
      </c>
      <c r="K1012" s="31">
        <f t="shared" si="418"/>
        <v>0.26533808040000001</v>
      </c>
      <c r="L1012" s="66" t="s">
        <v>2624</v>
      </c>
      <c r="M1012" s="64">
        <v>0</v>
      </c>
      <c r="N1012" s="31">
        <v>0</v>
      </c>
      <c r="O1012" s="65">
        <v>0</v>
      </c>
      <c r="P1012" s="28">
        <v>0</v>
      </c>
      <c r="Q1012" s="28">
        <v>0</v>
      </c>
      <c r="R1012" s="31">
        <v>0</v>
      </c>
      <c r="S1012" s="31">
        <f t="shared" si="415"/>
        <v>0</v>
      </c>
      <c r="T1012" s="31">
        <f t="shared" si="416"/>
        <v>0.26533808040000001</v>
      </c>
      <c r="U1012" s="31">
        <f t="shared" si="403"/>
        <v>0</v>
      </c>
      <c r="V1012" s="31">
        <f t="shared" si="419"/>
        <v>0</v>
      </c>
      <c r="W1012" s="31">
        <f t="shared" si="414"/>
        <v>0</v>
      </c>
      <c r="X1012" s="31">
        <v>0</v>
      </c>
      <c r="Y1012" s="28">
        <v>0</v>
      </c>
      <c r="Z1012" s="28">
        <v>0</v>
      </c>
      <c r="AA1012" s="28">
        <v>0</v>
      </c>
      <c r="AB1012" s="28">
        <v>0</v>
      </c>
      <c r="AC1012" s="28">
        <v>0</v>
      </c>
      <c r="AD1012" s="28">
        <v>0</v>
      </c>
      <c r="AE1012" s="28">
        <v>0</v>
      </c>
      <c r="AF1012" s="28">
        <v>0</v>
      </c>
      <c r="AG1012" s="28">
        <v>0</v>
      </c>
      <c r="AH1012" s="28">
        <v>0</v>
      </c>
      <c r="AI1012" s="28">
        <v>0</v>
      </c>
      <c r="AJ1012" s="28">
        <v>0</v>
      </c>
      <c r="AK1012" s="28">
        <v>0</v>
      </c>
      <c r="AL1012" s="28">
        <v>0</v>
      </c>
      <c r="AM1012" s="28">
        <v>0</v>
      </c>
      <c r="AN1012" s="28">
        <v>0</v>
      </c>
      <c r="AO1012" s="28">
        <v>0</v>
      </c>
      <c r="AP1012" s="28">
        <v>0</v>
      </c>
      <c r="AQ1012" s="28">
        <v>0</v>
      </c>
      <c r="AR1012" s="28">
        <v>0</v>
      </c>
      <c r="AS1012" s="28">
        <v>0</v>
      </c>
      <c r="AT1012" s="28">
        <v>0</v>
      </c>
      <c r="AU1012" s="28">
        <v>0</v>
      </c>
      <c r="AV1012" s="28">
        <v>0</v>
      </c>
      <c r="AW1012" s="28">
        <v>0</v>
      </c>
      <c r="AX1012" s="28">
        <v>0</v>
      </c>
      <c r="AY1012" s="28">
        <v>0</v>
      </c>
      <c r="AZ1012" s="28">
        <v>0</v>
      </c>
      <c r="BA1012" s="28">
        <v>0</v>
      </c>
      <c r="BB1012" s="28">
        <v>0</v>
      </c>
      <c r="BC1012" s="28">
        <v>0</v>
      </c>
      <c r="BD1012" s="28">
        <v>0</v>
      </c>
      <c r="BE1012" s="28">
        <v>0</v>
      </c>
      <c r="BF1012" s="28">
        <v>0</v>
      </c>
      <c r="BG1012" s="28">
        <v>0.26533808040000001</v>
      </c>
      <c r="BH1012" s="28">
        <v>0</v>
      </c>
      <c r="BI1012" s="28">
        <v>0</v>
      </c>
      <c r="BJ1012" s="28">
        <v>0.26533808040000001</v>
      </c>
      <c r="BK1012" s="28">
        <v>0</v>
      </c>
      <c r="BL1012" s="28">
        <v>0</v>
      </c>
      <c r="BM1012" s="28">
        <v>0</v>
      </c>
      <c r="BN1012" s="28">
        <v>0</v>
      </c>
      <c r="BO1012" s="28">
        <v>0</v>
      </c>
      <c r="BP1012" s="28">
        <v>0</v>
      </c>
      <c r="BQ1012" s="28">
        <v>0</v>
      </c>
      <c r="BR1012" s="28">
        <v>0</v>
      </c>
      <c r="BS1012" s="28">
        <v>0</v>
      </c>
      <c r="BT1012" s="28">
        <v>0</v>
      </c>
      <c r="BU1012" s="28">
        <v>0</v>
      </c>
      <c r="BV1012" s="31">
        <f t="shared" si="408"/>
        <v>0.26533808040000001</v>
      </c>
      <c r="BW1012" s="31">
        <f t="shared" si="404"/>
        <v>0</v>
      </c>
      <c r="BX1012" s="31">
        <f t="shared" si="405"/>
        <v>0</v>
      </c>
      <c r="BY1012" s="31">
        <f t="shared" si="406"/>
        <v>0.26533808040000001</v>
      </c>
      <c r="BZ1012" s="31">
        <f t="shared" si="407"/>
        <v>0</v>
      </c>
      <c r="CA1012" s="31">
        <f t="shared" si="409"/>
        <v>0.26533808040000001</v>
      </c>
      <c r="CB1012" s="31">
        <f t="shared" si="410"/>
        <v>0</v>
      </c>
      <c r="CC1012" s="31">
        <f t="shared" si="411"/>
        <v>0</v>
      </c>
      <c r="CD1012" s="31">
        <f t="shared" si="412"/>
        <v>0.26533808040000001</v>
      </c>
      <c r="CE1012" s="31">
        <f t="shared" si="413"/>
        <v>0</v>
      </c>
      <c r="CF1012" s="85" t="s">
        <v>1403</v>
      </c>
    </row>
    <row r="1013" spans="1:84" ht="54.75" customHeight="1" x14ac:dyDescent="0.25">
      <c r="A1013" s="7" t="s">
        <v>128</v>
      </c>
      <c r="B1013" s="17" t="s">
        <v>2587</v>
      </c>
      <c r="C1013" s="8" t="s">
        <v>1031</v>
      </c>
      <c r="D1013" s="63">
        <v>2018</v>
      </c>
      <c r="E1013" s="63">
        <v>2018</v>
      </c>
      <c r="F1013" s="63" t="s">
        <v>1358</v>
      </c>
      <c r="G1013" s="64">
        <v>0</v>
      </c>
      <c r="H1013" s="64">
        <f t="shared" si="417"/>
        <v>0.53898469420000006</v>
      </c>
      <c r="I1013" s="31" t="s">
        <v>1358</v>
      </c>
      <c r="J1013" s="31">
        <f>K1013/5.75</f>
        <v>9.3736468556521749E-2</v>
      </c>
      <c r="K1013" s="31">
        <f t="shared" si="418"/>
        <v>0.53898469420000006</v>
      </c>
      <c r="L1013" s="66" t="s">
        <v>2624</v>
      </c>
      <c r="M1013" s="64">
        <v>0</v>
      </c>
      <c r="N1013" s="31">
        <v>0</v>
      </c>
      <c r="O1013" s="65">
        <v>0</v>
      </c>
      <c r="P1013" s="28">
        <v>0</v>
      </c>
      <c r="Q1013" s="28">
        <v>0</v>
      </c>
      <c r="R1013" s="31">
        <v>0</v>
      </c>
      <c r="S1013" s="31">
        <f t="shared" si="415"/>
        <v>0</v>
      </c>
      <c r="T1013" s="31">
        <f t="shared" si="416"/>
        <v>0.53898469420000006</v>
      </c>
      <c r="U1013" s="31">
        <f t="shared" si="403"/>
        <v>0</v>
      </c>
      <c r="V1013" s="31">
        <f t="shared" si="419"/>
        <v>0</v>
      </c>
      <c r="W1013" s="31">
        <f t="shared" si="414"/>
        <v>0</v>
      </c>
      <c r="X1013" s="31">
        <v>0</v>
      </c>
      <c r="Y1013" s="28">
        <v>0</v>
      </c>
      <c r="Z1013" s="28">
        <v>0</v>
      </c>
      <c r="AA1013" s="28">
        <v>0</v>
      </c>
      <c r="AB1013" s="28">
        <v>0</v>
      </c>
      <c r="AC1013" s="28">
        <v>0</v>
      </c>
      <c r="AD1013" s="28">
        <v>0</v>
      </c>
      <c r="AE1013" s="28">
        <v>0</v>
      </c>
      <c r="AF1013" s="28">
        <v>0</v>
      </c>
      <c r="AG1013" s="28">
        <v>0</v>
      </c>
      <c r="AH1013" s="28">
        <v>0</v>
      </c>
      <c r="AI1013" s="28">
        <v>0</v>
      </c>
      <c r="AJ1013" s="28">
        <v>0</v>
      </c>
      <c r="AK1013" s="28">
        <v>0</v>
      </c>
      <c r="AL1013" s="28">
        <v>0</v>
      </c>
      <c r="AM1013" s="28">
        <v>0</v>
      </c>
      <c r="AN1013" s="28">
        <v>0</v>
      </c>
      <c r="AO1013" s="28">
        <v>0</v>
      </c>
      <c r="AP1013" s="28">
        <v>0</v>
      </c>
      <c r="AQ1013" s="28">
        <v>0</v>
      </c>
      <c r="AR1013" s="28">
        <v>0</v>
      </c>
      <c r="AS1013" s="28">
        <v>0</v>
      </c>
      <c r="AT1013" s="28">
        <v>0</v>
      </c>
      <c r="AU1013" s="28">
        <v>0</v>
      </c>
      <c r="AV1013" s="28">
        <v>0</v>
      </c>
      <c r="AW1013" s="28">
        <v>0</v>
      </c>
      <c r="AX1013" s="28">
        <v>0</v>
      </c>
      <c r="AY1013" s="28">
        <v>0</v>
      </c>
      <c r="AZ1013" s="28">
        <v>0</v>
      </c>
      <c r="BA1013" s="28">
        <v>0</v>
      </c>
      <c r="BB1013" s="28">
        <v>0</v>
      </c>
      <c r="BC1013" s="28">
        <v>0</v>
      </c>
      <c r="BD1013" s="28">
        <v>0</v>
      </c>
      <c r="BE1013" s="28">
        <v>0</v>
      </c>
      <c r="BF1013" s="28">
        <v>0</v>
      </c>
      <c r="BG1013" s="28">
        <v>0.53898469420000006</v>
      </c>
      <c r="BH1013" s="28">
        <v>0</v>
      </c>
      <c r="BI1013" s="28">
        <v>0</v>
      </c>
      <c r="BJ1013" s="28">
        <v>0.53898469420000006</v>
      </c>
      <c r="BK1013" s="28">
        <v>0</v>
      </c>
      <c r="BL1013" s="28">
        <v>0</v>
      </c>
      <c r="BM1013" s="28">
        <v>0</v>
      </c>
      <c r="BN1013" s="28">
        <v>0</v>
      </c>
      <c r="BO1013" s="28">
        <v>0</v>
      </c>
      <c r="BP1013" s="28">
        <v>0</v>
      </c>
      <c r="BQ1013" s="28">
        <v>0</v>
      </c>
      <c r="BR1013" s="28">
        <v>0</v>
      </c>
      <c r="BS1013" s="28">
        <v>0</v>
      </c>
      <c r="BT1013" s="28">
        <v>0</v>
      </c>
      <c r="BU1013" s="28">
        <v>0</v>
      </c>
      <c r="BV1013" s="31">
        <f t="shared" si="408"/>
        <v>0.53898469420000006</v>
      </c>
      <c r="BW1013" s="31">
        <f t="shared" si="404"/>
        <v>0</v>
      </c>
      <c r="BX1013" s="31">
        <f t="shared" si="405"/>
        <v>0</v>
      </c>
      <c r="BY1013" s="31">
        <f t="shared" si="406"/>
        <v>0.53898469420000006</v>
      </c>
      <c r="BZ1013" s="31">
        <f t="shared" si="407"/>
        <v>0</v>
      </c>
      <c r="CA1013" s="31">
        <f t="shared" si="409"/>
        <v>0.53898469420000006</v>
      </c>
      <c r="CB1013" s="31">
        <f t="shared" si="410"/>
        <v>0</v>
      </c>
      <c r="CC1013" s="31">
        <f t="shared" si="411"/>
        <v>0</v>
      </c>
      <c r="CD1013" s="31">
        <f t="shared" si="412"/>
        <v>0.53898469420000006</v>
      </c>
      <c r="CE1013" s="31">
        <f t="shared" si="413"/>
        <v>0</v>
      </c>
      <c r="CF1013" s="85" t="s">
        <v>1403</v>
      </c>
    </row>
    <row r="1014" spans="1:84" ht="54.75" customHeight="1" x14ac:dyDescent="0.25">
      <c r="A1014" s="7" t="s">
        <v>128</v>
      </c>
      <c r="B1014" s="17" t="s">
        <v>2588</v>
      </c>
      <c r="C1014" s="8" t="s">
        <v>1033</v>
      </c>
      <c r="D1014" s="63">
        <v>2018</v>
      </c>
      <c r="E1014" s="63">
        <v>2018</v>
      </c>
      <c r="F1014" s="63" t="s">
        <v>1358</v>
      </c>
      <c r="G1014" s="64">
        <v>0</v>
      </c>
      <c r="H1014" s="64">
        <f t="shared" si="417"/>
        <v>8.3383708799999998E-2</v>
      </c>
      <c r="I1014" s="31" t="s">
        <v>1358</v>
      </c>
      <c r="J1014" s="31">
        <f>K1014/5.75</f>
        <v>1.4501514573913044E-2</v>
      </c>
      <c r="K1014" s="31">
        <f t="shared" si="418"/>
        <v>8.3383708799999998E-2</v>
      </c>
      <c r="L1014" s="66" t="s">
        <v>2624</v>
      </c>
      <c r="M1014" s="64">
        <v>0</v>
      </c>
      <c r="N1014" s="31">
        <v>0</v>
      </c>
      <c r="O1014" s="65">
        <v>0</v>
      </c>
      <c r="P1014" s="28">
        <v>0</v>
      </c>
      <c r="Q1014" s="28">
        <v>0</v>
      </c>
      <c r="R1014" s="31">
        <v>0</v>
      </c>
      <c r="S1014" s="31">
        <f t="shared" si="415"/>
        <v>0</v>
      </c>
      <c r="T1014" s="31">
        <f t="shared" si="416"/>
        <v>8.3383708799999998E-2</v>
      </c>
      <c r="U1014" s="31">
        <f t="shared" si="403"/>
        <v>0</v>
      </c>
      <c r="V1014" s="31">
        <f t="shared" si="419"/>
        <v>0</v>
      </c>
      <c r="W1014" s="31">
        <f t="shared" si="414"/>
        <v>0</v>
      </c>
      <c r="X1014" s="31">
        <v>0</v>
      </c>
      <c r="Y1014" s="28">
        <v>0</v>
      </c>
      <c r="Z1014" s="28">
        <v>0</v>
      </c>
      <c r="AA1014" s="28">
        <v>0</v>
      </c>
      <c r="AB1014" s="28">
        <v>0</v>
      </c>
      <c r="AC1014" s="28">
        <v>0</v>
      </c>
      <c r="AD1014" s="28">
        <v>0</v>
      </c>
      <c r="AE1014" s="28">
        <v>0</v>
      </c>
      <c r="AF1014" s="28">
        <v>0</v>
      </c>
      <c r="AG1014" s="28">
        <v>0</v>
      </c>
      <c r="AH1014" s="28">
        <v>0</v>
      </c>
      <c r="AI1014" s="28">
        <v>0</v>
      </c>
      <c r="AJ1014" s="28">
        <v>0</v>
      </c>
      <c r="AK1014" s="28">
        <v>0</v>
      </c>
      <c r="AL1014" s="28">
        <v>0</v>
      </c>
      <c r="AM1014" s="28">
        <v>0</v>
      </c>
      <c r="AN1014" s="28">
        <v>0</v>
      </c>
      <c r="AO1014" s="28">
        <v>0</v>
      </c>
      <c r="AP1014" s="28">
        <v>0</v>
      </c>
      <c r="AQ1014" s="28">
        <v>0</v>
      </c>
      <c r="AR1014" s="28">
        <v>0</v>
      </c>
      <c r="AS1014" s="28">
        <v>0</v>
      </c>
      <c r="AT1014" s="28">
        <v>0</v>
      </c>
      <c r="AU1014" s="28">
        <v>0</v>
      </c>
      <c r="AV1014" s="28">
        <v>0</v>
      </c>
      <c r="AW1014" s="28">
        <v>0</v>
      </c>
      <c r="AX1014" s="28">
        <v>0</v>
      </c>
      <c r="AY1014" s="28">
        <v>0</v>
      </c>
      <c r="AZ1014" s="28">
        <v>0</v>
      </c>
      <c r="BA1014" s="28">
        <v>0</v>
      </c>
      <c r="BB1014" s="28">
        <v>0</v>
      </c>
      <c r="BC1014" s="28">
        <v>0</v>
      </c>
      <c r="BD1014" s="28">
        <v>0</v>
      </c>
      <c r="BE1014" s="28">
        <v>0</v>
      </c>
      <c r="BF1014" s="28">
        <v>0</v>
      </c>
      <c r="BG1014" s="28">
        <v>8.3383708799999998E-2</v>
      </c>
      <c r="BH1014" s="28">
        <v>0</v>
      </c>
      <c r="BI1014" s="28">
        <v>0</v>
      </c>
      <c r="BJ1014" s="28">
        <v>8.3383708799999998E-2</v>
      </c>
      <c r="BK1014" s="28">
        <v>0</v>
      </c>
      <c r="BL1014" s="28">
        <v>0</v>
      </c>
      <c r="BM1014" s="28">
        <v>0</v>
      </c>
      <c r="BN1014" s="28">
        <v>0</v>
      </c>
      <c r="BO1014" s="28">
        <v>0</v>
      </c>
      <c r="BP1014" s="28">
        <v>0</v>
      </c>
      <c r="BQ1014" s="28">
        <v>0</v>
      </c>
      <c r="BR1014" s="28">
        <v>0</v>
      </c>
      <c r="BS1014" s="28">
        <v>0</v>
      </c>
      <c r="BT1014" s="28">
        <v>0</v>
      </c>
      <c r="BU1014" s="28">
        <v>0</v>
      </c>
      <c r="BV1014" s="31">
        <f t="shared" si="408"/>
        <v>8.3383708799999998E-2</v>
      </c>
      <c r="BW1014" s="31">
        <f t="shared" si="404"/>
        <v>0</v>
      </c>
      <c r="BX1014" s="31">
        <f t="shared" si="405"/>
        <v>0</v>
      </c>
      <c r="BY1014" s="31">
        <f t="shared" si="406"/>
        <v>8.3383708799999998E-2</v>
      </c>
      <c r="BZ1014" s="31">
        <f t="shared" si="407"/>
        <v>0</v>
      </c>
      <c r="CA1014" s="31">
        <f t="shared" si="409"/>
        <v>8.3383708799999998E-2</v>
      </c>
      <c r="CB1014" s="31">
        <f t="shared" si="410"/>
        <v>0</v>
      </c>
      <c r="CC1014" s="31">
        <f t="shared" si="411"/>
        <v>0</v>
      </c>
      <c r="CD1014" s="31">
        <f t="shared" si="412"/>
        <v>8.3383708799999998E-2</v>
      </c>
      <c r="CE1014" s="31">
        <f t="shared" si="413"/>
        <v>0</v>
      </c>
      <c r="CF1014" s="85" t="s">
        <v>1403</v>
      </c>
    </row>
    <row r="1015" spans="1:84" ht="54.75" customHeight="1" x14ac:dyDescent="0.25">
      <c r="A1015" s="7" t="s">
        <v>128</v>
      </c>
      <c r="B1015" s="17" t="s">
        <v>2589</v>
      </c>
      <c r="C1015" s="8" t="s">
        <v>1035</v>
      </c>
      <c r="D1015" s="63">
        <v>2018</v>
      </c>
      <c r="E1015" s="63">
        <v>2018</v>
      </c>
      <c r="F1015" s="63" t="s">
        <v>1358</v>
      </c>
      <c r="G1015" s="64">
        <v>0</v>
      </c>
      <c r="H1015" s="64">
        <f t="shared" si="417"/>
        <v>0.25540450999999997</v>
      </c>
      <c r="I1015" s="31" t="s">
        <v>1358</v>
      </c>
      <c r="J1015" s="31">
        <f>K1015/5.75</f>
        <v>4.4418175652173909E-2</v>
      </c>
      <c r="K1015" s="31">
        <f t="shared" si="418"/>
        <v>0.25540450999999997</v>
      </c>
      <c r="L1015" s="66" t="s">
        <v>2624</v>
      </c>
      <c r="M1015" s="64">
        <v>0</v>
      </c>
      <c r="N1015" s="31">
        <v>0</v>
      </c>
      <c r="O1015" s="65">
        <v>0</v>
      </c>
      <c r="P1015" s="28">
        <v>0</v>
      </c>
      <c r="Q1015" s="28">
        <v>0</v>
      </c>
      <c r="R1015" s="31">
        <v>0</v>
      </c>
      <c r="S1015" s="31">
        <f t="shared" si="415"/>
        <v>0</v>
      </c>
      <c r="T1015" s="31">
        <f t="shared" si="416"/>
        <v>0.25540450999999997</v>
      </c>
      <c r="U1015" s="31">
        <f t="shared" si="403"/>
        <v>0</v>
      </c>
      <c r="V1015" s="31">
        <f t="shared" si="419"/>
        <v>0</v>
      </c>
      <c r="W1015" s="31">
        <f t="shared" si="414"/>
        <v>0</v>
      </c>
      <c r="X1015" s="31">
        <v>0</v>
      </c>
      <c r="Y1015" s="28">
        <v>0</v>
      </c>
      <c r="Z1015" s="28">
        <v>0</v>
      </c>
      <c r="AA1015" s="28">
        <v>0</v>
      </c>
      <c r="AB1015" s="28">
        <v>0</v>
      </c>
      <c r="AC1015" s="28">
        <v>0</v>
      </c>
      <c r="AD1015" s="28">
        <v>0</v>
      </c>
      <c r="AE1015" s="28">
        <v>0</v>
      </c>
      <c r="AF1015" s="28">
        <v>0</v>
      </c>
      <c r="AG1015" s="28">
        <v>0</v>
      </c>
      <c r="AH1015" s="28">
        <v>0</v>
      </c>
      <c r="AI1015" s="28">
        <v>0</v>
      </c>
      <c r="AJ1015" s="28">
        <v>0</v>
      </c>
      <c r="AK1015" s="28">
        <v>0</v>
      </c>
      <c r="AL1015" s="28">
        <v>0</v>
      </c>
      <c r="AM1015" s="28">
        <v>0</v>
      </c>
      <c r="AN1015" s="28">
        <v>0</v>
      </c>
      <c r="AO1015" s="28">
        <v>0</v>
      </c>
      <c r="AP1015" s="28">
        <v>0</v>
      </c>
      <c r="AQ1015" s="28">
        <v>0</v>
      </c>
      <c r="AR1015" s="28">
        <v>0</v>
      </c>
      <c r="AS1015" s="28">
        <v>0</v>
      </c>
      <c r="AT1015" s="28">
        <v>0</v>
      </c>
      <c r="AU1015" s="28">
        <v>0</v>
      </c>
      <c r="AV1015" s="28">
        <v>0</v>
      </c>
      <c r="AW1015" s="28">
        <v>0</v>
      </c>
      <c r="AX1015" s="28">
        <v>0</v>
      </c>
      <c r="AY1015" s="28">
        <v>0</v>
      </c>
      <c r="AZ1015" s="28">
        <v>0</v>
      </c>
      <c r="BA1015" s="28">
        <v>0</v>
      </c>
      <c r="BB1015" s="28">
        <v>0</v>
      </c>
      <c r="BC1015" s="28">
        <v>0</v>
      </c>
      <c r="BD1015" s="28">
        <v>0</v>
      </c>
      <c r="BE1015" s="28">
        <v>0</v>
      </c>
      <c r="BF1015" s="28">
        <v>0</v>
      </c>
      <c r="BG1015" s="28">
        <v>0.25540450999999997</v>
      </c>
      <c r="BH1015" s="28">
        <v>0</v>
      </c>
      <c r="BI1015" s="28">
        <v>0</v>
      </c>
      <c r="BJ1015" s="28">
        <v>0.25540450999999997</v>
      </c>
      <c r="BK1015" s="28">
        <v>0</v>
      </c>
      <c r="BL1015" s="28">
        <v>0</v>
      </c>
      <c r="BM1015" s="28">
        <v>0</v>
      </c>
      <c r="BN1015" s="28">
        <v>0</v>
      </c>
      <c r="BO1015" s="28">
        <v>0</v>
      </c>
      <c r="BP1015" s="28">
        <v>0</v>
      </c>
      <c r="BQ1015" s="28">
        <v>0</v>
      </c>
      <c r="BR1015" s="28">
        <v>0</v>
      </c>
      <c r="BS1015" s="28">
        <v>0</v>
      </c>
      <c r="BT1015" s="28">
        <v>0</v>
      </c>
      <c r="BU1015" s="28">
        <v>0</v>
      </c>
      <c r="BV1015" s="31">
        <f t="shared" si="408"/>
        <v>0.25540450999999997</v>
      </c>
      <c r="BW1015" s="31">
        <f t="shared" si="404"/>
        <v>0</v>
      </c>
      <c r="BX1015" s="31">
        <f t="shared" si="405"/>
        <v>0</v>
      </c>
      <c r="BY1015" s="31">
        <f t="shared" si="406"/>
        <v>0.25540450999999997</v>
      </c>
      <c r="BZ1015" s="31">
        <f t="shared" si="407"/>
        <v>0</v>
      </c>
      <c r="CA1015" s="31">
        <f t="shared" si="409"/>
        <v>0.25540450999999997</v>
      </c>
      <c r="CB1015" s="31">
        <f t="shared" si="410"/>
        <v>0</v>
      </c>
      <c r="CC1015" s="31">
        <f t="shared" si="411"/>
        <v>0</v>
      </c>
      <c r="CD1015" s="31">
        <f t="shared" si="412"/>
        <v>0.25540450999999997</v>
      </c>
      <c r="CE1015" s="31">
        <f t="shared" si="413"/>
        <v>0</v>
      </c>
      <c r="CF1015" s="85" t="s">
        <v>1403</v>
      </c>
    </row>
    <row r="1016" spans="1:84" ht="54.75" customHeight="1" x14ac:dyDescent="0.25">
      <c r="A1016" s="7" t="s">
        <v>128</v>
      </c>
      <c r="B1016" s="17" t="s">
        <v>1026</v>
      </c>
      <c r="C1016" s="8" t="s">
        <v>1027</v>
      </c>
      <c r="D1016" s="63">
        <v>2018</v>
      </c>
      <c r="E1016" s="63">
        <v>2018</v>
      </c>
      <c r="F1016" s="63" t="s">
        <v>1358</v>
      </c>
      <c r="G1016" s="64">
        <v>1.3969985294117646</v>
      </c>
      <c r="H1016" s="64">
        <f t="shared" si="417"/>
        <v>0</v>
      </c>
      <c r="I1016" s="31" t="s">
        <v>1314</v>
      </c>
      <c r="J1016" s="31">
        <v>0</v>
      </c>
      <c r="K1016" s="31">
        <f t="shared" si="418"/>
        <v>0</v>
      </c>
      <c r="L1016" s="66" t="s">
        <v>1314</v>
      </c>
      <c r="M1016" s="64">
        <v>0</v>
      </c>
      <c r="N1016" s="31">
        <v>0</v>
      </c>
      <c r="O1016" s="65">
        <v>14.021394839999999</v>
      </c>
      <c r="P1016" s="28">
        <v>16.124604065999996</v>
      </c>
      <c r="Q1016" s="28">
        <v>0</v>
      </c>
      <c r="R1016" s="31">
        <v>0</v>
      </c>
      <c r="S1016" s="31">
        <f t="shared" si="415"/>
        <v>0</v>
      </c>
      <c r="T1016" s="31">
        <f t="shared" si="416"/>
        <v>0</v>
      </c>
      <c r="U1016" s="31">
        <f t="shared" ref="U1016:U1079" si="420">X1016+AH1016+AR1016+BB1016+BL1016</f>
        <v>0</v>
      </c>
      <c r="V1016" s="31">
        <f t="shared" si="419"/>
        <v>0</v>
      </c>
      <c r="W1016" s="31">
        <f t="shared" si="414"/>
        <v>0</v>
      </c>
      <c r="X1016" s="31">
        <v>0</v>
      </c>
      <c r="Y1016" s="28">
        <v>0</v>
      </c>
      <c r="Z1016" s="28">
        <v>0</v>
      </c>
      <c r="AA1016" s="28">
        <v>0</v>
      </c>
      <c r="AB1016" s="28">
        <v>0</v>
      </c>
      <c r="AC1016" s="28">
        <v>0</v>
      </c>
      <c r="AD1016" s="28">
        <v>0</v>
      </c>
      <c r="AE1016" s="28">
        <v>0</v>
      </c>
      <c r="AF1016" s="28">
        <v>0</v>
      </c>
      <c r="AG1016" s="28">
        <v>0</v>
      </c>
      <c r="AH1016" s="28">
        <v>0</v>
      </c>
      <c r="AI1016" s="28">
        <v>0</v>
      </c>
      <c r="AJ1016" s="28">
        <v>0</v>
      </c>
      <c r="AK1016" s="28">
        <v>0</v>
      </c>
      <c r="AL1016" s="28">
        <v>0</v>
      </c>
      <c r="AM1016" s="28">
        <v>0</v>
      </c>
      <c r="AN1016" s="28">
        <v>0</v>
      </c>
      <c r="AO1016" s="28">
        <v>0</v>
      </c>
      <c r="AP1016" s="28">
        <v>0</v>
      </c>
      <c r="AQ1016" s="28">
        <v>0</v>
      </c>
      <c r="AR1016" s="28">
        <v>0</v>
      </c>
      <c r="AS1016" s="28">
        <v>0</v>
      </c>
      <c r="AT1016" s="28">
        <v>0</v>
      </c>
      <c r="AU1016" s="28">
        <v>0</v>
      </c>
      <c r="AV1016" s="28">
        <v>0</v>
      </c>
      <c r="AW1016" s="28">
        <v>0</v>
      </c>
      <c r="AX1016" s="28">
        <v>0</v>
      </c>
      <c r="AY1016" s="28">
        <v>0</v>
      </c>
      <c r="AZ1016" s="28">
        <v>0</v>
      </c>
      <c r="BA1016" s="28">
        <v>0</v>
      </c>
      <c r="BB1016" s="28">
        <v>0</v>
      </c>
      <c r="BC1016" s="28">
        <v>0</v>
      </c>
      <c r="BD1016" s="28">
        <v>0</v>
      </c>
      <c r="BE1016" s="28">
        <v>0</v>
      </c>
      <c r="BF1016" s="28">
        <v>0</v>
      </c>
      <c r="BG1016" s="28">
        <v>0</v>
      </c>
      <c r="BH1016" s="28">
        <v>0</v>
      </c>
      <c r="BI1016" s="28">
        <v>0</v>
      </c>
      <c r="BJ1016" s="28">
        <v>0</v>
      </c>
      <c r="BK1016" s="28">
        <v>0</v>
      </c>
      <c r="BL1016" s="28">
        <v>0</v>
      </c>
      <c r="BM1016" s="28">
        <v>0</v>
      </c>
      <c r="BN1016" s="28">
        <v>0</v>
      </c>
      <c r="BO1016" s="28">
        <v>0</v>
      </c>
      <c r="BP1016" s="28">
        <v>0</v>
      </c>
      <c r="BQ1016" s="28">
        <v>0</v>
      </c>
      <c r="BR1016" s="28">
        <v>0</v>
      </c>
      <c r="BS1016" s="28">
        <v>0</v>
      </c>
      <c r="BT1016" s="28">
        <v>0</v>
      </c>
      <c r="BU1016" s="28">
        <v>0</v>
      </c>
      <c r="BV1016" s="31">
        <f t="shared" si="408"/>
        <v>0</v>
      </c>
      <c r="BW1016" s="31">
        <f t="shared" si="404"/>
        <v>0</v>
      </c>
      <c r="BX1016" s="31">
        <f t="shared" si="405"/>
        <v>0</v>
      </c>
      <c r="BY1016" s="31">
        <f t="shared" si="406"/>
        <v>0</v>
      </c>
      <c r="BZ1016" s="31">
        <f t="shared" si="407"/>
        <v>0</v>
      </c>
      <c r="CA1016" s="31">
        <f t="shared" si="409"/>
        <v>0</v>
      </c>
      <c r="CB1016" s="31">
        <f t="shared" si="410"/>
        <v>0</v>
      </c>
      <c r="CC1016" s="31">
        <f t="shared" si="411"/>
        <v>0</v>
      </c>
      <c r="CD1016" s="31">
        <f t="shared" si="412"/>
        <v>0</v>
      </c>
      <c r="CE1016" s="31">
        <f t="shared" si="413"/>
        <v>0</v>
      </c>
      <c r="CF1016" s="85" t="s">
        <v>1972</v>
      </c>
    </row>
    <row r="1017" spans="1:84" ht="54.75" customHeight="1" x14ac:dyDescent="0.25">
      <c r="A1017" s="7" t="s">
        <v>128</v>
      </c>
      <c r="B1017" s="17" t="s">
        <v>1028</v>
      </c>
      <c r="C1017" s="8" t="s">
        <v>1029</v>
      </c>
      <c r="D1017" s="63">
        <v>2018</v>
      </c>
      <c r="E1017" s="63">
        <v>2018</v>
      </c>
      <c r="F1017" s="63" t="s">
        <v>1358</v>
      </c>
      <c r="G1017" s="64">
        <v>0.61274584967320256</v>
      </c>
      <c r="H1017" s="64">
        <f t="shared" si="417"/>
        <v>0</v>
      </c>
      <c r="I1017" s="31" t="s">
        <v>1314</v>
      </c>
      <c r="J1017" s="31">
        <v>0</v>
      </c>
      <c r="K1017" s="31">
        <f t="shared" si="418"/>
        <v>0</v>
      </c>
      <c r="L1017" s="66" t="s">
        <v>1314</v>
      </c>
      <c r="M1017" s="64">
        <v>0</v>
      </c>
      <c r="N1017" s="31">
        <v>0</v>
      </c>
      <c r="O1017" s="65">
        <v>6.1500075439999993</v>
      </c>
      <c r="P1017" s="28">
        <v>7.0725086755999982</v>
      </c>
      <c r="Q1017" s="28">
        <v>0</v>
      </c>
      <c r="R1017" s="31">
        <v>0</v>
      </c>
      <c r="S1017" s="31">
        <f t="shared" si="415"/>
        <v>0</v>
      </c>
      <c r="T1017" s="31">
        <f t="shared" si="416"/>
        <v>0</v>
      </c>
      <c r="U1017" s="31">
        <f t="shared" si="420"/>
        <v>0</v>
      </c>
      <c r="V1017" s="31">
        <f t="shared" si="419"/>
        <v>0</v>
      </c>
      <c r="W1017" s="31">
        <f t="shared" si="414"/>
        <v>0</v>
      </c>
      <c r="X1017" s="31">
        <v>0</v>
      </c>
      <c r="Y1017" s="28">
        <v>0</v>
      </c>
      <c r="Z1017" s="28">
        <v>0</v>
      </c>
      <c r="AA1017" s="28">
        <v>0</v>
      </c>
      <c r="AB1017" s="28">
        <v>0</v>
      </c>
      <c r="AC1017" s="28">
        <v>0</v>
      </c>
      <c r="AD1017" s="28">
        <v>0</v>
      </c>
      <c r="AE1017" s="28">
        <v>0</v>
      </c>
      <c r="AF1017" s="28">
        <v>0</v>
      </c>
      <c r="AG1017" s="28">
        <v>0</v>
      </c>
      <c r="AH1017" s="28">
        <v>0</v>
      </c>
      <c r="AI1017" s="28">
        <v>0</v>
      </c>
      <c r="AJ1017" s="28">
        <v>0</v>
      </c>
      <c r="AK1017" s="28">
        <v>0</v>
      </c>
      <c r="AL1017" s="28">
        <v>0</v>
      </c>
      <c r="AM1017" s="28">
        <v>0</v>
      </c>
      <c r="AN1017" s="28">
        <v>0</v>
      </c>
      <c r="AO1017" s="28">
        <v>0</v>
      </c>
      <c r="AP1017" s="28">
        <v>0</v>
      </c>
      <c r="AQ1017" s="28">
        <v>0</v>
      </c>
      <c r="AR1017" s="28">
        <v>0</v>
      </c>
      <c r="AS1017" s="28">
        <v>0</v>
      </c>
      <c r="AT1017" s="28">
        <v>0</v>
      </c>
      <c r="AU1017" s="28">
        <v>0</v>
      </c>
      <c r="AV1017" s="28">
        <v>0</v>
      </c>
      <c r="AW1017" s="28">
        <v>0</v>
      </c>
      <c r="AX1017" s="28">
        <v>0</v>
      </c>
      <c r="AY1017" s="28">
        <v>0</v>
      </c>
      <c r="AZ1017" s="28">
        <v>0</v>
      </c>
      <c r="BA1017" s="28">
        <v>0</v>
      </c>
      <c r="BB1017" s="28">
        <v>0</v>
      </c>
      <c r="BC1017" s="28">
        <v>0</v>
      </c>
      <c r="BD1017" s="28">
        <v>0</v>
      </c>
      <c r="BE1017" s="28">
        <v>0</v>
      </c>
      <c r="BF1017" s="28">
        <v>0</v>
      </c>
      <c r="BG1017" s="28">
        <v>0</v>
      </c>
      <c r="BH1017" s="28">
        <v>0</v>
      </c>
      <c r="BI1017" s="28">
        <v>0</v>
      </c>
      <c r="BJ1017" s="28">
        <v>0</v>
      </c>
      <c r="BK1017" s="28">
        <v>0</v>
      </c>
      <c r="BL1017" s="28">
        <v>0</v>
      </c>
      <c r="BM1017" s="28">
        <v>0</v>
      </c>
      <c r="BN1017" s="28">
        <v>0</v>
      </c>
      <c r="BO1017" s="28">
        <v>0</v>
      </c>
      <c r="BP1017" s="28">
        <v>0</v>
      </c>
      <c r="BQ1017" s="28">
        <v>0</v>
      </c>
      <c r="BR1017" s="28">
        <v>0</v>
      </c>
      <c r="BS1017" s="28">
        <v>0</v>
      </c>
      <c r="BT1017" s="28">
        <v>0</v>
      </c>
      <c r="BU1017" s="28">
        <v>0</v>
      </c>
      <c r="BV1017" s="31">
        <f t="shared" si="408"/>
        <v>0</v>
      </c>
      <c r="BW1017" s="31">
        <f t="shared" ref="BW1017:BW1080" si="421">AI1017+AN1017+AS1017+AX1017+BC1017+BH1017+BM1017</f>
        <v>0</v>
      </c>
      <c r="BX1017" s="31">
        <f t="shared" ref="BX1017:BX1080" si="422">AJ1017+AO1017+AT1017+AY1017+BD1017+BI1017+BN1017</f>
        <v>0</v>
      </c>
      <c r="BY1017" s="31">
        <f t="shared" ref="BY1017:BY1080" si="423">AK1017+AP1017+AU1017+AZ1017+BE1017+BJ1017+BO1017</f>
        <v>0</v>
      </c>
      <c r="BZ1017" s="31">
        <f t="shared" ref="BZ1017:BZ1080" si="424">AL1017+AQ1017+AV1017+BA1017+BF1017+BK1017+BP1017</f>
        <v>0</v>
      </c>
      <c r="CA1017" s="31">
        <f t="shared" si="409"/>
        <v>0</v>
      </c>
      <c r="CB1017" s="31">
        <f t="shared" si="410"/>
        <v>0</v>
      </c>
      <c r="CC1017" s="31">
        <f t="shared" si="411"/>
        <v>0</v>
      </c>
      <c r="CD1017" s="31">
        <f t="shared" si="412"/>
        <v>0</v>
      </c>
      <c r="CE1017" s="31">
        <f t="shared" si="413"/>
        <v>0</v>
      </c>
      <c r="CF1017" s="85" t="s">
        <v>1972</v>
      </c>
    </row>
    <row r="1018" spans="1:84" ht="54.75" customHeight="1" x14ac:dyDescent="0.25">
      <c r="A1018" s="7" t="s">
        <v>128</v>
      </c>
      <c r="B1018" s="17" t="s">
        <v>1030</v>
      </c>
      <c r="C1018" s="8" t="s">
        <v>1031</v>
      </c>
      <c r="D1018" s="63">
        <v>2018</v>
      </c>
      <c r="E1018" s="63">
        <v>2018</v>
      </c>
      <c r="F1018" s="63" t="s">
        <v>1358</v>
      </c>
      <c r="G1018" s="64">
        <v>0.61274584967320256</v>
      </c>
      <c r="H1018" s="64">
        <f t="shared" si="417"/>
        <v>0</v>
      </c>
      <c r="I1018" s="31" t="s">
        <v>1314</v>
      </c>
      <c r="J1018" s="31">
        <v>0</v>
      </c>
      <c r="K1018" s="31">
        <f t="shared" si="418"/>
        <v>0</v>
      </c>
      <c r="L1018" s="66" t="s">
        <v>1314</v>
      </c>
      <c r="M1018" s="64">
        <v>0</v>
      </c>
      <c r="N1018" s="31">
        <v>0</v>
      </c>
      <c r="O1018" s="65">
        <v>6.1500075439999993</v>
      </c>
      <c r="P1018" s="28">
        <v>7.0725086755999982</v>
      </c>
      <c r="Q1018" s="28">
        <v>0</v>
      </c>
      <c r="R1018" s="31">
        <v>0</v>
      </c>
      <c r="S1018" s="31">
        <f t="shared" si="415"/>
        <v>0</v>
      </c>
      <c r="T1018" s="31">
        <f t="shared" si="416"/>
        <v>0</v>
      </c>
      <c r="U1018" s="31">
        <f t="shared" si="420"/>
        <v>0</v>
      </c>
      <c r="V1018" s="31">
        <f t="shared" si="419"/>
        <v>0</v>
      </c>
      <c r="W1018" s="31">
        <f t="shared" si="414"/>
        <v>0</v>
      </c>
      <c r="X1018" s="31">
        <v>0</v>
      </c>
      <c r="Y1018" s="28">
        <v>0</v>
      </c>
      <c r="Z1018" s="28">
        <v>0</v>
      </c>
      <c r="AA1018" s="28">
        <v>0</v>
      </c>
      <c r="AB1018" s="28">
        <v>0</v>
      </c>
      <c r="AC1018" s="28">
        <v>0</v>
      </c>
      <c r="AD1018" s="28">
        <v>0</v>
      </c>
      <c r="AE1018" s="28">
        <v>0</v>
      </c>
      <c r="AF1018" s="28">
        <v>0</v>
      </c>
      <c r="AG1018" s="28">
        <v>0</v>
      </c>
      <c r="AH1018" s="28">
        <v>0</v>
      </c>
      <c r="AI1018" s="28">
        <v>0</v>
      </c>
      <c r="AJ1018" s="28">
        <v>0</v>
      </c>
      <c r="AK1018" s="28">
        <v>0</v>
      </c>
      <c r="AL1018" s="28">
        <v>0</v>
      </c>
      <c r="AM1018" s="28">
        <v>0</v>
      </c>
      <c r="AN1018" s="28">
        <v>0</v>
      </c>
      <c r="AO1018" s="28">
        <v>0</v>
      </c>
      <c r="AP1018" s="28">
        <v>0</v>
      </c>
      <c r="AQ1018" s="28">
        <v>0</v>
      </c>
      <c r="AR1018" s="28">
        <v>0</v>
      </c>
      <c r="AS1018" s="28">
        <v>0</v>
      </c>
      <c r="AT1018" s="28">
        <v>0</v>
      </c>
      <c r="AU1018" s="28">
        <v>0</v>
      </c>
      <c r="AV1018" s="28">
        <v>0</v>
      </c>
      <c r="AW1018" s="28">
        <v>0</v>
      </c>
      <c r="AX1018" s="28">
        <v>0</v>
      </c>
      <c r="AY1018" s="28">
        <v>0</v>
      </c>
      <c r="AZ1018" s="28">
        <v>0</v>
      </c>
      <c r="BA1018" s="28">
        <v>0</v>
      </c>
      <c r="BB1018" s="28">
        <v>0</v>
      </c>
      <c r="BC1018" s="28">
        <v>0</v>
      </c>
      <c r="BD1018" s="28">
        <v>0</v>
      </c>
      <c r="BE1018" s="28">
        <v>0</v>
      </c>
      <c r="BF1018" s="28">
        <v>0</v>
      </c>
      <c r="BG1018" s="28">
        <v>0</v>
      </c>
      <c r="BH1018" s="28">
        <v>0</v>
      </c>
      <c r="BI1018" s="28">
        <v>0</v>
      </c>
      <c r="BJ1018" s="28">
        <v>0</v>
      </c>
      <c r="BK1018" s="28">
        <v>0</v>
      </c>
      <c r="BL1018" s="28">
        <v>0</v>
      </c>
      <c r="BM1018" s="28">
        <v>0</v>
      </c>
      <c r="BN1018" s="28">
        <v>0</v>
      </c>
      <c r="BO1018" s="28">
        <v>0</v>
      </c>
      <c r="BP1018" s="28">
        <v>0</v>
      </c>
      <c r="BQ1018" s="28">
        <v>0</v>
      </c>
      <c r="BR1018" s="28">
        <v>0</v>
      </c>
      <c r="BS1018" s="28">
        <v>0</v>
      </c>
      <c r="BT1018" s="28">
        <v>0</v>
      </c>
      <c r="BU1018" s="28">
        <v>0</v>
      </c>
      <c r="BV1018" s="31">
        <f t="shared" ref="BV1018:BV1081" si="425">AH1018+AM1018+AR1018+AW1018+BB1018+BG1018+BL1018</f>
        <v>0</v>
      </c>
      <c r="BW1018" s="31">
        <f t="shared" si="421"/>
        <v>0</v>
      </c>
      <c r="BX1018" s="31">
        <f t="shared" si="422"/>
        <v>0</v>
      </c>
      <c r="BY1018" s="31">
        <f t="shared" si="423"/>
        <v>0</v>
      </c>
      <c r="BZ1018" s="31">
        <f t="shared" si="424"/>
        <v>0</v>
      </c>
      <c r="CA1018" s="31">
        <f t="shared" ref="CA1018:CA1081" si="426">AM1018+AW1018+BG1018+BQ1018</f>
        <v>0</v>
      </c>
      <c r="CB1018" s="31">
        <f t="shared" ref="CB1018:CB1081" si="427">AN1018+AX1018+BH1018+BR1018</f>
        <v>0</v>
      </c>
      <c r="CC1018" s="31">
        <f t="shared" ref="CC1018:CC1081" si="428">AO1018+AY1018+BI1018+BS1018</f>
        <v>0</v>
      </c>
      <c r="CD1018" s="31">
        <f t="shared" ref="CD1018:CD1081" si="429">AP1018+AZ1018+BJ1018+BT1018</f>
        <v>0</v>
      </c>
      <c r="CE1018" s="31">
        <f t="shared" ref="CE1018:CE1081" si="430">AQ1018+BA1018+BK1018+BU1018</f>
        <v>0</v>
      </c>
      <c r="CF1018" s="85" t="s">
        <v>1972</v>
      </c>
    </row>
    <row r="1019" spans="1:84" ht="54.75" customHeight="1" x14ac:dyDescent="0.25">
      <c r="A1019" s="7" t="s">
        <v>128</v>
      </c>
      <c r="B1019" s="17" t="s">
        <v>1032</v>
      </c>
      <c r="C1019" s="8" t="s">
        <v>1033</v>
      </c>
      <c r="D1019" s="63">
        <v>2018</v>
      </c>
      <c r="E1019" s="63">
        <v>2018</v>
      </c>
      <c r="F1019" s="63" t="s">
        <v>1358</v>
      </c>
      <c r="G1019" s="64">
        <v>1.0718024836601308</v>
      </c>
      <c r="H1019" s="64">
        <f t="shared" si="417"/>
        <v>0</v>
      </c>
      <c r="I1019" s="31" t="s">
        <v>1314</v>
      </c>
      <c r="J1019" s="31">
        <v>0</v>
      </c>
      <c r="K1019" s="31">
        <f t="shared" si="418"/>
        <v>0</v>
      </c>
      <c r="L1019" s="66" t="s">
        <v>1314</v>
      </c>
      <c r="M1019" s="64">
        <v>0</v>
      </c>
      <c r="N1019" s="31">
        <v>0</v>
      </c>
      <c r="O1019" s="65">
        <v>10.757467167999998</v>
      </c>
      <c r="P1019" s="28">
        <v>12.371087243199996</v>
      </c>
      <c r="Q1019" s="28">
        <v>0</v>
      </c>
      <c r="R1019" s="31">
        <v>0</v>
      </c>
      <c r="S1019" s="31">
        <f t="shared" si="415"/>
        <v>0</v>
      </c>
      <c r="T1019" s="31">
        <f t="shared" si="416"/>
        <v>0</v>
      </c>
      <c r="U1019" s="31">
        <f t="shared" si="420"/>
        <v>0</v>
      </c>
      <c r="V1019" s="31">
        <f t="shared" si="419"/>
        <v>0</v>
      </c>
      <c r="W1019" s="31">
        <f t="shared" si="414"/>
        <v>0</v>
      </c>
      <c r="X1019" s="31">
        <v>0</v>
      </c>
      <c r="Y1019" s="28">
        <v>0</v>
      </c>
      <c r="Z1019" s="28">
        <v>0</v>
      </c>
      <c r="AA1019" s="28">
        <v>0</v>
      </c>
      <c r="AB1019" s="28">
        <v>0</v>
      </c>
      <c r="AC1019" s="28">
        <v>0</v>
      </c>
      <c r="AD1019" s="28">
        <v>0</v>
      </c>
      <c r="AE1019" s="28">
        <v>0</v>
      </c>
      <c r="AF1019" s="28">
        <v>0</v>
      </c>
      <c r="AG1019" s="28">
        <v>0</v>
      </c>
      <c r="AH1019" s="28">
        <v>0</v>
      </c>
      <c r="AI1019" s="28">
        <v>0</v>
      </c>
      <c r="AJ1019" s="28">
        <v>0</v>
      </c>
      <c r="AK1019" s="28">
        <v>0</v>
      </c>
      <c r="AL1019" s="28">
        <v>0</v>
      </c>
      <c r="AM1019" s="28">
        <v>0</v>
      </c>
      <c r="AN1019" s="28">
        <v>0</v>
      </c>
      <c r="AO1019" s="28">
        <v>0</v>
      </c>
      <c r="AP1019" s="28">
        <v>0</v>
      </c>
      <c r="AQ1019" s="28">
        <v>0</v>
      </c>
      <c r="AR1019" s="28">
        <v>0</v>
      </c>
      <c r="AS1019" s="28">
        <v>0</v>
      </c>
      <c r="AT1019" s="28">
        <v>0</v>
      </c>
      <c r="AU1019" s="28">
        <v>0</v>
      </c>
      <c r="AV1019" s="28">
        <v>0</v>
      </c>
      <c r="AW1019" s="28">
        <v>0</v>
      </c>
      <c r="AX1019" s="28">
        <v>0</v>
      </c>
      <c r="AY1019" s="28">
        <v>0</v>
      </c>
      <c r="AZ1019" s="28">
        <v>0</v>
      </c>
      <c r="BA1019" s="28">
        <v>0</v>
      </c>
      <c r="BB1019" s="28">
        <v>0</v>
      </c>
      <c r="BC1019" s="28">
        <v>0</v>
      </c>
      <c r="BD1019" s="28">
        <v>0</v>
      </c>
      <c r="BE1019" s="28">
        <v>0</v>
      </c>
      <c r="BF1019" s="28">
        <v>0</v>
      </c>
      <c r="BG1019" s="28">
        <v>0</v>
      </c>
      <c r="BH1019" s="28">
        <v>0</v>
      </c>
      <c r="BI1019" s="28">
        <v>0</v>
      </c>
      <c r="BJ1019" s="28">
        <v>0</v>
      </c>
      <c r="BK1019" s="28">
        <v>0</v>
      </c>
      <c r="BL1019" s="28">
        <v>0</v>
      </c>
      <c r="BM1019" s="28">
        <v>0</v>
      </c>
      <c r="BN1019" s="28">
        <v>0</v>
      </c>
      <c r="BO1019" s="28">
        <v>0</v>
      </c>
      <c r="BP1019" s="28">
        <v>0</v>
      </c>
      <c r="BQ1019" s="28">
        <v>0</v>
      </c>
      <c r="BR1019" s="28">
        <v>0</v>
      </c>
      <c r="BS1019" s="28">
        <v>0</v>
      </c>
      <c r="BT1019" s="28">
        <v>0</v>
      </c>
      <c r="BU1019" s="28">
        <v>0</v>
      </c>
      <c r="BV1019" s="31">
        <f t="shared" si="425"/>
        <v>0</v>
      </c>
      <c r="BW1019" s="31">
        <f t="shared" si="421"/>
        <v>0</v>
      </c>
      <c r="BX1019" s="31">
        <f t="shared" si="422"/>
        <v>0</v>
      </c>
      <c r="BY1019" s="31">
        <f t="shared" si="423"/>
        <v>0</v>
      </c>
      <c r="BZ1019" s="31">
        <f t="shared" si="424"/>
        <v>0</v>
      </c>
      <c r="CA1019" s="31">
        <f t="shared" si="426"/>
        <v>0</v>
      </c>
      <c r="CB1019" s="31">
        <f t="shared" si="427"/>
        <v>0</v>
      </c>
      <c r="CC1019" s="31">
        <f t="shared" si="428"/>
        <v>0</v>
      </c>
      <c r="CD1019" s="31">
        <f t="shared" si="429"/>
        <v>0</v>
      </c>
      <c r="CE1019" s="31">
        <f t="shared" si="430"/>
        <v>0</v>
      </c>
      <c r="CF1019" s="85" t="s">
        <v>1972</v>
      </c>
    </row>
    <row r="1020" spans="1:84" ht="54.75" customHeight="1" x14ac:dyDescent="0.25">
      <c r="A1020" s="7" t="s">
        <v>128</v>
      </c>
      <c r="B1020" s="17" t="s">
        <v>1034</v>
      </c>
      <c r="C1020" s="8" t="s">
        <v>1035</v>
      </c>
      <c r="D1020" s="63">
        <v>2018</v>
      </c>
      <c r="E1020" s="63">
        <v>2018</v>
      </c>
      <c r="F1020" s="63" t="s">
        <v>1358</v>
      </c>
      <c r="G1020" s="64">
        <v>0.17470380483660131</v>
      </c>
      <c r="H1020" s="64">
        <f t="shared" si="417"/>
        <v>0</v>
      </c>
      <c r="I1020" s="31" t="s">
        <v>1314</v>
      </c>
      <c r="J1020" s="31">
        <v>0</v>
      </c>
      <c r="K1020" s="31">
        <f t="shared" si="418"/>
        <v>0</v>
      </c>
      <c r="L1020" s="66" t="s">
        <v>1314</v>
      </c>
      <c r="M1020" s="64">
        <v>0</v>
      </c>
      <c r="N1020" s="31">
        <v>0</v>
      </c>
      <c r="O1020" s="65">
        <v>1.7534671483839999</v>
      </c>
      <c r="P1020" s="28">
        <v>2.0164872206415998</v>
      </c>
      <c r="Q1020" s="28">
        <v>0</v>
      </c>
      <c r="R1020" s="31">
        <v>0</v>
      </c>
      <c r="S1020" s="31">
        <f t="shared" si="415"/>
        <v>0</v>
      </c>
      <c r="T1020" s="31">
        <f t="shared" si="416"/>
        <v>0</v>
      </c>
      <c r="U1020" s="31">
        <f t="shared" si="420"/>
        <v>0</v>
      </c>
      <c r="V1020" s="31">
        <f t="shared" si="419"/>
        <v>0</v>
      </c>
      <c r="W1020" s="31">
        <f t="shared" si="414"/>
        <v>0</v>
      </c>
      <c r="X1020" s="31">
        <v>0</v>
      </c>
      <c r="Y1020" s="28">
        <v>0</v>
      </c>
      <c r="Z1020" s="28">
        <v>0</v>
      </c>
      <c r="AA1020" s="28">
        <v>0</v>
      </c>
      <c r="AB1020" s="28">
        <v>0</v>
      </c>
      <c r="AC1020" s="28">
        <v>0</v>
      </c>
      <c r="AD1020" s="28">
        <v>0</v>
      </c>
      <c r="AE1020" s="28">
        <v>0</v>
      </c>
      <c r="AF1020" s="28">
        <v>0</v>
      </c>
      <c r="AG1020" s="28">
        <v>0</v>
      </c>
      <c r="AH1020" s="28">
        <v>0</v>
      </c>
      <c r="AI1020" s="28">
        <v>0</v>
      </c>
      <c r="AJ1020" s="28">
        <v>0</v>
      </c>
      <c r="AK1020" s="28">
        <v>0</v>
      </c>
      <c r="AL1020" s="28">
        <v>0</v>
      </c>
      <c r="AM1020" s="28">
        <v>0</v>
      </c>
      <c r="AN1020" s="28">
        <v>0</v>
      </c>
      <c r="AO1020" s="28">
        <v>0</v>
      </c>
      <c r="AP1020" s="28">
        <v>0</v>
      </c>
      <c r="AQ1020" s="28">
        <v>0</v>
      </c>
      <c r="AR1020" s="28">
        <v>0</v>
      </c>
      <c r="AS1020" s="28">
        <v>0</v>
      </c>
      <c r="AT1020" s="28">
        <v>0</v>
      </c>
      <c r="AU1020" s="28">
        <v>0</v>
      </c>
      <c r="AV1020" s="28">
        <v>0</v>
      </c>
      <c r="AW1020" s="28">
        <v>0</v>
      </c>
      <c r="AX1020" s="28">
        <v>0</v>
      </c>
      <c r="AY1020" s="28">
        <v>0</v>
      </c>
      <c r="AZ1020" s="28">
        <v>0</v>
      </c>
      <c r="BA1020" s="28">
        <v>0</v>
      </c>
      <c r="BB1020" s="28">
        <v>0</v>
      </c>
      <c r="BC1020" s="28">
        <v>0</v>
      </c>
      <c r="BD1020" s="28">
        <v>0</v>
      </c>
      <c r="BE1020" s="28">
        <v>0</v>
      </c>
      <c r="BF1020" s="28">
        <v>0</v>
      </c>
      <c r="BG1020" s="28">
        <v>0</v>
      </c>
      <c r="BH1020" s="28">
        <v>0</v>
      </c>
      <c r="BI1020" s="28">
        <v>0</v>
      </c>
      <c r="BJ1020" s="28">
        <v>0</v>
      </c>
      <c r="BK1020" s="28">
        <v>0</v>
      </c>
      <c r="BL1020" s="28">
        <v>0</v>
      </c>
      <c r="BM1020" s="28">
        <v>0</v>
      </c>
      <c r="BN1020" s="28">
        <v>0</v>
      </c>
      <c r="BO1020" s="28">
        <v>0</v>
      </c>
      <c r="BP1020" s="28">
        <v>0</v>
      </c>
      <c r="BQ1020" s="28">
        <v>0</v>
      </c>
      <c r="BR1020" s="28">
        <v>0</v>
      </c>
      <c r="BS1020" s="28">
        <v>0</v>
      </c>
      <c r="BT1020" s="28">
        <v>0</v>
      </c>
      <c r="BU1020" s="28">
        <v>0</v>
      </c>
      <c r="BV1020" s="31">
        <f t="shared" si="425"/>
        <v>0</v>
      </c>
      <c r="BW1020" s="31">
        <f t="shared" si="421"/>
        <v>0</v>
      </c>
      <c r="BX1020" s="31">
        <f t="shared" si="422"/>
        <v>0</v>
      </c>
      <c r="BY1020" s="31">
        <f t="shared" si="423"/>
        <v>0</v>
      </c>
      <c r="BZ1020" s="31">
        <f t="shared" si="424"/>
        <v>0</v>
      </c>
      <c r="CA1020" s="31">
        <f t="shared" si="426"/>
        <v>0</v>
      </c>
      <c r="CB1020" s="31">
        <f t="shared" si="427"/>
        <v>0</v>
      </c>
      <c r="CC1020" s="31">
        <f t="shared" si="428"/>
        <v>0</v>
      </c>
      <c r="CD1020" s="31">
        <f t="shared" si="429"/>
        <v>0</v>
      </c>
      <c r="CE1020" s="31">
        <f t="shared" si="430"/>
        <v>0</v>
      </c>
      <c r="CF1020" s="85" t="s">
        <v>1972</v>
      </c>
    </row>
    <row r="1021" spans="1:84" ht="54.75" customHeight="1" x14ac:dyDescent="0.25">
      <c r="A1021" s="7" t="s">
        <v>128</v>
      </c>
      <c r="B1021" s="17" t="s">
        <v>1036</v>
      </c>
      <c r="C1021" s="8" t="s">
        <v>1037</v>
      </c>
      <c r="D1021" s="63">
        <v>2018</v>
      </c>
      <c r="E1021" s="63">
        <v>2018</v>
      </c>
      <c r="F1021" s="63" t="s">
        <v>1358</v>
      </c>
      <c r="G1021" s="64">
        <v>1.4337539869281044</v>
      </c>
      <c r="H1021" s="64">
        <f t="shared" si="417"/>
        <v>0</v>
      </c>
      <c r="I1021" s="31" t="s">
        <v>1314</v>
      </c>
      <c r="J1021" s="31">
        <v>0</v>
      </c>
      <c r="K1021" s="31">
        <f t="shared" si="418"/>
        <v>0</v>
      </c>
      <c r="L1021" s="66" t="s">
        <v>1314</v>
      </c>
      <c r="M1021" s="64">
        <v>0</v>
      </c>
      <c r="N1021" s="31">
        <v>0</v>
      </c>
      <c r="O1021" s="65">
        <v>14.390302015999998</v>
      </c>
      <c r="P1021" s="28">
        <v>16.548847318399996</v>
      </c>
      <c r="Q1021" s="28">
        <v>0</v>
      </c>
      <c r="R1021" s="31">
        <v>0</v>
      </c>
      <c r="S1021" s="31">
        <f t="shared" si="415"/>
        <v>0</v>
      </c>
      <c r="T1021" s="31">
        <f t="shared" si="416"/>
        <v>0</v>
      </c>
      <c r="U1021" s="31">
        <f t="shared" si="420"/>
        <v>0</v>
      </c>
      <c r="V1021" s="31">
        <f t="shared" si="419"/>
        <v>0</v>
      </c>
      <c r="W1021" s="31">
        <f t="shared" si="414"/>
        <v>0</v>
      </c>
      <c r="X1021" s="31">
        <v>0</v>
      </c>
      <c r="Y1021" s="28">
        <v>0</v>
      </c>
      <c r="Z1021" s="28">
        <v>0</v>
      </c>
      <c r="AA1021" s="28">
        <v>0</v>
      </c>
      <c r="AB1021" s="28">
        <v>0</v>
      </c>
      <c r="AC1021" s="28">
        <v>0</v>
      </c>
      <c r="AD1021" s="28">
        <v>0</v>
      </c>
      <c r="AE1021" s="28">
        <v>0</v>
      </c>
      <c r="AF1021" s="28">
        <v>0</v>
      </c>
      <c r="AG1021" s="28">
        <v>0</v>
      </c>
      <c r="AH1021" s="28">
        <v>0</v>
      </c>
      <c r="AI1021" s="28">
        <v>0</v>
      </c>
      <c r="AJ1021" s="28">
        <v>0</v>
      </c>
      <c r="AK1021" s="28">
        <v>0</v>
      </c>
      <c r="AL1021" s="28">
        <v>0</v>
      </c>
      <c r="AM1021" s="28">
        <v>0</v>
      </c>
      <c r="AN1021" s="28">
        <v>0</v>
      </c>
      <c r="AO1021" s="28">
        <v>0</v>
      </c>
      <c r="AP1021" s="28">
        <v>0</v>
      </c>
      <c r="AQ1021" s="28">
        <v>0</v>
      </c>
      <c r="AR1021" s="28">
        <v>0</v>
      </c>
      <c r="AS1021" s="28">
        <v>0</v>
      </c>
      <c r="AT1021" s="28">
        <v>0</v>
      </c>
      <c r="AU1021" s="28">
        <v>0</v>
      </c>
      <c r="AV1021" s="28">
        <v>0</v>
      </c>
      <c r="AW1021" s="28">
        <v>0</v>
      </c>
      <c r="AX1021" s="28">
        <v>0</v>
      </c>
      <c r="AY1021" s="28">
        <v>0</v>
      </c>
      <c r="AZ1021" s="28">
        <v>0</v>
      </c>
      <c r="BA1021" s="28">
        <v>0</v>
      </c>
      <c r="BB1021" s="28">
        <v>0</v>
      </c>
      <c r="BC1021" s="28">
        <v>0</v>
      </c>
      <c r="BD1021" s="28">
        <v>0</v>
      </c>
      <c r="BE1021" s="28">
        <v>0</v>
      </c>
      <c r="BF1021" s="28">
        <v>0</v>
      </c>
      <c r="BG1021" s="28">
        <v>0</v>
      </c>
      <c r="BH1021" s="28">
        <v>0</v>
      </c>
      <c r="BI1021" s="28">
        <v>0</v>
      </c>
      <c r="BJ1021" s="28">
        <v>0</v>
      </c>
      <c r="BK1021" s="28">
        <v>0</v>
      </c>
      <c r="BL1021" s="28">
        <v>0</v>
      </c>
      <c r="BM1021" s="28">
        <v>0</v>
      </c>
      <c r="BN1021" s="28">
        <v>0</v>
      </c>
      <c r="BO1021" s="28">
        <v>0</v>
      </c>
      <c r="BP1021" s="28">
        <v>0</v>
      </c>
      <c r="BQ1021" s="28">
        <v>0</v>
      </c>
      <c r="BR1021" s="28">
        <v>0</v>
      </c>
      <c r="BS1021" s="28">
        <v>0</v>
      </c>
      <c r="BT1021" s="28">
        <v>0</v>
      </c>
      <c r="BU1021" s="28">
        <v>0</v>
      </c>
      <c r="BV1021" s="31">
        <f t="shared" si="425"/>
        <v>0</v>
      </c>
      <c r="BW1021" s="31">
        <f t="shared" si="421"/>
        <v>0</v>
      </c>
      <c r="BX1021" s="31">
        <f t="shared" si="422"/>
        <v>0</v>
      </c>
      <c r="BY1021" s="31">
        <f t="shared" si="423"/>
        <v>0</v>
      </c>
      <c r="BZ1021" s="31">
        <f t="shared" si="424"/>
        <v>0</v>
      </c>
      <c r="CA1021" s="31">
        <f t="shared" si="426"/>
        <v>0</v>
      </c>
      <c r="CB1021" s="31">
        <f t="shared" si="427"/>
        <v>0</v>
      </c>
      <c r="CC1021" s="31">
        <f t="shared" si="428"/>
        <v>0</v>
      </c>
      <c r="CD1021" s="31">
        <f t="shared" si="429"/>
        <v>0</v>
      </c>
      <c r="CE1021" s="31">
        <f t="shared" si="430"/>
        <v>0</v>
      </c>
      <c r="CF1021" s="85" t="s">
        <v>1972</v>
      </c>
    </row>
    <row r="1022" spans="1:84" ht="54.75" customHeight="1" x14ac:dyDescent="0.25">
      <c r="A1022" s="7" t="s">
        <v>128</v>
      </c>
      <c r="B1022" s="17" t="s">
        <v>1917</v>
      </c>
      <c r="C1022" s="8" t="s">
        <v>1918</v>
      </c>
      <c r="D1022" s="63">
        <v>2018</v>
      </c>
      <c r="E1022" s="63">
        <v>2018</v>
      </c>
      <c r="F1022" s="63" t="s">
        <v>1358</v>
      </c>
      <c r="G1022" s="64">
        <v>0</v>
      </c>
      <c r="H1022" s="64">
        <f t="shared" si="417"/>
        <v>1.5695297999999998</v>
      </c>
      <c r="I1022" s="31" t="s">
        <v>2627</v>
      </c>
      <c r="J1022" s="31">
        <v>0</v>
      </c>
      <c r="K1022" s="31">
        <f t="shared" si="418"/>
        <v>0</v>
      </c>
      <c r="L1022" s="66" t="s">
        <v>1358</v>
      </c>
      <c r="M1022" s="64">
        <v>0</v>
      </c>
      <c r="N1022" s="31">
        <v>0</v>
      </c>
      <c r="O1022" s="65">
        <v>0</v>
      </c>
      <c r="P1022" s="28">
        <v>0</v>
      </c>
      <c r="Q1022" s="28">
        <v>2.5740254572049679</v>
      </c>
      <c r="R1022" s="31">
        <v>2.9601292757857127</v>
      </c>
      <c r="S1022" s="31">
        <f t="shared" si="415"/>
        <v>1.5695297999999998</v>
      </c>
      <c r="T1022" s="31">
        <f t="shared" si="416"/>
        <v>0</v>
      </c>
      <c r="U1022" s="31">
        <f t="shared" si="420"/>
        <v>1.5695297999999998</v>
      </c>
      <c r="V1022" s="31">
        <f t="shared" si="419"/>
        <v>0</v>
      </c>
      <c r="W1022" s="31">
        <f t="shared" si="414"/>
        <v>0</v>
      </c>
      <c r="X1022" s="31">
        <v>0</v>
      </c>
      <c r="Y1022" s="28">
        <v>0</v>
      </c>
      <c r="Z1022" s="28">
        <v>0</v>
      </c>
      <c r="AA1022" s="28">
        <v>0</v>
      </c>
      <c r="AB1022" s="28">
        <v>0</v>
      </c>
      <c r="AC1022" s="28">
        <v>0</v>
      </c>
      <c r="AD1022" s="28">
        <v>0</v>
      </c>
      <c r="AE1022" s="28">
        <v>0</v>
      </c>
      <c r="AF1022" s="28">
        <v>0</v>
      </c>
      <c r="AG1022" s="28">
        <v>0</v>
      </c>
      <c r="AH1022" s="28">
        <v>0</v>
      </c>
      <c r="AI1022" s="28">
        <v>0</v>
      </c>
      <c r="AJ1022" s="28">
        <v>0</v>
      </c>
      <c r="AK1022" s="28">
        <v>0</v>
      </c>
      <c r="AL1022" s="28">
        <v>0</v>
      </c>
      <c r="AM1022" s="28">
        <v>0</v>
      </c>
      <c r="AN1022" s="28">
        <v>0</v>
      </c>
      <c r="AO1022" s="28">
        <v>0</v>
      </c>
      <c r="AP1022" s="28">
        <v>0</v>
      </c>
      <c r="AQ1022" s="28">
        <v>0</v>
      </c>
      <c r="AR1022" s="28">
        <v>0</v>
      </c>
      <c r="AS1022" s="28">
        <v>0</v>
      </c>
      <c r="AT1022" s="28">
        <v>0</v>
      </c>
      <c r="AU1022" s="28">
        <v>0</v>
      </c>
      <c r="AV1022" s="28">
        <v>0</v>
      </c>
      <c r="AW1022" s="28">
        <v>0</v>
      </c>
      <c r="AX1022" s="28">
        <v>0</v>
      </c>
      <c r="AY1022" s="28">
        <v>0</v>
      </c>
      <c r="AZ1022" s="28">
        <v>0</v>
      </c>
      <c r="BA1022" s="28">
        <v>0</v>
      </c>
      <c r="BB1022" s="28">
        <v>1.5695297999999998</v>
      </c>
      <c r="BC1022" s="28">
        <v>0</v>
      </c>
      <c r="BD1022" s="28">
        <v>0</v>
      </c>
      <c r="BE1022" s="28">
        <v>1.5695297999999998</v>
      </c>
      <c r="BF1022" s="28">
        <v>0</v>
      </c>
      <c r="BG1022" s="28">
        <v>0</v>
      </c>
      <c r="BH1022" s="28">
        <v>0</v>
      </c>
      <c r="BI1022" s="28">
        <v>0</v>
      </c>
      <c r="BJ1022" s="28">
        <v>0</v>
      </c>
      <c r="BK1022" s="28">
        <v>0</v>
      </c>
      <c r="BL1022" s="28">
        <v>0</v>
      </c>
      <c r="BM1022" s="28">
        <v>0</v>
      </c>
      <c r="BN1022" s="28">
        <v>0</v>
      </c>
      <c r="BO1022" s="28">
        <v>0</v>
      </c>
      <c r="BP1022" s="28">
        <v>0</v>
      </c>
      <c r="BQ1022" s="28">
        <v>0</v>
      </c>
      <c r="BR1022" s="28">
        <v>0</v>
      </c>
      <c r="BS1022" s="28">
        <v>0</v>
      </c>
      <c r="BT1022" s="28">
        <v>0</v>
      </c>
      <c r="BU1022" s="28">
        <v>0</v>
      </c>
      <c r="BV1022" s="31">
        <f t="shared" si="425"/>
        <v>1.5695297999999998</v>
      </c>
      <c r="BW1022" s="31">
        <f t="shared" si="421"/>
        <v>0</v>
      </c>
      <c r="BX1022" s="31">
        <f t="shared" si="422"/>
        <v>0</v>
      </c>
      <c r="BY1022" s="31">
        <f t="shared" si="423"/>
        <v>1.5695297999999998</v>
      </c>
      <c r="BZ1022" s="31">
        <f t="shared" si="424"/>
        <v>0</v>
      </c>
      <c r="CA1022" s="31">
        <f t="shared" si="426"/>
        <v>0</v>
      </c>
      <c r="CB1022" s="31">
        <f t="shared" si="427"/>
        <v>0</v>
      </c>
      <c r="CC1022" s="31">
        <f t="shared" si="428"/>
        <v>0</v>
      </c>
      <c r="CD1022" s="31">
        <f t="shared" si="429"/>
        <v>0</v>
      </c>
      <c r="CE1022" s="31">
        <f t="shared" si="430"/>
        <v>0</v>
      </c>
      <c r="CF1022" s="85" t="s">
        <v>1358</v>
      </c>
    </row>
    <row r="1023" spans="1:84" ht="54.75" customHeight="1" x14ac:dyDescent="0.25">
      <c r="A1023" s="7" t="s">
        <v>128</v>
      </c>
      <c r="B1023" s="17" t="s">
        <v>1919</v>
      </c>
      <c r="C1023" s="8" t="s">
        <v>1920</v>
      </c>
      <c r="D1023" s="63">
        <v>2018</v>
      </c>
      <c r="E1023" s="63">
        <v>2018</v>
      </c>
      <c r="F1023" s="63" t="s">
        <v>1358</v>
      </c>
      <c r="G1023" s="64">
        <v>0</v>
      </c>
      <c r="H1023" s="64">
        <f t="shared" si="417"/>
        <v>1.0921163611999998</v>
      </c>
      <c r="I1023" s="31" t="s">
        <v>2627</v>
      </c>
      <c r="J1023" s="31">
        <v>0</v>
      </c>
      <c r="K1023" s="31">
        <f t="shared" si="418"/>
        <v>0.34535336119999993</v>
      </c>
      <c r="L1023" s="66" t="s">
        <v>1358</v>
      </c>
      <c r="M1023" s="64">
        <v>0</v>
      </c>
      <c r="N1023" s="31">
        <v>0</v>
      </c>
      <c r="O1023" s="65">
        <v>0</v>
      </c>
      <c r="P1023" s="28">
        <v>0</v>
      </c>
      <c r="Q1023" s="28">
        <v>1.2246834162467006</v>
      </c>
      <c r="R1023" s="31">
        <v>1.4083859286837057</v>
      </c>
      <c r="S1023" s="31">
        <f t="shared" si="415"/>
        <v>0.74676299999999984</v>
      </c>
      <c r="T1023" s="31">
        <f t="shared" si="416"/>
        <v>0.34535336119999993</v>
      </c>
      <c r="U1023" s="31">
        <f t="shared" si="420"/>
        <v>0.74676299999999984</v>
      </c>
      <c r="V1023" s="31">
        <f t="shared" si="419"/>
        <v>0</v>
      </c>
      <c r="W1023" s="31">
        <f t="shared" si="414"/>
        <v>0</v>
      </c>
      <c r="X1023" s="31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</v>
      </c>
      <c r="AH1023" s="28">
        <v>0</v>
      </c>
      <c r="AI1023" s="28">
        <v>0</v>
      </c>
      <c r="AJ1023" s="28">
        <v>0</v>
      </c>
      <c r="AK1023" s="28">
        <v>0</v>
      </c>
      <c r="AL1023" s="28">
        <v>0</v>
      </c>
      <c r="AM1023" s="28">
        <v>0</v>
      </c>
      <c r="AN1023" s="28">
        <v>0</v>
      </c>
      <c r="AO1023" s="28">
        <v>0</v>
      </c>
      <c r="AP1023" s="28">
        <v>0</v>
      </c>
      <c r="AQ1023" s="28">
        <v>0</v>
      </c>
      <c r="AR1023" s="28">
        <v>0</v>
      </c>
      <c r="AS1023" s="28">
        <v>0</v>
      </c>
      <c r="AT1023" s="28">
        <v>0</v>
      </c>
      <c r="AU1023" s="28">
        <v>0</v>
      </c>
      <c r="AV1023" s="28">
        <v>0</v>
      </c>
      <c r="AW1023" s="28">
        <v>0</v>
      </c>
      <c r="AX1023" s="28">
        <v>0</v>
      </c>
      <c r="AY1023" s="28">
        <v>0</v>
      </c>
      <c r="AZ1023" s="28">
        <v>0</v>
      </c>
      <c r="BA1023" s="28">
        <v>0</v>
      </c>
      <c r="BB1023" s="28">
        <v>0.74676299999999984</v>
      </c>
      <c r="BC1023" s="28">
        <v>0</v>
      </c>
      <c r="BD1023" s="28">
        <v>0</v>
      </c>
      <c r="BE1023" s="28">
        <v>0.74676299999999984</v>
      </c>
      <c r="BF1023" s="28">
        <v>0</v>
      </c>
      <c r="BG1023" s="28">
        <v>0.34535336119999993</v>
      </c>
      <c r="BH1023" s="28">
        <v>0</v>
      </c>
      <c r="BI1023" s="28">
        <v>0</v>
      </c>
      <c r="BJ1023" s="28">
        <v>0.34535336119999993</v>
      </c>
      <c r="BK1023" s="28">
        <v>0</v>
      </c>
      <c r="BL1023" s="28">
        <v>0</v>
      </c>
      <c r="BM1023" s="28">
        <v>0</v>
      </c>
      <c r="BN1023" s="28">
        <v>0</v>
      </c>
      <c r="BO1023" s="28">
        <v>0</v>
      </c>
      <c r="BP1023" s="28">
        <v>0</v>
      </c>
      <c r="BQ1023" s="28">
        <v>0</v>
      </c>
      <c r="BR1023" s="28">
        <v>0</v>
      </c>
      <c r="BS1023" s="28">
        <v>0</v>
      </c>
      <c r="BT1023" s="28">
        <v>0</v>
      </c>
      <c r="BU1023" s="28">
        <v>0</v>
      </c>
      <c r="BV1023" s="31">
        <f t="shared" si="425"/>
        <v>1.0921163611999998</v>
      </c>
      <c r="BW1023" s="31">
        <f t="shared" si="421"/>
        <v>0</v>
      </c>
      <c r="BX1023" s="31">
        <f t="shared" si="422"/>
        <v>0</v>
      </c>
      <c r="BY1023" s="31">
        <f t="shared" si="423"/>
        <v>1.0921163611999998</v>
      </c>
      <c r="BZ1023" s="31">
        <f t="shared" si="424"/>
        <v>0</v>
      </c>
      <c r="CA1023" s="31">
        <f t="shared" si="426"/>
        <v>0.34535336119999993</v>
      </c>
      <c r="CB1023" s="31">
        <f t="shared" si="427"/>
        <v>0</v>
      </c>
      <c r="CC1023" s="31">
        <f t="shared" si="428"/>
        <v>0</v>
      </c>
      <c r="CD1023" s="31">
        <f t="shared" si="429"/>
        <v>0.34535336119999993</v>
      </c>
      <c r="CE1023" s="31">
        <f t="shared" si="430"/>
        <v>0</v>
      </c>
      <c r="CF1023" s="85" t="s">
        <v>1402</v>
      </c>
    </row>
    <row r="1024" spans="1:84" ht="54.75" customHeight="1" x14ac:dyDescent="0.25">
      <c r="A1024" s="7" t="s">
        <v>128</v>
      </c>
      <c r="B1024" s="17" t="s">
        <v>1921</v>
      </c>
      <c r="C1024" s="8" t="s">
        <v>1922</v>
      </c>
      <c r="D1024" s="63">
        <v>2018</v>
      </c>
      <c r="E1024" s="63">
        <v>2018</v>
      </c>
      <c r="F1024" s="63" t="s">
        <v>1358</v>
      </c>
      <c r="G1024" s="64">
        <v>0</v>
      </c>
      <c r="H1024" s="64">
        <f t="shared" si="417"/>
        <v>4.3330948385999992</v>
      </c>
      <c r="I1024" s="31" t="s">
        <v>2627</v>
      </c>
      <c r="J1024" s="31">
        <v>0</v>
      </c>
      <c r="K1024" s="31">
        <f t="shared" si="418"/>
        <v>2.3080142385999998</v>
      </c>
      <c r="L1024" s="66" t="s">
        <v>1358</v>
      </c>
      <c r="M1024" s="64">
        <v>0</v>
      </c>
      <c r="N1024" s="31">
        <v>0</v>
      </c>
      <c r="O1024" s="65">
        <v>0</v>
      </c>
      <c r="P1024" s="28">
        <v>0</v>
      </c>
      <c r="Q1024" s="28">
        <v>3.3211331047686623</v>
      </c>
      <c r="R1024" s="31">
        <v>3.8193030704839614</v>
      </c>
      <c r="S1024" s="31">
        <f t="shared" si="415"/>
        <v>2.0250805999999999</v>
      </c>
      <c r="T1024" s="31">
        <f t="shared" si="416"/>
        <v>2.3080142385999998</v>
      </c>
      <c r="U1024" s="31">
        <f t="shared" si="420"/>
        <v>2.0250805999999999</v>
      </c>
      <c r="V1024" s="31">
        <f t="shared" si="419"/>
        <v>0</v>
      </c>
      <c r="W1024" s="31">
        <f t="shared" si="414"/>
        <v>0</v>
      </c>
      <c r="X1024" s="31">
        <v>0</v>
      </c>
      <c r="Y1024" s="28">
        <v>0</v>
      </c>
      <c r="Z1024" s="28">
        <v>0</v>
      </c>
      <c r="AA1024" s="28">
        <v>0</v>
      </c>
      <c r="AB1024" s="28">
        <v>0</v>
      </c>
      <c r="AC1024" s="28">
        <v>0</v>
      </c>
      <c r="AD1024" s="28">
        <v>0</v>
      </c>
      <c r="AE1024" s="28">
        <v>0</v>
      </c>
      <c r="AF1024" s="28">
        <v>0</v>
      </c>
      <c r="AG1024" s="28">
        <v>0</v>
      </c>
      <c r="AH1024" s="28">
        <v>0</v>
      </c>
      <c r="AI1024" s="28">
        <v>0</v>
      </c>
      <c r="AJ1024" s="28">
        <v>0</v>
      </c>
      <c r="AK1024" s="28">
        <v>0</v>
      </c>
      <c r="AL1024" s="28">
        <v>0</v>
      </c>
      <c r="AM1024" s="28">
        <v>0</v>
      </c>
      <c r="AN1024" s="28">
        <v>0</v>
      </c>
      <c r="AO1024" s="28">
        <v>0</v>
      </c>
      <c r="AP1024" s="28">
        <v>0</v>
      </c>
      <c r="AQ1024" s="28">
        <v>0</v>
      </c>
      <c r="AR1024" s="28">
        <v>0</v>
      </c>
      <c r="AS1024" s="28">
        <v>0</v>
      </c>
      <c r="AT1024" s="28">
        <v>0</v>
      </c>
      <c r="AU1024" s="28">
        <v>0</v>
      </c>
      <c r="AV1024" s="28">
        <v>0</v>
      </c>
      <c r="AW1024" s="28">
        <v>0</v>
      </c>
      <c r="AX1024" s="28">
        <v>0</v>
      </c>
      <c r="AY1024" s="28">
        <v>0</v>
      </c>
      <c r="AZ1024" s="28">
        <v>0</v>
      </c>
      <c r="BA1024" s="28">
        <v>0</v>
      </c>
      <c r="BB1024" s="28">
        <v>2.0250805999999999</v>
      </c>
      <c r="BC1024" s="28">
        <v>0</v>
      </c>
      <c r="BD1024" s="28">
        <v>0</v>
      </c>
      <c r="BE1024" s="28">
        <v>2.0250805999999999</v>
      </c>
      <c r="BF1024" s="28">
        <v>0</v>
      </c>
      <c r="BG1024" s="28">
        <v>2.3080142385999998</v>
      </c>
      <c r="BH1024" s="28">
        <v>0</v>
      </c>
      <c r="BI1024" s="28">
        <v>0</v>
      </c>
      <c r="BJ1024" s="28">
        <v>2.3080142385999998</v>
      </c>
      <c r="BK1024" s="28">
        <v>0</v>
      </c>
      <c r="BL1024" s="28">
        <v>0</v>
      </c>
      <c r="BM1024" s="28">
        <v>0</v>
      </c>
      <c r="BN1024" s="28">
        <v>0</v>
      </c>
      <c r="BO1024" s="28">
        <v>0</v>
      </c>
      <c r="BP1024" s="28">
        <v>0</v>
      </c>
      <c r="BQ1024" s="28">
        <v>0</v>
      </c>
      <c r="BR1024" s="28">
        <v>0</v>
      </c>
      <c r="BS1024" s="28">
        <v>0</v>
      </c>
      <c r="BT1024" s="28">
        <v>0</v>
      </c>
      <c r="BU1024" s="28">
        <v>0</v>
      </c>
      <c r="BV1024" s="31">
        <f t="shared" si="425"/>
        <v>4.3330948385999992</v>
      </c>
      <c r="BW1024" s="31">
        <f t="shared" si="421"/>
        <v>0</v>
      </c>
      <c r="BX1024" s="31">
        <f t="shared" si="422"/>
        <v>0</v>
      </c>
      <c r="BY1024" s="31">
        <f t="shared" si="423"/>
        <v>4.3330948385999992</v>
      </c>
      <c r="BZ1024" s="31">
        <f t="shared" si="424"/>
        <v>0</v>
      </c>
      <c r="CA1024" s="31">
        <f t="shared" si="426"/>
        <v>2.3080142385999998</v>
      </c>
      <c r="CB1024" s="31">
        <f t="shared" si="427"/>
        <v>0</v>
      </c>
      <c r="CC1024" s="31">
        <f t="shared" si="428"/>
        <v>0</v>
      </c>
      <c r="CD1024" s="31">
        <f t="shared" si="429"/>
        <v>2.3080142385999998</v>
      </c>
      <c r="CE1024" s="31">
        <f t="shared" si="430"/>
        <v>0</v>
      </c>
      <c r="CF1024" s="85" t="s">
        <v>1402</v>
      </c>
    </row>
    <row r="1025" spans="1:84" ht="54.75" customHeight="1" x14ac:dyDescent="0.25">
      <c r="A1025" s="7" t="s">
        <v>128</v>
      </c>
      <c r="B1025" s="17" t="s">
        <v>1923</v>
      </c>
      <c r="C1025" s="8" t="s">
        <v>1924</v>
      </c>
      <c r="D1025" s="63">
        <v>2018</v>
      </c>
      <c r="E1025" s="63">
        <v>2018</v>
      </c>
      <c r="F1025" s="63" t="s">
        <v>1358</v>
      </c>
      <c r="G1025" s="64">
        <v>0</v>
      </c>
      <c r="H1025" s="64">
        <f t="shared" si="417"/>
        <v>2.0613846215999998</v>
      </c>
      <c r="I1025" s="31" t="s">
        <v>2627</v>
      </c>
      <c r="J1025" s="31">
        <v>0</v>
      </c>
      <c r="K1025" s="31">
        <f t="shared" si="418"/>
        <v>0.67522682159999992</v>
      </c>
      <c r="L1025" s="66" t="s">
        <v>1358</v>
      </c>
      <c r="M1025" s="64">
        <v>0</v>
      </c>
      <c r="N1025" s="31">
        <v>0</v>
      </c>
      <c r="O1025" s="65">
        <v>0</v>
      </c>
      <c r="P1025" s="28">
        <v>0</v>
      </c>
      <c r="Q1025" s="28">
        <v>2.2733005195147227</v>
      </c>
      <c r="R1025" s="31">
        <v>2.6142955974419309</v>
      </c>
      <c r="S1025" s="31">
        <f t="shared" si="415"/>
        <v>1.3861577999999999</v>
      </c>
      <c r="T1025" s="31">
        <f t="shared" si="416"/>
        <v>0.67522682159999992</v>
      </c>
      <c r="U1025" s="31">
        <f t="shared" si="420"/>
        <v>1.3861577999999999</v>
      </c>
      <c r="V1025" s="31">
        <f t="shared" si="419"/>
        <v>0</v>
      </c>
      <c r="W1025" s="31">
        <f t="shared" si="414"/>
        <v>0</v>
      </c>
      <c r="X1025" s="31">
        <v>0</v>
      </c>
      <c r="Y1025" s="28">
        <v>0</v>
      </c>
      <c r="Z1025" s="28">
        <v>0</v>
      </c>
      <c r="AA1025" s="28">
        <v>0</v>
      </c>
      <c r="AB1025" s="28">
        <v>0</v>
      </c>
      <c r="AC1025" s="28">
        <v>0</v>
      </c>
      <c r="AD1025" s="28">
        <v>0</v>
      </c>
      <c r="AE1025" s="28">
        <v>0</v>
      </c>
      <c r="AF1025" s="28">
        <v>0</v>
      </c>
      <c r="AG1025" s="28">
        <v>0</v>
      </c>
      <c r="AH1025" s="28">
        <v>0</v>
      </c>
      <c r="AI1025" s="28">
        <v>0</v>
      </c>
      <c r="AJ1025" s="28">
        <v>0</v>
      </c>
      <c r="AK1025" s="28">
        <v>0</v>
      </c>
      <c r="AL1025" s="28">
        <v>0</v>
      </c>
      <c r="AM1025" s="28">
        <v>0</v>
      </c>
      <c r="AN1025" s="28">
        <v>0</v>
      </c>
      <c r="AO1025" s="28">
        <v>0</v>
      </c>
      <c r="AP1025" s="28">
        <v>0</v>
      </c>
      <c r="AQ1025" s="28">
        <v>0</v>
      </c>
      <c r="AR1025" s="28">
        <v>0</v>
      </c>
      <c r="AS1025" s="28">
        <v>0</v>
      </c>
      <c r="AT1025" s="28">
        <v>0</v>
      </c>
      <c r="AU1025" s="28">
        <v>0</v>
      </c>
      <c r="AV1025" s="28">
        <v>0</v>
      </c>
      <c r="AW1025" s="28">
        <v>0</v>
      </c>
      <c r="AX1025" s="28">
        <v>0</v>
      </c>
      <c r="AY1025" s="28">
        <v>0</v>
      </c>
      <c r="AZ1025" s="28">
        <v>0</v>
      </c>
      <c r="BA1025" s="28">
        <v>0</v>
      </c>
      <c r="BB1025" s="28">
        <v>1.3861577999999999</v>
      </c>
      <c r="BC1025" s="28">
        <v>0</v>
      </c>
      <c r="BD1025" s="28">
        <v>0</v>
      </c>
      <c r="BE1025" s="28">
        <v>1.3861577999999999</v>
      </c>
      <c r="BF1025" s="28">
        <v>0</v>
      </c>
      <c r="BG1025" s="28">
        <v>0.67522682159999992</v>
      </c>
      <c r="BH1025" s="28">
        <v>0</v>
      </c>
      <c r="BI1025" s="28">
        <v>0</v>
      </c>
      <c r="BJ1025" s="28">
        <v>0.67522682159999992</v>
      </c>
      <c r="BK1025" s="28">
        <v>0</v>
      </c>
      <c r="BL1025" s="28">
        <v>0</v>
      </c>
      <c r="BM1025" s="28">
        <v>0</v>
      </c>
      <c r="BN1025" s="28">
        <v>0</v>
      </c>
      <c r="BO1025" s="28">
        <v>0</v>
      </c>
      <c r="BP1025" s="28">
        <v>0</v>
      </c>
      <c r="BQ1025" s="28">
        <v>0</v>
      </c>
      <c r="BR1025" s="28">
        <v>0</v>
      </c>
      <c r="BS1025" s="28">
        <v>0</v>
      </c>
      <c r="BT1025" s="28">
        <v>0</v>
      </c>
      <c r="BU1025" s="28">
        <v>0</v>
      </c>
      <c r="BV1025" s="31">
        <f t="shared" si="425"/>
        <v>2.0613846215999998</v>
      </c>
      <c r="BW1025" s="31">
        <f t="shared" si="421"/>
        <v>0</v>
      </c>
      <c r="BX1025" s="31">
        <f t="shared" si="422"/>
        <v>0</v>
      </c>
      <c r="BY1025" s="31">
        <f t="shared" si="423"/>
        <v>2.0613846215999998</v>
      </c>
      <c r="BZ1025" s="31">
        <f t="shared" si="424"/>
        <v>0</v>
      </c>
      <c r="CA1025" s="31">
        <f t="shared" si="426"/>
        <v>0.67522682159999992</v>
      </c>
      <c r="CB1025" s="31">
        <f t="shared" si="427"/>
        <v>0</v>
      </c>
      <c r="CC1025" s="31">
        <f t="shared" si="428"/>
        <v>0</v>
      </c>
      <c r="CD1025" s="31">
        <f t="shared" si="429"/>
        <v>0.67522682159999992</v>
      </c>
      <c r="CE1025" s="31">
        <f t="shared" si="430"/>
        <v>0</v>
      </c>
      <c r="CF1025" s="85" t="s">
        <v>1402</v>
      </c>
    </row>
    <row r="1026" spans="1:84" ht="54.75" customHeight="1" x14ac:dyDescent="0.25">
      <c r="A1026" s="7" t="s">
        <v>128</v>
      </c>
      <c r="B1026" s="17" t="s">
        <v>1925</v>
      </c>
      <c r="C1026" s="8" t="s">
        <v>1926</v>
      </c>
      <c r="D1026" s="63">
        <v>2018</v>
      </c>
      <c r="E1026" s="63">
        <v>2018</v>
      </c>
      <c r="F1026" s="63" t="s">
        <v>1358</v>
      </c>
      <c r="G1026" s="64">
        <v>0</v>
      </c>
      <c r="H1026" s="64">
        <f t="shared" si="417"/>
        <v>2.7826622057999995</v>
      </c>
      <c r="I1026" s="31" t="s">
        <v>2627</v>
      </c>
      <c r="J1026" s="31">
        <v>0</v>
      </c>
      <c r="K1026" s="31">
        <f t="shared" si="418"/>
        <v>1.4367188057999998</v>
      </c>
      <c r="L1026" s="66" t="s">
        <v>1358</v>
      </c>
      <c r="M1026" s="64">
        <v>0</v>
      </c>
      <c r="N1026" s="31">
        <v>0</v>
      </c>
      <c r="O1026" s="65">
        <v>0</v>
      </c>
      <c r="P1026" s="28">
        <v>0</v>
      </c>
      <c r="Q1026" s="28">
        <v>2.2073517753495491</v>
      </c>
      <c r="R1026" s="31">
        <v>2.5384545416519813</v>
      </c>
      <c r="S1026" s="31">
        <f t="shared" si="415"/>
        <v>1.3459433999999999</v>
      </c>
      <c r="T1026" s="31">
        <f t="shared" si="416"/>
        <v>1.4367188057999998</v>
      </c>
      <c r="U1026" s="31">
        <f t="shared" si="420"/>
        <v>1.3459433999999999</v>
      </c>
      <c r="V1026" s="31">
        <f t="shared" si="419"/>
        <v>0</v>
      </c>
      <c r="W1026" s="31">
        <f t="shared" ref="W1026:W1089" si="431">AC1026+BQ1026</f>
        <v>0</v>
      </c>
      <c r="X1026" s="31">
        <v>0</v>
      </c>
      <c r="Y1026" s="28">
        <v>0</v>
      </c>
      <c r="Z1026" s="28">
        <v>0</v>
      </c>
      <c r="AA1026" s="28">
        <v>0</v>
      </c>
      <c r="AB1026" s="28">
        <v>0</v>
      </c>
      <c r="AC1026" s="28">
        <v>0</v>
      </c>
      <c r="AD1026" s="28">
        <v>0</v>
      </c>
      <c r="AE1026" s="28">
        <v>0</v>
      </c>
      <c r="AF1026" s="28">
        <v>0</v>
      </c>
      <c r="AG1026" s="28">
        <v>0</v>
      </c>
      <c r="AH1026" s="28">
        <v>0</v>
      </c>
      <c r="AI1026" s="28">
        <v>0</v>
      </c>
      <c r="AJ1026" s="28">
        <v>0</v>
      </c>
      <c r="AK1026" s="28">
        <v>0</v>
      </c>
      <c r="AL1026" s="28">
        <v>0</v>
      </c>
      <c r="AM1026" s="28">
        <v>0</v>
      </c>
      <c r="AN1026" s="28">
        <v>0</v>
      </c>
      <c r="AO1026" s="28">
        <v>0</v>
      </c>
      <c r="AP1026" s="28">
        <v>0</v>
      </c>
      <c r="AQ1026" s="28">
        <v>0</v>
      </c>
      <c r="AR1026" s="28">
        <v>0</v>
      </c>
      <c r="AS1026" s="28">
        <v>0</v>
      </c>
      <c r="AT1026" s="28">
        <v>0</v>
      </c>
      <c r="AU1026" s="28">
        <v>0</v>
      </c>
      <c r="AV1026" s="28">
        <v>0</v>
      </c>
      <c r="AW1026" s="28">
        <v>0</v>
      </c>
      <c r="AX1026" s="28">
        <v>0</v>
      </c>
      <c r="AY1026" s="28">
        <v>0</v>
      </c>
      <c r="AZ1026" s="28">
        <v>0</v>
      </c>
      <c r="BA1026" s="28">
        <v>0</v>
      </c>
      <c r="BB1026" s="28">
        <v>1.3459433999999999</v>
      </c>
      <c r="BC1026" s="28">
        <v>0</v>
      </c>
      <c r="BD1026" s="28">
        <v>0</v>
      </c>
      <c r="BE1026" s="28">
        <v>1.3459433999999999</v>
      </c>
      <c r="BF1026" s="28">
        <v>0</v>
      </c>
      <c r="BG1026" s="28">
        <v>1.4367188057999998</v>
      </c>
      <c r="BH1026" s="28">
        <v>0</v>
      </c>
      <c r="BI1026" s="28">
        <v>0</v>
      </c>
      <c r="BJ1026" s="28">
        <v>1.4367188057999998</v>
      </c>
      <c r="BK1026" s="28">
        <v>0</v>
      </c>
      <c r="BL1026" s="28">
        <v>0</v>
      </c>
      <c r="BM1026" s="28">
        <v>0</v>
      </c>
      <c r="BN1026" s="28">
        <v>0</v>
      </c>
      <c r="BO1026" s="28">
        <v>0</v>
      </c>
      <c r="BP1026" s="28">
        <v>0</v>
      </c>
      <c r="BQ1026" s="28">
        <v>0</v>
      </c>
      <c r="BR1026" s="28">
        <v>0</v>
      </c>
      <c r="BS1026" s="28">
        <v>0</v>
      </c>
      <c r="BT1026" s="28">
        <v>0</v>
      </c>
      <c r="BU1026" s="28">
        <v>0</v>
      </c>
      <c r="BV1026" s="31">
        <f t="shared" si="425"/>
        <v>2.7826622057999995</v>
      </c>
      <c r="BW1026" s="31">
        <f t="shared" si="421"/>
        <v>0</v>
      </c>
      <c r="BX1026" s="31">
        <f t="shared" si="422"/>
        <v>0</v>
      </c>
      <c r="BY1026" s="31">
        <f t="shared" si="423"/>
        <v>2.7826622057999995</v>
      </c>
      <c r="BZ1026" s="31">
        <f t="shared" si="424"/>
        <v>0</v>
      </c>
      <c r="CA1026" s="31">
        <f t="shared" si="426"/>
        <v>1.4367188057999998</v>
      </c>
      <c r="CB1026" s="31">
        <f t="shared" si="427"/>
        <v>0</v>
      </c>
      <c r="CC1026" s="31">
        <f t="shared" si="428"/>
        <v>0</v>
      </c>
      <c r="CD1026" s="31">
        <f t="shared" si="429"/>
        <v>1.4367188057999998</v>
      </c>
      <c r="CE1026" s="31">
        <f t="shared" si="430"/>
        <v>0</v>
      </c>
      <c r="CF1026" s="85" t="s">
        <v>1402</v>
      </c>
    </row>
    <row r="1027" spans="1:84" ht="54.75" customHeight="1" x14ac:dyDescent="0.25">
      <c r="A1027" s="7" t="s">
        <v>128</v>
      </c>
      <c r="B1027" s="17" t="s">
        <v>1927</v>
      </c>
      <c r="C1027" s="8" t="s">
        <v>1928</v>
      </c>
      <c r="D1027" s="63">
        <v>2018</v>
      </c>
      <c r="E1027" s="63">
        <v>2018</v>
      </c>
      <c r="F1027" s="63" t="s">
        <v>1358</v>
      </c>
      <c r="G1027" s="64">
        <v>0</v>
      </c>
      <c r="H1027" s="64">
        <f t="shared" si="417"/>
        <v>5.4430382739999992</v>
      </c>
      <c r="I1027" s="31" t="s">
        <v>2627</v>
      </c>
      <c r="J1027" s="31">
        <v>0</v>
      </c>
      <c r="K1027" s="31">
        <f t="shared" si="418"/>
        <v>2.3322396739999998</v>
      </c>
      <c r="L1027" s="66" t="s">
        <v>1358</v>
      </c>
      <c r="M1027" s="64">
        <v>0</v>
      </c>
      <c r="N1027" s="31">
        <v>0</v>
      </c>
      <c r="O1027" s="65">
        <v>0</v>
      </c>
      <c r="P1027" s="28">
        <v>0</v>
      </c>
      <c r="Q1027" s="28">
        <v>5.1017135170563854</v>
      </c>
      <c r="R1027" s="31">
        <v>5.8669705446148424</v>
      </c>
      <c r="S1027" s="31">
        <f t="shared" si="415"/>
        <v>3.1107985999999999</v>
      </c>
      <c r="T1027" s="31">
        <f t="shared" si="416"/>
        <v>2.3322396739999998</v>
      </c>
      <c r="U1027" s="31">
        <f t="shared" si="420"/>
        <v>3.1107985999999999</v>
      </c>
      <c r="V1027" s="31">
        <f t="shared" si="419"/>
        <v>0</v>
      </c>
      <c r="W1027" s="31">
        <f t="shared" si="431"/>
        <v>0</v>
      </c>
      <c r="X1027" s="31">
        <v>0</v>
      </c>
      <c r="Y1027" s="28">
        <v>0</v>
      </c>
      <c r="Z1027" s="28">
        <v>0</v>
      </c>
      <c r="AA1027" s="28">
        <v>0</v>
      </c>
      <c r="AB1027" s="28">
        <v>0</v>
      </c>
      <c r="AC1027" s="28">
        <v>0</v>
      </c>
      <c r="AD1027" s="28">
        <v>0</v>
      </c>
      <c r="AE1027" s="28">
        <v>0</v>
      </c>
      <c r="AF1027" s="28">
        <v>0</v>
      </c>
      <c r="AG1027" s="28">
        <v>0</v>
      </c>
      <c r="AH1027" s="28">
        <v>0</v>
      </c>
      <c r="AI1027" s="28">
        <v>0</v>
      </c>
      <c r="AJ1027" s="28">
        <v>0</v>
      </c>
      <c r="AK1027" s="28">
        <v>0</v>
      </c>
      <c r="AL1027" s="28">
        <v>0</v>
      </c>
      <c r="AM1027" s="28">
        <v>0</v>
      </c>
      <c r="AN1027" s="28">
        <v>0</v>
      </c>
      <c r="AO1027" s="28">
        <v>0</v>
      </c>
      <c r="AP1027" s="28">
        <v>0</v>
      </c>
      <c r="AQ1027" s="28">
        <v>0</v>
      </c>
      <c r="AR1027" s="28">
        <v>0</v>
      </c>
      <c r="AS1027" s="28">
        <v>0</v>
      </c>
      <c r="AT1027" s="28">
        <v>0</v>
      </c>
      <c r="AU1027" s="28">
        <v>0</v>
      </c>
      <c r="AV1027" s="28">
        <v>0</v>
      </c>
      <c r="AW1027" s="28">
        <v>0</v>
      </c>
      <c r="AX1027" s="28">
        <v>0</v>
      </c>
      <c r="AY1027" s="28">
        <v>0</v>
      </c>
      <c r="AZ1027" s="28">
        <v>0</v>
      </c>
      <c r="BA1027" s="28">
        <v>0</v>
      </c>
      <c r="BB1027" s="28">
        <v>3.1107985999999999</v>
      </c>
      <c r="BC1027" s="28">
        <v>0</v>
      </c>
      <c r="BD1027" s="28">
        <v>0</v>
      </c>
      <c r="BE1027" s="28">
        <v>3.1107985999999999</v>
      </c>
      <c r="BF1027" s="28">
        <v>0</v>
      </c>
      <c r="BG1027" s="28">
        <v>2.3322396739999998</v>
      </c>
      <c r="BH1027" s="28">
        <v>0</v>
      </c>
      <c r="BI1027" s="28">
        <v>0</v>
      </c>
      <c r="BJ1027" s="28">
        <v>2.3322396739999998</v>
      </c>
      <c r="BK1027" s="28">
        <v>0</v>
      </c>
      <c r="BL1027" s="28">
        <v>0</v>
      </c>
      <c r="BM1027" s="28">
        <v>0</v>
      </c>
      <c r="BN1027" s="28">
        <v>0</v>
      </c>
      <c r="BO1027" s="28">
        <v>0</v>
      </c>
      <c r="BP1027" s="28">
        <v>0</v>
      </c>
      <c r="BQ1027" s="28">
        <v>0</v>
      </c>
      <c r="BR1027" s="28">
        <v>0</v>
      </c>
      <c r="BS1027" s="28">
        <v>0</v>
      </c>
      <c r="BT1027" s="28">
        <v>0</v>
      </c>
      <c r="BU1027" s="28">
        <v>0</v>
      </c>
      <c r="BV1027" s="31">
        <f t="shared" si="425"/>
        <v>5.4430382739999992</v>
      </c>
      <c r="BW1027" s="31">
        <f t="shared" si="421"/>
        <v>0</v>
      </c>
      <c r="BX1027" s="31">
        <f t="shared" si="422"/>
        <v>0</v>
      </c>
      <c r="BY1027" s="31">
        <f t="shared" si="423"/>
        <v>5.4430382739999992</v>
      </c>
      <c r="BZ1027" s="31">
        <f t="shared" si="424"/>
        <v>0</v>
      </c>
      <c r="CA1027" s="31">
        <f t="shared" si="426"/>
        <v>2.3322396739999998</v>
      </c>
      <c r="CB1027" s="31">
        <f t="shared" si="427"/>
        <v>0</v>
      </c>
      <c r="CC1027" s="31">
        <f t="shared" si="428"/>
        <v>0</v>
      </c>
      <c r="CD1027" s="31">
        <f t="shared" si="429"/>
        <v>2.3322396739999998</v>
      </c>
      <c r="CE1027" s="31">
        <f t="shared" si="430"/>
        <v>0</v>
      </c>
      <c r="CF1027" s="85" t="s">
        <v>1402</v>
      </c>
    </row>
    <row r="1028" spans="1:84" ht="54.75" customHeight="1" x14ac:dyDescent="0.25">
      <c r="A1028" s="7" t="s">
        <v>128</v>
      </c>
      <c r="B1028" s="17" t="s">
        <v>1929</v>
      </c>
      <c r="C1028" s="8" t="s">
        <v>1930</v>
      </c>
      <c r="D1028" s="63">
        <v>2018</v>
      </c>
      <c r="E1028" s="63">
        <v>2018</v>
      </c>
      <c r="F1028" s="63" t="s">
        <v>1358</v>
      </c>
      <c r="G1028" s="64">
        <v>0</v>
      </c>
      <c r="H1028" s="64">
        <f t="shared" si="417"/>
        <v>4.5464673001999998</v>
      </c>
      <c r="I1028" s="31" t="s">
        <v>2627</v>
      </c>
      <c r="J1028" s="31">
        <v>0</v>
      </c>
      <c r="K1028" s="31">
        <f t="shared" si="418"/>
        <v>2.8929451001999995</v>
      </c>
      <c r="L1028" s="66" t="s">
        <v>1358</v>
      </c>
      <c r="M1028" s="64">
        <v>0</v>
      </c>
      <c r="N1028" s="31">
        <v>0</v>
      </c>
      <c r="O1028" s="65">
        <v>0</v>
      </c>
      <c r="P1028" s="28">
        <v>0</v>
      </c>
      <c r="Q1028" s="28">
        <v>2.7117729932049679</v>
      </c>
      <c r="R1028" s="31">
        <v>3.118538942185713</v>
      </c>
      <c r="S1028" s="31">
        <f t="shared" si="415"/>
        <v>1.6535221999999998</v>
      </c>
      <c r="T1028" s="31">
        <f t="shared" si="416"/>
        <v>2.8929451001999995</v>
      </c>
      <c r="U1028" s="31">
        <f t="shared" si="420"/>
        <v>1.6535221999999998</v>
      </c>
      <c r="V1028" s="31">
        <f t="shared" si="419"/>
        <v>0</v>
      </c>
      <c r="W1028" s="31">
        <f t="shared" si="431"/>
        <v>0</v>
      </c>
      <c r="X1028" s="31">
        <v>0</v>
      </c>
      <c r="Y1028" s="28">
        <v>0</v>
      </c>
      <c r="Z1028" s="28">
        <v>0</v>
      </c>
      <c r="AA1028" s="28">
        <v>0</v>
      </c>
      <c r="AB1028" s="28">
        <v>0</v>
      </c>
      <c r="AC1028" s="28">
        <v>0</v>
      </c>
      <c r="AD1028" s="28">
        <v>0</v>
      </c>
      <c r="AE1028" s="28">
        <v>0</v>
      </c>
      <c r="AF1028" s="28">
        <v>0</v>
      </c>
      <c r="AG1028" s="28">
        <v>0</v>
      </c>
      <c r="AH1028" s="28">
        <v>0</v>
      </c>
      <c r="AI1028" s="28">
        <v>0</v>
      </c>
      <c r="AJ1028" s="28">
        <v>0</v>
      </c>
      <c r="AK1028" s="28">
        <v>0</v>
      </c>
      <c r="AL1028" s="28">
        <v>0</v>
      </c>
      <c r="AM1028" s="28">
        <v>0</v>
      </c>
      <c r="AN1028" s="28">
        <v>0</v>
      </c>
      <c r="AO1028" s="28">
        <v>0</v>
      </c>
      <c r="AP1028" s="28">
        <v>0</v>
      </c>
      <c r="AQ1028" s="28">
        <v>0</v>
      </c>
      <c r="AR1028" s="28">
        <v>0</v>
      </c>
      <c r="AS1028" s="28">
        <v>0</v>
      </c>
      <c r="AT1028" s="28">
        <v>0</v>
      </c>
      <c r="AU1028" s="28">
        <v>0</v>
      </c>
      <c r="AV1028" s="28">
        <v>0</v>
      </c>
      <c r="AW1028" s="28">
        <v>0</v>
      </c>
      <c r="AX1028" s="28">
        <v>0</v>
      </c>
      <c r="AY1028" s="28">
        <v>0</v>
      </c>
      <c r="AZ1028" s="28">
        <v>0</v>
      </c>
      <c r="BA1028" s="28">
        <v>0</v>
      </c>
      <c r="BB1028" s="28">
        <v>1.6535221999999998</v>
      </c>
      <c r="BC1028" s="28">
        <v>0</v>
      </c>
      <c r="BD1028" s="28">
        <v>0</v>
      </c>
      <c r="BE1028" s="28">
        <v>1.6535221999999998</v>
      </c>
      <c r="BF1028" s="28">
        <v>0</v>
      </c>
      <c r="BG1028" s="28">
        <v>2.8929451001999995</v>
      </c>
      <c r="BH1028" s="28">
        <v>0</v>
      </c>
      <c r="BI1028" s="28">
        <v>0</v>
      </c>
      <c r="BJ1028" s="28">
        <v>2.8929451001999995</v>
      </c>
      <c r="BK1028" s="28">
        <v>0</v>
      </c>
      <c r="BL1028" s="28">
        <v>0</v>
      </c>
      <c r="BM1028" s="28">
        <v>0</v>
      </c>
      <c r="BN1028" s="28">
        <v>0</v>
      </c>
      <c r="BO1028" s="28">
        <v>0</v>
      </c>
      <c r="BP1028" s="28">
        <v>0</v>
      </c>
      <c r="BQ1028" s="28">
        <v>0</v>
      </c>
      <c r="BR1028" s="28">
        <v>0</v>
      </c>
      <c r="BS1028" s="28">
        <v>0</v>
      </c>
      <c r="BT1028" s="28">
        <v>0</v>
      </c>
      <c r="BU1028" s="28">
        <v>0</v>
      </c>
      <c r="BV1028" s="31">
        <f t="shared" si="425"/>
        <v>4.5464673001999998</v>
      </c>
      <c r="BW1028" s="31">
        <f t="shared" si="421"/>
        <v>0</v>
      </c>
      <c r="BX1028" s="31">
        <f t="shared" si="422"/>
        <v>0</v>
      </c>
      <c r="BY1028" s="31">
        <f t="shared" si="423"/>
        <v>4.5464673001999998</v>
      </c>
      <c r="BZ1028" s="31">
        <f t="shared" si="424"/>
        <v>0</v>
      </c>
      <c r="CA1028" s="31">
        <f t="shared" si="426"/>
        <v>2.8929451001999995</v>
      </c>
      <c r="CB1028" s="31">
        <f t="shared" si="427"/>
        <v>0</v>
      </c>
      <c r="CC1028" s="31">
        <f t="shared" si="428"/>
        <v>0</v>
      </c>
      <c r="CD1028" s="31">
        <f t="shared" si="429"/>
        <v>2.8929451001999995</v>
      </c>
      <c r="CE1028" s="31">
        <f t="shared" si="430"/>
        <v>0</v>
      </c>
      <c r="CF1028" s="85" t="s">
        <v>1402</v>
      </c>
    </row>
    <row r="1029" spans="1:84" ht="54.75" customHeight="1" x14ac:dyDescent="0.25">
      <c r="A1029" s="7" t="s">
        <v>128</v>
      </c>
      <c r="B1029" s="17" t="s">
        <v>1931</v>
      </c>
      <c r="C1029" s="8" t="s">
        <v>1932</v>
      </c>
      <c r="D1029" s="63">
        <v>2018</v>
      </c>
      <c r="E1029" s="63">
        <v>2018</v>
      </c>
      <c r="F1029" s="63" t="s">
        <v>1358</v>
      </c>
      <c r="G1029" s="64">
        <v>0</v>
      </c>
      <c r="H1029" s="64">
        <f t="shared" si="417"/>
        <v>1.1720231999999999</v>
      </c>
      <c r="I1029" s="31" t="s">
        <v>2627</v>
      </c>
      <c r="J1029" s="31">
        <v>0</v>
      </c>
      <c r="K1029" s="31">
        <f t="shared" si="418"/>
        <v>0</v>
      </c>
      <c r="L1029" s="66" t="s">
        <v>1358</v>
      </c>
      <c r="M1029" s="64">
        <v>0</v>
      </c>
      <c r="N1029" s="31">
        <v>0</v>
      </c>
      <c r="O1029" s="65">
        <v>0</v>
      </c>
      <c r="P1029" s="28">
        <v>0</v>
      </c>
      <c r="Q1029" s="28">
        <v>1.9221116891619934</v>
      </c>
      <c r="R1029" s="31">
        <v>2.2104284425362923</v>
      </c>
      <c r="S1029" s="31">
        <f t="shared" si="415"/>
        <v>1.1720231999999999</v>
      </c>
      <c r="T1029" s="31">
        <f t="shared" si="416"/>
        <v>0</v>
      </c>
      <c r="U1029" s="31">
        <f t="shared" si="420"/>
        <v>1.1720231999999999</v>
      </c>
      <c r="V1029" s="31">
        <f t="shared" si="419"/>
        <v>0</v>
      </c>
      <c r="W1029" s="31">
        <f t="shared" si="431"/>
        <v>0</v>
      </c>
      <c r="X1029" s="31">
        <v>0</v>
      </c>
      <c r="Y1029" s="28"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8">
        <v>0</v>
      </c>
      <c r="AG1029" s="28">
        <v>0</v>
      </c>
      <c r="AH1029" s="28">
        <v>0</v>
      </c>
      <c r="AI1029" s="28">
        <v>0</v>
      </c>
      <c r="AJ1029" s="28">
        <v>0</v>
      </c>
      <c r="AK1029" s="28">
        <v>0</v>
      </c>
      <c r="AL1029" s="28">
        <v>0</v>
      </c>
      <c r="AM1029" s="28">
        <v>0</v>
      </c>
      <c r="AN1029" s="28">
        <v>0</v>
      </c>
      <c r="AO1029" s="28">
        <v>0</v>
      </c>
      <c r="AP1029" s="28">
        <v>0</v>
      </c>
      <c r="AQ1029" s="28">
        <v>0</v>
      </c>
      <c r="AR1029" s="28">
        <v>0</v>
      </c>
      <c r="AS1029" s="28">
        <v>0</v>
      </c>
      <c r="AT1029" s="28">
        <v>0</v>
      </c>
      <c r="AU1029" s="28">
        <v>0</v>
      </c>
      <c r="AV1029" s="28">
        <v>0</v>
      </c>
      <c r="AW1029" s="28">
        <v>0</v>
      </c>
      <c r="AX1029" s="28">
        <v>0</v>
      </c>
      <c r="AY1029" s="28">
        <v>0</v>
      </c>
      <c r="AZ1029" s="28">
        <v>0</v>
      </c>
      <c r="BA1029" s="28">
        <v>0</v>
      </c>
      <c r="BB1029" s="28">
        <v>1.1720231999999999</v>
      </c>
      <c r="BC1029" s="28">
        <v>0</v>
      </c>
      <c r="BD1029" s="28">
        <v>0</v>
      </c>
      <c r="BE1029" s="28">
        <v>1.1720231999999999</v>
      </c>
      <c r="BF1029" s="28">
        <v>0</v>
      </c>
      <c r="BG1029" s="28">
        <v>0</v>
      </c>
      <c r="BH1029" s="28">
        <v>0</v>
      </c>
      <c r="BI1029" s="28">
        <v>0</v>
      </c>
      <c r="BJ1029" s="28">
        <v>0</v>
      </c>
      <c r="BK1029" s="28">
        <v>0</v>
      </c>
      <c r="BL1029" s="28">
        <v>0</v>
      </c>
      <c r="BM1029" s="28">
        <v>0</v>
      </c>
      <c r="BN1029" s="28">
        <v>0</v>
      </c>
      <c r="BO1029" s="28">
        <v>0</v>
      </c>
      <c r="BP1029" s="28">
        <v>0</v>
      </c>
      <c r="BQ1029" s="28">
        <v>0</v>
      </c>
      <c r="BR1029" s="28">
        <v>0</v>
      </c>
      <c r="BS1029" s="28">
        <v>0</v>
      </c>
      <c r="BT1029" s="28">
        <v>0</v>
      </c>
      <c r="BU1029" s="28">
        <v>0</v>
      </c>
      <c r="BV1029" s="31">
        <f t="shared" si="425"/>
        <v>1.1720231999999999</v>
      </c>
      <c r="BW1029" s="31">
        <f t="shared" si="421"/>
        <v>0</v>
      </c>
      <c r="BX1029" s="31">
        <f t="shared" si="422"/>
        <v>0</v>
      </c>
      <c r="BY1029" s="31">
        <f t="shared" si="423"/>
        <v>1.1720231999999999</v>
      </c>
      <c r="BZ1029" s="31">
        <f t="shared" si="424"/>
        <v>0</v>
      </c>
      <c r="CA1029" s="31">
        <f t="shared" si="426"/>
        <v>0</v>
      </c>
      <c r="CB1029" s="31">
        <f t="shared" si="427"/>
        <v>0</v>
      </c>
      <c r="CC1029" s="31">
        <f t="shared" si="428"/>
        <v>0</v>
      </c>
      <c r="CD1029" s="31">
        <f t="shared" si="429"/>
        <v>0</v>
      </c>
      <c r="CE1029" s="31">
        <f t="shared" si="430"/>
        <v>0</v>
      </c>
      <c r="CF1029" s="85" t="s">
        <v>1358</v>
      </c>
    </row>
    <row r="1030" spans="1:84" ht="54.75" customHeight="1" x14ac:dyDescent="0.25">
      <c r="A1030" s="7" t="s">
        <v>128</v>
      </c>
      <c r="B1030" s="17" t="s">
        <v>1933</v>
      </c>
      <c r="C1030" s="8" t="s">
        <v>1934</v>
      </c>
      <c r="D1030" s="63">
        <v>2018</v>
      </c>
      <c r="E1030" s="63">
        <v>2018</v>
      </c>
      <c r="F1030" s="63" t="s">
        <v>1358</v>
      </c>
      <c r="G1030" s="64">
        <v>0</v>
      </c>
      <c r="H1030" s="64">
        <f t="shared" si="417"/>
        <v>1.1861522354317522</v>
      </c>
      <c r="I1030" s="31" t="s">
        <v>2627</v>
      </c>
      <c r="J1030" s="31">
        <v>0</v>
      </c>
      <c r="K1030" s="31">
        <f t="shared" si="418"/>
        <v>0</v>
      </c>
      <c r="L1030" s="66" t="s">
        <v>1358</v>
      </c>
      <c r="M1030" s="64">
        <v>0</v>
      </c>
      <c r="N1030" s="31">
        <v>0</v>
      </c>
      <c r="O1030" s="65">
        <v>0</v>
      </c>
      <c r="P1030" s="28">
        <v>0</v>
      </c>
      <c r="Q1030" s="28">
        <v>1.9452896661080772</v>
      </c>
      <c r="R1030" s="31">
        <v>2.2370831160242886</v>
      </c>
      <c r="S1030" s="31">
        <f t="shared" si="415"/>
        <v>1.1861522354317522</v>
      </c>
      <c r="T1030" s="31">
        <f t="shared" si="416"/>
        <v>0</v>
      </c>
      <c r="U1030" s="31">
        <f t="shared" si="420"/>
        <v>1.1861522354317522</v>
      </c>
      <c r="V1030" s="31">
        <f t="shared" si="419"/>
        <v>0</v>
      </c>
      <c r="W1030" s="31">
        <f t="shared" si="431"/>
        <v>0</v>
      </c>
      <c r="X1030" s="31">
        <v>0</v>
      </c>
      <c r="Y1030" s="28">
        <v>0</v>
      </c>
      <c r="Z1030" s="28">
        <v>0</v>
      </c>
      <c r="AA1030" s="28">
        <v>0</v>
      </c>
      <c r="AB1030" s="28">
        <v>0</v>
      </c>
      <c r="AC1030" s="28">
        <v>0</v>
      </c>
      <c r="AD1030" s="28">
        <v>0</v>
      </c>
      <c r="AE1030" s="28">
        <v>0</v>
      </c>
      <c r="AF1030" s="28">
        <v>0</v>
      </c>
      <c r="AG1030" s="28">
        <v>0</v>
      </c>
      <c r="AH1030" s="28">
        <v>0</v>
      </c>
      <c r="AI1030" s="28">
        <v>0</v>
      </c>
      <c r="AJ1030" s="28">
        <v>0</v>
      </c>
      <c r="AK1030" s="28">
        <v>0</v>
      </c>
      <c r="AL1030" s="28">
        <v>0</v>
      </c>
      <c r="AM1030" s="28">
        <v>0</v>
      </c>
      <c r="AN1030" s="28">
        <v>0</v>
      </c>
      <c r="AO1030" s="28">
        <v>0</v>
      </c>
      <c r="AP1030" s="28">
        <v>0</v>
      </c>
      <c r="AQ1030" s="28">
        <v>0</v>
      </c>
      <c r="AR1030" s="28">
        <v>0</v>
      </c>
      <c r="AS1030" s="28">
        <v>0</v>
      </c>
      <c r="AT1030" s="28">
        <v>0</v>
      </c>
      <c r="AU1030" s="28">
        <v>0</v>
      </c>
      <c r="AV1030" s="28">
        <v>0</v>
      </c>
      <c r="AW1030" s="28">
        <v>0</v>
      </c>
      <c r="AX1030" s="28">
        <v>0</v>
      </c>
      <c r="AY1030" s="28">
        <v>0</v>
      </c>
      <c r="AZ1030" s="28">
        <v>0</v>
      </c>
      <c r="BA1030" s="28">
        <v>0</v>
      </c>
      <c r="BB1030" s="28">
        <v>1.1861522354317522</v>
      </c>
      <c r="BC1030" s="28">
        <v>0</v>
      </c>
      <c r="BD1030" s="28">
        <v>0</v>
      </c>
      <c r="BE1030" s="28">
        <v>1.1861522354317522</v>
      </c>
      <c r="BF1030" s="28">
        <v>0</v>
      </c>
      <c r="BG1030" s="28">
        <v>0</v>
      </c>
      <c r="BH1030" s="28">
        <v>0</v>
      </c>
      <c r="BI1030" s="28">
        <v>0</v>
      </c>
      <c r="BJ1030" s="28">
        <v>0</v>
      </c>
      <c r="BK1030" s="28">
        <v>0</v>
      </c>
      <c r="BL1030" s="28">
        <v>0</v>
      </c>
      <c r="BM1030" s="28">
        <v>0</v>
      </c>
      <c r="BN1030" s="28">
        <v>0</v>
      </c>
      <c r="BO1030" s="28">
        <v>0</v>
      </c>
      <c r="BP1030" s="28">
        <v>0</v>
      </c>
      <c r="BQ1030" s="28">
        <v>0</v>
      </c>
      <c r="BR1030" s="28">
        <v>0</v>
      </c>
      <c r="BS1030" s="28">
        <v>0</v>
      </c>
      <c r="BT1030" s="28">
        <v>0</v>
      </c>
      <c r="BU1030" s="28">
        <v>0</v>
      </c>
      <c r="BV1030" s="31">
        <f t="shared" si="425"/>
        <v>1.1861522354317522</v>
      </c>
      <c r="BW1030" s="31">
        <f t="shared" si="421"/>
        <v>0</v>
      </c>
      <c r="BX1030" s="31">
        <f t="shared" si="422"/>
        <v>0</v>
      </c>
      <c r="BY1030" s="31">
        <f t="shared" si="423"/>
        <v>1.1861522354317522</v>
      </c>
      <c r="BZ1030" s="31">
        <f t="shared" si="424"/>
        <v>0</v>
      </c>
      <c r="CA1030" s="31">
        <f t="shared" si="426"/>
        <v>0</v>
      </c>
      <c r="CB1030" s="31">
        <f t="shared" si="427"/>
        <v>0</v>
      </c>
      <c r="CC1030" s="31">
        <f t="shared" si="428"/>
        <v>0</v>
      </c>
      <c r="CD1030" s="31">
        <f t="shared" si="429"/>
        <v>0</v>
      </c>
      <c r="CE1030" s="31">
        <f t="shared" si="430"/>
        <v>0</v>
      </c>
      <c r="CF1030" s="85" t="s">
        <v>1358</v>
      </c>
    </row>
    <row r="1031" spans="1:84" ht="54.75" customHeight="1" x14ac:dyDescent="0.25">
      <c r="A1031" s="7" t="s">
        <v>128</v>
      </c>
      <c r="B1031" s="17" t="s">
        <v>1935</v>
      </c>
      <c r="C1031" s="8" t="s">
        <v>1936</v>
      </c>
      <c r="D1031" s="63">
        <v>2018</v>
      </c>
      <c r="E1031" s="63">
        <v>2018</v>
      </c>
      <c r="F1031" s="63" t="s">
        <v>1358</v>
      </c>
      <c r="G1031" s="64">
        <v>0</v>
      </c>
      <c r="H1031" s="64">
        <f t="shared" si="417"/>
        <v>0</v>
      </c>
      <c r="I1031" s="31" t="s">
        <v>1358</v>
      </c>
      <c r="J1031" s="31">
        <v>0</v>
      </c>
      <c r="K1031" s="31">
        <f t="shared" si="418"/>
        <v>0</v>
      </c>
      <c r="L1031" s="66" t="s">
        <v>1358</v>
      </c>
      <c r="M1031" s="64">
        <v>0</v>
      </c>
      <c r="N1031" s="31">
        <v>0</v>
      </c>
      <c r="O1031" s="65">
        <v>0</v>
      </c>
      <c r="P1031" s="28">
        <v>0</v>
      </c>
      <c r="Q1031" s="28">
        <v>3.1791060839730259</v>
      </c>
      <c r="R1031" s="31">
        <v>3.6559719965689794</v>
      </c>
      <c r="S1031" s="31">
        <f t="shared" si="415"/>
        <v>0</v>
      </c>
      <c r="T1031" s="31">
        <f t="shared" si="416"/>
        <v>0</v>
      </c>
      <c r="U1031" s="31">
        <f t="shared" si="420"/>
        <v>0</v>
      </c>
      <c r="V1031" s="31">
        <f t="shared" si="419"/>
        <v>0</v>
      </c>
      <c r="W1031" s="31">
        <f t="shared" si="431"/>
        <v>0</v>
      </c>
      <c r="X1031" s="31">
        <v>0</v>
      </c>
      <c r="Y1031" s="28">
        <v>0</v>
      </c>
      <c r="Z1031" s="28">
        <v>0</v>
      </c>
      <c r="AA1031" s="28">
        <v>0</v>
      </c>
      <c r="AB1031" s="28">
        <v>0</v>
      </c>
      <c r="AC1031" s="28">
        <v>0</v>
      </c>
      <c r="AD1031" s="28">
        <v>0</v>
      </c>
      <c r="AE1031" s="28">
        <v>0</v>
      </c>
      <c r="AF1031" s="28">
        <v>0</v>
      </c>
      <c r="AG1031" s="28">
        <v>0</v>
      </c>
      <c r="AH1031" s="28">
        <v>0</v>
      </c>
      <c r="AI1031" s="28">
        <v>0</v>
      </c>
      <c r="AJ1031" s="28">
        <v>0</v>
      </c>
      <c r="AK1031" s="28">
        <v>0</v>
      </c>
      <c r="AL1031" s="28">
        <v>0</v>
      </c>
      <c r="AM1031" s="28">
        <v>0</v>
      </c>
      <c r="AN1031" s="28">
        <v>0</v>
      </c>
      <c r="AO1031" s="28">
        <v>0</v>
      </c>
      <c r="AP1031" s="28">
        <v>0</v>
      </c>
      <c r="AQ1031" s="28">
        <v>0</v>
      </c>
      <c r="AR1031" s="28">
        <v>0</v>
      </c>
      <c r="AS1031" s="28">
        <v>0</v>
      </c>
      <c r="AT1031" s="28">
        <v>0</v>
      </c>
      <c r="AU1031" s="28">
        <v>0</v>
      </c>
      <c r="AV1031" s="28">
        <v>0</v>
      </c>
      <c r="AW1031" s="28">
        <v>0</v>
      </c>
      <c r="AX1031" s="28">
        <v>0</v>
      </c>
      <c r="AY1031" s="28">
        <v>0</v>
      </c>
      <c r="AZ1031" s="28">
        <v>0</v>
      </c>
      <c r="BA1031" s="28">
        <v>0</v>
      </c>
      <c r="BB1031" s="28">
        <v>0</v>
      </c>
      <c r="BC1031" s="28">
        <v>0</v>
      </c>
      <c r="BD1031" s="28">
        <v>0</v>
      </c>
      <c r="BE1031" s="28">
        <v>0</v>
      </c>
      <c r="BF1031" s="28">
        <v>0</v>
      </c>
      <c r="BG1031" s="28">
        <v>0</v>
      </c>
      <c r="BH1031" s="28">
        <v>0</v>
      </c>
      <c r="BI1031" s="28">
        <v>0</v>
      </c>
      <c r="BJ1031" s="28">
        <v>0</v>
      </c>
      <c r="BK1031" s="28">
        <v>0</v>
      </c>
      <c r="BL1031" s="28">
        <v>0</v>
      </c>
      <c r="BM1031" s="28">
        <v>0</v>
      </c>
      <c r="BN1031" s="28">
        <v>0</v>
      </c>
      <c r="BO1031" s="28">
        <v>0</v>
      </c>
      <c r="BP1031" s="28">
        <v>0</v>
      </c>
      <c r="BQ1031" s="28">
        <v>0</v>
      </c>
      <c r="BR1031" s="28">
        <v>0</v>
      </c>
      <c r="BS1031" s="28">
        <v>0</v>
      </c>
      <c r="BT1031" s="28">
        <v>0</v>
      </c>
      <c r="BU1031" s="28">
        <v>0</v>
      </c>
      <c r="BV1031" s="31">
        <f t="shared" si="425"/>
        <v>0</v>
      </c>
      <c r="BW1031" s="31">
        <f t="shared" si="421"/>
        <v>0</v>
      </c>
      <c r="BX1031" s="31">
        <f t="shared" si="422"/>
        <v>0</v>
      </c>
      <c r="BY1031" s="31">
        <f t="shared" si="423"/>
        <v>0</v>
      </c>
      <c r="BZ1031" s="31">
        <f t="shared" si="424"/>
        <v>0</v>
      </c>
      <c r="CA1031" s="31">
        <f t="shared" si="426"/>
        <v>0</v>
      </c>
      <c r="CB1031" s="31">
        <f t="shared" si="427"/>
        <v>0</v>
      </c>
      <c r="CC1031" s="31">
        <f t="shared" si="428"/>
        <v>0</v>
      </c>
      <c r="CD1031" s="31">
        <f t="shared" si="429"/>
        <v>0</v>
      </c>
      <c r="CE1031" s="31">
        <f t="shared" si="430"/>
        <v>0</v>
      </c>
      <c r="CF1031" s="85" t="s">
        <v>1972</v>
      </c>
    </row>
    <row r="1032" spans="1:84" ht="54.75" customHeight="1" x14ac:dyDescent="0.25">
      <c r="A1032" s="7" t="s">
        <v>128</v>
      </c>
      <c r="B1032" s="17" t="s">
        <v>2400</v>
      </c>
      <c r="C1032" s="8" t="s">
        <v>2401</v>
      </c>
      <c r="D1032" s="63">
        <v>2018</v>
      </c>
      <c r="E1032" s="63">
        <v>2018</v>
      </c>
      <c r="F1032" s="63" t="s">
        <v>1358</v>
      </c>
      <c r="G1032" s="64">
        <v>0</v>
      </c>
      <c r="H1032" s="64">
        <f t="shared" si="417"/>
        <v>4.8406325799999997E-2</v>
      </c>
      <c r="I1032" s="31" t="s">
        <v>2627</v>
      </c>
      <c r="J1032" s="31">
        <f>K1032/6.51</f>
        <v>7.4356875268817204E-3</v>
      </c>
      <c r="K1032" s="31">
        <f t="shared" si="418"/>
        <v>4.8406325799999997E-2</v>
      </c>
      <c r="L1032" s="66" t="s">
        <v>2627</v>
      </c>
      <c r="M1032" s="64">
        <v>0</v>
      </c>
      <c r="N1032" s="31">
        <v>0</v>
      </c>
      <c r="O1032" s="65">
        <v>0</v>
      </c>
      <c r="P1032" s="28">
        <v>0</v>
      </c>
      <c r="Q1032" s="28">
        <v>0</v>
      </c>
      <c r="R1032" s="31">
        <v>0</v>
      </c>
      <c r="S1032" s="31">
        <f t="shared" si="415"/>
        <v>0</v>
      </c>
      <c r="T1032" s="31">
        <f t="shared" si="416"/>
        <v>4.8406325799999997E-2</v>
      </c>
      <c r="U1032" s="31">
        <f t="shared" si="420"/>
        <v>0</v>
      </c>
      <c r="V1032" s="31">
        <f t="shared" si="419"/>
        <v>0</v>
      </c>
      <c r="W1032" s="31">
        <f t="shared" si="431"/>
        <v>0</v>
      </c>
      <c r="X1032" s="31">
        <v>0</v>
      </c>
      <c r="Y1032" s="28">
        <v>0</v>
      </c>
      <c r="Z1032" s="28">
        <v>0</v>
      </c>
      <c r="AA1032" s="28">
        <v>0</v>
      </c>
      <c r="AB1032" s="28">
        <v>0</v>
      </c>
      <c r="AC1032" s="28">
        <v>0</v>
      </c>
      <c r="AD1032" s="28">
        <v>0</v>
      </c>
      <c r="AE1032" s="28">
        <v>0</v>
      </c>
      <c r="AF1032" s="28">
        <v>0</v>
      </c>
      <c r="AG1032" s="28">
        <v>0</v>
      </c>
      <c r="AH1032" s="28">
        <v>0</v>
      </c>
      <c r="AI1032" s="28">
        <v>0</v>
      </c>
      <c r="AJ1032" s="28">
        <v>0</v>
      </c>
      <c r="AK1032" s="28">
        <v>0</v>
      </c>
      <c r="AL1032" s="28">
        <v>0</v>
      </c>
      <c r="AM1032" s="28">
        <v>0</v>
      </c>
      <c r="AN1032" s="28">
        <v>0</v>
      </c>
      <c r="AO1032" s="28">
        <v>0</v>
      </c>
      <c r="AP1032" s="28">
        <v>0</v>
      </c>
      <c r="AQ1032" s="28">
        <v>0</v>
      </c>
      <c r="AR1032" s="28">
        <v>0</v>
      </c>
      <c r="AS1032" s="28">
        <v>0</v>
      </c>
      <c r="AT1032" s="28">
        <v>0</v>
      </c>
      <c r="AU1032" s="28">
        <v>0</v>
      </c>
      <c r="AV1032" s="28">
        <v>0</v>
      </c>
      <c r="AW1032" s="28">
        <v>0</v>
      </c>
      <c r="AX1032" s="28">
        <v>0</v>
      </c>
      <c r="AY1032" s="28">
        <v>0</v>
      </c>
      <c r="AZ1032" s="28">
        <v>0</v>
      </c>
      <c r="BA1032" s="28">
        <v>0</v>
      </c>
      <c r="BB1032" s="28">
        <v>0</v>
      </c>
      <c r="BC1032" s="28">
        <v>0</v>
      </c>
      <c r="BD1032" s="28">
        <v>0</v>
      </c>
      <c r="BE1032" s="28">
        <v>0</v>
      </c>
      <c r="BF1032" s="28">
        <v>0</v>
      </c>
      <c r="BG1032" s="28">
        <v>4.8406325799999997E-2</v>
      </c>
      <c r="BH1032" s="28">
        <v>0</v>
      </c>
      <c r="BI1032" s="28">
        <v>0</v>
      </c>
      <c r="BJ1032" s="28">
        <v>4.8406325799999997E-2</v>
      </c>
      <c r="BK1032" s="28">
        <v>0</v>
      </c>
      <c r="BL1032" s="28">
        <v>0</v>
      </c>
      <c r="BM1032" s="28">
        <v>0</v>
      </c>
      <c r="BN1032" s="28">
        <v>0</v>
      </c>
      <c r="BO1032" s="28">
        <v>0</v>
      </c>
      <c r="BP1032" s="28">
        <v>0</v>
      </c>
      <c r="BQ1032" s="28">
        <v>0</v>
      </c>
      <c r="BR1032" s="28">
        <v>0</v>
      </c>
      <c r="BS1032" s="28">
        <v>0</v>
      </c>
      <c r="BT1032" s="28">
        <v>0</v>
      </c>
      <c r="BU1032" s="28">
        <v>0</v>
      </c>
      <c r="BV1032" s="31">
        <f t="shared" si="425"/>
        <v>4.8406325799999997E-2</v>
      </c>
      <c r="BW1032" s="31">
        <f t="shared" si="421"/>
        <v>0</v>
      </c>
      <c r="BX1032" s="31">
        <f t="shared" si="422"/>
        <v>0</v>
      </c>
      <c r="BY1032" s="31">
        <f t="shared" si="423"/>
        <v>4.8406325799999997E-2</v>
      </c>
      <c r="BZ1032" s="31">
        <f t="shared" si="424"/>
        <v>0</v>
      </c>
      <c r="CA1032" s="31">
        <f t="shared" si="426"/>
        <v>4.8406325799999997E-2</v>
      </c>
      <c r="CB1032" s="31">
        <f t="shared" si="427"/>
        <v>0</v>
      </c>
      <c r="CC1032" s="31">
        <f t="shared" si="428"/>
        <v>0</v>
      </c>
      <c r="CD1032" s="31">
        <f t="shared" si="429"/>
        <v>4.8406325799999997E-2</v>
      </c>
      <c r="CE1032" s="31">
        <f t="shared" si="430"/>
        <v>0</v>
      </c>
      <c r="CF1032" s="85" t="s">
        <v>1403</v>
      </c>
    </row>
    <row r="1033" spans="1:84" ht="54.75" customHeight="1" x14ac:dyDescent="0.25">
      <c r="A1033" s="7" t="s">
        <v>128</v>
      </c>
      <c r="B1033" s="17" t="s">
        <v>2402</v>
      </c>
      <c r="C1033" s="8" t="s">
        <v>2403</v>
      </c>
      <c r="D1033" s="63">
        <v>2018</v>
      </c>
      <c r="E1033" s="63">
        <v>2018</v>
      </c>
      <c r="F1033" s="63" t="s">
        <v>1358</v>
      </c>
      <c r="G1033" s="64">
        <v>0</v>
      </c>
      <c r="H1033" s="64">
        <f t="shared" si="417"/>
        <v>0.1335806138</v>
      </c>
      <c r="I1033" s="31" t="s">
        <v>2625</v>
      </c>
      <c r="J1033" s="31">
        <f>K1033/6.69</f>
        <v>1.9967206846038862E-2</v>
      </c>
      <c r="K1033" s="31">
        <f t="shared" si="418"/>
        <v>0.1335806138</v>
      </c>
      <c r="L1033" s="66" t="s">
        <v>2625</v>
      </c>
      <c r="M1033" s="64">
        <v>0</v>
      </c>
      <c r="N1033" s="31">
        <v>0</v>
      </c>
      <c r="O1033" s="65">
        <v>0</v>
      </c>
      <c r="P1033" s="28">
        <v>0</v>
      </c>
      <c r="Q1033" s="28">
        <v>0</v>
      </c>
      <c r="R1033" s="31">
        <v>0</v>
      </c>
      <c r="S1033" s="31">
        <f t="shared" si="415"/>
        <v>0</v>
      </c>
      <c r="T1033" s="31">
        <f t="shared" si="416"/>
        <v>0.1335806138</v>
      </c>
      <c r="U1033" s="31">
        <f t="shared" si="420"/>
        <v>0</v>
      </c>
      <c r="V1033" s="31">
        <f t="shared" si="419"/>
        <v>0</v>
      </c>
      <c r="W1033" s="31">
        <f t="shared" si="431"/>
        <v>0</v>
      </c>
      <c r="X1033" s="31">
        <v>0</v>
      </c>
      <c r="Y1033" s="28">
        <v>0</v>
      </c>
      <c r="Z1033" s="28">
        <v>0</v>
      </c>
      <c r="AA1033" s="28">
        <v>0</v>
      </c>
      <c r="AB1033" s="28">
        <v>0</v>
      </c>
      <c r="AC1033" s="28">
        <v>0</v>
      </c>
      <c r="AD1033" s="28">
        <v>0</v>
      </c>
      <c r="AE1033" s="28">
        <v>0</v>
      </c>
      <c r="AF1033" s="28">
        <v>0</v>
      </c>
      <c r="AG1033" s="28">
        <v>0</v>
      </c>
      <c r="AH1033" s="28">
        <v>0</v>
      </c>
      <c r="AI1033" s="28">
        <v>0</v>
      </c>
      <c r="AJ1033" s="28">
        <v>0</v>
      </c>
      <c r="AK1033" s="28">
        <v>0</v>
      </c>
      <c r="AL1033" s="28">
        <v>0</v>
      </c>
      <c r="AM1033" s="28">
        <v>0</v>
      </c>
      <c r="AN1033" s="28">
        <v>0</v>
      </c>
      <c r="AO1033" s="28">
        <v>0</v>
      </c>
      <c r="AP1033" s="28">
        <v>0</v>
      </c>
      <c r="AQ1033" s="28">
        <v>0</v>
      </c>
      <c r="AR1033" s="28">
        <v>0</v>
      </c>
      <c r="AS1033" s="28">
        <v>0</v>
      </c>
      <c r="AT1033" s="28">
        <v>0</v>
      </c>
      <c r="AU1033" s="28">
        <v>0</v>
      </c>
      <c r="AV1033" s="28">
        <v>0</v>
      </c>
      <c r="AW1033" s="28">
        <v>0</v>
      </c>
      <c r="AX1033" s="28">
        <v>0</v>
      </c>
      <c r="AY1033" s="28">
        <v>0</v>
      </c>
      <c r="AZ1033" s="28">
        <v>0</v>
      </c>
      <c r="BA1033" s="28">
        <v>0</v>
      </c>
      <c r="BB1033" s="28">
        <v>0</v>
      </c>
      <c r="BC1033" s="28">
        <v>0</v>
      </c>
      <c r="BD1033" s="28">
        <v>0</v>
      </c>
      <c r="BE1033" s="28">
        <v>0</v>
      </c>
      <c r="BF1033" s="28">
        <v>0</v>
      </c>
      <c r="BG1033" s="28">
        <v>0.1335806138</v>
      </c>
      <c r="BH1033" s="28">
        <v>0</v>
      </c>
      <c r="BI1033" s="28">
        <v>0</v>
      </c>
      <c r="BJ1033" s="28">
        <v>0.1335806138</v>
      </c>
      <c r="BK1033" s="28">
        <v>0</v>
      </c>
      <c r="BL1033" s="28">
        <v>0</v>
      </c>
      <c r="BM1033" s="28">
        <v>0</v>
      </c>
      <c r="BN1033" s="28">
        <v>0</v>
      </c>
      <c r="BO1033" s="28">
        <v>0</v>
      </c>
      <c r="BP1033" s="28">
        <v>0</v>
      </c>
      <c r="BQ1033" s="28">
        <v>0</v>
      </c>
      <c r="BR1033" s="28">
        <v>0</v>
      </c>
      <c r="BS1033" s="28">
        <v>0</v>
      </c>
      <c r="BT1033" s="28">
        <v>0</v>
      </c>
      <c r="BU1033" s="28">
        <v>0</v>
      </c>
      <c r="BV1033" s="31">
        <f t="shared" si="425"/>
        <v>0.1335806138</v>
      </c>
      <c r="BW1033" s="31">
        <f t="shared" si="421"/>
        <v>0</v>
      </c>
      <c r="BX1033" s="31">
        <f t="shared" si="422"/>
        <v>0</v>
      </c>
      <c r="BY1033" s="31">
        <f t="shared" si="423"/>
        <v>0.1335806138</v>
      </c>
      <c r="BZ1033" s="31">
        <f t="shared" si="424"/>
        <v>0</v>
      </c>
      <c r="CA1033" s="31">
        <f t="shared" si="426"/>
        <v>0.1335806138</v>
      </c>
      <c r="CB1033" s="31">
        <f t="shared" si="427"/>
        <v>0</v>
      </c>
      <c r="CC1033" s="31">
        <f t="shared" si="428"/>
        <v>0</v>
      </c>
      <c r="CD1033" s="31">
        <f t="shared" si="429"/>
        <v>0.1335806138</v>
      </c>
      <c r="CE1033" s="31">
        <f t="shared" si="430"/>
        <v>0</v>
      </c>
      <c r="CF1033" s="85" t="s">
        <v>1403</v>
      </c>
    </row>
    <row r="1034" spans="1:84" ht="54.75" customHeight="1" x14ac:dyDescent="0.25">
      <c r="A1034" s="7" t="s">
        <v>128</v>
      </c>
      <c r="B1034" s="17" t="s">
        <v>2404</v>
      </c>
      <c r="C1034" s="8" t="s">
        <v>2405</v>
      </c>
      <c r="D1034" s="63">
        <v>2018</v>
      </c>
      <c r="E1034" s="63">
        <v>2018</v>
      </c>
      <c r="F1034" s="63" t="s">
        <v>1358</v>
      </c>
      <c r="G1034" s="64">
        <v>0</v>
      </c>
      <c r="H1034" s="64">
        <f t="shared" si="417"/>
        <v>0.11930754619999999</v>
      </c>
      <c r="I1034" s="31" t="s">
        <v>2625</v>
      </c>
      <c r="J1034" s="31">
        <f>K1034/6.69</f>
        <v>1.7833713931240655E-2</v>
      </c>
      <c r="K1034" s="31">
        <f t="shared" si="418"/>
        <v>0.11930754619999999</v>
      </c>
      <c r="L1034" s="66" t="s">
        <v>2625</v>
      </c>
      <c r="M1034" s="64">
        <v>0</v>
      </c>
      <c r="N1034" s="31">
        <v>0</v>
      </c>
      <c r="O1034" s="65">
        <v>0</v>
      </c>
      <c r="P1034" s="28">
        <v>0</v>
      </c>
      <c r="Q1034" s="28">
        <v>0</v>
      </c>
      <c r="R1034" s="31">
        <v>0</v>
      </c>
      <c r="S1034" s="31">
        <f t="shared" si="415"/>
        <v>0</v>
      </c>
      <c r="T1034" s="31">
        <f t="shared" si="416"/>
        <v>0.11930754619999999</v>
      </c>
      <c r="U1034" s="31">
        <f t="shared" si="420"/>
        <v>0</v>
      </c>
      <c r="V1034" s="31">
        <f t="shared" si="419"/>
        <v>0</v>
      </c>
      <c r="W1034" s="31">
        <f t="shared" si="431"/>
        <v>0</v>
      </c>
      <c r="X1034" s="31">
        <v>0</v>
      </c>
      <c r="Y1034" s="28">
        <v>0</v>
      </c>
      <c r="Z1034" s="28">
        <v>0</v>
      </c>
      <c r="AA1034" s="28">
        <v>0</v>
      </c>
      <c r="AB1034" s="28">
        <v>0</v>
      </c>
      <c r="AC1034" s="28">
        <v>0</v>
      </c>
      <c r="AD1034" s="28">
        <v>0</v>
      </c>
      <c r="AE1034" s="28">
        <v>0</v>
      </c>
      <c r="AF1034" s="28">
        <v>0</v>
      </c>
      <c r="AG1034" s="28">
        <v>0</v>
      </c>
      <c r="AH1034" s="28">
        <v>0</v>
      </c>
      <c r="AI1034" s="28">
        <v>0</v>
      </c>
      <c r="AJ1034" s="28">
        <v>0</v>
      </c>
      <c r="AK1034" s="28">
        <v>0</v>
      </c>
      <c r="AL1034" s="28">
        <v>0</v>
      </c>
      <c r="AM1034" s="28">
        <v>0</v>
      </c>
      <c r="AN1034" s="28">
        <v>0</v>
      </c>
      <c r="AO1034" s="28">
        <v>0</v>
      </c>
      <c r="AP1034" s="28">
        <v>0</v>
      </c>
      <c r="AQ1034" s="28">
        <v>0</v>
      </c>
      <c r="AR1034" s="28">
        <v>0</v>
      </c>
      <c r="AS1034" s="28">
        <v>0</v>
      </c>
      <c r="AT1034" s="28">
        <v>0</v>
      </c>
      <c r="AU1034" s="28">
        <v>0</v>
      </c>
      <c r="AV1034" s="28">
        <v>0</v>
      </c>
      <c r="AW1034" s="28">
        <v>0</v>
      </c>
      <c r="AX1034" s="28">
        <v>0</v>
      </c>
      <c r="AY1034" s="28">
        <v>0</v>
      </c>
      <c r="AZ1034" s="28">
        <v>0</v>
      </c>
      <c r="BA1034" s="28">
        <v>0</v>
      </c>
      <c r="BB1034" s="28">
        <v>0</v>
      </c>
      <c r="BC1034" s="28">
        <v>0</v>
      </c>
      <c r="BD1034" s="28">
        <v>0</v>
      </c>
      <c r="BE1034" s="28">
        <v>0</v>
      </c>
      <c r="BF1034" s="28">
        <v>0</v>
      </c>
      <c r="BG1034" s="28">
        <v>0.11930754619999999</v>
      </c>
      <c r="BH1034" s="28">
        <v>0</v>
      </c>
      <c r="BI1034" s="28">
        <v>0</v>
      </c>
      <c r="BJ1034" s="28">
        <v>0.11930754619999999</v>
      </c>
      <c r="BK1034" s="28">
        <v>0</v>
      </c>
      <c r="BL1034" s="28">
        <v>0</v>
      </c>
      <c r="BM1034" s="28">
        <v>0</v>
      </c>
      <c r="BN1034" s="28">
        <v>0</v>
      </c>
      <c r="BO1034" s="28">
        <v>0</v>
      </c>
      <c r="BP1034" s="28">
        <v>0</v>
      </c>
      <c r="BQ1034" s="28">
        <v>0</v>
      </c>
      <c r="BR1034" s="28">
        <v>0</v>
      </c>
      <c r="BS1034" s="28">
        <v>0</v>
      </c>
      <c r="BT1034" s="28">
        <v>0</v>
      </c>
      <c r="BU1034" s="28">
        <v>0</v>
      </c>
      <c r="BV1034" s="31">
        <f t="shared" si="425"/>
        <v>0.11930754619999999</v>
      </c>
      <c r="BW1034" s="31">
        <f t="shared" si="421"/>
        <v>0</v>
      </c>
      <c r="BX1034" s="31">
        <f t="shared" si="422"/>
        <v>0</v>
      </c>
      <c r="BY1034" s="31">
        <f t="shared" si="423"/>
        <v>0.11930754619999999</v>
      </c>
      <c r="BZ1034" s="31">
        <f t="shared" si="424"/>
        <v>0</v>
      </c>
      <c r="CA1034" s="31">
        <f t="shared" si="426"/>
        <v>0.11930754619999999</v>
      </c>
      <c r="CB1034" s="31">
        <f t="shared" si="427"/>
        <v>0</v>
      </c>
      <c r="CC1034" s="31">
        <f t="shared" si="428"/>
        <v>0</v>
      </c>
      <c r="CD1034" s="31">
        <f t="shared" si="429"/>
        <v>0.11930754619999999</v>
      </c>
      <c r="CE1034" s="31">
        <f t="shared" si="430"/>
        <v>0</v>
      </c>
      <c r="CF1034" s="85" t="s">
        <v>1403</v>
      </c>
    </row>
    <row r="1035" spans="1:84" ht="54.75" customHeight="1" x14ac:dyDescent="0.25">
      <c r="A1035" s="7" t="s">
        <v>128</v>
      </c>
      <c r="B1035" s="17" t="s">
        <v>2406</v>
      </c>
      <c r="C1035" s="8" t="s">
        <v>2407</v>
      </c>
      <c r="D1035" s="63">
        <v>2018</v>
      </c>
      <c r="E1035" s="63">
        <v>2018</v>
      </c>
      <c r="F1035" s="63" t="s">
        <v>1358</v>
      </c>
      <c r="G1035" s="64">
        <v>0</v>
      </c>
      <c r="H1035" s="64">
        <f t="shared" si="417"/>
        <v>0.43294426559999999</v>
      </c>
      <c r="I1035" s="31" t="s">
        <v>2624</v>
      </c>
      <c r="J1035" s="31">
        <f>K1035/6.75</f>
        <v>6.4139891199999993E-2</v>
      </c>
      <c r="K1035" s="31">
        <f t="shared" si="418"/>
        <v>0.43294426559999999</v>
      </c>
      <c r="L1035" s="66" t="s">
        <v>2624</v>
      </c>
      <c r="M1035" s="64">
        <v>0</v>
      </c>
      <c r="N1035" s="31">
        <v>0</v>
      </c>
      <c r="O1035" s="65">
        <v>0</v>
      </c>
      <c r="P1035" s="28">
        <v>0</v>
      </c>
      <c r="Q1035" s="28">
        <v>0</v>
      </c>
      <c r="R1035" s="31">
        <v>0</v>
      </c>
      <c r="S1035" s="31">
        <f t="shared" si="415"/>
        <v>0</v>
      </c>
      <c r="T1035" s="31">
        <f t="shared" si="416"/>
        <v>0.43294426559999999</v>
      </c>
      <c r="U1035" s="31">
        <f t="shared" si="420"/>
        <v>0</v>
      </c>
      <c r="V1035" s="31">
        <f t="shared" si="419"/>
        <v>0</v>
      </c>
      <c r="W1035" s="31">
        <f t="shared" si="431"/>
        <v>0</v>
      </c>
      <c r="X1035" s="31">
        <v>0</v>
      </c>
      <c r="Y1035" s="28">
        <v>0</v>
      </c>
      <c r="Z1035" s="28">
        <v>0</v>
      </c>
      <c r="AA1035" s="28">
        <v>0</v>
      </c>
      <c r="AB1035" s="28">
        <v>0</v>
      </c>
      <c r="AC1035" s="28">
        <v>0</v>
      </c>
      <c r="AD1035" s="28">
        <v>0</v>
      </c>
      <c r="AE1035" s="28">
        <v>0</v>
      </c>
      <c r="AF1035" s="28">
        <v>0</v>
      </c>
      <c r="AG1035" s="28">
        <v>0</v>
      </c>
      <c r="AH1035" s="28">
        <v>0</v>
      </c>
      <c r="AI1035" s="28">
        <v>0</v>
      </c>
      <c r="AJ1035" s="28">
        <v>0</v>
      </c>
      <c r="AK1035" s="28">
        <v>0</v>
      </c>
      <c r="AL1035" s="28">
        <v>0</v>
      </c>
      <c r="AM1035" s="28">
        <v>0</v>
      </c>
      <c r="AN1035" s="28">
        <v>0</v>
      </c>
      <c r="AO1035" s="28">
        <v>0</v>
      </c>
      <c r="AP1035" s="28">
        <v>0</v>
      </c>
      <c r="AQ1035" s="28">
        <v>0</v>
      </c>
      <c r="AR1035" s="28">
        <v>0</v>
      </c>
      <c r="AS1035" s="28">
        <v>0</v>
      </c>
      <c r="AT1035" s="28">
        <v>0</v>
      </c>
      <c r="AU1035" s="28">
        <v>0</v>
      </c>
      <c r="AV1035" s="28">
        <v>0</v>
      </c>
      <c r="AW1035" s="28">
        <v>0</v>
      </c>
      <c r="AX1035" s="28">
        <v>0</v>
      </c>
      <c r="AY1035" s="28">
        <v>0</v>
      </c>
      <c r="AZ1035" s="28">
        <v>0</v>
      </c>
      <c r="BA1035" s="28">
        <v>0</v>
      </c>
      <c r="BB1035" s="28">
        <v>0</v>
      </c>
      <c r="BC1035" s="28">
        <v>0</v>
      </c>
      <c r="BD1035" s="28">
        <v>0</v>
      </c>
      <c r="BE1035" s="28">
        <v>0</v>
      </c>
      <c r="BF1035" s="28">
        <v>0</v>
      </c>
      <c r="BG1035" s="28">
        <v>0.43294426559999999</v>
      </c>
      <c r="BH1035" s="28">
        <v>0</v>
      </c>
      <c r="BI1035" s="28">
        <v>0</v>
      </c>
      <c r="BJ1035" s="28">
        <v>0.43294426559999999</v>
      </c>
      <c r="BK1035" s="28">
        <v>0</v>
      </c>
      <c r="BL1035" s="28">
        <v>0</v>
      </c>
      <c r="BM1035" s="28">
        <v>0</v>
      </c>
      <c r="BN1035" s="28">
        <v>0</v>
      </c>
      <c r="BO1035" s="28">
        <v>0</v>
      </c>
      <c r="BP1035" s="28">
        <v>0</v>
      </c>
      <c r="BQ1035" s="28">
        <v>0</v>
      </c>
      <c r="BR1035" s="28">
        <v>0</v>
      </c>
      <c r="BS1035" s="28">
        <v>0</v>
      </c>
      <c r="BT1035" s="28">
        <v>0</v>
      </c>
      <c r="BU1035" s="28">
        <v>0</v>
      </c>
      <c r="BV1035" s="31">
        <f t="shared" si="425"/>
        <v>0.43294426559999999</v>
      </c>
      <c r="BW1035" s="31">
        <f t="shared" si="421"/>
        <v>0</v>
      </c>
      <c r="BX1035" s="31">
        <f t="shared" si="422"/>
        <v>0</v>
      </c>
      <c r="BY1035" s="31">
        <f t="shared" si="423"/>
        <v>0.43294426559999999</v>
      </c>
      <c r="BZ1035" s="31">
        <f t="shared" si="424"/>
        <v>0</v>
      </c>
      <c r="CA1035" s="31">
        <f t="shared" si="426"/>
        <v>0.43294426559999999</v>
      </c>
      <c r="CB1035" s="31">
        <f t="shared" si="427"/>
        <v>0</v>
      </c>
      <c r="CC1035" s="31">
        <f t="shared" si="428"/>
        <v>0</v>
      </c>
      <c r="CD1035" s="31">
        <f t="shared" si="429"/>
        <v>0.43294426559999999</v>
      </c>
      <c r="CE1035" s="31">
        <f t="shared" si="430"/>
        <v>0</v>
      </c>
      <c r="CF1035" s="85" t="s">
        <v>1403</v>
      </c>
    </row>
    <row r="1036" spans="1:84" ht="54.75" customHeight="1" x14ac:dyDescent="0.25">
      <c r="A1036" s="7" t="s">
        <v>128</v>
      </c>
      <c r="B1036" s="17" t="s">
        <v>2408</v>
      </c>
      <c r="C1036" s="8" t="s">
        <v>2409</v>
      </c>
      <c r="D1036" s="63">
        <v>2018</v>
      </c>
      <c r="E1036" s="63">
        <v>2018</v>
      </c>
      <c r="F1036" s="63" t="s">
        <v>1358</v>
      </c>
      <c r="G1036" s="64">
        <v>0</v>
      </c>
      <c r="H1036" s="64">
        <f t="shared" si="417"/>
        <v>6.9906669200000007E-2</v>
      </c>
      <c r="I1036" s="31" t="s">
        <v>2624</v>
      </c>
      <c r="J1036" s="31">
        <f>K1036/6.75</f>
        <v>1.0356543585185186E-2</v>
      </c>
      <c r="K1036" s="31">
        <f t="shared" si="418"/>
        <v>6.9906669200000007E-2</v>
      </c>
      <c r="L1036" s="66" t="s">
        <v>2624</v>
      </c>
      <c r="M1036" s="64">
        <v>0</v>
      </c>
      <c r="N1036" s="31">
        <v>0</v>
      </c>
      <c r="O1036" s="65">
        <v>0</v>
      </c>
      <c r="P1036" s="28">
        <v>0</v>
      </c>
      <c r="Q1036" s="28">
        <v>0</v>
      </c>
      <c r="R1036" s="31">
        <v>0</v>
      </c>
      <c r="S1036" s="31">
        <f t="shared" si="415"/>
        <v>0</v>
      </c>
      <c r="T1036" s="31">
        <f t="shared" si="416"/>
        <v>6.9906669200000007E-2</v>
      </c>
      <c r="U1036" s="31">
        <f t="shared" si="420"/>
        <v>0</v>
      </c>
      <c r="V1036" s="31">
        <f t="shared" si="419"/>
        <v>0</v>
      </c>
      <c r="W1036" s="31">
        <f t="shared" si="431"/>
        <v>0</v>
      </c>
      <c r="X1036" s="31">
        <v>0</v>
      </c>
      <c r="Y1036" s="28">
        <v>0</v>
      </c>
      <c r="Z1036" s="28">
        <v>0</v>
      </c>
      <c r="AA1036" s="28">
        <v>0</v>
      </c>
      <c r="AB1036" s="28">
        <v>0</v>
      </c>
      <c r="AC1036" s="28">
        <v>0</v>
      </c>
      <c r="AD1036" s="28">
        <v>0</v>
      </c>
      <c r="AE1036" s="28">
        <v>0</v>
      </c>
      <c r="AF1036" s="28">
        <v>0</v>
      </c>
      <c r="AG1036" s="28">
        <v>0</v>
      </c>
      <c r="AH1036" s="28">
        <v>0</v>
      </c>
      <c r="AI1036" s="28">
        <v>0</v>
      </c>
      <c r="AJ1036" s="28">
        <v>0</v>
      </c>
      <c r="AK1036" s="28">
        <v>0</v>
      </c>
      <c r="AL1036" s="28">
        <v>0</v>
      </c>
      <c r="AM1036" s="28">
        <v>0</v>
      </c>
      <c r="AN1036" s="28">
        <v>0</v>
      </c>
      <c r="AO1036" s="28">
        <v>0</v>
      </c>
      <c r="AP1036" s="28">
        <v>0</v>
      </c>
      <c r="AQ1036" s="28">
        <v>0</v>
      </c>
      <c r="AR1036" s="28">
        <v>0</v>
      </c>
      <c r="AS1036" s="28">
        <v>0</v>
      </c>
      <c r="AT1036" s="28">
        <v>0</v>
      </c>
      <c r="AU1036" s="28">
        <v>0</v>
      </c>
      <c r="AV1036" s="28">
        <v>0</v>
      </c>
      <c r="AW1036" s="28">
        <v>0</v>
      </c>
      <c r="AX1036" s="28">
        <v>0</v>
      </c>
      <c r="AY1036" s="28">
        <v>0</v>
      </c>
      <c r="AZ1036" s="28">
        <v>0</v>
      </c>
      <c r="BA1036" s="28">
        <v>0</v>
      </c>
      <c r="BB1036" s="28">
        <v>0</v>
      </c>
      <c r="BC1036" s="28">
        <v>0</v>
      </c>
      <c r="BD1036" s="28">
        <v>0</v>
      </c>
      <c r="BE1036" s="28">
        <v>0</v>
      </c>
      <c r="BF1036" s="28">
        <v>0</v>
      </c>
      <c r="BG1036" s="28">
        <v>6.9906669200000007E-2</v>
      </c>
      <c r="BH1036" s="28">
        <v>0</v>
      </c>
      <c r="BI1036" s="28">
        <v>0</v>
      </c>
      <c r="BJ1036" s="28">
        <v>6.9906669200000007E-2</v>
      </c>
      <c r="BK1036" s="28">
        <v>0</v>
      </c>
      <c r="BL1036" s="28">
        <v>0</v>
      </c>
      <c r="BM1036" s="28">
        <v>0</v>
      </c>
      <c r="BN1036" s="28">
        <v>0</v>
      </c>
      <c r="BO1036" s="28">
        <v>0</v>
      </c>
      <c r="BP1036" s="28">
        <v>0</v>
      </c>
      <c r="BQ1036" s="28">
        <v>0</v>
      </c>
      <c r="BR1036" s="28">
        <v>0</v>
      </c>
      <c r="BS1036" s="28">
        <v>0</v>
      </c>
      <c r="BT1036" s="28">
        <v>0</v>
      </c>
      <c r="BU1036" s="28">
        <v>0</v>
      </c>
      <c r="BV1036" s="31">
        <f t="shared" si="425"/>
        <v>6.9906669200000007E-2</v>
      </c>
      <c r="BW1036" s="31">
        <f t="shared" si="421"/>
        <v>0</v>
      </c>
      <c r="BX1036" s="31">
        <f t="shared" si="422"/>
        <v>0</v>
      </c>
      <c r="BY1036" s="31">
        <f t="shared" si="423"/>
        <v>6.9906669200000007E-2</v>
      </c>
      <c r="BZ1036" s="31">
        <f t="shared" si="424"/>
        <v>0</v>
      </c>
      <c r="CA1036" s="31">
        <f t="shared" si="426"/>
        <v>6.9906669200000007E-2</v>
      </c>
      <c r="CB1036" s="31">
        <f t="shared" si="427"/>
        <v>0</v>
      </c>
      <c r="CC1036" s="31">
        <f t="shared" si="428"/>
        <v>0</v>
      </c>
      <c r="CD1036" s="31">
        <f t="shared" si="429"/>
        <v>6.9906669200000007E-2</v>
      </c>
      <c r="CE1036" s="31">
        <f t="shared" si="430"/>
        <v>0</v>
      </c>
      <c r="CF1036" s="85" t="s">
        <v>1403</v>
      </c>
    </row>
    <row r="1037" spans="1:84" ht="54.75" customHeight="1" x14ac:dyDescent="0.25">
      <c r="A1037" s="7" t="s">
        <v>128</v>
      </c>
      <c r="B1037" s="17" t="s">
        <v>2410</v>
      </c>
      <c r="C1037" s="8" t="s">
        <v>2411</v>
      </c>
      <c r="D1037" s="63">
        <v>2018</v>
      </c>
      <c r="E1037" s="63">
        <v>2018</v>
      </c>
      <c r="F1037" s="63" t="s">
        <v>1358</v>
      </c>
      <c r="G1037" s="64">
        <v>0</v>
      </c>
      <c r="H1037" s="64">
        <f t="shared" si="417"/>
        <v>0</v>
      </c>
      <c r="I1037" s="31" t="s">
        <v>1358</v>
      </c>
      <c r="J1037" s="31">
        <v>0</v>
      </c>
      <c r="K1037" s="31">
        <f t="shared" si="418"/>
        <v>0</v>
      </c>
      <c r="L1037" s="66" t="s">
        <v>1358</v>
      </c>
      <c r="M1037" s="64">
        <v>0</v>
      </c>
      <c r="N1037" s="31">
        <v>0</v>
      </c>
      <c r="O1037" s="65">
        <v>0</v>
      </c>
      <c r="P1037" s="28">
        <v>0</v>
      </c>
      <c r="Q1037" s="28">
        <v>0</v>
      </c>
      <c r="R1037" s="31">
        <v>0</v>
      </c>
      <c r="S1037" s="31">
        <f t="shared" si="415"/>
        <v>0</v>
      </c>
      <c r="T1037" s="31">
        <f t="shared" si="416"/>
        <v>0</v>
      </c>
      <c r="U1037" s="31">
        <f t="shared" si="420"/>
        <v>0</v>
      </c>
      <c r="V1037" s="31">
        <f t="shared" si="419"/>
        <v>0</v>
      </c>
      <c r="W1037" s="31">
        <f t="shared" si="431"/>
        <v>0</v>
      </c>
      <c r="X1037" s="31">
        <v>0</v>
      </c>
      <c r="Y1037" s="28">
        <v>0</v>
      </c>
      <c r="Z1037" s="28">
        <v>0</v>
      </c>
      <c r="AA1037" s="28">
        <v>0</v>
      </c>
      <c r="AB1037" s="28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  <c r="AH1037" s="28">
        <v>0</v>
      </c>
      <c r="AI1037" s="28">
        <v>0</v>
      </c>
      <c r="AJ1037" s="28">
        <v>0</v>
      </c>
      <c r="AK1037" s="28">
        <v>0</v>
      </c>
      <c r="AL1037" s="28">
        <v>0</v>
      </c>
      <c r="AM1037" s="28">
        <v>0</v>
      </c>
      <c r="AN1037" s="28">
        <v>0</v>
      </c>
      <c r="AO1037" s="28">
        <v>0</v>
      </c>
      <c r="AP1037" s="28">
        <v>0</v>
      </c>
      <c r="AQ1037" s="28">
        <v>0</v>
      </c>
      <c r="AR1037" s="28">
        <v>0</v>
      </c>
      <c r="AS1037" s="28">
        <v>0</v>
      </c>
      <c r="AT1037" s="28">
        <v>0</v>
      </c>
      <c r="AU1037" s="28">
        <v>0</v>
      </c>
      <c r="AV1037" s="28">
        <v>0</v>
      </c>
      <c r="AW1037" s="28">
        <v>0</v>
      </c>
      <c r="AX1037" s="28">
        <v>0</v>
      </c>
      <c r="AY1037" s="28">
        <v>0</v>
      </c>
      <c r="AZ1037" s="28">
        <v>0</v>
      </c>
      <c r="BA1037" s="28">
        <v>0</v>
      </c>
      <c r="BB1037" s="28">
        <v>0</v>
      </c>
      <c r="BC1037" s="28">
        <v>0</v>
      </c>
      <c r="BD1037" s="28">
        <v>0</v>
      </c>
      <c r="BE1037" s="28">
        <v>0</v>
      </c>
      <c r="BF1037" s="28">
        <v>0</v>
      </c>
      <c r="BG1037" s="28">
        <v>0</v>
      </c>
      <c r="BH1037" s="28">
        <v>0</v>
      </c>
      <c r="BI1037" s="28">
        <v>0</v>
      </c>
      <c r="BJ1037" s="28">
        <v>0</v>
      </c>
      <c r="BK1037" s="28">
        <v>0</v>
      </c>
      <c r="BL1037" s="28">
        <v>0</v>
      </c>
      <c r="BM1037" s="28">
        <v>0</v>
      </c>
      <c r="BN1037" s="28">
        <v>0</v>
      </c>
      <c r="BO1037" s="28">
        <v>0</v>
      </c>
      <c r="BP1037" s="28">
        <v>0</v>
      </c>
      <c r="BQ1037" s="28">
        <v>0</v>
      </c>
      <c r="BR1037" s="28">
        <v>0</v>
      </c>
      <c r="BS1037" s="28">
        <v>0</v>
      </c>
      <c r="BT1037" s="28">
        <v>0</v>
      </c>
      <c r="BU1037" s="28">
        <v>0</v>
      </c>
      <c r="BV1037" s="31">
        <f t="shared" si="425"/>
        <v>0</v>
      </c>
      <c r="BW1037" s="31">
        <f t="shared" si="421"/>
        <v>0</v>
      </c>
      <c r="BX1037" s="31">
        <f t="shared" si="422"/>
        <v>0</v>
      </c>
      <c r="BY1037" s="31">
        <f t="shared" si="423"/>
        <v>0</v>
      </c>
      <c r="BZ1037" s="31">
        <f t="shared" si="424"/>
        <v>0</v>
      </c>
      <c r="CA1037" s="31">
        <f t="shared" si="426"/>
        <v>0</v>
      </c>
      <c r="CB1037" s="31">
        <f t="shared" si="427"/>
        <v>0</v>
      </c>
      <c r="CC1037" s="31">
        <f t="shared" si="428"/>
        <v>0</v>
      </c>
      <c r="CD1037" s="31">
        <f t="shared" si="429"/>
        <v>0</v>
      </c>
      <c r="CE1037" s="31">
        <f t="shared" si="430"/>
        <v>0</v>
      </c>
      <c r="CF1037" s="85" t="s">
        <v>1403</v>
      </c>
    </row>
    <row r="1038" spans="1:84" ht="54.75" customHeight="1" x14ac:dyDescent="0.25">
      <c r="A1038" s="7" t="s">
        <v>128</v>
      </c>
      <c r="B1038" s="17" t="s">
        <v>2412</v>
      </c>
      <c r="C1038" s="8" t="s">
        <v>2413</v>
      </c>
      <c r="D1038" s="63">
        <v>2018</v>
      </c>
      <c r="E1038" s="63">
        <v>2018</v>
      </c>
      <c r="F1038" s="63" t="s">
        <v>1358</v>
      </c>
      <c r="G1038" s="64">
        <v>0</v>
      </c>
      <c r="H1038" s="64">
        <f t="shared" si="417"/>
        <v>0</v>
      </c>
      <c r="I1038" s="31" t="s">
        <v>1358</v>
      </c>
      <c r="J1038" s="31">
        <v>0</v>
      </c>
      <c r="K1038" s="31">
        <f t="shared" si="418"/>
        <v>0</v>
      </c>
      <c r="L1038" s="66" t="s">
        <v>1358</v>
      </c>
      <c r="M1038" s="64">
        <v>0</v>
      </c>
      <c r="N1038" s="31">
        <v>0</v>
      </c>
      <c r="O1038" s="65">
        <v>0</v>
      </c>
      <c r="P1038" s="28">
        <v>0</v>
      </c>
      <c r="Q1038" s="28">
        <v>0</v>
      </c>
      <c r="R1038" s="31">
        <v>0</v>
      </c>
      <c r="S1038" s="31">
        <f t="shared" si="415"/>
        <v>0</v>
      </c>
      <c r="T1038" s="31">
        <f t="shared" si="416"/>
        <v>0</v>
      </c>
      <c r="U1038" s="31">
        <f t="shared" si="420"/>
        <v>0</v>
      </c>
      <c r="V1038" s="31">
        <f t="shared" si="419"/>
        <v>0</v>
      </c>
      <c r="W1038" s="31">
        <f t="shared" si="431"/>
        <v>0</v>
      </c>
      <c r="X1038" s="31">
        <v>0</v>
      </c>
      <c r="Y1038" s="28">
        <v>0</v>
      </c>
      <c r="Z1038" s="28">
        <v>0</v>
      </c>
      <c r="AA1038" s="28">
        <v>0</v>
      </c>
      <c r="AB1038" s="28">
        <v>0</v>
      </c>
      <c r="AC1038" s="28">
        <v>0</v>
      </c>
      <c r="AD1038" s="28">
        <v>0</v>
      </c>
      <c r="AE1038" s="28">
        <v>0</v>
      </c>
      <c r="AF1038" s="28">
        <v>0</v>
      </c>
      <c r="AG1038" s="28">
        <v>0</v>
      </c>
      <c r="AH1038" s="28">
        <v>0</v>
      </c>
      <c r="AI1038" s="28">
        <v>0</v>
      </c>
      <c r="AJ1038" s="28">
        <v>0</v>
      </c>
      <c r="AK1038" s="28">
        <v>0</v>
      </c>
      <c r="AL1038" s="28">
        <v>0</v>
      </c>
      <c r="AM1038" s="28">
        <v>0</v>
      </c>
      <c r="AN1038" s="28">
        <v>0</v>
      </c>
      <c r="AO1038" s="28">
        <v>0</v>
      </c>
      <c r="AP1038" s="28">
        <v>0</v>
      </c>
      <c r="AQ1038" s="28">
        <v>0</v>
      </c>
      <c r="AR1038" s="28">
        <v>0</v>
      </c>
      <c r="AS1038" s="28">
        <v>0</v>
      </c>
      <c r="AT1038" s="28">
        <v>0</v>
      </c>
      <c r="AU1038" s="28">
        <v>0</v>
      </c>
      <c r="AV1038" s="28">
        <v>0</v>
      </c>
      <c r="AW1038" s="28">
        <v>0</v>
      </c>
      <c r="AX1038" s="28">
        <v>0</v>
      </c>
      <c r="AY1038" s="28">
        <v>0</v>
      </c>
      <c r="AZ1038" s="28">
        <v>0</v>
      </c>
      <c r="BA1038" s="28">
        <v>0</v>
      </c>
      <c r="BB1038" s="28">
        <v>0</v>
      </c>
      <c r="BC1038" s="28">
        <v>0</v>
      </c>
      <c r="BD1038" s="28">
        <v>0</v>
      </c>
      <c r="BE1038" s="28">
        <v>0</v>
      </c>
      <c r="BF1038" s="28">
        <v>0</v>
      </c>
      <c r="BG1038" s="28">
        <v>0</v>
      </c>
      <c r="BH1038" s="28">
        <v>0</v>
      </c>
      <c r="BI1038" s="28">
        <v>0</v>
      </c>
      <c r="BJ1038" s="28">
        <v>0</v>
      </c>
      <c r="BK1038" s="28">
        <v>0</v>
      </c>
      <c r="BL1038" s="28">
        <v>0</v>
      </c>
      <c r="BM1038" s="28">
        <v>0</v>
      </c>
      <c r="BN1038" s="28">
        <v>0</v>
      </c>
      <c r="BO1038" s="28">
        <v>0</v>
      </c>
      <c r="BP1038" s="28">
        <v>0</v>
      </c>
      <c r="BQ1038" s="28">
        <v>0</v>
      </c>
      <c r="BR1038" s="28">
        <v>0</v>
      </c>
      <c r="BS1038" s="28">
        <v>0</v>
      </c>
      <c r="BT1038" s="28">
        <v>0</v>
      </c>
      <c r="BU1038" s="28">
        <v>0</v>
      </c>
      <c r="BV1038" s="31">
        <f t="shared" si="425"/>
        <v>0</v>
      </c>
      <c r="BW1038" s="31">
        <f t="shared" si="421"/>
        <v>0</v>
      </c>
      <c r="BX1038" s="31">
        <f t="shared" si="422"/>
        <v>0</v>
      </c>
      <c r="BY1038" s="31">
        <f t="shared" si="423"/>
        <v>0</v>
      </c>
      <c r="BZ1038" s="31">
        <f t="shared" si="424"/>
        <v>0</v>
      </c>
      <c r="CA1038" s="31">
        <f t="shared" si="426"/>
        <v>0</v>
      </c>
      <c r="CB1038" s="31">
        <f t="shared" si="427"/>
        <v>0</v>
      </c>
      <c r="CC1038" s="31">
        <f t="shared" si="428"/>
        <v>0</v>
      </c>
      <c r="CD1038" s="31">
        <f t="shared" si="429"/>
        <v>0</v>
      </c>
      <c r="CE1038" s="31">
        <f t="shared" si="430"/>
        <v>0</v>
      </c>
      <c r="CF1038" s="85" t="s">
        <v>1403</v>
      </c>
    </row>
    <row r="1039" spans="1:84" ht="54.75" customHeight="1" x14ac:dyDescent="0.25">
      <c r="A1039" s="7" t="s">
        <v>128</v>
      </c>
      <c r="B1039" s="17" t="s">
        <v>2414</v>
      </c>
      <c r="C1039" s="8" t="s">
        <v>2415</v>
      </c>
      <c r="D1039" s="63">
        <v>2018</v>
      </c>
      <c r="E1039" s="63">
        <v>2018</v>
      </c>
      <c r="F1039" s="63" t="s">
        <v>1358</v>
      </c>
      <c r="G1039" s="64">
        <v>0</v>
      </c>
      <c r="H1039" s="64">
        <f t="shared" si="417"/>
        <v>0</v>
      </c>
      <c r="I1039" s="31" t="s">
        <v>1358</v>
      </c>
      <c r="J1039" s="31">
        <v>0</v>
      </c>
      <c r="K1039" s="31">
        <f t="shared" si="418"/>
        <v>0</v>
      </c>
      <c r="L1039" s="66" t="s">
        <v>1358</v>
      </c>
      <c r="M1039" s="64">
        <v>0</v>
      </c>
      <c r="N1039" s="31">
        <v>0</v>
      </c>
      <c r="O1039" s="65">
        <v>0</v>
      </c>
      <c r="P1039" s="28">
        <v>0</v>
      </c>
      <c r="Q1039" s="28">
        <v>0</v>
      </c>
      <c r="R1039" s="31">
        <v>0</v>
      </c>
      <c r="S1039" s="31">
        <f t="shared" si="415"/>
        <v>0</v>
      </c>
      <c r="T1039" s="31">
        <f t="shared" si="416"/>
        <v>0</v>
      </c>
      <c r="U1039" s="31">
        <f t="shared" si="420"/>
        <v>0</v>
      </c>
      <c r="V1039" s="31">
        <f t="shared" si="419"/>
        <v>0</v>
      </c>
      <c r="W1039" s="31">
        <f t="shared" si="431"/>
        <v>0</v>
      </c>
      <c r="X1039" s="31">
        <v>0</v>
      </c>
      <c r="Y1039" s="28">
        <v>0</v>
      </c>
      <c r="Z1039" s="28">
        <v>0</v>
      </c>
      <c r="AA1039" s="28">
        <v>0</v>
      </c>
      <c r="AB1039" s="28">
        <v>0</v>
      </c>
      <c r="AC1039" s="28">
        <v>0</v>
      </c>
      <c r="AD1039" s="28">
        <v>0</v>
      </c>
      <c r="AE1039" s="28">
        <v>0</v>
      </c>
      <c r="AF1039" s="28">
        <v>0</v>
      </c>
      <c r="AG1039" s="28">
        <v>0</v>
      </c>
      <c r="AH1039" s="28">
        <v>0</v>
      </c>
      <c r="AI1039" s="28">
        <v>0</v>
      </c>
      <c r="AJ1039" s="28">
        <v>0</v>
      </c>
      <c r="AK1039" s="28">
        <v>0</v>
      </c>
      <c r="AL1039" s="28">
        <v>0</v>
      </c>
      <c r="AM1039" s="28">
        <v>0</v>
      </c>
      <c r="AN1039" s="28">
        <v>0</v>
      </c>
      <c r="AO1039" s="28">
        <v>0</v>
      </c>
      <c r="AP1039" s="28">
        <v>0</v>
      </c>
      <c r="AQ1039" s="28">
        <v>0</v>
      </c>
      <c r="AR1039" s="28">
        <v>0</v>
      </c>
      <c r="AS1039" s="28">
        <v>0</v>
      </c>
      <c r="AT1039" s="28">
        <v>0</v>
      </c>
      <c r="AU1039" s="28">
        <v>0</v>
      </c>
      <c r="AV1039" s="28">
        <v>0</v>
      </c>
      <c r="AW1039" s="28">
        <v>0</v>
      </c>
      <c r="AX1039" s="28">
        <v>0</v>
      </c>
      <c r="AY1039" s="28">
        <v>0</v>
      </c>
      <c r="AZ1039" s="28">
        <v>0</v>
      </c>
      <c r="BA1039" s="28">
        <v>0</v>
      </c>
      <c r="BB1039" s="28">
        <v>0</v>
      </c>
      <c r="BC1039" s="28">
        <v>0</v>
      </c>
      <c r="BD1039" s="28">
        <v>0</v>
      </c>
      <c r="BE1039" s="28">
        <v>0</v>
      </c>
      <c r="BF1039" s="28">
        <v>0</v>
      </c>
      <c r="BG1039" s="28">
        <v>0</v>
      </c>
      <c r="BH1039" s="28">
        <v>0</v>
      </c>
      <c r="BI1039" s="28">
        <v>0</v>
      </c>
      <c r="BJ1039" s="28">
        <v>0</v>
      </c>
      <c r="BK1039" s="28">
        <v>0</v>
      </c>
      <c r="BL1039" s="28">
        <v>0</v>
      </c>
      <c r="BM1039" s="28">
        <v>0</v>
      </c>
      <c r="BN1039" s="28">
        <v>0</v>
      </c>
      <c r="BO1039" s="28">
        <v>0</v>
      </c>
      <c r="BP1039" s="28">
        <v>0</v>
      </c>
      <c r="BQ1039" s="28">
        <v>0</v>
      </c>
      <c r="BR1039" s="28">
        <v>0</v>
      </c>
      <c r="BS1039" s="28">
        <v>0</v>
      </c>
      <c r="BT1039" s="28">
        <v>0</v>
      </c>
      <c r="BU1039" s="28">
        <v>0</v>
      </c>
      <c r="BV1039" s="31">
        <f t="shared" si="425"/>
        <v>0</v>
      </c>
      <c r="BW1039" s="31">
        <f t="shared" si="421"/>
        <v>0</v>
      </c>
      <c r="BX1039" s="31">
        <f t="shared" si="422"/>
        <v>0</v>
      </c>
      <c r="BY1039" s="31">
        <f t="shared" si="423"/>
        <v>0</v>
      </c>
      <c r="BZ1039" s="31">
        <f t="shared" si="424"/>
        <v>0</v>
      </c>
      <c r="CA1039" s="31">
        <f t="shared" si="426"/>
        <v>0</v>
      </c>
      <c r="CB1039" s="31">
        <f t="shared" si="427"/>
        <v>0</v>
      </c>
      <c r="CC1039" s="31">
        <f t="shared" si="428"/>
        <v>0</v>
      </c>
      <c r="CD1039" s="31">
        <f t="shared" si="429"/>
        <v>0</v>
      </c>
      <c r="CE1039" s="31">
        <f t="shared" si="430"/>
        <v>0</v>
      </c>
      <c r="CF1039" s="85" t="s">
        <v>1403</v>
      </c>
    </row>
    <row r="1040" spans="1:84" ht="54.75" customHeight="1" x14ac:dyDescent="0.25">
      <c r="A1040" s="7" t="s">
        <v>128</v>
      </c>
      <c r="B1040" s="17" t="s">
        <v>2416</v>
      </c>
      <c r="C1040" s="8" t="s">
        <v>2417</v>
      </c>
      <c r="D1040" s="63">
        <v>2018</v>
      </c>
      <c r="E1040" s="63">
        <v>2018</v>
      </c>
      <c r="F1040" s="63" t="s">
        <v>1358</v>
      </c>
      <c r="G1040" s="64">
        <v>0</v>
      </c>
      <c r="H1040" s="64">
        <f t="shared" si="417"/>
        <v>0</v>
      </c>
      <c r="I1040" s="31" t="s">
        <v>1358</v>
      </c>
      <c r="J1040" s="31">
        <v>0</v>
      </c>
      <c r="K1040" s="31">
        <f t="shared" si="418"/>
        <v>0</v>
      </c>
      <c r="L1040" s="66" t="s">
        <v>1358</v>
      </c>
      <c r="M1040" s="64">
        <v>0</v>
      </c>
      <c r="N1040" s="31">
        <v>0</v>
      </c>
      <c r="O1040" s="65">
        <v>0</v>
      </c>
      <c r="P1040" s="28">
        <v>0</v>
      </c>
      <c r="Q1040" s="28">
        <v>0</v>
      </c>
      <c r="R1040" s="31">
        <v>0</v>
      </c>
      <c r="S1040" s="31">
        <f t="shared" si="415"/>
        <v>0</v>
      </c>
      <c r="T1040" s="31">
        <f t="shared" si="416"/>
        <v>0</v>
      </c>
      <c r="U1040" s="31">
        <f t="shared" si="420"/>
        <v>0</v>
      </c>
      <c r="V1040" s="31">
        <f t="shared" si="419"/>
        <v>0</v>
      </c>
      <c r="W1040" s="31">
        <f t="shared" si="431"/>
        <v>0</v>
      </c>
      <c r="X1040" s="31">
        <v>0</v>
      </c>
      <c r="Y1040" s="28">
        <v>0</v>
      </c>
      <c r="Z1040" s="28">
        <v>0</v>
      </c>
      <c r="AA1040" s="28">
        <v>0</v>
      </c>
      <c r="AB1040" s="28">
        <v>0</v>
      </c>
      <c r="AC1040" s="28">
        <v>0</v>
      </c>
      <c r="AD1040" s="28">
        <v>0</v>
      </c>
      <c r="AE1040" s="28">
        <v>0</v>
      </c>
      <c r="AF1040" s="28">
        <v>0</v>
      </c>
      <c r="AG1040" s="28">
        <v>0</v>
      </c>
      <c r="AH1040" s="28">
        <v>0</v>
      </c>
      <c r="AI1040" s="28">
        <v>0</v>
      </c>
      <c r="AJ1040" s="28">
        <v>0</v>
      </c>
      <c r="AK1040" s="28">
        <v>0</v>
      </c>
      <c r="AL1040" s="28">
        <v>0</v>
      </c>
      <c r="AM1040" s="28">
        <v>0</v>
      </c>
      <c r="AN1040" s="28">
        <v>0</v>
      </c>
      <c r="AO1040" s="28">
        <v>0</v>
      </c>
      <c r="AP1040" s="28">
        <v>0</v>
      </c>
      <c r="AQ1040" s="28">
        <v>0</v>
      </c>
      <c r="AR1040" s="28">
        <v>0</v>
      </c>
      <c r="AS1040" s="28">
        <v>0</v>
      </c>
      <c r="AT1040" s="28">
        <v>0</v>
      </c>
      <c r="AU1040" s="28">
        <v>0</v>
      </c>
      <c r="AV1040" s="28">
        <v>0</v>
      </c>
      <c r="AW1040" s="28">
        <v>0</v>
      </c>
      <c r="AX1040" s="28">
        <v>0</v>
      </c>
      <c r="AY1040" s="28">
        <v>0</v>
      </c>
      <c r="AZ1040" s="28">
        <v>0</v>
      </c>
      <c r="BA1040" s="28">
        <v>0</v>
      </c>
      <c r="BB1040" s="28">
        <v>0</v>
      </c>
      <c r="BC1040" s="28">
        <v>0</v>
      </c>
      <c r="BD1040" s="28">
        <v>0</v>
      </c>
      <c r="BE1040" s="28">
        <v>0</v>
      </c>
      <c r="BF1040" s="28">
        <v>0</v>
      </c>
      <c r="BG1040" s="28">
        <v>0</v>
      </c>
      <c r="BH1040" s="28">
        <v>0</v>
      </c>
      <c r="BI1040" s="28">
        <v>0</v>
      </c>
      <c r="BJ1040" s="28">
        <v>0</v>
      </c>
      <c r="BK1040" s="28">
        <v>0</v>
      </c>
      <c r="BL1040" s="28">
        <v>0</v>
      </c>
      <c r="BM1040" s="28">
        <v>0</v>
      </c>
      <c r="BN1040" s="28">
        <v>0</v>
      </c>
      <c r="BO1040" s="28">
        <v>0</v>
      </c>
      <c r="BP1040" s="28">
        <v>0</v>
      </c>
      <c r="BQ1040" s="28">
        <v>0</v>
      </c>
      <c r="BR1040" s="28">
        <v>0</v>
      </c>
      <c r="BS1040" s="28">
        <v>0</v>
      </c>
      <c r="BT1040" s="28">
        <v>0</v>
      </c>
      <c r="BU1040" s="28">
        <v>0</v>
      </c>
      <c r="BV1040" s="31">
        <f t="shared" si="425"/>
        <v>0</v>
      </c>
      <c r="BW1040" s="31">
        <f t="shared" si="421"/>
        <v>0</v>
      </c>
      <c r="BX1040" s="31">
        <f t="shared" si="422"/>
        <v>0</v>
      </c>
      <c r="BY1040" s="31">
        <f t="shared" si="423"/>
        <v>0</v>
      </c>
      <c r="BZ1040" s="31">
        <f t="shared" si="424"/>
        <v>0</v>
      </c>
      <c r="CA1040" s="31">
        <f t="shared" si="426"/>
        <v>0</v>
      </c>
      <c r="CB1040" s="31">
        <f t="shared" si="427"/>
        <v>0</v>
      </c>
      <c r="CC1040" s="31">
        <f t="shared" si="428"/>
        <v>0</v>
      </c>
      <c r="CD1040" s="31">
        <f t="shared" si="429"/>
        <v>0</v>
      </c>
      <c r="CE1040" s="31">
        <f t="shared" si="430"/>
        <v>0</v>
      </c>
      <c r="CF1040" s="85" t="s">
        <v>1403</v>
      </c>
    </row>
    <row r="1041" spans="1:84" ht="54.75" customHeight="1" x14ac:dyDescent="0.25">
      <c r="A1041" s="7" t="s">
        <v>128</v>
      </c>
      <c r="B1041" s="17" t="s">
        <v>1208</v>
      </c>
      <c r="C1041" s="8" t="s">
        <v>1209</v>
      </c>
      <c r="D1041" s="63">
        <v>2019</v>
      </c>
      <c r="E1041" s="63">
        <v>2019</v>
      </c>
      <c r="F1041" s="63" t="s">
        <v>1358</v>
      </c>
      <c r="G1041" s="64">
        <v>1.2827747859922181</v>
      </c>
      <c r="H1041" s="64">
        <f t="shared" si="417"/>
        <v>6.5934623999999999</v>
      </c>
      <c r="I1041" s="31" t="s">
        <v>1314</v>
      </c>
      <c r="J1041" s="31">
        <v>0</v>
      </c>
      <c r="K1041" s="31">
        <f t="shared" si="418"/>
        <v>0</v>
      </c>
      <c r="L1041" s="31" t="s">
        <v>1314</v>
      </c>
      <c r="M1041" s="64">
        <v>0</v>
      </c>
      <c r="N1041" s="31">
        <v>0</v>
      </c>
      <c r="O1041" s="65">
        <v>10.813278336</v>
      </c>
      <c r="P1041" s="28">
        <v>12.435270086399999</v>
      </c>
      <c r="Q1041" s="28">
        <v>0</v>
      </c>
      <c r="R1041" s="31">
        <v>0</v>
      </c>
      <c r="S1041" s="31">
        <f t="shared" si="415"/>
        <v>6.5934623999999999</v>
      </c>
      <c r="T1041" s="31">
        <f t="shared" si="416"/>
        <v>0</v>
      </c>
      <c r="U1041" s="31">
        <f t="shared" si="420"/>
        <v>6.5934623999999999</v>
      </c>
      <c r="V1041" s="31">
        <f t="shared" si="419"/>
        <v>6.5934623999999999</v>
      </c>
      <c r="W1041" s="31">
        <f t="shared" si="431"/>
        <v>0</v>
      </c>
      <c r="X1041" s="31">
        <v>0</v>
      </c>
      <c r="Y1041" s="28">
        <v>0</v>
      </c>
      <c r="Z1041" s="28">
        <v>0</v>
      </c>
      <c r="AA1041" s="28">
        <v>0</v>
      </c>
      <c r="AB1041" s="28">
        <v>0</v>
      </c>
      <c r="AC1041" s="28">
        <v>0</v>
      </c>
      <c r="AD1041" s="28">
        <v>0</v>
      </c>
      <c r="AE1041" s="28">
        <v>0</v>
      </c>
      <c r="AF1041" s="28">
        <v>0</v>
      </c>
      <c r="AG1041" s="28">
        <v>0</v>
      </c>
      <c r="AH1041" s="28">
        <v>0</v>
      </c>
      <c r="AI1041" s="28">
        <v>0</v>
      </c>
      <c r="AJ1041" s="28">
        <v>0</v>
      </c>
      <c r="AK1041" s="28">
        <v>0</v>
      </c>
      <c r="AL1041" s="28">
        <v>0</v>
      </c>
      <c r="AM1041" s="28">
        <v>0</v>
      </c>
      <c r="AN1041" s="28">
        <v>0</v>
      </c>
      <c r="AO1041" s="28">
        <v>0</v>
      </c>
      <c r="AP1041" s="28">
        <v>0</v>
      </c>
      <c r="AQ1041" s="28">
        <v>0</v>
      </c>
      <c r="AR1041" s="28">
        <v>0</v>
      </c>
      <c r="AS1041" s="28">
        <v>0</v>
      </c>
      <c r="AT1041" s="28">
        <v>0</v>
      </c>
      <c r="AU1041" s="28">
        <v>0</v>
      </c>
      <c r="AV1041" s="28">
        <v>0</v>
      </c>
      <c r="AW1041" s="28">
        <v>0</v>
      </c>
      <c r="AX1041" s="28">
        <v>0</v>
      </c>
      <c r="AY1041" s="28">
        <v>0</v>
      </c>
      <c r="AZ1041" s="28">
        <v>0</v>
      </c>
      <c r="BA1041" s="28">
        <v>0</v>
      </c>
      <c r="BB1041" s="28">
        <v>0</v>
      </c>
      <c r="BC1041" s="28">
        <v>0</v>
      </c>
      <c r="BD1041" s="28">
        <v>0</v>
      </c>
      <c r="BE1041" s="28">
        <v>0</v>
      </c>
      <c r="BF1041" s="28">
        <v>0</v>
      </c>
      <c r="BG1041" s="28">
        <v>0</v>
      </c>
      <c r="BH1041" s="28">
        <v>0</v>
      </c>
      <c r="BI1041" s="28">
        <v>0</v>
      </c>
      <c r="BJ1041" s="28">
        <v>0</v>
      </c>
      <c r="BK1041" s="28">
        <v>0</v>
      </c>
      <c r="BL1041" s="28">
        <v>6.5934623999999999</v>
      </c>
      <c r="BM1041" s="28">
        <v>0</v>
      </c>
      <c r="BN1041" s="28">
        <v>0</v>
      </c>
      <c r="BO1041" s="28">
        <v>6.5934623999999999</v>
      </c>
      <c r="BP1041" s="28">
        <v>0</v>
      </c>
      <c r="BQ1041" s="28">
        <v>0</v>
      </c>
      <c r="BR1041" s="28">
        <v>0</v>
      </c>
      <c r="BS1041" s="28">
        <v>0</v>
      </c>
      <c r="BT1041" s="28">
        <v>0</v>
      </c>
      <c r="BU1041" s="28">
        <v>0</v>
      </c>
      <c r="BV1041" s="31">
        <f t="shared" si="425"/>
        <v>6.5934623999999999</v>
      </c>
      <c r="BW1041" s="31">
        <f t="shared" si="421"/>
        <v>0</v>
      </c>
      <c r="BX1041" s="31">
        <f t="shared" si="422"/>
        <v>0</v>
      </c>
      <c r="BY1041" s="31">
        <f t="shared" si="423"/>
        <v>6.5934623999999999</v>
      </c>
      <c r="BZ1041" s="31">
        <f t="shared" si="424"/>
        <v>0</v>
      </c>
      <c r="CA1041" s="31">
        <f t="shared" si="426"/>
        <v>0</v>
      </c>
      <c r="CB1041" s="31">
        <f t="shared" si="427"/>
        <v>0</v>
      </c>
      <c r="CC1041" s="31">
        <f t="shared" si="428"/>
        <v>0</v>
      </c>
      <c r="CD1041" s="31">
        <f t="shared" si="429"/>
        <v>0</v>
      </c>
      <c r="CE1041" s="31">
        <f t="shared" si="430"/>
        <v>0</v>
      </c>
      <c r="CF1041" s="85" t="s">
        <v>1972</v>
      </c>
    </row>
    <row r="1042" spans="1:84" ht="54.75" customHeight="1" x14ac:dyDescent="0.25">
      <c r="A1042" s="7" t="s">
        <v>128</v>
      </c>
      <c r="B1042" s="17" t="s">
        <v>1210</v>
      </c>
      <c r="C1042" s="8" t="s">
        <v>1211</v>
      </c>
      <c r="D1042" s="63">
        <v>2019</v>
      </c>
      <c r="E1042" s="63">
        <v>2019</v>
      </c>
      <c r="F1042" s="63" t="s">
        <v>1358</v>
      </c>
      <c r="G1042" s="64">
        <v>0.41406788365583669</v>
      </c>
      <c r="H1042" s="64">
        <f t="shared" si="417"/>
        <v>2.1283089219910005</v>
      </c>
      <c r="I1042" s="31" t="s">
        <v>1314</v>
      </c>
      <c r="J1042" s="31">
        <f>K1042/6.15</f>
        <v>0.10962273560975606</v>
      </c>
      <c r="K1042" s="31">
        <f t="shared" si="418"/>
        <v>0.67417982399999987</v>
      </c>
      <c r="L1042" s="31" t="s">
        <v>2622</v>
      </c>
      <c r="M1042" s="64">
        <v>0</v>
      </c>
      <c r="N1042" s="31">
        <v>0</v>
      </c>
      <c r="O1042" s="65">
        <v>3.4904266320652408</v>
      </c>
      <c r="P1042" s="28">
        <v>4.0139906268750263</v>
      </c>
      <c r="Q1042" s="28">
        <v>0</v>
      </c>
      <c r="R1042" s="31">
        <v>0</v>
      </c>
      <c r="S1042" s="31">
        <f t="shared" si="415"/>
        <v>2.1283089219910005</v>
      </c>
      <c r="T1042" s="31">
        <f t="shared" si="416"/>
        <v>0.67417982399999987</v>
      </c>
      <c r="U1042" s="31">
        <f t="shared" si="420"/>
        <v>2.1283089219910005</v>
      </c>
      <c r="V1042" s="31">
        <f t="shared" si="419"/>
        <v>2.1283089219910005</v>
      </c>
      <c r="W1042" s="31">
        <f t="shared" si="431"/>
        <v>0.67417982399999987</v>
      </c>
      <c r="X1042" s="31">
        <v>0</v>
      </c>
      <c r="Y1042" s="28">
        <v>0</v>
      </c>
      <c r="Z1042" s="28">
        <v>0</v>
      </c>
      <c r="AA1042" s="28">
        <v>0</v>
      </c>
      <c r="AB1042" s="28">
        <v>0</v>
      </c>
      <c r="AC1042" s="28">
        <v>0</v>
      </c>
      <c r="AD1042" s="28">
        <v>0</v>
      </c>
      <c r="AE1042" s="28">
        <v>0</v>
      </c>
      <c r="AF1042" s="28">
        <v>0</v>
      </c>
      <c r="AG1042" s="28">
        <v>0</v>
      </c>
      <c r="AH1042" s="28">
        <v>0</v>
      </c>
      <c r="AI1042" s="28">
        <v>0</v>
      </c>
      <c r="AJ1042" s="28">
        <v>0</v>
      </c>
      <c r="AK1042" s="28">
        <v>0</v>
      </c>
      <c r="AL1042" s="28">
        <v>0</v>
      </c>
      <c r="AM1042" s="28">
        <v>0</v>
      </c>
      <c r="AN1042" s="28">
        <v>0</v>
      </c>
      <c r="AO1042" s="28">
        <v>0</v>
      </c>
      <c r="AP1042" s="28">
        <v>0</v>
      </c>
      <c r="AQ1042" s="28">
        <v>0</v>
      </c>
      <c r="AR1042" s="28">
        <v>0</v>
      </c>
      <c r="AS1042" s="28">
        <v>0</v>
      </c>
      <c r="AT1042" s="28">
        <v>0</v>
      </c>
      <c r="AU1042" s="28">
        <v>0</v>
      </c>
      <c r="AV1042" s="28">
        <v>0</v>
      </c>
      <c r="AW1042" s="28">
        <v>0</v>
      </c>
      <c r="AX1042" s="28">
        <v>0</v>
      </c>
      <c r="AY1042" s="28">
        <v>0</v>
      </c>
      <c r="AZ1042" s="28">
        <v>0</v>
      </c>
      <c r="BA1042" s="28">
        <v>0</v>
      </c>
      <c r="BB1042" s="28">
        <v>0</v>
      </c>
      <c r="BC1042" s="28">
        <v>0</v>
      </c>
      <c r="BD1042" s="28">
        <v>0</v>
      </c>
      <c r="BE1042" s="28">
        <v>0</v>
      </c>
      <c r="BF1042" s="28">
        <v>0</v>
      </c>
      <c r="BG1042" s="28">
        <v>0</v>
      </c>
      <c r="BH1042" s="28">
        <v>0</v>
      </c>
      <c r="BI1042" s="28">
        <v>0</v>
      </c>
      <c r="BJ1042" s="28">
        <v>0</v>
      </c>
      <c r="BK1042" s="28">
        <v>0</v>
      </c>
      <c r="BL1042" s="28">
        <v>2.1283089219910005</v>
      </c>
      <c r="BM1042" s="28">
        <v>0</v>
      </c>
      <c r="BN1042" s="28">
        <v>0</v>
      </c>
      <c r="BO1042" s="28">
        <v>2.1283089219910005</v>
      </c>
      <c r="BP1042" s="28">
        <v>0</v>
      </c>
      <c r="BQ1042" s="28">
        <v>0.67417982399999987</v>
      </c>
      <c r="BR1042" s="28">
        <v>0</v>
      </c>
      <c r="BS1042" s="28">
        <v>0</v>
      </c>
      <c r="BT1042" s="28">
        <v>0.67417982399999987</v>
      </c>
      <c r="BU1042" s="28">
        <v>0</v>
      </c>
      <c r="BV1042" s="31">
        <f t="shared" si="425"/>
        <v>2.1283089219910005</v>
      </c>
      <c r="BW1042" s="31">
        <f t="shared" si="421"/>
        <v>0</v>
      </c>
      <c r="BX1042" s="31">
        <f t="shared" si="422"/>
        <v>0</v>
      </c>
      <c r="BY1042" s="31">
        <f t="shared" si="423"/>
        <v>2.1283089219910005</v>
      </c>
      <c r="BZ1042" s="31">
        <f t="shared" si="424"/>
        <v>0</v>
      </c>
      <c r="CA1042" s="31">
        <f t="shared" si="426"/>
        <v>0.67417982399999987</v>
      </c>
      <c r="CB1042" s="31">
        <f t="shared" si="427"/>
        <v>0</v>
      </c>
      <c r="CC1042" s="31">
        <f t="shared" si="428"/>
        <v>0</v>
      </c>
      <c r="CD1042" s="31">
        <f t="shared" si="429"/>
        <v>0.67417982399999987</v>
      </c>
      <c r="CE1042" s="31">
        <f t="shared" si="430"/>
        <v>0</v>
      </c>
      <c r="CF1042" s="85" t="s">
        <v>1402</v>
      </c>
    </row>
    <row r="1043" spans="1:84" ht="54.75" customHeight="1" x14ac:dyDescent="0.25">
      <c r="A1043" s="7" t="s">
        <v>128</v>
      </c>
      <c r="B1043" s="17" t="s">
        <v>1212</v>
      </c>
      <c r="C1043" s="8" t="s">
        <v>1213</v>
      </c>
      <c r="D1043" s="63">
        <v>2019</v>
      </c>
      <c r="E1043" s="63">
        <v>2019</v>
      </c>
      <c r="F1043" s="63" t="s">
        <v>1358</v>
      </c>
      <c r="G1043" s="64">
        <v>3.2485311015068108</v>
      </c>
      <c r="H1043" s="64">
        <f t="shared" si="417"/>
        <v>16.697449861745007</v>
      </c>
      <c r="I1043" s="31" t="s">
        <v>1314</v>
      </c>
      <c r="J1043" s="31">
        <v>0</v>
      </c>
      <c r="K1043" s="31">
        <f t="shared" si="418"/>
        <v>0</v>
      </c>
      <c r="L1043" s="31" t="s">
        <v>1314</v>
      </c>
      <c r="M1043" s="64">
        <v>0</v>
      </c>
      <c r="N1043" s="31">
        <v>0</v>
      </c>
      <c r="O1043" s="65">
        <v>27.383817773261811</v>
      </c>
      <c r="P1043" s="28">
        <v>31.491390439251081</v>
      </c>
      <c r="Q1043" s="28">
        <v>0</v>
      </c>
      <c r="R1043" s="31">
        <v>0</v>
      </c>
      <c r="S1043" s="31">
        <f t="shared" si="415"/>
        <v>16.697449861745007</v>
      </c>
      <c r="T1043" s="31">
        <f t="shared" si="416"/>
        <v>0</v>
      </c>
      <c r="U1043" s="31">
        <f t="shared" si="420"/>
        <v>16.697449861745007</v>
      </c>
      <c r="V1043" s="31">
        <f t="shared" si="419"/>
        <v>16.697449861745007</v>
      </c>
      <c r="W1043" s="31">
        <f t="shared" si="431"/>
        <v>0</v>
      </c>
      <c r="X1043" s="31">
        <v>0</v>
      </c>
      <c r="Y1043" s="28">
        <v>0</v>
      </c>
      <c r="Z1043" s="28">
        <v>0</v>
      </c>
      <c r="AA1043" s="28">
        <v>0</v>
      </c>
      <c r="AB1043" s="28">
        <v>0</v>
      </c>
      <c r="AC1043" s="28">
        <v>0</v>
      </c>
      <c r="AD1043" s="28">
        <v>0</v>
      </c>
      <c r="AE1043" s="28">
        <v>0</v>
      </c>
      <c r="AF1043" s="28">
        <v>0</v>
      </c>
      <c r="AG1043" s="28">
        <v>0</v>
      </c>
      <c r="AH1043" s="28">
        <v>0</v>
      </c>
      <c r="AI1043" s="28">
        <v>0</v>
      </c>
      <c r="AJ1043" s="28">
        <v>0</v>
      </c>
      <c r="AK1043" s="28">
        <v>0</v>
      </c>
      <c r="AL1043" s="28">
        <v>0</v>
      </c>
      <c r="AM1043" s="28">
        <v>0</v>
      </c>
      <c r="AN1043" s="28">
        <v>0</v>
      </c>
      <c r="AO1043" s="28">
        <v>0</v>
      </c>
      <c r="AP1043" s="28">
        <v>0</v>
      </c>
      <c r="AQ1043" s="28">
        <v>0</v>
      </c>
      <c r="AR1043" s="28">
        <v>0</v>
      </c>
      <c r="AS1043" s="28">
        <v>0</v>
      </c>
      <c r="AT1043" s="28">
        <v>0</v>
      </c>
      <c r="AU1043" s="28">
        <v>0</v>
      </c>
      <c r="AV1043" s="28">
        <v>0</v>
      </c>
      <c r="AW1043" s="28">
        <v>0</v>
      </c>
      <c r="AX1043" s="28">
        <v>0</v>
      </c>
      <c r="AY1043" s="28">
        <v>0</v>
      </c>
      <c r="AZ1043" s="28">
        <v>0</v>
      </c>
      <c r="BA1043" s="28">
        <v>0</v>
      </c>
      <c r="BB1043" s="28">
        <v>0</v>
      </c>
      <c r="BC1043" s="28">
        <v>0</v>
      </c>
      <c r="BD1043" s="28">
        <v>0</v>
      </c>
      <c r="BE1043" s="28">
        <v>0</v>
      </c>
      <c r="BF1043" s="28">
        <v>0</v>
      </c>
      <c r="BG1043" s="28">
        <v>0</v>
      </c>
      <c r="BH1043" s="28">
        <v>0</v>
      </c>
      <c r="BI1043" s="28">
        <v>0</v>
      </c>
      <c r="BJ1043" s="28">
        <v>0</v>
      </c>
      <c r="BK1043" s="28">
        <v>0</v>
      </c>
      <c r="BL1043" s="28">
        <v>16.697449861745007</v>
      </c>
      <c r="BM1043" s="28">
        <v>0</v>
      </c>
      <c r="BN1043" s="28">
        <v>0</v>
      </c>
      <c r="BO1043" s="28">
        <v>16.697449861745007</v>
      </c>
      <c r="BP1043" s="28">
        <v>0</v>
      </c>
      <c r="BQ1043" s="28">
        <v>0</v>
      </c>
      <c r="BR1043" s="28">
        <v>0</v>
      </c>
      <c r="BS1043" s="28">
        <v>0</v>
      </c>
      <c r="BT1043" s="28">
        <v>0</v>
      </c>
      <c r="BU1043" s="28">
        <v>0</v>
      </c>
      <c r="BV1043" s="31">
        <f t="shared" si="425"/>
        <v>16.697449861745007</v>
      </c>
      <c r="BW1043" s="31">
        <f t="shared" si="421"/>
        <v>0</v>
      </c>
      <c r="BX1043" s="31">
        <f t="shared" si="422"/>
        <v>0</v>
      </c>
      <c r="BY1043" s="31">
        <f t="shared" si="423"/>
        <v>16.697449861745007</v>
      </c>
      <c r="BZ1043" s="31">
        <f t="shared" si="424"/>
        <v>0</v>
      </c>
      <c r="CA1043" s="31">
        <f t="shared" si="426"/>
        <v>0</v>
      </c>
      <c r="CB1043" s="31">
        <f t="shared" si="427"/>
        <v>0</v>
      </c>
      <c r="CC1043" s="31">
        <f t="shared" si="428"/>
        <v>0</v>
      </c>
      <c r="CD1043" s="31">
        <f t="shared" si="429"/>
        <v>0</v>
      </c>
      <c r="CE1043" s="31">
        <f t="shared" si="430"/>
        <v>0</v>
      </c>
      <c r="CF1043" s="85" t="s">
        <v>1972</v>
      </c>
    </row>
    <row r="1044" spans="1:84" ht="54.75" customHeight="1" x14ac:dyDescent="0.25">
      <c r="A1044" s="33" t="s">
        <v>128</v>
      </c>
      <c r="B1044" s="26" t="s">
        <v>2418</v>
      </c>
      <c r="C1044" s="36" t="s">
        <v>2419</v>
      </c>
      <c r="D1044" s="63">
        <v>2019</v>
      </c>
      <c r="E1044" s="63">
        <v>2019</v>
      </c>
      <c r="F1044" s="63" t="s">
        <v>1358</v>
      </c>
      <c r="G1044" s="64">
        <v>0</v>
      </c>
      <c r="H1044" s="64">
        <f t="shared" si="417"/>
        <v>0</v>
      </c>
      <c r="I1044" s="31" t="s">
        <v>1358</v>
      </c>
      <c r="J1044" s="31">
        <f>K1044/6.15</f>
        <v>0.67455971317073149</v>
      </c>
      <c r="K1044" s="31">
        <f t="shared" si="418"/>
        <v>4.1485422359999991</v>
      </c>
      <c r="L1044" s="31" t="s">
        <v>2622</v>
      </c>
      <c r="M1044" s="64">
        <v>0</v>
      </c>
      <c r="N1044" s="31">
        <v>0</v>
      </c>
      <c r="O1044" s="65">
        <v>0</v>
      </c>
      <c r="P1044" s="28">
        <v>0</v>
      </c>
      <c r="Q1044" s="28">
        <v>0</v>
      </c>
      <c r="R1044" s="31">
        <v>0</v>
      </c>
      <c r="S1044" s="31">
        <f t="shared" si="415"/>
        <v>0</v>
      </c>
      <c r="T1044" s="31">
        <f t="shared" si="416"/>
        <v>4.1485422359999991</v>
      </c>
      <c r="U1044" s="31">
        <f t="shared" si="420"/>
        <v>0</v>
      </c>
      <c r="V1044" s="31">
        <f t="shared" si="419"/>
        <v>0</v>
      </c>
      <c r="W1044" s="31">
        <f t="shared" si="431"/>
        <v>4.1485422359999991</v>
      </c>
      <c r="X1044" s="31">
        <v>0</v>
      </c>
      <c r="Y1044" s="28">
        <v>0</v>
      </c>
      <c r="Z1044" s="28">
        <v>0</v>
      </c>
      <c r="AA1044" s="28">
        <v>0</v>
      </c>
      <c r="AB1044" s="28">
        <v>0</v>
      </c>
      <c r="AC1044" s="28">
        <v>0</v>
      </c>
      <c r="AD1044" s="28">
        <v>0</v>
      </c>
      <c r="AE1044" s="28">
        <v>0</v>
      </c>
      <c r="AF1044" s="28">
        <v>0</v>
      </c>
      <c r="AG1044" s="28">
        <v>0</v>
      </c>
      <c r="AH1044" s="28">
        <v>0</v>
      </c>
      <c r="AI1044" s="28">
        <v>0</v>
      </c>
      <c r="AJ1044" s="28">
        <v>0</v>
      </c>
      <c r="AK1044" s="28">
        <v>0</v>
      </c>
      <c r="AL1044" s="28">
        <v>0</v>
      </c>
      <c r="AM1044" s="28">
        <v>0</v>
      </c>
      <c r="AN1044" s="28">
        <v>0</v>
      </c>
      <c r="AO1044" s="28">
        <v>0</v>
      </c>
      <c r="AP1044" s="28">
        <v>0</v>
      </c>
      <c r="AQ1044" s="28">
        <v>0</v>
      </c>
      <c r="AR1044" s="28">
        <v>0</v>
      </c>
      <c r="AS1044" s="28">
        <v>0</v>
      </c>
      <c r="AT1044" s="28">
        <v>0</v>
      </c>
      <c r="AU1044" s="28">
        <v>0</v>
      </c>
      <c r="AV1044" s="28">
        <v>0</v>
      </c>
      <c r="AW1044" s="28">
        <v>0</v>
      </c>
      <c r="AX1044" s="28">
        <v>0</v>
      </c>
      <c r="AY1044" s="28">
        <v>0</v>
      </c>
      <c r="AZ1044" s="28">
        <v>0</v>
      </c>
      <c r="BA1044" s="28">
        <v>0</v>
      </c>
      <c r="BB1044" s="28">
        <v>0</v>
      </c>
      <c r="BC1044" s="28">
        <v>0</v>
      </c>
      <c r="BD1044" s="28">
        <v>0</v>
      </c>
      <c r="BE1044" s="28">
        <v>0</v>
      </c>
      <c r="BF1044" s="28">
        <v>0</v>
      </c>
      <c r="BG1044" s="28">
        <v>0</v>
      </c>
      <c r="BH1044" s="28">
        <v>0</v>
      </c>
      <c r="BI1044" s="28">
        <v>0</v>
      </c>
      <c r="BJ1044" s="28">
        <v>0</v>
      </c>
      <c r="BK1044" s="28">
        <v>0</v>
      </c>
      <c r="BL1044" s="28">
        <v>0</v>
      </c>
      <c r="BM1044" s="28">
        <v>0</v>
      </c>
      <c r="BN1044" s="28">
        <v>0</v>
      </c>
      <c r="BO1044" s="28">
        <v>0</v>
      </c>
      <c r="BP1044" s="28">
        <v>0</v>
      </c>
      <c r="BQ1044" s="28">
        <v>4.1485422359999991</v>
      </c>
      <c r="BR1044" s="28">
        <v>0</v>
      </c>
      <c r="BS1044" s="28">
        <v>0</v>
      </c>
      <c r="BT1044" s="28">
        <v>4.1485422359999991</v>
      </c>
      <c r="BU1044" s="28">
        <v>0</v>
      </c>
      <c r="BV1044" s="31">
        <f t="shared" si="425"/>
        <v>0</v>
      </c>
      <c r="BW1044" s="31">
        <f t="shared" si="421"/>
        <v>0</v>
      </c>
      <c r="BX1044" s="31">
        <f t="shared" si="422"/>
        <v>0</v>
      </c>
      <c r="BY1044" s="31">
        <f t="shared" si="423"/>
        <v>0</v>
      </c>
      <c r="BZ1044" s="31">
        <f t="shared" si="424"/>
        <v>0</v>
      </c>
      <c r="CA1044" s="31">
        <f t="shared" si="426"/>
        <v>4.1485422359999991</v>
      </c>
      <c r="CB1044" s="31">
        <f t="shared" si="427"/>
        <v>0</v>
      </c>
      <c r="CC1044" s="31">
        <f t="shared" si="428"/>
        <v>0</v>
      </c>
      <c r="CD1044" s="31">
        <f t="shared" si="429"/>
        <v>4.1485422359999991</v>
      </c>
      <c r="CE1044" s="31">
        <f t="shared" si="430"/>
        <v>0</v>
      </c>
      <c r="CF1044" s="85" t="s">
        <v>1403</v>
      </c>
    </row>
    <row r="1045" spans="1:84" ht="54.75" customHeight="1" x14ac:dyDescent="0.25">
      <c r="A1045" s="33" t="s">
        <v>128</v>
      </c>
      <c r="B1045" s="26" t="s">
        <v>2420</v>
      </c>
      <c r="C1045" s="36" t="s">
        <v>2421</v>
      </c>
      <c r="D1045" s="63">
        <v>2019</v>
      </c>
      <c r="E1045" s="63">
        <v>2019</v>
      </c>
      <c r="F1045" s="63" t="s">
        <v>1358</v>
      </c>
      <c r="G1045" s="64">
        <v>0</v>
      </c>
      <c r="H1045" s="64">
        <f t="shared" si="417"/>
        <v>0</v>
      </c>
      <c r="I1045" s="31" t="s">
        <v>1358</v>
      </c>
      <c r="J1045" s="31">
        <f>K1045/6.15</f>
        <v>0.63310464</v>
      </c>
      <c r="K1045" s="31">
        <f t="shared" si="418"/>
        <v>3.893593536</v>
      </c>
      <c r="L1045" s="31" t="s">
        <v>2622</v>
      </c>
      <c r="M1045" s="64">
        <v>0</v>
      </c>
      <c r="N1045" s="31">
        <v>0</v>
      </c>
      <c r="O1045" s="65">
        <v>0</v>
      </c>
      <c r="P1045" s="28">
        <v>0</v>
      </c>
      <c r="Q1045" s="28">
        <v>0</v>
      </c>
      <c r="R1045" s="31">
        <v>0</v>
      </c>
      <c r="S1045" s="31">
        <f t="shared" si="415"/>
        <v>0</v>
      </c>
      <c r="T1045" s="31">
        <f t="shared" si="416"/>
        <v>3.893593536</v>
      </c>
      <c r="U1045" s="31">
        <f t="shared" si="420"/>
        <v>0</v>
      </c>
      <c r="V1045" s="31">
        <f t="shared" si="419"/>
        <v>0</v>
      </c>
      <c r="W1045" s="31">
        <f t="shared" si="431"/>
        <v>3.893593536</v>
      </c>
      <c r="X1045" s="31">
        <v>0</v>
      </c>
      <c r="Y1045" s="28">
        <v>0</v>
      </c>
      <c r="Z1045" s="28">
        <v>0</v>
      </c>
      <c r="AA1045" s="28">
        <v>0</v>
      </c>
      <c r="AB1045" s="28">
        <v>0</v>
      </c>
      <c r="AC1045" s="28">
        <v>0</v>
      </c>
      <c r="AD1045" s="28">
        <v>0</v>
      </c>
      <c r="AE1045" s="28">
        <v>0</v>
      </c>
      <c r="AF1045" s="28">
        <v>0</v>
      </c>
      <c r="AG1045" s="28">
        <v>0</v>
      </c>
      <c r="AH1045" s="28">
        <v>0</v>
      </c>
      <c r="AI1045" s="28">
        <v>0</v>
      </c>
      <c r="AJ1045" s="28">
        <v>0</v>
      </c>
      <c r="AK1045" s="28">
        <v>0</v>
      </c>
      <c r="AL1045" s="28">
        <v>0</v>
      </c>
      <c r="AM1045" s="28">
        <v>0</v>
      </c>
      <c r="AN1045" s="28">
        <v>0</v>
      </c>
      <c r="AO1045" s="28">
        <v>0</v>
      </c>
      <c r="AP1045" s="28">
        <v>0</v>
      </c>
      <c r="AQ1045" s="28">
        <v>0</v>
      </c>
      <c r="AR1045" s="28">
        <v>0</v>
      </c>
      <c r="AS1045" s="28">
        <v>0</v>
      </c>
      <c r="AT1045" s="28">
        <v>0</v>
      </c>
      <c r="AU1045" s="28">
        <v>0</v>
      </c>
      <c r="AV1045" s="28">
        <v>0</v>
      </c>
      <c r="AW1045" s="28">
        <v>0</v>
      </c>
      <c r="AX1045" s="28">
        <v>0</v>
      </c>
      <c r="AY1045" s="28">
        <v>0</v>
      </c>
      <c r="AZ1045" s="28">
        <v>0</v>
      </c>
      <c r="BA1045" s="28">
        <v>0</v>
      </c>
      <c r="BB1045" s="28">
        <v>0</v>
      </c>
      <c r="BC1045" s="28">
        <v>0</v>
      </c>
      <c r="BD1045" s="28">
        <v>0</v>
      </c>
      <c r="BE1045" s="28">
        <v>0</v>
      </c>
      <c r="BF1045" s="28">
        <v>0</v>
      </c>
      <c r="BG1045" s="28">
        <v>0</v>
      </c>
      <c r="BH1045" s="28">
        <v>0</v>
      </c>
      <c r="BI1045" s="28">
        <v>0</v>
      </c>
      <c r="BJ1045" s="28">
        <v>0</v>
      </c>
      <c r="BK1045" s="28">
        <v>0</v>
      </c>
      <c r="BL1045" s="28">
        <v>0</v>
      </c>
      <c r="BM1045" s="28">
        <v>0</v>
      </c>
      <c r="BN1045" s="28">
        <v>0</v>
      </c>
      <c r="BO1045" s="28">
        <v>0</v>
      </c>
      <c r="BP1045" s="28">
        <v>0</v>
      </c>
      <c r="BQ1045" s="28">
        <v>3.893593536</v>
      </c>
      <c r="BR1045" s="28">
        <v>0</v>
      </c>
      <c r="BS1045" s="28">
        <v>0</v>
      </c>
      <c r="BT1045" s="28">
        <v>3.893593536</v>
      </c>
      <c r="BU1045" s="28">
        <v>0</v>
      </c>
      <c r="BV1045" s="31">
        <f t="shared" si="425"/>
        <v>0</v>
      </c>
      <c r="BW1045" s="31">
        <f t="shared" si="421"/>
        <v>0</v>
      </c>
      <c r="BX1045" s="31">
        <f t="shared" si="422"/>
        <v>0</v>
      </c>
      <c r="BY1045" s="31">
        <f t="shared" si="423"/>
        <v>0</v>
      </c>
      <c r="BZ1045" s="31">
        <f t="shared" si="424"/>
        <v>0</v>
      </c>
      <c r="CA1045" s="31">
        <f t="shared" si="426"/>
        <v>3.893593536</v>
      </c>
      <c r="CB1045" s="31">
        <f t="shared" si="427"/>
        <v>0</v>
      </c>
      <c r="CC1045" s="31">
        <f t="shared" si="428"/>
        <v>0</v>
      </c>
      <c r="CD1045" s="31">
        <f t="shared" si="429"/>
        <v>3.893593536</v>
      </c>
      <c r="CE1045" s="31">
        <f t="shared" si="430"/>
        <v>0</v>
      </c>
      <c r="CF1045" s="85" t="s">
        <v>1403</v>
      </c>
    </row>
    <row r="1046" spans="1:84" ht="54.75" customHeight="1" x14ac:dyDescent="0.25">
      <c r="A1046" s="33" t="s">
        <v>128</v>
      </c>
      <c r="B1046" s="26" t="s">
        <v>2422</v>
      </c>
      <c r="C1046" s="36" t="s">
        <v>2423</v>
      </c>
      <c r="D1046" s="63">
        <v>2019</v>
      </c>
      <c r="E1046" s="63">
        <v>2019</v>
      </c>
      <c r="F1046" s="63" t="s">
        <v>1358</v>
      </c>
      <c r="G1046" s="64">
        <v>0</v>
      </c>
      <c r="H1046" s="64">
        <f t="shared" si="417"/>
        <v>0</v>
      </c>
      <c r="I1046" s="31" t="s">
        <v>1358</v>
      </c>
      <c r="J1046" s="31">
        <f>K1046/6.15</f>
        <v>0.54526350048780492</v>
      </c>
      <c r="K1046" s="31">
        <f t="shared" si="418"/>
        <v>3.3533705280000001</v>
      </c>
      <c r="L1046" s="31" t="s">
        <v>2622</v>
      </c>
      <c r="M1046" s="64">
        <v>0</v>
      </c>
      <c r="N1046" s="31">
        <v>0</v>
      </c>
      <c r="O1046" s="65">
        <v>0</v>
      </c>
      <c r="P1046" s="28">
        <v>0</v>
      </c>
      <c r="Q1046" s="28">
        <v>0</v>
      </c>
      <c r="R1046" s="31">
        <v>0</v>
      </c>
      <c r="S1046" s="31">
        <f t="shared" si="415"/>
        <v>0</v>
      </c>
      <c r="T1046" s="31">
        <f t="shared" si="416"/>
        <v>3.3533705280000001</v>
      </c>
      <c r="U1046" s="31">
        <f t="shared" si="420"/>
        <v>0</v>
      </c>
      <c r="V1046" s="31">
        <f t="shared" si="419"/>
        <v>0</v>
      </c>
      <c r="W1046" s="31">
        <f t="shared" si="431"/>
        <v>3.3533705280000001</v>
      </c>
      <c r="X1046" s="31">
        <v>0</v>
      </c>
      <c r="Y1046" s="28">
        <v>0</v>
      </c>
      <c r="Z1046" s="28">
        <v>0</v>
      </c>
      <c r="AA1046" s="28">
        <v>0</v>
      </c>
      <c r="AB1046" s="28">
        <v>0</v>
      </c>
      <c r="AC1046" s="28">
        <v>0</v>
      </c>
      <c r="AD1046" s="28">
        <v>0</v>
      </c>
      <c r="AE1046" s="28">
        <v>0</v>
      </c>
      <c r="AF1046" s="28">
        <v>0</v>
      </c>
      <c r="AG1046" s="28">
        <v>0</v>
      </c>
      <c r="AH1046" s="28">
        <v>0</v>
      </c>
      <c r="AI1046" s="28">
        <v>0</v>
      </c>
      <c r="AJ1046" s="28">
        <v>0</v>
      </c>
      <c r="AK1046" s="28">
        <v>0</v>
      </c>
      <c r="AL1046" s="28">
        <v>0</v>
      </c>
      <c r="AM1046" s="28">
        <v>0</v>
      </c>
      <c r="AN1046" s="28">
        <v>0</v>
      </c>
      <c r="AO1046" s="28">
        <v>0</v>
      </c>
      <c r="AP1046" s="28">
        <v>0</v>
      </c>
      <c r="AQ1046" s="28">
        <v>0</v>
      </c>
      <c r="AR1046" s="28">
        <v>0</v>
      </c>
      <c r="AS1046" s="28">
        <v>0</v>
      </c>
      <c r="AT1046" s="28">
        <v>0</v>
      </c>
      <c r="AU1046" s="28">
        <v>0</v>
      </c>
      <c r="AV1046" s="28">
        <v>0</v>
      </c>
      <c r="AW1046" s="28">
        <v>0</v>
      </c>
      <c r="AX1046" s="28">
        <v>0</v>
      </c>
      <c r="AY1046" s="28">
        <v>0</v>
      </c>
      <c r="AZ1046" s="28">
        <v>0</v>
      </c>
      <c r="BA1046" s="28">
        <v>0</v>
      </c>
      <c r="BB1046" s="28">
        <v>0</v>
      </c>
      <c r="BC1046" s="28">
        <v>0</v>
      </c>
      <c r="BD1046" s="28">
        <v>0</v>
      </c>
      <c r="BE1046" s="28">
        <v>0</v>
      </c>
      <c r="BF1046" s="28">
        <v>0</v>
      </c>
      <c r="BG1046" s="28">
        <v>0</v>
      </c>
      <c r="BH1046" s="28">
        <v>0</v>
      </c>
      <c r="BI1046" s="28">
        <v>0</v>
      </c>
      <c r="BJ1046" s="28">
        <v>0</v>
      </c>
      <c r="BK1046" s="28">
        <v>0</v>
      </c>
      <c r="BL1046" s="28">
        <v>0</v>
      </c>
      <c r="BM1046" s="28">
        <v>0</v>
      </c>
      <c r="BN1046" s="28">
        <v>0</v>
      </c>
      <c r="BO1046" s="28">
        <v>0</v>
      </c>
      <c r="BP1046" s="28">
        <v>0</v>
      </c>
      <c r="BQ1046" s="28">
        <v>3.3533705280000001</v>
      </c>
      <c r="BR1046" s="28">
        <v>0</v>
      </c>
      <c r="BS1046" s="28">
        <v>0</v>
      </c>
      <c r="BT1046" s="28">
        <v>3.3533705280000001</v>
      </c>
      <c r="BU1046" s="28">
        <v>0</v>
      </c>
      <c r="BV1046" s="31">
        <f t="shared" si="425"/>
        <v>0</v>
      </c>
      <c r="BW1046" s="31">
        <f t="shared" si="421"/>
        <v>0</v>
      </c>
      <c r="BX1046" s="31">
        <f t="shared" si="422"/>
        <v>0</v>
      </c>
      <c r="BY1046" s="31">
        <f t="shared" si="423"/>
        <v>0</v>
      </c>
      <c r="BZ1046" s="31">
        <f t="shared" si="424"/>
        <v>0</v>
      </c>
      <c r="CA1046" s="31">
        <f t="shared" si="426"/>
        <v>3.3533705280000001</v>
      </c>
      <c r="CB1046" s="31">
        <f t="shared" si="427"/>
        <v>0</v>
      </c>
      <c r="CC1046" s="31">
        <f t="shared" si="428"/>
        <v>0</v>
      </c>
      <c r="CD1046" s="31">
        <f t="shared" si="429"/>
        <v>3.3533705280000001</v>
      </c>
      <c r="CE1046" s="31">
        <f t="shared" si="430"/>
        <v>0</v>
      </c>
      <c r="CF1046" s="85" t="s">
        <v>1403</v>
      </c>
    </row>
    <row r="1047" spans="1:84" ht="54.75" customHeight="1" x14ac:dyDescent="0.25">
      <c r="A1047" s="33" t="s">
        <v>128</v>
      </c>
      <c r="B1047" s="26" t="s">
        <v>2424</v>
      </c>
      <c r="C1047" s="36" t="s">
        <v>2425</v>
      </c>
      <c r="D1047" s="63">
        <v>2019</v>
      </c>
      <c r="E1047" s="63">
        <v>2019</v>
      </c>
      <c r="F1047" s="63" t="s">
        <v>1358</v>
      </c>
      <c r="G1047" s="64">
        <v>0</v>
      </c>
      <c r="H1047" s="64">
        <f t="shared" si="417"/>
        <v>0</v>
      </c>
      <c r="I1047" s="31" t="s">
        <v>1358</v>
      </c>
      <c r="J1047" s="31">
        <f>K1047/6.15</f>
        <v>0.79837814439024368</v>
      </c>
      <c r="K1047" s="31">
        <f t="shared" si="418"/>
        <v>4.910025587999999</v>
      </c>
      <c r="L1047" s="31" t="s">
        <v>2622</v>
      </c>
      <c r="M1047" s="64">
        <v>0</v>
      </c>
      <c r="N1047" s="31">
        <v>0</v>
      </c>
      <c r="O1047" s="65">
        <v>0</v>
      </c>
      <c r="P1047" s="28">
        <v>0</v>
      </c>
      <c r="Q1047" s="28">
        <v>0</v>
      </c>
      <c r="R1047" s="31">
        <v>0</v>
      </c>
      <c r="S1047" s="31">
        <f t="shared" si="415"/>
        <v>0</v>
      </c>
      <c r="T1047" s="31">
        <f t="shared" si="416"/>
        <v>4.910025587999999</v>
      </c>
      <c r="U1047" s="31">
        <f t="shared" si="420"/>
        <v>0</v>
      </c>
      <c r="V1047" s="31">
        <f t="shared" si="419"/>
        <v>0</v>
      </c>
      <c r="W1047" s="31">
        <f t="shared" si="431"/>
        <v>4.910025587999999</v>
      </c>
      <c r="X1047" s="31">
        <v>0</v>
      </c>
      <c r="Y1047" s="28">
        <v>0</v>
      </c>
      <c r="Z1047" s="28">
        <v>0</v>
      </c>
      <c r="AA1047" s="28">
        <v>0</v>
      </c>
      <c r="AB1047" s="28">
        <v>0</v>
      </c>
      <c r="AC1047" s="28">
        <v>0</v>
      </c>
      <c r="AD1047" s="28">
        <v>0</v>
      </c>
      <c r="AE1047" s="28">
        <v>0</v>
      </c>
      <c r="AF1047" s="28">
        <v>0</v>
      </c>
      <c r="AG1047" s="28">
        <v>0</v>
      </c>
      <c r="AH1047" s="28">
        <v>0</v>
      </c>
      <c r="AI1047" s="28">
        <v>0</v>
      </c>
      <c r="AJ1047" s="28">
        <v>0</v>
      </c>
      <c r="AK1047" s="28">
        <v>0</v>
      </c>
      <c r="AL1047" s="28">
        <v>0</v>
      </c>
      <c r="AM1047" s="28">
        <v>0</v>
      </c>
      <c r="AN1047" s="28">
        <v>0</v>
      </c>
      <c r="AO1047" s="28">
        <v>0</v>
      </c>
      <c r="AP1047" s="28">
        <v>0</v>
      </c>
      <c r="AQ1047" s="28">
        <v>0</v>
      </c>
      <c r="AR1047" s="28">
        <v>0</v>
      </c>
      <c r="AS1047" s="28">
        <v>0</v>
      </c>
      <c r="AT1047" s="28">
        <v>0</v>
      </c>
      <c r="AU1047" s="28">
        <v>0</v>
      </c>
      <c r="AV1047" s="28">
        <v>0</v>
      </c>
      <c r="AW1047" s="28">
        <v>0</v>
      </c>
      <c r="AX1047" s="28">
        <v>0</v>
      </c>
      <c r="AY1047" s="28">
        <v>0</v>
      </c>
      <c r="AZ1047" s="28">
        <v>0</v>
      </c>
      <c r="BA1047" s="28">
        <v>0</v>
      </c>
      <c r="BB1047" s="28">
        <v>0</v>
      </c>
      <c r="BC1047" s="28">
        <v>0</v>
      </c>
      <c r="BD1047" s="28">
        <v>0</v>
      </c>
      <c r="BE1047" s="28">
        <v>0</v>
      </c>
      <c r="BF1047" s="28">
        <v>0</v>
      </c>
      <c r="BG1047" s="28">
        <v>0</v>
      </c>
      <c r="BH1047" s="28">
        <v>0</v>
      </c>
      <c r="BI1047" s="28">
        <v>0</v>
      </c>
      <c r="BJ1047" s="28">
        <v>0</v>
      </c>
      <c r="BK1047" s="28">
        <v>0</v>
      </c>
      <c r="BL1047" s="28">
        <v>0</v>
      </c>
      <c r="BM1047" s="28">
        <v>0</v>
      </c>
      <c r="BN1047" s="28">
        <v>0</v>
      </c>
      <c r="BO1047" s="28">
        <v>0</v>
      </c>
      <c r="BP1047" s="28">
        <v>0</v>
      </c>
      <c r="BQ1047" s="28">
        <v>4.910025587999999</v>
      </c>
      <c r="BR1047" s="28">
        <v>0</v>
      </c>
      <c r="BS1047" s="28">
        <v>0</v>
      </c>
      <c r="BT1047" s="28">
        <v>4.910025587999999</v>
      </c>
      <c r="BU1047" s="28">
        <v>0</v>
      </c>
      <c r="BV1047" s="31">
        <f t="shared" si="425"/>
        <v>0</v>
      </c>
      <c r="BW1047" s="31">
        <f t="shared" si="421"/>
        <v>0</v>
      </c>
      <c r="BX1047" s="31">
        <f t="shared" si="422"/>
        <v>0</v>
      </c>
      <c r="BY1047" s="31">
        <f t="shared" si="423"/>
        <v>0</v>
      </c>
      <c r="BZ1047" s="31">
        <f t="shared" si="424"/>
        <v>0</v>
      </c>
      <c r="CA1047" s="31">
        <f t="shared" si="426"/>
        <v>4.910025587999999</v>
      </c>
      <c r="CB1047" s="31">
        <f t="shared" si="427"/>
        <v>0</v>
      </c>
      <c r="CC1047" s="31">
        <f t="shared" si="428"/>
        <v>0</v>
      </c>
      <c r="CD1047" s="31">
        <f t="shared" si="429"/>
        <v>4.910025587999999</v>
      </c>
      <c r="CE1047" s="31">
        <f t="shared" si="430"/>
        <v>0</v>
      </c>
      <c r="CF1047" s="85" t="s">
        <v>1403</v>
      </c>
    </row>
    <row r="1048" spans="1:84" ht="54.75" customHeight="1" x14ac:dyDescent="0.25">
      <c r="A1048" s="33" t="s">
        <v>128</v>
      </c>
      <c r="B1048" s="26" t="s">
        <v>2426</v>
      </c>
      <c r="C1048" s="36" t="s">
        <v>2427</v>
      </c>
      <c r="D1048" s="63">
        <v>2019</v>
      </c>
      <c r="E1048" s="63">
        <v>2019</v>
      </c>
      <c r="F1048" s="63" t="s">
        <v>1358</v>
      </c>
      <c r="G1048" s="64">
        <v>0</v>
      </c>
      <c r="H1048" s="64">
        <f t="shared" si="417"/>
        <v>0</v>
      </c>
      <c r="I1048" s="31" t="s">
        <v>1358</v>
      </c>
      <c r="J1048" s="31">
        <f>K1048/6.15</f>
        <v>0.67788149073170734</v>
      </c>
      <c r="K1048" s="31">
        <f t="shared" si="418"/>
        <v>4.1689711680000006</v>
      </c>
      <c r="L1048" s="31" t="s">
        <v>2622</v>
      </c>
      <c r="M1048" s="64">
        <v>0</v>
      </c>
      <c r="N1048" s="31">
        <v>0</v>
      </c>
      <c r="O1048" s="65">
        <v>0</v>
      </c>
      <c r="P1048" s="28">
        <v>0</v>
      </c>
      <c r="Q1048" s="28">
        <v>0</v>
      </c>
      <c r="R1048" s="31">
        <v>0</v>
      </c>
      <c r="S1048" s="31">
        <f t="shared" si="415"/>
        <v>0</v>
      </c>
      <c r="T1048" s="31">
        <f t="shared" si="416"/>
        <v>4.1689711680000006</v>
      </c>
      <c r="U1048" s="31">
        <f t="shared" si="420"/>
        <v>0</v>
      </c>
      <c r="V1048" s="31">
        <f t="shared" si="419"/>
        <v>0</v>
      </c>
      <c r="W1048" s="31">
        <f t="shared" si="431"/>
        <v>4.1689711680000006</v>
      </c>
      <c r="X1048" s="31">
        <v>0</v>
      </c>
      <c r="Y1048" s="28">
        <v>0</v>
      </c>
      <c r="Z1048" s="28">
        <v>0</v>
      </c>
      <c r="AA1048" s="28">
        <v>0</v>
      </c>
      <c r="AB1048" s="28">
        <v>0</v>
      </c>
      <c r="AC1048" s="28">
        <v>0</v>
      </c>
      <c r="AD1048" s="28">
        <v>0</v>
      </c>
      <c r="AE1048" s="28">
        <v>0</v>
      </c>
      <c r="AF1048" s="28">
        <v>0</v>
      </c>
      <c r="AG1048" s="28">
        <v>0</v>
      </c>
      <c r="AH1048" s="28">
        <v>0</v>
      </c>
      <c r="AI1048" s="28">
        <v>0</v>
      </c>
      <c r="AJ1048" s="28">
        <v>0</v>
      </c>
      <c r="AK1048" s="28">
        <v>0</v>
      </c>
      <c r="AL1048" s="28">
        <v>0</v>
      </c>
      <c r="AM1048" s="28">
        <v>0</v>
      </c>
      <c r="AN1048" s="28">
        <v>0</v>
      </c>
      <c r="AO1048" s="28">
        <v>0</v>
      </c>
      <c r="AP1048" s="28">
        <v>0</v>
      </c>
      <c r="AQ1048" s="28">
        <v>0</v>
      </c>
      <c r="AR1048" s="28">
        <v>0</v>
      </c>
      <c r="AS1048" s="28">
        <v>0</v>
      </c>
      <c r="AT1048" s="28">
        <v>0</v>
      </c>
      <c r="AU1048" s="28">
        <v>0</v>
      </c>
      <c r="AV1048" s="28">
        <v>0</v>
      </c>
      <c r="AW1048" s="28">
        <v>0</v>
      </c>
      <c r="AX1048" s="28">
        <v>0</v>
      </c>
      <c r="AY1048" s="28">
        <v>0</v>
      </c>
      <c r="AZ1048" s="28">
        <v>0</v>
      </c>
      <c r="BA1048" s="28">
        <v>0</v>
      </c>
      <c r="BB1048" s="28">
        <v>0</v>
      </c>
      <c r="BC1048" s="28">
        <v>0</v>
      </c>
      <c r="BD1048" s="28">
        <v>0</v>
      </c>
      <c r="BE1048" s="28">
        <v>0</v>
      </c>
      <c r="BF1048" s="28">
        <v>0</v>
      </c>
      <c r="BG1048" s="28">
        <v>0</v>
      </c>
      <c r="BH1048" s="28">
        <v>0</v>
      </c>
      <c r="BI1048" s="28">
        <v>0</v>
      </c>
      <c r="BJ1048" s="28">
        <v>0</v>
      </c>
      <c r="BK1048" s="28">
        <v>0</v>
      </c>
      <c r="BL1048" s="28">
        <v>0</v>
      </c>
      <c r="BM1048" s="28">
        <v>0</v>
      </c>
      <c r="BN1048" s="28">
        <v>0</v>
      </c>
      <c r="BO1048" s="28">
        <v>0</v>
      </c>
      <c r="BP1048" s="28">
        <v>0</v>
      </c>
      <c r="BQ1048" s="28">
        <v>4.1689711680000006</v>
      </c>
      <c r="BR1048" s="28">
        <v>0</v>
      </c>
      <c r="BS1048" s="28">
        <v>0</v>
      </c>
      <c r="BT1048" s="28">
        <v>4.1689711680000006</v>
      </c>
      <c r="BU1048" s="28">
        <v>0</v>
      </c>
      <c r="BV1048" s="31">
        <f t="shared" si="425"/>
        <v>0</v>
      </c>
      <c r="BW1048" s="31">
        <f t="shared" si="421"/>
        <v>0</v>
      </c>
      <c r="BX1048" s="31">
        <f t="shared" si="422"/>
        <v>0</v>
      </c>
      <c r="BY1048" s="31">
        <f t="shared" si="423"/>
        <v>0</v>
      </c>
      <c r="BZ1048" s="31">
        <f t="shared" si="424"/>
        <v>0</v>
      </c>
      <c r="CA1048" s="31">
        <f t="shared" si="426"/>
        <v>4.1689711680000006</v>
      </c>
      <c r="CB1048" s="31">
        <f t="shared" si="427"/>
        <v>0</v>
      </c>
      <c r="CC1048" s="31">
        <f t="shared" si="428"/>
        <v>0</v>
      </c>
      <c r="CD1048" s="31">
        <f t="shared" si="429"/>
        <v>4.1689711680000006</v>
      </c>
      <c r="CE1048" s="31">
        <f t="shared" si="430"/>
        <v>0</v>
      </c>
      <c r="CF1048" s="85" t="s">
        <v>1403</v>
      </c>
    </row>
    <row r="1049" spans="1:84" ht="54.75" customHeight="1" x14ac:dyDescent="0.25">
      <c r="A1049" s="7" t="s">
        <v>128</v>
      </c>
      <c r="B1049" s="17" t="s">
        <v>1214</v>
      </c>
      <c r="C1049" s="8" t="s">
        <v>1215</v>
      </c>
      <c r="D1049" s="63">
        <v>2019</v>
      </c>
      <c r="E1049" s="63">
        <v>2019</v>
      </c>
      <c r="F1049" s="63" t="s">
        <v>1358</v>
      </c>
      <c r="G1049" s="64">
        <v>0.15488195286195286</v>
      </c>
      <c r="H1049" s="64">
        <f t="shared" si="417"/>
        <v>0.91999880000000001</v>
      </c>
      <c r="I1049" s="31" t="s">
        <v>1314</v>
      </c>
      <c r="J1049" s="31">
        <f>K1049/6.75</f>
        <v>1.4577777777777778E-2</v>
      </c>
      <c r="K1049" s="31">
        <f t="shared" si="418"/>
        <v>9.8400000000000001E-2</v>
      </c>
      <c r="L1049" s="31" t="s">
        <v>2623</v>
      </c>
      <c r="M1049" s="64">
        <v>0</v>
      </c>
      <c r="N1049" s="31">
        <v>0</v>
      </c>
      <c r="O1049" s="65">
        <v>1.5087980319999998</v>
      </c>
      <c r="P1049" s="28">
        <v>1.7351177367999997</v>
      </c>
      <c r="Q1049" s="28">
        <v>0</v>
      </c>
      <c r="R1049" s="31">
        <v>0</v>
      </c>
      <c r="S1049" s="31">
        <f t="shared" si="415"/>
        <v>0.91999880000000001</v>
      </c>
      <c r="T1049" s="31">
        <f t="shared" si="416"/>
        <v>9.8400000000000001E-2</v>
      </c>
      <c r="U1049" s="31">
        <f t="shared" si="420"/>
        <v>0.91999880000000001</v>
      </c>
      <c r="V1049" s="31">
        <f t="shared" si="419"/>
        <v>0.91999880000000001</v>
      </c>
      <c r="W1049" s="31">
        <f t="shared" si="431"/>
        <v>9.8400000000000001E-2</v>
      </c>
      <c r="X1049" s="31">
        <v>0</v>
      </c>
      <c r="Y1049" s="28">
        <v>0</v>
      </c>
      <c r="Z1049" s="28">
        <v>0</v>
      </c>
      <c r="AA1049" s="28">
        <v>0</v>
      </c>
      <c r="AB1049" s="28">
        <v>0</v>
      </c>
      <c r="AC1049" s="28">
        <v>0</v>
      </c>
      <c r="AD1049" s="28">
        <v>0</v>
      </c>
      <c r="AE1049" s="28">
        <v>0</v>
      </c>
      <c r="AF1049" s="28">
        <v>0</v>
      </c>
      <c r="AG1049" s="28">
        <v>0</v>
      </c>
      <c r="AH1049" s="28">
        <v>0</v>
      </c>
      <c r="AI1049" s="28">
        <v>0</v>
      </c>
      <c r="AJ1049" s="28">
        <v>0</v>
      </c>
      <c r="AK1049" s="28">
        <v>0</v>
      </c>
      <c r="AL1049" s="28">
        <v>0</v>
      </c>
      <c r="AM1049" s="28">
        <v>0</v>
      </c>
      <c r="AN1049" s="28">
        <v>0</v>
      </c>
      <c r="AO1049" s="28">
        <v>0</v>
      </c>
      <c r="AP1049" s="28">
        <v>0</v>
      </c>
      <c r="AQ1049" s="28">
        <v>0</v>
      </c>
      <c r="AR1049" s="28">
        <v>0</v>
      </c>
      <c r="AS1049" s="28">
        <v>0</v>
      </c>
      <c r="AT1049" s="28">
        <v>0</v>
      </c>
      <c r="AU1049" s="28">
        <v>0</v>
      </c>
      <c r="AV1049" s="28">
        <v>0</v>
      </c>
      <c r="AW1049" s="28">
        <v>0</v>
      </c>
      <c r="AX1049" s="28">
        <v>0</v>
      </c>
      <c r="AY1049" s="28">
        <v>0</v>
      </c>
      <c r="AZ1049" s="28">
        <v>0</v>
      </c>
      <c r="BA1049" s="28">
        <v>0</v>
      </c>
      <c r="BB1049" s="28">
        <v>0</v>
      </c>
      <c r="BC1049" s="28">
        <v>0</v>
      </c>
      <c r="BD1049" s="28">
        <v>0</v>
      </c>
      <c r="BE1049" s="28">
        <v>0</v>
      </c>
      <c r="BF1049" s="28">
        <v>0</v>
      </c>
      <c r="BG1049" s="28">
        <v>0</v>
      </c>
      <c r="BH1049" s="28">
        <v>0</v>
      </c>
      <c r="BI1049" s="28">
        <v>0</v>
      </c>
      <c r="BJ1049" s="28">
        <v>0</v>
      </c>
      <c r="BK1049" s="28">
        <v>0</v>
      </c>
      <c r="BL1049" s="28">
        <v>0.91999880000000001</v>
      </c>
      <c r="BM1049" s="28">
        <v>0</v>
      </c>
      <c r="BN1049" s="28">
        <v>0</v>
      </c>
      <c r="BO1049" s="28">
        <v>0.91999880000000001</v>
      </c>
      <c r="BP1049" s="28">
        <v>0</v>
      </c>
      <c r="BQ1049" s="28">
        <v>9.8400000000000001E-2</v>
      </c>
      <c r="BR1049" s="28">
        <v>0</v>
      </c>
      <c r="BS1049" s="28">
        <v>0</v>
      </c>
      <c r="BT1049" s="28">
        <v>9.8400000000000001E-2</v>
      </c>
      <c r="BU1049" s="28">
        <v>0</v>
      </c>
      <c r="BV1049" s="31">
        <f t="shared" si="425"/>
        <v>0.91999880000000001</v>
      </c>
      <c r="BW1049" s="31">
        <f t="shared" si="421"/>
        <v>0</v>
      </c>
      <c r="BX1049" s="31">
        <f t="shared" si="422"/>
        <v>0</v>
      </c>
      <c r="BY1049" s="31">
        <f t="shared" si="423"/>
        <v>0.91999880000000001</v>
      </c>
      <c r="BZ1049" s="31">
        <f t="shared" si="424"/>
        <v>0</v>
      </c>
      <c r="CA1049" s="31">
        <f t="shared" si="426"/>
        <v>9.8400000000000001E-2</v>
      </c>
      <c r="CB1049" s="31">
        <f t="shared" si="427"/>
        <v>0</v>
      </c>
      <c r="CC1049" s="31">
        <f t="shared" si="428"/>
        <v>0</v>
      </c>
      <c r="CD1049" s="31">
        <f t="shared" si="429"/>
        <v>9.8400000000000001E-2</v>
      </c>
      <c r="CE1049" s="31">
        <f t="shared" si="430"/>
        <v>0</v>
      </c>
      <c r="CF1049" s="85" t="s">
        <v>1402</v>
      </c>
    </row>
    <row r="1050" spans="1:84" ht="54.75" customHeight="1" x14ac:dyDescent="0.25">
      <c r="A1050" s="7" t="s">
        <v>128</v>
      </c>
      <c r="B1050" s="17" t="s">
        <v>1216</v>
      </c>
      <c r="C1050" s="8" t="s">
        <v>1217</v>
      </c>
      <c r="D1050" s="63">
        <v>2019</v>
      </c>
      <c r="E1050" s="63">
        <v>2019</v>
      </c>
      <c r="F1050" s="63" t="s">
        <v>1358</v>
      </c>
      <c r="G1050" s="64">
        <v>6.0605117845117837E-2</v>
      </c>
      <c r="H1050" s="64">
        <f t="shared" si="417"/>
        <v>0.35999439999999999</v>
      </c>
      <c r="I1050" s="31" t="s">
        <v>1314</v>
      </c>
      <c r="J1050" s="31">
        <f>K1050/6.75</f>
        <v>1.6888888888888887E-2</v>
      </c>
      <c r="K1050" s="31">
        <f t="shared" si="418"/>
        <v>0.11399999999999999</v>
      </c>
      <c r="L1050" s="31" t="s">
        <v>2622</v>
      </c>
      <c r="M1050" s="64">
        <v>0</v>
      </c>
      <c r="N1050" s="31">
        <v>0</v>
      </c>
      <c r="O1050" s="65">
        <v>0.59039081599999998</v>
      </c>
      <c r="P1050" s="28">
        <v>0.67894943839999988</v>
      </c>
      <c r="Q1050" s="28">
        <v>0</v>
      </c>
      <c r="R1050" s="31">
        <v>0</v>
      </c>
      <c r="S1050" s="31">
        <f t="shared" ref="S1050:S1113" si="432">N1050+U1050</f>
        <v>0.35999439999999999</v>
      </c>
      <c r="T1050" s="31">
        <f t="shared" ref="T1050:T1113" si="433">N1050+W1050+AC1050+AM1050+AW1050+BG1050</f>
        <v>0.11399999999999999</v>
      </c>
      <c r="U1050" s="31">
        <f t="shared" si="420"/>
        <v>0.35999439999999999</v>
      </c>
      <c r="V1050" s="31">
        <f t="shared" si="419"/>
        <v>0.35999439999999999</v>
      </c>
      <c r="W1050" s="31">
        <f t="shared" si="431"/>
        <v>0.11399999999999999</v>
      </c>
      <c r="X1050" s="31">
        <v>0</v>
      </c>
      <c r="Y1050" s="28">
        <v>0</v>
      </c>
      <c r="Z1050" s="28">
        <v>0</v>
      </c>
      <c r="AA1050" s="28">
        <v>0</v>
      </c>
      <c r="AB1050" s="28">
        <v>0</v>
      </c>
      <c r="AC1050" s="28">
        <v>0</v>
      </c>
      <c r="AD1050" s="28">
        <v>0</v>
      </c>
      <c r="AE1050" s="28">
        <v>0</v>
      </c>
      <c r="AF1050" s="28">
        <v>0</v>
      </c>
      <c r="AG1050" s="28">
        <v>0</v>
      </c>
      <c r="AH1050" s="28">
        <v>0</v>
      </c>
      <c r="AI1050" s="28">
        <v>0</v>
      </c>
      <c r="AJ1050" s="28">
        <v>0</v>
      </c>
      <c r="AK1050" s="28">
        <v>0</v>
      </c>
      <c r="AL1050" s="28">
        <v>0</v>
      </c>
      <c r="AM1050" s="28">
        <v>0</v>
      </c>
      <c r="AN1050" s="28">
        <v>0</v>
      </c>
      <c r="AO1050" s="28">
        <v>0</v>
      </c>
      <c r="AP1050" s="28">
        <v>0</v>
      </c>
      <c r="AQ1050" s="28">
        <v>0</v>
      </c>
      <c r="AR1050" s="28">
        <v>0</v>
      </c>
      <c r="AS1050" s="28">
        <v>0</v>
      </c>
      <c r="AT1050" s="28">
        <v>0</v>
      </c>
      <c r="AU1050" s="28">
        <v>0</v>
      </c>
      <c r="AV1050" s="28">
        <v>0</v>
      </c>
      <c r="AW1050" s="28">
        <v>0</v>
      </c>
      <c r="AX1050" s="28">
        <v>0</v>
      </c>
      <c r="AY1050" s="28">
        <v>0</v>
      </c>
      <c r="AZ1050" s="28">
        <v>0</v>
      </c>
      <c r="BA1050" s="28">
        <v>0</v>
      </c>
      <c r="BB1050" s="28">
        <v>0</v>
      </c>
      <c r="BC1050" s="28">
        <v>0</v>
      </c>
      <c r="BD1050" s="28">
        <v>0</v>
      </c>
      <c r="BE1050" s="28">
        <v>0</v>
      </c>
      <c r="BF1050" s="28">
        <v>0</v>
      </c>
      <c r="BG1050" s="28">
        <v>0</v>
      </c>
      <c r="BH1050" s="28">
        <v>0</v>
      </c>
      <c r="BI1050" s="28">
        <v>0</v>
      </c>
      <c r="BJ1050" s="28">
        <v>0</v>
      </c>
      <c r="BK1050" s="28">
        <v>0</v>
      </c>
      <c r="BL1050" s="28">
        <v>0.35999439999999999</v>
      </c>
      <c r="BM1050" s="28">
        <v>0</v>
      </c>
      <c r="BN1050" s="28">
        <v>0</v>
      </c>
      <c r="BO1050" s="28">
        <v>0.35999439999999999</v>
      </c>
      <c r="BP1050" s="28">
        <v>0</v>
      </c>
      <c r="BQ1050" s="28">
        <v>0.11399999999999999</v>
      </c>
      <c r="BR1050" s="28">
        <v>0</v>
      </c>
      <c r="BS1050" s="28">
        <v>0</v>
      </c>
      <c r="BT1050" s="28">
        <v>0.11399999999999999</v>
      </c>
      <c r="BU1050" s="28">
        <v>0</v>
      </c>
      <c r="BV1050" s="31">
        <f t="shared" si="425"/>
        <v>0.35999439999999999</v>
      </c>
      <c r="BW1050" s="31">
        <f t="shared" si="421"/>
        <v>0</v>
      </c>
      <c r="BX1050" s="31">
        <f t="shared" si="422"/>
        <v>0</v>
      </c>
      <c r="BY1050" s="31">
        <f t="shared" si="423"/>
        <v>0.35999439999999999</v>
      </c>
      <c r="BZ1050" s="31">
        <f t="shared" si="424"/>
        <v>0</v>
      </c>
      <c r="CA1050" s="31">
        <f t="shared" si="426"/>
        <v>0.11399999999999999</v>
      </c>
      <c r="CB1050" s="31">
        <f t="shared" si="427"/>
        <v>0</v>
      </c>
      <c r="CC1050" s="31">
        <f t="shared" si="428"/>
        <v>0</v>
      </c>
      <c r="CD1050" s="31">
        <f t="shared" si="429"/>
        <v>0.11399999999999999</v>
      </c>
      <c r="CE1050" s="31">
        <f t="shared" si="430"/>
        <v>0</v>
      </c>
      <c r="CF1050" s="85" t="s">
        <v>1402</v>
      </c>
    </row>
    <row r="1051" spans="1:84" ht="54.75" customHeight="1" x14ac:dyDescent="0.25">
      <c r="A1051" s="7" t="s">
        <v>128</v>
      </c>
      <c r="B1051" s="17" t="s">
        <v>1218</v>
      </c>
      <c r="C1051" s="8" t="s">
        <v>1219</v>
      </c>
      <c r="D1051" s="63">
        <v>2019</v>
      </c>
      <c r="E1051" s="63">
        <v>2019</v>
      </c>
      <c r="F1051" s="63" t="s">
        <v>1358</v>
      </c>
      <c r="G1051" s="64">
        <v>4.1599966329966327E-2</v>
      </c>
      <c r="H1051" s="64">
        <f t="shared" si="417"/>
        <v>0.24710379999999998</v>
      </c>
      <c r="I1051" s="31" t="s">
        <v>1314</v>
      </c>
      <c r="J1051" s="31">
        <f>K1051/6.75</f>
        <v>3.1815477333333335E-2</v>
      </c>
      <c r="K1051" s="31">
        <f t="shared" si="418"/>
        <v>0.214754472</v>
      </c>
      <c r="L1051" s="31" t="s">
        <v>2622</v>
      </c>
      <c r="M1051" s="64">
        <v>0</v>
      </c>
      <c r="N1051" s="31">
        <v>0</v>
      </c>
      <c r="O1051" s="65">
        <v>0.40525023199999993</v>
      </c>
      <c r="P1051" s="28">
        <v>0.46603776679999986</v>
      </c>
      <c r="Q1051" s="28">
        <v>0</v>
      </c>
      <c r="R1051" s="31">
        <v>0</v>
      </c>
      <c r="S1051" s="31">
        <f t="shared" si="432"/>
        <v>0.24710379999999998</v>
      </c>
      <c r="T1051" s="31">
        <f t="shared" si="433"/>
        <v>0.214754472</v>
      </c>
      <c r="U1051" s="31">
        <f t="shared" si="420"/>
        <v>0.24710379999999998</v>
      </c>
      <c r="V1051" s="31">
        <f t="shared" si="419"/>
        <v>0.24710379999999998</v>
      </c>
      <c r="W1051" s="31">
        <f t="shared" si="431"/>
        <v>0.214754472</v>
      </c>
      <c r="X1051" s="31">
        <v>0</v>
      </c>
      <c r="Y1051" s="28">
        <v>0</v>
      </c>
      <c r="Z1051" s="28">
        <v>0</v>
      </c>
      <c r="AA1051" s="28">
        <v>0</v>
      </c>
      <c r="AB1051" s="28">
        <v>0</v>
      </c>
      <c r="AC1051" s="28">
        <v>0</v>
      </c>
      <c r="AD1051" s="28">
        <v>0</v>
      </c>
      <c r="AE1051" s="28">
        <v>0</v>
      </c>
      <c r="AF1051" s="28">
        <v>0</v>
      </c>
      <c r="AG1051" s="28">
        <v>0</v>
      </c>
      <c r="AH1051" s="28">
        <v>0</v>
      </c>
      <c r="AI1051" s="28">
        <v>0</v>
      </c>
      <c r="AJ1051" s="28">
        <v>0</v>
      </c>
      <c r="AK1051" s="28">
        <v>0</v>
      </c>
      <c r="AL1051" s="28">
        <v>0</v>
      </c>
      <c r="AM1051" s="28">
        <v>0</v>
      </c>
      <c r="AN1051" s="28">
        <v>0</v>
      </c>
      <c r="AO1051" s="28">
        <v>0</v>
      </c>
      <c r="AP1051" s="28">
        <v>0</v>
      </c>
      <c r="AQ1051" s="28">
        <v>0</v>
      </c>
      <c r="AR1051" s="28">
        <v>0</v>
      </c>
      <c r="AS1051" s="28">
        <v>0</v>
      </c>
      <c r="AT1051" s="28">
        <v>0</v>
      </c>
      <c r="AU1051" s="28">
        <v>0</v>
      </c>
      <c r="AV1051" s="28">
        <v>0</v>
      </c>
      <c r="AW1051" s="28">
        <v>0</v>
      </c>
      <c r="AX1051" s="28">
        <v>0</v>
      </c>
      <c r="AY1051" s="28">
        <v>0</v>
      </c>
      <c r="AZ1051" s="28">
        <v>0</v>
      </c>
      <c r="BA1051" s="28">
        <v>0</v>
      </c>
      <c r="BB1051" s="28">
        <v>0</v>
      </c>
      <c r="BC1051" s="28">
        <v>0</v>
      </c>
      <c r="BD1051" s="28">
        <v>0</v>
      </c>
      <c r="BE1051" s="28">
        <v>0</v>
      </c>
      <c r="BF1051" s="28">
        <v>0</v>
      </c>
      <c r="BG1051" s="28">
        <v>0</v>
      </c>
      <c r="BH1051" s="28">
        <v>0</v>
      </c>
      <c r="BI1051" s="28">
        <v>0</v>
      </c>
      <c r="BJ1051" s="28">
        <v>0</v>
      </c>
      <c r="BK1051" s="28">
        <v>0</v>
      </c>
      <c r="BL1051" s="28">
        <v>0.24710379999999998</v>
      </c>
      <c r="BM1051" s="28">
        <v>0</v>
      </c>
      <c r="BN1051" s="28">
        <v>0</v>
      </c>
      <c r="BO1051" s="28">
        <v>0.24710379999999998</v>
      </c>
      <c r="BP1051" s="28">
        <v>0</v>
      </c>
      <c r="BQ1051" s="28">
        <v>0.214754472</v>
      </c>
      <c r="BR1051" s="28">
        <v>0</v>
      </c>
      <c r="BS1051" s="28">
        <v>0</v>
      </c>
      <c r="BT1051" s="28">
        <v>0.214754472</v>
      </c>
      <c r="BU1051" s="28">
        <v>0</v>
      </c>
      <c r="BV1051" s="31">
        <f t="shared" si="425"/>
        <v>0.24710379999999998</v>
      </c>
      <c r="BW1051" s="31">
        <f t="shared" si="421"/>
        <v>0</v>
      </c>
      <c r="BX1051" s="31">
        <f t="shared" si="422"/>
        <v>0</v>
      </c>
      <c r="BY1051" s="31">
        <f t="shared" si="423"/>
        <v>0.24710379999999998</v>
      </c>
      <c r="BZ1051" s="31">
        <f t="shared" si="424"/>
        <v>0</v>
      </c>
      <c r="CA1051" s="31">
        <f t="shared" si="426"/>
        <v>0.214754472</v>
      </c>
      <c r="CB1051" s="31">
        <f t="shared" si="427"/>
        <v>0</v>
      </c>
      <c r="CC1051" s="31">
        <f t="shared" si="428"/>
        <v>0</v>
      </c>
      <c r="CD1051" s="31">
        <f t="shared" si="429"/>
        <v>0.214754472</v>
      </c>
      <c r="CE1051" s="31">
        <f t="shared" si="430"/>
        <v>0</v>
      </c>
      <c r="CF1051" s="85" t="s">
        <v>1402</v>
      </c>
    </row>
    <row r="1052" spans="1:84" ht="54.75" customHeight="1" x14ac:dyDescent="0.25">
      <c r="A1052" s="7" t="s">
        <v>128</v>
      </c>
      <c r="B1052" s="17" t="s">
        <v>1220</v>
      </c>
      <c r="C1052" s="8" t="s">
        <v>1221</v>
      </c>
      <c r="D1052" s="63">
        <v>2019</v>
      </c>
      <c r="E1052" s="63">
        <v>2019</v>
      </c>
      <c r="F1052" s="63" t="s">
        <v>1358</v>
      </c>
      <c r="G1052" s="64">
        <v>0.21212188552188549</v>
      </c>
      <c r="H1052" s="64">
        <f t="shared" si="417"/>
        <v>1.2600039999999999</v>
      </c>
      <c r="I1052" s="31" t="s">
        <v>1314</v>
      </c>
      <c r="J1052" s="31">
        <v>0</v>
      </c>
      <c r="K1052" s="31">
        <f t="shared" si="418"/>
        <v>0</v>
      </c>
      <c r="L1052" s="31" t="s">
        <v>1314</v>
      </c>
      <c r="M1052" s="64">
        <v>0</v>
      </c>
      <c r="N1052" s="31">
        <v>0</v>
      </c>
      <c r="O1052" s="65">
        <v>2.0664065599999999</v>
      </c>
      <c r="P1052" s="28">
        <v>2.3763675439999998</v>
      </c>
      <c r="Q1052" s="28">
        <v>0</v>
      </c>
      <c r="R1052" s="31">
        <v>0</v>
      </c>
      <c r="S1052" s="31">
        <f t="shared" si="432"/>
        <v>1.2600039999999999</v>
      </c>
      <c r="T1052" s="31">
        <f t="shared" si="433"/>
        <v>0</v>
      </c>
      <c r="U1052" s="31">
        <f t="shared" si="420"/>
        <v>1.2600039999999999</v>
      </c>
      <c r="V1052" s="31">
        <f t="shared" si="419"/>
        <v>1.2600039999999999</v>
      </c>
      <c r="W1052" s="31">
        <f t="shared" si="431"/>
        <v>0</v>
      </c>
      <c r="X1052" s="31">
        <v>0</v>
      </c>
      <c r="Y1052" s="28">
        <v>0</v>
      </c>
      <c r="Z1052" s="28">
        <v>0</v>
      </c>
      <c r="AA1052" s="28">
        <v>0</v>
      </c>
      <c r="AB1052" s="28">
        <v>0</v>
      </c>
      <c r="AC1052" s="28">
        <v>0</v>
      </c>
      <c r="AD1052" s="28">
        <v>0</v>
      </c>
      <c r="AE1052" s="28">
        <v>0</v>
      </c>
      <c r="AF1052" s="28">
        <v>0</v>
      </c>
      <c r="AG1052" s="28">
        <v>0</v>
      </c>
      <c r="AH1052" s="28">
        <v>0</v>
      </c>
      <c r="AI1052" s="28">
        <v>0</v>
      </c>
      <c r="AJ1052" s="28">
        <v>0</v>
      </c>
      <c r="AK1052" s="28">
        <v>0</v>
      </c>
      <c r="AL1052" s="28">
        <v>0</v>
      </c>
      <c r="AM1052" s="28">
        <v>0</v>
      </c>
      <c r="AN1052" s="28">
        <v>0</v>
      </c>
      <c r="AO1052" s="28">
        <v>0</v>
      </c>
      <c r="AP1052" s="28">
        <v>0</v>
      </c>
      <c r="AQ1052" s="28">
        <v>0</v>
      </c>
      <c r="AR1052" s="28">
        <v>0</v>
      </c>
      <c r="AS1052" s="28">
        <v>0</v>
      </c>
      <c r="AT1052" s="28">
        <v>0</v>
      </c>
      <c r="AU1052" s="28">
        <v>0</v>
      </c>
      <c r="AV1052" s="28">
        <v>0</v>
      </c>
      <c r="AW1052" s="28">
        <v>0</v>
      </c>
      <c r="AX1052" s="28">
        <v>0</v>
      </c>
      <c r="AY1052" s="28">
        <v>0</v>
      </c>
      <c r="AZ1052" s="28">
        <v>0</v>
      </c>
      <c r="BA1052" s="28">
        <v>0</v>
      </c>
      <c r="BB1052" s="28">
        <v>0</v>
      </c>
      <c r="BC1052" s="28">
        <v>0</v>
      </c>
      <c r="BD1052" s="28">
        <v>0</v>
      </c>
      <c r="BE1052" s="28">
        <v>0</v>
      </c>
      <c r="BF1052" s="28">
        <v>0</v>
      </c>
      <c r="BG1052" s="28">
        <v>0</v>
      </c>
      <c r="BH1052" s="28">
        <v>0</v>
      </c>
      <c r="BI1052" s="28">
        <v>0</v>
      </c>
      <c r="BJ1052" s="28">
        <v>0</v>
      </c>
      <c r="BK1052" s="28">
        <v>0</v>
      </c>
      <c r="BL1052" s="28">
        <v>1.2600039999999999</v>
      </c>
      <c r="BM1052" s="28">
        <v>0</v>
      </c>
      <c r="BN1052" s="28">
        <v>0</v>
      </c>
      <c r="BO1052" s="28">
        <v>1.2600039999999999</v>
      </c>
      <c r="BP1052" s="28">
        <v>0</v>
      </c>
      <c r="BQ1052" s="28">
        <v>0</v>
      </c>
      <c r="BR1052" s="28">
        <v>0</v>
      </c>
      <c r="BS1052" s="28">
        <v>0</v>
      </c>
      <c r="BT1052" s="28">
        <v>0</v>
      </c>
      <c r="BU1052" s="28">
        <v>0</v>
      </c>
      <c r="BV1052" s="31">
        <f t="shared" si="425"/>
        <v>1.2600039999999999</v>
      </c>
      <c r="BW1052" s="31">
        <f t="shared" si="421"/>
        <v>0</v>
      </c>
      <c r="BX1052" s="31">
        <f t="shared" si="422"/>
        <v>0</v>
      </c>
      <c r="BY1052" s="31">
        <f t="shared" si="423"/>
        <v>1.2600039999999999</v>
      </c>
      <c r="BZ1052" s="31">
        <f t="shared" si="424"/>
        <v>0</v>
      </c>
      <c r="CA1052" s="31">
        <f t="shared" si="426"/>
        <v>0</v>
      </c>
      <c r="CB1052" s="31">
        <f t="shared" si="427"/>
        <v>0</v>
      </c>
      <c r="CC1052" s="31">
        <f t="shared" si="428"/>
        <v>0</v>
      </c>
      <c r="CD1052" s="31">
        <f t="shared" si="429"/>
        <v>0</v>
      </c>
      <c r="CE1052" s="31">
        <f t="shared" si="430"/>
        <v>0</v>
      </c>
      <c r="CF1052" s="85" t="s">
        <v>1972</v>
      </c>
    </row>
    <row r="1053" spans="1:84" ht="54.75" customHeight="1" x14ac:dyDescent="0.25">
      <c r="A1053" s="7" t="s">
        <v>128</v>
      </c>
      <c r="B1053" s="17" t="s">
        <v>1222</v>
      </c>
      <c r="C1053" s="8" t="s">
        <v>1223</v>
      </c>
      <c r="D1053" s="63">
        <v>2019</v>
      </c>
      <c r="E1053" s="63">
        <v>2019</v>
      </c>
      <c r="F1053" s="63" t="s">
        <v>1358</v>
      </c>
      <c r="G1053" s="64">
        <v>4.3771245791245784E-2</v>
      </c>
      <c r="H1053" s="64">
        <f t="shared" si="417"/>
        <v>0.26000119999999999</v>
      </c>
      <c r="I1053" s="31" t="s">
        <v>1314</v>
      </c>
      <c r="J1053" s="31">
        <v>0</v>
      </c>
      <c r="K1053" s="31">
        <f t="shared" si="418"/>
        <v>0</v>
      </c>
      <c r="L1053" s="31" t="s">
        <v>1314</v>
      </c>
      <c r="M1053" s="64">
        <v>0</v>
      </c>
      <c r="N1053" s="31">
        <v>0</v>
      </c>
      <c r="O1053" s="65">
        <v>0.42640196799999996</v>
      </c>
      <c r="P1053" s="28">
        <v>0.49036226319999993</v>
      </c>
      <c r="Q1053" s="28">
        <v>0</v>
      </c>
      <c r="R1053" s="31">
        <v>0</v>
      </c>
      <c r="S1053" s="31">
        <f t="shared" si="432"/>
        <v>0.26000119999999999</v>
      </c>
      <c r="T1053" s="31">
        <f t="shared" si="433"/>
        <v>0</v>
      </c>
      <c r="U1053" s="31">
        <f t="shared" si="420"/>
        <v>0.26000119999999999</v>
      </c>
      <c r="V1053" s="31">
        <f t="shared" si="419"/>
        <v>0.26000119999999999</v>
      </c>
      <c r="W1053" s="31">
        <f t="shared" si="431"/>
        <v>0</v>
      </c>
      <c r="X1053" s="31">
        <v>0</v>
      </c>
      <c r="Y1053" s="28">
        <v>0</v>
      </c>
      <c r="Z1053" s="28">
        <v>0</v>
      </c>
      <c r="AA1053" s="28">
        <v>0</v>
      </c>
      <c r="AB1053" s="28">
        <v>0</v>
      </c>
      <c r="AC1053" s="28">
        <v>0</v>
      </c>
      <c r="AD1053" s="28">
        <v>0</v>
      </c>
      <c r="AE1053" s="28">
        <v>0</v>
      </c>
      <c r="AF1053" s="28">
        <v>0</v>
      </c>
      <c r="AG1053" s="28">
        <v>0</v>
      </c>
      <c r="AH1053" s="28">
        <v>0</v>
      </c>
      <c r="AI1053" s="28">
        <v>0</v>
      </c>
      <c r="AJ1053" s="28">
        <v>0</v>
      </c>
      <c r="AK1053" s="28">
        <v>0</v>
      </c>
      <c r="AL1053" s="28">
        <v>0</v>
      </c>
      <c r="AM1053" s="28">
        <v>0</v>
      </c>
      <c r="AN1053" s="28">
        <v>0</v>
      </c>
      <c r="AO1053" s="28">
        <v>0</v>
      </c>
      <c r="AP1053" s="28">
        <v>0</v>
      </c>
      <c r="AQ1053" s="28">
        <v>0</v>
      </c>
      <c r="AR1053" s="28">
        <v>0</v>
      </c>
      <c r="AS1053" s="28">
        <v>0</v>
      </c>
      <c r="AT1053" s="28">
        <v>0</v>
      </c>
      <c r="AU1053" s="28">
        <v>0</v>
      </c>
      <c r="AV1053" s="28">
        <v>0</v>
      </c>
      <c r="AW1053" s="28">
        <v>0</v>
      </c>
      <c r="AX1053" s="28">
        <v>0</v>
      </c>
      <c r="AY1053" s="28">
        <v>0</v>
      </c>
      <c r="AZ1053" s="28">
        <v>0</v>
      </c>
      <c r="BA1053" s="28">
        <v>0</v>
      </c>
      <c r="BB1053" s="28">
        <v>0</v>
      </c>
      <c r="BC1053" s="28">
        <v>0</v>
      </c>
      <c r="BD1053" s="28">
        <v>0</v>
      </c>
      <c r="BE1053" s="28">
        <v>0</v>
      </c>
      <c r="BF1053" s="28">
        <v>0</v>
      </c>
      <c r="BG1053" s="28">
        <v>0</v>
      </c>
      <c r="BH1053" s="28">
        <v>0</v>
      </c>
      <c r="BI1053" s="28">
        <v>0</v>
      </c>
      <c r="BJ1053" s="28">
        <v>0</v>
      </c>
      <c r="BK1053" s="28">
        <v>0</v>
      </c>
      <c r="BL1053" s="28">
        <v>0.26000119999999999</v>
      </c>
      <c r="BM1053" s="28">
        <v>0</v>
      </c>
      <c r="BN1053" s="28">
        <v>0</v>
      </c>
      <c r="BO1053" s="28">
        <v>0.26000119999999999</v>
      </c>
      <c r="BP1053" s="28">
        <v>0</v>
      </c>
      <c r="BQ1053" s="28">
        <v>0</v>
      </c>
      <c r="BR1053" s="28">
        <v>0</v>
      </c>
      <c r="BS1053" s="28">
        <v>0</v>
      </c>
      <c r="BT1053" s="28">
        <v>0</v>
      </c>
      <c r="BU1053" s="28">
        <v>0</v>
      </c>
      <c r="BV1053" s="31">
        <f t="shared" si="425"/>
        <v>0.26000119999999999</v>
      </c>
      <c r="BW1053" s="31">
        <f t="shared" si="421"/>
        <v>0</v>
      </c>
      <c r="BX1053" s="31">
        <f t="shared" si="422"/>
        <v>0</v>
      </c>
      <c r="BY1053" s="31">
        <f t="shared" si="423"/>
        <v>0.26000119999999999</v>
      </c>
      <c r="BZ1053" s="31">
        <f t="shared" si="424"/>
        <v>0</v>
      </c>
      <c r="CA1053" s="31">
        <f t="shared" si="426"/>
        <v>0</v>
      </c>
      <c r="CB1053" s="31">
        <f t="shared" si="427"/>
        <v>0</v>
      </c>
      <c r="CC1053" s="31">
        <f t="shared" si="428"/>
        <v>0</v>
      </c>
      <c r="CD1053" s="31">
        <f t="shared" si="429"/>
        <v>0</v>
      </c>
      <c r="CE1053" s="31">
        <f t="shared" si="430"/>
        <v>0</v>
      </c>
      <c r="CF1053" s="85" t="s">
        <v>1972</v>
      </c>
    </row>
    <row r="1054" spans="1:84" ht="54.75" customHeight="1" x14ac:dyDescent="0.25">
      <c r="A1054" s="7" t="s">
        <v>128</v>
      </c>
      <c r="B1054" s="17" t="s">
        <v>1224</v>
      </c>
      <c r="C1054" s="8" t="s">
        <v>1225</v>
      </c>
      <c r="D1054" s="63">
        <v>2019</v>
      </c>
      <c r="E1054" s="63">
        <v>2019</v>
      </c>
      <c r="F1054" s="63" t="s">
        <v>1358</v>
      </c>
      <c r="G1054" s="64">
        <v>0.10100919191919192</v>
      </c>
      <c r="H1054" s="64">
        <f t="shared" si="417"/>
        <v>0.59999460000000004</v>
      </c>
      <c r="I1054" s="31" t="s">
        <v>1314</v>
      </c>
      <c r="J1054" s="31">
        <f>K1054/6.75</f>
        <v>7.0638755555555544E-2</v>
      </c>
      <c r="K1054" s="31">
        <f t="shared" si="418"/>
        <v>0.47681159999999989</v>
      </c>
      <c r="L1054" s="31" t="s">
        <v>2622</v>
      </c>
      <c r="M1054" s="64">
        <v>0</v>
      </c>
      <c r="N1054" s="31">
        <v>0</v>
      </c>
      <c r="O1054" s="65">
        <v>0.98399114399999998</v>
      </c>
      <c r="P1054" s="28">
        <v>1.1315898155999999</v>
      </c>
      <c r="Q1054" s="28">
        <v>0</v>
      </c>
      <c r="R1054" s="31">
        <v>0</v>
      </c>
      <c r="S1054" s="31">
        <f t="shared" si="432"/>
        <v>0.59999460000000004</v>
      </c>
      <c r="T1054" s="31">
        <f t="shared" si="433"/>
        <v>0.47681159999999989</v>
      </c>
      <c r="U1054" s="31">
        <f t="shared" si="420"/>
        <v>0.59999460000000004</v>
      </c>
      <c r="V1054" s="31">
        <f t="shared" si="419"/>
        <v>0.59999460000000004</v>
      </c>
      <c r="W1054" s="31">
        <f t="shared" si="431"/>
        <v>0.47681159999999989</v>
      </c>
      <c r="X1054" s="31">
        <v>0</v>
      </c>
      <c r="Y1054" s="28">
        <v>0</v>
      </c>
      <c r="Z1054" s="28">
        <v>0</v>
      </c>
      <c r="AA1054" s="28">
        <v>0</v>
      </c>
      <c r="AB1054" s="28">
        <v>0</v>
      </c>
      <c r="AC1054" s="28">
        <v>0</v>
      </c>
      <c r="AD1054" s="28">
        <v>0</v>
      </c>
      <c r="AE1054" s="28">
        <v>0</v>
      </c>
      <c r="AF1054" s="28">
        <v>0</v>
      </c>
      <c r="AG1054" s="28">
        <v>0</v>
      </c>
      <c r="AH1054" s="28">
        <v>0</v>
      </c>
      <c r="AI1054" s="28">
        <v>0</v>
      </c>
      <c r="AJ1054" s="28">
        <v>0</v>
      </c>
      <c r="AK1054" s="28">
        <v>0</v>
      </c>
      <c r="AL1054" s="28">
        <v>0</v>
      </c>
      <c r="AM1054" s="28">
        <v>0</v>
      </c>
      <c r="AN1054" s="28">
        <v>0</v>
      </c>
      <c r="AO1054" s="28">
        <v>0</v>
      </c>
      <c r="AP1054" s="28">
        <v>0</v>
      </c>
      <c r="AQ1054" s="28">
        <v>0</v>
      </c>
      <c r="AR1054" s="28">
        <v>0</v>
      </c>
      <c r="AS1054" s="28">
        <v>0</v>
      </c>
      <c r="AT1054" s="28">
        <v>0</v>
      </c>
      <c r="AU1054" s="28">
        <v>0</v>
      </c>
      <c r="AV1054" s="28">
        <v>0</v>
      </c>
      <c r="AW1054" s="28">
        <v>0</v>
      </c>
      <c r="AX1054" s="28">
        <v>0</v>
      </c>
      <c r="AY1054" s="28">
        <v>0</v>
      </c>
      <c r="AZ1054" s="28">
        <v>0</v>
      </c>
      <c r="BA1054" s="28">
        <v>0</v>
      </c>
      <c r="BB1054" s="28">
        <v>0</v>
      </c>
      <c r="BC1054" s="28">
        <v>0</v>
      </c>
      <c r="BD1054" s="28">
        <v>0</v>
      </c>
      <c r="BE1054" s="28">
        <v>0</v>
      </c>
      <c r="BF1054" s="28">
        <v>0</v>
      </c>
      <c r="BG1054" s="28">
        <v>0</v>
      </c>
      <c r="BH1054" s="28">
        <v>0</v>
      </c>
      <c r="BI1054" s="28">
        <v>0</v>
      </c>
      <c r="BJ1054" s="28">
        <v>0</v>
      </c>
      <c r="BK1054" s="28">
        <v>0</v>
      </c>
      <c r="BL1054" s="28">
        <v>0.59999460000000004</v>
      </c>
      <c r="BM1054" s="28">
        <v>0</v>
      </c>
      <c r="BN1054" s="28">
        <v>0</v>
      </c>
      <c r="BO1054" s="28">
        <v>0.59999460000000004</v>
      </c>
      <c r="BP1054" s="28">
        <v>0</v>
      </c>
      <c r="BQ1054" s="28">
        <v>0.47681159999999989</v>
      </c>
      <c r="BR1054" s="28">
        <v>0</v>
      </c>
      <c r="BS1054" s="28">
        <v>0</v>
      </c>
      <c r="BT1054" s="28">
        <v>0.47681159999999989</v>
      </c>
      <c r="BU1054" s="28">
        <v>0</v>
      </c>
      <c r="BV1054" s="31">
        <f t="shared" si="425"/>
        <v>0.59999460000000004</v>
      </c>
      <c r="BW1054" s="31">
        <f t="shared" si="421"/>
        <v>0</v>
      </c>
      <c r="BX1054" s="31">
        <f t="shared" si="422"/>
        <v>0</v>
      </c>
      <c r="BY1054" s="31">
        <f t="shared" si="423"/>
        <v>0.59999460000000004</v>
      </c>
      <c r="BZ1054" s="31">
        <f t="shared" si="424"/>
        <v>0</v>
      </c>
      <c r="CA1054" s="31">
        <f t="shared" si="426"/>
        <v>0.47681159999999989</v>
      </c>
      <c r="CB1054" s="31">
        <f t="shared" si="427"/>
        <v>0</v>
      </c>
      <c r="CC1054" s="31">
        <f t="shared" si="428"/>
        <v>0</v>
      </c>
      <c r="CD1054" s="31">
        <f t="shared" si="429"/>
        <v>0.47681159999999989</v>
      </c>
      <c r="CE1054" s="31">
        <f t="shared" si="430"/>
        <v>0</v>
      </c>
      <c r="CF1054" s="85" t="s">
        <v>1402</v>
      </c>
    </row>
    <row r="1055" spans="1:84" ht="54.75" customHeight="1" x14ac:dyDescent="0.25">
      <c r="A1055" s="7" t="s">
        <v>128</v>
      </c>
      <c r="B1055" s="17" t="s">
        <v>1226</v>
      </c>
      <c r="C1055" s="8" t="s">
        <v>1227</v>
      </c>
      <c r="D1055" s="63">
        <v>2019</v>
      </c>
      <c r="E1055" s="63">
        <v>2019</v>
      </c>
      <c r="F1055" s="63" t="s">
        <v>1358</v>
      </c>
      <c r="G1055" s="64">
        <v>7.744097643097643E-2</v>
      </c>
      <c r="H1055" s="64">
        <f t="shared" si="417"/>
        <v>0.4599994</v>
      </c>
      <c r="I1055" s="31" t="s">
        <v>1314</v>
      </c>
      <c r="J1055" s="31">
        <f>K1055/6.75</f>
        <v>4.5377777777777774E-2</v>
      </c>
      <c r="K1055" s="31">
        <f t="shared" si="418"/>
        <v>0.30629999999999996</v>
      </c>
      <c r="L1055" s="31" t="s">
        <v>2622</v>
      </c>
      <c r="M1055" s="64">
        <v>0</v>
      </c>
      <c r="N1055" s="31">
        <v>0</v>
      </c>
      <c r="O1055" s="65">
        <v>0.75439901599999992</v>
      </c>
      <c r="P1055" s="28">
        <v>0.86755886839999985</v>
      </c>
      <c r="Q1055" s="28">
        <v>0</v>
      </c>
      <c r="R1055" s="31">
        <v>0</v>
      </c>
      <c r="S1055" s="31">
        <f t="shared" si="432"/>
        <v>0.4599994</v>
      </c>
      <c r="T1055" s="31">
        <f t="shared" si="433"/>
        <v>0.30629999999999996</v>
      </c>
      <c r="U1055" s="31">
        <f t="shared" si="420"/>
        <v>0.4599994</v>
      </c>
      <c r="V1055" s="31">
        <f t="shared" si="419"/>
        <v>0.4599994</v>
      </c>
      <c r="W1055" s="31">
        <f t="shared" si="431"/>
        <v>0.30629999999999996</v>
      </c>
      <c r="X1055" s="31">
        <v>0</v>
      </c>
      <c r="Y1055" s="28">
        <v>0</v>
      </c>
      <c r="Z1055" s="28">
        <v>0</v>
      </c>
      <c r="AA1055" s="28">
        <v>0</v>
      </c>
      <c r="AB1055" s="28">
        <v>0</v>
      </c>
      <c r="AC1055" s="28">
        <v>0</v>
      </c>
      <c r="AD1055" s="28">
        <v>0</v>
      </c>
      <c r="AE1055" s="28">
        <v>0</v>
      </c>
      <c r="AF1055" s="28">
        <v>0</v>
      </c>
      <c r="AG1055" s="28">
        <v>0</v>
      </c>
      <c r="AH1055" s="28">
        <v>0</v>
      </c>
      <c r="AI1055" s="28">
        <v>0</v>
      </c>
      <c r="AJ1055" s="28">
        <v>0</v>
      </c>
      <c r="AK1055" s="28">
        <v>0</v>
      </c>
      <c r="AL1055" s="28">
        <v>0</v>
      </c>
      <c r="AM1055" s="28">
        <v>0</v>
      </c>
      <c r="AN1055" s="28">
        <v>0</v>
      </c>
      <c r="AO1055" s="28">
        <v>0</v>
      </c>
      <c r="AP1055" s="28">
        <v>0</v>
      </c>
      <c r="AQ1055" s="28">
        <v>0</v>
      </c>
      <c r="AR1055" s="28">
        <v>0</v>
      </c>
      <c r="AS1055" s="28">
        <v>0</v>
      </c>
      <c r="AT1055" s="28">
        <v>0</v>
      </c>
      <c r="AU1055" s="28">
        <v>0</v>
      </c>
      <c r="AV1055" s="28">
        <v>0</v>
      </c>
      <c r="AW1055" s="28">
        <v>0</v>
      </c>
      <c r="AX1055" s="28">
        <v>0</v>
      </c>
      <c r="AY1055" s="28">
        <v>0</v>
      </c>
      <c r="AZ1055" s="28">
        <v>0</v>
      </c>
      <c r="BA1055" s="28">
        <v>0</v>
      </c>
      <c r="BB1055" s="28">
        <v>0</v>
      </c>
      <c r="BC1055" s="28">
        <v>0</v>
      </c>
      <c r="BD1055" s="28">
        <v>0</v>
      </c>
      <c r="BE1055" s="28">
        <v>0</v>
      </c>
      <c r="BF1055" s="28">
        <v>0</v>
      </c>
      <c r="BG1055" s="28">
        <v>0</v>
      </c>
      <c r="BH1055" s="28">
        <v>0</v>
      </c>
      <c r="BI1055" s="28">
        <v>0</v>
      </c>
      <c r="BJ1055" s="28">
        <v>0</v>
      </c>
      <c r="BK1055" s="28">
        <v>0</v>
      </c>
      <c r="BL1055" s="28">
        <v>0.4599994</v>
      </c>
      <c r="BM1055" s="28">
        <v>0</v>
      </c>
      <c r="BN1055" s="28">
        <v>0</v>
      </c>
      <c r="BO1055" s="28">
        <v>0.4599994</v>
      </c>
      <c r="BP1055" s="28">
        <v>0</v>
      </c>
      <c r="BQ1055" s="28">
        <v>0.30629999999999996</v>
      </c>
      <c r="BR1055" s="28">
        <v>0</v>
      </c>
      <c r="BS1055" s="28">
        <v>0</v>
      </c>
      <c r="BT1055" s="28">
        <v>0.30629999999999996</v>
      </c>
      <c r="BU1055" s="28">
        <v>0</v>
      </c>
      <c r="BV1055" s="31">
        <f t="shared" si="425"/>
        <v>0.4599994</v>
      </c>
      <c r="BW1055" s="31">
        <f t="shared" si="421"/>
        <v>0</v>
      </c>
      <c r="BX1055" s="31">
        <f t="shared" si="422"/>
        <v>0</v>
      </c>
      <c r="BY1055" s="31">
        <f t="shared" si="423"/>
        <v>0.4599994</v>
      </c>
      <c r="BZ1055" s="31">
        <f t="shared" si="424"/>
        <v>0</v>
      </c>
      <c r="CA1055" s="31">
        <f t="shared" si="426"/>
        <v>0.30629999999999996</v>
      </c>
      <c r="CB1055" s="31">
        <f t="shared" si="427"/>
        <v>0</v>
      </c>
      <c r="CC1055" s="31">
        <f t="shared" si="428"/>
        <v>0</v>
      </c>
      <c r="CD1055" s="31">
        <f t="shared" si="429"/>
        <v>0.30629999999999996</v>
      </c>
      <c r="CE1055" s="31">
        <f t="shared" si="430"/>
        <v>0</v>
      </c>
      <c r="CF1055" s="85" t="s">
        <v>1402</v>
      </c>
    </row>
    <row r="1056" spans="1:84" ht="54.75" customHeight="1" x14ac:dyDescent="0.25">
      <c r="A1056" s="7" t="s">
        <v>128</v>
      </c>
      <c r="B1056" s="17" t="s">
        <v>1228</v>
      </c>
      <c r="C1056" s="8" t="s">
        <v>1229</v>
      </c>
      <c r="D1056" s="63">
        <v>2019</v>
      </c>
      <c r="E1056" s="63">
        <v>2019</v>
      </c>
      <c r="F1056" s="63" t="s">
        <v>1358</v>
      </c>
      <c r="G1056" s="64">
        <v>6.1280538720538714E-2</v>
      </c>
      <c r="H1056" s="64">
        <f t="shared" ref="H1056:H1119" si="434">BV1056</f>
        <v>0.36400640000000001</v>
      </c>
      <c r="I1056" s="31" t="s">
        <v>1314</v>
      </c>
      <c r="J1056" s="31">
        <f>K1056/6.75</f>
        <v>3.6578133333333339E-2</v>
      </c>
      <c r="K1056" s="31">
        <f t="shared" ref="K1056:K1119" si="435">CA1056</f>
        <v>0.24690240000000002</v>
      </c>
      <c r="L1056" s="31" t="s">
        <v>2622</v>
      </c>
      <c r="M1056" s="64">
        <v>0</v>
      </c>
      <c r="N1056" s="31">
        <v>0</v>
      </c>
      <c r="O1056" s="65">
        <v>0.59697049599999996</v>
      </c>
      <c r="P1056" s="28">
        <v>0.68651607039999996</v>
      </c>
      <c r="Q1056" s="28">
        <v>0</v>
      </c>
      <c r="R1056" s="31">
        <v>0</v>
      </c>
      <c r="S1056" s="31">
        <f t="shared" si="432"/>
        <v>0.36400640000000001</v>
      </c>
      <c r="T1056" s="31">
        <f t="shared" si="433"/>
        <v>0.24690240000000002</v>
      </c>
      <c r="U1056" s="31">
        <f t="shared" si="420"/>
        <v>0.36400640000000001</v>
      </c>
      <c r="V1056" s="31">
        <f t="shared" ref="V1056:V1119" si="436">BL1056</f>
        <v>0.36400640000000001</v>
      </c>
      <c r="W1056" s="31">
        <f t="shared" si="431"/>
        <v>0.24690240000000002</v>
      </c>
      <c r="X1056" s="31">
        <v>0</v>
      </c>
      <c r="Y1056" s="28">
        <v>0</v>
      </c>
      <c r="Z1056" s="28">
        <v>0</v>
      </c>
      <c r="AA1056" s="28">
        <v>0</v>
      </c>
      <c r="AB1056" s="28">
        <v>0</v>
      </c>
      <c r="AC1056" s="28">
        <v>0</v>
      </c>
      <c r="AD1056" s="28">
        <v>0</v>
      </c>
      <c r="AE1056" s="28">
        <v>0</v>
      </c>
      <c r="AF1056" s="28">
        <v>0</v>
      </c>
      <c r="AG1056" s="28">
        <v>0</v>
      </c>
      <c r="AH1056" s="28">
        <v>0</v>
      </c>
      <c r="AI1056" s="28">
        <v>0</v>
      </c>
      <c r="AJ1056" s="28">
        <v>0</v>
      </c>
      <c r="AK1056" s="28">
        <v>0</v>
      </c>
      <c r="AL1056" s="28">
        <v>0</v>
      </c>
      <c r="AM1056" s="28">
        <v>0</v>
      </c>
      <c r="AN1056" s="28">
        <v>0</v>
      </c>
      <c r="AO1056" s="28">
        <v>0</v>
      </c>
      <c r="AP1056" s="28">
        <v>0</v>
      </c>
      <c r="AQ1056" s="28">
        <v>0</v>
      </c>
      <c r="AR1056" s="28">
        <v>0</v>
      </c>
      <c r="AS1056" s="28">
        <v>0</v>
      </c>
      <c r="AT1056" s="28">
        <v>0</v>
      </c>
      <c r="AU1056" s="28">
        <v>0</v>
      </c>
      <c r="AV1056" s="28">
        <v>0</v>
      </c>
      <c r="AW1056" s="28">
        <v>0</v>
      </c>
      <c r="AX1056" s="28">
        <v>0</v>
      </c>
      <c r="AY1056" s="28">
        <v>0</v>
      </c>
      <c r="AZ1056" s="28">
        <v>0</v>
      </c>
      <c r="BA1056" s="28">
        <v>0</v>
      </c>
      <c r="BB1056" s="28">
        <v>0</v>
      </c>
      <c r="BC1056" s="28">
        <v>0</v>
      </c>
      <c r="BD1056" s="28">
        <v>0</v>
      </c>
      <c r="BE1056" s="28">
        <v>0</v>
      </c>
      <c r="BF1056" s="28">
        <v>0</v>
      </c>
      <c r="BG1056" s="28">
        <v>0</v>
      </c>
      <c r="BH1056" s="28">
        <v>0</v>
      </c>
      <c r="BI1056" s="28">
        <v>0</v>
      </c>
      <c r="BJ1056" s="28">
        <v>0</v>
      </c>
      <c r="BK1056" s="28">
        <v>0</v>
      </c>
      <c r="BL1056" s="28">
        <v>0.36400640000000001</v>
      </c>
      <c r="BM1056" s="28">
        <v>0</v>
      </c>
      <c r="BN1056" s="28">
        <v>0</v>
      </c>
      <c r="BO1056" s="28">
        <v>0.36400640000000001</v>
      </c>
      <c r="BP1056" s="28">
        <v>0</v>
      </c>
      <c r="BQ1056" s="28">
        <v>0.24690240000000002</v>
      </c>
      <c r="BR1056" s="28">
        <v>0</v>
      </c>
      <c r="BS1056" s="28">
        <v>0</v>
      </c>
      <c r="BT1056" s="28">
        <v>0.24690240000000002</v>
      </c>
      <c r="BU1056" s="28">
        <v>0</v>
      </c>
      <c r="BV1056" s="31">
        <f t="shared" si="425"/>
        <v>0.36400640000000001</v>
      </c>
      <c r="BW1056" s="31">
        <f t="shared" si="421"/>
        <v>0</v>
      </c>
      <c r="BX1056" s="31">
        <f t="shared" si="422"/>
        <v>0</v>
      </c>
      <c r="BY1056" s="31">
        <f t="shared" si="423"/>
        <v>0.36400640000000001</v>
      </c>
      <c r="BZ1056" s="31">
        <f t="shared" si="424"/>
        <v>0</v>
      </c>
      <c r="CA1056" s="31">
        <f t="shared" si="426"/>
        <v>0.24690240000000002</v>
      </c>
      <c r="CB1056" s="31">
        <f t="shared" si="427"/>
        <v>0</v>
      </c>
      <c r="CC1056" s="31">
        <f t="shared" si="428"/>
        <v>0</v>
      </c>
      <c r="CD1056" s="31">
        <f t="shared" si="429"/>
        <v>0.24690240000000002</v>
      </c>
      <c r="CE1056" s="31">
        <f t="shared" si="430"/>
        <v>0</v>
      </c>
      <c r="CF1056" s="85" t="s">
        <v>1402</v>
      </c>
    </row>
    <row r="1057" spans="1:84" ht="54.75" customHeight="1" x14ac:dyDescent="0.25">
      <c r="A1057" s="7" t="s">
        <v>128</v>
      </c>
      <c r="B1057" s="17" t="s">
        <v>1230</v>
      </c>
      <c r="C1057" s="8" t="s">
        <v>1231</v>
      </c>
      <c r="D1057" s="63">
        <v>2019</v>
      </c>
      <c r="E1057" s="63">
        <v>2019</v>
      </c>
      <c r="F1057" s="63" t="s">
        <v>1358</v>
      </c>
      <c r="G1057" s="64">
        <v>0.19360343434343433</v>
      </c>
      <c r="H1057" s="64">
        <f t="shared" si="434"/>
        <v>1.1500044</v>
      </c>
      <c r="I1057" s="31" t="s">
        <v>1314</v>
      </c>
      <c r="J1057" s="31">
        <v>0</v>
      </c>
      <c r="K1057" s="31">
        <f t="shared" si="435"/>
        <v>0</v>
      </c>
      <c r="L1057" s="31" t="s">
        <v>1314</v>
      </c>
      <c r="M1057" s="64">
        <v>0</v>
      </c>
      <c r="N1057" s="31">
        <v>0</v>
      </c>
      <c r="O1057" s="65">
        <v>1.8860072159999999</v>
      </c>
      <c r="P1057" s="28">
        <v>2.1689082983999999</v>
      </c>
      <c r="Q1057" s="28">
        <v>0</v>
      </c>
      <c r="R1057" s="31">
        <v>0</v>
      </c>
      <c r="S1057" s="31">
        <f t="shared" si="432"/>
        <v>1.1500044</v>
      </c>
      <c r="T1057" s="31">
        <f t="shared" si="433"/>
        <v>0</v>
      </c>
      <c r="U1057" s="31">
        <f t="shared" si="420"/>
        <v>1.1500044</v>
      </c>
      <c r="V1057" s="31">
        <f t="shared" si="436"/>
        <v>1.1500044</v>
      </c>
      <c r="W1057" s="31">
        <f t="shared" si="431"/>
        <v>0</v>
      </c>
      <c r="X1057" s="31">
        <v>0</v>
      </c>
      <c r="Y1057" s="28">
        <v>0</v>
      </c>
      <c r="Z1057" s="28">
        <v>0</v>
      </c>
      <c r="AA1057" s="28">
        <v>0</v>
      </c>
      <c r="AB1057" s="28">
        <v>0</v>
      </c>
      <c r="AC1057" s="28">
        <v>0</v>
      </c>
      <c r="AD1057" s="28">
        <v>0</v>
      </c>
      <c r="AE1057" s="28">
        <v>0</v>
      </c>
      <c r="AF1057" s="28">
        <v>0</v>
      </c>
      <c r="AG1057" s="28">
        <v>0</v>
      </c>
      <c r="AH1057" s="28">
        <v>0</v>
      </c>
      <c r="AI1057" s="28">
        <v>0</v>
      </c>
      <c r="AJ1057" s="28">
        <v>0</v>
      </c>
      <c r="AK1057" s="28">
        <v>0</v>
      </c>
      <c r="AL1057" s="28">
        <v>0</v>
      </c>
      <c r="AM1057" s="28">
        <v>0</v>
      </c>
      <c r="AN1057" s="28">
        <v>0</v>
      </c>
      <c r="AO1057" s="28">
        <v>0</v>
      </c>
      <c r="AP1057" s="28">
        <v>0</v>
      </c>
      <c r="AQ1057" s="28">
        <v>0</v>
      </c>
      <c r="AR1057" s="28">
        <v>0</v>
      </c>
      <c r="AS1057" s="28">
        <v>0</v>
      </c>
      <c r="AT1057" s="28">
        <v>0</v>
      </c>
      <c r="AU1057" s="28">
        <v>0</v>
      </c>
      <c r="AV1057" s="28">
        <v>0</v>
      </c>
      <c r="AW1057" s="28">
        <v>0</v>
      </c>
      <c r="AX1057" s="28">
        <v>0</v>
      </c>
      <c r="AY1057" s="28">
        <v>0</v>
      </c>
      <c r="AZ1057" s="28">
        <v>0</v>
      </c>
      <c r="BA1057" s="28">
        <v>0</v>
      </c>
      <c r="BB1057" s="28">
        <v>0</v>
      </c>
      <c r="BC1057" s="28">
        <v>0</v>
      </c>
      <c r="BD1057" s="28">
        <v>0</v>
      </c>
      <c r="BE1057" s="28">
        <v>0</v>
      </c>
      <c r="BF1057" s="28">
        <v>0</v>
      </c>
      <c r="BG1057" s="28">
        <v>0</v>
      </c>
      <c r="BH1057" s="28">
        <v>0</v>
      </c>
      <c r="BI1057" s="28">
        <v>0</v>
      </c>
      <c r="BJ1057" s="28">
        <v>0</v>
      </c>
      <c r="BK1057" s="28">
        <v>0</v>
      </c>
      <c r="BL1057" s="28">
        <v>1.1500044</v>
      </c>
      <c r="BM1057" s="28">
        <v>0</v>
      </c>
      <c r="BN1057" s="28">
        <v>0</v>
      </c>
      <c r="BO1057" s="28">
        <v>1.1500044</v>
      </c>
      <c r="BP1057" s="28">
        <v>0</v>
      </c>
      <c r="BQ1057" s="28">
        <v>0</v>
      </c>
      <c r="BR1057" s="28">
        <v>0</v>
      </c>
      <c r="BS1057" s="28">
        <v>0</v>
      </c>
      <c r="BT1057" s="28">
        <v>0</v>
      </c>
      <c r="BU1057" s="28">
        <v>0</v>
      </c>
      <c r="BV1057" s="31">
        <f t="shared" si="425"/>
        <v>1.1500044</v>
      </c>
      <c r="BW1057" s="31">
        <f t="shared" si="421"/>
        <v>0</v>
      </c>
      <c r="BX1057" s="31">
        <f t="shared" si="422"/>
        <v>0</v>
      </c>
      <c r="BY1057" s="31">
        <f t="shared" si="423"/>
        <v>1.1500044</v>
      </c>
      <c r="BZ1057" s="31">
        <f t="shared" si="424"/>
        <v>0</v>
      </c>
      <c r="CA1057" s="31">
        <f t="shared" si="426"/>
        <v>0</v>
      </c>
      <c r="CB1057" s="31">
        <f t="shared" si="427"/>
        <v>0</v>
      </c>
      <c r="CC1057" s="31">
        <f t="shared" si="428"/>
        <v>0</v>
      </c>
      <c r="CD1057" s="31">
        <f t="shared" si="429"/>
        <v>0</v>
      </c>
      <c r="CE1057" s="31">
        <f t="shared" si="430"/>
        <v>0</v>
      </c>
      <c r="CF1057" s="85" t="s">
        <v>1972</v>
      </c>
    </row>
    <row r="1058" spans="1:84" ht="54.75" customHeight="1" x14ac:dyDescent="0.25">
      <c r="A1058" s="7" t="s">
        <v>128</v>
      </c>
      <c r="B1058" s="17" t="s">
        <v>1232</v>
      </c>
      <c r="C1058" s="8" t="s">
        <v>1233</v>
      </c>
      <c r="D1058" s="63">
        <v>2019</v>
      </c>
      <c r="E1058" s="63">
        <v>2019</v>
      </c>
      <c r="F1058" s="63" t="s">
        <v>1358</v>
      </c>
      <c r="G1058" s="64">
        <v>9.0909663299663282E-2</v>
      </c>
      <c r="H1058" s="64">
        <f t="shared" si="434"/>
        <v>0.54000339999999991</v>
      </c>
      <c r="I1058" s="31" t="s">
        <v>1314</v>
      </c>
      <c r="J1058" s="31">
        <f>K1058/6.75</f>
        <v>3.7264556444444444E-2</v>
      </c>
      <c r="K1058" s="31">
        <f t="shared" si="435"/>
        <v>0.251535756</v>
      </c>
      <c r="L1058" s="31" t="s">
        <v>2622</v>
      </c>
      <c r="M1058" s="64">
        <v>0</v>
      </c>
      <c r="N1058" s="31">
        <v>0</v>
      </c>
      <c r="O1058" s="65">
        <v>0.88560557599999978</v>
      </c>
      <c r="P1058" s="28">
        <v>1.0184464123999997</v>
      </c>
      <c r="Q1058" s="28">
        <v>0</v>
      </c>
      <c r="R1058" s="31">
        <v>0</v>
      </c>
      <c r="S1058" s="31">
        <f t="shared" si="432"/>
        <v>0.54000339999999991</v>
      </c>
      <c r="T1058" s="31">
        <f t="shared" si="433"/>
        <v>0.251535756</v>
      </c>
      <c r="U1058" s="31">
        <f t="shared" si="420"/>
        <v>0.54000339999999991</v>
      </c>
      <c r="V1058" s="31">
        <f t="shared" si="436"/>
        <v>0.54000339999999991</v>
      </c>
      <c r="W1058" s="31">
        <f t="shared" si="431"/>
        <v>0.251535756</v>
      </c>
      <c r="X1058" s="31">
        <v>0</v>
      </c>
      <c r="Y1058" s="28">
        <v>0</v>
      </c>
      <c r="Z1058" s="28">
        <v>0</v>
      </c>
      <c r="AA1058" s="28">
        <v>0</v>
      </c>
      <c r="AB1058" s="28">
        <v>0</v>
      </c>
      <c r="AC1058" s="28">
        <v>0</v>
      </c>
      <c r="AD1058" s="28">
        <v>0</v>
      </c>
      <c r="AE1058" s="28">
        <v>0</v>
      </c>
      <c r="AF1058" s="28">
        <v>0</v>
      </c>
      <c r="AG1058" s="28">
        <v>0</v>
      </c>
      <c r="AH1058" s="28">
        <v>0</v>
      </c>
      <c r="AI1058" s="28">
        <v>0</v>
      </c>
      <c r="AJ1058" s="28">
        <v>0</v>
      </c>
      <c r="AK1058" s="28">
        <v>0</v>
      </c>
      <c r="AL1058" s="28">
        <v>0</v>
      </c>
      <c r="AM1058" s="28">
        <v>0</v>
      </c>
      <c r="AN1058" s="28">
        <v>0</v>
      </c>
      <c r="AO1058" s="28">
        <v>0</v>
      </c>
      <c r="AP1058" s="28">
        <v>0</v>
      </c>
      <c r="AQ1058" s="28">
        <v>0</v>
      </c>
      <c r="AR1058" s="28">
        <v>0</v>
      </c>
      <c r="AS1058" s="28">
        <v>0</v>
      </c>
      <c r="AT1058" s="28">
        <v>0</v>
      </c>
      <c r="AU1058" s="28">
        <v>0</v>
      </c>
      <c r="AV1058" s="28">
        <v>0</v>
      </c>
      <c r="AW1058" s="28">
        <v>0</v>
      </c>
      <c r="AX1058" s="28">
        <v>0</v>
      </c>
      <c r="AY1058" s="28">
        <v>0</v>
      </c>
      <c r="AZ1058" s="28">
        <v>0</v>
      </c>
      <c r="BA1058" s="28">
        <v>0</v>
      </c>
      <c r="BB1058" s="28">
        <v>0</v>
      </c>
      <c r="BC1058" s="28">
        <v>0</v>
      </c>
      <c r="BD1058" s="28">
        <v>0</v>
      </c>
      <c r="BE1058" s="28">
        <v>0</v>
      </c>
      <c r="BF1058" s="28">
        <v>0</v>
      </c>
      <c r="BG1058" s="28">
        <v>0</v>
      </c>
      <c r="BH1058" s="28">
        <v>0</v>
      </c>
      <c r="BI1058" s="28">
        <v>0</v>
      </c>
      <c r="BJ1058" s="28">
        <v>0</v>
      </c>
      <c r="BK1058" s="28">
        <v>0</v>
      </c>
      <c r="BL1058" s="28">
        <v>0.54000339999999991</v>
      </c>
      <c r="BM1058" s="28">
        <v>0</v>
      </c>
      <c r="BN1058" s="28">
        <v>0</v>
      </c>
      <c r="BO1058" s="28">
        <v>0.54000339999999991</v>
      </c>
      <c r="BP1058" s="28">
        <v>0</v>
      </c>
      <c r="BQ1058" s="28">
        <v>0.251535756</v>
      </c>
      <c r="BR1058" s="28">
        <v>0</v>
      </c>
      <c r="BS1058" s="28">
        <v>0</v>
      </c>
      <c r="BT1058" s="28">
        <v>0.251535756</v>
      </c>
      <c r="BU1058" s="28">
        <v>0</v>
      </c>
      <c r="BV1058" s="31">
        <f t="shared" si="425"/>
        <v>0.54000339999999991</v>
      </c>
      <c r="BW1058" s="31">
        <f t="shared" si="421"/>
        <v>0</v>
      </c>
      <c r="BX1058" s="31">
        <f t="shared" si="422"/>
        <v>0</v>
      </c>
      <c r="BY1058" s="31">
        <f t="shared" si="423"/>
        <v>0.54000339999999991</v>
      </c>
      <c r="BZ1058" s="31">
        <f t="shared" si="424"/>
        <v>0</v>
      </c>
      <c r="CA1058" s="31">
        <f t="shared" si="426"/>
        <v>0.251535756</v>
      </c>
      <c r="CB1058" s="31">
        <f t="shared" si="427"/>
        <v>0</v>
      </c>
      <c r="CC1058" s="31">
        <f t="shared" si="428"/>
        <v>0</v>
      </c>
      <c r="CD1058" s="31">
        <f t="shared" si="429"/>
        <v>0.251535756</v>
      </c>
      <c r="CE1058" s="31">
        <f t="shared" si="430"/>
        <v>0</v>
      </c>
      <c r="CF1058" s="85" t="s">
        <v>1402</v>
      </c>
    </row>
    <row r="1059" spans="1:84" ht="54.75" customHeight="1" x14ac:dyDescent="0.25">
      <c r="A1059" s="7" t="s">
        <v>128</v>
      </c>
      <c r="B1059" s="17" t="s">
        <v>1234</v>
      </c>
      <c r="C1059" s="8" t="s">
        <v>1235</v>
      </c>
      <c r="D1059" s="63">
        <v>2019</v>
      </c>
      <c r="E1059" s="63">
        <v>2019</v>
      </c>
      <c r="F1059" s="63" t="s">
        <v>1358</v>
      </c>
      <c r="G1059" s="64">
        <v>0.24747420875420872</v>
      </c>
      <c r="H1059" s="64">
        <f t="shared" si="434"/>
        <v>1.4699967999999999</v>
      </c>
      <c r="I1059" s="31" t="s">
        <v>1314</v>
      </c>
      <c r="J1059" s="31">
        <v>0</v>
      </c>
      <c r="K1059" s="31">
        <f t="shared" si="435"/>
        <v>0</v>
      </c>
      <c r="L1059" s="31" t="s">
        <v>1314</v>
      </c>
      <c r="M1059" s="64">
        <v>0</v>
      </c>
      <c r="N1059" s="31">
        <v>0</v>
      </c>
      <c r="O1059" s="65">
        <v>2.4107947519999997</v>
      </c>
      <c r="P1059" s="28">
        <v>2.7724139647999992</v>
      </c>
      <c r="Q1059" s="28">
        <v>0</v>
      </c>
      <c r="R1059" s="31">
        <v>0</v>
      </c>
      <c r="S1059" s="31">
        <f t="shared" si="432"/>
        <v>1.4699967999999999</v>
      </c>
      <c r="T1059" s="31">
        <f t="shared" si="433"/>
        <v>0</v>
      </c>
      <c r="U1059" s="31">
        <f t="shared" si="420"/>
        <v>1.4699967999999999</v>
      </c>
      <c r="V1059" s="31">
        <f t="shared" si="436"/>
        <v>1.4699967999999999</v>
      </c>
      <c r="W1059" s="31">
        <f t="shared" si="431"/>
        <v>0</v>
      </c>
      <c r="X1059" s="31">
        <v>0</v>
      </c>
      <c r="Y1059" s="28">
        <v>0</v>
      </c>
      <c r="Z1059" s="28">
        <v>0</v>
      </c>
      <c r="AA1059" s="28">
        <v>0</v>
      </c>
      <c r="AB1059" s="28">
        <v>0</v>
      </c>
      <c r="AC1059" s="28">
        <v>0</v>
      </c>
      <c r="AD1059" s="28">
        <v>0</v>
      </c>
      <c r="AE1059" s="28">
        <v>0</v>
      </c>
      <c r="AF1059" s="28">
        <v>0</v>
      </c>
      <c r="AG1059" s="28">
        <v>0</v>
      </c>
      <c r="AH1059" s="28">
        <v>0</v>
      </c>
      <c r="AI1059" s="28">
        <v>0</v>
      </c>
      <c r="AJ1059" s="28">
        <v>0</v>
      </c>
      <c r="AK1059" s="28">
        <v>0</v>
      </c>
      <c r="AL1059" s="28">
        <v>0</v>
      </c>
      <c r="AM1059" s="28">
        <v>0</v>
      </c>
      <c r="AN1059" s="28">
        <v>0</v>
      </c>
      <c r="AO1059" s="28">
        <v>0</v>
      </c>
      <c r="AP1059" s="28">
        <v>0</v>
      </c>
      <c r="AQ1059" s="28">
        <v>0</v>
      </c>
      <c r="AR1059" s="28">
        <v>0</v>
      </c>
      <c r="AS1059" s="28">
        <v>0</v>
      </c>
      <c r="AT1059" s="28">
        <v>0</v>
      </c>
      <c r="AU1059" s="28">
        <v>0</v>
      </c>
      <c r="AV1059" s="28">
        <v>0</v>
      </c>
      <c r="AW1059" s="28">
        <v>0</v>
      </c>
      <c r="AX1059" s="28">
        <v>0</v>
      </c>
      <c r="AY1059" s="28">
        <v>0</v>
      </c>
      <c r="AZ1059" s="28">
        <v>0</v>
      </c>
      <c r="BA1059" s="28">
        <v>0</v>
      </c>
      <c r="BB1059" s="28">
        <v>0</v>
      </c>
      <c r="BC1059" s="28">
        <v>0</v>
      </c>
      <c r="BD1059" s="28">
        <v>0</v>
      </c>
      <c r="BE1059" s="28">
        <v>0</v>
      </c>
      <c r="BF1059" s="28">
        <v>0</v>
      </c>
      <c r="BG1059" s="28">
        <v>0</v>
      </c>
      <c r="BH1059" s="28">
        <v>0</v>
      </c>
      <c r="BI1059" s="28">
        <v>0</v>
      </c>
      <c r="BJ1059" s="28">
        <v>0</v>
      </c>
      <c r="BK1059" s="28">
        <v>0</v>
      </c>
      <c r="BL1059" s="28">
        <v>1.4699967999999999</v>
      </c>
      <c r="BM1059" s="28">
        <v>0</v>
      </c>
      <c r="BN1059" s="28">
        <v>0</v>
      </c>
      <c r="BO1059" s="28">
        <v>1.4699967999999999</v>
      </c>
      <c r="BP1059" s="28">
        <v>0</v>
      </c>
      <c r="BQ1059" s="28">
        <v>0</v>
      </c>
      <c r="BR1059" s="28">
        <v>0</v>
      </c>
      <c r="BS1059" s="28">
        <v>0</v>
      </c>
      <c r="BT1059" s="28">
        <v>0</v>
      </c>
      <c r="BU1059" s="28">
        <v>0</v>
      </c>
      <c r="BV1059" s="31">
        <f t="shared" si="425"/>
        <v>1.4699967999999999</v>
      </c>
      <c r="BW1059" s="31">
        <f t="shared" si="421"/>
        <v>0</v>
      </c>
      <c r="BX1059" s="31">
        <f t="shared" si="422"/>
        <v>0</v>
      </c>
      <c r="BY1059" s="31">
        <f t="shared" si="423"/>
        <v>1.4699967999999999</v>
      </c>
      <c r="BZ1059" s="31">
        <f t="shared" si="424"/>
        <v>0</v>
      </c>
      <c r="CA1059" s="31">
        <f t="shared" si="426"/>
        <v>0</v>
      </c>
      <c r="CB1059" s="31">
        <f t="shared" si="427"/>
        <v>0</v>
      </c>
      <c r="CC1059" s="31">
        <f t="shared" si="428"/>
        <v>0</v>
      </c>
      <c r="CD1059" s="31">
        <f t="shared" si="429"/>
        <v>0</v>
      </c>
      <c r="CE1059" s="31">
        <f t="shared" si="430"/>
        <v>0</v>
      </c>
      <c r="CF1059" s="85" t="s">
        <v>1972</v>
      </c>
    </row>
    <row r="1060" spans="1:84" ht="54.75" customHeight="1" x14ac:dyDescent="0.25">
      <c r="A1060" s="7" t="s">
        <v>128</v>
      </c>
      <c r="B1060" s="17" t="s">
        <v>1236</v>
      </c>
      <c r="C1060" s="8" t="s">
        <v>1237</v>
      </c>
      <c r="D1060" s="63">
        <v>2019</v>
      </c>
      <c r="E1060" s="63">
        <v>2019</v>
      </c>
      <c r="F1060" s="63" t="s">
        <v>1358</v>
      </c>
      <c r="G1060" s="64">
        <v>0.13468090909090907</v>
      </c>
      <c r="H1060" s="64">
        <f t="shared" si="434"/>
        <v>0.80000459999999995</v>
      </c>
      <c r="I1060" s="31" t="s">
        <v>1314</v>
      </c>
      <c r="J1060" s="31">
        <v>0</v>
      </c>
      <c r="K1060" s="31">
        <f t="shared" si="435"/>
        <v>0</v>
      </c>
      <c r="L1060" s="31" t="s">
        <v>1314</v>
      </c>
      <c r="M1060" s="64">
        <v>0</v>
      </c>
      <c r="N1060" s="31">
        <v>0</v>
      </c>
      <c r="O1060" s="65">
        <v>1.3120075439999999</v>
      </c>
      <c r="P1060" s="28">
        <v>1.5088086755999996</v>
      </c>
      <c r="Q1060" s="28">
        <v>0</v>
      </c>
      <c r="R1060" s="31">
        <v>0</v>
      </c>
      <c r="S1060" s="31">
        <f t="shared" si="432"/>
        <v>0.80000459999999995</v>
      </c>
      <c r="T1060" s="31">
        <f t="shared" si="433"/>
        <v>0</v>
      </c>
      <c r="U1060" s="31">
        <f t="shared" si="420"/>
        <v>0.80000459999999995</v>
      </c>
      <c r="V1060" s="31">
        <f t="shared" si="436"/>
        <v>0.80000459999999995</v>
      </c>
      <c r="W1060" s="31">
        <f t="shared" si="431"/>
        <v>0</v>
      </c>
      <c r="X1060" s="31">
        <v>0</v>
      </c>
      <c r="Y1060" s="28">
        <v>0</v>
      </c>
      <c r="Z1060" s="28">
        <v>0</v>
      </c>
      <c r="AA1060" s="28">
        <v>0</v>
      </c>
      <c r="AB1060" s="28">
        <v>0</v>
      </c>
      <c r="AC1060" s="28">
        <v>0</v>
      </c>
      <c r="AD1060" s="28">
        <v>0</v>
      </c>
      <c r="AE1060" s="28">
        <v>0</v>
      </c>
      <c r="AF1060" s="28">
        <v>0</v>
      </c>
      <c r="AG1060" s="28">
        <v>0</v>
      </c>
      <c r="AH1060" s="28">
        <v>0</v>
      </c>
      <c r="AI1060" s="28">
        <v>0</v>
      </c>
      <c r="AJ1060" s="28">
        <v>0</v>
      </c>
      <c r="AK1060" s="28">
        <v>0</v>
      </c>
      <c r="AL1060" s="28">
        <v>0</v>
      </c>
      <c r="AM1060" s="28">
        <v>0</v>
      </c>
      <c r="AN1060" s="28">
        <v>0</v>
      </c>
      <c r="AO1060" s="28">
        <v>0</v>
      </c>
      <c r="AP1060" s="28">
        <v>0</v>
      </c>
      <c r="AQ1060" s="28">
        <v>0</v>
      </c>
      <c r="AR1060" s="28">
        <v>0</v>
      </c>
      <c r="AS1060" s="28">
        <v>0</v>
      </c>
      <c r="AT1060" s="28">
        <v>0</v>
      </c>
      <c r="AU1060" s="28">
        <v>0</v>
      </c>
      <c r="AV1060" s="28">
        <v>0</v>
      </c>
      <c r="AW1060" s="28">
        <v>0</v>
      </c>
      <c r="AX1060" s="28">
        <v>0</v>
      </c>
      <c r="AY1060" s="28">
        <v>0</v>
      </c>
      <c r="AZ1060" s="28">
        <v>0</v>
      </c>
      <c r="BA1060" s="28">
        <v>0</v>
      </c>
      <c r="BB1060" s="28">
        <v>0</v>
      </c>
      <c r="BC1060" s="28">
        <v>0</v>
      </c>
      <c r="BD1060" s="28">
        <v>0</v>
      </c>
      <c r="BE1060" s="28">
        <v>0</v>
      </c>
      <c r="BF1060" s="28">
        <v>0</v>
      </c>
      <c r="BG1060" s="28">
        <v>0</v>
      </c>
      <c r="BH1060" s="28">
        <v>0</v>
      </c>
      <c r="BI1060" s="28">
        <v>0</v>
      </c>
      <c r="BJ1060" s="28">
        <v>0</v>
      </c>
      <c r="BK1060" s="28">
        <v>0</v>
      </c>
      <c r="BL1060" s="28">
        <v>0.80000459999999995</v>
      </c>
      <c r="BM1060" s="28">
        <v>0</v>
      </c>
      <c r="BN1060" s="28">
        <v>0</v>
      </c>
      <c r="BO1060" s="28">
        <v>0.80000459999999995</v>
      </c>
      <c r="BP1060" s="28">
        <v>0</v>
      </c>
      <c r="BQ1060" s="28">
        <v>0</v>
      </c>
      <c r="BR1060" s="28">
        <v>0</v>
      </c>
      <c r="BS1060" s="28">
        <v>0</v>
      </c>
      <c r="BT1060" s="28">
        <v>0</v>
      </c>
      <c r="BU1060" s="28">
        <v>0</v>
      </c>
      <c r="BV1060" s="31">
        <f t="shared" si="425"/>
        <v>0.80000459999999995</v>
      </c>
      <c r="BW1060" s="31">
        <f t="shared" si="421"/>
        <v>0</v>
      </c>
      <c r="BX1060" s="31">
        <f t="shared" si="422"/>
        <v>0</v>
      </c>
      <c r="BY1060" s="31">
        <f t="shared" si="423"/>
        <v>0.80000459999999995</v>
      </c>
      <c r="BZ1060" s="31">
        <f t="shared" si="424"/>
        <v>0</v>
      </c>
      <c r="CA1060" s="31">
        <f t="shared" si="426"/>
        <v>0</v>
      </c>
      <c r="CB1060" s="31">
        <f t="shared" si="427"/>
        <v>0</v>
      </c>
      <c r="CC1060" s="31">
        <f t="shared" si="428"/>
        <v>0</v>
      </c>
      <c r="CD1060" s="31">
        <f t="shared" si="429"/>
        <v>0</v>
      </c>
      <c r="CE1060" s="31">
        <f t="shared" si="430"/>
        <v>0</v>
      </c>
      <c r="CF1060" s="85" t="s">
        <v>1972</v>
      </c>
    </row>
    <row r="1061" spans="1:84" ht="54.75" customHeight="1" x14ac:dyDescent="0.25">
      <c r="A1061" s="7" t="s">
        <v>128</v>
      </c>
      <c r="B1061" s="17" t="s">
        <v>1238</v>
      </c>
      <c r="C1061" s="8" t="s">
        <v>1239</v>
      </c>
      <c r="D1061" s="63">
        <v>2019</v>
      </c>
      <c r="E1061" s="63">
        <v>2019</v>
      </c>
      <c r="F1061" s="63" t="s">
        <v>1358</v>
      </c>
      <c r="G1061" s="64">
        <v>1.50035466</v>
      </c>
      <c r="H1061" s="64">
        <f t="shared" si="434"/>
        <v>9.1821705191999996</v>
      </c>
      <c r="I1061" s="31" t="s">
        <v>1314</v>
      </c>
      <c r="J1061" s="31">
        <v>0</v>
      </c>
      <c r="K1061" s="31">
        <f t="shared" si="435"/>
        <v>16.156940039999999</v>
      </c>
      <c r="L1061" s="31" t="s">
        <v>1314</v>
      </c>
      <c r="M1061" s="64">
        <v>0</v>
      </c>
      <c r="N1061" s="31">
        <v>0</v>
      </c>
      <c r="O1061" s="65">
        <v>15.058759651487998</v>
      </c>
      <c r="P1061" s="28">
        <v>17.317573599211197</v>
      </c>
      <c r="Q1061" s="28">
        <v>0</v>
      </c>
      <c r="R1061" s="31">
        <v>0</v>
      </c>
      <c r="S1061" s="31">
        <f t="shared" si="432"/>
        <v>9.1821705191999996</v>
      </c>
      <c r="T1061" s="31">
        <f t="shared" si="433"/>
        <v>16.156940039999999</v>
      </c>
      <c r="U1061" s="31">
        <f t="shared" si="420"/>
        <v>9.1821705191999996</v>
      </c>
      <c r="V1061" s="31">
        <f t="shared" si="436"/>
        <v>9.1821705191999996</v>
      </c>
      <c r="W1061" s="31">
        <f t="shared" si="431"/>
        <v>16.156940039999999</v>
      </c>
      <c r="X1061" s="31">
        <v>0</v>
      </c>
      <c r="Y1061" s="28">
        <v>0</v>
      </c>
      <c r="Z1061" s="28">
        <v>0</v>
      </c>
      <c r="AA1061" s="28">
        <v>0</v>
      </c>
      <c r="AB1061" s="28">
        <v>0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  <c r="AH1061" s="28">
        <v>0</v>
      </c>
      <c r="AI1061" s="28">
        <v>0</v>
      </c>
      <c r="AJ1061" s="28">
        <v>0</v>
      </c>
      <c r="AK1061" s="28">
        <v>0</v>
      </c>
      <c r="AL1061" s="28">
        <v>0</v>
      </c>
      <c r="AM1061" s="28">
        <v>0</v>
      </c>
      <c r="AN1061" s="28">
        <v>0</v>
      </c>
      <c r="AO1061" s="28">
        <v>0</v>
      </c>
      <c r="AP1061" s="28">
        <v>0</v>
      </c>
      <c r="AQ1061" s="28">
        <v>0</v>
      </c>
      <c r="AR1061" s="28">
        <v>0</v>
      </c>
      <c r="AS1061" s="28">
        <v>0</v>
      </c>
      <c r="AT1061" s="28">
        <v>0</v>
      </c>
      <c r="AU1061" s="28">
        <v>0</v>
      </c>
      <c r="AV1061" s="28">
        <v>0</v>
      </c>
      <c r="AW1061" s="28">
        <v>0</v>
      </c>
      <c r="AX1061" s="28">
        <v>0</v>
      </c>
      <c r="AY1061" s="28">
        <v>0</v>
      </c>
      <c r="AZ1061" s="28">
        <v>0</v>
      </c>
      <c r="BA1061" s="28">
        <v>0</v>
      </c>
      <c r="BB1061" s="28">
        <v>0</v>
      </c>
      <c r="BC1061" s="28">
        <v>0</v>
      </c>
      <c r="BD1061" s="28">
        <v>0</v>
      </c>
      <c r="BE1061" s="28">
        <v>0</v>
      </c>
      <c r="BF1061" s="28">
        <v>0</v>
      </c>
      <c r="BG1061" s="28">
        <v>0</v>
      </c>
      <c r="BH1061" s="28">
        <v>0</v>
      </c>
      <c r="BI1061" s="28">
        <v>0</v>
      </c>
      <c r="BJ1061" s="28">
        <v>0</v>
      </c>
      <c r="BK1061" s="28">
        <v>0</v>
      </c>
      <c r="BL1061" s="28">
        <v>9.1821705191999996</v>
      </c>
      <c r="BM1061" s="28">
        <v>0</v>
      </c>
      <c r="BN1061" s="28">
        <v>0</v>
      </c>
      <c r="BO1061" s="28">
        <v>9.1821705191999996</v>
      </c>
      <c r="BP1061" s="28">
        <v>0</v>
      </c>
      <c r="BQ1061" s="28">
        <v>16.156940039999999</v>
      </c>
      <c r="BR1061" s="28">
        <v>0</v>
      </c>
      <c r="BS1061" s="28">
        <v>0</v>
      </c>
      <c r="BT1061" s="28">
        <v>16.156940039999999</v>
      </c>
      <c r="BU1061" s="28">
        <v>0</v>
      </c>
      <c r="BV1061" s="31">
        <f t="shared" si="425"/>
        <v>9.1821705191999996</v>
      </c>
      <c r="BW1061" s="31">
        <f t="shared" si="421"/>
        <v>0</v>
      </c>
      <c r="BX1061" s="31">
        <f t="shared" si="422"/>
        <v>0</v>
      </c>
      <c r="BY1061" s="31">
        <f t="shared" si="423"/>
        <v>9.1821705191999996</v>
      </c>
      <c r="BZ1061" s="31">
        <f t="shared" si="424"/>
        <v>0</v>
      </c>
      <c r="CA1061" s="31">
        <f t="shared" si="426"/>
        <v>16.156940039999999</v>
      </c>
      <c r="CB1061" s="31">
        <f t="shared" si="427"/>
        <v>0</v>
      </c>
      <c r="CC1061" s="31">
        <f t="shared" si="428"/>
        <v>0</v>
      </c>
      <c r="CD1061" s="31">
        <f t="shared" si="429"/>
        <v>16.156940039999999</v>
      </c>
      <c r="CE1061" s="31">
        <f t="shared" si="430"/>
        <v>0</v>
      </c>
      <c r="CF1061" s="85" t="s">
        <v>1402</v>
      </c>
    </row>
    <row r="1062" spans="1:84" ht="54.75" customHeight="1" x14ac:dyDescent="0.25">
      <c r="A1062" s="7" t="s">
        <v>128</v>
      </c>
      <c r="B1062" s="17" t="s">
        <v>1240</v>
      </c>
      <c r="C1062" s="8" t="s">
        <v>1241</v>
      </c>
      <c r="D1062" s="63">
        <v>2019</v>
      </c>
      <c r="E1062" s="63">
        <v>2019</v>
      </c>
      <c r="F1062" s="63" t="s">
        <v>1358</v>
      </c>
      <c r="G1062" s="64">
        <v>0.26763992999999997</v>
      </c>
      <c r="H1062" s="64">
        <f t="shared" si="434"/>
        <v>1.6379563715999998</v>
      </c>
      <c r="I1062" s="31" t="s">
        <v>1314</v>
      </c>
      <c r="J1062" s="31">
        <v>0</v>
      </c>
      <c r="K1062" s="31">
        <f t="shared" si="435"/>
        <v>0</v>
      </c>
      <c r="L1062" s="31" t="s">
        <v>1314</v>
      </c>
      <c r="M1062" s="64">
        <v>0</v>
      </c>
      <c r="N1062" s="31">
        <v>0</v>
      </c>
      <c r="O1062" s="65">
        <v>2.6862484494239998</v>
      </c>
      <c r="P1062" s="28">
        <v>3.0891857168375996</v>
      </c>
      <c r="Q1062" s="28">
        <v>0</v>
      </c>
      <c r="R1062" s="31">
        <v>0</v>
      </c>
      <c r="S1062" s="31">
        <f t="shared" si="432"/>
        <v>1.6379563715999998</v>
      </c>
      <c r="T1062" s="31">
        <f t="shared" si="433"/>
        <v>0</v>
      </c>
      <c r="U1062" s="31">
        <f t="shared" si="420"/>
        <v>1.6379563715999998</v>
      </c>
      <c r="V1062" s="31">
        <f t="shared" si="436"/>
        <v>1.6379563715999998</v>
      </c>
      <c r="W1062" s="31">
        <f t="shared" si="431"/>
        <v>0</v>
      </c>
      <c r="X1062" s="31">
        <v>0</v>
      </c>
      <c r="Y1062" s="28">
        <v>0</v>
      </c>
      <c r="Z1062" s="28">
        <v>0</v>
      </c>
      <c r="AA1062" s="28">
        <v>0</v>
      </c>
      <c r="AB1062" s="28">
        <v>0</v>
      </c>
      <c r="AC1062" s="28">
        <v>0</v>
      </c>
      <c r="AD1062" s="28">
        <v>0</v>
      </c>
      <c r="AE1062" s="28">
        <v>0</v>
      </c>
      <c r="AF1062" s="28">
        <v>0</v>
      </c>
      <c r="AG1062" s="28">
        <v>0</v>
      </c>
      <c r="AH1062" s="28">
        <v>0</v>
      </c>
      <c r="AI1062" s="28">
        <v>0</v>
      </c>
      <c r="AJ1062" s="28">
        <v>0</v>
      </c>
      <c r="AK1062" s="28">
        <v>0</v>
      </c>
      <c r="AL1062" s="28">
        <v>0</v>
      </c>
      <c r="AM1062" s="28">
        <v>0</v>
      </c>
      <c r="AN1062" s="28">
        <v>0</v>
      </c>
      <c r="AO1062" s="28">
        <v>0</v>
      </c>
      <c r="AP1062" s="28">
        <v>0</v>
      </c>
      <c r="AQ1062" s="28">
        <v>0</v>
      </c>
      <c r="AR1062" s="28">
        <v>0</v>
      </c>
      <c r="AS1062" s="28">
        <v>0</v>
      </c>
      <c r="AT1062" s="28">
        <v>0</v>
      </c>
      <c r="AU1062" s="28">
        <v>0</v>
      </c>
      <c r="AV1062" s="28">
        <v>0</v>
      </c>
      <c r="AW1062" s="28">
        <v>0</v>
      </c>
      <c r="AX1062" s="28">
        <v>0</v>
      </c>
      <c r="AY1062" s="28">
        <v>0</v>
      </c>
      <c r="AZ1062" s="28">
        <v>0</v>
      </c>
      <c r="BA1062" s="28">
        <v>0</v>
      </c>
      <c r="BB1062" s="28">
        <v>0</v>
      </c>
      <c r="BC1062" s="28">
        <v>0</v>
      </c>
      <c r="BD1062" s="28">
        <v>0</v>
      </c>
      <c r="BE1062" s="28">
        <v>0</v>
      </c>
      <c r="BF1062" s="28">
        <v>0</v>
      </c>
      <c r="BG1062" s="28">
        <v>0</v>
      </c>
      <c r="BH1062" s="28">
        <v>0</v>
      </c>
      <c r="BI1062" s="28">
        <v>0</v>
      </c>
      <c r="BJ1062" s="28">
        <v>0</v>
      </c>
      <c r="BK1062" s="28">
        <v>0</v>
      </c>
      <c r="BL1062" s="28">
        <v>1.6379563715999998</v>
      </c>
      <c r="BM1062" s="28">
        <v>0</v>
      </c>
      <c r="BN1062" s="28">
        <v>0</v>
      </c>
      <c r="BO1062" s="28">
        <v>1.6379563715999998</v>
      </c>
      <c r="BP1062" s="28">
        <v>0</v>
      </c>
      <c r="BQ1062" s="28">
        <v>0</v>
      </c>
      <c r="BR1062" s="28">
        <v>0</v>
      </c>
      <c r="BS1062" s="28">
        <v>0</v>
      </c>
      <c r="BT1062" s="28">
        <v>0</v>
      </c>
      <c r="BU1062" s="28">
        <v>0</v>
      </c>
      <c r="BV1062" s="31">
        <f t="shared" si="425"/>
        <v>1.6379563715999998</v>
      </c>
      <c r="BW1062" s="31">
        <f t="shared" si="421"/>
        <v>0</v>
      </c>
      <c r="BX1062" s="31">
        <f t="shared" si="422"/>
        <v>0</v>
      </c>
      <c r="BY1062" s="31">
        <f t="shared" si="423"/>
        <v>1.6379563715999998</v>
      </c>
      <c r="BZ1062" s="31">
        <f t="shared" si="424"/>
        <v>0</v>
      </c>
      <c r="CA1062" s="31">
        <f t="shared" si="426"/>
        <v>0</v>
      </c>
      <c r="CB1062" s="31">
        <f t="shared" si="427"/>
        <v>0</v>
      </c>
      <c r="CC1062" s="31">
        <f t="shared" si="428"/>
        <v>0</v>
      </c>
      <c r="CD1062" s="31">
        <f t="shared" si="429"/>
        <v>0</v>
      </c>
      <c r="CE1062" s="31">
        <f t="shared" si="430"/>
        <v>0</v>
      </c>
      <c r="CF1062" s="85" t="s">
        <v>1972</v>
      </c>
    </row>
    <row r="1063" spans="1:84" ht="54.75" customHeight="1" x14ac:dyDescent="0.25">
      <c r="A1063" s="7" t="s">
        <v>128</v>
      </c>
      <c r="B1063" s="17" t="s">
        <v>1242</v>
      </c>
      <c r="C1063" s="8" t="s">
        <v>1243</v>
      </c>
      <c r="D1063" s="63">
        <v>2019</v>
      </c>
      <c r="E1063" s="63">
        <v>2019</v>
      </c>
      <c r="F1063" s="63" t="s">
        <v>1358</v>
      </c>
      <c r="G1063" s="64">
        <v>0.31252712999999999</v>
      </c>
      <c r="H1063" s="64">
        <f t="shared" si="434"/>
        <v>1.9126660356</v>
      </c>
      <c r="I1063" s="31" t="s">
        <v>1314</v>
      </c>
      <c r="J1063" s="31">
        <v>0</v>
      </c>
      <c r="K1063" s="31">
        <f t="shared" si="435"/>
        <v>0</v>
      </c>
      <c r="L1063" s="31" t="s">
        <v>1314</v>
      </c>
      <c r="M1063" s="64">
        <v>0</v>
      </c>
      <c r="N1063" s="31">
        <v>0</v>
      </c>
      <c r="O1063" s="65">
        <v>3.1367722983839998</v>
      </c>
      <c r="P1063" s="28">
        <v>3.6072881431415995</v>
      </c>
      <c r="Q1063" s="28">
        <v>0</v>
      </c>
      <c r="R1063" s="31">
        <v>0</v>
      </c>
      <c r="S1063" s="31">
        <f t="shared" si="432"/>
        <v>1.9126660356</v>
      </c>
      <c r="T1063" s="31">
        <f t="shared" si="433"/>
        <v>0</v>
      </c>
      <c r="U1063" s="31">
        <f t="shared" si="420"/>
        <v>1.9126660356</v>
      </c>
      <c r="V1063" s="31">
        <f t="shared" si="436"/>
        <v>1.9126660356</v>
      </c>
      <c r="W1063" s="31">
        <f t="shared" si="431"/>
        <v>0</v>
      </c>
      <c r="X1063" s="31">
        <v>0</v>
      </c>
      <c r="Y1063" s="28">
        <v>0</v>
      </c>
      <c r="Z1063" s="28">
        <v>0</v>
      </c>
      <c r="AA1063" s="28">
        <v>0</v>
      </c>
      <c r="AB1063" s="28">
        <v>0</v>
      </c>
      <c r="AC1063" s="28">
        <v>0</v>
      </c>
      <c r="AD1063" s="28">
        <v>0</v>
      </c>
      <c r="AE1063" s="28">
        <v>0</v>
      </c>
      <c r="AF1063" s="28">
        <v>0</v>
      </c>
      <c r="AG1063" s="28">
        <v>0</v>
      </c>
      <c r="AH1063" s="28">
        <v>0</v>
      </c>
      <c r="AI1063" s="28">
        <v>0</v>
      </c>
      <c r="AJ1063" s="28">
        <v>0</v>
      </c>
      <c r="AK1063" s="28">
        <v>0</v>
      </c>
      <c r="AL1063" s="28">
        <v>0</v>
      </c>
      <c r="AM1063" s="28">
        <v>0</v>
      </c>
      <c r="AN1063" s="28">
        <v>0</v>
      </c>
      <c r="AO1063" s="28">
        <v>0</v>
      </c>
      <c r="AP1063" s="28">
        <v>0</v>
      </c>
      <c r="AQ1063" s="28">
        <v>0</v>
      </c>
      <c r="AR1063" s="28">
        <v>0</v>
      </c>
      <c r="AS1063" s="28">
        <v>0</v>
      </c>
      <c r="AT1063" s="28">
        <v>0</v>
      </c>
      <c r="AU1063" s="28">
        <v>0</v>
      </c>
      <c r="AV1063" s="28">
        <v>0</v>
      </c>
      <c r="AW1063" s="28">
        <v>0</v>
      </c>
      <c r="AX1063" s="28">
        <v>0</v>
      </c>
      <c r="AY1063" s="28">
        <v>0</v>
      </c>
      <c r="AZ1063" s="28">
        <v>0</v>
      </c>
      <c r="BA1063" s="28">
        <v>0</v>
      </c>
      <c r="BB1063" s="28">
        <v>0</v>
      </c>
      <c r="BC1063" s="28">
        <v>0</v>
      </c>
      <c r="BD1063" s="28">
        <v>0</v>
      </c>
      <c r="BE1063" s="28">
        <v>0</v>
      </c>
      <c r="BF1063" s="28">
        <v>0</v>
      </c>
      <c r="BG1063" s="28">
        <v>0</v>
      </c>
      <c r="BH1063" s="28">
        <v>0</v>
      </c>
      <c r="BI1063" s="28">
        <v>0</v>
      </c>
      <c r="BJ1063" s="28">
        <v>0</v>
      </c>
      <c r="BK1063" s="28">
        <v>0</v>
      </c>
      <c r="BL1063" s="28">
        <v>1.9126660356</v>
      </c>
      <c r="BM1063" s="28">
        <v>0</v>
      </c>
      <c r="BN1063" s="28">
        <v>0</v>
      </c>
      <c r="BO1063" s="28">
        <v>1.9126660356</v>
      </c>
      <c r="BP1063" s="28">
        <v>0</v>
      </c>
      <c r="BQ1063" s="28">
        <v>0</v>
      </c>
      <c r="BR1063" s="28">
        <v>0</v>
      </c>
      <c r="BS1063" s="28">
        <v>0</v>
      </c>
      <c r="BT1063" s="28">
        <v>0</v>
      </c>
      <c r="BU1063" s="28">
        <v>0</v>
      </c>
      <c r="BV1063" s="31">
        <f t="shared" si="425"/>
        <v>1.9126660356</v>
      </c>
      <c r="BW1063" s="31">
        <f t="shared" si="421"/>
        <v>0</v>
      </c>
      <c r="BX1063" s="31">
        <f t="shared" si="422"/>
        <v>0</v>
      </c>
      <c r="BY1063" s="31">
        <f t="shared" si="423"/>
        <v>1.9126660356</v>
      </c>
      <c r="BZ1063" s="31">
        <f t="shared" si="424"/>
        <v>0</v>
      </c>
      <c r="CA1063" s="31">
        <f t="shared" si="426"/>
        <v>0</v>
      </c>
      <c r="CB1063" s="31">
        <f t="shared" si="427"/>
        <v>0</v>
      </c>
      <c r="CC1063" s="31">
        <f t="shared" si="428"/>
        <v>0</v>
      </c>
      <c r="CD1063" s="31">
        <f t="shared" si="429"/>
        <v>0</v>
      </c>
      <c r="CE1063" s="31">
        <f t="shared" si="430"/>
        <v>0</v>
      </c>
      <c r="CF1063" s="85" t="s">
        <v>1972</v>
      </c>
    </row>
    <row r="1064" spans="1:84" ht="54.75" customHeight="1" x14ac:dyDescent="0.25">
      <c r="A1064" s="7" t="s">
        <v>128</v>
      </c>
      <c r="B1064" s="17" t="s">
        <v>1244</v>
      </c>
      <c r="C1064" s="8" t="s">
        <v>1245</v>
      </c>
      <c r="D1064" s="63">
        <v>2019</v>
      </c>
      <c r="E1064" s="63">
        <v>2019</v>
      </c>
      <c r="F1064" s="63" t="s">
        <v>1358</v>
      </c>
      <c r="G1064" s="64">
        <v>0.18964841999999998</v>
      </c>
      <c r="H1064" s="64">
        <f t="shared" si="434"/>
        <v>1.1606483303999999</v>
      </c>
      <c r="I1064" s="31" t="s">
        <v>1314</v>
      </c>
      <c r="J1064" s="31">
        <v>0</v>
      </c>
      <c r="K1064" s="31">
        <f t="shared" si="435"/>
        <v>0</v>
      </c>
      <c r="L1064" s="31" t="s">
        <v>1314</v>
      </c>
      <c r="M1064" s="64">
        <v>0</v>
      </c>
      <c r="N1064" s="31">
        <v>0</v>
      </c>
      <c r="O1064" s="65">
        <v>1.9034632618559997</v>
      </c>
      <c r="P1064" s="28">
        <v>2.1889827511343993</v>
      </c>
      <c r="Q1064" s="28">
        <v>0</v>
      </c>
      <c r="R1064" s="31">
        <v>0</v>
      </c>
      <c r="S1064" s="31">
        <f t="shared" si="432"/>
        <v>1.1606483303999999</v>
      </c>
      <c r="T1064" s="31">
        <f t="shared" si="433"/>
        <v>0</v>
      </c>
      <c r="U1064" s="31">
        <f t="shared" si="420"/>
        <v>1.1606483303999999</v>
      </c>
      <c r="V1064" s="31">
        <f t="shared" si="436"/>
        <v>1.1606483303999999</v>
      </c>
      <c r="W1064" s="31">
        <f t="shared" si="431"/>
        <v>0</v>
      </c>
      <c r="X1064" s="31">
        <v>0</v>
      </c>
      <c r="Y1064" s="28">
        <v>0</v>
      </c>
      <c r="Z1064" s="28">
        <v>0</v>
      </c>
      <c r="AA1064" s="28">
        <v>0</v>
      </c>
      <c r="AB1064" s="28">
        <v>0</v>
      </c>
      <c r="AC1064" s="28">
        <v>0</v>
      </c>
      <c r="AD1064" s="28">
        <v>0</v>
      </c>
      <c r="AE1064" s="28">
        <v>0</v>
      </c>
      <c r="AF1064" s="28">
        <v>0</v>
      </c>
      <c r="AG1064" s="28">
        <v>0</v>
      </c>
      <c r="AH1064" s="28">
        <v>0</v>
      </c>
      <c r="AI1064" s="28">
        <v>0</v>
      </c>
      <c r="AJ1064" s="28">
        <v>0</v>
      </c>
      <c r="AK1064" s="28">
        <v>0</v>
      </c>
      <c r="AL1064" s="28">
        <v>0</v>
      </c>
      <c r="AM1064" s="28">
        <v>0</v>
      </c>
      <c r="AN1064" s="28">
        <v>0</v>
      </c>
      <c r="AO1064" s="28">
        <v>0</v>
      </c>
      <c r="AP1064" s="28">
        <v>0</v>
      </c>
      <c r="AQ1064" s="28">
        <v>0</v>
      </c>
      <c r="AR1064" s="28">
        <v>0</v>
      </c>
      <c r="AS1064" s="28">
        <v>0</v>
      </c>
      <c r="AT1064" s="28">
        <v>0</v>
      </c>
      <c r="AU1064" s="28">
        <v>0</v>
      </c>
      <c r="AV1064" s="28">
        <v>0</v>
      </c>
      <c r="AW1064" s="28">
        <v>0</v>
      </c>
      <c r="AX1064" s="28">
        <v>0</v>
      </c>
      <c r="AY1064" s="28">
        <v>0</v>
      </c>
      <c r="AZ1064" s="28">
        <v>0</v>
      </c>
      <c r="BA1064" s="28">
        <v>0</v>
      </c>
      <c r="BB1064" s="28">
        <v>0</v>
      </c>
      <c r="BC1064" s="28">
        <v>0</v>
      </c>
      <c r="BD1064" s="28">
        <v>0</v>
      </c>
      <c r="BE1064" s="28">
        <v>0</v>
      </c>
      <c r="BF1064" s="28">
        <v>0</v>
      </c>
      <c r="BG1064" s="28">
        <v>0</v>
      </c>
      <c r="BH1064" s="28">
        <v>0</v>
      </c>
      <c r="BI1064" s="28">
        <v>0</v>
      </c>
      <c r="BJ1064" s="28">
        <v>0</v>
      </c>
      <c r="BK1064" s="28">
        <v>0</v>
      </c>
      <c r="BL1064" s="28">
        <v>1.1606483303999999</v>
      </c>
      <c r="BM1064" s="28">
        <v>0</v>
      </c>
      <c r="BN1064" s="28">
        <v>0</v>
      </c>
      <c r="BO1064" s="28">
        <v>1.1606483303999999</v>
      </c>
      <c r="BP1064" s="28">
        <v>0</v>
      </c>
      <c r="BQ1064" s="28">
        <v>0</v>
      </c>
      <c r="BR1064" s="28">
        <v>0</v>
      </c>
      <c r="BS1064" s="28">
        <v>0</v>
      </c>
      <c r="BT1064" s="28">
        <v>0</v>
      </c>
      <c r="BU1064" s="28">
        <v>0</v>
      </c>
      <c r="BV1064" s="31">
        <f t="shared" si="425"/>
        <v>1.1606483303999999</v>
      </c>
      <c r="BW1064" s="31">
        <f t="shared" si="421"/>
        <v>0</v>
      </c>
      <c r="BX1064" s="31">
        <f t="shared" si="422"/>
        <v>0</v>
      </c>
      <c r="BY1064" s="31">
        <f t="shared" si="423"/>
        <v>1.1606483303999999</v>
      </c>
      <c r="BZ1064" s="31">
        <f t="shared" si="424"/>
        <v>0</v>
      </c>
      <c r="CA1064" s="31">
        <f t="shared" si="426"/>
        <v>0</v>
      </c>
      <c r="CB1064" s="31">
        <f t="shared" si="427"/>
        <v>0</v>
      </c>
      <c r="CC1064" s="31">
        <f t="shared" si="428"/>
        <v>0</v>
      </c>
      <c r="CD1064" s="31">
        <f t="shared" si="429"/>
        <v>0</v>
      </c>
      <c r="CE1064" s="31">
        <f t="shared" si="430"/>
        <v>0</v>
      </c>
      <c r="CF1064" s="85" t="s">
        <v>1972</v>
      </c>
    </row>
    <row r="1065" spans="1:84" ht="54.75" customHeight="1" x14ac:dyDescent="0.25">
      <c r="A1065" s="7" t="s">
        <v>128</v>
      </c>
      <c r="B1065" s="17" t="s">
        <v>1246</v>
      </c>
      <c r="C1065" s="8" t="s">
        <v>1247</v>
      </c>
      <c r="D1065" s="63">
        <v>2019</v>
      </c>
      <c r="E1065" s="63">
        <v>2019</v>
      </c>
      <c r="F1065" s="63" t="s">
        <v>1358</v>
      </c>
      <c r="G1065" s="64">
        <v>0.46289924999999993</v>
      </c>
      <c r="H1065" s="64">
        <f t="shared" si="434"/>
        <v>2.8329434099999995</v>
      </c>
      <c r="I1065" s="31" t="s">
        <v>1314</v>
      </c>
      <c r="J1065" s="31">
        <v>0</v>
      </c>
      <c r="K1065" s="31">
        <f t="shared" si="435"/>
        <v>0</v>
      </c>
      <c r="L1065" s="31" t="s">
        <v>1314</v>
      </c>
      <c r="M1065" s="64">
        <v>0</v>
      </c>
      <c r="N1065" s="31">
        <v>0</v>
      </c>
      <c r="O1065" s="65">
        <v>4.6460271923999992</v>
      </c>
      <c r="P1065" s="28">
        <v>5.3429312712599986</v>
      </c>
      <c r="Q1065" s="28">
        <v>0</v>
      </c>
      <c r="R1065" s="31">
        <v>0</v>
      </c>
      <c r="S1065" s="31">
        <f t="shared" si="432"/>
        <v>2.8329434099999995</v>
      </c>
      <c r="T1065" s="31">
        <f t="shared" si="433"/>
        <v>0</v>
      </c>
      <c r="U1065" s="31">
        <f t="shared" si="420"/>
        <v>2.8329434099999995</v>
      </c>
      <c r="V1065" s="31">
        <f t="shared" si="436"/>
        <v>2.8329434099999995</v>
      </c>
      <c r="W1065" s="31">
        <f t="shared" si="431"/>
        <v>0</v>
      </c>
      <c r="X1065" s="31">
        <v>0</v>
      </c>
      <c r="Y1065" s="28">
        <v>0</v>
      </c>
      <c r="Z1065" s="28">
        <v>0</v>
      </c>
      <c r="AA1065" s="28">
        <v>0</v>
      </c>
      <c r="AB1065" s="28">
        <v>0</v>
      </c>
      <c r="AC1065" s="28">
        <v>0</v>
      </c>
      <c r="AD1065" s="28">
        <v>0</v>
      </c>
      <c r="AE1065" s="28">
        <v>0</v>
      </c>
      <c r="AF1065" s="28">
        <v>0</v>
      </c>
      <c r="AG1065" s="28">
        <v>0</v>
      </c>
      <c r="AH1065" s="28">
        <v>0</v>
      </c>
      <c r="AI1065" s="28">
        <v>0</v>
      </c>
      <c r="AJ1065" s="28">
        <v>0</v>
      </c>
      <c r="AK1065" s="28">
        <v>0</v>
      </c>
      <c r="AL1065" s="28">
        <v>0</v>
      </c>
      <c r="AM1065" s="28">
        <v>0</v>
      </c>
      <c r="AN1065" s="28">
        <v>0</v>
      </c>
      <c r="AO1065" s="28">
        <v>0</v>
      </c>
      <c r="AP1065" s="28">
        <v>0</v>
      </c>
      <c r="AQ1065" s="28">
        <v>0</v>
      </c>
      <c r="AR1065" s="28">
        <v>0</v>
      </c>
      <c r="AS1065" s="28">
        <v>0</v>
      </c>
      <c r="AT1065" s="28">
        <v>0</v>
      </c>
      <c r="AU1065" s="28">
        <v>0</v>
      </c>
      <c r="AV1065" s="28">
        <v>0</v>
      </c>
      <c r="AW1065" s="28">
        <v>0</v>
      </c>
      <c r="AX1065" s="28">
        <v>0</v>
      </c>
      <c r="AY1065" s="28">
        <v>0</v>
      </c>
      <c r="AZ1065" s="28">
        <v>0</v>
      </c>
      <c r="BA1065" s="28">
        <v>0</v>
      </c>
      <c r="BB1065" s="28">
        <v>0</v>
      </c>
      <c r="BC1065" s="28">
        <v>0</v>
      </c>
      <c r="BD1065" s="28">
        <v>0</v>
      </c>
      <c r="BE1065" s="28">
        <v>0</v>
      </c>
      <c r="BF1065" s="28">
        <v>0</v>
      </c>
      <c r="BG1065" s="28">
        <v>0</v>
      </c>
      <c r="BH1065" s="28">
        <v>0</v>
      </c>
      <c r="BI1065" s="28">
        <v>0</v>
      </c>
      <c r="BJ1065" s="28">
        <v>0</v>
      </c>
      <c r="BK1065" s="28">
        <v>0</v>
      </c>
      <c r="BL1065" s="28">
        <v>2.8329434099999995</v>
      </c>
      <c r="BM1065" s="28">
        <v>0</v>
      </c>
      <c r="BN1065" s="28">
        <v>0</v>
      </c>
      <c r="BO1065" s="28">
        <v>2.8329434099999995</v>
      </c>
      <c r="BP1065" s="28">
        <v>0</v>
      </c>
      <c r="BQ1065" s="28">
        <v>0</v>
      </c>
      <c r="BR1065" s="28">
        <v>0</v>
      </c>
      <c r="BS1065" s="28">
        <v>0</v>
      </c>
      <c r="BT1065" s="28">
        <v>0</v>
      </c>
      <c r="BU1065" s="28">
        <v>0</v>
      </c>
      <c r="BV1065" s="31">
        <f t="shared" si="425"/>
        <v>2.8329434099999995</v>
      </c>
      <c r="BW1065" s="31">
        <f t="shared" si="421"/>
        <v>0</v>
      </c>
      <c r="BX1065" s="31">
        <f t="shared" si="422"/>
        <v>0</v>
      </c>
      <c r="BY1065" s="31">
        <f t="shared" si="423"/>
        <v>2.8329434099999995</v>
      </c>
      <c r="BZ1065" s="31">
        <f t="shared" si="424"/>
        <v>0</v>
      </c>
      <c r="CA1065" s="31">
        <f t="shared" si="426"/>
        <v>0</v>
      </c>
      <c r="CB1065" s="31">
        <f t="shared" si="427"/>
        <v>0</v>
      </c>
      <c r="CC1065" s="31">
        <f t="shared" si="428"/>
        <v>0</v>
      </c>
      <c r="CD1065" s="31">
        <f t="shared" si="429"/>
        <v>0</v>
      </c>
      <c r="CE1065" s="31">
        <f t="shared" si="430"/>
        <v>0</v>
      </c>
      <c r="CF1065" s="85" t="s">
        <v>1972</v>
      </c>
    </row>
    <row r="1066" spans="1:84" ht="54.75" customHeight="1" x14ac:dyDescent="0.25">
      <c r="A1066" s="7" t="s">
        <v>128</v>
      </c>
      <c r="B1066" s="17" t="s">
        <v>1248</v>
      </c>
      <c r="C1066" s="8" t="s">
        <v>1249</v>
      </c>
      <c r="D1066" s="63">
        <v>2019</v>
      </c>
      <c r="E1066" s="63">
        <v>2019</v>
      </c>
      <c r="F1066" s="63" t="s">
        <v>1358</v>
      </c>
      <c r="G1066" s="64">
        <v>0.15766628999999999</v>
      </c>
      <c r="H1066" s="64">
        <f t="shared" si="434"/>
        <v>0.9649176948</v>
      </c>
      <c r="I1066" s="31" t="s">
        <v>1314</v>
      </c>
      <c r="J1066" s="31">
        <v>0</v>
      </c>
      <c r="K1066" s="31">
        <f t="shared" si="435"/>
        <v>0</v>
      </c>
      <c r="L1066" s="31" t="s">
        <v>1314</v>
      </c>
      <c r="M1066" s="64">
        <v>0</v>
      </c>
      <c r="N1066" s="31">
        <v>0</v>
      </c>
      <c r="O1066" s="65">
        <v>1.5824650194719998</v>
      </c>
      <c r="P1066" s="28">
        <v>1.8198347723927997</v>
      </c>
      <c r="Q1066" s="28">
        <v>0</v>
      </c>
      <c r="R1066" s="31">
        <v>0</v>
      </c>
      <c r="S1066" s="31">
        <f t="shared" si="432"/>
        <v>0.9649176948</v>
      </c>
      <c r="T1066" s="31">
        <f t="shared" si="433"/>
        <v>0</v>
      </c>
      <c r="U1066" s="31">
        <f t="shared" si="420"/>
        <v>0.9649176948</v>
      </c>
      <c r="V1066" s="31">
        <f t="shared" si="436"/>
        <v>0.9649176948</v>
      </c>
      <c r="W1066" s="31">
        <f t="shared" si="431"/>
        <v>0</v>
      </c>
      <c r="X1066" s="31">
        <v>0</v>
      </c>
      <c r="Y1066" s="28">
        <v>0</v>
      </c>
      <c r="Z1066" s="28">
        <v>0</v>
      </c>
      <c r="AA1066" s="28">
        <v>0</v>
      </c>
      <c r="AB1066" s="28">
        <v>0</v>
      </c>
      <c r="AC1066" s="28">
        <v>0</v>
      </c>
      <c r="AD1066" s="28">
        <v>0</v>
      </c>
      <c r="AE1066" s="28">
        <v>0</v>
      </c>
      <c r="AF1066" s="28">
        <v>0</v>
      </c>
      <c r="AG1066" s="28">
        <v>0</v>
      </c>
      <c r="AH1066" s="28">
        <v>0</v>
      </c>
      <c r="AI1066" s="28">
        <v>0</v>
      </c>
      <c r="AJ1066" s="28">
        <v>0</v>
      </c>
      <c r="AK1066" s="28">
        <v>0</v>
      </c>
      <c r="AL1066" s="28">
        <v>0</v>
      </c>
      <c r="AM1066" s="28">
        <v>0</v>
      </c>
      <c r="AN1066" s="28">
        <v>0</v>
      </c>
      <c r="AO1066" s="28">
        <v>0</v>
      </c>
      <c r="AP1066" s="28">
        <v>0</v>
      </c>
      <c r="AQ1066" s="28">
        <v>0</v>
      </c>
      <c r="AR1066" s="28">
        <v>0</v>
      </c>
      <c r="AS1066" s="28">
        <v>0</v>
      </c>
      <c r="AT1066" s="28">
        <v>0</v>
      </c>
      <c r="AU1066" s="28">
        <v>0</v>
      </c>
      <c r="AV1066" s="28">
        <v>0</v>
      </c>
      <c r="AW1066" s="28">
        <v>0</v>
      </c>
      <c r="AX1066" s="28">
        <v>0</v>
      </c>
      <c r="AY1066" s="28">
        <v>0</v>
      </c>
      <c r="AZ1066" s="28">
        <v>0</v>
      </c>
      <c r="BA1066" s="28">
        <v>0</v>
      </c>
      <c r="BB1066" s="28">
        <v>0</v>
      </c>
      <c r="BC1066" s="28">
        <v>0</v>
      </c>
      <c r="BD1066" s="28">
        <v>0</v>
      </c>
      <c r="BE1066" s="28">
        <v>0</v>
      </c>
      <c r="BF1066" s="28">
        <v>0</v>
      </c>
      <c r="BG1066" s="28">
        <v>0</v>
      </c>
      <c r="BH1066" s="28">
        <v>0</v>
      </c>
      <c r="BI1066" s="28">
        <v>0</v>
      </c>
      <c r="BJ1066" s="28">
        <v>0</v>
      </c>
      <c r="BK1066" s="28">
        <v>0</v>
      </c>
      <c r="BL1066" s="28">
        <v>0.9649176948</v>
      </c>
      <c r="BM1066" s="28">
        <v>0</v>
      </c>
      <c r="BN1066" s="28">
        <v>0</v>
      </c>
      <c r="BO1066" s="28">
        <v>0.9649176948</v>
      </c>
      <c r="BP1066" s="28">
        <v>0</v>
      </c>
      <c r="BQ1066" s="28">
        <v>0</v>
      </c>
      <c r="BR1066" s="28">
        <v>0</v>
      </c>
      <c r="BS1066" s="28">
        <v>0</v>
      </c>
      <c r="BT1066" s="28">
        <v>0</v>
      </c>
      <c r="BU1066" s="28">
        <v>0</v>
      </c>
      <c r="BV1066" s="31">
        <f t="shared" si="425"/>
        <v>0.9649176948</v>
      </c>
      <c r="BW1066" s="31">
        <f t="shared" si="421"/>
        <v>0</v>
      </c>
      <c r="BX1066" s="31">
        <f t="shared" si="422"/>
        <v>0</v>
      </c>
      <c r="BY1066" s="31">
        <f t="shared" si="423"/>
        <v>0.9649176948</v>
      </c>
      <c r="BZ1066" s="31">
        <f t="shared" si="424"/>
        <v>0</v>
      </c>
      <c r="CA1066" s="31">
        <f t="shared" si="426"/>
        <v>0</v>
      </c>
      <c r="CB1066" s="31">
        <f t="shared" si="427"/>
        <v>0</v>
      </c>
      <c r="CC1066" s="31">
        <f t="shared" si="428"/>
        <v>0</v>
      </c>
      <c r="CD1066" s="31">
        <f t="shared" si="429"/>
        <v>0</v>
      </c>
      <c r="CE1066" s="31">
        <f t="shared" si="430"/>
        <v>0</v>
      </c>
      <c r="CF1066" s="85" t="s">
        <v>1972</v>
      </c>
    </row>
    <row r="1067" spans="1:84" ht="54.75" customHeight="1" x14ac:dyDescent="0.25">
      <c r="A1067" s="7" t="s">
        <v>128</v>
      </c>
      <c r="B1067" s="17" t="s">
        <v>1250</v>
      </c>
      <c r="C1067" s="8" t="s">
        <v>1251</v>
      </c>
      <c r="D1067" s="63">
        <v>2019</v>
      </c>
      <c r="E1067" s="63">
        <v>2019</v>
      </c>
      <c r="F1067" s="63" t="s">
        <v>1358</v>
      </c>
      <c r="G1067" s="64">
        <v>0.51732497999999993</v>
      </c>
      <c r="H1067" s="64">
        <f t="shared" si="434"/>
        <v>3.1660288775999996</v>
      </c>
      <c r="I1067" s="31" t="s">
        <v>1314</v>
      </c>
      <c r="J1067" s="31">
        <v>0</v>
      </c>
      <c r="K1067" s="31">
        <f t="shared" si="435"/>
        <v>0</v>
      </c>
      <c r="L1067" s="31" t="s">
        <v>1314</v>
      </c>
      <c r="M1067" s="64">
        <v>0</v>
      </c>
      <c r="N1067" s="31">
        <v>0</v>
      </c>
      <c r="O1067" s="65">
        <v>5.1922873592639993</v>
      </c>
      <c r="P1067" s="28">
        <v>5.9711304631535986</v>
      </c>
      <c r="Q1067" s="28">
        <v>0</v>
      </c>
      <c r="R1067" s="31">
        <v>0</v>
      </c>
      <c r="S1067" s="31">
        <f t="shared" si="432"/>
        <v>3.1660288775999996</v>
      </c>
      <c r="T1067" s="31">
        <f t="shared" si="433"/>
        <v>0</v>
      </c>
      <c r="U1067" s="31">
        <f t="shared" si="420"/>
        <v>3.1660288775999996</v>
      </c>
      <c r="V1067" s="31">
        <f t="shared" si="436"/>
        <v>3.1660288775999996</v>
      </c>
      <c r="W1067" s="31">
        <f t="shared" si="431"/>
        <v>0</v>
      </c>
      <c r="X1067" s="31">
        <v>0</v>
      </c>
      <c r="Y1067" s="28">
        <v>0</v>
      </c>
      <c r="Z1067" s="28">
        <v>0</v>
      </c>
      <c r="AA1067" s="28">
        <v>0</v>
      </c>
      <c r="AB1067" s="28">
        <v>0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  <c r="AH1067" s="28">
        <v>0</v>
      </c>
      <c r="AI1067" s="28">
        <v>0</v>
      </c>
      <c r="AJ1067" s="28">
        <v>0</v>
      </c>
      <c r="AK1067" s="28">
        <v>0</v>
      </c>
      <c r="AL1067" s="28">
        <v>0</v>
      </c>
      <c r="AM1067" s="28">
        <v>0</v>
      </c>
      <c r="AN1067" s="28">
        <v>0</v>
      </c>
      <c r="AO1067" s="28">
        <v>0</v>
      </c>
      <c r="AP1067" s="28">
        <v>0</v>
      </c>
      <c r="AQ1067" s="28">
        <v>0</v>
      </c>
      <c r="AR1067" s="28">
        <v>0</v>
      </c>
      <c r="AS1067" s="28">
        <v>0</v>
      </c>
      <c r="AT1067" s="28">
        <v>0</v>
      </c>
      <c r="AU1067" s="28">
        <v>0</v>
      </c>
      <c r="AV1067" s="28">
        <v>0</v>
      </c>
      <c r="AW1067" s="28">
        <v>0</v>
      </c>
      <c r="AX1067" s="28">
        <v>0</v>
      </c>
      <c r="AY1067" s="28">
        <v>0</v>
      </c>
      <c r="AZ1067" s="28">
        <v>0</v>
      </c>
      <c r="BA1067" s="28">
        <v>0</v>
      </c>
      <c r="BB1067" s="28">
        <v>0</v>
      </c>
      <c r="BC1067" s="28">
        <v>0</v>
      </c>
      <c r="BD1067" s="28">
        <v>0</v>
      </c>
      <c r="BE1067" s="28">
        <v>0</v>
      </c>
      <c r="BF1067" s="28">
        <v>0</v>
      </c>
      <c r="BG1067" s="28">
        <v>0</v>
      </c>
      <c r="BH1067" s="28">
        <v>0</v>
      </c>
      <c r="BI1067" s="28">
        <v>0</v>
      </c>
      <c r="BJ1067" s="28">
        <v>0</v>
      </c>
      <c r="BK1067" s="28">
        <v>0</v>
      </c>
      <c r="BL1067" s="28">
        <v>3.1660288775999996</v>
      </c>
      <c r="BM1067" s="28">
        <v>0</v>
      </c>
      <c r="BN1067" s="28">
        <v>0</v>
      </c>
      <c r="BO1067" s="28">
        <v>3.1660288775999996</v>
      </c>
      <c r="BP1067" s="28">
        <v>0</v>
      </c>
      <c r="BQ1067" s="28">
        <v>0</v>
      </c>
      <c r="BR1067" s="28">
        <v>0</v>
      </c>
      <c r="BS1067" s="28">
        <v>0</v>
      </c>
      <c r="BT1067" s="28">
        <v>0</v>
      </c>
      <c r="BU1067" s="28">
        <v>0</v>
      </c>
      <c r="BV1067" s="31">
        <f t="shared" si="425"/>
        <v>3.1660288775999996</v>
      </c>
      <c r="BW1067" s="31">
        <f t="shared" si="421"/>
        <v>0</v>
      </c>
      <c r="BX1067" s="31">
        <f t="shared" si="422"/>
        <v>0</v>
      </c>
      <c r="BY1067" s="31">
        <f t="shared" si="423"/>
        <v>3.1660288775999996</v>
      </c>
      <c r="BZ1067" s="31">
        <f t="shared" si="424"/>
        <v>0</v>
      </c>
      <c r="CA1067" s="31">
        <f t="shared" si="426"/>
        <v>0</v>
      </c>
      <c r="CB1067" s="31">
        <f t="shared" si="427"/>
        <v>0</v>
      </c>
      <c r="CC1067" s="31">
        <f t="shared" si="428"/>
        <v>0</v>
      </c>
      <c r="CD1067" s="31">
        <f t="shared" si="429"/>
        <v>0</v>
      </c>
      <c r="CE1067" s="31">
        <f t="shared" si="430"/>
        <v>0</v>
      </c>
      <c r="CF1067" s="85" t="s">
        <v>1972</v>
      </c>
    </row>
    <row r="1068" spans="1:84" ht="54.75" customHeight="1" x14ac:dyDescent="0.25">
      <c r="A1068" s="7" t="s">
        <v>128</v>
      </c>
      <c r="B1068" s="17" t="s">
        <v>1252</v>
      </c>
      <c r="C1068" s="8" t="s">
        <v>1253</v>
      </c>
      <c r="D1068" s="63">
        <v>2019</v>
      </c>
      <c r="E1068" s="63">
        <v>2019</v>
      </c>
      <c r="F1068" s="63" t="s">
        <v>1358</v>
      </c>
      <c r="G1068" s="64">
        <v>4.4326109999999988E-2</v>
      </c>
      <c r="H1068" s="64">
        <f t="shared" si="434"/>
        <v>0.27127579319999995</v>
      </c>
      <c r="I1068" s="31" t="s">
        <v>1314</v>
      </c>
      <c r="J1068" s="31">
        <f>K1068/6.75</f>
        <v>4.208105955555555E-2</v>
      </c>
      <c r="K1068" s="31">
        <f t="shared" si="435"/>
        <v>0.28404715199999997</v>
      </c>
      <c r="L1068" s="31" t="s">
        <v>2622</v>
      </c>
      <c r="M1068" s="64">
        <v>0</v>
      </c>
      <c r="N1068" s="31">
        <v>0</v>
      </c>
      <c r="O1068" s="65">
        <v>0.44489230084799991</v>
      </c>
      <c r="P1068" s="28">
        <v>0.51162614597519984</v>
      </c>
      <c r="Q1068" s="28">
        <v>0</v>
      </c>
      <c r="R1068" s="31">
        <v>0</v>
      </c>
      <c r="S1068" s="31">
        <f t="shared" si="432"/>
        <v>0.27127579319999995</v>
      </c>
      <c r="T1068" s="31">
        <f t="shared" si="433"/>
        <v>0.28404715199999997</v>
      </c>
      <c r="U1068" s="31">
        <f t="shared" si="420"/>
        <v>0.27127579319999995</v>
      </c>
      <c r="V1068" s="31">
        <f t="shared" si="436"/>
        <v>0.27127579319999995</v>
      </c>
      <c r="W1068" s="31">
        <f t="shared" si="431"/>
        <v>0.28404715199999997</v>
      </c>
      <c r="X1068" s="31">
        <v>0</v>
      </c>
      <c r="Y1068" s="28">
        <v>0</v>
      </c>
      <c r="Z1068" s="28">
        <v>0</v>
      </c>
      <c r="AA1068" s="28">
        <v>0</v>
      </c>
      <c r="AB1068" s="28">
        <v>0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  <c r="AH1068" s="28">
        <v>0</v>
      </c>
      <c r="AI1068" s="28">
        <v>0</v>
      </c>
      <c r="AJ1068" s="28">
        <v>0</v>
      </c>
      <c r="AK1068" s="28">
        <v>0</v>
      </c>
      <c r="AL1068" s="28">
        <v>0</v>
      </c>
      <c r="AM1068" s="28">
        <v>0</v>
      </c>
      <c r="AN1068" s="28">
        <v>0</v>
      </c>
      <c r="AO1068" s="28">
        <v>0</v>
      </c>
      <c r="AP1068" s="28">
        <v>0</v>
      </c>
      <c r="AQ1068" s="28">
        <v>0</v>
      </c>
      <c r="AR1068" s="28">
        <v>0</v>
      </c>
      <c r="AS1068" s="28">
        <v>0</v>
      </c>
      <c r="AT1068" s="28">
        <v>0</v>
      </c>
      <c r="AU1068" s="28">
        <v>0</v>
      </c>
      <c r="AV1068" s="28">
        <v>0</v>
      </c>
      <c r="AW1068" s="28">
        <v>0</v>
      </c>
      <c r="AX1068" s="28">
        <v>0</v>
      </c>
      <c r="AY1068" s="28">
        <v>0</v>
      </c>
      <c r="AZ1068" s="28">
        <v>0</v>
      </c>
      <c r="BA1068" s="28">
        <v>0</v>
      </c>
      <c r="BB1068" s="28">
        <v>0</v>
      </c>
      <c r="BC1068" s="28">
        <v>0</v>
      </c>
      <c r="BD1068" s="28">
        <v>0</v>
      </c>
      <c r="BE1068" s="28">
        <v>0</v>
      </c>
      <c r="BF1068" s="28">
        <v>0</v>
      </c>
      <c r="BG1068" s="28">
        <v>0</v>
      </c>
      <c r="BH1068" s="28">
        <v>0</v>
      </c>
      <c r="BI1068" s="28">
        <v>0</v>
      </c>
      <c r="BJ1068" s="28">
        <v>0</v>
      </c>
      <c r="BK1068" s="28">
        <v>0</v>
      </c>
      <c r="BL1068" s="28">
        <v>0.27127579319999995</v>
      </c>
      <c r="BM1068" s="28">
        <v>0</v>
      </c>
      <c r="BN1068" s="28">
        <v>0</v>
      </c>
      <c r="BO1068" s="28">
        <v>0.27127579319999995</v>
      </c>
      <c r="BP1068" s="28">
        <v>0</v>
      </c>
      <c r="BQ1068" s="28">
        <v>0.28404715199999997</v>
      </c>
      <c r="BR1068" s="28">
        <v>0</v>
      </c>
      <c r="BS1068" s="28">
        <v>0</v>
      </c>
      <c r="BT1068" s="28">
        <v>0.28404715199999997</v>
      </c>
      <c r="BU1068" s="28">
        <v>0</v>
      </c>
      <c r="BV1068" s="31">
        <f t="shared" si="425"/>
        <v>0.27127579319999995</v>
      </c>
      <c r="BW1068" s="31">
        <f t="shared" si="421"/>
        <v>0</v>
      </c>
      <c r="BX1068" s="31">
        <f t="shared" si="422"/>
        <v>0</v>
      </c>
      <c r="BY1068" s="31">
        <f t="shared" si="423"/>
        <v>0.27127579319999995</v>
      </c>
      <c r="BZ1068" s="31">
        <f t="shared" si="424"/>
        <v>0</v>
      </c>
      <c r="CA1068" s="31">
        <f t="shared" si="426"/>
        <v>0.28404715199999997</v>
      </c>
      <c r="CB1068" s="31">
        <f t="shared" si="427"/>
        <v>0</v>
      </c>
      <c r="CC1068" s="31">
        <f t="shared" si="428"/>
        <v>0</v>
      </c>
      <c r="CD1068" s="31">
        <f t="shared" si="429"/>
        <v>0.28404715199999997</v>
      </c>
      <c r="CE1068" s="31">
        <f t="shared" si="430"/>
        <v>0</v>
      </c>
      <c r="CF1068" s="85" t="s">
        <v>1402</v>
      </c>
    </row>
    <row r="1069" spans="1:84" ht="54.75" customHeight="1" x14ac:dyDescent="0.25">
      <c r="A1069" s="7" t="s">
        <v>128</v>
      </c>
      <c r="B1069" s="17" t="s">
        <v>1254</v>
      </c>
      <c r="C1069" s="8" t="s">
        <v>1255</v>
      </c>
      <c r="D1069" s="63">
        <v>2019</v>
      </c>
      <c r="E1069" s="63">
        <v>2019</v>
      </c>
      <c r="F1069" s="63" t="s">
        <v>1358</v>
      </c>
      <c r="G1069" s="64">
        <v>0.30467187000000001</v>
      </c>
      <c r="H1069" s="64">
        <f t="shared" si="434"/>
        <v>1.8645918444</v>
      </c>
      <c r="I1069" s="31" t="s">
        <v>1314</v>
      </c>
      <c r="J1069" s="31">
        <v>0</v>
      </c>
      <c r="K1069" s="31">
        <f t="shared" si="435"/>
        <v>0</v>
      </c>
      <c r="L1069" s="31" t="s">
        <v>1314</v>
      </c>
      <c r="M1069" s="64">
        <v>0</v>
      </c>
      <c r="N1069" s="31">
        <v>0</v>
      </c>
      <c r="O1069" s="65">
        <v>3.0579306248160001</v>
      </c>
      <c r="P1069" s="28">
        <v>3.5166202185383999</v>
      </c>
      <c r="Q1069" s="28">
        <v>0</v>
      </c>
      <c r="R1069" s="31">
        <v>0</v>
      </c>
      <c r="S1069" s="31">
        <f t="shared" si="432"/>
        <v>1.8645918444</v>
      </c>
      <c r="T1069" s="31">
        <f t="shared" si="433"/>
        <v>0</v>
      </c>
      <c r="U1069" s="31">
        <f t="shared" si="420"/>
        <v>1.8645918444</v>
      </c>
      <c r="V1069" s="31">
        <f t="shared" si="436"/>
        <v>1.8645918444</v>
      </c>
      <c r="W1069" s="31">
        <f t="shared" si="431"/>
        <v>0</v>
      </c>
      <c r="X1069" s="31">
        <v>0</v>
      </c>
      <c r="Y1069" s="28">
        <v>0</v>
      </c>
      <c r="Z1069" s="28">
        <v>0</v>
      </c>
      <c r="AA1069" s="28">
        <v>0</v>
      </c>
      <c r="AB1069" s="28">
        <v>0</v>
      </c>
      <c r="AC1069" s="28">
        <v>0</v>
      </c>
      <c r="AD1069" s="28">
        <v>0</v>
      </c>
      <c r="AE1069" s="28">
        <v>0</v>
      </c>
      <c r="AF1069" s="28">
        <v>0</v>
      </c>
      <c r="AG1069" s="28">
        <v>0</v>
      </c>
      <c r="AH1069" s="28">
        <v>0</v>
      </c>
      <c r="AI1069" s="28">
        <v>0</v>
      </c>
      <c r="AJ1069" s="28">
        <v>0</v>
      </c>
      <c r="AK1069" s="28">
        <v>0</v>
      </c>
      <c r="AL1069" s="28">
        <v>0</v>
      </c>
      <c r="AM1069" s="28">
        <v>0</v>
      </c>
      <c r="AN1069" s="28">
        <v>0</v>
      </c>
      <c r="AO1069" s="28">
        <v>0</v>
      </c>
      <c r="AP1069" s="28">
        <v>0</v>
      </c>
      <c r="AQ1069" s="28">
        <v>0</v>
      </c>
      <c r="AR1069" s="28">
        <v>0</v>
      </c>
      <c r="AS1069" s="28">
        <v>0</v>
      </c>
      <c r="AT1069" s="28">
        <v>0</v>
      </c>
      <c r="AU1069" s="28">
        <v>0</v>
      </c>
      <c r="AV1069" s="28">
        <v>0</v>
      </c>
      <c r="AW1069" s="28">
        <v>0</v>
      </c>
      <c r="AX1069" s="28">
        <v>0</v>
      </c>
      <c r="AY1069" s="28">
        <v>0</v>
      </c>
      <c r="AZ1069" s="28">
        <v>0</v>
      </c>
      <c r="BA1069" s="28">
        <v>0</v>
      </c>
      <c r="BB1069" s="28">
        <v>0</v>
      </c>
      <c r="BC1069" s="28">
        <v>0</v>
      </c>
      <c r="BD1069" s="28">
        <v>0</v>
      </c>
      <c r="BE1069" s="28">
        <v>0</v>
      </c>
      <c r="BF1069" s="28">
        <v>0</v>
      </c>
      <c r="BG1069" s="28">
        <v>0</v>
      </c>
      <c r="BH1069" s="28">
        <v>0</v>
      </c>
      <c r="BI1069" s="28">
        <v>0</v>
      </c>
      <c r="BJ1069" s="28">
        <v>0</v>
      </c>
      <c r="BK1069" s="28">
        <v>0</v>
      </c>
      <c r="BL1069" s="28">
        <v>1.8645918444</v>
      </c>
      <c r="BM1069" s="28">
        <v>0</v>
      </c>
      <c r="BN1069" s="28">
        <v>0</v>
      </c>
      <c r="BO1069" s="28">
        <v>1.8645918444</v>
      </c>
      <c r="BP1069" s="28">
        <v>0</v>
      </c>
      <c r="BQ1069" s="28">
        <v>0</v>
      </c>
      <c r="BR1069" s="28">
        <v>0</v>
      </c>
      <c r="BS1069" s="28">
        <v>0</v>
      </c>
      <c r="BT1069" s="28">
        <v>0</v>
      </c>
      <c r="BU1069" s="28">
        <v>0</v>
      </c>
      <c r="BV1069" s="31">
        <f t="shared" si="425"/>
        <v>1.8645918444</v>
      </c>
      <c r="BW1069" s="31">
        <f t="shared" si="421"/>
        <v>0</v>
      </c>
      <c r="BX1069" s="31">
        <f t="shared" si="422"/>
        <v>0</v>
      </c>
      <c r="BY1069" s="31">
        <f t="shared" si="423"/>
        <v>1.8645918444</v>
      </c>
      <c r="BZ1069" s="31">
        <f t="shared" si="424"/>
        <v>0</v>
      </c>
      <c r="CA1069" s="31">
        <f t="shared" si="426"/>
        <v>0</v>
      </c>
      <c r="CB1069" s="31">
        <f t="shared" si="427"/>
        <v>0</v>
      </c>
      <c r="CC1069" s="31">
        <f t="shared" si="428"/>
        <v>0</v>
      </c>
      <c r="CD1069" s="31">
        <f t="shared" si="429"/>
        <v>0</v>
      </c>
      <c r="CE1069" s="31">
        <f t="shared" si="430"/>
        <v>0</v>
      </c>
      <c r="CF1069" s="85" t="s">
        <v>1972</v>
      </c>
    </row>
    <row r="1070" spans="1:84" ht="54.75" customHeight="1" x14ac:dyDescent="0.25">
      <c r="A1070" s="7" t="s">
        <v>128</v>
      </c>
      <c r="B1070" s="17" t="s">
        <v>1256</v>
      </c>
      <c r="C1070" s="8" t="s">
        <v>1257</v>
      </c>
      <c r="D1070" s="63">
        <v>2019</v>
      </c>
      <c r="E1070" s="63">
        <v>2019</v>
      </c>
      <c r="F1070" s="63" t="s">
        <v>1358</v>
      </c>
      <c r="G1070" s="64">
        <v>1.0277375816993464</v>
      </c>
      <c r="H1070" s="64">
        <f t="shared" si="434"/>
        <v>6.2897540000000003</v>
      </c>
      <c r="I1070" s="31" t="s">
        <v>1314</v>
      </c>
      <c r="J1070" s="31">
        <v>0</v>
      </c>
      <c r="K1070" s="31">
        <f t="shared" si="435"/>
        <v>0</v>
      </c>
      <c r="L1070" s="31" t="s">
        <v>1314</v>
      </c>
      <c r="M1070" s="64">
        <v>0</v>
      </c>
      <c r="N1070" s="31">
        <v>0</v>
      </c>
      <c r="O1070" s="65">
        <v>10.31519656</v>
      </c>
      <c r="P1070" s="28">
        <v>11.862476043999999</v>
      </c>
      <c r="Q1070" s="28">
        <v>0</v>
      </c>
      <c r="R1070" s="31">
        <v>0</v>
      </c>
      <c r="S1070" s="31">
        <f t="shared" si="432"/>
        <v>6.2897540000000003</v>
      </c>
      <c r="T1070" s="31">
        <f t="shared" si="433"/>
        <v>0</v>
      </c>
      <c r="U1070" s="31">
        <f t="shared" si="420"/>
        <v>6.2897540000000003</v>
      </c>
      <c r="V1070" s="31">
        <f t="shared" si="436"/>
        <v>6.2897540000000003</v>
      </c>
      <c r="W1070" s="31">
        <f t="shared" si="431"/>
        <v>0</v>
      </c>
      <c r="X1070" s="31">
        <v>0</v>
      </c>
      <c r="Y1070" s="28">
        <v>0</v>
      </c>
      <c r="Z1070" s="28">
        <v>0</v>
      </c>
      <c r="AA1070" s="28">
        <v>0</v>
      </c>
      <c r="AB1070" s="28">
        <v>0</v>
      </c>
      <c r="AC1070" s="28">
        <v>0</v>
      </c>
      <c r="AD1070" s="28">
        <v>0</v>
      </c>
      <c r="AE1070" s="28">
        <v>0</v>
      </c>
      <c r="AF1070" s="28">
        <v>0</v>
      </c>
      <c r="AG1070" s="28">
        <v>0</v>
      </c>
      <c r="AH1070" s="28">
        <v>0</v>
      </c>
      <c r="AI1070" s="28">
        <v>0</v>
      </c>
      <c r="AJ1070" s="28">
        <v>0</v>
      </c>
      <c r="AK1070" s="28">
        <v>0</v>
      </c>
      <c r="AL1070" s="28">
        <v>0</v>
      </c>
      <c r="AM1070" s="28">
        <v>0</v>
      </c>
      <c r="AN1070" s="28">
        <v>0</v>
      </c>
      <c r="AO1070" s="28">
        <v>0</v>
      </c>
      <c r="AP1070" s="28">
        <v>0</v>
      </c>
      <c r="AQ1070" s="28">
        <v>0</v>
      </c>
      <c r="AR1070" s="28">
        <v>0</v>
      </c>
      <c r="AS1070" s="28">
        <v>0</v>
      </c>
      <c r="AT1070" s="28">
        <v>0</v>
      </c>
      <c r="AU1070" s="28">
        <v>0</v>
      </c>
      <c r="AV1070" s="28">
        <v>0</v>
      </c>
      <c r="AW1070" s="28">
        <v>0</v>
      </c>
      <c r="AX1070" s="28">
        <v>0</v>
      </c>
      <c r="AY1070" s="28">
        <v>0</v>
      </c>
      <c r="AZ1070" s="28">
        <v>0</v>
      </c>
      <c r="BA1070" s="28">
        <v>0</v>
      </c>
      <c r="BB1070" s="28">
        <v>0</v>
      </c>
      <c r="BC1070" s="28">
        <v>0</v>
      </c>
      <c r="BD1070" s="28">
        <v>0</v>
      </c>
      <c r="BE1070" s="28">
        <v>0</v>
      </c>
      <c r="BF1070" s="28">
        <v>0</v>
      </c>
      <c r="BG1070" s="28">
        <v>0</v>
      </c>
      <c r="BH1070" s="28">
        <v>0</v>
      </c>
      <c r="BI1070" s="28">
        <v>0</v>
      </c>
      <c r="BJ1070" s="28">
        <v>0</v>
      </c>
      <c r="BK1070" s="28">
        <v>0</v>
      </c>
      <c r="BL1070" s="28">
        <v>6.2897540000000003</v>
      </c>
      <c r="BM1070" s="28">
        <v>0</v>
      </c>
      <c r="BN1070" s="28">
        <v>0</v>
      </c>
      <c r="BO1070" s="28">
        <v>6.2897540000000003</v>
      </c>
      <c r="BP1070" s="28">
        <v>0</v>
      </c>
      <c r="BQ1070" s="28">
        <v>0</v>
      </c>
      <c r="BR1070" s="28">
        <v>0</v>
      </c>
      <c r="BS1070" s="28">
        <v>0</v>
      </c>
      <c r="BT1070" s="28">
        <v>0</v>
      </c>
      <c r="BU1070" s="28">
        <v>0</v>
      </c>
      <c r="BV1070" s="31">
        <f t="shared" si="425"/>
        <v>6.2897540000000003</v>
      </c>
      <c r="BW1070" s="31">
        <f t="shared" si="421"/>
        <v>0</v>
      </c>
      <c r="BX1070" s="31">
        <f t="shared" si="422"/>
        <v>0</v>
      </c>
      <c r="BY1070" s="31">
        <f t="shared" si="423"/>
        <v>6.2897540000000003</v>
      </c>
      <c r="BZ1070" s="31">
        <f t="shared" si="424"/>
        <v>0</v>
      </c>
      <c r="CA1070" s="31">
        <f t="shared" si="426"/>
        <v>0</v>
      </c>
      <c r="CB1070" s="31">
        <f t="shared" si="427"/>
        <v>0</v>
      </c>
      <c r="CC1070" s="31">
        <f t="shared" si="428"/>
        <v>0</v>
      </c>
      <c r="CD1070" s="31">
        <f t="shared" si="429"/>
        <v>0</v>
      </c>
      <c r="CE1070" s="31">
        <f t="shared" si="430"/>
        <v>0</v>
      </c>
      <c r="CF1070" s="85" t="s">
        <v>1972</v>
      </c>
    </row>
    <row r="1071" spans="1:84" ht="54.75" customHeight="1" x14ac:dyDescent="0.25">
      <c r="A1071" s="33" t="s">
        <v>128</v>
      </c>
      <c r="B1071" s="26" t="s">
        <v>2428</v>
      </c>
      <c r="C1071" s="36" t="s">
        <v>2429</v>
      </c>
      <c r="D1071" s="63">
        <v>2019</v>
      </c>
      <c r="E1071" s="63">
        <v>2019</v>
      </c>
      <c r="F1071" s="63" t="s">
        <v>1358</v>
      </c>
      <c r="G1071" s="64">
        <v>0</v>
      </c>
      <c r="H1071" s="64">
        <f t="shared" si="434"/>
        <v>0</v>
      </c>
      <c r="I1071" s="31" t="s">
        <v>2665</v>
      </c>
      <c r="J1071" s="31">
        <f t="shared" ref="J1071:J1090" si="437">K1071/6.75</f>
        <v>0.24667396977777775</v>
      </c>
      <c r="K1071" s="31">
        <f t="shared" si="435"/>
        <v>1.6650492959999998</v>
      </c>
      <c r="L1071" s="31" t="s">
        <v>2622</v>
      </c>
      <c r="M1071" s="64">
        <v>0</v>
      </c>
      <c r="N1071" s="31">
        <v>0</v>
      </c>
      <c r="O1071" s="65">
        <v>0</v>
      </c>
      <c r="P1071" s="28">
        <v>0</v>
      </c>
      <c r="Q1071" s="28">
        <v>0</v>
      </c>
      <c r="R1071" s="31">
        <v>0</v>
      </c>
      <c r="S1071" s="31">
        <f t="shared" si="432"/>
        <v>0</v>
      </c>
      <c r="T1071" s="31">
        <f t="shared" si="433"/>
        <v>1.6650492959999998</v>
      </c>
      <c r="U1071" s="31">
        <f t="shared" si="420"/>
        <v>0</v>
      </c>
      <c r="V1071" s="31">
        <f t="shared" si="436"/>
        <v>0</v>
      </c>
      <c r="W1071" s="31">
        <f t="shared" si="431"/>
        <v>1.6650492959999998</v>
      </c>
      <c r="X1071" s="31">
        <v>0</v>
      </c>
      <c r="Y1071" s="28">
        <v>0</v>
      </c>
      <c r="Z1071" s="28">
        <v>0</v>
      </c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8">
        <v>0</v>
      </c>
      <c r="AG1071" s="28">
        <v>0</v>
      </c>
      <c r="AH1071" s="28">
        <v>0</v>
      </c>
      <c r="AI1071" s="28">
        <v>0</v>
      </c>
      <c r="AJ1071" s="28">
        <v>0</v>
      </c>
      <c r="AK1071" s="28">
        <v>0</v>
      </c>
      <c r="AL1071" s="28">
        <v>0</v>
      </c>
      <c r="AM1071" s="28">
        <v>0</v>
      </c>
      <c r="AN1071" s="28">
        <v>0</v>
      </c>
      <c r="AO1071" s="28">
        <v>0</v>
      </c>
      <c r="AP1071" s="28">
        <v>0</v>
      </c>
      <c r="AQ1071" s="28">
        <v>0</v>
      </c>
      <c r="AR1071" s="28">
        <v>0</v>
      </c>
      <c r="AS1071" s="28">
        <v>0</v>
      </c>
      <c r="AT1071" s="28">
        <v>0</v>
      </c>
      <c r="AU1071" s="28">
        <v>0</v>
      </c>
      <c r="AV1071" s="28">
        <v>0</v>
      </c>
      <c r="AW1071" s="28">
        <v>0</v>
      </c>
      <c r="AX1071" s="28">
        <v>0</v>
      </c>
      <c r="AY1071" s="28">
        <v>0</v>
      </c>
      <c r="AZ1071" s="28">
        <v>0</v>
      </c>
      <c r="BA1071" s="28">
        <v>0</v>
      </c>
      <c r="BB1071" s="28">
        <v>0</v>
      </c>
      <c r="BC1071" s="28">
        <v>0</v>
      </c>
      <c r="BD1071" s="28">
        <v>0</v>
      </c>
      <c r="BE1071" s="28">
        <v>0</v>
      </c>
      <c r="BF1071" s="28">
        <v>0</v>
      </c>
      <c r="BG1071" s="28">
        <v>0</v>
      </c>
      <c r="BH1071" s="28">
        <v>0</v>
      </c>
      <c r="BI1071" s="28">
        <v>0</v>
      </c>
      <c r="BJ1071" s="28">
        <v>0</v>
      </c>
      <c r="BK1071" s="28">
        <v>0</v>
      </c>
      <c r="BL1071" s="28">
        <v>0</v>
      </c>
      <c r="BM1071" s="28">
        <v>0</v>
      </c>
      <c r="BN1071" s="28">
        <v>0</v>
      </c>
      <c r="BO1071" s="28">
        <v>0</v>
      </c>
      <c r="BP1071" s="28">
        <v>0</v>
      </c>
      <c r="BQ1071" s="28">
        <v>1.6650492959999998</v>
      </c>
      <c r="BR1071" s="28">
        <v>0</v>
      </c>
      <c r="BS1071" s="28">
        <v>0</v>
      </c>
      <c r="BT1071" s="28">
        <v>1.6650492959999998</v>
      </c>
      <c r="BU1071" s="28">
        <v>0</v>
      </c>
      <c r="BV1071" s="31">
        <f t="shared" si="425"/>
        <v>0</v>
      </c>
      <c r="BW1071" s="31">
        <f t="shared" si="421"/>
        <v>0</v>
      </c>
      <c r="BX1071" s="31">
        <f t="shared" si="422"/>
        <v>0</v>
      </c>
      <c r="BY1071" s="31">
        <f t="shared" si="423"/>
        <v>0</v>
      </c>
      <c r="BZ1071" s="31">
        <f t="shared" si="424"/>
        <v>0</v>
      </c>
      <c r="CA1071" s="31">
        <f t="shared" si="426"/>
        <v>1.6650492959999998</v>
      </c>
      <c r="CB1071" s="31">
        <f t="shared" si="427"/>
        <v>0</v>
      </c>
      <c r="CC1071" s="31">
        <f t="shared" si="428"/>
        <v>0</v>
      </c>
      <c r="CD1071" s="31">
        <f t="shared" si="429"/>
        <v>1.6650492959999998</v>
      </c>
      <c r="CE1071" s="31">
        <f t="shared" si="430"/>
        <v>0</v>
      </c>
      <c r="CF1071" s="85" t="s">
        <v>1403</v>
      </c>
    </row>
    <row r="1072" spans="1:84" ht="54.75" customHeight="1" x14ac:dyDescent="0.25">
      <c r="A1072" s="33" t="s">
        <v>128</v>
      </c>
      <c r="B1072" s="26" t="s">
        <v>2430</v>
      </c>
      <c r="C1072" s="36" t="s">
        <v>2431</v>
      </c>
      <c r="D1072" s="63">
        <v>2019</v>
      </c>
      <c r="E1072" s="63">
        <v>2019</v>
      </c>
      <c r="F1072" s="63" t="s">
        <v>1358</v>
      </c>
      <c r="G1072" s="64">
        <v>0</v>
      </c>
      <c r="H1072" s="64">
        <f t="shared" si="434"/>
        <v>0</v>
      </c>
      <c r="I1072" s="31" t="s">
        <v>2665</v>
      </c>
      <c r="J1072" s="31">
        <f t="shared" si="437"/>
        <v>6.5206704000000004E-2</v>
      </c>
      <c r="K1072" s="31">
        <f t="shared" si="435"/>
        <v>0.44014525199999999</v>
      </c>
      <c r="L1072" s="31" t="s">
        <v>2622</v>
      </c>
      <c r="M1072" s="64">
        <v>0</v>
      </c>
      <c r="N1072" s="31">
        <v>0</v>
      </c>
      <c r="O1072" s="65">
        <v>0</v>
      </c>
      <c r="P1072" s="28">
        <v>0</v>
      </c>
      <c r="Q1072" s="28">
        <v>0</v>
      </c>
      <c r="R1072" s="31">
        <v>0</v>
      </c>
      <c r="S1072" s="31">
        <f t="shared" si="432"/>
        <v>0</v>
      </c>
      <c r="T1072" s="31">
        <f t="shared" si="433"/>
        <v>0.44014525199999999</v>
      </c>
      <c r="U1072" s="31">
        <f t="shared" si="420"/>
        <v>0</v>
      </c>
      <c r="V1072" s="31">
        <f t="shared" si="436"/>
        <v>0</v>
      </c>
      <c r="W1072" s="31">
        <f t="shared" si="431"/>
        <v>0.44014525199999999</v>
      </c>
      <c r="X1072" s="31">
        <v>0</v>
      </c>
      <c r="Y1072" s="28">
        <v>0</v>
      </c>
      <c r="Z1072" s="28">
        <v>0</v>
      </c>
      <c r="AA1072" s="28">
        <v>0</v>
      </c>
      <c r="AB1072" s="28">
        <v>0</v>
      </c>
      <c r="AC1072" s="28">
        <v>0</v>
      </c>
      <c r="AD1072" s="28">
        <v>0</v>
      </c>
      <c r="AE1072" s="28">
        <v>0</v>
      </c>
      <c r="AF1072" s="28">
        <v>0</v>
      </c>
      <c r="AG1072" s="28">
        <v>0</v>
      </c>
      <c r="AH1072" s="28">
        <v>0</v>
      </c>
      <c r="AI1072" s="28">
        <v>0</v>
      </c>
      <c r="AJ1072" s="28">
        <v>0</v>
      </c>
      <c r="AK1072" s="28">
        <v>0</v>
      </c>
      <c r="AL1072" s="28">
        <v>0</v>
      </c>
      <c r="AM1072" s="28">
        <v>0</v>
      </c>
      <c r="AN1072" s="28">
        <v>0</v>
      </c>
      <c r="AO1072" s="28">
        <v>0</v>
      </c>
      <c r="AP1072" s="28">
        <v>0</v>
      </c>
      <c r="AQ1072" s="28">
        <v>0</v>
      </c>
      <c r="AR1072" s="28">
        <v>0</v>
      </c>
      <c r="AS1072" s="28">
        <v>0</v>
      </c>
      <c r="AT1072" s="28">
        <v>0</v>
      </c>
      <c r="AU1072" s="28">
        <v>0</v>
      </c>
      <c r="AV1072" s="28">
        <v>0</v>
      </c>
      <c r="AW1072" s="28">
        <v>0</v>
      </c>
      <c r="AX1072" s="28">
        <v>0</v>
      </c>
      <c r="AY1072" s="28">
        <v>0</v>
      </c>
      <c r="AZ1072" s="28">
        <v>0</v>
      </c>
      <c r="BA1072" s="28">
        <v>0</v>
      </c>
      <c r="BB1072" s="28">
        <v>0</v>
      </c>
      <c r="BC1072" s="28">
        <v>0</v>
      </c>
      <c r="BD1072" s="28">
        <v>0</v>
      </c>
      <c r="BE1072" s="28">
        <v>0</v>
      </c>
      <c r="BF1072" s="28">
        <v>0</v>
      </c>
      <c r="BG1072" s="28">
        <v>0</v>
      </c>
      <c r="BH1072" s="28">
        <v>0</v>
      </c>
      <c r="BI1072" s="28">
        <v>0</v>
      </c>
      <c r="BJ1072" s="28">
        <v>0</v>
      </c>
      <c r="BK1072" s="28">
        <v>0</v>
      </c>
      <c r="BL1072" s="28">
        <v>0</v>
      </c>
      <c r="BM1072" s="28">
        <v>0</v>
      </c>
      <c r="BN1072" s="28">
        <v>0</v>
      </c>
      <c r="BO1072" s="28">
        <v>0</v>
      </c>
      <c r="BP1072" s="28">
        <v>0</v>
      </c>
      <c r="BQ1072" s="28">
        <v>0.44014525199999999</v>
      </c>
      <c r="BR1072" s="28">
        <v>0</v>
      </c>
      <c r="BS1072" s="28">
        <v>0</v>
      </c>
      <c r="BT1072" s="28">
        <v>0.44014525199999999</v>
      </c>
      <c r="BU1072" s="28">
        <v>0</v>
      </c>
      <c r="BV1072" s="31">
        <f t="shared" si="425"/>
        <v>0</v>
      </c>
      <c r="BW1072" s="31">
        <f t="shared" si="421"/>
        <v>0</v>
      </c>
      <c r="BX1072" s="31">
        <f t="shared" si="422"/>
        <v>0</v>
      </c>
      <c r="BY1072" s="31">
        <f t="shared" si="423"/>
        <v>0</v>
      </c>
      <c r="BZ1072" s="31">
        <f t="shared" si="424"/>
        <v>0</v>
      </c>
      <c r="CA1072" s="31">
        <f t="shared" si="426"/>
        <v>0.44014525199999999</v>
      </c>
      <c r="CB1072" s="31">
        <f t="shared" si="427"/>
        <v>0</v>
      </c>
      <c r="CC1072" s="31">
        <f t="shared" si="428"/>
        <v>0</v>
      </c>
      <c r="CD1072" s="31">
        <f t="shared" si="429"/>
        <v>0.44014525199999999</v>
      </c>
      <c r="CE1072" s="31">
        <f t="shared" si="430"/>
        <v>0</v>
      </c>
      <c r="CF1072" s="85" t="s">
        <v>1403</v>
      </c>
    </row>
    <row r="1073" spans="1:84" ht="54.75" customHeight="1" x14ac:dyDescent="0.25">
      <c r="A1073" s="33" t="s">
        <v>128</v>
      </c>
      <c r="B1073" s="26" t="s">
        <v>2432</v>
      </c>
      <c r="C1073" s="36" t="s">
        <v>2433</v>
      </c>
      <c r="D1073" s="63">
        <v>2019</v>
      </c>
      <c r="E1073" s="63">
        <v>2019</v>
      </c>
      <c r="F1073" s="63" t="s">
        <v>1358</v>
      </c>
      <c r="G1073" s="64">
        <v>0</v>
      </c>
      <c r="H1073" s="64">
        <f t="shared" si="434"/>
        <v>0</v>
      </c>
      <c r="I1073" s="31" t="s">
        <v>2665</v>
      </c>
      <c r="J1073" s="31">
        <f t="shared" si="437"/>
        <v>0.59730151111111107</v>
      </c>
      <c r="K1073" s="31">
        <f t="shared" si="435"/>
        <v>4.0317851999999998</v>
      </c>
      <c r="L1073" s="31" t="s">
        <v>2622</v>
      </c>
      <c r="M1073" s="64">
        <v>0</v>
      </c>
      <c r="N1073" s="31">
        <v>0</v>
      </c>
      <c r="O1073" s="65">
        <v>0</v>
      </c>
      <c r="P1073" s="28">
        <v>0</v>
      </c>
      <c r="Q1073" s="28">
        <v>0</v>
      </c>
      <c r="R1073" s="31">
        <v>0</v>
      </c>
      <c r="S1073" s="31">
        <f t="shared" si="432"/>
        <v>0</v>
      </c>
      <c r="T1073" s="31">
        <f t="shared" si="433"/>
        <v>4.0317851999999998</v>
      </c>
      <c r="U1073" s="31">
        <f t="shared" si="420"/>
        <v>0</v>
      </c>
      <c r="V1073" s="31">
        <f t="shared" si="436"/>
        <v>0</v>
      </c>
      <c r="W1073" s="31">
        <f t="shared" si="431"/>
        <v>4.0317851999999998</v>
      </c>
      <c r="X1073" s="31">
        <v>0</v>
      </c>
      <c r="Y1073" s="28">
        <v>0</v>
      </c>
      <c r="Z1073" s="28">
        <v>0</v>
      </c>
      <c r="AA1073" s="28">
        <v>0</v>
      </c>
      <c r="AB1073" s="28">
        <v>0</v>
      </c>
      <c r="AC1073" s="28">
        <v>0</v>
      </c>
      <c r="AD1073" s="28">
        <v>0</v>
      </c>
      <c r="AE1073" s="28">
        <v>0</v>
      </c>
      <c r="AF1073" s="28">
        <v>0</v>
      </c>
      <c r="AG1073" s="28">
        <v>0</v>
      </c>
      <c r="AH1073" s="28">
        <v>0</v>
      </c>
      <c r="AI1073" s="28">
        <v>0</v>
      </c>
      <c r="AJ1073" s="28">
        <v>0</v>
      </c>
      <c r="AK1073" s="28">
        <v>0</v>
      </c>
      <c r="AL1073" s="28">
        <v>0</v>
      </c>
      <c r="AM1073" s="28">
        <v>0</v>
      </c>
      <c r="AN1073" s="28">
        <v>0</v>
      </c>
      <c r="AO1073" s="28">
        <v>0</v>
      </c>
      <c r="AP1073" s="28">
        <v>0</v>
      </c>
      <c r="AQ1073" s="28">
        <v>0</v>
      </c>
      <c r="AR1073" s="28">
        <v>0</v>
      </c>
      <c r="AS1073" s="28">
        <v>0</v>
      </c>
      <c r="AT1073" s="28">
        <v>0</v>
      </c>
      <c r="AU1073" s="28">
        <v>0</v>
      </c>
      <c r="AV1073" s="28">
        <v>0</v>
      </c>
      <c r="AW1073" s="28">
        <v>0</v>
      </c>
      <c r="AX1073" s="28">
        <v>0</v>
      </c>
      <c r="AY1073" s="28">
        <v>0</v>
      </c>
      <c r="AZ1073" s="28">
        <v>0</v>
      </c>
      <c r="BA1073" s="28">
        <v>0</v>
      </c>
      <c r="BB1073" s="28">
        <v>0</v>
      </c>
      <c r="BC1073" s="28">
        <v>0</v>
      </c>
      <c r="BD1073" s="28">
        <v>0</v>
      </c>
      <c r="BE1073" s="28">
        <v>0</v>
      </c>
      <c r="BF1073" s="28">
        <v>0</v>
      </c>
      <c r="BG1073" s="28">
        <v>0</v>
      </c>
      <c r="BH1073" s="28">
        <v>0</v>
      </c>
      <c r="BI1073" s="28">
        <v>0</v>
      </c>
      <c r="BJ1073" s="28">
        <v>0</v>
      </c>
      <c r="BK1073" s="28">
        <v>0</v>
      </c>
      <c r="BL1073" s="28">
        <v>0</v>
      </c>
      <c r="BM1073" s="28">
        <v>0</v>
      </c>
      <c r="BN1073" s="28">
        <v>0</v>
      </c>
      <c r="BO1073" s="28">
        <v>0</v>
      </c>
      <c r="BP1073" s="28">
        <v>0</v>
      </c>
      <c r="BQ1073" s="28">
        <v>4.0317851999999998</v>
      </c>
      <c r="BR1073" s="28">
        <v>0</v>
      </c>
      <c r="BS1073" s="28">
        <v>0</v>
      </c>
      <c r="BT1073" s="28">
        <v>4.0317851999999998</v>
      </c>
      <c r="BU1073" s="28">
        <v>0</v>
      </c>
      <c r="BV1073" s="31">
        <f t="shared" si="425"/>
        <v>0</v>
      </c>
      <c r="BW1073" s="31">
        <f t="shared" si="421"/>
        <v>0</v>
      </c>
      <c r="BX1073" s="31">
        <f t="shared" si="422"/>
        <v>0</v>
      </c>
      <c r="BY1073" s="31">
        <f t="shared" si="423"/>
        <v>0</v>
      </c>
      <c r="BZ1073" s="31">
        <f t="shared" si="424"/>
        <v>0</v>
      </c>
      <c r="CA1073" s="31">
        <f t="shared" si="426"/>
        <v>4.0317851999999998</v>
      </c>
      <c r="CB1073" s="31">
        <f t="shared" si="427"/>
        <v>0</v>
      </c>
      <c r="CC1073" s="31">
        <f t="shared" si="428"/>
        <v>0</v>
      </c>
      <c r="CD1073" s="31">
        <f t="shared" si="429"/>
        <v>4.0317851999999998</v>
      </c>
      <c r="CE1073" s="31">
        <f t="shared" si="430"/>
        <v>0</v>
      </c>
      <c r="CF1073" s="85" t="s">
        <v>1403</v>
      </c>
    </row>
    <row r="1074" spans="1:84" ht="54.75" customHeight="1" x14ac:dyDescent="0.25">
      <c r="A1074" s="33" t="s">
        <v>128</v>
      </c>
      <c r="B1074" s="26" t="s">
        <v>2434</v>
      </c>
      <c r="C1074" s="36" t="s">
        <v>2435</v>
      </c>
      <c r="D1074" s="63">
        <v>2019</v>
      </c>
      <c r="E1074" s="63">
        <v>2019</v>
      </c>
      <c r="F1074" s="63" t="s">
        <v>1358</v>
      </c>
      <c r="G1074" s="64">
        <v>0</v>
      </c>
      <c r="H1074" s="64">
        <f t="shared" si="434"/>
        <v>0</v>
      </c>
      <c r="I1074" s="31" t="s">
        <v>2665</v>
      </c>
      <c r="J1074" s="31">
        <f t="shared" si="437"/>
        <v>1.1678263200000001</v>
      </c>
      <c r="K1074" s="31">
        <f t="shared" si="435"/>
        <v>7.8828276600000002</v>
      </c>
      <c r="L1074" s="31" t="s">
        <v>2622</v>
      </c>
      <c r="M1074" s="64">
        <v>0</v>
      </c>
      <c r="N1074" s="31">
        <v>0</v>
      </c>
      <c r="O1074" s="65">
        <v>0</v>
      </c>
      <c r="P1074" s="28">
        <v>0</v>
      </c>
      <c r="Q1074" s="28">
        <v>0</v>
      </c>
      <c r="R1074" s="31">
        <v>0</v>
      </c>
      <c r="S1074" s="31">
        <f t="shared" si="432"/>
        <v>0</v>
      </c>
      <c r="T1074" s="31">
        <f t="shared" si="433"/>
        <v>7.8828276600000002</v>
      </c>
      <c r="U1074" s="31">
        <f t="shared" si="420"/>
        <v>0</v>
      </c>
      <c r="V1074" s="31">
        <f t="shared" si="436"/>
        <v>0</v>
      </c>
      <c r="W1074" s="31">
        <f t="shared" si="431"/>
        <v>7.8828276600000002</v>
      </c>
      <c r="X1074" s="31">
        <v>0</v>
      </c>
      <c r="Y1074" s="28">
        <v>0</v>
      </c>
      <c r="Z1074" s="28">
        <v>0</v>
      </c>
      <c r="AA1074" s="28">
        <v>0</v>
      </c>
      <c r="AB1074" s="28">
        <v>0</v>
      </c>
      <c r="AC1074" s="28">
        <v>0</v>
      </c>
      <c r="AD1074" s="28">
        <v>0</v>
      </c>
      <c r="AE1074" s="28">
        <v>0</v>
      </c>
      <c r="AF1074" s="28">
        <v>0</v>
      </c>
      <c r="AG1074" s="28">
        <v>0</v>
      </c>
      <c r="AH1074" s="28">
        <v>0</v>
      </c>
      <c r="AI1074" s="28">
        <v>0</v>
      </c>
      <c r="AJ1074" s="28">
        <v>0</v>
      </c>
      <c r="AK1074" s="28">
        <v>0</v>
      </c>
      <c r="AL1074" s="28">
        <v>0</v>
      </c>
      <c r="AM1074" s="28">
        <v>0</v>
      </c>
      <c r="AN1074" s="28">
        <v>0</v>
      </c>
      <c r="AO1074" s="28">
        <v>0</v>
      </c>
      <c r="AP1074" s="28">
        <v>0</v>
      </c>
      <c r="AQ1074" s="28">
        <v>0</v>
      </c>
      <c r="AR1074" s="28">
        <v>0</v>
      </c>
      <c r="AS1074" s="28">
        <v>0</v>
      </c>
      <c r="AT1074" s="28">
        <v>0</v>
      </c>
      <c r="AU1074" s="28">
        <v>0</v>
      </c>
      <c r="AV1074" s="28">
        <v>0</v>
      </c>
      <c r="AW1074" s="28">
        <v>0</v>
      </c>
      <c r="AX1074" s="28">
        <v>0</v>
      </c>
      <c r="AY1074" s="28">
        <v>0</v>
      </c>
      <c r="AZ1074" s="28">
        <v>0</v>
      </c>
      <c r="BA1074" s="28">
        <v>0</v>
      </c>
      <c r="BB1074" s="28">
        <v>0</v>
      </c>
      <c r="BC1074" s="28">
        <v>0</v>
      </c>
      <c r="BD1074" s="28">
        <v>0</v>
      </c>
      <c r="BE1074" s="28">
        <v>0</v>
      </c>
      <c r="BF1074" s="28">
        <v>0</v>
      </c>
      <c r="BG1074" s="28">
        <v>0</v>
      </c>
      <c r="BH1074" s="28">
        <v>0</v>
      </c>
      <c r="BI1074" s="28">
        <v>0</v>
      </c>
      <c r="BJ1074" s="28">
        <v>0</v>
      </c>
      <c r="BK1074" s="28">
        <v>0</v>
      </c>
      <c r="BL1074" s="28">
        <v>0</v>
      </c>
      <c r="BM1074" s="28">
        <v>0</v>
      </c>
      <c r="BN1074" s="28">
        <v>0</v>
      </c>
      <c r="BO1074" s="28">
        <v>0</v>
      </c>
      <c r="BP1074" s="28">
        <v>0</v>
      </c>
      <c r="BQ1074" s="28">
        <v>7.8828276600000002</v>
      </c>
      <c r="BR1074" s="28">
        <v>0</v>
      </c>
      <c r="BS1074" s="28">
        <v>0</v>
      </c>
      <c r="BT1074" s="28">
        <v>7.8828276600000002</v>
      </c>
      <c r="BU1074" s="28">
        <v>0</v>
      </c>
      <c r="BV1074" s="31">
        <f t="shared" si="425"/>
        <v>0</v>
      </c>
      <c r="BW1074" s="31">
        <f t="shared" si="421"/>
        <v>0</v>
      </c>
      <c r="BX1074" s="31">
        <f t="shared" si="422"/>
        <v>0</v>
      </c>
      <c r="BY1074" s="31">
        <f t="shared" si="423"/>
        <v>0</v>
      </c>
      <c r="BZ1074" s="31">
        <f t="shared" si="424"/>
        <v>0</v>
      </c>
      <c r="CA1074" s="31">
        <f t="shared" si="426"/>
        <v>7.8828276600000002</v>
      </c>
      <c r="CB1074" s="31">
        <f t="shared" si="427"/>
        <v>0</v>
      </c>
      <c r="CC1074" s="31">
        <f t="shared" si="428"/>
        <v>0</v>
      </c>
      <c r="CD1074" s="31">
        <f t="shared" si="429"/>
        <v>7.8828276600000002</v>
      </c>
      <c r="CE1074" s="31">
        <f t="shared" si="430"/>
        <v>0</v>
      </c>
      <c r="CF1074" s="85" t="s">
        <v>1403</v>
      </c>
    </row>
    <row r="1075" spans="1:84" ht="54.75" customHeight="1" x14ac:dyDescent="0.25">
      <c r="A1075" s="33" t="s">
        <v>128</v>
      </c>
      <c r="B1075" s="26" t="s">
        <v>2436</v>
      </c>
      <c r="C1075" s="36" t="s">
        <v>2437</v>
      </c>
      <c r="D1075" s="63">
        <v>2019</v>
      </c>
      <c r="E1075" s="63">
        <v>2019</v>
      </c>
      <c r="F1075" s="63" t="s">
        <v>1358</v>
      </c>
      <c r="G1075" s="64">
        <v>0</v>
      </c>
      <c r="H1075" s="64">
        <f t="shared" si="434"/>
        <v>0</v>
      </c>
      <c r="I1075" s="31" t="s">
        <v>2665</v>
      </c>
      <c r="J1075" s="31">
        <f t="shared" si="437"/>
        <v>1.1678257866666666</v>
      </c>
      <c r="K1075" s="31">
        <f t="shared" si="435"/>
        <v>7.882824059999999</v>
      </c>
      <c r="L1075" s="31" t="s">
        <v>2622</v>
      </c>
      <c r="M1075" s="64">
        <v>0</v>
      </c>
      <c r="N1075" s="31">
        <v>0</v>
      </c>
      <c r="O1075" s="65">
        <v>0</v>
      </c>
      <c r="P1075" s="28">
        <v>0</v>
      </c>
      <c r="Q1075" s="28">
        <v>0</v>
      </c>
      <c r="R1075" s="31">
        <v>0</v>
      </c>
      <c r="S1075" s="31">
        <f t="shared" si="432"/>
        <v>0</v>
      </c>
      <c r="T1075" s="31">
        <f t="shared" si="433"/>
        <v>7.882824059999999</v>
      </c>
      <c r="U1075" s="31">
        <f t="shared" si="420"/>
        <v>0</v>
      </c>
      <c r="V1075" s="31">
        <f t="shared" si="436"/>
        <v>0</v>
      </c>
      <c r="W1075" s="31">
        <f t="shared" si="431"/>
        <v>7.882824059999999</v>
      </c>
      <c r="X1075" s="31">
        <v>0</v>
      </c>
      <c r="Y1075" s="28">
        <v>0</v>
      </c>
      <c r="Z1075" s="28">
        <v>0</v>
      </c>
      <c r="AA1075" s="28">
        <v>0</v>
      </c>
      <c r="AB1075" s="28">
        <v>0</v>
      </c>
      <c r="AC1075" s="28">
        <v>0</v>
      </c>
      <c r="AD1075" s="28">
        <v>0</v>
      </c>
      <c r="AE1075" s="28">
        <v>0</v>
      </c>
      <c r="AF1075" s="28">
        <v>0</v>
      </c>
      <c r="AG1075" s="28">
        <v>0</v>
      </c>
      <c r="AH1075" s="28">
        <v>0</v>
      </c>
      <c r="AI1075" s="28">
        <v>0</v>
      </c>
      <c r="AJ1075" s="28">
        <v>0</v>
      </c>
      <c r="AK1075" s="28">
        <v>0</v>
      </c>
      <c r="AL1075" s="28">
        <v>0</v>
      </c>
      <c r="AM1075" s="28">
        <v>0</v>
      </c>
      <c r="AN1075" s="28">
        <v>0</v>
      </c>
      <c r="AO1075" s="28">
        <v>0</v>
      </c>
      <c r="AP1075" s="28">
        <v>0</v>
      </c>
      <c r="AQ1075" s="28">
        <v>0</v>
      </c>
      <c r="AR1075" s="28">
        <v>0</v>
      </c>
      <c r="AS1075" s="28">
        <v>0</v>
      </c>
      <c r="AT1075" s="28">
        <v>0</v>
      </c>
      <c r="AU1075" s="28">
        <v>0</v>
      </c>
      <c r="AV1075" s="28">
        <v>0</v>
      </c>
      <c r="AW1075" s="28">
        <v>0</v>
      </c>
      <c r="AX1075" s="28">
        <v>0</v>
      </c>
      <c r="AY1075" s="28">
        <v>0</v>
      </c>
      <c r="AZ1075" s="28">
        <v>0</v>
      </c>
      <c r="BA1075" s="28">
        <v>0</v>
      </c>
      <c r="BB1075" s="28">
        <v>0</v>
      </c>
      <c r="BC1075" s="28">
        <v>0</v>
      </c>
      <c r="BD1075" s="28">
        <v>0</v>
      </c>
      <c r="BE1075" s="28">
        <v>0</v>
      </c>
      <c r="BF1075" s="28">
        <v>0</v>
      </c>
      <c r="BG1075" s="28">
        <v>0</v>
      </c>
      <c r="BH1075" s="28">
        <v>0</v>
      </c>
      <c r="BI1075" s="28">
        <v>0</v>
      </c>
      <c r="BJ1075" s="28">
        <v>0</v>
      </c>
      <c r="BK1075" s="28">
        <v>0</v>
      </c>
      <c r="BL1075" s="28">
        <v>0</v>
      </c>
      <c r="BM1075" s="28">
        <v>0</v>
      </c>
      <c r="BN1075" s="28">
        <v>0</v>
      </c>
      <c r="BO1075" s="28">
        <v>0</v>
      </c>
      <c r="BP1075" s="28">
        <v>0</v>
      </c>
      <c r="BQ1075" s="28">
        <v>7.882824059999999</v>
      </c>
      <c r="BR1075" s="28">
        <v>0</v>
      </c>
      <c r="BS1075" s="28">
        <v>0</v>
      </c>
      <c r="BT1075" s="28">
        <v>7.882824059999999</v>
      </c>
      <c r="BU1075" s="28">
        <v>0</v>
      </c>
      <c r="BV1075" s="31">
        <f t="shared" si="425"/>
        <v>0</v>
      </c>
      <c r="BW1075" s="31">
        <f t="shared" si="421"/>
        <v>0</v>
      </c>
      <c r="BX1075" s="31">
        <f t="shared" si="422"/>
        <v>0</v>
      </c>
      <c r="BY1075" s="31">
        <f t="shared" si="423"/>
        <v>0</v>
      </c>
      <c r="BZ1075" s="31">
        <f t="shared" si="424"/>
        <v>0</v>
      </c>
      <c r="CA1075" s="31">
        <f t="shared" si="426"/>
        <v>7.882824059999999</v>
      </c>
      <c r="CB1075" s="31">
        <f t="shared" si="427"/>
        <v>0</v>
      </c>
      <c r="CC1075" s="31">
        <f t="shared" si="428"/>
        <v>0</v>
      </c>
      <c r="CD1075" s="31">
        <f t="shared" si="429"/>
        <v>7.882824059999999</v>
      </c>
      <c r="CE1075" s="31">
        <f t="shared" si="430"/>
        <v>0</v>
      </c>
      <c r="CF1075" s="85" t="s">
        <v>1403</v>
      </c>
    </row>
    <row r="1076" spans="1:84" ht="54.75" customHeight="1" x14ac:dyDescent="0.25">
      <c r="A1076" s="33" t="s">
        <v>128</v>
      </c>
      <c r="B1076" s="26" t="s">
        <v>2438</v>
      </c>
      <c r="C1076" s="36" t="s">
        <v>2439</v>
      </c>
      <c r="D1076" s="63">
        <v>2019</v>
      </c>
      <c r="E1076" s="63">
        <v>2019</v>
      </c>
      <c r="F1076" s="63" t="s">
        <v>1358</v>
      </c>
      <c r="G1076" s="64">
        <v>0</v>
      </c>
      <c r="H1076" s="64">
        <f t="shared" si="434"/>
        <v>0</v>
      </c>
      <c r="I1076" s="31" t="s">
        <v>2665</v>
      </c>
      <c r="J1076" s="31">
        <f t="shared" si="437"/>
        <v>0.9928146115555555</v>
      </c>
      <c r="K1076" s="31">
        <f t="shared" si="435"/>
        <v>6.7014986279999995</v>
      </c>
      <c r="L1076" s="31" t="s">
        <v>2622</v>
      </c>
      <c r="M1076" s="64">
        <v>0</v>
      </c>
      <c r="N1076" s="31">
        <v>0</v>
      </c>
      <c r="O1076" s="65">
        <v>0</v>
      </c>
      <c r="P1076" s="28">
        <v>0</v>
      </c>
      <c r="Q1076" s="28">
        <v>0</v>
      </c>
      <c r="R1076" s="31">
        <v>0</v>
      </c>
      <c r="S1076" s="31">
        <f t="shared" si="432"/>
        <v>0</v>
      </c>
      <c r="T1076" s="31">
        <f t="shared" si="433"/>
        <v>6.7014986279999995</v>
      </c>
      <c r="U1076" s="31">
        <f t="shared" si="420"/>
        <v>0</v>
      </c>
      <c r="V1076" s="31">
        <f t="shared" si="436"/>
        <v>0</v>
      </c>
      <c r="W1076" s="31">
        <f t="shared" si="431"/>
        <v>6.7014986279999995</v>
      </c>
      <c r="X1076" s="31">
        <v>0</v>
      </c>
      <c r="Y1076" s="28">
        <v>0</v>
      </c>
      <c r="Z1076" s="28">
        <v>0</v>
      </c>
      <c r="AA1076" s="28">
        <v>0</v>
      </c>
      <c r="AB1076" s="28">
        <v>0</v>
      </c>
      <c r="AC1076" s="28">
        <v>0</v>
      </c>
      <c r="AD1076" s="28">
        <v>0</v>
      </c>
      <c r="AE1076" s="28">
        <v>0</v>
      </c>
      <c r="AF1076" s="28">
        <v>0</v>
      </c>
      <c r="AG1076" s="28">
        <v>0</v>
      </c>
      <c r="AH1076" s="28">
        <v>0</v>
      </c>
      <c r="AI1076" s="28">
        <v>0</v>
      </c>
      <c r="AJ1076" s="28">
        <v>0</v>
      </c>
      <c r="AK1076" s="28">
        <v>0</v>
      </c>
      <c r="AL1076" s="28">
        <v>0</v>
      </c>
      <c r="AM1076" s="28">
        <v>0</v>
      </c>
      <c r="AN1076" s="28">
        <v>0</v>
      </c>
      <c r="AO1076" s="28">
        <v>0</v>
      </c>
      <c r="AP1076" s="28">
        <v>0</v>
      </c>
      <c r="AQ1076" s="28">
        <v>0</v>
      </c>
      <c r="AR1076" s="28">
        <v>0</v>
      </c>
      <c r="AS1076" s="28">
        <v>0</v>
      </c>
      <c r="AT1076" s="28">
        <v>0</v>
      </c>
      <c r="AU1076" s="28">
        <v>0</v>
      </c>
      <c r="AV1076" s="28">
        <v>0</v>
      </c>
      <c r="AW1076" s="28">
        <v>0</v>
      </c>
      <c r="AX1076" s="28">
        <v>0</v>
      </c>
      <c r="AY1076" s="28">
        <v>0</v>
      </c>
      <c r="AZ1076" s="28">
        <v>0</v>
      </c>
      <c r="BA1076" s="28">
        <v>0</v>
      </c>
      <c r="BB1076" s="28">
        <v>0</v>
      </c>
      <c r="BC1076" s="28">
        <v>0</v>
      </c>
      <c r="BD1076" s="28">
        <v>0</v>
      </c>
      <c r="BE1076" s="28">
        <v>0</v>
      </c>
      <c r="BF1076" s="28">
        <v>0</v>
      </c>
      <c r="BG1076" s="28">
        <v>0</v>
      </c>
      <c r="BH1076" s="28">
        <v>0</v>
      </c>
      <c r="BI1076" s="28">
        <v>0</v>
      </c>
      <c r="BJ1076" s="28">
        <v>0</v>
      </c>
      <c r="BK1076" s="28">
        <v>0</v>
      </c>
      <c r="BL1076" s="28">
        <v>0</v>
      </c>
      <c r="BM1076" s="28">
        <v>0</v>
      </c>
      <c r="BN1076" s="28">
        <v>0</v>
      </c>
      <c r="BO1076" s="28">
        <v>0</v>
      </c>
      <c r="BP1076" s="28">
        <v>0</v>
      </c>
      <c r="BQ1076" s="28">
        <v>6.7014986279999995</v>
      </c>
      <c r="BR1076" s="28">
        <v>0</v>
      </c>
      <c r="BS1076" s="28">
        <v>0</v>
      </c>
      <c r="BT1076" s="28">
        <v>6.7014986279999995</v>
      </c>
      <c r="BU1076" s="28">
        <v>0</v>
      </c>
      <c r="BV1076" s="31">
        <f t="shared" si="425"/>
        <v>0</v>
      </c>
      <c r="BW1076" s="31">
        <f t="shared" si="421"/>
        <v>0</v>
      </c>
      <c r="BX1076" s="31">
        <f t="shared" si="422"/>
        <v>0</v>
      </c>
      <c r="BY1076" s="31">
        <f t="shared" si="423"/>
        <v>0</v>
      </c>
      <c r="BZ1076" s="31">
        <f t="shared" si="424"/>
        <v>0</v>
      </c>
      <c r="CA1076" s="31">
        <f t="shared" si="426"/>
        <v>6.7014986279999995</v>
      </c>
      <c r="CB1076" s="31">
        <f t="shared" si="427"/>
        <v>0</v>
      </c>
      <c r="CC1076" s="31">
        <f t="shared" si="428"/>
        <v>0</v>
      </c>
      <c r="CD1076" s="31">
        <f t="shared" si="429"/>
        <v>6.7014986279999995</v>
      </c>
      <c r="CE1076" s="31">
        <f t="shared" si="430"/>
        <v>0</v>
      </c>
      <c r="CF1076" s="85" t="s">
        <v>1403</v>
      </c>
    </row>
    <row r="1077" spans="1:84" ht="54.75" customHeight="1" x14ac:dyDescent="0.25">
      <c r="A1077" s="33" t="s">
        <v>128</v>
      </c>
      <c r="B1077" s="26" t="s">
        <v>2440</v>
      </c>
      <c r="C1077" s="36" t="s">
        <v>2441</v>
      </c>
      <c r="D1077" s="63">
        <v>2019</v>
      </c>
      <c r="E1077" s="63">
        <v>2019</v>
      </c>
      <c r="F1077" s="63" t="s">
        <v>1358</v>
      </c>
      <c r="G1077" s="64">
        <v>0</v>
      </c>
      <c r="H1077" s="64">
        <f t="shared" si="434"/>
        <v>0</v>
      </c>
      <c r="I1077" s="31" t="s">
        <v>2665</v>
      </c>
      <c r="J1077" s="31">
        <f t="shared" si="437"/>
        <v>0.10605087288888891</v>
      </c>
      <c r="K1077" s="31">
        <f t="shared" si="435"/>
        <v>0.71584339200000013</v>
      </c>
      <c r="L1077" s="31" t="s">
        <v>2622</v>
      </c>
      <c r="M1077" s="64">
        <v>0</v>
      </c>
      <c r="N1077" s="31">
        <v>0</v>
      </c>
      <c r="O1077" s="65">
        <v>0</v>
      </c>
      <c r="P1077" s="28">
        <v>0</v>
      </c>
      <c r="Q1077" s="28">
        <v>0</v>
      </c>
      <c r="R1077" s="31">
        <v>0</v>
      </c>
      <c r="S1077" s="31">
        <f t="shared" si="432"/>
        <v>0</v>
      </c>
      <c r="T1077" s="31">
        <f t="shared" si="433"/>
        <v>0.71584339200000013</v>
      </c>
      <c r="U1077" s="31">
        <f t="shared" si="420"/>
        <v>0</v>
      </c>
      <c r="V1077" s="31">
        <f t="shared" si="436"/>
        <v>0</v>
      </c>
      <c r="W1077" s="31">
        <f t="shared" si="431"/>
        <v>0.71584339200000013</v>
      </c>
      <c r="X1077" s="31">
        <v>0</v>
      </c>
      <c r="Y1077" s="28">
        <v>0</v>
      </c>
      <c r="Z1077" s="28">
        <v>0</v>
      </c>
      <c r="AA1077" s="28">
        <v>0</v>
      </c>
      <c r="AB1077" s="28">
        <v>0</v>
      </c>
      <c r="AC1077" s="28">
        <v>0</v>
      </c>
      <c r="AD1077" s="28">
        <v>0</v>
      </c>
      <c r="AE1077" s="28">
        <v>0</v>
      </c>
      <c r="AF1077" s="28">
        <v>0</v>
      </c>
      <c r="AG1077" s="28">
        <v>0</v>
      </c>
      <c r="AH1077" s="28">
        <v>0</v>
      </c>
      <c r="AI1077" s="28">
        <v>0</v>
      </c>
      <c r="AJ1077" s="28">
        <v>0</v>
      </c>
      <c r="AK1077" s="28">
        <v>0</v>
      </c>
      <c r="AL1077" s="28">
        <v>0</v>
      </c>
      <c r="AM1077" s="28">
        <v>0</v>
      </c>
      <c r="AN1077" s="28">
        <v>0</v>
      </c>
      <c r="AO1077" s="28">
        <v>0</v>
      </c>
      <c r="AP1077" s="28">
        <v>0</v>
      </c>
      <c r="AQ1077" s="28">
        <v>0</v>
      </c>
      <c r="AR1077" s="28">
        <v>0</v>
      </c>
      <c r="AS1077" s="28">
        <v>0</v>
      </c>
      <c r="AT1077" s="28">
        <v>0</v>
      </c>
      <c r="AU1077" s="28">
        <v>0</v>
      </c>
      <c r="AV1077" s="28">
        <v>0</v>
      </c>
      <c r="AW1077" s="28">
        <v>0</v>
      </c>
      <c r="AX1077" s="28">
        <v>0</v>
      </c>
      <c r="AY1077" s="28">
        <v>0</v>
      </c>
      <c r="AZ1077" s="28">
        <v>0</v>
      </c>
      <c r="BA1077" s="28">
        <v>0</v>
      </c>
      <c r="BB1077" s="28">
        <v>0</v>
      </c>
      <c r="BC1077" s="28">
        <v>0</v>
      </c>
      <c r="BD1077" s="28">
        <v>0</v>
      </c>
      <c r="BE1077" s="28">
        <v>0</v>
      </c>
      <c r="BF1077" s="28">
        <v>0</v>
      </c>
      <c r="BG1077" s="28">
        <v>0</v>
      </c>
      <c r="BH1077" s="28">
        <v>0</v>
      </c>
      <c r="BI1077" s="28">
        <v>0</v>
      </c>
      <c r="BJ1077" s="28">
        <v>0</v>
      </c>
      <c r="BK1077" s="28">
        <v>0</v>
      </c>
      <c r="BL1077" s="28">
        <v>0</v>
      </c>
      <c r="BM1077" s="28">
        <v>0</v>
      </c>
      <c r="BN1077" s="28">
        <v>0</v>
      </c>
      <c r="BO1077" s="28">
        <v>0</v>
      </c>
      <c r="BP1077" s="28">
        <v>0</v>
      </c>
      <c r="BQ1077" s="28">
        <v>0.71584339200000013</v>
      </c>
      <c r="BR1077" s="28">
        <v>0</v>
      </c>
      <c r="BS1077" s="28">
        <v>0</v>
      </c>
      <c r="BT1077" s="28">
        <v>0.71584339200000013</v>
      </c>
      <c r="BU1077" s="28">
        <v>0</v>
      </c>
      <c r="BV1077" s="31">
        <f t="shared" si="425"/>
        <v>0</v>
      </c>
      <c r="BW1077" s="31">
        <f t="shared" si="421"/>
        <v>0</v>
      </c>
      <c r="BX1077" s="31">
        <f t="shared" si="422"/>
        <v>0</v>
      </c>
      <c r="BY1077" s="31">
        <f t="shared" si="423"/>
        <v>0</v>
      </c>
      <c r="BZ1077" s="31">
        <f t="shared" si="424"/>
        <v>0</v>
      </c>
      <c r="CA1077" s="31">
        <f t="shared" si="426"/>
        <v>0.71584339200000013</v>
      </c>
      <c r="CB1077" s="31">
        <f t="shared" si="427"/>
        <v>0</v>
      </c>
      <c r="CC1077" s="31">
        <f t="shared" si="428"/>
        <v>0</v>
      </c>
      <c r="CD1077" s="31">
        <f t="shared" si="429"/>
        <v>0.71584339200000013</v>
      </c>
      <c r="CE1077" s="31">
        <f t="shared" si="430"/>
        <v>0</v>
      </c>
      <c r="CF1077" s="85" t="s">
        <v>1403</v>
      </c>
    </row>
    <row r="1078" spans="1:84" ht="54.75" customHeight="1" x14ac:dyDescent="0.25">
      <c r="A1078" s="33" t="s">
        <v>128</v>
      </c>
      <c r="B1078" s="26" t="s">
        <v>2442</v>
      </c>
      <c r="C1078" s="36" t="s">
        <v>2443</v>
      </c>
      <c r="D1078" s="63">
        <v>2019</v>
      </c>
      <c r="E1078" s="63">
        <v>2019</v>
      </c>
      <c r="F1078" s="63" t="s">
        <v>1358</v>
      </c>
      <c r="G1078" s="64">
        <v>0</v>
      </c>
      <c r="H1078" s="64">
        <f t="shared" si="434"/>
        <v>0</v>
      </c>
      <c r="I1078" s="31" t="s">
        <v>2665</v>
      </c>
      <c r="J1078" s="31">
        <f t="shared" si="437"/>
        <v>0.67084906666666655</v>
      </c>
      <c r="K1078" s="31">
        <f t="shared" si="435"/>
        <v>4.5282311999999996</v>
      </c>
      <c r="L1078" s="31" t="s">
        <v>2622</v>
      </c>
      <c r="M1078" s="64">
        <v>0</v>
      </c>
      <c r="N1078" s="31">
        <v>0</v>
      </c>
      <c r="O1078" s="65">
        <v>0</v>
      </c>
      <c r="P1078" s="28">
        <v>0</v>
      </c>
      <c r="Q1078" s="28">
        <v>0</v>
      </c>
      <c r="R1078" s="31">
        <v>0</v>
      </c>
      <c r="S1078" s="31">
        <f t="shared" si="432"/>
        <v>0</v>
      </c>
      <c r="T1078" s="31">
        <f t="shared" si="433"/>
        <v>4.5282311999999996</v>
      </c>
      <c r="U1078" s="31">
        <f t="shared" si="420"/>
        <v>0</v>
      </c>
      <c r="V1078" s="31">
        <f t="shared" si="436"/>
        <v>0</v>
      </c>
      <c r="W1078" s="31">
        <f t="shared" si="431"/>
        <v>4.5282311999999996</v>
      </c>
      <c r="X1078" s="31">
        <v>0</v>
      </c>
      <c r="Y1078" s="28">
        <v>0</v>
      </c>
      <c r="Z1078" s="28">
        <v>0</v>
      </c>
      <c r="AA1078" s="28">
        <v>0</v>
      </c>
      <c r="AB1078" s="28">
        <v>0</v>
      </c>
      <c r="AC1078" s="28">
        <v>0</v>
      </c>
      <c r="AD1078" s="28">
        <v>0</v>
      </c>
      <c r="AE1078" s="28">
        <v>0</v>
      </c>
      <c r="AF1078" s="28">
        <v>0</v>
      </c>
      <c r="AG1078" s="28">
        <v>0</v>
      </c>
      <c r="AH1078" s="28">
        <v>0</v>
      </c>
      <c r="AI1078" s="28">
        <v>0</v>
      </c>
      <c r="AJ1078" s="28">
        <v>0</v>
      </c>
      <c r="AK1078" s="28">
        <v>0</v>
      </c>
      <c r="AL1078" s="28">
        <v>0</v>
      </c>
      <c r="AM1078" s="28">
        <v>0</v>
      </c>
      <c r="AN1078" s="28">
        <v>0</v>
      </c>
      <c r="AO1078" s="28">
        <v>0</v>
      </c>
      <c r="AP1078" s="28">
        <v>0</v>
      </c>
      <c r="AQ1078" s="28">
        <v>0</v>
      </c>
      <c r="AR1078" s="28">
        <v>0</v>
      </c>
      <c r="AS1078" s="28">
        <v>0</v>
      </c>
      <c r="AT1078" s="28">
        <v>0</v>
      </c>
      <c r="AU1078" s="28">
        <v>0</v>
      </c>
      <c r="AV1078" s="28">
        <v>0</v>
      </c>
      <c r="AW1078" s="28">
        <v>0</v>
      </c>
      <c r="AX1078" s="28">
        <v>0</v>
      </c>
      <c r="AY1078" s="28">
        <v>0</v>
      </c>
      <c r="AZ1078" s="28">
        <v>0</v>
      </c>
      <c r="BA1078" s="28">
        <v>0</v>
      </c>
      <c r="BB1078" s="28">
        <v>0</v>
      </c>
      <c r="BC1078" s="28">
        <v>0</v>
      </c>
      <c r="BD1078" s="28">
        <v>0</v>
      </c>
      <c r="BE1078" s="28">
        <v>0</v>
      </c>
      <c r="BF1078" s="28">
        <v>0</v>
      </c>
      <c r="BG1078" s="28">
        <v>0</v>
      </c>
      <c r="BH1078" s="28">
        <v>0</v>
      </c>
      <c r="BI1078" s="28">
        <v>0</v>
      </c>
      <c r="BJ1078" s="28">
        <v>0</v>
      </c>
      <c r="BK1078" s="28">
        <v>0</v>
      </c>
      <c r="BL1078" s="28">
        <v>0</v>
      </c>
      <c r="BM1078" s="28">
        <v>0</v>
      </c>
      <c r="BN1078" s="28">
        <v>0</v>
      </c>
      <c r="BO1078" s="28">
        <v>0</v>
      </c>
      <c r="BP1078" s="28">
        <v>0</v>
      </c>
      <c r="BQ1078" s="28">
        <v>4.5282311999999996</v>
      </c>
      <c r="BR1078" s="28">
        <v>0</v>
      </c>
      <c r="BS1078" s="28">
        <v>0</v>
      </c>
      <c r="BT1078" s="28">
        <v>4.5282311999999996</v>
      </c>
      <c r="BU1078" s="28">
        <v>0</v>
      </c>
      <c r="BV1078" s="31">
        <f t="shared" si="425"/>
        <v>0</v>
      </c>
      <c r="BW1078" s="31">
        <f t="shared" si="421"/>
        <v>0</v>
      </c>
      <c r="BX1078" s="31">
        <f t="shared" si="422"/>
        <v>0</v>
      </c>
      <c r="BY1078" s="31">
        <f t="shared" si="423"/>
        <v>0</v>
      </c>
      <c r="BZ1078" s="31">
        <f t="shared" si="424"/>
        <v>0</v>
      </c>
      <c r="CA1078" s="31">
        <f t="shared" si="426"/>
        <v>4.5282311999999996</v>
      </c>
      <c r="CB1078" s="31">
        <f t="shared" si="427"/>
        <v>0</v>
      </c>
      <c r="CC1078" s="31">
        <f t="shared" si="428"/>
        <v>0</v>
      </c>
      <c r="CD1078" s="31">
        <f t="shared" si="429"/>
        <v>4.5282311999999996</v>
      </c>
      <c r="CE1078" s="31">
        <f t="shared" si="430"/>
        <v>0</v>
      </c>
      <c r="CF1078" s="85" t="s">
        <v>1403</v>
      </c>
    </row>
    <row r="1079" spans="1:84" ht="54.75" customHeight="1" x14ac:dyDescent="0.25">
      <c r="A1079" s="33" t="s">
        <v>128</v>
      </c>
      <c r="B1079" s="26" t="s">
        <v>2444</v>
      </c>
      <c r="C1079" s="36" t="s">
        <v>2445</v>
      </c>
      <c r="D1079" s="63">
        <v>2019</v>
      </c>
      <c r="E1079" s="63">
        <v>2019</v>
      </c>
      <c r="F1079" s="63" t="s">
        <v>1358</v>
      </c>
      <c r="G1079" s="64">
        <v>0</v>
      </c>
      <c r="H1079" s="64">
        <f t="shared" si="434"/>
        <v>0</v>
      </c>
      <c r="I1079" s="31" t="s">
        <v>2665</v>
      </c>
      <c r="J1079" s="31">
        <f t="shared" si="437"/>
        <v>0.41606100088888892</v>
      </c>
      <c r="K1079" s="31">
        <f t="shared" si="435"/>
        <v>2.8084117560000004</v>
      </c>
      <c r="L1079" s="31" t="s">
        <v>2622</v>
      </c>
      <c r="M1079" s="64">
        <v>0</v>
      </c>
      <c r="N1079" s="31">
        <v>0</v>
      </c>
      <c r="O1079" s="65">
        <v>0</v>
      </c>
      <c r="P1079" s="28">
        <v>0</v>
      </c>
      <c r="Q1079" s="28">
        <v>0</v>
      </c>
      <c r="R1079" s="31">
        <v>0</v>
      </c>
      <c r="S1079" s="31">
        <f t="shared" si="432"/>
        <v>0</v>
      </c>
      <c r="T1079" s="31">
        <f t="shared" si="433"/>
        <v>2.8084117560000004</v>
      </c>
      <c r="U1079" s="31">
        <f t="shared" si="420"/>
        <v>0</v>
      </c>
      <c r="V1079" s="31">
        <f t="shared" si="436"/>
        <v>0</v>
      </c>
      <c r="W1079" s="31">
        <f t="shared" si="431"/>
        <v>2.8084117560000004</v>
      </c>
      <c r="X1079" s="31">
        <v>0</v>
      </c>
      <c r="Y1079" s="28">
        <v>0</v>
      </c>
      <c r="Z1079" s="28">
        <v>0</v>
      </c>
      <c r="AA1079" s="28">
        <v>0</v>
      </c>
      <c r="AB1079" s="28">
        <v>0</v>
      </c>
      <c r="AC1079" s="28">
        <v>0</v>
      </c>
      <c r="AD1079" s="28">
        <v>0</v>
      </c>
      <c r="AE1079" s="28">
        <v>0</v>
      </c>
      <c r="AF1079" s="28">
        <v>0</v>
      </c>
      <c r="AG1079" s="28">
        <v>0</v>
      </c>
      <c r="AH1079" s="28">
        <v>0</v>
      </c>
      <c r="AI1079" s="28">
        <v>0</v>
      </c>
      <c r="AJ1079" s="28">
        <v>0</v>
      </c>
      <c r="AK1079" s="28">
        <v>0</v>
      </c>
      <c r="AL1079" s="28">
        <v>0</v>
      </c>
      <c r="AM1079" s="28">
        <v>0</v>
      </c>
      <c r="AN1079" s="28">
        <v>0</v>
      </c>
      <c r="AO1079" s="28">
        <v>0</v>
      </c>
      <c r="AP1079" s="28">
        <v>0</v>
      </c>
      <c r="AQ1079" s="28">
        <v>0</v>
      </c>
      <c r="AR1079" s="28">
        <v>0</v>
      </c>
      <c r="AS1079" s="28">
        <v>0</v>
      </c>
      <c r="AT1079" s="28">
        <v>0</v>
      </c>
      <c r="AU1079" s="28">
        <v>0</v>
      </c>
      <c r="AV1079" s="28">
        <v>0</v>
      </c>
      <c r="AW1079" s="28">
        <v>0</v>
      </c>
      <c r="AX1079" s="28">
        <v>0</v>
      </c>
      <c r="AY1079" s="28">
        <v>0</v>
      </c>
      <c r="AZ1079" s="28">
        <v>0</v>
      </c>
      <c r="BA1079" s="28">
        <v>0</v>
      </c>
      <c r="BB1079" s="28">
        <v>0</v>
      </c>
      <c r="BC1079" s="28">
        <v>0</v>
      </c>
      <c r="BD1079" s="28">
        <v>0</v>
      </c>
      <c r="BE1079" s="28">
        <v>0</v>
      </c>
      <c r="BF1079" s="28">
        <v>0</v>
      </c>
      <c r="BG1079" s="28">
        <v>0</v>
      </c>
      <c r="BH1079" s="28">
        <v>0</v>
      </c>
      <c r="BI1079" s="28">
        <v>0</v>
      </c>
      <c r="BJ1079" s="28">
        <v>0</v>
      </c>
      <c r="BK1079" s="28">
        <v>0</v>
      </c>
      <c r="BL1079" s="28">
        <v>0</v>
      </c>
      <c r="BM1079" s="28">
        <v>0</v>
      </c>
      <c r="BN1079" s="28">
        <v>0</v>
      </c>
      <c r="BO1079" s="28">
        <v>0</v>
      </c>
      <c r="BP1079" s="28">
        <v>0</v>
      </c>
      <c r="BQ1079" s="28">
        <v>2.8084117560000004</v>
      </c>
      <c r="BR1079" s="28">
        <v>0</v>
      </c>
      <c r="BS1079" s="28">
        <v>0</v>
      </c>
      <c r="BT1079" s="28">
        <v>2.8084117560000004</v>
      </c>
      <c r="BU1079" s="28">
        <v>0</v>
      </c>
      <c r="BV1079" s="31">
        <f t="shared" si="425"/>
        <v>0</v>
      </c>
      <c r="BW1079" s="31">
        <f t="shared" si="421"/>
        <v>0</v>
      </c>
      <c r="BX1079" s="31">
        <f t="shared" si="422"/>
        <v>0</v>
      </c>
      <c r="BY1079" s="31">
        <f t="shared" si="423"/>
        <v>0</v>
      </c>
      <c r="BZ1079" s="31">
        <f t="shared" si="424"/>
        <v>0</v>
      </c>
      <c r="CA1079" s="31">
        <f t="shared" si="426"/>
        <v>2.8084117560000004</v>
      </c>
      <c r="CB1079" s="31">
        <f t="shared" si="427"/>
        <v>0</v>
      </c>
      <c r="CC1079" s="31">
        <f t="shared" si="428"/>
        <v>0</v>
      </c>
      <c r="CD1079" s="31">
        <f t="shared" si="429"/>
        <v>2.8084117560000004</v>
      </c>
      <c r="CE1079" s="31">
        <f t="shared" si="430"/>
        <v>0</v>
      </c>
      <c r="CF1079" s="85" t="s">
        <v>1403</v>
      </c>
    </row>
    <row r="1080" spans="1:84" ht="54.75" customHeight="1" x14ac:dyDescent="0.25">
      <c r="A1080" s="33" t="s">
        <v>128</v>
      </c>
      <c r="B1080" s="26" t="s">
        <v>2446</v>
      </c>
      <c r="C1080" s="36" t="s">
        <v>2447</v>
      </c>
      <c r="D1080" s="63">
        <v>2019</v>
      </c>
      <c r="E1080" s="63">
        <v>2019</v>
      </c>
      <c r="F1080" s="63" t="s">
        <v>1358</v>
      </c>
      <c r="G1080" s="64">
        <v>0</v>
      </c>
      <c r="H1080" s="64">
        <f t="shared" si="434"/>
        <v>0</v>
      </c>
      <c r="I1080" s="31" t="s">
        <v>2665</v>
      </c>
      <c r="J1080" s="31">
        <f t="shared" si="437"/>
        <v>0.23856604444444443</v>
      </c>
      <c r="K1080" s="31">
        <f t="shared" si="435"/>
        <v>1.6103208</v>
      </c>
      <c r="L1080" s="31" t="s">
        <v>2622</v>
      </c>
      <c r="M1080" s="64">
        <v>0</v>
      </c>
      <c r="N1080" s="31">
        <v>0</v>
      </c>
      <c r="O1080" s="65">
        <v>0</v>
      </c>
      <c r="P1080" s="28">
        <v>0</v>
      </c>
      <c r="Q1080" s="28">
        <v>0</v>
      </c>
      <c r="R1080" s="31">
        <v>0</v>
      </c>
      <c r="S1080" s="31">
        <f t="shared" si="432"/>
        <v>0</v>
      </c>
      <c r="T1080" s="31">
        <f t="shared" si="433"/>
        <v>1.6103208</v>
      </c>
      <c r="U1080" s="31">
        <f t="shared" ref="U1080:U1143" si="438">X1080+AH1080+AR1080+BB1080+BL1080</f>
        <v>0</v>
      </c>
      <c r="V1080" s="31">
        <f t="shared" si="436"/>
        <v>0</v>
      </c>
      <c r="W1080" s="31">
        <f t="shared" si="431"/>
        <v>1.6103208</v>
      </c>
      <c r="X1080" s="31">
        <v>0</v>
      </c>
      <c r="Y1080" s="28">
        <v>0</v>
      </c>
      <c r="Z1080" s="28">
        <v>0</v>
      </c>
      <c r="AA1080" s="28">
        <v>0</v>
      </c>
      <c r="AB1080" s="28">
        <v>0</v>
      </c>
      <c r="AC1080" s="28">
        <v>0</v>
      </c>
      <c r="AD1080" s="28">
        <v>0</v>
      </c>
      <c r="AE1080" s="28">
        <v>0</v>
      </c>
      <c r="AF1080" s="28">
        <v>0</v>
      </c>
      <c r="AG1080" s="28">
        <v>0</v>
      </c>
      <c r="AH1080" s="28">
        <v>0</v>
      </c>
      <c r="AI1080" s="28">
        <v>0</v>
      </c>
      <c r="AJ1080" s="28">
        <v>0</v>
      </c>
      <c r="AK1080" s="28">
        <v>0</v>
      </c>
      <c r="AL1080" s="28">
        <v>0</v>
      </c>
      <c r="AM1080" s="28">
        <v>0</v>
      </c>
      <c r="AN1080" s="28">
        <v>0</v>
      </c>
      <c r="AO1080" s="28">
        <v>0</v>
      </c>
      <c r="AP1080" s="28">
        <v>0</v>
      </c>
      <c r="AQ1080" s="28">
        <v>0</v>
      </c>
      <c r="AR1080" s="28">
        <v>0</v>
      </c>
      <c r="AS1080" s="28">
        <v>0</v>
      </c>
      <c r="AT1080" s="28">
        <v>0</v>
      </c>
      <c r="AU1080" s="28">
        <v>0</v>
      </c>
      <c r="AV1080" s="28">
        <v>0</v>
      </c>
      <c r="AW1080" s="28">
        <v>0</v>
      </c>
      <c r="AX1080" s="28">
        <v>0</v>
      </c>
      <c r="AY1080" s="28">
        <v>0</v>
      </c>
      <c r="AZ1080" s="28">
        <v>0</v>
      </c>
      <c r="BA1080" s="28">
        <v>0</v>
      </c>
      <c r="BB1080" s="28">
        <v>0</v>
      </c>
      <c r="BC1080" s="28">
        <v>0</v>
      </c>
      <c r="BD1080" s="28">
        <v>0</v>
      </c>
      <c r="BE1080" s="28">
        <v>0</v>
      </c>
      <c r="BF1080" s="28">
        <v>0</v>
      </c>
      <c r="BG1080" s="28">
        <v>0</v>
      </c>
      <c r="BH1080" s="28">
        <v>0</v>
      </c>
      <c r="BI1080" s="28">
        <v>0</v>
      </c>
      <c r="BJ1080" s="28">
        <v>0</v>
      </c>
      <c r="BK1080" s="28">
        <v>0</v>
      </c>
      <c r="BL1080" s="28">
        <v>0</v>
      </c>
      <c r="BM1080" s="28">
        <v>0</v>
      </c>
      <c r="BN1080" s="28">
        <v>0</v>
      </c>
      <c r="BO1080" s="28">
        <v>0</v>
      </c>
      <c r="BP1080" s="28">
        <v>0</v>
      </c>
      <c r="BQ1080" s="28">
        <v>1.6103208</v>
      </c>
      <c r="BR1080" s="28">
        <v>0</v>
      </c>
      <c r="BS1080" s="28">
        <v>0</v>
      </c>
      <c r="BT1080" s="28">
        <v>1.6103208</v>
      </c>
      <c r="BU1080" s="28">
        <v>0</v>
      </c>
      <c r="BV1080" s="31">
        <f t="shared" si="425"/>
        <v>0</v>
      </c>
      <c r="BW1080" s="31">
        <f t="shared" si="421"/>
        <v>0</v>
      </c>
      <c r="BX1080" s="31">
        <f t="shared" si="422"/>
        <v>0</v>
      </c>
      <c r="BY1080" s="31">
        <f t="shared" si="423"/>
        <v>0</v>
      </c>
      <c r="BZ1080" s="31">
        <f t="shared" si="424"/>
        <v>0</v>
      </c>
      <c r="CA1080" s="31">
        <f t="shared" si="426"/>
        <v>1.6103208</v>
      </c>
      <c r="CB1080" s="31">
        <f t="shared" si="427"/>
        <v>0</v>
      </c>
      <c r="CC1080" s="31">
        <f t="shared" si="428"/>
        <v>0</v>
      </c>
      <c r="CD1080" s="31">
        <f t="shared" si="429"/>
        <v>1.6103208</v>
      </c>
      <c r="CE1080" s="31">
        <f t="shared" si="430"/>
        <v>0</v>
      </c>
      <c r="CF1080" s="85" t="s">
        <v>1403</v>
      </c>
    </row>
    <row r="1081" spans="1:84" ht="54.75" customHeight="1" x14ac:dyDescent="0.25">
      <c r="A1081" s="33" t="s">
        <v>128</v>
      </c>
      <c r="B1081" s="26" t="s">
        <v>2448</v>
      </c>
      <c r="C1081" s="36" t="s">
        <v>2449</v>
      </c>
      <c r="D1081" s="63">
        <v>2019</v>
      </c>
      <c r="E1081" s="63">
        <v>2019</v>
      </c>
      <c r="F1081" s="63" t="s">
        <v>1358</v>
      </c>
      <c r="G1081" s="64">
        <v>0</v>
      </c>
      <c r="H1081" s="64">
        <f t="shared" si="434"/>
        <v>0</v>
      </c>
      <c r="I1081" s="31" t="s">
        <v>2665</v>
      </c>
      <c r="J1081" s="31">
        <f t="shared" si="437"/>
        <v>0.26383503822222226</v>
      </c>
      <c r="K1081" s="31">
        <f t="shared" si="435"/>
        <v>1.7808865080000003</v>
      </c>
      <c r="L1081" s="31" t="s">
        <v>2622</v>
      </c>
      <c r="M1081" s="64">
        <v>0</v>
      </c>
      <c r="N1081" s="31">
        <v>0</v>
      </c>
      <c r="O1081" s="65">
        <v>0</v>
      </c>
      <c r="P1081" s="28">
        <v>0</v>
      </c>
      <c r="Q1081" s="28">
        <v>0</v>
      </c>
      <c r="R1081" s="31">
        <v>0</v>
      </c>
      <c r="S1081" s="31">
        <f t="shared" si="432"/>
        <v>0</v>
      </c>
      <c r="T1081" s="31">
        <f t="shared" si="433"/>
        <v>1.7808865080000003</v>
      </c>
      <c r="U1081" s="31">
        <f t="shared" si="438"/>
        <v>0</v>
      </c>
      <c r="V1081" s="31">
        <f t="shared" si="436"/>
        <v>0</v>
      </c>
      <c r="W1081" s="31">
        <f t="shared" si="431"/>
        <v>1.7808865080000003</v>
      </c>
      <c r="X1081" s="31">
        <v>0</v>
      </c>
      <c r="Y1081" s="28">
        <v>0</v>
      </c>
      <c r="Z1081" s="28">
        <v>0</v>
      </c>
      <c r="AA1081" s="28">
        <v>0</v>
      </c>
      <c r="AB1081" s="28">
        <v>0</v>
      </c>
      <c r="AC1081" s="28">
        <v>0</v>
      </c>
      <c r="AD1081" s="28">
        <v>0</v>
      </c>
      <c r="AE1081" s="28">
        <v>0</v>
      </c>
      <c r="AF1081" s="28">
        <v>0</v>
      </c>
      <c r="AG1081" s="28">
        <v>0</v>
      </c>
      <c r="AH1081" s="28">
        <v>0</v>
      </c>
      <c r="AI1081" s="28">
        <v>0</v>
      </c>
      <c r="AJ1081" s="28">
        <v>0</v>
      </c>
      <c r="AK1081" s="28">
        <v>0</v>
      </c>
      <c r="AL1081" s="28">
        <v>0</v>
      </c>
      <c r="AM1081" s="28">
        <v>0</v>
      </c>
      <c r="AN1081" s="28">
        <v>0</v>
      </c>
      <c r="AO1081" s="28">
        <v>0</v>
      </c>
      <c r="AP1081" s="28">
        <v>0</v>
      </c>
      <c r="AQ1081" s="28">
        <v>0</v>
      </c>
      <c r="AR1081" s="28">
        <v>0</v>
      </c>
      <c r="AS1081" s="28">
        <v>0</v>
      </c>
      <c r="AT1081" s="28">
        <v>0</v>
      </c>
      <c r="AU1081" s="28">
        <v>0</v>
      </c>
      <c r="AV1081" s="28">
        <v>0</v>
      </c>
      <c r="AW1081" s="28">
        <v>0</v>
      </c>
      <c r="AX1081" s="28">
        <v>0</v>
      </c>
      <c r="AY1081" s="28">
        <v>0</v>
      </c>
      <c r="AZ1081" s="28">
        <v>0</v>
      </c>
      <c r="BA1081" s="28">
        <v>0</v>
      </c>
      <c r="BB1081" s="28">
        <v>0</v>
      </c>
      <c r="BC1081" s="28">
        <v>0</v>
      </c>
      <c r="BD1081" s="28">
        <v>0</v>
      </c>
      <c r="BE1081" s="28">
        <v>0</v>
      </c>
      <c r="BF1081" s="28">
        <v>0</v>
      </c>
      <c r="BG1081" s="28">
        <v>0</v>
      </c>
      <c r="BH1081" s="28">
        <v>0</v>
      </c>
      <c r="BI1081" s="28">
        <v>0</v>
      </c>
      <c r="BJ1081" s="28">
        <v>0</v>
      </c>
      <c r="BK1081" s="28">
        <v>0</v>
      </c>
      <c r="BL1081" s="28">
        <v>0</v>
      </c>
      <c r="BM1081" s="28">
        <v>0</v>
      </c>
      <c r="BN1081" s="28">
        <v>0</v>
      </c>
      <c r="BO1081" s="28">
        <v>0</v>
      </c>
      <c r="BP1081" s="28">
        <v>0</v>
      </c>
      <c r="BQ1081" s="28">
        <v>1.7808865080000003</v>
      </c>
      <c r="BR1081" s="28">
        <v>0</v>
      </c>
      <c r="BS1081" s="28">
        <v>0</v>
      </c>
      <c r="BT1081" s="28">
        <v>1.7808865080000003</v>
      </c>
      <c r="BU1081" s="28">
        <v>0</v>
      </c>
      <c r="BV1081" s="31">
        <f t="shared" si="425"/>
        <v>0</v>
      </c>
      <c r="BW1081" s="31">
        <f t="shared" ref="BW1081:BW1144" si="439">AI1081+AN1081+AS1081+AX1081+BC1081+BH1081+BM1081</f>
        <v>0</v>
      </c>
      <c r="BX1081" s="31">
        <f t="shared" ref="BX1081:BX1144" si="440">AJ1081+AO1081+AT1081+AY1081+BD1081+BI1081+BN1081</f>
        <v>0</v>
      </c>
      <c r="BY1081" s="31">
        <f t="shared" ref="BY1081:BY1144" si="441">AK1081+AP1081+AU1081+AZ1081+BE1081+BJ1081+BO1081</f>
        <v>0</v>
      </c>
      <c r="BZ1081" s="31">
        <f t="shared" ref="BZ1081:BZ1144" si="442">AL1081+AQ1081+AV1081+BA1081+BF1081+BK1081+BP1081</f>
        <v>0</v>
      </c>
      <c r="CA1081" s="31">
        <f t="shared" si="426"/>
        <v>1.7808865080000003</v>
      </c>
      <c r="CB1081" s="31">
        <f t="shared" si="427"/>
        <v>0</v>
      </c>
      <c r="CC1081" s="31">
        <f t="shared" si="428"/>
        <v>0</v>
      </c>
      <c r="CD1081" s="31">
        <f t="shared" si="429"/>
        <v>1.7808865080000003</v>
      </c>
      <c r="CE1081" s="31">
        <f t="shared" si="430"/>
        <v>0</v>
      </c>
      <c r="CF1081" s="85" t="s">
        <v>1403</v>
      </c>
    </row>
    <row r="1082" spans="1:84" ht="54.75" customHeight="1" x14ac:dyDescent="0.25">
      <c r="A1082" s="33" t="s">
        <v>128</v>
      </c>
      <c r="B1082" s="26" t="s">
        <v>2450</v>
      </c>
      <c r="C1082" s="36" t="s">
        <v>2451</v>
      </c>
      <c r="D1082" s="63">
        <v>2019</v>
      </c>
      <c r="E1082" s="63">
        <v>2019</v>
      </c>
      <c r="F1082" s="63" t="s">
        <v>1358</v>
      </c>
      <c r="G1082" s="64">
        <v>0</v>
      </c>
      <c r="H1082" s="64">
        <f t="shared" si="434"/>
        <v>0</v>
      </c>
      <c r="I1082" s="31" t="s">
        <v>2665</v>
      </c>
      <c r="J1082" s="31">
        <f t="shared" si="437"/>
        <v>0.38249083022222224</v>
      </c>
      <c r="K1082" s="31">
        <f t="shared" si="435"/>
        <v>2.5818131040000001</v>
      </c>
      <c r="L1082" s="31" t="s">
        <v>2622</v>
      </c>
      <c r="M1082" s="64">
        <v>0</v>
      </c>
      <c r="N1082" s="31">
        <v>0</v>
      </c>
      <c r="O1082" s="65">
        <v>0</v>
      </c>
      <c r="P1082" s="28">
        <v>0</v>
      </c>
      <c r="Q1082" s="28">
        <v>0</v>
      </c>
      <c r="R1082" s="31">
        <v>0</v>
      </c>
      <c r="S1082" s="31">
        <f t="shared" si="432"/>
        <v>0</v>
      </c>
      <c r="T1082" s="31">
        <f t="shared" si="433"/>
        <v>2.5818131040000001</v>
      </c>
      <c r="U1082" s="31">
        <f t="shared" si="438"/>
        <v>0</v>
      </c>
      <c r="V1082" s="31">
        <f t="shared" si="436"/>
        <v>0</v>
      </c>
      <c r="W1082" s="31">
        <f t="shared" si="431"/>
        <v>2.5818131040000001</v>
      </c>
      <c r="X1082" s="31">
        <v>0</v>
      </c>
      <c r="Y1082" s="28">
        <v>0</v>
      </c>
      <c r="Z1082" s="28">
        <v>0</v>
      </c>
      <c r="AA1082" s="28">
        <v>0</v>
      </c>
      <c r="AB1082" s="28">
        <v>0</v>
      </c>
      <c r="AC1082" s="28">
        <v>0</v>
      </c>
      <c r="AD1082" s="28">
        <v>0</v>
      </c>
      <c r="AE1082" s="28">
        <v>0</v>
      </c>
      <c r="AF1082" s="28">
        <v>0</v>
      </c>
      <c r="AG1082" s="28">
        <v>0</v>
      </c>
      <c r="AH1082" s="28">
        <v>0</v>
      </c>
      <c r="AI1082" s="28">
        <v>0</v>
      </c>
      <c r="AJ1082" s="28">
        <v>0</v>
      </c>
      <c r="AK1082" s="28">
        <v>0</v>
      </c>
      <c r="AL1082" s="28">
        <v>0</v>
      </c>
      <c r="AM1082" s="28">
        <v>0</v>
      </c>
      <c r="AN1082" s="28">
        <v>0</v>
      </c>
      <c r="AO1082" s="28">
        <v>0</v>
      </c>
      <c r="AP1082" s="28">
        <v>0</v>
      </c>
      <c r="AQ1082" s="28">
        <v>0</v>
      </c>
      <c r="AR1082" s="28">
        <v>0</v>
      </c>
      <c r="AS1082" s="28">
        <v>0</v>
      </c>
      <c r="AT1082" s="28">
        <v>0</v>
      </c>
      <c r="AU1082" s="28">
        <v>0</v>
      </c>
      <c r="AV1082" s="28">
        <v>0</v>
      </c>
      <c r="AW1082" s="28">
        <v>0</v>
      </c>
      <c r="AX1082" s="28">
        <v>0</v>
      </c>
      <c r="AY1082" s="28">
        <v>0</v>
      </c>
      <c r="AZ1082" s="28">
        <v>0</v>
      </c>
      <c r="BA1082" s="28">
        <v>0</v>
      </c>
      <c r="BB1082" s="28">
        <v>0</v>
      </c>
      <c r="BC1082" s="28">
        <v>0</v>
      </c>
      <c r="BD1082" s="28">
        <v>0</v>
      </c>
      <c r="BE1082" s="28">
        <v>0</v>
      </c>
      <c r="BF1082" s="28">
        <v>0</v>
      </c>
      <c r="BG1082" s="28">
        <v>0</v>
      </c>
      <c r="BH1082" s="28">
        <v>0</v>
      </c>
      <c r="BI1082" s="28">
        <v>0</v>
      </c>
      <c r="BJ1082" s="28">
        <v>0</v>
      </c>
      <c r="BK1082" s="28">
        <v>0</v>
      </c>
      <c r="BL1082" s="28">
        <v>0</v>
      </c>
      <c r="BM1082" s="28">
        <v>0</v>
      </c>
      <c r="BN1082" s="28">
        <v>0</v>
      </c>
      <c r="BO1082" s="28">
        <v>0</v>
      </c>
      <c r="BP1082" s="28">
        <v>0</v>
      </c>
      <c r="BQ1082" s="28">
        <v>2.5818131040000001</v>
      </c>
      <c r="BR1082" s="28">
        <v>0</v>
      </c>
      <c r="BS1082" s="28">
        <v>0</v>
      </c>
      <c r="BT1082" s="28">
        <v>2.5818131040000001</v>
      </c>
      <c r="BU1082" s="28">
        <v>0</v>
      </c>
      <c r="BV1082" s="31">
        <f t="shared" ref="BV1082:BV1145" si="443">AH1082+AM1082+AR1082+AW1082+BB1082+BG1082+BL1082</f>
        <v>0</v>
      </c>
      <c r="BW1082" s="31">
        <f t="shared" si="439"/>
        <v>0</v>
      </c>
      <c r="BX1082" s="31">
        <f t="shared" si="440"/>
        <v>0</v>
      </c>
      <c r="BY1082" s="31">
        <f t="shared" si="441"/>
        <v>0</v>
      </c>
      <c r="BZ1082" s="31">
        <f t="shared" si="442"/>
        <v>0</v>
      </c>
      <c r="CA1082" s="31">
        <f t="shared" ref="CA1082:CA1145" si="444">AM1082+AW1082+BG1082+BQ1082</f>
        <v>2.5818131040000001</v>
      </c>
      <c r="CB1082" s="31">
        <f t="shared" ref="CB1082:CB1145" si="445">AN1082+AX1082+BH1082+BR1082</f>
        <v>0</v>
      </c>
      <c r="CC1082" s="31">
        <f t="shared" ref="CC1082:CC1145" si="446">AO1082+AY1082+BI1082+BS1082</f>
        <v>0</v>
      </c>
      <c r="CD1082" s="31">
        <f t="shared" ref="CD1082:CD1145" si="447">AP1082+AZ1082+BJ1082+BT1082</f>
        <v>2.5818131040000001</v>
      </c>
      <c r="CE1082" s="31">
        <f t="shared" ref="CE1082:CE1145" si="448">AQ1082+BA1082+BK1082+BU1082</f>
        <v>0</v>
      </c>
      <c r="CF1082" s="85" t="s">
        <v>1403</v>
      </c>
    </row>
    <row r="1083" spans="1:84" ht="54.75" customHeight="1" x14ac:dyDescent="0.25">
      <c r="A1083" s="33" t="s">
        <v>128</v>
      </c>
      <c r="B1083" s="26" t="s">
        <v>2452</v>
      </c>
      <c r="C1083" s="36" t="s">
        <v>2453</v>
      </c>
      <c r="D1083" s="63">
        <v>2019</v>
      </c>
      <c r="E1083" s="63">
        <v>2019</v>
      </c>
      <c r="F1083" s="63" t="s">
        <v>1358</v>
      </c>
      <c r="G1083" s="64">
        <v>0</v>
      </c>
      <c r="H1083" s="64">
        <f t="shared" si="434"/>
        <v>0</v>
      </c>
      <c r="I1083" s="31" t="s">
        <v>2665</v>
      </c>
      <c r="J1083" s="31">
        <f t="shared" si="437"/>
        <v>0.24406681066666666</v>
      </c>
      <c r="K1083" s="31">
        <f t="shared" si="435"/>
        <v>1.6474509719999999</v>
      </c>
      <c r="L1083" s="31" t="s">
        <v>2622</v>
      </c>
      <c r="M1083" s="64">
        <v>0</v>
      </c>
      <c r="N1083" s="31">
        <v>0</v>
      </c>
      <c r="O1083" s="65">
        <v>0</v>
      </c>
      <c r="P1083" s="28">
        <v>0</v>
      </c>
      <c r="Q1083" s="28">
        <v>0</v>
      </c>
      <c r="R1083" s="31">
        <v>0</v>
      </c>
      <c r="S1083" s="31">
        <f t="shared" si="432"/>
        <v>0</v>
      </c>
      <c r="T1083" s="31">
        <f t="shared" si="433"/>
        <v>1.6474509719999999</v>
      </c>
      <c r="U1083" s="31">
        <f t="shared" si="438"/>
        <v>0</v>
      </c>
      <c r="V1083" s="31">
        <f t="shared" si="436"/>
        <v>0</v>
      </c>
      <c r="W1083" s="31">
        <f t="shared" si="431"/>
        <v>1.6474509719999999</v>
      </c>
      <c r="X1083" s="31">
        <v>0</v>
      </c>
      <c r="Y1083" s="28">
        <v>0</v>
      </c>
      <c r="Z1083" s="28">
        <v>0</v>
      </c>
      <c r="AA1083" s="28">
        <v>0</v>
      </c>
      <c r="AB1083" s="28">
        <v>0</v>
      </c>
      <c r="AC1083" s="28">
        <v>0</v>
      </c>
      <c r="AD1083" s="28">
        <v>0</v>
      </c>
      <c r="AE1083" s="28">
        <v>0</v>
      </c>
      <c r="AF1083" s="28">
        <v>0</v>
      </c>
      <c r="AG1083" s="28">
        <v>0</v>
      </c>
      <c r="AH1083" s="28">
        <v>0</v>
      </c>
      <c r="AI1083" s="28">
        <v>0</v>
      </c>
      <c r="AJ1083" s="28">
        <v>0</v>
      </c>
      <c r="AK1083" s="28">
        <v>0</v>
      </c>
      <c r="AL1083" s="28">
        <v>0</v>
      </c>
      <c r="AM1083" s="28">
        <v>0</v>
      </c>
      <c r="AN1083" s="28">
        <v>0</v>
      </c>
      <c r="AO1083" s="28">
        <v>0</v>
      </c>
      <c r="AP1083" s="28">
        <v>0</v>
      </c>
      <c r="AQ1083" s="28">
        <v>0</v>
      </c>
      <c r="AR1083" s="28">
        <v>0</v>
      </c>
      <c r="AS1083" s="28">
        <v>0</v>
      </c>
      <c r="AT1083" s="28">
        <v>0</v>
      </c>
      <c r="AU1083" s="28">
        <v>0</v>
      </c>
      <c r="AV1083" s="28">
        <v>0</v>
      </c>
      <c r="AW1083" s="28">
        <v>0</v>
      </c>
      <c r="AX1083" s="28">
        <v>0</v>
      </c>
      <c r="AY1083" s="28">
        <v>0</v>
      </c>
      <c r="AZ1083" s="28">
        <v>0</v>
      </c>
      <c r="BA1083" s="28">
        <v>0</v>
      </c>
      <c r="BB1083" s="28">
        <v>0</v>
      </c>
      <c r="BC1083" s="28">
        <v>0</v>
      </c>
      <c r="BD1083" s="28">
        <v>0</v>
      </c>
      <c r="BE1083" s="28">
        <v>0</v>
      </c>
      <c r="BF1083" s="28">
        <v>0</v>
      </c>
      <c r="BG1083" s="28">
        <v>0</v>
      </c>
      <c r="BH1083" s="28">
        <v>0</v>
      </c>
      <c r="BI1083" s="28">
        <v>0</v>
      </c>
      <c r="BJ1083" s="28">
        <v>0</v>
      </c>
      <c r="BK1083" s="28">
        <v>0</v>
      </c>
      <c r="BL1083" s="28">
        <v>0</v>
      </c>
      <c r="BM1083" s="28">
        <v>0</v>
      </c>
      <c r="BN1083" s="28">
        <v>0</v>
      </c>
      <c r="BO1083" s="28">
        <v>0</v>
      </c>
      <c r="BP1083" s="28">
        <v>0</v>
      </c>
      <c r="BQ1083" s="28">
        <v>1.6474509719999999</v>
      </c>
      <c r="BR1083" s="28">
        <v>0</v>
      </c>
      <c r="BS1083" s="28">
        <v>0</v>
      </c>
      <c r="BT1083" s="28">
        <v>1.6474509719999999</v>
      </c>
      <c r="BU1083" s="28">
        <v>0</v>
      </c>
      <c r="BV1083" s="31">
        <f t="shared" si="443"/>
        <v>0</v>
      </c>
      <c r="BW1083" s="31">
        <f t="shared" si="439"/>
        <v>0</v>
      </c>
      <c r="BX1083" s="31">
        <f t="shared" si="440"/>
        <v>0</v>
      </c>
      <c r="BY1083" s="31">
        <f t="shared" si="441"/>
        <v>0</v>
      </c>
      <c r="BZ1083" s="31">
        <f t="shared" si="442"/>
        <v>0</v>
      </c>
      <c r="CA1083" s="31">
        <f t="shared" si="444"/>
        <v>1.6474509719999999</v>
      </c>
      <c r="CB1083" s="31">
        <f t="shared" si="445"/>
        <v>0</v>
      </c>
      <c r="CC1083" s="31">
        <f t="shared" si="446"/>
        <v>0</v>
      </c>
      <c r="CD1083" s="31">
        <f t="shared" si="447"/>
        <v>1.6474509719999999</v>
      </c>
      <c r="CE1083" s="31">
        <f t="shared" si="448"/>
        <v>0</v>
      </c>
      <c r="CF1083" s="85" t="s">
        <v>1403</v>
      </c>
    </row>
    <row r="1084" spans="1:84" ht="54.75" customHeight="1" x14ac:dyDescent="0.25">
      <c r="A1084" s="33" t="s">
        <v>128</v>
      </c>
      <c r="B1084" s="26" t="s">
        <v>2454</v>
      </c>
      <c r="C1084" s="36" t="s">
        <v>2455</v>
      </c>
      <c r="D1084" s="63">
        <v>2019</v>
      </c>
      <c r="E1084" s="63">
        <v>2019</v>
      </c>
      <c r="F1084" s="63" t="s">
        <v>1358</v>
      </c>
      <c r="G1084" s="64">
        <v>0</v>
      </c>
      <c r="H1084" s="64">
        <f t="shared" si="434"/>
        <v>0</v>
      </c>
      <c r="I1084" s="31" t="s">
        <v>2665</v>
      </c>
      <c r="J1084" s="31">
        <f t="shared" si="437"/>
        <v>0.22741437155555555</v>
      </c>
      <c r="K1084" s="31">
        <f t="shared" si="435"/>
        <v>1.535047008</v>
      </c>
      <c r="L1084" s="31" t="s">
        <v>2622</v>
      </c>
      <c r="M1084" s="64">
        <v>0</v>
      </c>
      <c r="N1084" s="31">
        <v>0</v>
      </c>
      <c r="O1084" s="65">
        <v>0</v>
      </c>
      <c r="P1084" s="28">
        <v>0</v>
      </c>
      <c r="Q1084" s="28">
        <v>0</v>
      </c>
      <c r="R1084" s="31">
        <v>0</v>
      </c>
      <c r="S1084" s="31">
        <f t="shared" si="432"/>
        <v>0</v>
      </c>
      <c r="T1084" s="31">
        <f t="shared" si="433"/>
        <v>1.535047008</v>
      </c>
      <c r="U1084" s="31">
        <f t="shared" si="438"/>
        <v>0</v>
      </c>
      <c r="V1084" s="31">
        <f t="shared" si="436"/>
        <v>0</v>
      </c>
      <c r="W1084" s="31">
        <f t="shared" si="431"/>
        <v>1.535047008</v>
      </c>
      <c r="X1084" s="31">
        <v>0</v>
      </c>
      <c r="Y1084" s="28">
        <v>0</v>
      </c>
      <c r="Z1084" s="28">
        <v>0</v>
      </c>
      <c r="AA1084" s="28">
        <v>0</v>
      </c>
      <c r="AB1084" s="28">
        <v>0</v>
      </c>
      <c r="AC1084" s="28">
        <v>0</v>
      </c>
      <c r="AD1084" s="28">
        <v>0</v>
      </c>
      <c r="AE1084" s="28">
        <v>0</v>
      </c>
      <c r="AF1084" s="28">
        <v>0</v>
      </c>
      <c r="AG1084" s="28">
        <v>0</v>
      </c>
      <c r="AH1084" s="28">
        <v>0</v>
      </c>
      <c r="AI1084" s="28">
        <v>0</v>
      </c>
      <c r="AJ1084" s="28">
        <v>0</v>
      </c>
      <c r="AK1084" s="28">
        <v>0</v>
      </c>
      <c r="AL1084" s="28">
        <v>0</v>
      </c>
      <c r="AM1084" s="28">
        <v>0</v>
      </c>
      <c r="AN1084" s="28">
        <v>0</v>
      </c>
      <c r="AO1084" s="28">
        <v>0</v>
      </c>
      <c r="AP1084" s="28">
        <v>0</v>
      </c>
      <c r="AQ1084" s="28">
        <v>0</v>
      </c>
      <c r="AR1084" s="28">
        <v>0</v>
      </c>
      <c r="AS1084" s="28">
        <v>0</v>
      </c>
      <c r="AT1084" s="28">
        <v>0</v>
      </c>
      <c r="AU1084" s="28">
        <v>0</v>
      </c>
      <c r="AV1084" s="28">
        <v>0</v>
      </c>
      <c r="AW1084" s="28">
        <v>0</v>
      </c>
      <c r="AX1084" s="28">
        <v>0</v>
      </c>
      <c r="AY1084" s="28">
        <v>0</v>
      </c>
      <c r="AZ1084" s="28">
        <v>0</v>
      </c>
      <c r="BA1084" s="28">
        <v>0</v>
      </c>
      <c r="BB1084" s="28">
        <v>0</v>
      </c>
      <c r="BC1084" s="28">
        <v>0</v>
      </c>
      <c r="BD1084" s="28">
        <v>0</v>
      </c>
      <c r="BE1084" s="28">
        <v>0</v>
      </c>
      <c r="BF1084" s="28">
        <v>0</v>
      </c>
      <c r="BG1084" s="28">
        <v>0</v>
      </c>
      <c r="BH1084" s="28">
        <v>0</v>
      </c>
      <c r="BI1084" s="28">
        <v>0</v>
      </c>
      <c r="BJ1084" s="28">
        <v>0</v>
      </c>
      <c r="BK1084" s="28">
        <v>0</v>
      </c>
      <c r="BL1084" s="28">
        <v>0</v>
      </c>
      <c r="BM1084" s="28">
        <v>0</v>
      </c>
      <c r="BN1084" s="28">
        <v>0</v>
      </c>
      <c r="BO1084" s="28">
        <v>0</v>
      </c>
      <c r="BP1084" s="28">
        <v>0</v>
      </c>
      <c r="BQ1084" s="28">
        <v>1.535047008</v>
      </c>
      <c r="BR1084" s="28">
        <v>0</v>
      </c>
      <c r="BS1084" s="28">
        <v>0</v>
      </c>
      <c r="BT1084" s="28">
        <v>1.535047008</v>
      </c>
      <c r="BU1084" s="28">
        <v>0</v>
      </c>
      <c r="BV1084" s="31">
        <f t="shared" si="443"/>
        <v>0</v>
      </c>
      <c r="BW1084" s="31">
        <f t="shared" si="439"/>
        <v>0</v>
      </c>
      <c r="BX1084" s="31">
        <f t="shared" si="440"/>
        <v>0</v>
      </c>
      <c r="BY1084" s="31">
        <f t="shared" si="441"/>
        <v>0</v>
      </c>
      <c r="BZ1084" s="31">
        <f t="shared" si="442"/>
        <v>0</v>
      </c>
      <c r="CA1084" s="31">
        <f t="shared" si="444"/>
        <v>1.535047008</v>
      </c>
      <c r="CB1084" s="31">
        <f t="shared" si="445"/>
        <v>0</v>
      </c>
      <c r="CC1084" s="31">
        <f t="shared" si="446"/>
        <v>0</v>
      </c>
      <c r="CD1084" s="31">
        <f t="shared" si="447"/>
        <v>1.535047008</v>
      </c>
      <c r="CE1084" s="31">
        <f t="shared" si="448"/>
        <v>0</v>
      </c>
      <c r="CF1084" s="85" t="s">
        <v>1403</v>
      </c>
    </row>
    <row r="1085" spans="1:84" ht="54.75" customHeight="1" x14ac:dyDescent="0.25">
      <c r="A1085" s="33" t="s">
        <v>128</v>
      </c>
      <c r="B1085" s="26" t="s">
        <v>2456</v>
      </c>
      <c r="C1085" s="36" t="s">
        <v>2457</v>
      </c>
      <c r="D1085" s="63">
        <v>2019</v>
      </c>
      <c r="E1085" s="63">
        <v>2019</v>
      </c>
      <c r="F1085" s="63" t="s">
        <v>1358</v>
      </c>
      <c r="G1085" s="64">
        <v>0</v>
      </c>
      <c r="H1085" s="64">
        <f t="shared" si="434"/>
        <v>0</v>
      </c>
      <c r="I1085" s="31" t="s">
        <v>2665</v>
      </c>
      <c r="J1085" s="31">
        <f t="shared" si="437"/>
        <v>0.6196271573333334</v>
      </c>
      <c r="K1085" s="31">
        <f t="shared" si="435"/>
        <v>4.1824833120000005</v>
      </c>
      <c r="L1085" s="31" t="s">
        <v>2622</v>
      </c>
      <c r="M1085" s="64">
        <v>0</v>
      </c>
      <c r="N1085" s="31">
        <v>0</v>
      </c>
      <c r="O1085" s="65">
        <v>0</v>
      </c>
      <c r="P1085" s="28">
        <v>0</v>
      </c>
      <c r="Q1085" s="28">
        <v>0</v>
      </c>
      <c r="R1085" s="31">
        <v>0</v>
      </c>
      <c r="S1085" s="31">
        <f t="shared" si="432"/>
        <v>0</v>
      </c>
      <c r="T1085" s="31">
        <f t="shared" si="433"/>
        <v>4.1824833120000005</v>
      </c>
      <c r="U1085" s="31">
        <f t="shared" si="438"/>
        <v>0</v>
      </c>
      <c r="V1085" s="31">
        <f t="shared" si="436"/>
        <v>0</v>
      </c>
      <c r="W1085" s="31">
        <f t="shared" si="431"/>
        <v>4.1824833120000005</v>
      </c>
      <c r="X1085" s="31">
        <v>0</v>
      </c>
      <c r="Y1085" s="28">
        <v>0</v>
      </c>
      <c r="Z1085" s="28">
        <v>0</v>
      </c>
      <c r="AA1085" s="28">
        <v>0</v>
      </c>
      <c r="AB1085" s="28">
        <v>0</v>
      </c>
      <c r="AC1085" s="28">
        <v>0</v>
      </c>
      <c r="AD1085" s="28">
        <v>0</v>
      </c>
      <c r="AE1085" s="28">
        <v>0</v>
      </c>
      <c r="AF1085" s="28">
        <v>0</v>
      </c>
      <c r="AG1085" s="28">
        <v>0</v>
      </c>
      <c r="AH1085" s="28">
        <v>0</v>
      </c>
      <c r="AI1085" s="28">
        <v>0</v>
      </c>
      <c r="AJ1085" s="28">
        <v>0</v>
      </c>
      <c r="AK1085" s="28">
        <v>0</v>
      </c>
      <c r="AL1085" s="28">
        <v>0</v>
      </c>
      <c r="AM1085" s="28">
        <v>0</v>
      </c>
      <c r="AN1085" s="28">
        <v>0</v>
      </c>
      <c r="AO1085" s="28">
        <v>0</v>
      </c>
      <c r="AP1085" s="28">
        <v>0</v>
      </c>
      <c r="AQ1085" s="28">
        <v>0</v>
      </c>
      <c r="AR1085" s="28">
        <v>0</v>
      </c>
      <c r="AS1085" s="28">
        <v>0</v>
      </c>
      <c r="AT1085" s="28">
        <v>0</v>
      </c>
      <c r="AU1085" s="28">
        <v>0</v>
      </c>
      <c r="AV1085" s="28">
        <v>0</v>
      </c>
      <c r="AW1085" s="28">
        <v>0</v>
      </c>
      <c r="AX1085" s="28">
        <v>0</v>
      </c>
      <c r="AY1085" s="28">
        <v>0</v>
      </c>
      <c r="AZ1085" s="28">
        <v>0</v>
      </c>
      <c r="BA1085" s="28">
        <v>0</v>
      </c>
      <c r="BB1085" s="28">
        <v>0</v>
      </c>
      <c r="BC1085" s="28">
        <v>0</v>
      </c>
      <c r="BD1085" s="28">
        <v>0</v>
      </c>
      <c r="BE1085" s="28">
        <v>0</v>
      </c>
      <c r="BF1085" s="28">
        <v>0</v>
      </c>
      <c r="BG1085" s="28">
        <v>0</v>
      </c>
      <c r="BH1085" s="28">
        <v>0</v>
      </c>
      <c r="BI1085" s="28">
        <v>0</v>
      </c>
      <c r="BJ1085" s="28">
        <v>0</v>
      </c>
      <c r="BK1085" s="28">
        <v>0</v>
      </c>
      <c r="BL1085" s="28">
        <v>0</v>
      </c>
      <c r="BM1085" s="28">
        <v>0</v>
      </c>
      <c r="BN1085" s="28">
        <v>0</v>
      </c>
      <c r="BO1085" s="28">
        <v>0</v>
      </c>
      <c r="BP1085" s="28">
        <v>0</v>
      </c>
      <c r="BQ1085" s="28">
        <v>4.1824833120000005</v>
      </c>
      <c r="BR1085" s="28">
        <v>0</v>
      </c>
      <c r="BS1085" s="28">
        <v>0</v>
      </c>
      <c r="BT1085" s="28">
        <v>4.1824833120000005</v>
      </c>
      <c r="BU1085" s="28">
        <v>0</v>
      </c>
      <c r="BV1085" s="31">
        <f t="shared" si="443"/>
        <v>0</v>
      </c>
      <c r="BW1085" s="31">
        <f t="shared" si="439"/>
        <v>0</v>
      </c>
      <c r="BX1085" s="31">
        <f t="shared" si="440"/>
        <v>0</v>
      </c>
      <c r="BY1085" s="31">
        <f t="shared" si="441"/>
        <v>0</v>
      </c>
      <c r="BZ1085" s="31">
        <f t="shared" si="442"/>
        <v>0</v>
      </c>
      <c r="CA1085" s="31">
        <f t="shared" si="444"/>
        <v>4.1824833120000005</v>
      </c>
      <c r="CB1085" s="31">
        <f t="shared" si="445"/>
        <v>0</v>
      </c>
      <c r="CC1085" s="31">
        <f t="shared" si="446"/>
        <v>0</v>
      </c>
      <c r="CD1085" s="31">
        <f t="shared" si="447"/>
        <v>4.1824833120000005</v>
      </c>
      <c r="CE1085" s="31">
        <f t="shared" si="448"/>
        <v>0</v>
      </c>
      <c r="CF1085" s="85" t="s">
        <v>1403</v>
      </c>
    </row>
    <row r="1086" spans="1:84" ht="54.75" customHeight="1" x14ac:dyDescent="0.25">
      <c r="A1086" s="33" t="s">
        <v>128</v>
      </c>
      <c r="B1086" s="26" t="s">
        <v>2458</v>
      </c>
      <c r="C1086" s="36" t="s">
        <v>2459</v>
      </c>
      <c r="D1086" s="63">
        <v>2019</v>
      </c>
      <c r="E1086" s="63">
        <v>2019</v>
      </c>
      <c r="F1086" s="63" t="s">
        <v>1358</v>
      </c>
      <c r="G1086" s="64">
        <v>0</v>
      </c>
      <c r="H1086" s="64">
        <f t="shared" si="434"/>
        <v>0</v>
      </c>
      <c r="I1086" s="31" t="s">
        <v>2665</v>
      </c>
      <c r="J1086" s="31">
        <f t="shared" si="437"/>
        <v>0.40862227733333334</v>
      </c>
      <c r="K1086" s="31">
        <f t="shared" si="435"/>
        <v>2.7582003720000001</v>
      </c>
      <c r="L1086" s="31" t="s">
        <v>2622</v>
      </c>
      <c r="M1086" s="64">
        <v>0</v>
      </c>
      <c r="N1086" s="31">
        <v>0</v>
      </c>
      <c r="O1086" s="65">
        <v>0</v>
      </c>
      <c r="P1086" s="28">
        <v>0</v>
      </c>
      <c r="Q1086" s="28">
        <v>0</v>
      </c>
      <c r="R1086" s="31">
        <v>0</v>
      </c>
      <c r="S1086" s="31">
        <f t="shared" si="432"/>
        <v>0</v>
      </c>
      <c r="T1086" s="31">
        <f t="shared" si="433"/>
        <v>2.7582003720000001</v>
      </c>
      <c r="U1086" s="31">
        <f t="shared" si="438"/>
        <v>0</v>
      </c>
      <c r="V1086" s="31">
        <f t="shared" si="436"/>
        <v>0</v>
      </c>
      <c r="W1086" s="31">
        <f t="shared" si="431"/>
        <v>2.7582003720000001</v>
      </c>
      <c r="X1086" s="31">
        <v>0</v>
      </c>
      <c r="Y1086" s="28">
        <v>0</v>
      </c>
      <c r="Z1086" s="28">
        <v>0</v>
      </c>
      <c r="AA1086" s="28">
        <v>0</v>
      </c>
      <c r="AB1086" s="28">
        <v>0</v>
      </c>
      <c r="AC1086" s="28">
        <v>0</v>
      </c>
      <c r="AD1086" s="28">
        <v>0</v>
      </c>
      <c r="AE1086" s="28">
        <v>0</v>
      </c>
      <c r="AF1086" s="28">
        <v>0</v>
      </c>
      <c r="AG1086" s="28">
        <v>0</v>
      </c>
      <c r="AH1086" s="28">
        <v>0</v>
      </c>
      <c r="AI1086" s="28">
        <v>0</v>
      </c>
      <c r="AJ1086" s="28">
        <v>0</v>
      </c>
      <c r="AK1086" s="28">
        <v>0</v>
      </c>
      <c r="AL1086" s="28">
        <v>0</v>
      </c>
      <c r="AM1086" s="28">
        <v>0</v>
      </c>
      <c r="AN1086" s="28">
        <v>0</v>
      </c>
      <c r="AO1086" s="28">
        <v>0</v>
      </c>
      <c r="AP1086" s="28">
        <v>0</v>
      </c>
      <c r="AQ1086" s="28">
        <v>0</v>
      </c>
      <c r="AR1086" s="28">
        <v>0</v>
      </c>
      <c r="AS1086" s="28">
        <v>0</v>
      </c>
      <c r="AT1086" s="28">
        <v>0</v>
      </c>
      <c r="AU1086" s="28">
        <v>0</v>
      </c>
      <c r="AV1086" s="28">
        <v>0</v>
      </c>
      <c r="AW1086" s="28">
        <v>0</v>
      </c>
      <c r="AX1086" s="28">
        <v>0</v>
      </c>
      <c r="AY1086" s="28">
        <v>0</v>
      </c>
      <c r="AZ1086" s="28">
        <v>0</v>
      </c>
      <c r="BA1086" s="28">
        <v>0</v>
      </c>
      <c r="BB1086" s="28">
        <v>0</v>
      </c>
      <c r="BC1086" s="28">
        <v>0</v>
      </c>
      <c r="BD1086" s="28">
        <v>0</v>
      </c>
      <c r="BE1086" s="28">
        <v>0</v>
      </c>
      <c r="BF1086" s="28">
        <v>0</v>
      </c>
      <c r="BG1086" s="28">
        <v>0</v>
      </c>
      <c r="BH1086" s="28">
        <v>0</v>
      </c>
      <c r="BI1086" s="28">
        <v>0</v>
      </c>
      <c r="BJ1086" s="28">
        <v>0</v>
      </c>
      <c r="BK1086" s="28">
        <v>0</v>
      </c>
      <c r="BL1086" s="28">
        <v>0</v>
      </c>
      <c r="BM1086" s="28">
        <v>0</v>
      </c>
      <c r="BN1086" s="28">
        <v>0</v>
      </c>
      <c r="BO1086" s="28">
        <v>0</v>
      </c>
      <c r="BP1086" s="28">
        <v>0</v>
      </c>
      <c r="BQ1086" s="28">
        <v>2.7582003720000001</v>
      </c>
      <c r="BR1086" s="28">
        <v>0</v>
      </c>
      <c r="BS1086" s="28">
        <v>0</v>
      </c>
      <c r="BT1086" s="28">
        <v>2.7582003720000001</v>
      </c>
      <c r="BU1086" s="28">
        <v>0</v>
      </c>
      <c r="BV1086" s="31">
        <f t="shared" si="443"/>
        <v>0</v>
      </c>
      <c r="BW1086" s="31">
        <f t="shared" si="439"/>
        <v>0</v>
      </c>
      <c r="BX1086" s="31">
        <f t="shared" si="440"/>
        <v>0</v>
      </c>
      <c r="BY1086" s="31">
        <f t="shared" si="441"/>
        <v>0</v>
      </c>
      <c r="BZ1086" s="31">
        <f t="shared" si="442"/>
        <v>0</v>
      </c>
      <c r="CA1086" s="31">
        <f t="shared" si="444"/>
        <v>2.7582003720000001</v>
      </c>
      <c r="CB1086" s="31">
        <f t="shared" si="445"/>
        <v>0</v>
      </c>
      <c r="CC1086" s="31">
        <f t="shared" si="446"/>
        <v>0</v>
      </c>
      <c r="CD1086" s="31">
        <f t="shared" si="447"/>
        <v>2.7582003720000001</v>
      </c>
      <c r="CE1086" s="31">
        <f t="shared" si="448"/>
        <v>0</v>
      </c>
      <c r="CF1086" s="85" t="s">
        <v>1403</v>
      </c>
    </row>
    <row r="1087" spans="1:84" ht="54.75" customHeight="1" x14ac:dyDescent="0.25">
      <c r="A1087" s="33" t="s">
        <v>128</v>
      </c>
      <c r="B1087" s="26" t="s">
        <v>2460</v>
      </c>
      <c r="C1087" s="36" t="s">
        <v>2461</v>
      </c>
      <c r="D1087" s="63">
        <v>2019</v>
      </c>
      <c r="E1087" s="63">
        <v>2019</v>
      </c>
      <c r="F1087" s="63" t="s">
        <v>1358</v>
      </c>
      <c r="G1087" s="64">
        <v>0</v>
      </c>
      <c r="H1087" s="64">
        <f t="shared" si="434"/>
        <v>0</v>
      </c>
      <c r="I1087" s="31" t="s">
        <v>2665</v>
      </c>
      <c r="J1087" s="31">
        <f t="shared" si="437"/>
        <v>0.32404317333333332</v>
      </c>
      <c r="K1087" s="31">
        <f t="shared" si="435"/>
        <v>2.1872914199999998</v>
      </c>
      <c r="L1087" s="31" t="s">
        <v>2622</v>
      </c>
      <c r="M1087" s="64">
        <v>0</v>
      </c>
      <c r="N1087" s="31">
        <v>0</v>
      </c>
      <c r="O1087" s="65">
        <v>0</v>
      </c>
      <c r="P1087" s="28">
        <v>0</v>
      </c>
      <c r="Q1087" s="28">
        <v>0</v>
      </c>
      <c r="R1087" s="31">
        <v>0</v>
      </c>
      <c r="S1087" s="31">
        <f t="shared" si="432"/>
        <v>0</v>
      </c>
      <c r="T1087" s="31">
        <f t="shared" si="433"/>
        <v>2.1872914199999998</v>
      </c>
      <c r="U1087" s="31">
        <f t="shared" si="438"/>
        <v>0</v>
      </c>
      <c r="V1087" s="31">
        <f t="shared" si="436"/>
        <v>0</v>
      </c>
      <c r="W1087" s="31">
        <f t="shared" si="431"/>
        <v>2.1872914199999998</v>
      </c>
      <c r="X1087" s="31">
        <v>0</v>
      </c>
      <c r="Y1087" s="28">
        <v>0</v>
      </c>
      <c r="Z1087" s="28">
        <v>0</v>
      </c>
      <c r="AA1087" s="28">
        <v>0</v>
      </c>
      <c r="AB1087" s="28">
        <v>0</v>
      </c>
      <c r="AC1087" s="28">
        <v>0</v>
      </c>
      <c r="AD1087" s="28">
        <v>0</v>
      </c>
      <c r="AE1087" s="28">
        <v>0</v>
      </c>
      <c r="AF1087" s="28">
        <v>0</v>
      </c>
      <c r="AG1087" s="28">
        <v>0</v>
      </c>
      <c r="AH1087" s="28">
        <v>0</v>
      </c>
      <c r="AI1087" s="28">
        <v>0</v>
      </c>
      <c r="AJ1087" s="28">
        <v>0</v>
      </c>
      <c r="AK1087" s="28">
        <v>0</v>
      </c>
      <c r="AL1087" s="28">
        <v>0</v>
      </c>
      <c r="AM1087" s="28">
        <v>0</v>
      </c>
      <c r="AN1087" s="28">
        <v>0</v>
      </c>
      <c r="AO1087" s="28">
        <v>0</v>
      </c>
      <c r="AP1087" s="28">
        <v>0</v>
      </c>
      <c r="AQ1087" s="28">
        <v>0</v>
      </c>
      <c r="AR1087" s="28">
        <v>0</v>
      </c>
      <c r="AS1087" s="28">
        <v>0</v>
      </c>
      <c r="AT1087" s="28">
        <v>0</v>
      </c>
      <c r="AU1087" s="28">
        <v>0</v>
      </c>
      <c r="AV1087" s="28">
        <v>0</v>
      </c>
      <c r="AW1087" s="28">
        <v>0</v>
      </c>
      <c r="AX1087" s="28">
        <v>0</v>
      </c>
      <c r="AY1087" s="28">
        <v>0</v>
      </c>
      <c r="AZ1087" s="28">
        <v>0</v>
      </c>
      <c r="BA1087" s="28">
        <v>0</v>
      </c>
      <c r="BB1087" s="28">
        <v>0</v>
      </c>
      <c r="BC1087" s="28">
        <v>0</v>
      </c>
      <c r="BD1087" s="28">
        <v>0</v>
      </c>
      <c r="BE1087" s="28">
        <v>0</v>
      </c>
      <c r="BF1087" s="28">
        <v>0</v>
      </c>
      <c r="BG1087" s="28">
        <v>0</v>
      </c>
      <c r="BH1087" s="28">
        <v>0</v>
      </c>
      <c r="BI1087" s="28">
        <v>0</v>
      </c>
      <c r="BJ1087" s="28">
        <v>0</v>
      </c>
      <c r="BK1087" s="28">
        <v>0</v>
      </c>
      <c r="BL1087" s="28">
        <v>0</v>
      </c>
      <c r="BM1087" s="28">
        <v>0</v>
      </c>
      <c r="BN1087" s="28">
        <v>0</v>
      </c>
      <c r="BO1087" s="28">
        <v>0</v>
      </c>
      <c r="BP1087" s="28">
        <v>0</v>
      </c>
      <c r="BQ1087" s="28">
        <v>2.1872914199999998</v>
      </c>
      <c r="BR1087" s="28">
        <v>0</v>
      </c>
      <c r="BS1087" s="28">
        <v>0</v>
      </c>
      <c r="BT1087" s="28">
        <v>2.1872914199999998</v>
      </c>
      <c r="BU1087" s="28">
        <v>0</v>
      </c>
      <c r="BV1087" s="31">
        <f t="shared" si="443"/>
        <v>0</v>
      </c>
      <c r="BW1087" s="31">
        <f t="shared" si="439"/>
        <v>0</v>
      </c>
      <c r="BX1087" s="31">
        <f t="shared" si="440"/>
        <v>0</v>
      </c>
      <c r="BY1087" s="31">
        <f t="shared" si="441"/>
        <v>0</v>
      </c>
      <c r="BZ1087" s="31">
        <f t="shared" si="442"/>
        <v>0</v>
      </c>
      <c r="CA1087" s="31">
        <f t="shared" si="444"/>
        <v>2.1872914199999998</v>
      </c>
      <c r="CB1087" s="31">
        <f t="shared" si="445"/>
        <v>0</v>
      </c>
      <c r="CC1087" s="31">
        <f t="shared" si="446"/>
        <v>0</v>
      </c>
      <c r="CD1087" s="31">
        <f t="shared" si="447"/>
        <v>2.1872914199999998</v>
      </c>
      <c r="CE1087" s="31">
        <f t="shared" si="448"/>
        <v>0</v>
      </c>
      <c r="CF1087" s="85" t="s">
        <v>1403</v>
      </c>
    </row>
    <row r="1088" spans="1:84" ht="54.75" customHeight="1" x14ac:dyDescent="0.25">
      <c r="A1088" s="33" t="s">
        <v>128</v>
      </c>
      <c r="B1088" s="26" t="s">
        <v>2462</v>
      </c>
      <c r="C1088" s="36" t="s">
        <v>2463</v>
      </c>
      <c r="D1088" s="63">
        <v>2019</v>
      </c>
      <c r="E1088" s="63">
        <v>2019</v>
      </c>
      <c r="F1088" s="63" t="s">
        <v>1358</v>
      </c>
      <c r="G1088" s="64">
        <v>0</v>
      </c>
      <c r="H1088" s="64">
        <f t="shared" si="434"/>
        <v>0</v>
      </c>
      <c r="I1088" s="31" t="s">
        <v>2665</v>
      </c>
      <c r="J1088" s="31">
        <f t="shared" si="437"/>
        <v>0.24998030399999996</v>
      </c>
      <c r="K1088" s="31">
        <f t="shared" si="435"/>
        <v>1.6873670519999997</v>
      </c>
      <c r="L1088" s="31" t="s">
        <v>2622</v>
      </c>
      <c r="M1088" s="64">
        <v>0</v>
      </c>
      <c r="N1088" s="31">
        <v>0</v>
      </c>
      <c r="O1088" s="65">
        <v>0</v>
      </c>
      <c r="P1088" s="28">
        <v>0</v>
      </c>
      <c r="Q1088" s="28">
        <v>0</v>
      </c>
      <c r="R1088" s="31">
        <v>0</v>
      </c>
      <c r="S1088" s="31">
        <f t="shared" si="432"/>
        <v>0</v>
      </c>
      <c r="T1088" s="31">
        <f t="shared" si="433"/>
        <v>1.6873670519999997</v>
      </c>
      <c r="U1088" s="31">
        <f t="shared" si="438"/>
        <v>0</v>
      </c>
      <c r="V1088" s="31">
        <f t="shared" si="436"/>
        <v>0</v>
      </c>
      <c r="W1088" s="31">
        <f t="shared" si="431"/>
        <v>1.6873670519999997</v>
      </c>
      <c r="X1088" s="31">
        <v>0</v>
      </c>
      <c r="Y1088" s="28">
        <v>0</v>
      </c>
      <c r="Z1088" s="28">
        <v>0</v>
      </c>
      <c r="AA1088" s="28">
        <v>0</v>
      </c>
      <c r="AB1088" s="28">
        <v>0</v>
      </c>
      <c r="AC1088" s="28">
        <v>0</v>
      </c>
      <c r="AD1088" s="28">
        <v>0</v>
      </c>
      <c r="AE1088" s="28">
        <v>0</v>
      </c>
      <c r="AF1088" s="28">
        <v>0</v>
      </c>
      <c r="AG1088" s="28">
        <v>0</v>
      </c>
      <c r="AH1088" s="28">
        <v>0</v>
      </c>
      <c r="AI1088" s="28">
        <v>0</v>
      </c>
      <c r="AJ1088" s="28">
        <v>0</v>
      </c>
      <c r="AK1088" s="28">
        <v>0</v>
      </c>
      <c r="AL1088" s="28">
        <v>0</v>
      </c>
      <c r="AM1088" s="28">
        <v>0</v>
      </c>
      <c r="AN1088" s="28">
        <v>0</v>
      </c>
      <c r="AO1088" s="28">
        <v>0</v>
      </c>
      <c r="AP1088" s="28">
        <v>0</v>
      </c>
      <c r="AQ1088" s="28">
        <v>0</v>
      </c>
      <c r="AR1088" s="28">
        <v>0</v>
      </c>
      <c r="AS1088" s="28">
        <v>0</v>
      </c>
      <c r="AT1088" s="28">
        <v>0</v>
      </c>
      <c r="AU1088" s="28">
        <v>0</v>
      </c>
      <c r="AV1088" s="28">
        <v>0</v>
      </c>
      <c r="AW1088" s="28">
        <v>0</v>
      </c>
      <c r="AX1088" s="28">
        <v>0</v>
      </c>
      <c r="AY1088" s="28">
        <v>0</v>
      </c>
      <c r="AZ1088" s="28">
        <v>0</v>
      </c>
      <c r="BA1088" s="28">
        <v>0</v>
      </c>
      <c r="BB1088" s="28">
        <v>0</v>
      </c>
      <c r="BC1088" s="28">
        <v>0</v>
      </c>
      <c r="BD1088" s="28">
        <v>0</v>
      </c>
      <c r="BE1088" s="28">
        <v>0</v>
      </c>
      <c r="BF1088" s="28">
        <v>0</v>
      </c>
      <c r="BG1088" s="28">
        <v>0</v>
      </c>
      <c r="BH1088" s="28">
        <v>0</v>
      </c>
      <c r="BI1088" s="28">
        <v>0</v>
      </c>
      <c r="BJ1088" s="28">
        <v>0</v>
      </c>
      <c r="BK1088" s="28">
        <v>0</v>
      </c>
      <c r="BL1088" s="28">
        <v>0</v>
      </c>
      <c r="BM1088" s="28">
        <v>0</v>
      </c>
      <c r="BN1088" s="28">
        <v>0</v>
      </c>
      <c r="BO1088" s="28">
        <v>0</v>
      </c>
      <c r="BP1088" s="28">
        <v>0</v>
      </c>
      <c r="BQ1088" s="28">
        <v>1.6873670519999997</v>
      </c>
      <c r="BR1088" s="28">
        <v>0</v>
      </c>
      <c r="BS1088" s="28">
        <v>0</v>
      </c>
      <c r="BT1088" s="28">
        <v>1.6873670519999997</v>
      </c>
      <c r="BU1088" s="28">
        <v>0</v>
      </c>
      <c r="BV1088" s="31">
        <f t="shared" si="443"/>
        <v>0</v>
      </c>
      <c r="BW1088" s="31">
        <f t="shared" si="439"/>
        <v>0</v>
      </c>
      <c r="BX1088" s="31">
        <f t="shared" si="440"/>
        <v>0</v>
      </c>
      <c r="BY1088" s="31">
        <f t="shared" si="441"/>
        <v>0</v>
      </c>
      <c r="BZ1088" s="31">
        <f t="shared" si="442"/>
        <v>0</v>
      </c>
      <c r="CA1088" s="31">
        <f t="shared" si="444"/>
        <v>1.6873670519999997</v>
      </c>
      <c r="CB1088" s="31">
        <f t="shared" si="445"/>
        <v>0</v>
      </c>
      <c r="CC1088" s="31">
        <f t="shared" si="446"/>
        <v>0</v>
      </c>
      <c r="CD1088" s="31">
        <f t="shared" si="447"/>
        <v>1.6873670519999997</v>
      </c>
      <c r="CE1088" s="31">
        <f t="shared" si="448"/>
        <v>0</v>
      </c>
      <c r="CF1088" s="85" t="s">
        <v>1403</v>
      </c>
    </row>
    <row r="1089" spans="1:84" ht="54.75" customHeight="1" x14ac:dyDescent="0.25">
      <c r="A1089" s="33" t="s">
        <v>128</v>
      </c>
      <c r="B1089" s="26" t="s">
        <v>2464</v>
      </c>
      <c r="C1089" s="36" t="s">
        <v>2465</v>
      </c>
      <c r="D1089" s="63">
        <v>2019</v>
      </c>
      <c r="E1089" s="63">
        <v>2019</v>
      </c>
      <c r="F1089" s="63" t="s">
        <v>1358</v>
      </c>
      <c r="G1089" s="64">
        <v>0</v>
      </c>
      <c r="H1089" s="64">
        <f t="shared" si="434"/>
        <v>0</v>
      </c>
      <c r="I1089" s="31" t="s">
        <v>2665</v>
      </c>
      <c r="J1089" s="31">
        <f t="shared" si="437"/>
        <v>1.2624899537777776</v>
      </c>
      <c r="K1089" s="31">
        <f t="shared" si="435"/>
        <v>8.5218071879999986</v>
      </c>
      <c r="L1089" s="31" t="s">
        <v>2622</v>
      </c>
      <c r="M1089" s="64">
        <v>0</v>
      </c>
      <c r="N1089" s="31">
        <v>0</v>
      </c>
      <c r="O1089" s="65">
        <v>0</v>
      </c>
      <c r="P1089" s="28">
        <v>0</v>
      </c>
      <c r="Q1089" s="28">
        <v>0</v>
      </c>
      <c r="R1089" s="31">
        <v>0</v>
      </c>
      <c r="S1089" s="31">
        <f t="shared" si="432"/>
        <v>0</v>
      </c>
      <c r="T1089" s="31">
        <f t="shared" si="433"/>
        <v>8.5218071879999986</v>
      </c>
      <c r="U1089" s="31">
        <f t="shared" si="438"/>
        <v>0</v>
      </c>
      <c r="V1089" s="31">
        <f t="shared" si="436"/>
        <v>0</v>
      </c>
      <c r="W1089" s="31">
        <f t="shared" si="431"/>
        <v>8.5218071879999986</v>
      </c>
      <c r="X1089" s="31">
        <v>0</v>
      </c>
      <c r="Y1089" s="28">
        <v>0</v>
      </c>
      <c r="Z1089" s="28">
        <v>0</v>
      </c>
      <c r="AA1089" s="28">
        <v>0</v>
      </c>
      <c r="AB1089" s="28">
        <v>0</v>
      </c>
      <c r="AC1089" s="28">
        <v>0</v>
      </c>
      <c r="AD1089" s="28">
        <v>0</v>
      </c>
      <c r="AE1089" s="28">
        <v>0</v>
      </c>
      <c r="AF1089" s="28">
        <v>0</v>
      </c>
      <c r="AG1089" s="28">
        <v>0</v>
      </c>
      <c r="AH1089" s="28">
        <v>0</v>
      </c>
      <c r="AI1089" s="28">
        <v>0</v>
      </c>
      <c r="AJ1089" s="28">
        <v>0</v>
      </c>
      <c r="AK1089" s="28">
        <v>0</v>
      </c>
      <c r="AL1089" s="28">
        <v>0</v>
      </c>
      <c r="AM1089" s="28">
        <v>0</v>
      </c>
      <c r="AN1089" s="28">
        <v>0</v>
      </c>
      <c r="AO1089" s="28">
        <v>0</v>
      </c>
      <c r="AP1089" s="28">
        <v>0</v>
      </c>
      <c r="AQ1089" s="28">
        <v>0</v>
      </c>
      <c r="AR1089" s="28">
        <v>0</v>
      </c>
      <c r="AS1089" s="28">
        <v>0</v>
      </c>
      <c r="AT1089" s="28">
        <v>0</v>
      </c>
      <c r="AU1089" s="28">
        <v>0</v>
      </c>
      <c r="AV1089" s="28">
        <v>0</v>
      </c>
      <c r="AW1089" s="28">
        <v>0</v>
      </c>
      <c r="AX1089" s="28">
        <v>0</v>
      </c>
      <c r="AY1089" s="28">
        <v>0</v>
      </c>
      <c r="AZ1089" s="28">
        <v>0</v>
      </c>
      <c r="BA1089" s="28">
        <v>0</v>
      </c>
      <c r="BB1089" s="28">
        <v>0</v>
      </c>
      <c r="BC1089" s="28">
        <v>0</v>
      </c>
      <c r="BD1089" s="28">
        <v>0</v>
      </c>
      <c r="BE1089" s="28">
        <v>0</v>
      </c>
      <c r="BF1089" s="28">
        <v>0</v>
      </c>
      <c r="BG1089" s="28">
        <v>0</v>
      </c>
      <c r="BH1089" s="28">
        <v>0</v>
      </c>
      <c r="BI1089" s="28">
        <v>0</v>
      </c>
      <c r="BJ1089" s="28">
        <v>0</v>
      </c>
      <c r="BK1089" s="28">
        <v>0</v>
      </c>
      <c r="BL1089" s="28">
        <v>0</v>
      </c>
      <c r="BM1089" s="28">
        <v>0</v>
      </c>
      <c r="BN1089" s="28">
        <v>0</v>
      </c>
      <c r="BO1089" s="28">
        <v>0</v>
      </c>
      <c r="BP1089" s="28">
        <v>0</v>
      </c>
      <c r="BQ1089" s="28">
        <v>8.5218071879999986</v>
      </c>
      <c r="BR1089" s="28">
        <v>0</v>
      </c>
      <c r="BS1089" s="28">
        <v>0</v>
      </c>
      <c r="BT1089" s="28">
        <v>8.5218071879999986</v>
      </c>
      <c r="BU1089" s="28">
        <v>0</v>
      </c>
      <c r="BV1089" s="31">
        <f t="shared" si="443"/>
        <v>0</v>
      </c>
      <c r="BW1089" s="31">
        <f t="shared" si="439"/>
        <v>0</v>
      </c>
      <c r="BX1089" s="31">
        <f t="shared" si="440"/>
        <v>0</v>
      </c>
      <c r="BY1089" s="31">
        <f t="shared" si="441"/>
        <v>0</v>
      </c>
      <c r="BZ1089" s="31">
        <f t="shared" si="442"/>
        <v>0</v>
      </c>
      <c r="CA1089" s="31">
        <f t="shared" si="444"/>
        <v>8.5218071879999986</v>
      </c>
      <c r="CB1089" s="31">
        <f t="shared" si="445"/>
        <v>0</v>
      </c>
      <c r="CC1089" s="31">
        <f t="shared" si="446"/>
        <v>0</v>
      </c>
      <c r="CD1089" s="31">
        <f t="shared" si="447"/>
        <v>8.5218071879999986</v>
      </c>
      <c r="CE1089" s="31">
        <f t="shared" si="448"/>
        <v>0</v>
      </c>
      <c r="CF1089" s="85" t="s">
        <v>1403</v>
      </c>
    </row>
    <row r="1090" spans="1:84" ht="54.75" customHeight="1" x14ac:dyDescent="0.25">
      <c r="A1090" s="33" t="s">
        <v>128</v>
      </c>
      <c r="B1090" s="26" t="s">
        <v>2466</v>
      </c>
      <c r="C1090" s="36" t="s">
        <v>2467</v>
      </c>
      <c r="D1090" s="63">
        <v>2019</v>
      </c>
      <c r="E1090" s="63">
        <v>2019</v>
      </c>
      <c r="F1090" s="63" t="s">
        <v>1358</v>
      </c>
      <c r="G1090" s="64">
        <v>0</v>
      </c>
      <c r="H1090" s="64">
        <f t="shared" si="434"/>
        <v>0</v>
      </c>
      <c r="I1090" s="31" t="s">
        <v>2665</v>
      </c>
      <c r="J1090" s="31">
        <f t="shared" si="437"/>
        <v>1.9465944355555556</v>
      </c>
      <c r="K1090" s="31">
        <f t="shared" si="435"/>
        <v>13.139512440000001</v>
      </c>
      <c r="L1090" s="31" t="s">
        <v>2622</v>
      </c>
      <c r="M1090" s="64">
        <v>0</v>
      </c>
      <c r="N1090" s="31">
        <v>0</v>
      </c>
      <c r="O1090" s="65">
        <v>0</v>
      </c>
      <c r="P1090" s="28">
        <v>0</v>
      </c>
      <c r="Q1090" s="28">
        <v>0</v>
      </c>
      <c r="R1090" s="31">
        <v>0</v>
      </c>
      <c r="S1090" s="31">
        <f t="shared" si="432"/>
        <v>0</v>
      </c>
      <c r="T1090" s="31">
        <f t="shared" si="433"/>
        <v>13.139512440000001</v>
      </c>
      <c r="U1090" s="31">
        <f t="shared" si="438"/>
        <v>0</v>
      </c>
      <c r="V1090" s="31">
        <f t="shared" si="436"/>
        <v>0</v>
      </c>
      <c r="W1090" s="31">
        <f t="shared" ref="W1090:W1153" si="449">AC1090+BQ1090</f>
        <v>13.139512440000001</v>
      </c>
      <c r="X1090" s="31">
        <v>0</v>
      </c>
      <c r="Y1090" s="28">
        <v>0</v>
      </c>
      <c r="Z1090" s="28">
        <v>0</v>
      </c>
      <c r="AA1090" s="28">
        <v>0</v>
      </c>
      <c r="AB1090" s="28">
        <v>0</v>
      </c>
      <c r="AC1090" s="28">
        <v>0</v>
      </c>
      <c r="AD1090" s="28">
        <v>0</v>
      </c>
      <c r="AE1090" s="28">
        <v>0</v>
      </c>
      <c r="AF1090" s="28">
        <v>0</v>
      </c>
      <c r="AG1090" s="28">
        <v>0</v>
      </c>
      <c r="AH1090" s="28">
        <v>0</v>
      </c>
      <c r="AI1090" s="28">
        <v>0</v>
      </c>
      <c r="AJ1090" s="28">
        <v>0</v>
      </c>
      <c r="AK1090" s="28">
        <v>0</v>
      </c>
      <c r="AL1090" s="28">
        <v>0</v>
      </c>
      <c r="AM1090" s="28">
        <v>0</v>
      </c>
      <c r="AN1090" s="28">
        <v>0</v>
      </c>
      <c r="AO1090" s="28">
        <v>0</v>
      </c>
      <c r="AP1090" s="28">
        <v>0</v>
      </c>
      <c r="AQ1090" s="28">
        <v>0</v>
      </c>
      <c r="AR1090" s="28">
        <v>0</v>
      </c>
      <c r="AS1090" s="28">
        <v>0</v>
      </c>
      <c r="AT1090" s="28">
        <v>0</v>
      </c>
      <c r="AU1090" s="28">
        <v>0</v>
      </c>
      <c r="AV1090" s="28">
        <v>0</v>
      </c>
      <c r="AW1090" s="28">
        <v>0</v>
      </c>
      <c r="AX1090" s="28">
        <v>0</v>
      </c>
      <c r="AY1090" s="28">
        <v>0</v>
      </c>
      <c r="AZ1090" s="28">
        <v>0</v>
      </c>
      <c r="BA1090" s="28">
        <v>0</v>
      </c>
      <c r="BB1090" s="28">
        <v>0</v>
      </c>
      <c r="BC1090" s="28">
        <v>0</v>
      </c>
      <c r="BD1090" s="28">
        <v>0</v>
      </c>
      <c r="BE1090" s="28">
        <v>0</v>
      </c>
      <c r="BF1090" s="28">
        <v>0</v>
      </c>
      <c r="BG1090" s="28">
        <v>0</v>
      </c>
      <c r="BH1090" s="28">
        <v>0</v>
      </c>
      <c r="BI1090" s="28">
        <v>0</v>
      </c>
      <c r="BJ1090" s="28">
        <v>0</v>
      </c>
      <c r="BK1090" s="28">
        <v>0</v>
      </c>
      <c r="BL1090" s="28">
        <v>0</v>
      </c>
      <c r="BM1090" s="28">
        <v>0</v>
      </c>
      <c r="BN1090" s="28">
        <v>0</v>
      </c>
      <c r="BO1090" s="28">
        <v>0</v>
      </c>
      <c r="BP1090" s="28">
        <v>0</v>
      </c>
      <c r="BQ1090" s="28">
        <v>13.139512440000001</v>
      </c>
      <c r="BR1090" s="28">
        <v>0</v>
      </c>
      <c r="BS1090" s="28">
        <v>0</v>
      </c>
      <c r="BT1090" s="28">
        <v>13.139512440000001</v>
      </c>
      <c r="BU1090" s="28">
        <v>0</v>
      </c>
      <c r="BV1090" s="31">
        <f t="shared" si="443"/>
        <v>0</v>
      </c>
      <c r="BW1090" s="31">
        <f t="shared" si="439"/>
        <v>0</v>
      </c>
      <c r="BX1090" s="31">
        <f t="shared" si="440"/>
        <v>0</v>
      </c>
      <c r="BY1090" s="31">
        <f t="shared" si="441"/>
        <v>0</v>
      </c>
      <c r="BZ1090" s="31">
        <f t="shared" si="442"/>
        <v>0</v>
      </c>
      <c r="CA1090" s="31">
        <f t="shared" si="444"/>
        <v>13.139512440000001</v>
      </c>
      <c r="CB1090" s="31">
        <f t="shared" si="445"/>
        <v>0</v>
      </c>
      <c r="CC1090" s="31">
        <f t="shared" si="446"/>
        <v>0</v>
      </c>
      <c r="CD1090" s="31">
        <f t="shared" si="447"/>
        <v>13.139512440000001</v>
      </c>
      <c r="CE1090" s="31">
        <f t="shared" si="448"/>
        <v>0</v>
      </c>
      <c r="CF1090" s="85" t="s">
        <v>1403</v>
      </c>
    </row>
    <row r="1091" spans="1:84" ht="54.75" customHeight="1" x14ac:dyDescent="0.25">
      <c r="A1091" s="9" t="s">
        <v>130</v>
      </c>
      <c r="B1091" s="16" t="s">
        <v>131</v>
      </c>
      <c r="C1091" s="6" t="s">
        <v>80</v>
      </c>
      <c r="D1091" s="60" t="s">
        <v>1358</v>
      </c>
      <c r="E1091" s="60" t="s">
        <v>1358</v>
      </c>
      <c r="F1091" s="60" t="s">
        <v>1358</v>
      </c>
      <c r="G1091" s="61">
        <v>0</v>
      </c>
      <c r="H1091" s="61">
        <f t="shared" si="434"/>
        <v>0</v>
      </c>
      <c r="I1091" s="30">
        <v>0</v>
      </c>
      <c r="J1091" s="30">
        <v>0</v>
      </c>
      <c r="K1091" s="30">
        <f t="shared" si="435"/>
        <v>0</v>
      </c>
      <c r="L1091" s="30" t="s">
        <v>1358</v>
      </c>
      <c r="M1091" s="64">
        <v>0</v>
      </c>
      <c r="N1091" s="30">
        <v>0</v>
      </c>
      <c r="O1091" s="62">
        <v>0</v>
      </c>
      <c r="P1091" s="62">
        <v>0</v>
      </c>
      <c r="Q1091" s="62">
        <v>0</v>
      </c>
      <c r="R1091" s="62">
        <v>0</v>
      </c>
      <c r="S1091" s="30">
        <f t="shared" si="432"/>
        <v>1.6175675999999997</v>
      </c>
      <c r="T1091" s="30">
        <f t="shared" si="433"/>
        <v>0</v>
      </c>
      <c r="U1091" s="30">
        <f t="shared" si="438"/>
        <v>1.6175675999999997</v>
      </c>
      <c r="V1091" s="30">
        <f t="shared" si="436"/>
        <v>0</v>
      </c>
      <c r="W1091" s="30">
        <f t="shared" si="449"/>
        <v>0</v>
      </c>
      <c r="X1091" s="30">
        <f>X1092+X1093+X1095+X1097</f>
        <v>1.6175675999999997</v>
      </c>
      <c r="Y1091" s="30">
        <v>0</v>
      </c>
      <c r="Z1091" s="30">
        <v>0</v>
      </c>
      <c r="AA1091" s="30">
        <v>0</v>
      </c>
      <c r="AB1091" s="30">
        <v>0</v>
      </c>
      <c r="AC1091" s="30">
        <v>0</v>
      </c>
      <c r="AD1091" s="30">
        <v>0</v>
      </c>
      <c r="AE1091" s="30">
        <v>0</v>
      </c>
      <c r="AF1091" s="30">
        <v>0</v>
      </c>
      <c r="AG1091" s="30">
        <v>0</v>
      </c>
      <c r="AH1091" s="30">
        <v>0</v>
      </c>
      <c r="AI1091" s="30">
        <v>0</v>
      </c>
      <c r="AJ1091" s="30">
        <v>0</v>
      </c>
      <c r="AK1091" s="30">
        <v>0</v>
      </c>
      <c r="AL1091" s="30">
        <v>0</v>
      </c>
      <c r="AM1091" s="30">
        <v>0</v>
      </c>
      <c r="AN1091" s="30">
        <v>0</v>
      </c>
      <c r="AO1091" s="30">
        <v>0</v>
      </c>
      <c r="AP1091" s="30">
        <v>0</v>
      </c>
      <c r="AQ1091" s="30">
        <v>0</v>
      </c>
      <c r="AR1091" s="30">
        <v>0</v>
      </c>
      <c r="AS1091" s="30">
        <v>0</v>
      </c>
      <c r="AT1091" s="30">
        <v>0</v>
      </c>
      <c r="AU1091" s="30">
        <v>0</v>
      </c>
      <c r="AV1091" s="30">
        <v>0</v>
      </c>
      <c r="AW1091" s="30">
        <v>0</v>
      </c>
      <c r="AX1091" s="30">
        <v>0</v>
      </c>
      <c r="AY1091" s="30">
        <v>0</v>
      </c>
      <c r="AZ1091" s="30">
        <v>0</v>
      </c>
      <c r="BA1091" s="30">
        <v>0</v>
      </c>
      <c r="BB1091" s="30">
        <v>0</v>
      </c>
      <c r="BC1091" s="30">
        <v>0</v>
      </c>
      <c r="BD1091" s="30">
        <v>0</v>
      </c>
      <c r="BE1091" s="30">
        <v>0</v>
      </c>
      <c r="BF1091" s="30">
        <v>0</v>
      </c>
      <c r="BG1091" s="30">
        <v>0</v>
      </c>
      <c r="BH1091" s="30">
        <v>0</v>
      </c>
      <c r="BI1091" s="30">
        <v>0</v>
      </c>
      <c r="BJ1091" s="30">
        <v>0</v>
      </c>
      <c r="BK1091" s="30">
        <v>0</v>
      </c>
      <c r="BL1091" s="30">
        <v>0</v>
      </c>
      <c r="BM1091" s="30">
        <v>0</v>
      </c>
      <c r="BN1091" s="30">
        <v>0</v>
      </c>
      <c r="BO1091" s="30">
        <v>0</v>
      </c>
      <c r="BP1091" s="30">
        <v>0</v>
      </c>
      <c r="BQ1091" s="30">
        <v>0</v>
      </c>
      <c r="BR1091" s="30">
        <v>0</v>
      </c>
      <c r="BS1091" s="30">
        <v>0</v>
      </c>
      <c r="BT1091" s="30">
        <v>0</v>
      </c>
      <c r="BU1091" s="30">
        <v>0</v>
      </c>
      <c r="BV1091" s="30">
        <f t="shared" si="443"/>
        <v>0</v>
      </c>
      <c r="BW1091" s="30">
        <f t="shared" si="439"/>
        <v>0</v>
      </c>
      <c r="BX1091" s="30">
        <f t="shared" si="440"/>
        <v>0</v>
      </c>
      <c r="BY1091" s="30">
        <f t="shared" si="441"/>
        <v>0</v>
      </c>
      <c r="BZ1091" s="30">
        <f t="shared" si="442"/>
        <v>0</v>
      </c>
      <c r="CA1091" s="30">
        <f t="shared" si="444"/>
        <v>0</v>
      </c>
      <c r="CB1091" s="30">
        <f t="shared" si="445"/>
        <v>0</v>
      </c>
      <c r="CC1091" s="30">
        <f t="shared" si="446"/>
        <v>0</v>
      </c>
      <c r="CD1091" s="30">
        <f t="shared" si="447"/>
        <v>0</v>
      </c>
      <c r="CE1091" s="30">
        <f t="shared" si="448"/>
        <v>0</v>
      </c>
      <c r="CF1091" s="91" t="s">
        <v>1358</v>
      </c>
    </row>
    <row r="1092" spans="1:84" ht="54.75" customHeight="1" x14ac:dyDescent="0.25">
      <c r="A1092" s="9" t="s">
        <v>132</v>
      </c>
      <c r="B1092" s="16" t="s">
        <v>133</v>
      </c>
      <c r="C1092" s="6" t="s">
        <v>80</v>
      </c>
      <c r="D1092" s="60" t="s">
        <v>1358</v>
      </c>
      <c r="E1092" s="60" t="s">
        <v>1358</v>
      </c>
      <c r="F1092" s="60" t="s">
        <v>1358</v>
      </c>
      <c r="G1092" s="61">
        <f>G1094</f>
        <v>0.16741238175074322</v>
      </c>
      <c r="H1092" s="61">
        <f t="shared" si="434"/>
        <v>1.1798300257999998</v>
      </c>
      <c r="I1092" s="30">
        <v>0</v>
      </c>
      <c r="J1092" s="30">
        <f>J1094</f>
        <v>4.5136326215494148E-2</v>
      </c>
      <c r="K1092" s="30">
        <f t="shared" si="435"/>
        <v>0.54751470580000006</v>
      </c>
      <c r="L1092" s="30" t="s">
        <v>1358</v>
      </c>
      <c r="M1092" s="30">
        <f>M1094</f>
        <v>0</v>
      </c>
      <c r="N1092" s="30">
        <v>0</v>
      </c>
      <c r="O1092" s="62">
        <v>1.4729783327999999</v>
      </c>
      <c r="P1092" s="62">
        <v>1.6939250827199999</v>
      </c>
      <c r="Q1092" s="62">
        <v>9.5421835777840016</v>
      </c>
      <c r="R1092" s="62">
        <v>10.973511114451599</v>
      </c>
      <c r="S1092" s="30">
        <f t="shared" si="432"/>
        <v>1.4410991200000001</v>
      </c>
      <c r="T1092" s="30">
        <f t="shared" si="433"/>
        <v>6.0387507878000006</v>
      </c>
      <c r="U1092" s="30">
        <f t="shared" si="438"/>
        <v>1.4410991200000001</v>
      </c>
      <c r="V1092" s="30">
        <f t="shared" si="436"/>
        <v>0.32926719999999998</v>
      </c>
      <c r="W1092" s="30">
        <f t="shared" si="449"/>
        <v>2.7456180410000002</v>
      </c>
      <c r="X1092" s="30">
        <f>X1093+X1094+X1096+X1098</f>
        <v>0.80878379999999983</v>
      </c>
      <c r="Y1092" s="30">
        <f t="shared" ref="Y1092:BF1092" si="450">Y1094</f>
        <v>0</v>
      </c>
      <c r="Z1092" s="30">
        <f t="shared" si="450"/>
        <v>0</v>
      </c>
      <c r="AA1092" s="30">
        <f t="shared" si="450"/>
        <v>0</v>
      </c>
      <c r="AB1092" s="30">
        <f t="shared" si="450"/>
        <v>0</v>
      </c>
      <c r="AC1092" s="30">
        <f t="shared" si="450"/>
        <v>2.7456180410000002</v>
      </c>
      <c r="AD1092" s="30">
        <f t="shared" si="450"/>
        <v>0</v>
      </c>
      <c r="AE1092" s="30">
        <f t="shared" si="450"/>
        <v>0</v>
      </c>
      <c r="AF1092" s="30">
        <f t="shared" si="450"/>
        <v>2.7456180410000002</v>
      </c>
      <c r="AG1092" s="30">
        <f t="shared" si="450"/>
        <v>0</v>
      </c>
      <c r="AH1092" s="30">
        <f t="shared" si="450"/>
        <v>0.16452032</v>
      </c>
      <c r="AI1092" s="30">
        <f t="shared" si="450"/>
        <v>0</v>
      </c>
      <c r="AJ1092" s="30">
        <f t="shared" si="450"/>
        <v>0</v>
      </c>
      <c r="AK1092" s="30">
        <f t="shared" si="450"/>
        <v>0.16452032</v>
      </c>
      <c r="AL1092" s="30">
        <f t="shared" si="450"/>
        <v>0</v>
      </c>
      <c r="AM1092" s="30">
        <f t="shared" si="450"/>
        <v>0.1417407386</v>
      </c>
      <c r="AN1092" s="30">
        <f t="shared" si="450"/>
        <v>0</v>
      </c>
      <c r="AO1092" s="30">
        <f t="shared" si="450"/>
        <v>0</v>
      </c>
      <c r="AP1092" s="30">
        <f t="shared" si="450"/>
        <v>0.1417407386</v>
      </c>
      <c r="AQ1092" s="30">
        <f t="shared" si="450"/>
        <v>0</v>
      </c>
      <c r="AR1092" s="30">
        <f t="shared" si="450"/>
        <v>8.9899999999999994E-2</v>
      </c>
      <c r="AS1092" s="30">
        <f t="shared" si="450"/>
        <v>0</v>
      </c>
      <c r="AT1092" s="30">
        <f t="shared" si="450"/>
        <v>0</v>
      </c>
      <c r="AU1092" s="30">
        <f t="shared" si="450"/>
        <v>8.9899999999999994E-2</v>
      </c>
      <c r="AV1092" s="30">
        <f t="shared" si="450"/>
        <v>0</v>
      </c>
      <c r="AW1092" s="30">
        <f t="shared" si="450"/>
        <v>0.1368</v>
      </c>
      <c r="AX1092" s="30">
        <f t="shared" si="450"/>
        <v>0</v>
      </c>
      <c r="AY1092" s="30">
        <f t="shared" si="450"/>
        <v>0</v>
      </c>
      <c r="AZ1092" s="30">
        <f t="shared" si="450"/>
        <v>0.1368</v>
      </c>
      <c r="BA1092" s="30">
        <f t="shared" si="450"/>
        <v>0</v>
      </c>
      <c r="BB1092" s="30">
        <f t="shared" si="450"/>
        <v>4.8627799999999999E-2</v>
      </c>
      <c r="BC1092" s="30">
        <f t="shared" si="450"/>
        <v>0</v>
      </c>
      <c r="BD1092" s="30">
        <f t="shared" si="450"/>
        <v>0</v>
      </c>
      <c r="BE1092" s="30">
        <f t="shared" si="450"/>
        <v>4.8627799999999999E-2</v>
      </c>
      <c r="BF1092" s="30">
        <f t="shared" si="450"/>
        <v>0</v>
      </c>
      <c r="BG1092" s="30">
        <v>0.2689739672</v>
      </c>
      <c r="BH1092" s="30">
        <f>BH1094</f>
        <v>0</v>
      </c>
      <c r="BI1092" s="30">
        <f>BI1094</f>
        <v>0</v>
      </c>
      <c r="BJ1092" s="30">
        <v>0.2689739672</v>
      </c>
      <c r="BK1092" s="30">
        <f t="shared" ref="BK1092:BU1092" si="451">BK1094</f>
        <v>0</v>
      </c>
      <c r="BL1092" s="30">
        <f t="shared" si="451"/>
        <v>0.32926719999999998</v>
      </c>
      <c r="BM1092" s="30">
        <f t="shared" si="451"/>
        <v>0</v>
      </c>
      <c r="BN1092" s="30">
        <f t="shared" si="451"/>
        <v>0</v>
      </c>
      <c r="BO1092" s="30">
        <f t="shared" si="451"/>
        <v>0.32926719999999998</v>
      </c>
      <c r="BP1092" s="30">
        <f t="shared" si="451"/>
        <v>0</v>
      </c>
      <c r="BQ1092" s="30">
        <v>0</v>
      </c>
      <c r="BR1092" s="30">
        <f t="shared" si="451"/>
        <v>0</v>
      </c>
      <c r="BS1092" s="30">
        <f t="shared" si="451"/>
        <v>0</v>
      </c>
      <c r="BT1092" s="30">
        <v>0</v>
      </c>
      <c r="BU1092" s="30">
        <f t="shared" si="451"/>
        <v>0</v>
      </c>
      <c r="BV1092" s="30">
        <f t="shared" si="443"/>
        <v>1.1798300257999998</v>
      </c>
      <c r="BW1092" s="30">
        <f t="shared" si="439"/>
        <v>0</v>
      </c>
      <c r="BX1092" s="30">
        <f t="shared" si="440"/>
        <v>0</v>
      </c>
      <c r="BY1092" s="30">
        <f t="shared" si="441"/>
        <v>1.1798300257999998</v>
      </c>
      <c r="BZ1092" s="30">
        <f t="shared" si="442"/>
        <v>0</v>
      </c>
      <c r="CA1092" s="30">
        <f t="shared" si="444"/>
        <v>0.54751470580000006</v>
      </c>
      <c r="CB1092" s="30">
        <f t="shared" si="445"/>
        <v>0</v>
      </c>
      <c r="CC1092" s="30">
        <f t="shared" si="446"/>
        <v>0</v>
      </c>
      <c r="CD1092" s="30">
        <f t="shared" si="447"/>
        <v>0.54751470580000006</v>
      </c>
      <c r="CE1092" s="30">
        <f t="shared" si="448"/>
        <v>0</v>
      </c>
      <c r="CF1092" s="91" t="s">
        <v>1358</v>
      </c>
    </row>
    <row r="1093" spans="1:84" ht="54.75" customHeight="1" x14ac:dyDescent="0.25">
      <c r="A1093" s="9" t="s">
        <v>134</v>
      </c>
      <c r="B1093" s="16" t="s">
        <v>135</v>
      </c>
      <c r="C1093" s="6" t="s">
        <v>80</v>
      </c>
      <c r="D1093" s="60" t="s">
        <v>1358</v>
      </c>
      <c r="E1093" s="60" t="s">
        <v>1358</v>
      </c>
      <c r="F1093" s="60" t="s">
        <v>1358</v>
      </c>
      <c r="G1093" s="61">
        <v>0</v>
      </c>
      <c r="H1093" s="61">
        <f t="shared" si="434"/>
        <v>0</v>
      </c>
      <c r="I1093" s="30">
        <v>0</v>
      </c>
      <c r="J1093" s="30">
        <v>0</v>
      </c>
      <c r="K1093" s="30">
        <f t="shared" si="435"/>
        <v>0</v>
      </c>
      <c r="L1093" s="30" t="s">
        <v>1358</v>
      </c>
      <c r="M1093" s="30">
        <v>0</v>
      </c>
      <c r="N1093" s="30">
        <v>0</v>
      </c>
      <c r="O1093" s="62">
        <v>0</v>
      </c>
      <c r="P1093" s="62">
        <v>0</v>
      </c>
      <c r="Q1093" s="62">
        <v>0</v>
      </c>
      <c r="R1093" s="62">
        <v>0</v>
      </c>
      <c r="S1093" s="30">
        <f t="shared" si="432"/>
        <v>0.53918919999999992</v>
      </c>
      <c r="T1093" s="30">
        <f t="shared" si="433"/>
        <v>0</v>
      </c>
      <c r="U1093" s="30">
        <f t="shared" si="438"/>
        <v>0.53918919999999992</v>
      </c>
      <c r="V1093" s="30">
        <f t="shared" si="436"/>
        <v>0</v>
      </c>
      <c r="W1093" s="30">
        <f t="shared" si="449"/>
        <v>0</v>
      </c>
      <c r="X1093" s="30">
        <f>X1094+X1095+X1097+X1099</f>
        <v>0.53918919999999992</v>
      </c>
      <c r="Y1093" s="30">
        <v>0</v>
      </c>
      <c r="Z1093" s="30">
        <v>0</v>
      </c>
      <c r="AA1093" s="30">
        <v>0</v>
      </c>
      <c r="AB1093" s="30">
        <v>0</v>
      </c>
      <c r="AC1093" s="30">
        <v>0</v>
      </c>
      <c r="AD1093" s="30">
        <v>0</v>
      </c>
      <c r="AE1093" s="30">
        <v>0</v>
      </c>
      <c r="AF1093" s="30">
        <v>0</v>
      </c>
      <c r="AG1093" s="30">
        <v>0</v>
      </c>
      <c r="AH1093" s="30">
        <v>0</v>
      </c>
      <c r="AI1093" s="30">
        <v>0</v>
      </c>
      <c r="AJ1093" s="30">
        <v>0</v>
      </c>
      <c r="AK1093" s="30">
        <v>0</v>
      </c>
      <c r="AL1093" s="30">
        <v>0</v>
      </c>
      <c r="AM1093" s="30">
        <v>0</v>
      </c>
      <c r="AN1093" s="30">
        <v>0</v>
      </c>
      <c r="AO1093" s="30">
        <v>0</v>
      </c>
      <c r="AP1093" s="30">
        <v>0</v>
      </c>
      <c r="AQ1093" s="30">
        <v>0</v>
      </c>
      <c r="AR1093" s="30">
        <v>0</v>
      </c>
      <c r="AS1093" s="30">
        <v>0</v>
      </c>
      <c r="AT1093" s="30">
        <v>0</v>
      </c>
      <c r="AU1093" s="30">
        <v>0</v>
      </c>
      <c r="AV1093" s="30">
        <v>0</v>
      </c>
      <c r="AW1093" s="30">
        <v>0</v>
      </c>
      <c r="AX1093" s="30">
        <v>0</v>
      </c>
      <c r="AY1093" s="30">
        <v>0</v>
      </c>
      <c r="AZ1093" s="30">
        <v>0</v>
      </c>
      <c r="BA1093" s="30">
        <v>0</v>
      </c>
      <c r="BB1093" s="30">
        <v>0</v>
      </c>
      <c r="BC1093" s="30">
        <v>0</v>
      </c>
      <c r="BD1093" s="30">
        <v>0</v>
      </c>
      <c r="BE1093" s="30">
        <v>0</v>
      </c>
      <c r="BF1093" s="30">
        <v>0</v>
      </c>
      <c r="BG1093" s="30">
        <v>0</v>
      </c>
      <c r="BH1093" s="30">
        <v>0</v>
      </c>
      <c r="BI1093" s="30">
        <v>0</v>
      </c>
      <c r="BJ1093" s="30">
        <v>0</v>
      </c>
      <c r="BK1093" s="30">
        <v>0</v>
      </c>
      <c r="BL1093" s="30">
        <v>0</v>
      </c>
      <c r="BM1093" s="30">
        <v>0</v>
      </c>
      <c r="BN1093" s="30">
        <v>0</v>
      </c>
      <c r="BO1093" s="30">
        <v>0</v>
      </c>
      <c r="BP1093" s="30">
        <v>0</v>
      </c>
      <c r="BQ1093" s="30">
        <v>0</v>
      </c>
      <c r="BR1093" s="30">
        <v>0</v>
      </c>
      <c r="BS1093" s="30">
        <v>0</v>
      </c>
      <c r="BT1093" s="30">
        <v>0</v>
      </c>
      <c r="BU1093" s="30">
        <v>0</v>
      </c>
      <c r="BV1093" s="30">
        <f t="shared" si="443"/>
        <v>0</v>
      </c>
      <c r="BW1093" s="30">
        <f t="shared" si="439"/>
        <v>0</v>
      </c>
      <c r="BX1093" s="30">
        <f t="shared" si="440"/>
        <v>0</v>
      </c>
      <c r="BY1093" s="30">
        <f t="shared" si="441"/>
        <v>0</v>
      </c>
      <c r="BZ1093" s="30">
        <f t="shared" si="442"/>
        <v>0</v>
      </c>
      <c r="CA1093" s="30">
        <f t="shared" si="444"/>
        <v>0</v>
      </c>
      <c r="CB1093" s="30">
        <f t="shared" si="445"/>
        <v>0</v>
      </c>
      <c r="CC1093" s="30">
        <f t="shared" si="446"/>
        <v>0</v>
      </c>
      <c r="CD1093" s="30">
        <f t="shared" si="447"/>
        <v>0</v>
      </c>
      <c r="CE1093" s="30">
        <f t="shared" si="448"/>
        <v>0</v>
      </c>
      <c r="CF1093" s="91" t="s">
        <v>1358</v>
      </c>
    </row>
    <row r="1094" spans="1:84" ht="28.5" x14ac:dyDescent="0.25">
      <c r="A1094" s="9" t="s">
        <v>136</v>
      </c>
      <c r="B1094" s="16" t="s">
        <v>137</v>
      </c>
      <c r="C1094" s="6" t="s">
        <v>80</v>
      </c>
      <c r="D1094" s="60" t="s">
        <v>1358</v>
      </c>
      <c r="E1094" s="60" t="s">
        <v>1358</v>
      </c>
      <c r="F1094" s="60" t="s">
        <v>1358</v>
      </c>
      <c r="G1094" s="61">
        <f>SUM(G1095:G1105)</f>
        <v>0.16741238175074322</v>
      </c>
      <c r="H1094" s="61">
        <f t="shared" si="434"/>
        <v>1.1798300257999998</v>
      </c>
      <c r="I1094" s="30">
        <v>0</v>
      </c>
      <c r="J1094" s="30">
        <f>SUM(J1095:J1105)</f>
        <v>4.5136326215494148E-2</v>
      </c>
      <c r="K1094" s="30">
        <f t="shared" si="435"/>
        <v>0.54751470580000006</v>
      </c>
      <c r="L1094" s="30" t="s">
        <v>1358</v>
      </c>
      <c r="M1094" s="30">
        <f>SUM(M1095:M1105)</f>
        <v>0</v>
      </c>
      <c r="N1094" s="30">
        <v>0</v>
      </c>
      <c r="O1094" s="62">
        <v>1.4729783327999999</v>
      </c>
      <c r="P1094" s="62">
        <v>1.6939250827199999</v>
      </c>
      <c r="Q1094" s="62">
        <v>9.5421835777840016</v>
      </c>
      <c r="R1094" s="62">
        <v>10.973511114451599</v>
      </c>
      <c r="S1094" s="30">
        <f t="shared" si="432"/>
        <v>0.90190991999999992</v>
      </c>
      <c r="T1094" s="30">
        <f t="shared" si="433"/>
        <v>6.0387507878000006</v>
      </c>
      <c r="U1094" s="30">
        <f t="shared" si="438"/>
        <v>0.90190991999999992</v>
      </c>
      <c r="V1094" s="30">
        <f t="shared" si="436"/>
        <v>0.32926719999999998</v>
      </c>
      <c r="W1094" s="30">
        <f t="shared" si="449"/>
        <v>2.7456180410000002</v>
      </c>
      <c r="X1094" s="30">
        <f>X1095+X1096+X1098+X1100</f>
        <v>0.26959459999999996</v>
      </c>
      <c r="Y1094" s="30">
        <f t="shared" ref="Y1094:AQ1094" si="452">SUM(Y1095:Y1097)</f>
        <v>0</v>
      </c>
      <c r="Z1094" s="30">
        <f t="shared" si="452"/>
        <v>0</v>
      </c>
      <c r="AA1094" s="30">
        <f t="shared" si="452"/>
        <v>0</v>
      </c>
      <c r="AB1094" s="30">
        <f t="shared" si="452"/>
        <v>0</v>
      </c>
      <c r="AC1094" s="30">
        <f t="shared" si="452"/>
        <v>2.7456180410000002</v>
      </c>
      <c r="AD1094" s="30">
        <f t="shared" si="452"/>
        <v>0</v>
      </c>
      <c r="AE1094" s="30">
        <f t="shared" si="452"/>
        <v>0</v>
      </c>
      <c r="AF1094" s="30">
        <f t="shared" si="452"/>
        <v>2.7456180410000002</v>
      </c>
      <c r="AG1094" s="30">
        <f t="shared" si="452"/>
        <v>0</v>
      </c>
      <c r="AH1094" s="30">
        <f t="shared" si="452"/>
        <v>0.16452032</v>
      </c>
      <c r="AI1094" s="30">
        <f t="shared" si="452"/>
        <v>0</v>
      </c>
      <c r="AJ1094" s="30">
        <f t="shared" si="452"/>
        <v>0</v>
      </c>
      <c r="AK1094" s="30">
        <f t="shared" si="452"/>
        <v>0.16452032</v>
      </c>
      <c r="AL1094" s="30">
        <f t="shared" si="452"/>
        <v>0</v>
      </c>
      <c r="AM1094" s="30">
        <f t="shared" si="452"/>
        <v>0.1417407386</v>
      </c>
      <c r="AN1094" s="30">
        <f t="shared" si="452"/>
        <v>0</v>
      </c>
      <c r="AO1094" s="30">
        <f t="shared" si="452"/>
        <v>0</v>
      </c>
      <c r="AP1094" s="30">
        <f t="shared" si="452"/>
        <v>0.1417407386</v>
      </c>
      <c r="AQ1094" s="30">
        <f t="shared" si="452"/>
        <v>0</v>
      </c>
      <c r="AR1094" s="30">
        <f>SUM(AR1095:AR1099)</f>
        <v>8.9899999999999994E-2</v>
      </c>
      <c r="AS1094" s="30">
        <f>SUM(AS1095:AS1097)</f>
        <v>0</v>
      </c>
      <c r="AT1094" s="30">
        <f>SUM(AT1095:AT1097)</f>
        <v>0</v>
      </c>
      <c r="AU1094" s="30">
        <f>SUM(AU1095:AU1099)</f>
        <v>8.9899999999999994E-2</v>
      </c>
      <c r="AV1094" s="30">
        <f>SUM(AV1095:AV1097)</f>
        <v>0</v>
      </c>
      <c r="AW1094" s="30">
        <f>SUM(AW1095:AW1099)</f>
        <v>0.1368</v>
      </c>
      <c r="AX1094" s="30">
        <f>SUM(AX1095:AX1097)</f>
        <v>0</v>
      </c>
      <c r="AY1094" s="30">
        <f>SUM(AY1095:AY1097)</f>
        <v>0</v>
      </c>
      <c r="AZ1094" s="30">
        <f>SUM(AZ1095:AZ1099)</f>
        <v>0.1368</v>
      </c>
      <c r="BA1094" s="30">
        <f>SUM(BA1095:BA1097)</f>
        <v>0</v>
      </c>
      <c r="BB1094" s="30">
        <f>SUM(BB1095:BB1100)</f>
        <v>4.8627799999999999E-2</v>
      </c>
      <c r="BC1094" s="30">
        <f>SUM(BC1095:BC1097)</f>
        <v>0</v>
      </c>
      <c r="BD1094" s="30">
        <f>SUM(BD1095:BD1097)</f>
        <v>0</v>
      </c>
      <c r="BE1094" s="30">
        <f>SUM(BE1095:BE1100)</f>
        <v>4.8627799999999999E-2</v>
      </c>
      <c r="BF1094" s="30">
        <f>SUM(BF1095:BF1097)</f>
        <v>0</v>
      </c>
      <c r="BG1094" s="30">
        <v>0.2689739672</v>
      </c>
      <c r="BH1094" s="30">
        <f t="shared" ref="BH1094:BU1094" si="453">SUM(BH1095:BH1105)</f>
        <v>0</v>
      </c>
      <c r="BI1094" s="30">
        <f t="shared" si="453"/>
        <v>0</v>
      </c>
      <c r="BJ1094" s="30">
        <v>0.2689739672</v>
      </c>
      <c r="BK1094" s="30">
        <f t="shared" si="453"/>
        <v>0</v>
      </c>
      <c r="BL1094" s="30">
        <f t="shared" si="453"/>
        <v>0.32926719999999998</v>
      </c>
      <c r="BM1094" s="30">
        <f t="shared" si="453"/>
        <v>0</v>
      </c>
      <c r="BN1094" s="30">
        <f t="shared" si="453"/>
        <v>0</v>
      </c>
      <c r="BO1094" s="30">
        <f>SUM(BO1095:BO1105)</f>
        <v>0.32926719999999998</v>
      </c>
      <c r="BP1094" s="30">
        <f t="shared" si="453"/>
        <v>0</v>
      </c>
      <c r="BQ1094" s="30">
        <v>0</v>
      </c>
      <c r="BR1094" s="30">
        <f t="shared" si="453"/>
        <v>0</v>
      </c>
      <c r="BS1094" s="30">
        <f t="shared" si="453"/>
        <v>0</v>
      </c>
      <c r="BT1094" s="30">
        <v>0</v>
      </c>
      <c r="BU1094" s="30">
        <f t="shared" si="453"/>
        <v>0</v>
      </c>
      <c r="BV1094" s="30">
        <f t="shared" si="443"/>
        <v>1.1798300257999998</v>
      </c>
      <c r="BW1094" s="30">
        <f t="shared" si="439"/>
        <v>0</v>
      </c>
      <c r="BX1094" s="30">
        <f t="shared" si="440"/>
        <v>0</v>
      </c>
      <c r="BY1094" s="30">
        <f t="shared" si="441"/>
        <v>1.1798300257999998</v>
      </c>
      <c r="BZ1094" s="30">
        <f t="shared" si="442"/>
        <v>0</v>
      </c>
      <c r="CA1094" s="30">
        <f t="shared" si="444"/>
        <v>0.54751470580000006</v>
      </c>
      <c r="CB1094" s="30">
        <f t="shared" si="445"/>
        <v>0</v>
      </c>
      <c r="CC1094" s="30">
        <f t="shared" si="446"/>
        <v>0</v>
      </c>
      <c r="CD1094" s="30">
        <f t="shared" si="447"/>
        <v>0.54751470580000006</v>
      </c>
      <c r="CE1094" s="30">
        <f t="shared" si="448"/>
        <v>0</v>
      </c>
      <c r="CF1094" s="91" t="s">
        <v>1358</v>
      </c>
    </row>
    <row r="1095" spans="1:84" ht="47.25" x14ac:dyDescent="0.25">
      <c r="A1095" s="7" t="s">
        <v>136</v>
      </c>
      <c r="B1095" s="18" t="s">
        <v>246</v>
      </c>
      <c r="C1095" s="8" t="s">
        <v>729</v>
      </c>
      <c r="D1095" s="63">
        <v>2015</v>
      </c>
      <c r="E1095" s="63">
        <v>2015</v>
      </c>
      <c r="F1095" s="63" t="s">
        <v>1358</v>
      </c>
      <c r="G1095" s="64">
        <v>0</v>
      </c>
      <c r="H1095" s="64">
        <f t="shared" si="434"/>
        <v>0</v>
      </c>
      <c r="I1095" s="31" t="s">
        <v>890</v>
      </c>
      <c r="J1095" s="31">
        <v>0</v>
      </c>
      <c r="K1095" s="31">
        <f t="shared" si="435"/>
        <v>0</v>
      </c>
      <c r="L1095" s="31" t="s">
        <v>1358</v>
      </c>
      <c r="M1095" s="64">
        <v>0</v>
      </c>
      <c r="N1095" s="31">
        <v>0</v>
      </c>
      <c r="O1095" s="65">
        <v>0</v>
      </c>
      <c r="P1095" s="28">
        <v>0</v>
      </c>
      <c r="Q1095" s="28">
        <v>0.21556173448000002</v>
      </c>
      <c r="R1095" s="31">
        <v>0.24789599465199999</v>
      </c>
      <c r="S1095" s="31">
        <f t="shared" si="432"/>
        <v>0.26959459999999996</v>
      </c>
      <c r="T1095" s="31">
        <f t="shared" si="433"/>
        <v>0.13144008200000001</v>
      </c>
      <c r="U1095" s="31">
        <f t="shared" si="438"/>
        <v>0.26959459999999996</v>
      </c>
      <c r="V1095" s="31">
        <f t="shared" si="436"/>
        <v>0</v>
      </c>
      <c r="W1095" s="31">
        <f t="shared" si="449"/>
        <v>6.5720041000000007E-2</v>
      </c>
      <c r="X1095" s="31">
        <v>0.26959459999999996</v>
      </c>
      <c r="Y1095" s="28">
        <v>0</v>
      </c>
      <c r="Z1095" s="28">
        <v>0</v>
      </c>
      <c r="AA1095" s="28">
        <v>0</v>
      </c>
      <c r="AB1095" s="28">
        <v>0</v>
      </c>
      <c r="AC1095" s="28">
        <f>0.065720041</f>
        <v>6.5720041000000007E-2</v>
      </c>
      <c r="AD1095" s="28">
        <v>0</v>
      </c>
      <c r="AE1095" s="28">
        <v>0</v>
      </c>
      <c r="AF1095" s="28">
        <f>0.065720041</f>
        <v>6.5720041000000007E-2</v>
      </c>
      <c r="AG1095" s="28">
        <v>0</v>
      </c>
      <c r="AH1095" s="28">
        <v>0</v>
      </c>
      <c r="AI1095" s="28">
        <v>0</v>
      </c>
      <c r="AJ1095" s="28">
        <v>0</v>
      </c>
      <c r="AK1095" s="28">
        <v>0</v>
      </c>
      <c r="AL1095" s="28">
        <v>0</v>
      </c>
      <c r="AM1095" s="28">
        <v>0</v>
      </c>
      <c r="AN1095" s="28">
        <v>0</v>
      </c>
      <c r="AO1095" s="28">
        <v>0</v>
      </c>
      <c r="AP1095" s="28">
        <v>0</v>
      </c>
      <c r="AQ1095" s="28">
        <v>0</v>
      </c>
      <c r="AR1095" s="28">
        <v>0</v>
      </c>
      <c r="AS1095" s="28">
        <v>0</v>
      </c>
      <c r="AT1095" s="28">
        <v>0</v>
      </c>
      <c r="AU1095" s="28">
        <v>0</v>
      </c>
      <c r="AV1095" s="28">
        <v>0</v>
      </c>
      <c r="AW1095" s="28">
        <v>0</v>
      </c>
      <c r="AX1095" s="28">
        <v>0</v>
      </c>
      <c r="AY1095" s="28">
        <v>0</v>
      </c>
      <c r="AZ1095" s="28">
        <v>0</v>
      </c>
      <c r="BA1095" s="28">
        <v>0</v>
      </c>
      <c r="BB1095" s="28">
        <v>0</v>
      </c>
      <c r="BC1095" s="28">
        <v>0</v>
      </c>
      <c r="BD1095" s="28">
        <v>0</v>
      </c>
      <c r="BE1095" s="28">
        <v>0</v>
      </c>
      <c r="BF1095" s="28">
        <v>0</v>
      </c>
      <c r="BG1095" s="28">
        <v>0</v>
      </c>
      <c r="BH1095" s="28">
        <v>0</v>
      </c>
      <c r="BI1095" s="28">
        <v>0</v>
      </c>
      <c r="BJ1095" s="28">
        <v>0</v>
      </c>
      <c r="BK1095" s="28">
        <v>0</v>
      </c>
      <c r="BL1095" s="28">
        <v>0</v>
      </c>
      <c r="BM1095" s="28">
        <v>0</v>
      </c>
      <c r="BN1095" s="28">
        <v>0</v>
      </c>
      <c r="BO1095" s="28">
        <v>0</v>
      </c>
      <c r="BP1095" s="28">
        <v>0</v>
      </c>
      <c r="BQ1095" s="28">
        <v>0</v>
      </c>
      <c r="BR1095" s="28">
        <v>0</v>
      </c>
      <c r="BS1095" s="28">
        <v>0</v>
      </c>
      <c r="BT1095" s="28">
        <v>0</v>
      </c>
      <c r="BU1095" s="28">
        <v>0</v>
      </c>
      <c r="BV1095" s="31">
        <f t="shared" si="443"/>
        <v>0</v>
      </c>
      <c r="BW1095" s="31">
        <f t="shared" si="439"/>
        <v>0</v>
      </c>
      <c r="BX1095" s="31">
        <f t="shared" si="440"/>
        <v>0</v>
      </c>
      <c r="BY1095" s="31">
        <f t="shared" si="441"/>
        <v>0</v>
      </c>
      <c r="BZ1095" s="31">
        <f t="shared" si="442"/>
        <v>0</v>
      </c>
      <c r="CA1095" s="31">
        <f t="shared" si="444"/>
        <v>0</v>
      </c>
      <c r="CB1095" s="31">
        <f t="shared" si="445"/>
        <v>0</v>
      </c>
      <c r="CC1095" s="31">
        <f t="shared" si="446"/>
        <v>0</v>
      </c>
      <c r="CD1095" s="31">
        <f t="shared" si="447"/>
        <v>0</v>
      </c>
      <c r="CE1095" s="31">
        <f t="shared" si="448"/>
        <v>0</v>
      </c>
      <c r="CF1095" s="85" t="s">
        <v>1402</v>
      </c>
    </row>
    <row r="1096" spans="1:84" ht="57" customHeight="1" x14ac:dyDescent="0.25">
      <c r="A1096" s="7" t="s">
        <v>136</v>
      </c>
      <c r="B1096" s="18" t="s">
        <v>1407</v>
      </c>
      <c r="C1096" s="8" t="s">
        <v>1408</v>
      </c>
      <c r="D1096" s="63">
        <v>2015</v>
      </c>
      <c r="E1096" s="63">
        <v>2015</v>
      </c>
      <c r="F1096" s="63" t="s">
        <v>1358</v>
      </c>
      <c r="G1096" s="64">
        <v>0</v>
      </c>
      <c r="H1096" s="64">
        <f t="shared" si="434"/>
        <v>0</v>
      </c>
      <c r="I1096" s="31" t="s">
        <v>1358</v>
      </c>
      <c r="J1096" s="31">
        <v>0</v>
      </c>
      <c r="K1096" s="31">
        <f t="shared" si="435"/>
        <v>0</v>
      </c>
      <c r="L1096" s="31" t="s">
        <v>1358</v>
      </c>
      <c r="M1096" s="64">
        <v>0</v>
      </c>
      <c r="N1096" s="31">
        <v>0</v>
      </c>
      <c r="O1096" s="65">
        <v>0</v>
      </c>
      <c r="P1096" s="28">
        <v>0</v>
      </c>
      <c r="Q1096" s="28">
        <v>8.7900654399999993</v>
      </c>
      <c r="R1096" s="31">
        <v>10.108575255999998</v>
      </c>
      <c r="S1096" s="31">
        <f t="shared" si="432"/>
        <v>0</v>
      </c>
      <c r="T1096" s="31">
        <f t="shared" si="433"/>
        <v>5.3597960000000002</v>
      </c>
      <c r="U1096" s="31">
        <f t="shared" si="438"/>
        <v>0</v>
      </c>
      <c r="V1096" s="31">
        <f t="shared" si="436"/>
        <v>0</v>
      </c>
      <c r="W1096" s="31">
        <f t="shared" si="449"/>
        <v>2.6798980000000001</v>
      </c>
      <c r="X1096" s="31">
        <v>0</v>
      </c>
      <c r="Y1096" s="28">
        <v>0</v>
      </c>
      <c r="Z1096" s="28">
        <v>0</v>
      </c>
      <c r="AA1096" s="28">
        <v>0</v>
      </c>
      <c r="AB1096" s="28">
        <v>0</v>
      </c>
      <c r="AC1096" s="28">
        <f>2.679898</f>
        <v>2.6798980000000001</v>
      </c>
      <c r="AD1096" s="28">
        <v>0</v>
      </c>
      <c r="AE1096" s="28">
        <v>0</v>
      </c>
      <c r="AF1096" s="28">
        <f>2.679898</f>
        <v>2.6798980000000001</v>
      </c>
      <c r="AG1096" s="28">
        <v>0</v>
      </c>
      <c r="AH1096" s="28">
        <v>0</v>
      </c>
      <c r="AI1096" s="28">
        <v>0</v>
      </c>
      <c r="AJ1096" s="28">
        <v>0</v>
      </c>
      <c r="AK1096" s="28">
        <v>0</v>
      </c>
      <c r="AL1096" s="28">
        <v>0</v>
      </c>
      <c r="AM1096" s="28">
        <v>0</v>
      </c>
      <c r="AN1096" s="28">
        <v>0</v>
      </c>
      <c r="AO1096" s="28">
        <v>0</v>
      </c>
      <c r="AP1096" s="28">
        <v>0</v>
      </c>
      <c r="AQ1096" s="28">
        <v>0</v>
      </c>
      <c r="AR1096" s="28">
        <v>0</v>
      </c>
      <c r="AS1096" s="28">
        <v>0</v>
      </c>
      <c r="AT1096" s="28">
        <v>0</v>
      </c>
      <c r="AU1096" s="28">
        <v>0</v>
      </c>
      <c r="AV1096" s="28">
        <v>0</v>
      </c>
      <c r="AW1096" s="28">
        <v>0</v>
      </c>
      <c r="AX1096" s="28">
        <v>0</v>
      </c>
      <c r="AY1096" s="28">
        <v>0</v>
      </c>
      <c r="AZ1096" s="28">
        <v>0</v>
      </c>
      <c r="BA1096" s="28">
        <v>0</v>
      </c>
      <c r="BB1096" s="28">
        <v>0</v>
      </c>
      <c r="BC1096" s="28">
        <v>0</v>
      </c>
      <c r="BD1096" s="28">
        <v>0</v>
      </c>
      <c r="BE1096" s="28">
        <v>0</v>
      </c>
      <c r="BF1096" s="28">
        <v>0</v>
      </c>
      <c r="BG1096" s="28">
        <v>0</v>
      </c>
      <c r="BH1096" s="28">
        <v>0</v>
      </c>
      <c r="BI1096" s="28">
        <v>0</v>
      </c>
      <c r="BJ1096" s="28">
        <v>0</v>
      </c>
      <c r="BK1096" s="28">
        <v>0</v>
      </c>
      <c r="BL1096" s="28">
        <v>0</v>
      </c>
      <c r="BM1096" s="28">
        <v>0</v>
      </c>
      <c r="BN1096" s="28">
        <v>0</v>
      </c>
      <c r="BO1096" s="28">
        <v>0</v>
      </c>
      <c r="BP1096" s="28">
        <v>0</v>
      </c>
      <c r="BQ1096" s="28">
        <v>0</v>
      </c>
      <c r="BR1096" s="28">
        <v>0</v>
      </c>
      <c r="BS1096" s="28">
        <v>0</v>
      </c>
      <c r="BT1096" s="28">
        <v>0</v>
      </c>
      <c r="BU1096" s="28">
        <v>0</v>
      </c>
      <c r="BV1096" s="31">
        <f t="shared" si="443"/>
        <v>0</v>
      </c>
      <c r="BW1096" s="31">
        <f t="shared" si="439"/>
        <v>0</v>
      </c>
      <c r="BX1096" s="31">
        <f t="shared" si="440"/>
        <v>0</v>
      </c>
      <c r="BY1096" s="31">
        <f t="shared" si="441"/>
        <v>0</v>
      </c>
      <c r="BZ1096" s="31">
        <f t="shared" si="442"/>
        <v>0</v>
      </c>
      <c r="CA1096" s="31">
        <f t="shared" si="444"/>
        <v>0</v>
      </c>
      <c r="CB1096" s="31">
        <f t="shared" si="445"/>
        <v>0</v>
      </c>
      <c r="CC1096" s="31">
        <f t="shared" si="446"/>
        <v>0</v>
      </c>
      <c r="CD1096" s="31">
        <f t="shared" si="447"/>
        <v>0</v>
      </c>
      <c r="CE1096" s="31">
        <f t="shared" si="448"/>
        <v>0</v>
      </c>
      <c r="CF1096" s="85" t="s">
        <v>1403</v>
      </c>
    </row>
    <row r="1097" spans="1:84" ht="47.25" x14ac:dyDescent="0.25">
      <c r="A1097" s="7" t="s">
        <v>136</v>
      </c>
      <c r="B1097" s="18" t="s">
        <v>546</v>
      </c>
      <c r="C1097" s="8" t="s">
        <v>547</v>
      </c>
      <c r="D1097" s="63">
        <v>2016</v>
      </c>
      <c r="E1097" s="63">
        <v>2016</v>
      </c>
      <c r="F1097" s="63" t="s">
        <v>1358</v>
      </c>
      <c r="G1097" s="64">
        <v>4.1724939863760212E-2</v>
      </c>
      <c r="H1097" s="64">
        <f t="shared" si="434"/>
        <v>0.30626105859999997</v>
      </c>
      <c r="I1097" s="31" t="s">
        <v>891</v>
      </c>
      <c r="J1097" s="31">
        <v>1.9310727329700274E-2</v>
      </c>
      <c r="K1097" s="31">
        <f t="shared" si="435"/>
        <v>0.1417407386</v>
      </c>
      <c r="L1097" s="67" t="s">
        <v>891</v>
      </c>
      <c r="M1097" s="64">
        <v>0</v>
      </c>
      <c r="N1097" s="31">
        <v>0</v>
      </c>
      <c r="O1097" s="65">
        <v>0.26981332479999998</v>
      </c>
      <c r="P1097" s="28">
        <v>0.31028532351999993</v>
      </c>
      <c r="Q1097" s="28">
        <v>0.23245481130399998</v>
      </c>
      <c r="R1097" s="31">
        <v>0.26732303299959997</v>
      </c>
      <c r="S1097" s="31">
        <f t="shared" si="432"/>
        <v>0.16452032</v>
      </c>
      <c r="T1097" s="31">
        <f t="shared" si="433"/>
        <v>0.1417407386</v>
      </c>
      <c r="U1097" s="31">
        <f t="shared" si="438"/>
        <v>0.16452032</v>
      </c>
      <c r="V1097" s="31">
        <f t="shared" si="436"/>
        <v>0</v>
      </c>
      <c r="W1097" s="31">
        <f t="shared" si="449"/>
        <v>0</v>
      </c>
      <c r="X1097" s="31">
        <v>0</v>
      </c>
      <c r="Y1097" s="28">
        <v>0</v>
      </c>
      <c r="Z1097" s="28">
        <v>0</v>
      </c>
      <c r="AA1097" s="28">
        <v>0</v>
      </c>
      <c r="AB1097" s="28">
        <v>0</v>
      </c>
      <c r="AC1097" s="28">
        <v>0</v>
      </c>
      <c r="AD1097" s="28">
        <v>0</v>
      </c>
      <c r="AE1097" s="28">
        <v>0</v>
      </c>
      <c r="AF1097" s="28">
        <v>0</v>
      </c>
      <c r="AG1097" s="28">
        <v>0</v>
      </c>
      <c r="AH1097" s="28">
        <v>0.16452032</v>
      </c>
      <c r="AI1097" s="28">
        <v>0</v>
      </c>
      <c r="AJ1097" s="28">
        <v>0</v>
      </c>
      <c r="AK1097" s="28">
        <v>0.16452032</v>
      </c>
      <c r="AL1097" s="28">
        <v>0</v>
      </c>
      <c r="AM1097" s="28">
        <v>0.1417407386</v>
      </c>
      <c r="AN1097" s="28">
        <v>0</v>
      </c>
      <c r="AO1097" s="28">
        <v>0</v>
      </c>
      <c r="AP1097" s="28">
        <v>0.1417407386</v>
      </c>
      <c r="AQ1097" s="28">
        <v>0</v>
      </c>
      <c r="AR1097" s="28">
        <v>0</v>
      </c>
      <c r="AS1097" s="28">
        <v>0</v>
      </c>
      <c r="AT1097" s="28">
        <v>0</v>
      </c>
      <c r="AU1097" s="28">
        <v>0</v>
      </c>
      <c r="AV1097" s="28">
        <v>0</v>
      </c>
      <c r="AW1097" s="28">
        <v>0</v>
      </c>
      <c r="AX1097" s="28">
        <v>0</v>
      </c>
      <c r="AY1097" s="28">
        <v>0</v>
      </c>
      <c r="AZ1097" s="28">
        <v>0</v>
      </c>
      <c r="BA1097" s="28">
        <v>0</v>
      </c>
      <c r="BB1097" s="28">
        <v>0</v>
      </c>
      <c r="BC1097" s="28">
        <v>0</v>
      </c>
      <c r="BD1097" s="28">
        <v>0</v>
      </c>
      <c r="BE1097" s="28">
        <v>0</v>
      </c>
      <c r="BF1097" s="28">
        <v>0</v>
      </c>
      <c r="BG1097" s="28">
        <v>0</v>
      </c>
      <c r="BH1097" s="28">
        <v>0</v>
      </c>
      <c r="BI1097" s="28">
        <v>0</v>
      </c>
      <c r="BJ1097" s="28">
        <v>0</v>
      </c>
      <c r="BK1097" s="28">
        <v>0</v>
      </c>
      <c r="BL1097" s="28">
        <v>0</v>
      </c>
      <c r="BM1097" s="28">
        <v>0</v>
      </c>
      <c r="BN1097" s="28">
        <v>0</v>
      </c>
      <c r="BO1097" s="28">
        <v>0</v>
      </c>
      <c r="BP1097" s="28">
        <v>0</v>
      </c>
      <c r="BQ1097" s="28">
        <v>0</v>
      </c>
      <c r="BR1097" s="28">
        <v>0</v>
      </c>
      <c r="BS1097" s="28">
        <v>0</v>
      </c>
      <c r="BT1097" s="28">
        <v>0</v>
      </c>
      <c r="BU1097" s="28">
        <v>0</v>
      </c>
      <c r="BV1097" s="31">
        <f t="shared" si="443"/>
        <v>0.30626105859999997</v>
      </c>
      <c r="BW1097" s="31">
        <f t="shared" si="439"/>
        <v>0</v>
      </c>
      <c r="BX1097" s="31">
        <f t="shared" si="440"/>
        <v>0</v>
      </c>
      <c r="BY1097" s="31">
        <f t="shared" si="441"/>
        <v>0.30626105859999997</v>
      </c>
      <c r="BZ1097" s="31">
        <f t="shared" si="442"/>
        <v>0</v>
      </c>
      <c r="CA1097" s="31">
        <f t="shared" si="444"/>
        <v>0.1417407386</v>
      </c>
      <c r="CB1097" s="31">
        <f t="shared" si="445"/>
        <v>0</v>
      </c>
      <c r="CC1097" s="31">
        <f t="shared" si="446"/>
        <v>0</v>
      </c>
      <c r="CD1097" s="31">
        <f t="shared" si="447"/>
        <v>0.1417407386</v>
      </c>
      <c r="CE1097" s="31">
        <f t="shared" si="448"/>
        <v>0</v>
      </c>
      <c r="CF1097" s="85" t="s">
        <v>1402</v>
      </c>
    </row>
    <row r="1098" spans="1:84" ht="47.25" x14ac:dyDescent="0.25">
      <c r="A1098" s="25" t="s">
        <v>136</v>
      </c>
      <c r="B1098" s="26" t="s">
        <v>1637</v>
      </c>
      <c r="C1098" s="29" t="s">
        <v>868</v>
      </c>
      <c r="D1098" s="63">
        <v>2017</v>
      </c>
      <c r="E1098" s="63">
        <v>2017</v>
      </c>
      <c r="F1098" s="63" t="s">
        <v>1358</v>
      </c>
      <c r="G1098" s="64">
        <v>2.8217270194986075E-2</v>
      </c>
      <c r="H1098" s="64">
        <f t="shared" si="434"/>
        <v>0.2026</v>
      </c>
      <c r="I1098" s="31" t="s">
        <v>891</v>
      </c>
      <c r="J1098" s="31">
        <v>1.7367688022284125E-2</v>
      </c>
      <c r="K1098" s="31">
        <f t="shared" si="435"/>
        <v>0.12470000000000001</v>
      </c>
      <c r="L1098" s="31" t="s">
        <v>891</v>
      </c>
      <c r="M1098" s="64">
        <v>0</v>
      </c>
      <c r="N1098" s="31">
        <v>0</v>
      </c>
      <c r="O1098" s="65">
        <v>0.12775599999999998</v>
      </c>
      <c r="P1098" s="28">
        <v>0.14691939999999998</v>
      </c>
      <c r="Q1098" s="28">
        <v>0.204508</v>
      </c>
      <c r="R1098" s="31">
        <v>0.23518419999999998</v>
      </c>
      <c r="S1098" s="31">
        <f t="shared" si="432"/>
        <v>7.7899999999999997E-2</v>
      </c>
      <c r="T1098" s="31">
        <f t="shared" si="433"/>
        <v>0.12470000000000001</v>
      </c>
      <c r="U1098" s="31">
        <f t="shared" si="438"/>
        <v>7.7899999999999997E-2</v>
      </c>
      <c r="V1098" s="31">
        <f t="shared" si="436"/>
        <v>0</v>
      </c>
      <c r="W1098" s="31">
        <f t="shared" si="449"/>
        <v>0</v>
      </c>
      <c r="X1098" s="31">
        <v>0</v>
      </c>
      <c r="Y1098" s="28">
        <v>0</v>
      </c>
      <c r="Z1098" s="28">
        <v>0</v>
      </c>
      <c r="AA1098" s="28">
        <v>0</v>
      </c>
      <c r="AB1098" s="28">
        <v>0</v>
      </c>
      <c r="AC1098" s="28">
        <v>0</v>
      </c>
      <c r="AD1098" s="28">
        <v>0</v>
      </c>
      <c r="AE1098" s="28">
        <v>0</v>
      </c>
      <c r="AF1098" s="28">
        <v>0</v>
      </c>
      <c r="AG1098" s="28">
        <v>0</v>
      </c>
      <c r="AH1098" s="28">
        <v>0</v>
      </c>
      <c r="AI1098" s="28">
        <v>0</v>
      </c>
      <c r="AJ1098" s="28">
        <v>0</v>
      </c>
      <c r="AK1098" s="28">
        <v>0</v>
      </c>
      <c r="AL1098" s="28">
        <v>0</v>
      </c>
      <c r="AM1098" s="28">
        <v>0</v>
      </c>
      <c r="AN1098" s="28">
        <v>0</v>
      </c>
      <c r="AO1098" s="28">
        <v>0</v>
      </c>
      <c r="AP1098" s="28">
        <v>0</v>
      </c>
      <c r="AQ1098" s="28">
        <v>0</v>
      </c>
      <c r="AR1098" s="28">
        <v>7.7899999999999997E-2</v>
      </c>
      <c r="AS1098" s="28">
        <v>0</v>
      </c>
      <c r="AT1098" s="28">
        <v>0</v>
      </c>
      <c r="AU1098" s="28">
        <v>7.7899999999999997E-2</v>
      </c>
      <c r="AV1098" s="28">
        <v>0</v>
      </c>
      <c r="AW1098" s="28">
        <v>0.12470000000000001</v>
      </c>
      <c r="AX1098" s="28">
        <v>0</v>
      </c>
      <c r="AY1098" s="28">
        <v>0</v>
      </c>
      <c r="AZ1098" s="28">
        <v>0.12470000000000001</v>
      </c>
      <c r="BA1098" s="28">
        <v>0</v>
      </c>
      <c r="BB1098" s="28">
        <v>0</v>
      </c>
      <c r="BC1098" s="28">
        <v>0</v>
      </c>
      <c r="BD1098" s="28">
        <v>0</v>
      </c>
      <c r="BE1098" s="28">
        <v>0</v>
      </c>
      <c r="BF1098" s="28">
        <v>0</v>
      </c>
      <c r="BG1098" s="28">
        <v>0</v>
      </c>
      <c r="BH1098" s="28">
        <v>0</v>
      </c>
      <c r="BI1098" s="28">
        <v>0</v>
      </c>
      <c r="BJ1098" s="28">
        <v>0</v>
      </c>
      <c r="BK1098" s="28">
        <v>0</v>
      </c>
      <c r="BL1098" s="28">
        <v>0</v>
      </c>
      <c r="BM1098" s="28">
        <v>0</v>
      </c>
      <c r="BN1098" s="28">
        <v>0</v>
      </c>
      <c r="BO1098" s="28">
        <v>0</v>
      </c>
      <c r="BP1098" s="28">
        <v>0</v>
      </c>
      <c r="BQ1098" s="28">
        <v>0</v>
      </c>
      <c r="BR1098" s="28">
        <v>0</v>
      </c>
      <c r="BS1098" s="28">
        <v>0</v>
      </c>
      <c r="BT1098" s="28">
        <v>0</v>
      </c>
      <c r="BU1098" s="28">
        <v>0</v>
      </c>
      <c r="BV1098" s="31">
        <f t="shared" si="443"/>
        <v>0.2026</v>
      </c>
      <c r="BW1098" s="31">
        <f t="shared" si="439"/>
        <v>0</v>
      </c>
      <c r="BX1098" s="31">
        <f t="shared" si="440"/>
        <v>0</v>
      </c>
      <c r="BY1098" s="31">
        <f t="shared" si="441"/>
        <v>0.2026</v>
      </c>
      <c r="BZ1098" s="31">
        <f t="shared" si="442"/>
        <v>0</v>
      </c>
      <c r="CA1098" s="31">
        <f t="shared" si="444"/>
        <v>0.12470000000000001</v>
      </c>
      <c r="CB1098" s="31">
        <f t="shared" si="445"/>
        <v>0</v>
      </c>
      <c r="CC1098" s="31">
        <f t="shared" si="446"/>
        <v>0</v>
      </c>
      <c r="CD1098" s="31">
        <f t="shared" si="447"/>
        <v>0.12470000000000001</v>
      </c>
      <c r="CE1098" s="31">
        <f t="shared" si="448"/>
        <v>0</v>
      </c>
      <c r="CF1098" s="85" t="s">
        <v>1405</v>
      </c>
    </row>
    <row r="1099" spans="1:84" ht="47.25" x14ac:dyDescent="0.25">
      <c r="A1099" s="25" t="s">
        <v>136</v>
      </c>
      <c r="B1099" s="26" t="s">
        <v>1638</v>
      </c>
      <c r="C1099" s="29" t="s">
        <v>869</v>
      </c>
      <c r="D1099" s="63">
        <v>2017</v>
      </c>
      <c r="E1099" s="63">
        <v>2017</v>
      </c>
      <c r="F1099" s="63" t="s">
        <v>1358</v>
      </c>
      <c r="G1099" s="64">
        <v>3.3565459610027854E-3</v>
      </c>
      <c r="H1099" s="64">
        <f t="shared" si="434"/>
        <v>2.41E-2</v>
      </c>
      <c r="I1099" s="31" t="s">
        <v>891</v>
      </c>
      <c r="J1099" s="31">
        <v>1.6852367688022284E-3</v>
      </c>
      <c r="K1099" s="31">
        <f t="shared" si="435"/>
        <v>1.21E-2</v>
      </c>
      <c r="L1099" s="31" t="s">
        <v>891</v>
      </c>
      <c r="M1099" s="64">
        <v>0</v>
      </c>
      <c r="N1099" s="31">
        <v>0</v>
      </c>
      <c r="O1099" s="65">
        <v>1.968E-2</v>
      </c>
      <c r="P1099" s="28">
        <v>2.2631999999999999E-2</v>
      </c>
      <c r="Q1099" s="28">
        <v>1.9843999999999997E-2</v>
      </c>
      <c r="R1099" s="31">
        <v>2.2820599999999996E-2</v>
      </c>
      <c r="S1099" s="31">
        <f t="shared" si="432"/>
        <v>1.2E-2</v>
      </c>
      <c r="T1099" s="31">
        <f t="shared" si="433"/>
        <v>1.21E-2</v>
      </c>
      <c r="U1099" s="31">
        <f t="shared" si="438"/>
        <v>1.2E-2</v>
      </c>
      <c r="V1099" s="31">
        <f t="shared" si="436"/>
        <v>0</v>
      </c>
      <c r="W1099" s="31">
        <f t="shared" si="449"/>
        <v>0</v>
      </c>
      <c r="X1099" s="31">
        <v>0</v>
      </c>
      <c r="Y1099" s="28">
        <v>0</v>
      </c>
      <c r="Z1099" s="28">
        <v>0</v>
      </c>
      <c r="AA1099" s="28">
        <v>0</v>
      </c>
      <c r="AB1099" s="28">
        <v>0</v>
      </c>
      <c r="AC1099" s="28">
        <v>0</v>
      </c>
      <c r="AD1099" s="28">
        <v>0</v>
      </c>
      <c r="AE1099" s="28">
        <v>0</v>
      </c>
      <c r="AF1099" s="28">
        <v>0</v>
      </c>
      <c r="AG1099" s="28">
        <v>0</v>
      </c>
      <c r="AH1099" s="28">
        <v>0</v>
      </c>
      <c r="AI1099" s="28">
        <v>0</v>
      </c>
      <c r="AJ1099" s="28">
        <v>0</v>
      </c>
      <c r="AK1099" s="28">
        <v>0</v>
      </c>
      <c r="AL1099" s="28">
        <v>0</v>
      </c>
      <c r="AM1099" s="28">
        <v>0</v>
      </c>
      <c r="AN1099" s="28">
        <v>0</v>
      </c>
      <c r="AO1099" s="28">
        <v>0</v>
      </c>
      <c r="AP1099" s="28">
        <v>0</v>
      </c>
      <c r="AQ1099" s="28">
        <v>0</v>
      </c>
      <c r="AR1099" s="28">
        <v>1.2E-2</v>
      </c>
      <c r="AS1099" s="28">
        <v>0</v>
      </c>
      <c r="AT1099" s="28">
        <v>0</v>
      </c>
      <c r="AU1099" s="28">
        <v>1.2E-2</v>
      </c>
      <c r="AV1099" s="28">
        <v>0</v>
      </c>
      <c r="AW1099" s="28">
        <v>1.21E-2</v>
      </c>
      <c r="AX1099" s="28">
        <v>0</v>
      </c>
      <c r="AY1099" s="28">
        <v>0</v>
      </c>
      <c r="AZ1099" s="28">
        <v>1.21E-2</v>
      </c>
      <c r="BA1099" s="28">
        <v>0</v>
      </c>
      <c r="BB1099" s="28">
        <v>0</v>
      </c>
      <c r="BC1099" s="28">
        <v>0</v>
      </c>
      <c r="BD1099" s="28">
        <v>0</v>
      </c>
      <c r="BE1099" s="28">
        <v>0</v>
      </c>
      <c r="BF1099" s="28">
        <v>0</v>
      </c>
      <c r="BG1099" s="28">
        <v>0</v>
      </c>
      <c r="BH1099" s="28">
        <v>0</v>
      </c>
      <c r="BI1099" s="28">
        <v>0</v>
      </c>
      <c r="BJ1099" s="28">
        <v>0</v>
      </c>
      <c r="BK1099" s="28">
        <v>0</v>
      </c>
      <c r="BL1099" s="28">
        <v>0</v>
      </c>
      <c r="BM1099" s="28">
        <v>0</v>
      </c>
      <c r="BN1099" s="28">
        <v>0</v>
      </c>
      <c r="BO1099" s="28">
        <v>0</v>
      </c>
      <c r="BP1099" s="28">
        <v>0</v>
      </c>
      <c r="BQ1099" s="28">
        <v>0</v>
      </c>
      <c r="BR1099" s="28">
        <v>0</v>
      </c>
      <c r="BS1099" s="28">
        <v>0</v>
      </c>
      <c r="BT1099" s="28">
        <v>0</v>
      </c>
      <c r="BU1099" s="28">
        <v>0</v>
      </c>
      <c r="BV1099" s="31">
        <f t="shared" si="443"/>
        <v>2.41E-2</v>
      </c>
      <c r="BW1099" s="31">
        <f t="shared" si="439"/>
        <v>0</v>
      </c>
      <c r="BX1099" s="31">
        <f t="shared" si="440"/>
        <v>0</v>
      </c>
      <c r="BY1099" s="31">
        <f t="shared" si="441"/>
        <v>2.41E-2</v>
      </c>
      <c r="BZ1099" s="31">
        <f t="shared" si="442"/>
        <v>0</v>
      </c>
      <c r="CA1099" s="31">
        <f t="shared" si="444"/>
        <v>1.21E-2</v>
      </c>
      <c r="CB1099" s="31">
        <f t="shared" si="445"/>
        <v>0</v>
      </c>
      <c r="CC1099" s="31">
        <f t="shared" si="446"/>
        <v>0</v>
      </c>
      <c r="CD1099" s="31">
        <f t="shared" si="447"/>
        <v>1.21E-2</v>
      </c>
      <c r="CE1099" s="31">
        <f t="shared" si="448"/>
        <v>0</v>
      </c>
      <c r="CF1099" s="85" t="s">
        <v>1405</v>
      </c>
    </row>
    <row r="1100" spans="1:84" ht="45" x14ac:dyDescent="0.25">
      <c r="A1100" s="7" t="s">
        <v>136</v>
      </c>
      <c r="B1100" s="18" t="s">
        <v>246</v>
      </c>
      <c r="C1100" s="8" t="s">
        <v>1038</v>
      </c>
      <c r="D1100" s="63">
        <v>2018</v>
      </c>
      <c r="E1100" s="63">
        <v>2018</v>
      </c>
      <c r="F1100" s="63" t="s">
        <v>1358</v>
      </c>
      <c r="G1100" s="64">
        <v>4.5975146198830405E-2</v>
      </c>
      <c r="H1100" s="64">
        <f t="shared" si="434"/>
        <v>4.8627799999999999E-2</v>
      </c>
      <c r="I1100" s="31" t="s">
        <v>1314</v>
      </c>
      <c r="J1100" s="31">
        <v>6.7726740947075207E-3</v>
      </c>
      <c r="K1100" s="31">
        <f t="shared" si="435"/>
        <v>0</v>
      </c>
      <c r="L1100" s="31" t="s">
        <v>1358</v>
      </c>
      <c r="M1100" s="64">
        <v>0</v>
      </c>
      <c r="N1100" s="31">
        <v>0</v>
      </c>
      <c r="O1100" s="65">
        <v>0.51573079999999993</v>
      </c>
      <c r="P1100" s="28">
        <v>0.5930904199999999</v>
      </c>
      <c r="Q1100" s="28">
        <v>7.9749591999999994E-2</v>
      </c>
      <c r="R1100" s="31">
        <v>9.1712030799999983E-2</v>
      </c>
      <c r="S1100" s="31">
        <f t="shared" si="432"/>
        <v>4.8627799999999999E-2</v>
      </c>
      <c r="T1100" s="31">
        <f t="shared" si="433"/>
        <v>0</v>
      </c>
      <c r="U1100" s="31">
        <f t="shared" si="438"/>
        <v>4.8627799999999999E-2</v>
      </c>
      <c r="V1100" s="31">
        <f t="shared" si="436"/>
        <v>0</v>
      </c>
      <c r="W1100" s="31">
        <f t="shared" si="449"/>
        <v>0</v>
      </c>
      <c r="X1100" s="31">
        <v>0</v>
      </c>
      <c r="Y1100" s="28">
        <v>0</v>
      </c>
      <c r="Z1100" s="28">
        <v>0</v>
      </c>
      <c r="AA1100" s="28">
        <v>0</v>
      </c>
      <c r="AB1100" s="28">
        <v>0</v>
      </c>
      <c r="AC1100" s="28">
        <v>0</v>
      </c>
      <c r="AD1100" s="28">
        <v>0</v>
      </c>
      <c r="AE1100" s="28">
        <v>0</v>
      </c>
      <c r="AF1100" s="28">
        <v>0</v>
      </c>
      <c r="AG1100" s="28">
        <v>0</v>
      </c>
      <c r="AH1100" s="28">
        <v>0</v>
      </c>
      <c r="AI1100" s="28">
        <v>0</v>
      </c>
      <c r="AJ1100" s="28">
        <v>0</v>
      </c>
      <c r="AK1100" s="28">
        <v>0</v>
      </c>
      <c r="AL1100" s="28">
        <v>0</v>
      </c>
      <c r="AM1100" s="28">
        <v>0</v>
      </c>
      <c r="AN1100" s="28">
        <v>0</v>
      </c>
      <c r="AO1100" s="28">
        <v>0</v>
      </c>
      <c r="AP1100" s="28">
        <v>0</v>
      </c>
      <c r="AQ1100" s="28">
        <v>0</v>
      </c>
      <c r="AR1100" s="28">
        <v>0</v>
      </c>
      <c r="AS1100" s="28">
        <v>0</v>
      </c>
      <c r="AT1100" s="28">
        <v>0</v>
      </c>
      <c r="AU1100" s="28">
        <v>0</v>
      </c>
      <c r="AV1100" s="28">
        <v>0</v>
      </c>
      <c r="AW1100" s="28">
        <v>0</v>
      </c>
      <c r="AX1100" s="28">
        <v>0</v>
      </c>
      <c r="AY1100" s="28">
        <v>0</v>
      </c>
      <c r="AZ1100" s="28">
        <v>0</v>
      </c>
      <c r="BA1100" s="28">
        <v>0</v>
      </c>
      <c r="BB1100" s="28">
        <v>4.8627799999999999E-2</v>
      </c>
      <c r="BC1100" s="28">
        <v>0</v>
      </c>
      <c r="BD1100" s="28">
        <v>0</v>
      </c>
      <c r="BE1100" s="28">
        <v>4.8627799999999999E-2</v>
      </c>
      <c r="BF1100" s="28">
        <v>0</v>
      </c>
      <c r="BG1100" s="28">
        <v>0</v>
      </c>
      <c r="BH1100" s="28">
        <v>0</v>
      </c>
      <c r="BI1100" s="28">
        <v>0</v>
      </c>
      <c r="BJ1100" s="28">
        <v>0</v>
      </c>
      <c r="BK1100" s="28">
        <v>0</v>
      </c>
      <c r="BL1100" s="28">
        <v>0</v>
      </c>
      <c r="BM1100" s="28">
        <v>0</v>
      </c>
      <c r="BN1100" s="28">
        <v>0</v>
      </c>
      <c r="BO1100" s="28">
        <v>0</v>
      </c>
      <c r="BP1100" s="28">
        <v>0</v>
      </c>
      <c r="BQ1100" s="28">
        <v>0</v>
      </c>
      <c r="BR1100" s="28">
        <v>0</v>
      </c>
      <c r="BS1100" s="28">
        <v>0</v>
      </c>
      <c r="BT1100" s="28">
        <v>0</v>
      </c>
      <c r="BU1100" s="28">
        <v>0</v>
      </c>
      <c r="BV1100" s="31">
        <f t="shared" si="443"/>
        <v>4.8627799999999999E-2</v>
      </c>
      <c r="BW1100" s="31">
        <f t="shared" si="439"/>
        <v>0</v>
      </c>
      <c r="BX1100" s="31">
        <f t="shared" si="440"/>
        <v>0</v>
      </c>
      <c r="BY1100" s="31">
        <f t="shared" si="441"/>
        <v>4.8627799999999999E-2</v>
      </c>
      <c r="BZ1100" s="31">
        <f t="shared" si="442"/>
        <v>0</v>
      </c>
      <c r="CA1100" s="31">
        <f t="shared" si="444"/>
        <v>0</v>
      </c>
      <c r="CB1100" s="31">
        <f t="shared" si="445"/>
        <v>0</v>
      </c>
      <c r="CC1100" s="31">
        <f t="shared" si="446"/>
        <v>0</v>
      </c>
      <c r="CD1100" s="31">
        <f t="shared" si="447"/>
        <v>0</v>
      </c>
      <c r="CE1100" s="31">
        <f t="shared" si="448"/>
        <v>0</v>
      </c>
      <c r="CF1100" s="85" t="s">
        <v>1358</v>
      </c>
    </row>
    <row r="1101" spans="1:84" ht="31.5" x14ac:dyDescent="0.25">
      <c r="A1101" s="33" t="s">
        <v>136</v>
      </c>
      <c r="B1101" s="97" t="s">
        <v>2468</v>
      </c>
      <c r="C1101" s="98" t="s">
        <v>2469</v>
      </c>
      <c r="D1101" s="63">
        <v>2018</v>
      </c>
      <c r="E1101" s="63">
        <v>2018</v>
      </c>
      <c r="F1101" s="63" t="s">
        <v>1358</v>
      </c>
      <c r="G1101" s="64" t="s">
        <v>1358</v>
      </c>
      <c r="H1101" s="64">
        <f t="shared" si="434"/>
        <v>0.10103329920000001</v>
      </c>
      <c r="I1101" s="31" t="s">
        <v>2624</v>
      </c>
      <c r="J1101" s="31">
        <v>0</v>
      </c>
      <c r="K1101" s="31">
        <f t="shared" si="435"/>
        <v>0.10103329920000001</v>
      </c>
      <c r="L1101" s="31" t="s">
        <v>1358</v>
      </c>
      <c r="M1101" s="64">
        <v>0</v>
      </c>
      <c r="N1101" s="31">
        <v>0</v>
      </c>
      <c r="O1101" s="65">
        <v>0</v>
      </c>
      <c r="P1101" s="28">
        <v>0</v>
      </c>
      <c r="Q1101" s="28">
        <v>0</v>
      </c>
      <c r="R1101" s="31">
        <v>0</v>
      </c>
      <c r="S1101" s="31">
        <f t="shared" si="432"/>
        <v>0</v>
      </c>
      <c r="T1101" s="31">
        <f t="shared" si="433"/>
        <v>0.10103329920000001</v>
      </c>
      <c r="U1101" s="31">
        <f t="shared" si="438"/>
        <v>0</v>
      </c>
      <c r="V1101" s="31">
        <f t="shared" si="436"/>
        <v>0</v>
      </c>
      <c r="W1101" s="31">
        <f t="shared" si="449"/>
        <v>0</v>
      </c>
      <c r="X1101" s="31">
        <v>0</v>
      </c>
      <c r="Y1101" s="28">
        <v>0</v>
      </c>
      <c r="Z1101" s="28">
        <v>0</v>
      </c>
      <c r="AA1101" s="28">
        <v>0</v>
      </c>
      <c r="AB1101" s="28">
        <v>0</v>
      </c>
      <c r="AC1101" s="28">
        <v>0</v>
      </c>
      <c r="AD1101" s="28">
        <v>0</v>
      </c>
      <c r="AE1101" s="28">
        <v>0</v>
      </c>
      <c r="AF1101" s="28">
        <v>0</v>
      </c>
      <c r="AG1101" s="28">
        <v>0</v>
      </c>
      <c r="AH1101" s="28">
        <v>0</v>
      </c>
      <c r="AI1101" s="28">
        <v>0</v>
      </c>
      <c r="AJ1101" s="28">
        <v>0</v>
      </c>
      <c r="AK1101" s="28">
        <v>0</v>
      </c>
      <c r="AL1101" s="28">
        <v>0</v>
      </c>
      <c r="AM1101" s="28">
        <v>0</v>
      </c>
      <c r="AN1101" s="28">
        <v>0</v>
      </c>
      <c r="AO1101" s="28">
        <v>0</v>
      </c>
      <c r="AP1101" s="28">
        <v>0</v>
      </c>
      <c r="AQ1101" s="28">
        <v>0</v>
      </c>
      <c r="AR1101" s="28">
        <v>0</v>
      </c>
      <c r="AS1101" s="28">
        <v>0</v>
      </c>
      <c r="AT1101" s="28">
        <v>0</v>
      </c>
      <c r="AU1101" s="28">
        <v>0</v>
      </c>
      <c r="AV1101" s="28">
        <v>0</v>
      </c>
      <c r="AW1101" s="28">
        <v>0</v>
      </c>
      <c r="AX1101" s="28">
        <v>0</v>
      </c>
      <c r="AY1101" s="28">
        <v>0</v>
      </c>
      <c r="AZ1101" s="28">
        <v>0</v>
      </c>
      <c r="BA1101" s="28">
        <v>0</v>
      </c>
      <c r="BB1101" s="28">
        <v>0</v>
      </c>
      <c r="BC1101" s="28">
        <v>0</v>
      </c>
      <c r="BD1101" s="28">
        <v>0</v>
      </c>
      <c r="BE1101" s="28">
        <v>0</v>
      </c>
      <c r="BF1101" s="28">
        <v>0</v>
      </c>
      <c r="BG1101" s="28">
        <v>0.10103329920000001</v>
      </c>
      <c r="BH1101" s="28">
        <v>0</v>
      </c>
      <c r="BI1101" s="28">
        <v>0</v>
      </c>
      <c r="BJ1101" s="28">
        <v>0.10103329920000001</v>
      </c>
      <c r="BK1101" s="28">
        <v>0</v>
      </c>
      <c r="BL1101" s="28">
        <v>0</v>
      </c>
      <c r="BM1101" s="28">
        <v>0</v>
      </c>
      <c r="BN1101" s="28">
        <v>0</v>
      </c>
      <c r="BO1101" s="28">
        <v>0</v>
      </c>
      <c r="BP1101" s="28">
        <v>0</v>
      </c>
      <c r="BQ1101" s="28">
        <v>0</v>
      </c>
      <c r="BR1101" s="28">
        <v>0</v>
      </c>
      <c r="BS1101" s="28">
        <v>0</v>
      </c>
      <c r="BT1101" s="28">
        <v>0</v>
      </c>
      <c r="BU1101" s="28">
        <v>0</v>
      </c>
      <c r="BV1101" s="31">
        <f t="shared" si="443"/>
        <v>0.10103329920000001</v>
      </c>
      <c r="BW1101" s="31">
        <f t="shared" si="439"/>
        <v>0</v>
      </c>
      <c r="BX1101" s="31">
        <f t="shared" si="440"/>
        <v>0</v>
      </c>
      <c r="BY1101" s="31">
        <f t="shared" si="441"/>
        <v>0.10103329920000001</v>
      </c>
      <c r="BZ1101" s="31">
        <f t="shared" si="442"/>
        <v>0</v>
      </c>
      <c r="CA1101" s="31">
        <f t="shared" si="444"/>
        <v>0.10103329920000001</v>
      </c>
      <c r="CB1101" s="31">
        <f t="shared" si="445"/>
        <v>0</v>
      </c>
      <c r="CC1101" s="31">
        <f t="shared" si="446"/>
        <v>0</v>
      </c>
      <c r="CD1101" s="31">
        <f t="shared" si="447"/>
        <v>0.10103329920000001</v>
      </c>
      <c r="CE1101" s="31">
        <f t="shared" si="448"/>
        <v>0</v>
      </c>
      <c r="CF1101" s="85" t="s">
        <v>1403</v>
      </c>
    </row>
    <row r="1102" spans="1:84" ht="31.5" x14ac:dyDescent="0.25">
      <c r="A1102" s="33" t="s">
        <v>136</v>
      </c>
      <c r="B1102" s="97" t="s">
        <v>2470</v>
      </c>
      <c r="C1102" s="98" t="s">
        <v>2471</v>
      </c>
      <c r="D1102" s="63">
        <v>2018</v>
      </c>
      <c r="E1102" s="63">
        <v>2018</v>
      </c>
      <c r="F1102" s="63" t="s">
        <v>1358</v>
      </c>
      <c r="G1102" s="64" t="s">
        <v>1358</v>
      </c>
      <c r="H1102" s="64">
        <f t="shared" si="434"/>
        <v>4.2771271199999995E-2</v>
      </c>
      <c r="I1102" s="31" t="s">
        <v>2624</v>
      </c>
      <c r="J1102" s="31">
        <v>0</v>
      </c>
      <c r="K1102" s="31">
        <f t="shared" si="435"/>
        <v>4.2771271199999995E-2</v>
      </c>
      <c r="L1102" s="31" t="s">
        <v>1358</v>
      </c>
      <c r="M1102" s="64">
        <v>0</v>
      </c>
      <c r="N1102" s="31">
        <v>0</v>
      </c>
      <c r="O1102" s="65">
        <v>0</v>
      </c>
      <c r="P1102" s="28">
        <v>0</v>
      </c>
      <c r="Q1102" s="28">
        <v>0</v>
      </c>
      <c r="R1102" s="31">
        <v>0</v>
      </c>
      <c r="S1102" s="31">
        <f t="shared" si="432"/>
        <v>0</v>
      </c>
      <c r="T1102" s="31">
        <f t="shared" si="433"/>
        <v>4.2771271199999995E-2</v>
      </c>
      <c r="U1102" s="31">
        <f t="shared" si="438"/>
        <v>0</v>
      </c>
      <c r="V1102" s="31">
        <f t="shared" si="436"/>
        <v>0</v>
      </c>
      <c r="W1102" s="31">
        <f t="shared" si="449"/>
        <v>0</v>
      </c>
      <c r="X1102" s="31">
        <v>0</v>
      </c>
      <c r="Y1102" s="28">
        <v>0</v>
      </c>
      <c r="Z1102" s="28">
        <v>0</v>
      </c>
      <c r="AA1102" s="28">
        <v>0</v>
      </c>
      <c r="AB1102" s="28">
        <v>0</v>
      </c>
      <c r="AC1102" s="28">
        <v>0</v>
      </c>
      <c r="AD1102" s="28">
        <v>0</v>
      </c>
      <c r="AE1102" s="28">
        <v>0</v>
      </c>
      <c r="AF1102" s="28">
        <v>0</v>
      </c>
      <c r="AG1102" s="28">
        <v>0</v>
      </c>
      <c r="AH1102" s="28">
        <v>0</v>
      </c>
      <c r="AI1102" s="28">
        <v>0</v>
      </c>
      <c r="AJ1102" s="28">
        <v>0</v>
      </c>
      <c r="AK1102" s="28">
        <v>0</v>
      </c>
      <c r="AL1102" s="28">
        <v>0</v>
      </c>
      <c r="AM1102" s="28">
        <v>0</v>
      </c>
      <c r="AN1102" s="28">
        <v>0</v>
      </c>
      <c r="AO1102" s="28">
        <v>0</v>
      </c>
      <c r="AP1102" s="28">
        <v>0</v>
      </c>
      <c r="AQ1102" s="28">
        <v>0</v>
      </c>
      <c r="AR1102" s="28">
        <v>0</v>
      </c>
      <c r="AS1102" s="28">
        <v>0</v>
      </c>
      <c r="AT1102" s="28">
        <v>0</v>
      </c>
      <c r="AU1102" s="28">
        <v>0</v>
      </c>
      <c r="AV1102" s="28">
        <v>0</v>
      </c>
      <c r="AW1102" s="28">
        <v>0</v>
      </c>
      <c r="AX1102" s="28">
        <v>0</v>
      </c>
      <c r="AY1102" s="28">
        <v>0</v>
      </c>
      <c r="AZ1102" s="28">
        <v>0</v>
      </c>
      <c r="BA1102" s="28">
        <v>0</v>
      </c>
      <c r="BB1102" s="28">
        <v>0</v>
      </c>
      <c r="BC1102" s="28">
        <v>0</v>
      </c>
      <c r="BD1102" s="28">
        <v>0</v>
      </c>
      <c r="BE1102" s="28">
        <v>0</v>
      </c>
      <c r="BF1102" s="28">
        <v>0</v>
      </c>
      <c r="BG1102" s="28">
        <v>4.2771271199999995E-2</v>
      </c>
      <c r="BH1102" s="28">
        <v>0</v>
      </c>
      <c r="BI1102" s="28">
        <v>0</v>
      </c>
      <c r="BJ1102" s="28">
        <v>4.2771271199999995E-2</v>
      </c>
      <c r="BK1102" s="28">
        <v>0</v>
      </c>
      <c r="BL1102" s="28">
        <v>0</v>
      </c>
      <c r="BM1102" s="28">
        <v>0</v>
      </c>
      <c r="BN1102" s="28">
        <v>0</v>
      </c>
      <c r="BO1102" s="28">
        <v>0</v>
      </c>
      <c r="BP1102" s="28">
        <v>0</v>
      </c>
      <c r="BQ1102" s="28">
        <v>0</v>
      </c>
      <c r="BR1102" s="28">
        <v>0</v>
      </c>
      <c r="BS1102" s="28">
        <v>0</v>
      </c>
      <c r="BT1102" s="28">
        <v>0</v>
      </c>
      <c r="BU1102" s="28">
        <v>0</v>
      </c>
      <c r="BV1102" s="31">
        <f t="shared" si="443"/>
        <v>4.2771271199999995E-2</v>
      </c>
      <c r="BW1102" s="31">
        <f t="shared" si="439"/>
        <v>0</v>
      </c>
      <c r="BX1102" s="31">
        <f t="shared" si="440"/>
        <v>0</v>
      </c>
      <c r="BY1102" s="31">
        <f t="shared" si="441"/>
        <v>4.2771271199999995E-2</v>
      </c>
      <c r="BZ1102" s="31">
        <f t="shared" si="442"/>
        <v>0</v>
      </c>
      <c r="CA1102" s="31">
        <f t="shared" si="444"/>
        <v>4.2771271199999995E-2</v>
      </c>
      <c r="CB1102" s="31">
        <f t="shared" si="445"/>
        <v>0</v>
      </c>
      <c r="CC1102" s="31">
        <f t="shared" si="446"/>
        <v>0</v>
      </c>
      <c r="CD1102" s="31">
        <f t="shared" si="447"/>
        <v>4.2771271199999995E-2</v>
      </c>
      <c r="CE1102" s="31">
        <f t="shared" si="448"/>
        <v>0</v>
      </c>
      <c r="CF1102" s="85" t="s">
        <v>1403</v>
      </c>
    </row>
    <row r="1103" spans="1:84" ht="31.5" x14ac:dyDescent="0.25">
      <c r="A1103" s="33" t="s">
        <v>136</v>
      </c>
      <c r="B1103" s="97" t="s">
        <v>2472</v>
      </c>
      <c r="C1103" s="98" t="s">
        <v>2473</v>
      </c>
      <c r="D1103" s="63">
        <v>2018</v>
      </c>
      <c r="E1103" s="63">
        <v>2018</v>
      </c>
      <c r="F1103" s="63" t="s">
        <v>1358</v>
      </c>
      <c r="G1103" s="64" t="s">
        <v>1358</v>
      </c>
      <c r="H1103" s="64">
        <f t="shared" si="434"/>
        <v>4.3871668400000001E-2</v>
      </c>
      <c r="I1103" s="31" t="s">
        <v>2624</v>
      </c>
      <c r="J1103" s="31">
        <v>0</v>
      </c>
      <c r="K1103" s="31">
        <f t="shared" si="435"/>
        <v>4.3871668400000001E-2</v>
      </c>
      <c r="L1103" s="31" t="s">
        <v>1358</v>
      </c>
      <c r="M1103" s="64">
        <v>0</v>
      </c>
      <c r="N1103" s="31">
        <v>0</v>
      </c>
      <c r="O1103" s="65">
        <v>0</v>
      </c>
      <c r="P1103" s="28">
        <v>0</v>
      </c>
      <c r="Q1103" s="28">
        <v>0</v>
      </c>
      <c r="R1103" s="31">
        <v>0</v>
      </c>
      <c r="S1103" s="31">
        <f t="shared" si="432"/>
        <v>0</v>
      </c>
      <c r="T1103" s="31">
        <f t="shared" si="433"/>
        <v>4.3871668400000001E-2</v>
      </c>
      <c r="U1103" s="31">
        <f t="shared" si="438"/>
        <v>0</v>
      </c>
      <c r="V1103" s="31">
        <f t="shared" si="436"/>
        <v>0</v>
      </c>
      <c r="W1103" s="31">
        <f t="shared" si="449"/>
        <v>0</v>
      </c>
      <c r="X1103" s="31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0</v>
      </c>
      <c r="AE1103" s="28">
        <v>0</v>
      </c>
      <c r="AF1103" s="28">
        <v>0</v>
      </c>
      <c r="AG1103" s="28">
        <v>0</v>
      </c>
      <c r="AH1103" s="28">
        <v>0</v>
      </c>
      <c r="AI1103" s="28">
        <v>0</v>
      </c>
      <c r="AJ1103" s="28">
        <v>0</v>
      </c>
      <c r="AK1103" s="28">
        <v>0</v>
      </c>
      <c r="AL1103" s="28">
        <v>0</v>
      </c>
      <c r="AM1103" s="28">
        <v>0</v>
      </c>
      <c r="AN1103" s="28">
        <v>0</v>
      </c>
      <c r="AO1103" s="28">
        <v>0</v>
      </c>
      <c r="AP1103" s="28">
        <v>0</v>
      </c>
      <c r="AQ1103" s="28">
        <v>0</v>
      </c>
      <c r="AR1103" s="28">
        <v>0</v>
      </c>
      <c r="AS1103" s="28">
        <v>0</v>
      </c>
      <c r="AT1103" s="28">
        <v>0</v>
      </c>
      <c r="AU1103" s="28">
        <v>0</v>
      </c>
      <c r="AV1103" s="28">
        <v>0</v>
      </c>
      <c r="AW1103" s="28">
        <v>0</v>
      </c>
      <c r="AX1103" s="28">
        <v>0</v>
      </c>
      <c r="AY1103" s="28">
        <v>0</v>
      </c>
      <c r="AZ1103" s="28">
        <v>0</v>
      </c>
      <c r="BA1103" s="28">
        <v>0</v>
      </c>
      <c r="BB1103" s="28">
        <v>0</v>
      </c>
      <c r="BC1103" s="28">
        <v>0</v>
      </c>
      <c r="BD1103" s="28">
        <v>0</v>
      </c>
      <c r="BE1103" s="28">
        <v>0</v>
      </c>
      <c r="BF1103" s="28">
        <v>0</v>
      </c>
      <c r="BG1103" s="28">
        <v>4.3871668400000001E-2</v>
      </c>
      <c r="BH1103" s="28">
        <v>0</v>
      </c>
      <c r="BI1103" s="28">
        <v>0</v>
      </c>
      <c r="BJ1103" s="28">
        <v>4.3871668400000001E-2</v>
      </c>
      <c r="BK1103" s="28">
        <v>0</v>
      </c>
      <c r="BL1103" s="28">
        <v>0</v>
      </c>
      <c r="BM1103" s="28">
        <v>0</v>
      </c>
      <c r="BN1103" s="28">
        <v>0</v>
      </c>
      <c r="BO1103" s="28">
        <v>0</v>
      </c>
      <c r="BP1103" s="28">
        <v>0</v>
      </c>
      <c r="BQ1103" s="28">
        <v>0</v>
      </c>
      <c r="BR1103" s="28">
        <v>0</v>
      </c>
      <c r="BS1103" s="28">
        <v>0</v>
      </c>
      <c r="BT1103" s="28">
        <v>0</v>
      </c>
      <c r="BU1103" s="28">
        <v>0</v>
      </c>
      <c r="BV1103" s="31">
        <f t="shared" si="443"/>
        <v>4.3871668400000001E-2</v>
      </c>
      <c r="BW1103" s="31">
        <f t="shared" si="439"/>
        <v>0</v>
      </c>
      <c r="BX1103" s="31">
        <f t="shared" si="440"/>
        <v>0</v>
      </c>
      <c r="BY1103" s="31">
        <f t="shared" si="441"/>
        <v>4.3871668400000001E-2</v>
      </c>
      <c r="BZ1103" s="31">
        <f t="shared" si="442"/>
        <v>0</v>
      </c>
      <c r="CA1103" s="31">
        <f t="shared" si="444"/>
        <v>4.3871668400000001E-2</v>
      </c>
      <c r="CB1103" s="31">
        <f t="shared" si="445"/>
        <v>0</v>
      </c>
      <c r="CC1103" s="31">
        <f t="shared" si="446"/>
        <v>0</v>
      </c>
      <c r="CD1103" s="31">
        <f t="shared" si="447"/>
        <v>4.3871668400000001E-2</v>
      </c>
      <c r="CE1103" s="31">
        <f t="shared" si="448"/>
        <v>0</v>
      </c>
      <c r="CF1103" s="85" t="s">
        <v>1403</v>
      </c>
    </row>
    <row r="1104" spans="1:84" ht="31.5" x14ac:dyDescent="0.25">
      <c r="A1104" s="33" t="s">
        <v>136</v>
      </c>
      <c r="B1104" s="97" t="s">
        <v>2474</v>
      </c>
      <c r="C1104" s="98" t="s">
        <v>2475</v>
      </c>
      <c r="D1104" s="63">
        <v>2018</v>
      </c>
      <c r="E1104" s="63">
        <v>2018</v>
      </c>
      <c r="F1104" s="63" t="s">
        <v>1358</v>
      </c>
      <c r="G1104" s="64" t="s">
        <v>1358</v>
      </c>
      <c r="H1104" s="64">
        <f t="shared" si="434"/>
        <v>8.1297728400000005E-2</v>
      </c>
      <c r="I1104" s="31" t="s">
        <v>2624</v>
      </c>
      <c r="J1104" s="31">
        <v>0</v>
      </c>
      <c r="K1104" s="31">
        <f t="shared" si="435"/>
        <v>8.1297728400000005E-2</v>
      </c>
      <c r="L1104" s="31" t="s">
        <v>1358</v>
      </c>
      <c r="M1104" s="64">
        <v>0</v>
      </c>
      <c r="N1104" s="31">
        <v>0</v>
      </c>
      <c r="O1104" s="65">
        <v>0</v>
      </c>
      <c r="P1104" s="28">
        <v>0</v>
      </c>
      <c r="Q1104" s="28">
        <v>0</v>
      </c>
      <c r="R1104" s="31">
        <v>0</v>
      </c>
      <c r="S1104" s="31">
        <f t="shared" si="432"/>
        <v>0</v>
      </c>
      <c r="T1104" s="31">
        <f t="shared" si="433"/>
        <v>8.1297728400000005E-2</v>
      </c>
      <c r="U1104" s="31">
        <f t="shared" si="438"/>
        <v>0</v>
      </c>
      <c r="V1104" s="31">
        <f t="shared" si="436"/>
        <v>0</v>
      </c>
      <c r="W1104" s="31">
        <f t="shared" si="449"/>
        <v>0</v>
      </c>
      <c r="X1104" s="31">
        <v>0</v>
      </c>
      <c r="Y1104" s="28">
        <v>0</v>
      </c>
      <c r="Z1104" s="28">
        <v>0</v>
      </c>
      <c r="AA1104" s="28">
        <v>0</v>
      </c>
      <c r="AB1104" s="28">
        <v>0</v>
      </c>
      <c r="AC1104" s="28">
        <v>0</v>
      </c>
      <c r="AD1104" s="28">
        <v>0</v>
      </c>
      <c r="AE1104" s="28">
        <v>0</v>
      </c>
      <c r="AF1104" s="28">
        <v>0</v>
      </c>
      <c r="AG1104" s="28">
        <v>0</v>
      </c>
      <c r="AH1104" s="28">
        <v>0</v>
      </c>
      <c r="AI1104" s="28">
        <v>0</v>
      </c>
      <c r="AJ1104" s="28">
        <v>0</v>
      </c>
      <c r="AK1104" s="28">
        <v>0</v>
      </c>
      <c r="AL1104" s="28">
        <v>0</v>
      </c>
      <c r="AM1104" s="28">
        <v>0</v>
      </c>
      <c r="AN1104" s="28">
        <v>0</v>
      </c>
      <c r="AO1104" s="28">
        <v>0</v>
      </c>
      <c r="AP1104" s="28">
        <v>0</v>
      </c>
      <c r="AQ1104" s="28">
        <v>0</v>
      </c>
      <c r="AR1104" s="28">
        <v>0</v>
      </c>
      <c r="AS1104" s="28">
        <v>0</v>
      </c>
      <c r="AT1104" s="28">
        <v>0</v>
      </c>
      <c r="AU1104" s="28">
        <v>0</v>
      </c>
      <c r="AV1104" s="28">
        <v>0</v>
      </c>
      <c r="AW1104" s="28">
        <v>0</v>
      </c>
      <c r="AX1104" s="28">
        <v>0</v>
      </c>
      <c r="AY1104" s="28">
        <v>0</v>
      </c>
      <c r="AZ1104" s="28">
        <v>0</v>
      </c>
      <c r="BA1104" s="28">
        <v>0</v>
      </c>
      <c r="BB1104" s="28">
        <v>0</v>
      </c>
      <c r="BC1104" s="28">
        <v>0</v>
      </c>
      <c r="BD1104" s="28">
        <v>0</v>
      </c>
      <c r="BE1104" s="28">
        <v>0</v>
      </c>
      <c r="BF1104" s="28">
        <v>0</v>
      </c>
      <c r="BG1104" s="28">
        <v>8.1297728400000005E-2</v>
      </c>
      <c r="BH1104" s="28">
        <v>0</v>
      </c>
      <c r="BI1104" s="28">
        <v>0</v>
      </c>
      <c r="BJ1104" s="28">
        <v>8.1297728400000005E-2</v>
      </c>
      <c r="BK1104" s="28">
        <v>0</v>
      </c>
      <c r="BL1104" s="28">
        <v>0</v>
      </c>
      <c r="BM1104" s="28">
        <v>0</v>
      </c>
      <c r="BN1104" s="28">
        <v>0</v>
      </c>
      <c r="BO1104" s="28">
        <v>0</v>
      </c>
      <c r="BP1104" s="28">
        <v>0</v>
      </c>
      <c r="BQ1104" s="28">
        <v>0</v>
      </c>
      <c r="BR1104" s="28">
        <v>0</v>
      </c>
      <c r="BS1104" s="28">
        <v>0</v>
      </c>
      <c r="BT1104" s="28">
        <v>0</v>
      </c>
      <c r="BU1104" s="28">
        <v>0</v>
      </c>
      <c r="BV1104" s="31">
        <f t="shared" si="443"/>
        <v>8.1297728400000005E-2</v>
      </c>
      <c r="BW1104" s="31">
        <f t="shared" si="439"/>
        <v>0</v>
      </c>
      <c r="BX1104" s="31">
        <f t="shared" si="440"/>
        <v>0</v>
      </c>
      <c r="BY1104" s="31">
        <f t="shared" si="441"/>
        <v>8.1297728400000005E-2</v>
      </c>
      <c r="BZ1104" s="31">
        <f t="shared" si="442"/>
        <v>0</v>
      </c>
      <c r="CA1104" s="31">
        <f t="shared" si="444"/>
        <v>8.1297728400000005E-2</v>
      </c>
      <c r="CB1104" s="31">
        <f t="shared" si="445"/>
        <v>0</v>
      </c>
      <c r="CC1104" s="31">
        <f t="shared" si="446"/>
        <v>0</v>
      </c>
      <c r="CD1104" s="31">
        <f t="shared" si="447"/>
        <v>8.1297728400000005E-2</v>
      </c>
      <c r="CE1104" s="31">
        <f t="shared" si="448"/>
        <v>0</v>
      </c>
      <c r="CF1104" s="85" t="s">
        <v>1403</v>
      </c>
    </row>
    <row r="1105" spans="1:84" ht="57.75" customHeight="1" x14ac:dyDescent="0.25">
      <c r="A1105" s="7" t="s">
        <v>136</v>
      </c>
      <c r="B1105" s="17" t="s">
        <v>246</v>
      </c>
      <c r="C1105" s="8" t="s">
        <v>1258</v>
      </c>
      <c r="D1105" s="63">
        <v>2019</v>
      </c>
      <c r="E1105" s="63">
        <v>2019</v>
      </c>
      <c r="F1105" s="63" t="s">
        <v>1358</v>
      </c>
      <c r="G1105" s="64">
        <v>4.8138479532163742E-2</v>
      </c>
      <c r="H1105" s="64">
        <f t="shared" si="434"/>
        <v>0.32926719999999998</v>
      </c>
      <c r="I1105" s="31" t="s">
        <v>1314</v>
      </c>
      <c r="J1105" s="31">
        <v>0</v>
      </c>
      <c r="K1105" s="31">
        <f t="shared" si="435"/>
        <v>0</v>
      </c>
      <c r="L1105" s="31" t="s">
        <v>1358</v>
      </c>
      <c r="M1105" s="64">
        <v>0</v>
      </c>
      <c r="N1105" s="31">
        <v>0</v>
      </c>
      <c r="O1105" s="65">
        <v>0.53999820799999998</v>
      </c>
      <c r="P1105" s="28">
        <v>0.6209979391999999</v>
      </c>
      <c r="Q1105" s="28">
        <v>0</v>
      </c>
      <c r="R1105" s="31">
        <v>0</v>
      </c>
      <c r="S1105" s="31">
        <f t="shared" si="432"/>
        <v>0.32926719999999998</v>
      </c>
      <c r="T1105" s="31">
        <f t="shared" si="433"/>
        <v>0</v>
      </c>
      <c r="U1105" s="31">
        <f t="shared" si="438"/>
        <v>0.32926719999999998</v>
      </c>
      <c r="V1105" s="31">
        <f t="shared" si="436"/>
        <v>0.32926719999999998</v>
      </c>
      <c r="W1105" s="31">
        <f t="shared" si="449"/>
        <v>0</v>
      </c>
      <c r="X1105" s="31">
        <v>0</v>
      </c>
      <c r="Y1105" s="28">
        <v>0</v>
      </c>
      <c r="Z1105" s="28">
        <v>0</v>
      </c>
      <c r="AA1105" s="28">
        <v>0</v>
      </c>
      <c r="AB1105" s="28">
        <v>0</v>
      </c>
      <c r="AC1105" s="28">
        <v>0</v>
      </c>
      <c r="AD1105" s="28">
        <v>0</v>
      </c>
      <c r="AE1105" s="28">
        <v>0</v>
      </c>
      <c r="AF1105" s="28">
        <v>0</v>
      </c>
      <c r="AG1105" s="28">
        <v>0</v>
      </c>
      <c r="AH1105" s="28">
        <v>0</v>
      </c>
      <c r="AI1105" s="28">
        <v>0</v>
      </c>
      <c r="AJ1105" s="28">
        <v>0</v>
      </c>
      <c r="AK1105" s="28">
        <v>0</v>
      </c>
      <c r="AL1105" s="28">
        <v>0</v>
      </c>
      <c r="AM1105" s="28">
        <v>0</v>
      </c>
      <c r="AN1105" s="28">
        <v>0</v>
      </c>
      <c r="AO1105" s="28">
        <v>0</v>
      </c>
      <c r="AP1105" s="28">
        <v>0</v>
      </c>
      <c r="AQ1105" s="28">
        <v>0</v>
      </c>
      <c r="AR1105" s="28">
        <v>0</v>
      </c>
      <c r="AS1105" s="28">
        <v>0</v>
      </c>
      <c r="AT1105" s="28">
        <v>0</v>
      </c>
      <c r="AU1105" s="28">
        <v>0</v>
      </c>
      <c r="AV1105" s="28">
        <v>0</v>
      </c>
      <c r="AW1105" s="28">
        <v>0</v>
      </c>
      <c r="AX1105" s="28">
        <v>0</v>
      </c>
      <c r="AY1105" s="28">
        <v>0</v>
      </c>
      <c r="AZ1105" s="28">
        <v>0</v>
      </c>
      <c r="BA1105" s="28">
        <v>0</v>
      </c>
      <c r="BB1105" s="28">
        <v>0</v>
      </c>
      <c r="BC1105" s="28">
        <v>0</v>
      </c>
      <c r="BD1105" s="28">
        <v>0</v>
      </c>
      <c r="BE1105" s="28">
        <v>0</v>
      </c>
      <c r="BF1105" s="28">
        <v>0</v>
      </c>
      <c r="BG1105" s="28">
        <v>0</v>
      </c>
      <c r="BH1105" s="28">
        <v>0</v>
      </c>
      <c r="BI1105" s="28">
        <v>0</v>
      </c>
      <c r="BJ1105" s="28">
        <v>0</v>
      </c>
      <c r="BK1105" s="28">
        <v>0</v>
      </c>
      <c r="BL1105" s="28">
        <v>0.32926719999999998</v>
      </c>
      <c r="BM1105" s="28">
        <v>0</v>
      </c>
      <c r="BN1105" s="28">
        <v>0</v>
      </c>
      <c r="BO1105" s="28">
        <v>0.32926719999999998</v>
      </c>
      <c r="BP1105" s="28">
        <v>0</v>
      </c>
      <c r="BQ1105" s="28">
        <v>0</v>
      </c>
      <c r="BR1105" s="28">
        <v>0</v>
      </c>
      <c r="BS1105" s="28">
        <v>0</v>
      </c>
      <c r="BT1105" s="28">
        <v>0</v>
      </c>
      <c r="BU1105" s="28">
        <v>0</v>
      </c>
      <c r="BV1105" s="31">
        <f t="shared" si="443"/>
        <v>0.32926719999999998</v>
      </c>
      <c r="BW1105" s="31">
        <f t="shared" si="439"/>
        <v>0</v>
      </c>
      <c r="BX1105" s="31">
        <f t="shared" si="440"/>
        <v>0</v>
      </c>
      <c r="BY1105" s="31">
        <f t="shared" si="441"/>
        <v>0.32926719999999998</v>
      </c>
      <c r="BZ1105" s="31">
        <f t="shared" si="442"/>
        <v>0</v>
      </c>
      <c r="CA1105" s="31">
        <f t="shared" si="444"/>
        <v>0</v>
      </c>
      <c r="CB1105" s="31">
        <f t="shared" si="445"/>
        <v>0</v>
      </c>
      <c r="CC1105" s="31">
        <f t="shared" si="446"/>
        <v>0</v>
      </c>
      <c r="CD1105" s="31">
        <f t="shared" si="447"/>
        <v>0</v>
      </c>
      <c r="CE1105" s="31">
        <f t="shared" si="448"/>
        <v>0</v>
      </c>
      <c r="CF1105" s="85" t="s">
        <v>1972</v>
      </c>
    </row>
    <row r="1106" spans="1:84" ht="28.5" x14ac:dyDescent="0.25">
      <c r="A1106" s="9" t="s">
        <v>138</v>
      </c>
      <c r="B1106" s="16" t="s">
        <v>139</v>
      </c>
      <c r="C1106" s="6" t="s">
        <v>80</v>
      </c>
      <c r="D1106" s="60" t="s">
        <v>1358</v>
      </c>
      <c r="E1106" s="60" t="s">
        <v>1358</v>
      </c>
      <c r="F1106" s="60" t="s">
        <v>1358</v>
      </c>
      <c r="G1106" s="61">
        <v>0</v>
      </c>
      <c r="H1106" s="61">
        <f t="shared" si="434"/>
        <v>0</v>
      </c>
      <c r="I1106" s="30">
        <v>0</v>
      </c>
      <c r="J1106" s="30">
        <v>0</v>
      </c>
      <c r="K1106" s="30">
        <f t="shared" si="435"/>
        <v>0</v>
      </c>
      <c r="L1106" s="30" t="s">
        <v>1358</v>
      </c>
      <c r="M1106" s="30">
        <v>0</v>
      </c>
      <c r="N1106" s="30">
        <v>0</v>
      </c>
      <c r="O1106" s="62">
        <v>0</v>
      </c>
      <c r="P1106" s="62">
        <v>0</v>
      </c>
      <c r="Q1106" s="62">
        <v>0</v>
      </c>
      <c r="R1106" s="62">
        <v>0</v>
      </c>
      <c r="S1106" s="30">
        <f t="shared" si="432"/>
        <v>0</v>
      </c>
      <c r="T1106" s="30">
        <f t="shared" si="433"/>
        <v>0</v>
      </c>
      <c r="U1106" s="30">
        <f t="shared" si="438"/>
        <v>0</v>
      </c>
      <c r="V1106" s="30">
        <f t="shared" si="436"/>
        <v>0</v>
      </c>
      <c r="W1106" s="30">
        <f t="shared" si="449"/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  <c r="AC1106" s="30">
        <v>0</v>
      </c>
      <c r="AD1106" s="30">
        <v>0</v>
      </c>
      <c r="AE1106" s="30">
        <v>0</v>
      </c>
      <c r="AF1106" s="30">
        <v>0</v>
      </c>
      <c r="AG1106" s="30">
        <v>0</v>
      </c>
      <c r="AH1106" s="30">
        <v>0</v>
      </c>
      <c r="AI1106" s="30">
        <v>0</v>
      </c>
      <c r="AJ1106" s="30">
        <v>0</v>
      </c>
      <c r="AK1106" s="30">
        <v>0</v>
      </c>
      <c r="AL1106" s="30">
        <v>0</v>
      </c>
      <c r="AM1106" s="30">
        <v>0</v>
      </c>
      <c r="AN1106" s="30">
        <v>0</v>
      </c>
      <c r="AO1106" s="30">
        <v>0</v>
      </c>
      <c r="AP1106" s="30">
        <v>0</v>
      </c>
      <c r="AQ1106" s="30">
        <v>0</v>
      </c>
      <c r="AR1106" s="30">
        <v>0</v>
      </c>
      <c r="AS1106" s="30">
        <v>0</v>
      </c>
      <c r="AT1106" s="30">
        <v>0</v>
      </c>
      <c r="AU1106" s="30">
        <v>0</v>
      </c>
      <c r="AV1106" s="30">
        <v>0</v>
      </c>
      <c r="AW1106" s="30">
        <v>0</v>
      </c>
      <c r="AX1106" s="30">
        <v>0</v>
      </c>
      <c r="AY1106" s="30">
        <v>0</v>
      </c>
      <c r="AZ1106" s="30">
        <v>0</v>
      </c>
      <c r="BA1106" s="30">
        <v>0</v>
      </c>
      <c r="BB1106" s="30">
        <v>0</v>
      </c>
      <c r="BC1106" s="30">
        <v>0</v>
      </c>
      <c r="BD1106" s="30">
        <v>0</v>
      </c>
      <c r="BE1106" s="30">
        <v>0</v>
      </c>
      <c r="BF1106" s="30">
        <v>0</v>
      </c>
      <c r="BG1106" s="30">
        <v>0</v>
      </c>
      <c r="BH1106" s="30">
        <v>0</v>
      </c>
      <c r="BI1106" s="30">
        <v>0</v>
      </c>
      <c r="BJ1106" s="30">
        <v>0</v>
      </c>
      <c r="BK1106" s="30">
        <v>0</v>
      </c>
      <c r="BL1106" s="30">
        <v>0</v>
      </c>
      <c r="BM1106" s="30">
        <v>0</v>
      </c>
      <c r="BN1106" s="30">
        <v>0</v>
      </c>
      <c r="BO1106" s="30">
        <v>0</v>
      </c>
      <c r="BP1106" s="30">
        <v>0</v>
      </c>
      <c r="BQ1106" s="30">
        <v>0</v>
      </c>
      <c r="BR1106" s="30">
        <v>0</v>
      </c>
      <c r="BS1106" s="30">
        <v>0</v>
      </c>
      <c r="BT1106" s="30">
        <v>0</v>
      </c>
      <c r="BU1106" s="30">
        <v>0</v>
      </c>
      <c r="BV1106" s="30">
        <f t="shared" si="443"/>
        <v>0</v>
      </c>
      <c r="BW1106" s="30">
        <f t="shared" si="439"/>
        <v>0</v>
      </c>
      <c r="BX1106" s="30">
        <f t="shared" si="440"/>
        <v>0</v>
      </c>
      <c r="BY1106" s="30">
        <f t="shared" si="441"/>
        <v>0</v>
      </c>
      <c r="BZ1106" s="30">
        <f t="shared" si="442"/>
        <v>0</v>
      </c>
      <c r="CA1106" s="30">
        <f t="shared" si="444"/>
        <v>0</v>
      </c>
      <c r="CB1106" s="30">
        <f t="shared" si="445"/>
        <v>0</v>
      </c>
      <c r="CC1106" s="30">
        <f t="shared" si="446"/>
        <v>0</v>
      </c>
      <c r="CD1106" s="30">
        <f t="shared" si="447"/>
        <v>0</v>
      </c>
      <c r="CE1106" s="30">
        <f t="shared" si="448"/>
        <v>0</v>
      </c>
      <c r="CF1106" s="91" t="s">
        <v>1358</v>
      </c>
    </row>
    <row r="1107" spans="1:84" ht="28.5" x14ac:dyDescent="0.25">
      <c r="A1107" s="9" t="s">
        <v>140</v>
      </c>
      <c r="B1107" s="16" t="s">
        <v>141</v>
      </c>
      <c r="C1107" s="6" t="s">
        <v>80</v>
      </c>
      <c r="D1107" s="60" t="s">
        <v>1358</v>
      </c>
      <c r="E1107" s="60" t="s">
        <v>1358</v>
      </c>
      <c r="F1107" s="60" t="s">
        <v>1358</v>
      </c>
      <c r="G1107" s="61">
        <v>0</v>
      </c>
      <c r="H1107" s="61">
        <f t="shared" si="434"/>
        <v>0</v>
      </c>
      <c r="I1107" s="30">
        <v>0</v>
      </c>
      <c r="J1107" s="30">
        <v>0</v>
      </c>
      <c r="K1107" s="30">
        <f t="shared" si="435"/>
        <v>0</v>
      </c>
      <c r="L1107" s="30" t="s">
        <v>1358</v>
      </c>
      <c r="M1107" s="30">
        <v>0</v>
      </c>
      <c r="N1107" s="30">
        <v>0</v>
      </c>
      <c r="O1107" s="62">
        <v>0</v>
      </c>
      <c r="P1107" s="62">
        <v>0</v>
      </c>
      <c r="Q1107" s="62">
        <v>0</v>
      </c>
      <c r="R1107" s="62">
        <v>0</v>
      </c>
      <c r="S1107" s="30">
        <f t="shared" si="432"/>
        <v>0</v>
      </c>
      <c r="T1107" s="30">
        <f t="shared" si="433"/>
        <v>0</v>
      </c>
      <c r="U1107" s="30">
        <f t="shared" si="438"/>
        <v>0</v>
      </c>
      <c r="V1107" s="30">
        <f t="shared" si="436"/>
        <v>0</v>
      </c>
      <c r="W1107" s="30">
        <f t="shared" si="449"/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  <c r="AC1107" s="30">
        <v>0</v>
      </c>
      <c r="AD1107" s="30">
        <v>0</v>
      </c>
      <c r="AE1107" s="30">
        <v>0</v>
      </c>
      <c r="AF1107" s="30">
        <v>0</v>
      </c>
      <c r="AG1107" s="30">
        <v>0</v>
      </c>
      <c r="AH1107" s="30">
        <v>0</v>
      </c>
      <c r="AI1107" s="30">
        <v>0</v>
      </c>
      <c r="AJ1107" s="30">
        <v>0</v>
      </c>
      <c r="AK1107" s="30">
        <v>0</v>
      </c>
      <c r="AL1107" s="30">
        <v>0</v>
      </c>
      <c r="AM1107" s="30">
        <v>0</v>
      </c>
      <c r="AN1107" s="30">
        <v>0</v>
      </c>
      <c r="AO1107" s="30">
        <v>0</v>
      </c>
      <c r="AP1107" s="30">
        <v>0</v>
      </c>
      <c r="AQ1107" s="30">
        <v>0</v>
      </c>
      <c r="AR1107" s="30">
        <v>0</v>
      </c>
      <c r="AS1107" s="30">
        <v>0</v>
      </c>
      <c r="AT1107" s="30">
        <v>0</v>
      </c>
      <c r="AU1107" s="30">
        <v>0</v>
      </c>
      <c r="AV1107" s="30">
        <v>0</v>
      </c>
      <c r="AW1107" s="30">
        <v>0</v>
      </c>
      <c r="AX1107" s="30">
        <v>0</v>
      </c>
      <c r="AY1107" s="30">
        <v>0</v>
      </c>
      <c r="AZ1107" s="30">
        <v>0</v>
      </c>
      <c r="BA1107" s="30">
        <v>0</v>
      </c>
      <c r="BB1107" s="30">
        <v>0</v>
      </c>
      <c r="BC1107" s="30">
        <v>0</v>
      </c>
      <c r="BD1107" s="30">
        <v>0</v>
      </c>
      <c r="BE1107" s="30">
        <v>0</v>
      </c>
      <c r="BF1107" s="30">
        <v>0</v>
      </c>
      <c r="BG1107" s="30">
        <v>0</v>
      </c>
      <c r="BH1107" s="30">
        <v>0</v>
      </c>
      <c r="BI1107" s="30">
        <v>0</v>
      </c>
      <c r="BJ1107" s="30">
        <v>0</v>
      </c>
      <c r="BK1107" s="30">
        <v>0</v>
      </c>
      <c r="BL1107" s="30">
        <v>0</v>
      </c>
      <c r="BM1107" s="30">
        <v>0</v>
      </c>
      <c r="BN1107" s="30">
        <v>0</v>
      </c>
      <c r="BO1107" s="30">
        <v>0</v>
      </c>
      <c r="BP1107" s="30">
        <v>0</v>
      </c>
      <c r="BQ1107" s="30">
        <v>0</v>
      </c>
      <c r="BR1107" s="30">
        <v>0</v>
      </c>
      <c r="BS1107" s="30">
        <v>0</v>
      </c>
      <c r="BT1107" s="30">
        <v>0</v>
      </c>
      <c r="BU1107" s="30">
        <v>0</v>
      </c>
      <c r="BV1107" s="30">
        <f t="shared" si="443"/>
        <v>0</v>
      </c>
      <c r="BW1107" s="30">
        <f t="shared" si="439"/>
        <v>0</v>
      </c>
      <c r="BX1107" s="30">
        <f t="shared" si="440"/>
        <v>0</v>
      </c>
      <c r="BY1107" s="30">
        <f t="shared" si="441"/>
        <v>0</v>
      </c>
      <c r="BZ1107" s="30">
        <f t="shared" si="442"/>
        <v>0</v>
      </c>
      <c r="CA1107" s="30">
        <f t="shared" si="444"/>
        <v>0</v>
      </c>
      <c r="CB1107" s="30">
        <f t="shared" si="445"/>
        <v>0</v>
      </c>
      <c r="CC1107" s="30">
        <f t="shared" si="446"/>
        <v>0</v>
      </c>
      <c r="CD1107" s="30">
        <f t="shared" si="447"/>
        <v>0</v>
      </c>
      <c r="CE1107" s="30">
        <f t="shared" si="448"/>
        <v>0</v>
      </c>
      <c r="CF1107" s="91" t="s">
        <v>1358</v>
      </c>
    </row>
    <row r="1108" spans="1:84" ht="42.75" x14ac:dyDescent="0.25">
      <c r="A1108" s="9" t="s">
        <v>142</v>
      </c>
      <c r="B1108" s="16" t="s">
        <v>143</v>
      </c>
      <c r="C1108" s="6" t="s">
        <v>80</v>
      </c>
      <c r="D1108" s="60" t="s">
        <v>1358</v>
      </c>
      <c r="E1108" s="60" t="s">
        <v>1358</v>
      </c>
      <c r="F1108" s="60" t="s">
        <v>1358</v>
      </c>
      <c r="G1108" s="61">
        <v>0</v>
      </c>
      <c r="H1108" s="61">
        <f t="shared" si="434"/>
        <v>0</v>
      </c>
      <c r="I1108" s="30">
        <v>0</v>
      </c>
      <c r="J1108" s="30">
        <v>0</v>
      </c>
      <c r="K1108" s="30">
        <f t="shared" si="435"/>
        <v>0</v>
      </c>
      <c r="L1108" s="30" t="s">
        <v>1358</v>
      </c>
      <c r="M1108" s="30">
        <v>0</v>
      </c>
      <c r="N1108" s="30">
        <v>0</v>
      </c>
      <c r="O1108" s="62">
        <v>0</v>
      </c>
      <c r="P1108" s="62">
        <v>0</v>
      </c>
      <c r="Q1108" s="62">
        <v>0</v>
      </c>
      <c r="R1108" s="62">
        <v>0</v>
      </c>
      <c r="S1108" s="30">
        <f t="shared" si="432"/>
        <v>0</v>
      </c>
      <c r="T1108" s="30">
        <f t="shared" si="433"/>
        <v>0</v>
      </c>
      <c r="U1108" s="30">
        <f t="shared" si="438"/>
        <v>0</v>
      </c>
      <c r="V1108" s="30">
        <f t="shared" si="436"/>
        <v>0</v>
      </c>
      <c r="W1108" s="30">
        <f t="shared" si="449"/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  <c r="AC1108" s="30">
        <v>0</v>
      </c>
      <c r="AD1108" s="30">
        <v>0</v>
      </c>
      <c r="AE1108" s="30">
        <v>0</v>
      </c>
      <c r="AF1108" s="30">
        <v>0</v>
      </c>
      <c r="AG1108" s="30">
        <v>0</v>
      </c>
      <c r="AH1108" s="30">
        <v>0</v>
      </c>
      <c r="AI1108" s="30">
        <v>0</v>
      </c>
      <c r="AJ1108" s="30">
        <v>0</v>
      </c>
      <c r="AK1108" s="30">
        <v>0</v>
      </c>
      <c r="AL1108" s="30">
        <v>0</v>
      </c>
      <c r="AM1108" s="30">
        <v>0</v>
      </c>
      <c r="AN1108" s="30">
        <v>0</v>
      </c>
      <c r="AO1108" s="30">
        <v>0</v>
      </c>
      <c r="AP1108" s="30">
        <v>0</v>
      </c>
      <c r="AQ1108" s="30">
        <v>0</v>
      </c>
      <c r="AR1108" s="30">
        <v>0</v>
      </c>
      <c r="AS1108" s="30">
        <v>0</v>
      </c>
      <c r="AT1108" s="30">
        <v>0</v>
      </c>
      <c r="AU1108" s="30">
        <v>0</v>
      </c>
      <c r="AV1108" s="30">
        <v>0</v>
      </c>
      <c r="AW1108" s="30">
        <v>0</v>
      </c>
      <c r="AX1108" s="30">
        <v>0</v>
      </c>
      <c r="AY1108" s="30">
        <v>0</v>
      </c>
      <c r="AZ1108" s="30">
        <v>0</v>
      </c>
      <c r="BA1108" s="30">
        <v>0</v>
      </c>
      <c r="BB1108" s="30">
        <v>0</v>
      </c>
      <c r="BC1108" s="30">
        <v>0</v>
      </c>
      <c r="BD1108" s="30">
        <v>0</v>
      </c>
      <c r="BE1108" s="30">
        <v>0</v>
      </c>
      <c r="BF1108" s="30">
        <v>0</v>
      </c>
      <c r="BG1108" s="30">
        <v>0</v>
      </c>
      <c r="BH1108" s="30">
        <v>0</v>
      </c>
      <c r="BI1108" s="30">
        <v>0</v>
      </c>
      <c r="BJ1108" s="30">
        <v>0</v>
      </c>
      <c r="BK1108" s="30">
        <v>0</v>
      </c>
      <c r="BL1108" s="30">
        <v>0</v>
      </c>
      <c r="BM1108" s="30">
        <v>0</v>
      </c>
      <c r="BN1108" s="30">
        <v>0</v>
      </c>
      <c r="BO1108" s="30">
        <v>0</v>
      </c>
      <c r="BP1108" s="30">
        <v>0</v>
      </c>
      <c r="BQ1108" s="30">
        <v>0</v>
      </c>
      <c r="BR1108" s="30">
        <v>0</v>
      </c>
      <c r="BS1108" s="30">
        <v>0</v>
      </c>
      <c r="BT1108" s="30">
        <v>0</v>
      </c>
      <c r="BU1108" s="30">
        <v>0</v>
      </c>
      <c r="BV1108" s="30">
        <f t="shared" si="443"/>
        <v>0</v>
      </c>
      <c r="BW1108" s="30">
        <f t="shared" si="439"/>
        <v>0</v>
      </c>
      <c r="BX1108" s="30">
        <f t="shared" si="440"/>
        <v>0</v>
      </c>
      <c r="BY1108" s="30">
        <f t="shared" si="441"/>
        <v>0</v>
      </c>
      <c r="BZ1108" s="30">
        <f t="shared" si="442"/>
        <v>0</v>
      </c>
      <c r="CA1108" s="30">
        <f t="shared" si="444"/>
        <v>0</v>
      </c>
      <c r="CB1108" s="30">
        <f t="shared" si="445"/>
        <v>0</v>
      </c>
      <c r="CC1108" s="30">
        <f t="shared" si="446"/>
        <v>0</v>
      </c>
      <c r="CD1108" s="30">
        <f t="shared" si="447"/>
        <v>0</v>
      </c>
      <c r="CE1108" s="30">
        <f t="shared" si="448"/>
        <v>0</v>
      </c>
      <c r="CF1108" s="91" t="s">
        <v>1358</v>
      </c>
    </row>
    <row r="1109" spans="1:84" ht="42.75" x14ac:dyDescent="0.25">
      <c r="A1109" s="9" t="s">
        <v>144</v>
      </c>
      <c r="B1109" s="16" t="s">
        <v>145</v>
      </c>
      <c r="C1109" s="6" t="s">
        <v>80</v>
      </c>
      <c r="D1109" s="60" t="s">
        <v>1358</v>
      </c>
      <c r="E1109" s="60" t="s">
        <v>1358</v>
      </c>
      <c r="F1109" s="60" t="s">
        <v>1358</v>
      </c>
      <c r="G1109" s="61">
        <v>0</v>
      </c>
      <c r="H1109" s="61">
        <f t="shared" si="434"/>
        <v>0</v>
      </c>
      <c r="I1109" s="30">
        <v>0</v>
      </c>
      <c r="J1109" s="30">
        <v>0</v>
      </c>
      <c r="K1109" s="30">
        <f t="shared" si="435"/>
        <v>0</v>
      </c>
      <c r="L1109" s="30" t="s">
        <v>1358</v>
      </c>
      <c r="M1109" s="30">
        <v>0</v>
      </c>
      <c r="N1109" s="30">
        <v>0</v>
      </c>
      <c r="O1109" s="62">
        <v>0</v>
      </c>
      <c r="P1109" s="62">
        <v>0</v>
      </c>
      <c r="Q1109" s="62">
        <v>0</v>
      </c>
      <c r="R1109" s="62">
        <v>0</v>
      </c>
      <c r="S1109" s="30">
        <f t="shared" si="432"/>
        <v>0</v>
      </c>
      <c r="T1109" s="30">
        <f t="shared" si="433"/>
        <v>0</v>
      </c>
      <c r="U1109" s="30">
        <f t="shared" si="438"/>
        <v>0</v>
      </c>
      <c r="V1109" s="30">
        <f t="shared" si="436"/>
        <v>0</v>
      </c>
      <c r="W1109" s="30">
        <f t="shared" si="449"/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  <c r="AC1109" s="30">
        <v>0</v>
      </c>
      <c r="AD1109" s="30">
        <v>0</v>
      </c>
      <c r="AE1109" s="30">
        <v>0</v>
      </c>
      <c r="AF1109" s="30">
        <v>0</v>
      </c>
      <c r="AG1109" s="30">
        <v>0</v>
      </c>
      <c r="AH1109" s="30">
        <v>0</v>
      </c>
      <c r="AI1109" s="30">
        <v>0</v>
      </c>
      <c r="AJ1109" s="30">
        <v>0</v>
      </c>
      <c r="AK1109" s="30">
        <v>0</v>
      </c>
      <c r="AL1109" s="30">
        <v>0</v>
      </c>
      <c r="AM1109" s="30">
        <v>0</v>
      </c>
      <c r="AN1109" s="30">
        <v>0</v>
      </c>
      <c r="AO1109" s="30">
        <v>0</v>
      </c>
      <c r="AP1109" s="30">
        <v>0</v>
      </c>
      <c r="AQ1109" s="30">
        <v>0</v>
      </c>
      <c r="AR1109" s="30">
        <v>0</v>
      </c>
      <c r="AS1109" s="30">
        <v>0</v>
      </c>
      <c r="AT1109" s="30">
        <v>0</v>
      </c>
      <c r="AU1109" s="30">
        <v>0</v>
      </c>
      <c r="AV1109" s="30">
        <v>0</v>
      </c>
      <c r="AW1109" s="30">
        <v>0</v>
      </c>
      <c r="AX1109" s="30">
        <v>0</v>
      </c>
      <c r="AY1109" s="30">
        <v>0</v>
      </c>
      <c r="AZ1109" s="30">
        <v>0</v>
      </c>
      <c r="BA1109" s="30">
        <v>0</v>
      </c>
      <c r="BB1109" s="30">
        <v>0</v>
      </c>
      <c r="BC1109" s="30">
        <v>0</v>
      </c>
      <c r="BD1109" s="30">
        <v>0</v>
      </c>
      <c r="BE1109" s="30">
        <v>0</v>
      </c>
      <c r="BF1109" s="30">
        <v>0</v>
      </c>
      <c r="BG1109" s="30">
        <v>0</v>
      </c>
      <c r="BH1109" s="30">
        <v>0</v>
      </c>
      <c r="BI1109" s="30">
        <v>0</v>
      </c>
      <c r="BJ1109" s="30">
        <v>0</v>
      </c>
      <c r="BK1109" s="30">
        <v>0</v>
      </c>
      <c r="BL1109" s="30">
        <v>0</v>
      </c>
      <c r="BM1109" s="30">
        <v>0</v>
      </c>
      <c r="BN1109" s="30">
        <v>0</v>
      </c>
      <c r="BO1109" s="30">
        <v>0</v>
      </c>
      <c r="BP1109" s="30">
        <v>0</v>
      </c>
      <c r="BQ1109" s="30">
        <v>0</v>
      </c>
      <c r="BR1109" s="30">
        <v>0</v>
      </c>
      <c r="BS1109" s="30">
        <v>0</v>
      </c>
      <c r="BT1109" s="30">
        <v>0</v>
      </c>
      <c r="BU1109" s="30">
        <v>0</v>
      </c>
      <c r="BV1109" s="30">
        <f t="shared" si="443"/>
        <v>0</v>
      </c>
      <c r="BW1109" s="30">
        <f t="shared" si="439"/>
        <v>0</v>
      </c>
      <c r="BX1109" s="30">
        <f t="shared" si="440"/>
        <v>0</v>
      </c>
      <c r="BY1109" s="30">
        <f t="shared" si="441"/>
        <v>0</v>
      </c>
      <c r="BZ1109" s="30">
        <f t="shared" si="442"/>
        <v>0</v>
      </c>
      <c r="CA1109" s="30">
        <f t="shared" si="444"/>
        <v>0</v>
      </c>
      <c r="CB1109" s="30">
        <f t="shared" si="445"/>
        <v>0</v>
      </c>
      <c r="CC1109" s="30">
        <f t="shared" si="446"/>
        <v>0</v>
      </c>
      <c r="CD1109" s="30">
        <f t="shared" si="447"/>
        <v>0</v>
      </c>
      <c r="CE1109" s="30">
        <f t="shared" si="448"/>
        <v>0</v>
      </c>
      <c r="CF1109" s="91" t="s">
        <v>1358</v>
      </c>
    </row>
    <row r="1110" spans="1:84" ht="42.75" x14ac:dyDescent="0.25">
      <c r="A1110" s="9" t="s">
        <v>146</v>
      </c>
      <c r="B1110" s="16" t="s">
        <v>147</v>
      </c>
      <c r="C1110" s="6" t="s">
        <v>80</v>
      </c>
      <c r="D1110" s="60" t="s">
        <v>1358</v>
      </c>
      <c r="E1110" s="60" t="s">
        <v>1358</v>
      </c>
      <c r="F1110" s="60" t="s">
        <v>1358</v>
      </c>
      <c r="G1110" s="61">
        <v>0</v>
      </c>
      <c r="H1110" s="61">
        <f t="shared" si="434"/>
        <v>0</v>
      </c>
      <c r="I1110" s="30">
        <v>0</v>
      </c>
      <c r="J1110" s="30">
        <v>0</v>
      </c>
      <c r="K1110" s="30">
        <f t="shared" si="435"/>
        <v>0</v>
      </c>
      <c r="L1110" s="30" t="s">
        <v>1358</v>
      </c>
      <c r="M1110" s="30">
        <v>0</v>
      </c>
      <c r="N1110" s="30">
        <v>0</v>
      </c>
      <c r="O1110" s="62">
        <v>0</v>
      </c>
      <c r="P1110" s="62">
        <v>0</v>
      </c>
      <c r="Q1110" s="62">
        <v>0</v>
      </c>
      <c r="R1110" s="62">
        <v>0</v>
      </c>
      <c r="S1110" s="30">
        <f t="shared" si="432"/>
        <v>0</v>
      </c>
      <c r="T1110" s="30">
        <f t="shared" si="433"/>
        <v>0</v>
      </c>
      <c r="U1110" s="30">
        <f t="shared" si="438"/>
        <v>0</v>
      </c>
      <c r="V1110" s="30">
        <f t="shared" si="436"/>
        <v>0</v>
      </c>
      <c r="W1110" s="30">
        <f t="shared" si="449"/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  <c r="AC1110" s="30">
        <v>0</v>
      </c>
      <c r="AD1110" s="30">
        <v>0</v>
      </c>
      <c r="AE1110" s="30">
        <v>0</v>
      </c>
      <c r="AF1110" s="30">
        <v>0</v>
      </c>
      <c r="AG1110" s="30">
        <v>0</v>
      </c>
      <c r="AH1110" s="30">
        <v>0</v>
      </c>
      <c r="AI1110" s="30">
        <v>0</v>
      </c>
      <c r="AJ1110" s="30">
        <v>0</v>
      </c>
      <c r="AK1110" s="30">
        <v>0</v>
      </c>
      <c r="AL1110" s="30">
        <v>0</v>
      </c>
      <c r="AM1110" s="30">
        <v>0</v>
      </c>
      <c r="AN1110" s="30">
        <v>0</v>
      </c>
      <c r="AO1110" s="30">
        <v>0</v>
      </c>
      <c r="AP1110" s="30">
        <v>0</v>
      </c>
      <c r="AQ1110" s="30">
        <v>0</v>
      </c>
      <c r="AR1110" s="30">
        <v>0</v>
      </c>
      <c r="AS1110" s="30">
        <v>0</v>
      </c>
      <c r="AT1110" s="30">
        <v>0</v>
      </c>
      <c r="AU1110" s="30">
        <v>0</v>
      </c>
      <c r="AV1110" s="30">
        <v>0</v>
      </c>
      <c r="AW1110" s="30">
        <v>0</v>
      </c>
      <c r="AX1110" s="30">
        <v>0</v>
      </c>
      <c r="AY1110" s="30">
        <v>0</v>
      </c>
      <c r="AZ1110" s="30">
        <v>0</v>
      </c>
      <c r="BA1110" s="30">
        <v>0</v>
      </c>
      <c r="BB1110" s="30">
        <v>0</v>
      </c>
      <c r="BC1110" s="30">
        <v>0</v>
      </c>
      <c r="BD1110" s="30">
        <v>0</v>
      </c>
      <c r="BE1110" s="30">
        <v>0</v>
      </c>
      <c r="BF1110" s="30">
        <v>0</v>
      </c>
      <c r="BG1110" s="30">
        <v>0</v>
      </c>
      <c r="BH1110" s="30">
        <v>0</v>
      </c>
      <c r="BI1110" s="30">
        <v>0</v>
      </c>
      <c r="BJ1110" s="30">
        <v>0</v>
      </c>
      <c r="BK1110" s="30">
        <v>0</v>
      </c>
      <c r="BL1110" s="30">
        <v>0</v>
      </c>
      <c r="BM1110" s="30">
        <v>0</v>
      </c>
      <c r="BN1110" s="30">
        <v>0</v>
      </c>
      <c r="BO1110" s="30">
        <v>0</v>
      </c>
      <c r="BP1110" s="30">
        <v>0</v>
      </c>
      <c r="BQ1110" s="30">
        <v>0</v>
      </c>
      <c r="BR1110" s="30">
        <v>0</v>
      </c>
      <c r="BS1110" s="30">
        <v>0</v>
      </c>
      <c r="BT1110" s="30">
        <v>0</v>
      </c>
      <c r="BU1110" s="30">
        <v>0</v>
      </c>
      <c r="BV1110" s="30">
        <f t="shared" si="443"/>
        <v>0</v>
      </c>
      <c r="BW1110" s="30">
        <f t="shared" si="439"/>
        <v>0</v>
      </c>
      <c r="BX1110" s="30">
        <f t="shared" si="440"/>
        <v>0</v>
      </c>
      <c r="BY1110" s="30">
        <f t="shared" si="441"/>
        <v>0</v>
      </c>
      <c r="BZ1110" s="30">
        <f t="shared" si="442"/>
        <v>0</v>
      </c>
      <c r="CA1110" s="30">
        <f t="shared" si="444"/>
        <v>0</v>
      </c>
      <c r="CB1110" s="30">
        <f t="shared" si="445"/>
        <v>0</v>
      </c>
      <c r="CC1110" s="30">
        <f t="shared" si="446"/>
        <v>0</v>
      </c>
      <c r="CD1110" s="30">
        <f t="shared" si="447"/>
        <v>0</v>
      </c>
      <c r="CE1110" s="30">
        <f t="shared" si="448"/>
        <v>0</v>
      </c>
      <c r="CF1110" s="91" t="s">
        <v>1358</v>
      </c>
    </row>
    <row r="1111" spans="1:84" ht="42.75" x14ac:dyDescent="0.25">
      <c r="A1111" s="9" t="s">
        <v>148</v>
      </c>
      <c r="B1111" s="16" t="s">
        <v>149</v>
      </c>
      <c r="C1111" s="6" t="s">
        <v>80</v>
      </c>
      <c r="D1111" s="60" t="s">
        <v>1358</v>
      </c>
      <c r="E1111" s="60" t="s">
        <v>1358</v>
      </c>
      <c r="F1111" s="60" t="s">
        <v>1358</v>
      </c>
      <c r="G1111" s="61">
        <v>0</v>
      </c>
      <c r="H1111" s="61">
        <f t="shared" si="434"/>
        <v>0</v>
      </c>
      <c r="I1111" s="30">
        <v>0</v>
      </c>
      <c r="J1111" s="30">
        <v>0</v>
      </c>
      <c r="K1111" s="30">
        <f t="shared" si="435"/>
        <v>0</v>
      </c>
      <c r="L1111" s="30" t="s">
        <v>1358</v>
      </c>
      <c r="M1111" s="30">
        <v>0</v>
      </c>
      <c r="N1111" s="30">
        <v>0</v>
      </c>
      <c r="O1111" s="62">
        <v>0</v>
      </c>
      <c r="P1111" s="62">
        <v>0</v>
      </c>
      <c r="Q1111" s="62">
        <v>0</v>
      </c>
      <c r="R1111" s="62">
        <v>0</v>
      </c>
      <c r="S1111" s="30">
        <f t="shared" si="432"/>
        <v>0</v>
      </c>
      <c r="T1111" s="30">
        <f t="shared" si="433"/>
        <v>0</v>
      </c>
      <c r="U1111" s="30">
        <f t="shared" si="438"/>
        <v>0</v>
      </c>
      <c r="V1111" s="30">
        <f t="shared" si="436"/>
        <v>0</v>
      </c>
      <c r="W1111" s="30">
        <f t="shared" si="449"/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  <c r="AC1111" s="30">
        <v>0</v>
      </c>
      <c r="AD1111" s="30">
        <v>0</v>
      </c>
      <c r="AE1111" s="30">
        <v>0</v>
      </c>
      <c r="AF1111" s="30">
        <v>0</v>
      </c>
      <c r="AG1111" s="30">
        <v>0</v>
      </c>
      <c r="AH1111" s="30">
        <v>0</v>
      </c>
      <c r="AI1111" s="30">
        <v>0</v>
      </c>
      <c r="AJ1111" s="30">
        <v>0</v>
      </c>
      <c r="AK1111" s="30">
        <v>0</v>
      </c>
      <c r="AL1111" s="30">
        <v>0</v>
      </c>
      <c r="AM1111" s="30">
        <v>0</v>
      </c>
      <c r="AN1111" s="30">
        <v>0</v>
      </c>
      <c r="AO1111" s="30">
        <v>0</v>
      </c>
      <c r="AP1111" s="30">
        <v>0</v>
      </c>
      <c r="AQ1111" s="30">
        <v>0</v>
      </c>
      <c r="AR1111" s="30">
        <v>0</v>
      </c>
      <c r="AS1111" s="30">
        <v>0</v>
      </c>
      <c r="AT1111" s="30">
        <v>0</v>
      </c>
      <c r="AU1111" s="30">
        <v>0</v>
      </c>
      <c r="AV1111" s="30">
        <v>0</v>
      </c>
      <c r="AW1111" s="30">
        <v>0</v>
      </c>
      <c r="AX1111" s="30">
        <v>0</v>
      </c>
      <c r="AY1111" s="30">
        <v>0</v>
      </c>
      <c r="AZ1111" s="30">
        <v>0</v>
      </c>
      <c r="BA1111" s="30">
        <v>0</v>
      </c>
      <c r="BB1111" s="30">
        <v>0</v>
      </c>
      <c r="BC1111" s="30">
        <v>0</v>
      </c>
      <c r="BD1111" s="30">
        <v>0</v>
      </c>
      <c r="BE1111" s="30">
        <v>0</v>
      </c>
      <c r="BF1111" s="30">
        <v>0</v>
      </c>
      <c r="BG1111" s="30">
        <v>0</v>
      </c>
      <c r="BH1111" s="30">
        <v>0</v>
      </c>
      <c r="BI1111" s="30">
        <v>0</v>
      </c>
      <c r="BJ1111" s="30">
        <v>0</v>
      </c>
      <c r="BK1111" s="30">
        <v>0</v>
      </c>
      <c r="BL1111" s="30">
        <v>0</v>
      </c>
      <c r="BM1111" s="30">
        <v>0</v>
      </c>
      <c r="BN1111" s="30">
        <v>0</v>
      </c>
      <c r="BO1111" s="30">
        <v>0</v>
      </c>
      <c r="BP1111" s="30">
        <v>0</v>
      </c>
      <c r="BQ1111" s="30">
        <v>0</v>
      </c>
      <c r="BR1111" s="30">
        <v>0</v>
      </c>
      <c r="BS1111" s="30">
        <v>0</v>
      </c>
      <c r="BT1111" s="30">
        <v>0</v>
      </c>
      <c r="BU1111" s="30">
        <v>0</v>
      </c>
      <c r="BV1111" s="30">
        <f t="shared" si="443"/>
        <v>0</v>
      </c>
      <c r="BW1111" s="30">
        <f t="shared" si="439"/>
        <v>0</v>
      </c>
      <c r="BX1111" s="30">
        <f t="shared" si="440"/>
        <v>0</v>
      </c>
      <c r="BY1111" s="30">
        <f t="shared" si="441"/>
        <v>0</v>
      </c>
      <c r="BZ1111" s="30">
        <f t="shared" si="442"/>
        <v>0</v>
      </c>
      <c r="CA1111" s="30">
        <f t="shared" si="444"/>
        <v>0</v>
      </c>
      <c r="CB1111" s="30">
        <f t="shared" si="445"/>
        <v>0</v>
      </c>
      <c r="CC1111" s="30">
        <f t="shared" si="446"/>
        <v>0</v>
      </c>
      <c r="CD1111" s="30">
        <f t="shared" si="447"/>
        <v>0</v>
      </c>
      <c r="CE1111" s="30">
        <f t="shared" si="448"/>
        <v>0</v>
      </c>
      <c r="CF1111" s="91" t="s">
        <v>1358</v>
      </c>
    </row>
    <row r="1112" spans="1:84" ht="42.75" x14ac:dyDescent="0.25">
      <c r="A1112" s="9" t="s">
        <v>150</v>
      </c>
      <c r="B1112" s="16" t="s">
        <v>151</v>
      </c>
      <c r="C1112" s="6" t="s">
        <v>80</v>
      </c>
      <c r="D1112" s="60" t="s">
        <v>1358</v>
      </c>
      <c r="E1112" s="60" t="s">
        <v>1358</v>
      </c>
      <c r="F1112" s="60" t="s">
        <v>1358</v>
      </c>
      <c r="G1112" s="61">
        <v>0</v>
      </c>
      <c r="H1112" s="61">
        <f t="shared" si="434"/>
        <v>0</v>
      </c>
      <c r="I1112" s="30">
        <v>0</v>
      </c>
      <c r="J1112" s="30">
        <v>0</v>
      </c>
      <c r="K1112" s="30">
        <f t="shared" si="435"/>
        <v>20.077829687999998</v>
      </c>
      <c r="L1112" s="30" t="s">
        <v>1358</v>
      </c>
      <c r="M1112" s="30">
        <v>0</v>
      </c>
      <c r="N1112" s="30">
        <v>0</v>
      </c>
      <c r="O1112" s="62">
        <v>0</v>
      </c>
      <c r="P1112" s="62">
        <v>0</v>
      </c>
      <c r="Q1112" s="62">
        <v>0</v>
      </c>
      <c r="R1112" s="62">
        <v>0</v>
      </c>
      <c r="S1112" s="30">
        <f t="shared" si="432"/>
        <v>0</v>
      </c>
      <c r="T1112" s="30">
        <f t="shared" si="433"/>
        <v>20.382269687999997</v>
      </c>
      <c r="U1112" s="30">
        <f t="shared" si="438"/>
        <v>0</v>
      </c>
      <c r="V1112" s="30">
        <f t="shared" si="436"/>
        <v>0</v>
      </c>
      <c r="W1112" s="30">
        <f t="shared" si="449"/>
        <v>20.230049687999998</v>
      </c>
      <c r="X1112" s="30">
        <f t="shared" ref="X1112:AG1112" si="454">X1113</f>
        <v>0</v>
      </c>
      <c r="Y1112" s="30">
        <f t="shared" si="454"/>
        <v>0</v>
      </c>
      <c r="Z1112" s="30">
        <f t="shared" si="454"/>
        <v>0</v>
      </c>
      <c r="AA1112" s="30">
        <f t="shared" si="454"/>
        <v>0</v>
      </c>
      <c r="AB1112" s="30">
        <f t="shared" si="454"/>
        <v>0</v>
      </c>
      <c r="AC1112" s="30">
        <f t="shared" si="454"/>
        <v>0.15221999999999999</v>
      </c>
      <c r="AD1112" s="30">
        <f t="shared" si="454"/>
        <v>0</v>
      </c>
      <c r="AE1112" s="30">
        <f t="shared" si="454"/>
        <v>0</v>
      </c>
      <c r="AF1112" s="30">
        <f t="shared" si="454"/>
        <v>0.15221999999999999</v>
      </c>
      <c r="AG1112" s="30">
        <f t="shared" si="454"/>
        <v>0</v>
      </c>
      <c r="AH1112" s="30">
        <v>0</v>
      </c>
      <c r="AI1112" s="30">
        <f>AI1113</f>
        <v>0</v>
      </c>
      <c r="AJ1112" s="30">
        <f>AJ1113</f>
        <v>0</v>
      </c>
      <c r="AK1112" s="30">
        <v>0</v>
      </c>
      <c r="AL1112" s="30">
        <f t="shared" ref="AL1112:AQ1112" si="455">AL1113</f>
        <v>0</v>
      </c>
      <c r="AM1112" s="30">
        <f t="shared" si="455"/>
        <v>0</v>
      </c>
      <c r="AN1112" s="30">
        <f t="shared" si="455"/>
        <v>0</v>
      </c>
      <c r="AO1112" s="30">
        <f t="shared" si="455"/>
        <v>0</v>
      </c>
      <c r="AP1112" s="30">
        <f t="shared" si="455"/>
        <v>0</v>
      </c>
      <c r="AQ1112" s="30">
        <f t="shared" si="455"/>
        <v>0</v>
      </c>
      <c r="AR1112" s="30">
        <v>0</v>
      </c>
      <c r="AS1112" s="30">
        <f>AS1113</f>
        <v>0</v>
      </c>
      <c r="AT1112" s="30">
        <f>AT1113</f>
        <v>0</v>
      </c>
      <c r="AU1112" s="30">
        <v>0</v>
      </c>
      <c r="AV1112" s="30">
        <f>AV1113</f>
        <v>0</v>
      </c>
      <c r="AW1112" s="30">
        <v>0</v>
      </c>
      <c r="AX1112" s="30">
        <f>AX1113</f>
        <v>0</v>
      </c>
      <c r="AY1112" s="30">
        <f>AY1113</f>
        <v>0</v>
      </c>
      <c r="AZ1112" s="30">
        <v>0</v>
      </c>
      <c r="BA1112" s="30">
        <f t="shared" ref="BA1112:BF1112" si="456">BA1113</f>
        <v>0</v>
      </c>
      <c r="BB1112" s="30">
        <f t="shared" si="456"/>
        <v>0</v>
      </c>
      <c r="BC1112" s="30">
        <f t="shared" si="456"/>
        <v>0</v>
      </c>
      <c r="BD1112" s="30">
        <f t="shared" si="456"/>
        <v>0</v>
      </c>
      <c r="BE1112" s="30">
        <f t="shared" si="456"/>
        <v>0</v>
      </c>
      <c r="BF1112" s="30">
        <f t="shared" si="456"/>
        <v>0</v>
      </c>
      <c r="BG1112" s="30">
        <v>0</v>
      </c>
      <c r="BH1112" s="30">
        <f>BH1113</f>
        <v>0</v>
      </c>
      <c r="BI1112" s="30">
        <f>BI1113</f>
        <v>0</v>
      </c>
      <c r="BJ1112" s="30">
        <v>0</v>
      </c>
      <c r="BK1112" s="30">
        <f t="shared" ref="BK1112:BP1112" si="457">BK1113</f>
        <v>0</v>
      </c>
      <c r="BL1112" s="30">
        <f t="shared" si="457"/>
        <v>0</v>
      </c>
      <c r="BM1112" s="30">
        <f t="shared" si="457"/>
        <v>0</v>
      </c>
      <c r="BN1112" s="30">
        <f t="shared" si="457"/>
        <v>0</v>
      </c>
      <c r="BO1112" s="30">
        <f t="shared" si="457"/>
        <v>0</v>
      </c>
      <c r="BP1112" s="30">
        <f t="shared" si="457"/>
        <v>0</v>
      </c>
      <c r="BQ1112" s="30">
        <v>20.077829687999998</v>
      </c>
      <c r="BR1112" s="30">
        <f>BR1113</f>
        <v>0</v>
      </c>
      <c r="BS1112" s="30">
        <f>BS1113</f>
        <v>0</v>
      </c>
      <c r="BT1112" s="30">
        <v>20.077829687999998</v>
      </c>
      <c r="BU1112" s="30">
        <f>BU1113</f>
        <v>0</v>
      </c>
      <c r="BV1112" s="30">
        <f t="shared" si="443"/>
        <v>0</v>
      </c>
      <c r="BW1112" s="30">
        <f t="shared" si="439"/>
        <v>0</v>
      </c>
      <c r="BX1112" s="30">
        <f t="shared" si="440"/>
        <v>0</v>
      </c>
      <c r="BY1112" s="30">
        <f t="shared" si="441"/>
        <v>0</v>
      </c>
      <c r="BZ1112" s="30">
        <f t="shared" si="442"/>
        <v>0</v>
      </c>
      <c r="CA1112" s="30">
        <f t="shared" si="444"/>
        <v>20.077829687999998</v>
      </c>
      <c r="CB1112" s="30">
        <f t="shared" si="445"/>
        <v>0</v>
      </c>
      <c r="CC1112" s="30">
        <f t="shared" si="446"/>
        <v>0</v>
      </c>
      <c r="CD1112" s="30">
        <f t="shared" si="447"/>
        <v>20.077829687999998</v>
      </c>
      <c r="CE1112" s="30">
        <f t="shared" si="448"/>
        <v>0</v>
      </c>
      <c r="CF1112" s="91" t="s">
        <v>1358</v>
      </c>
    </row>
    <row r="1113" spans="1:84" ht="28.5" x14ac:dyDescent="0.25">
      <c r="A1113" s="9" t="s">
        <v>152</v>
      </c>
      <c r="B1113" s="16" t="s">
        <v>153</v>
      </c>
      <c r="C1113" s="6" t="s">
        <v>80</v>
      </c>
      <c r="D1113" s="60" t="s">
        <v>1358</v>
      </c>
      <c r="E1113" s="60" t="s">
        <v>1358</v>
      </c>
      <c r="F1113" s="60" t="s">
        <v>1358</v>
      </c>
      <c r="G1113" s="61">
        <v>0</v>
      </c>
      <c r="H1113" s="61">
        <f t="shared" si="434"/>
        <v>0</v>
      </c>
      <c r="I1113" s="30">
        <v>0</v>
      </c>
      <c r="J1113" s="30">
        <v>0</v>
      </c>
      <c r="K1113" s="30">
        <f t="shared" si="435"/>
        <v>0</v>
      </c>
      <c r="L1113" s="30" t="s">
        <v>1358</v>
      </c>
      <c r="M1113" s="30">
        <v>0</v>
      </c>
      <c r="N1113" s="30">
        <v>0</v>
      </c>
      <c r="O1113" s="62">
        <v>0</v>
      </c>
      <c r="P1113" s="62">
        <v>0</v>
      </c>
      <c r="Q1113" s="62">
        <v>0</v>
      </c>
      <c r="R1113" s="62">
        <v>0</v>
      </c>
      <c r="S1113" s="30">
        <f t="shared" si="432"/>
        <v>0</v>
      </c>
      <c r="T1113" s="30">
        <f t="shared" si="433"/>
        <v>0.30443999999999999</v>
      </c>
      <c r="U1113" s="30">
        <f t="shared" si="438"/>
        <v>0</v>
      </c>
      <c r="V1113" s="30">
        <f t="shared" si="436"/>
        <v>0</v>
      </c>
      <c r="W1113" s="30">
        <f t="shared" si="449"/>
        <v>0.15221999999999999</v>
      </c>
      <c r="X1113" s="30">
        <v>0</v>
      </c>
      <c r="Y1113" s="30">
        <v>0</v>
      </c>
      <c r="Z1113" s="30">
        <v>0</v>
      </c>
      <c r="AA1113" s="30">
        <v>0</v>
      </c>
      <c r="AB1113" s="30">
        <v>0</v>
      </c>
      <c r="AC1113" s="30">
        <v>0.15221999999999999</v>
      </c>
      <c r="AD1113" s="30">
        <v>0</v>
      </c>
      <c r="AE1113" s="30">
        <v>0</v>
      </c>
      <c r="AF1113" s="30">
        <v>0.15221999999999999</v>
      </c>
      <c r="AG1113" s="30">
        <v>0</v>
      </c>
      <c r="AH1113" s="30">
        <v>0</v>
      </c>
      <c r="AI1113" s="30">
        <v>0</v>
      </c>
      <c r="AJ1113" s="30">
        <v>0</v>
      </c>
      <c r="AK1113" s="30">
        <v>0</v>
      </c>
      <c r="AL1113" s="30">
        <v>0</v>
      </c>
      <c r="AM1113" s="30">
        <v>0</v>
      </c>
      <c r="AN1113" s="30">
        <v>0</v>
      </c>
      <c r="AO1113" s="30">
        <v>0</v>
      </c>
      <c r="AP1113" s="30">
        <v>0</v>
      </c>
      <c r="AQ1113" s="30">
        <v>0</v>
      </c>
      <c r="AR1113" s="30">
        <v>0</v>
      </c>
      <c r="AS1113" s="30">
        <v>0</v>
      </c>
      <c r="AT1113" s="30">
        <v>0</v>
      </c>
      <c r="AU1113" s="30">
        <v>0</v>
      </c>
      <c r="AV1113" s="30">
        <v>0</v>
      </c>
      <c r="AW1113" s="30">
        <v>0</v>
      </c>
      <c r="AX1113" s="30">
        <v>0</v>
      </c>
      <c r="AY1113" s="30">
        <v>0</v>
      </c>
      <c r="AZ1113" s="30">
        <v>0</v>
      </c>
      <c r="BA1113" s="30">
        <v>0</v>
      </c>
      <c r="BB1113" s="30">
        <v>0</v>
      </c>
      <c r="BC1113" s="30">
        <v>0</v>
      </c>
      <c r="BD1113" s="30">
        <v>0</v>
      </c>
      <c r="BE1113" s="30">
        <v>0</v>
      </c>
      <c r="BF1113" s="30">
        <v>0</v>
      </c>
      <c r="BG1113" s="30">
        <v>0</v>
      </c>
      <c r="BH1113" s="30">
        <v>0</v>
      </c>
      <c r="BI1113" s="30">
        <v>0</v>
      </c>
      <c r="BJ1113" s="30">
        <v>0</v>
      </c>
      <c r="BK1113" s="30">
        <v>0</v>
      </c>
      <c r="BL1113" s="30">
        <v>0</v>
      </c>
      <c r="BM1113" s="30">
        <v>0</v>
      </c>
      <c r="BN1113" s="30">
        <v>0</v>
      </c>
      <c r="BO1113" s="30">
        <v>0</v>
      </c>
      <c r="BP1113" s="30">
        <v>0</v>
      </c>
      <c r="BQ1113" s="30">
        <v>0</v>
      </c>
      <c r="BR1113" s="30">
        <v>0</v>
      </c>
      <c r="BS1113" s="30">
        <v>0</v>
      </c>
      <c r="BT1113" s="30">
        <v>0</v>
      </c>
      <c r="BU1113" s="30">
        <v>0</v>
      </c>
      <c r="BV1113" s="30">
        <f t="shared" si="443"/>
        <v>0</v>
      </c>
      <c r="BW1113" s="30">
        <f t="shared" si="439"/>
        <v>0</v>
      </c>
      <c r="BX1113" s="30">
        <f t="shared" si="440"/>
        <v>0</v>
      </c>
      <c r="BY1113" s="30">
        <f t="shared" si="441"/>
        <v>0</v>
      </c>
      <c r="BZ1113" s="30">
        <f t="shared" si="442"/>
        <v>0</v>
      </c>
      <c r="CA1113" s="30">
        <f t="shared" si="444"/>
        <v>0</v>
      </c>
      <c r="CB1113" s="30">
        <f t="shared" si="445"/>
        <v>0</v>
      </c>
      <c r="CC1113" s="30">
        <f t="shared" si="446"/>
        <v>0</v>
      </c>
      <c r="CD1113" s="30">
        <f t="shared" si="447"/>
        <v>0</v>
      </c>
      <c r="CE1113" s="30">
        <f t="shared" si="448"/>
        <v>0</v>
      </c>
      <c r="CF1113" s="91" t="s">
        <v>1358</v>
      </c>
    </row>
    <row r="1114" spans="1:84" ht="42.75" x14ac:dyDescent="0.25">
      <c r="A1114" s="9" t="s">
        <v>154</v>
      </c>
      <c r="B1114" s="16" t="s">
        <v>155</v>
      </c>
      <c r="C1114" s="6" t="s">
        <v>80</v>
      </c>
      <c r="D1114" s="60" t="s">
        <v>1358</v>
      </c>
      <c r="E1114" s="60" t="s">
        <v>1358</v>
      </c>
      <c r="F1114" s="60" t="s">
        <v>1358</v>
      </c>
      <c r="G1114" s="61">
        <f>BW1114</f>
        <v>0</v>
      </c>
      <c r="H1114" s="61">
        <f t="shared" si="434"/>
        <v>0</v>
      </c>
      <c r="I1114" s="30">
        <v>0</v>
      </c>
      <c r="J1114" s="30">
        <v>0</v>
      </c>
      <c r="K1114" s="30">
        <f>SUM(K1115:K1119)</f>
        <v>20.077829688000001</v>
      </c>
      <c r="L1114" s="30" t="s">
        <v>1358</v>
      </c>
      <c r="M1114" s="30">
        <v>0</v>
      </c>
      <c r="N1114" s="30">
        <v>0</v>
      </c>
      <c r="O1114" s="62">
        <v>0</v>
      </c>
      <c r="P1114" s="62">
        <v>0</v>
      </c>
      <c r="Q1114" s="62">
        <v>0</v>
      </c>
      <c r="R1114" s="62">
        <v>0</v>
      </c>
      <c r="S1114" s="30">
        <f t="shared" ref="S1114:S1177" si="458">N1114+U1114</f>
        <v>0</v>
      </c>
      <c r="T1114" s="30">
        <f t="shared" ref="T1114:T1177" si="459">N1114+W1114+AC1114+AM1114+AW1114+BG1114</f>
        <v>20.077829687999998</v>
      </c>
      <c r="U1114" s="30">
        <f t="shared" si="438"/>
        <v>0</v>
      </c>
      <c r="V1114" s="30">
        <f t="shared" si="436"/>
        <v>0</v>
      </c>
      <c r="W1114" s="30">
        <f t="shared" si="449"/>
        <v>20.077829687999998</v>
      </c>
      <c r="X1114" s="30">
        <v>0</v>
      </c>
      <c r="Y1114" s="30">
        <v>0</v>
      </c>
      <c r="Z1114" s="30">
        <v>0</v>
      </c>
      <c r="AA1114" s="30">
        <v>0</v>
      </c>
      <c r="AB1114" s="30">
        <v>0</v>
      </c>
      <c r="AC1114" s="30">
        <v>0</v>
      </c>
      <c r="AD1114" s="30">
        <v>0</v>
      </c>
      <c r="AE1114" s="30">
        <v>0</v>
      </c>
      <c r="AF1114" s="30">
        <v>0</v>
      </c>
      <c r="AG1114" s="30">
        <v>0</v>
      </c>
      <c r="AH1114" s="30">
        <v>0</v>
      </c>
      <c r="AI1114" s="30">
        <v>0</v>
      </c>
      <c r="AJ1114" s="30">
        <v>0</v>
      </c>
      <c r="AK1114" s="30">
        <v>0</v>
      </c>
      <c r="AL1114" s="30">
        <v>0</v>
      </c>
      <c r="AM1114" s="30">
        <v>0</v>
      </c>
      <c r="AN1114" s="30">
        <v>0</v>
      </c>
      <c r="AO1114" s="30">
        <v>0</v>
      </c>
      <c r="AP1114" s="30">
        <v>0</v>
      </c>
      <c r="AQ1114" s="30">
        <v>0</v>
      </c>
      <c r="AR1114" s="30">
        <v>0</v>
      </c>
      <c r="AS1114" s="30">
        <v>0</v>
      </c>
      <c r="AT1114" s="30">
        <v>0</v>
      </c>
      <c r="AU1114" s="30">
        <v>0</v>
      </c>
      <c r="AV1114" s="30">
        <v>0</v>
      </c>
      <c r="AW1114" s="30">
        <v>0</v>
      </c>
      <c r="AX1114" s="30">
        <v>0</v>
      </c>
      <c r="AY1114" s="30">
        <v>0</v>
      </c>
      <c r="AZ1114" s="30">
        <v>0</v>
      </c>
      <c r="BA1114" s="30">
        <v>0</v>
      </c>
      <c r="BB1114" s="30">
        <v>0</v>
      </c>
      <c r="BC1114" s="30">
        <v>0</v>
      </c>
      <c r="BD1114" s="30">
        <v>0</v>
      </c>
      <c r="BE1114" s="30">
        <v>0</v>
      </c>
      <c r="BF1114" s="30">
        <v>0</v>
      </c>
      <c r="BG1114" s="30">
        <v>0</v>
      </c>
      <c r="BH1114" s="30">
        <v>0</v>
      </c>
      <c r="BI1114" s="30">
        <v>0</v>
      </c>
      <c r="BJ1114" s="30">
        <v>0</v>
      </c>
      <c r="BK1114" s="30">
        <v>0</v>
      </c>
      <c r="BL1114" s="30">
        <v>0</v>
      </c>
      <c r="BM1114" s="30">
        <v>0</v>
      </c>
      <c r="BN1114" s="30">
        <v>0</v>
      </c>
      <c r="BO1114" s="30">
        <v>0</v>
      </c>
      <c r="BP1114" s="30">
        <v>0</v>
      </c>
      <c r="BQ1114" s="30">
        <v>20.077829687999998</v>
      </c>
      <c r="BR1114" s="30">
        <v>0</v>
      </c>
      <c r="BS1114" s="30">
        <v>0</v>
      </c>
      <c r="BT1114" s="30">
        <v>20.077829687999998</v>
      </c>
      <c r="BU1114" s="30">
        <v>0</v>
      </c>
      <c r="BV1114" s="30">
        <f t="shared" si="443"/>
        <v>0</v>
      </c>
      <c r="BW1114" s="30">
        <f t="shared" si="439"/>
        <v>0</v>
      </c>
      <c r="BX1114" s="30">
        <f t="shared" si="440"/>
        <v>0</v>
      </c>
      <c r="BY1114" s="30">
        <f t="shared" si="441"/>
        <v>0</v>
      </c>
      <c r="BZ1114" s="30">
        <f t="shared" si="442"/>
        <v>0</v>
      </c>
      <c r="CA1114" s="30">
        <f t="shared" si="444"/>
        <v>20.077829687999998</v>
      </c>
      <c r="CB1114" s="30">
        <f t="shared" si="445"/>
        <v>0</v>
      </c>
      <c r="CC1114" s="30">
        <f t="shared" si="446"/>
        <v>0</v>
      </c>
      <c r="CD1114" s="30">
        <f t="shared" si="447"/>
        <v>20.077829687999998</v>
      </c>
      <c r="CE1114" s="30">
        <f t="shared" si="448"/>
        <v>0</v>
      </c>
      <c r="CF1114" s="91" t="s">
        <v>1358</v>
      </c>
    </row>
    <row r="1115" spans="1:84" ht="49.5" customHeight="1" x14ac:dyDescent="0.25">
      <c r="A1115" s="99" t="s">
        <v>154</v>
      </c>
      <c r="B1115" s="100" t="s">
        <v>2476</v>
      </c>
      <c r="C1115" s="82" t="s">
        <v>2477</v>
      </c>
      <c r="D1115" s="66">
        <v>2019</v>
      </c>
      <c r="E1115" s="66">
        <v>2019</v>
      </c>
      <c r="F1115" s="66" t="s">
        <v>1358</v>
      </c>
      <c r="G1115" s="64">
        <v>0</v>
      </c>
      <c r="H1115" s="64">
        <f t="shared" si="434"/>
        <v>0</v>
      </c>
      <c r="I1115" s="31" t="s">
        <v>2664</v>
      </c>
      <c r="J1115" s="31">
        <v>0</v>
      </c>
      <c r="K1115" s="31">
        <f t="shared" si="435"/>
        <v>11.063791883999999</v>
      </c>
      <c r="L1115" s="31" t="s">
        <v>1358</v>
      </c>
      <c r="M1115" s="64">
        <v>0</v>
      </c>
      <c r="N1115" s="31">
        <v>0</v>
      </c>
      <c r="O1115" s="31">
        <v>0</v>
      </c>
      <c r="P1115" s="31">
        <v>0</v>
      </c>
      <c r="Q1115" s="31">
        <v>0</v>
      </c>
      <c r="R1115" s="31">
        <v>0</v>
      </c>
      <c r="S1115" s="31">
        <f t="shared" si="458"/>
        <v>0</v>
      </c>
      <c r="T1115" s="31">
        <f t="shared" si="459"/>
        <v>11.063791883999999</v>
      </c>
      <c r="U1115" s="31">
        <f t="shared" si="438"/>
        <v>0</v>
      </c>
      <c r="V1115" s="31">
        <f t="shared" si="436"/>
        <v>0</v>
      </c>
      <c r="W1115" s="31">
        <f t="shared" si="449"/>
        <v>11.063791883999999</v>
      </c>
      <c r="X1115" s="31">
        <v>0</v>
      </c>
      <c r="Y1115" s="31">
        <v>0</v>
      </c>
      <c r="Z1115" s="31">
        <v>0</v>
      </c>
      <c r="AA1115" s="31">
        <v>0</v>
      </c>
      <c r="AB1115" s="31">
        <v>0</v>
      </c>
      <c r="AC1115" s="31">
        <v>0</v>
      </c>
      <c r="AD1115" s="31">
        <v>0</v>
      </c>
      <c r="AE1115" s="31">
        <v>0</v>
      </c>
      <c r="AF1115" s="31">
        <v>0</v>
      </c>
      <c r="AG1115" s="31">
        <v>0</v>
      </c>
      <c r="AH1115" s="31">
        <v>0</v>
      </c>
      <c r="AI1115" s="31">
        <v>0</v>
      </c>
      <c r="AJ1115" s="31">
        <v>0</v>
      </c>
      <c r="AK1115" s="31">
        <v>0</v>
      </c>
      <c r="AL1115" s="31">
        <v>0</v>
      </c>
      <c r="AM1115" s="31">
        <v>0</v>
      </c>
      <c r="AN1115" s="31">
        <v>0</v>
      </c>
      <c r="AO1115" s="31">
        <v>0</v>
      </c>
      <c r="AP1115" s="31">
        <v>0</v>
      </c>
      <c r="AQ1115" s="31">
        <v>0</v>
      </c>
      <c r="AR1115" s="31">
        <v>0</v>
      </c>
      <c r="AS1115" s="31">
        <v>0</v>
      </c>
      <c r="AT1115" s="31">
        <v>0</v>
      </c>
      <c r="AU1115" s="31">
        <v>0</v>
      </c>
      <c r="AV1115" s="31">
        <v>0</v>
      </c>
      <c r="AW1115" s="31">
        <v>0</v>
      </c>
      <c r="AX1115" s="31">
        <v>0</v>
      </c>
      <c r="AY1115" s="31">
        <v>0</v>
      </c>
      <c r="AZ1115" s="31">
        <v>0</v>
      </c>
      <c r="BA1115" s="31">
        <v>0</v>
      </c>
      <c r="BB1115" s="31">
        <v>0</v>
      </c>
      <c r="BC1115" s="31">
        <v>0</v>
      </c>
      <c r="BD1115" s="31">
        <v>0</v>
      </c>
      <c r="BE1115" s="31">
        <v>0</v>
      </c>
      <c r="BF1115" s="31">
        <v>0</v>
      </c>
      <c r="BG1115" s="31">
        <v>0</v>
      </c>
      <c r="BH1115" s="31">
        <v>0</v>
      </c>
      <c r="BI1115" s="31">
        <v>0</v>
      </c>
      <c r="BJ1115" s="31">
        <v>0</v>
      </c>
      <c r="BK1115" s="31">
        <v>0</v>
      </c>
      <c r="BL1115" s="31">
        <v>0</v>
      </c>
      <c r="BM1115" s="31">
        <v>0</v>
      </c>
      <c r="BN1115" s="31">
        <v>0</v>
      </c>
      <c r="BO1115" s="31">
        <v>0</v>
      </c>
      <c r="BP1115" s="31">
        <v>0</v>
      </c>
      <c r="BQ1115" s="31">
        <v>11.063791883999999</v>
      </c>
      <c r="BR1115" s="31">
        <v>0</v>
      </c>
      <c r="BS1115" s="31">
        <v>0</v>
      </c>
      <c r="BT1115" s="31">
        <v>11.063791883999999</v>
      </c>
      <c r="BU1115" s="31">
        <v>0</v>
      </c>
      <c r="BV1115" s="31">
        <f t="shared" si="443"/>
        <v>0</v>
      </c>
      <c r="BW1115" s="31">
        <f t="shared" si="439"/>
        <v>0</v>
      </c>
      <c r="BX1115" s="31">
        <f t="shared" si="440"/>
        <v>0</v>
      </c>
      <c r="BY1115" s="31">
        <f t="shared" si="441"/>
        <v>0</v>
      </c>
      <c r="BZ1115" s="31">
        <f t="shared" si="442"/>
        <v>0</v>
      </c>
      <c r="CA1115" s="31">
        <f t="shared" si="444"/>
        <v>11.063791883999999</v>
      </c>
      <c r="CB1115" s="31">
        <f t="shared" si="445"/>
        <v>0</v>
      </c>
      <c r="CC1115" s="31">
        <f t="shared" si="446"/>
        <v>0</v>
      </c>
      <c r="CD1115" s="31">
        <f t="shared" si="447"/>
        <v>11.063791883999999</v>
      </c>
      <c r="CE1115" s="31">
        <f t="shared" si="448"/>
        <v>0</v>
      </c>
      <c r="CF1115" s="108" t="s">
        <v>2476</v>
      </c>
    </row>
    <row r="1116" spans="1:84" ht="49.5" customHeight="1" x14ac:dyDescent="0.25">
      <c r="A1116" s="99" t="s">
        <v>154</v>
      </c>
      <c r="B1116" s="100" t="s">
        <v>2478</v>
      </c>
      <c r="C1116" s="82" t="s">
        <v>2479</v>
      </c>
      <c r="D1116" s="66">
        <v>2019</v>
      </c>
      <c r="E1116" s="66">
        <v>2019</v>
      </c>
      <c r="F1116" s="66" t="s">
        <v>1358</v>
      </c>
      <c r="G1116" s="64">
        <v>0</v>
      </c>
      <c r="H1116" s="64">
        <f t="shared" si="434"/>
        <v>0</v>
      </c>
      <c r="I1116" s="31" t="s">
        <v>2666</v>
      </c>
      <c r="J1116" s="31">
        <v>0</v>
      </c>
      <c r="K1116" s="31">
        <f t="shared" si="435"/>
        <v>0.29399999999999998</v>
      </c>
      <c r="L1116" s="31" t="s">
        <v>1358</v>
      </c>
      <c r="M1116" s="64">
        <v>0</v>
      </c>
      <c r="N1116" s="31">
        <v>0</v>
      </c>
      <c r="O1116" s="31">
        <v>0</v>
      </c>
      <c r="P1116" s="31">
        <v>0</v>
      </c>
      <c r="Q1116" s="31">
        <v>0</v>
      </c>
      <c r="R1116" s="31">
        <v>0</v>
      </c>
      <c r="S1116" s="31">
        <f t="shared" si="458"/>
        <v>0</v>
      </c>
      <c r="T1116" s="31">
        <f t="shared" si="459"/>
        <v>0.29399999999999998</v>
      </c>
      <c r="U1116" s="31">
        <f t="shared" si="438"/>
        <v>0</v>
      </c>
      <c r="V1116" s="31">
        <f t="shared" si="436"/>
        <v>0</v>
      </c>
      <c r="W1116" s="31">
        <f t="shared" si="449"/>
        <v>0.29399999999999998</v>
      </c>
      <c r="X1116" s="31">
        <v>0</v>
      </c>
      <c r="Y1116" s="31">
        <v>0</v>
      </c>
      <c r="Z1116" s="31">
        <v>0</v>
      </c>
      <c r="AA1116" s="31">
        <v>0</v>
      </c>
      <c r="AB1116" s="31">
        <v>0</v>
      </c>
      <c r="AC1116" s="31">
        <v>0</v>
      </c>
      <c r="AD1116" s="31">
        <v>0</v>
      </c>
      <c r="AE1116" s="31">
        <v>0</v>
      </c>
      <c r="AF1116" s="31">
        <v>0</v>
      </c>
      <c r="AG1116" s="31">
        <v>0</v>
      </c>
      <c r="AH1116" s="31">
        <v>0</v>
      </c>
      <c r="AI1116" s="31">
        <v>0</v>
      </c>
      <c r="AJ1116" s="31">
        <v>0</v>
      </c>
      <c r="AK1116" s="31">
        <v>0</v>
      </c>
      <c r="AL1116" s="31">
        <v>0</v>
      </c>
      <c r="AM1116" s="31">
        <v>0</v>
      </c>
      <c r="AN1116" s="31">
        <v>0</v>
      </c>
      <c r="AO1116" s="31">
        <v>0</v>
      </c>
      <c r="AP1116" s="31">
        <v>0</v>
      </c>
      <c r="AQ1116" s="31">
        <v>0</v>
      </c>
      <c r="AR1116" s="31">
        <v>0</v>
      </c>
      <c r="AS1116" s="31">
        <v>0</v>
      </c>
      <c r="AT1116" s="31">
        <v>0</v>
      </c>
      <c r="AU1116" s="31">
        <v>0</v>
      </c>
      <c r="AV1116" s="31">
        <v>0</v>
      </c>
      <c r="AW1116" s="31">
        <v>0</v>
      </c>
      <c r="AX1116" s="31">
        <v>0</v>
      </c>
      <c r="AY1116" s="31">
        <v>0</v>
      </c>
      <c r="AZ1116" s="31">
        <v>0</v>
      </c>
      <c r="BA1116" s="31">
        <v>0</v>
      </c>
      <c r="BB1116" s="31">
        <v>0</v>
      </c>
      <c r="BC1116" s="31">
        <v>0</v>
      </c>
      <c r="BD1116" s="31">
        <v>0</v>
      </c>
      <c r="BE1116" s="31">
        <v>0</v>
      </c>
      <c r="BF1116" s="31">
        <v>0</v>
      </c>
      <c r="BG1116" s="31">
        <v>0</v>
      </c>
      <c r="BH1116" s="31">
        <v>0</v>
      </c>
      <c r="BI1116" s="31">
        <v>0</v>
      </c>
      <c r="BJ1116" s="31">
        <v>0</v>
      </c>
      <c r="BK1116" s="31">
        <v>0</v>
      </c>
      <c r="BL1116" s="31">
        <v>0</v>
      </c>
      <c r="BM1116" s="31">
        <v>0</v>
      </c>
      <c r="BN1116" s="31">
        <v>0</v>
      </c>
      <c r="BO1116" s="31">
        <v>0</v>
      </c>
      <c r="BP1116" s="31">
        <v>0</v>
      </c>
      <c r="BQ1116" s="31">
        <v>0.29399999999999998</v>
      </c>
      <c r="BR1116" s="31">
        <v>0</v>
      </c>
      <c r="BS1116" s="31">
        <v>0</v>
      </c>
      <c r="BT1116" s="31">
        <v>0.29399999999999998</v>
      </c>
      <c r="BU1116" s="31">
        <v>0</v>
      </c>
      <c r="BV1116" s="31">
        <f t="shared" si="443"/>
        <v>0</v>
      </c>
      <c r="BW1116" s="31">
        <f t="shared" si="439"/>
        <v>0</v>
      </c>
      <c r="BX1116" s="31">
        <f t="shared" si="440"/>
        <v>0</v>
      </c>
      <c r="BY1116" s="31">
        <f t="shared" si="441"/>
        <v>0</v>
      </c>
      <c r="BZ1116" s="31">
        <f t="shared" si="442"/>
        <v>0</v>
      </c>
      <c r="CA1116" s="31">
        <f t="shared" si="444"/>
        <v>0.29399999999999998</v>
      </c>
      <c r="CB1116" s="31">
        <f t="shared" si="445"/>
        <v>0</v>
      </c>
      <c r="CC1116" s="31">
        <f t="shared" si="446"/>
        <v>0</v>
      </c>
      <c r="CD1116" s="31">
        <f t="shared" si="447"/>
        <v>0.29399999999999998</v>
      </c>
      <c r="CE1116" s="31">
        <f t="shared" si="448"/>
        <v>0</v>
      </c>
      <c r="CF1116" s="108" t="s">
        <v>2678</v>
      </c>
    </row>
    <row r="1117" spans="1:84" ht="49.5" customHeight="1" x14ac:dyDescent="0.25">
      <c r="A1117" s="99" t="s">
        <v>154</v>
      </c>
      <c r="B1117" s="100" t="s">
        <v>2480</v>
      </c>
      <c r="C1117" s="82" t="s">
        <v>2481</v>
      </c>
      <c r="D1117" s="66">
        <v>2019</v>
      </c>
      <c r="E1117" s="66">
        <v>2019</v>
      </c>
      <c r="F1117" s="66" t="s">
        <v>1358</v>
      </c>
      <c r="G1117" s="64">
        <v>0</v>
      </c>
      <c r="H1117" s="64">
        <f t="shared" si="434"/>
        <v>0</v>
      </c>
      <c r="I1117" s="31" t="s">
        <v>2666</v>
      </c>
      <c r="J1117" s="31">
        <v>0</v>
      </c>
      <c r="K1117" s="31">
        <f t="shared" si="435"/>
        <v>0.40511780399999997</v>
      </c>
      <c r="L1117" s="31" t="s">
        <v>1358</v>
      </c>
      <c r="M1117" s="64">
        <v>0</v>
      </c>
      <c r="N1117" s="31">
        <v>0</v>
      </c>
      <c r="O1117" s="31">
        <v>0</v>
      </c>
      <c r="P1117" s="31">
        <v>0</v>
      </c>
      <c r="Q1117" s="31">
        <v>0</v>
      </c>
      <c r="R1117" s="31">
        <v>0</v>
      </c>
      <c r="S1117" s="31">
        <f t="shared" si="458"/>
        <v>0</v>
      </c>
      <c r="T1117" s="31">
        <f t="shared" si="459"/>
        <v>0.40511780399999997</v>
      </c>
      <c r="U1117" s="31">
        <f t="shared" si="438"/>
        <v>0</v>
      </c>
      <c r="V1117" s="31">
        <f t="shared" si="436"/>
        <v>0</v>
      </c>
      <c r="W1117" s="31">
        <f t="shared" si="449"/>
        <v>0.40511780399999997</v>
      </c>
      <c r="X1117" s="31">
        <v>0</v>
      </c>
      <c r="Y1117" s="31">
        <v>0</v>
      </c>
      <c r="Z1117" s="31">
        <v>0</v>
      </c>
      <c r="AA1117" s="31">
        <v>0</v>
      </c>
      <c r="AB1117" s="31">
        <v>0</v>
      </c>
      <c r="AC1117" s="31">
        <v>0</v>
      </c>
      <c r="AD1117" s="31">
        <v>0</v>
      </c>
      <c r="AE1117" s="31">
        <v>0</v>
      </c>
      <c r="AF1117" s="31">
        <v>0</v>
      </c>
      <c r="AG1117" s="31">
        <v>0</v>
      </c>
      <c r="AH1117" s="31">
        <v>0</v>
      </c>
      <c r="AI1117" s="31">
        <v>0</v>
      </c>
      <c r="AJ1117" s="31">
        <v>0</v>
      </c>
      <c r="AK1117" s="31">
        <v>0</v>
      </c>
      <c r="AL1117" s="31">
        <v>0</v>
      </c>
      <c r="AM1117" s="31">
        <v>0</v>
      </c>
      <c r="AN1117" s="31">
        <v>0</v>
      </c>
      <c r="AO1117" s="31">
        <v>0</v>
      </c>
      <c r="AP1117" s="31">
        <v>0</v>
      </c>
      <c r="AQ1117" s="31">
        <v>0</v>
      </c>
      <c r="AR1117" s="31">
        <v>0</v>
      </c>
      <c r="AS1117" s="31">
        <v>0</v>
      </c>
      <c r="AT1117" s="31">
        <v>0</v>
      </c>
      <c r="AU1117" s="31">
        <v>0</v>
      </c>
      <c r="AV1117" s="31">
        <v>0</v>
      </c>
      <c r="AW1117" s="31">
        <v>0</v>
      </c>
      <c r="AX1117" s="31">
        <v>0</v>
      </c>
      <c r="AY1117" s="31">
        <v>0</v>
      </c>
      <c r="AZ1117" s="31">
        <v>0</v>
      </c>
      <c r="BA1117" s="31">
        <v>0</v>
      </c>
      <c r="BB1117" s="31">
        <v>0</v>
      </c>
      <c r="BC1117" s="31">
        <v>0</v>
      </c>
      <c r="BD1117" s="31">
        <v>0</v>
      </c>
      <c r="BE1117" s="31">
        <v>0</v>
      </c>
      <c r="BF1117" s="31">
        <v>0</v>
      </c>
      <c r="BG1117" s="31">
        <v>0</v>
      </c>
      <c r="BH1117" s="31">
        <v>0</v>
      </c>
      <c r="BI1117" s="31">
        <v>0</v>
      </c>
      <c r="BJ1117" s="31">
        <v>0</v>
      </c>
      <c r="BK1117" s="31">
        <v>0</v>
      </c>
      <c r="BL1117" s="31">
        <v>0</v>
      </c>
      <c r="BM1117" s="31">
        <v>0</v>
      </c>
      <c r="BN1117" s="31">
        <v>0</v>
      </c>
      <c r="BO1117" s="31">
        <v>0</v>
      </c>
      <c r="BP1117" s="31">
        <v>0</v>
      </c>
      <c r="BQ1117" s="31">
        <v>0.40511780399999997</v>
      </c>
      <c r="BR1117" s="31">
        <v>0</v>
      </c>
      <c r="BS1117" s="31">
        <v>0</v>
      </c>
      <c r="BT1117" s="31">
        <v>0.40511780399999997</v>
      </c>
      <c r="BU1117" s="31">
        <v>0</v>
      </c>
      <c r="BV1117" s="31">
        <f t="shared" si="443"/>
        <v>0</v>
      </c>
      <c r="BW1117" s="31">
        <f t="shared" si="439"/>
        <v>0</v>
      </c>
      <c r="BX1117" s="31">
        <f t="shared" si="440"/>
        <v>0</v>
      </c>
      <c r="BY1117" s="31">
        <f t="shared" si="441"/>
        <v>0</v>
      </c>
      <c r="BZ1117" s="31">
        <f t="shared" si="442"/>
        <v>0</v>
      </c>
      <c r="CA1117" s="31">
        <f t="shared" si="444"/>
        <v>0.40511780399999997</v>
      </c>
      <c r="CB1117" s="31">
        <f t="shared" si="445"/>
        <v>0</v>
      </c>
      <c r="CC1117" s="31">
        <f t="shared" si="446"/>
        <v>0</v>
      </c>
      <c r="CD1117" s="31">
        <f t="shared" si="447"/>
        <v>0.40511780399999997</v>
      </c>
      <c r="CE1117" s="31">
        <f t="shared" si="448"/>
        <v>0</v>
      </c>
      <c r="CF1117" s="108" t="s">
        <v>2678</v>
      </c>
    </row>
    <row r="1118" spans="1:84" ht="49.5" customHeight="1" x14ac:dyDescent="0.25">
      <c r="A1118" s="99" t="s">
        <v>154</v>
      </c>
      <c r="B1118" s="100" t="s">
        <v>2482</v>
      </c>
      <c r="C1118" s="82" t="s">
        <v>2483</v>
      </c>
      <c r="D1118" s="66">
        <v>2019</v>
      </c>
      <c r="E1118" s="66">
        <v>2019</v>
      </c>
      <c r="F1118" s="66" t="s">
        <v>1358</v>
      </c>
      <c r="G1118" s="64">
        <v>0</v>
      </c>
      <c r="H1118" s="64">
        <f t="shared" si="434"/>
        <v>0</v>
      </c>
      <c r="I1118" s="31" t="s">
        <v>2662</v>
      </c>
      <c r="J1118" s="31">
        <v>0</v>
      </c>
      <c r="K1118" s="31">
        <f t="shared" si="435"/>
        <v>7.4949120000000002</v>
      </c>
      <c r="L1118" s="31" t="s">
        <v>1358</v>
      </c>
      <c r="M1118" s="64">
        <v>0</v>
      </c>
      <c r="N1118" s="31">
        <v>0</v>
      </c>
      <c r="O1118" s="31">
        <v>0</v>
      </c>
      <c r="P1118" s="31">
        <v>0</v>
      </c>
      <c r="Q1118" s="31">
        <v>0</v>
      </c>
      <c r="R1118" s="31">
        <v>0</v>
      </c>
      <c r="S1118" s="31">
        <f t="shared" si="458"/>
        <v>0</v>
      </c>
      <c r="T1118" s="31">
        <f t="shared" si="459"/>
        <v>7.4949120000000002</v>
      </c>
      <c r="U1118" s="31">
        <f t="shared" si="438"/>
        <v>0</v>
      </c>
      <c r="V1118" s="31">
        <f t="shared" si="436"/>
        <v>0</v>
      </c>
      <c r="W1118" s="31">
        <f t="shared" si="449"/>
        <v>7.4949120000000002</v>
      </c>
      <c r="X1118" s="31">
        <v>0</v>
      </c>
      <c r="Y1118" s="31">
        <v>0</v>
      </c>
      <c r="Z1118" s="31">
        <v>0</v>
      </c>
      <c r="AA1118" s="31">
        <v>0</v>
      </c>
      <c r="AB1118" s="31">
        <v>0</v>
      </c>
      <c r="AC1118" s="31">
        <v>0</v>
      </c>
      <c r="AD1118" s="31">
        <v>0</v>
      </c>
      <c r="AE1118" s="31">
        <v>0</v>
      </c>
      <c r="AF1118" s="31">
        <v>0</v>
      </c>
      <c r="AG1118" s="31">
        <v>0</v>
      </c>
      <c r="AH1118" s="31">
        <v>0</v>
      </c>
      <c r="AI1118" s="31">
        <v>0</v>
      </c>
      <c r="AJ1118" s="31">
        <v>0</v>
      </c>
      <c r="AK1118" s="31">
        <v>0</v>
      </c>
      <c r="AL1118" s="31">
        <v>0</v>
      </c>
      <c r="AM1118" s="31">
        <v>0</v>
      </c>
      <c r="AN1118" s="31">
        <v>0</v>
      </c>
      <c r="AO1118" s="31">
        <v>0</v>
      </c>
      <c r="AP1118" s="31">
        <v>0</v>
      </c>
      <c r="AQ1118" s="31">
        <v>0</v>
      </c>
      <c r="AR1118" s="31">
        <v>0</v>
      </c>
      <c r="AS1118" s="31">
        <v>0</v>
      </c>
      <c r="AT1118" s="31">
        <v>0</v>
      </c>
      <c r="AU1118" s="31">
        <v>0</v>
      </c>
      <c r="AV1118" s="31">
        <v>0</v>
      </c>
      <c r="AW1118" s="31">
        <v>0</v>
      </c>
      <c r="AX1118" s="31">
        <v>0</v>
      </c>
      <c r="AY1118" s="31">
        <v>0</v>
      </c>
      <c r="AZ1118" s="31">
        <v>0</v>
      </c>
      <c r="BA1118" s="31">
        <v>0</v>
      </c>
      <c r="BB1118" s="31">
        <v>0</v>
      </c>
      <c r="BC1118" s="31">
        <v>0</v>
      </c>
      <c r="BD1118" s="31">
        <v>0</v>
      </c>
      <c r="BE1118" s="31">
        <v>0</v>
      </c>
      <c r="BF1118" s="31">
        <v>0</v>
      </c>
      <c r="BG1118" s="31">
        <v>0</v>
      </c>
      <c r="BH1118" s="31">
        <v>0</v>
      </c>
      <c r="BI1118" s="31">
        <v>0</v>
      </c>
      <c r="BJ1118" s="31">
        <v>0</v>
      </c>
      <c r="BK1118" s="31">
        <v>0</v>
      </c>
      <c r="BL1118" s="31">
        <v>0</v>
      </c>
      <c r="BM1118" s="31">
        <v>0</v>
      </c>
      <c r="BN1118" s="31">
        <v>0</v>
      </c>
      <c r="BO1118" s="31">
        <v>0</v>
      </c>
      <c r="BP1118" s="31">
        <v>0</v>
      </c>
      <c r="BQ1118" s="31">
        <v>7.4949120000000002</v>
      </c>
      <c r="BR1118" s="31">
        <v>0</v>
      </c>
      <c r="BS1118" s="31">
        <v>0</v>
      </c>
      <c r="BT1118" s="31">
        <v>7.4949120000000002</v>
      </c>
      <c r="BU1118" s="31">
        <v>0</v>
      </c>
      <c r="BV1118" s="31">
        <f t="shared" si="443"/>
        <v>0</v>
      </c>
      <c r="BW1118" s="31">
        <f t="shared" si="439"/>
        <v>0</v>
      </c>
      <c r="BX1118" s="31">
        <f t="shared" si="440"/>
        <v>0</v>
      </c>
      <c r="BY1118" s="31">
        <f t="shared" si="441"/>
        <v>0</v>
      </c>
      <c r="BZ1118" s="31">
        <f t="shared" si="442"/>
        <v>0</v>
      </c>
      <c r="CA1118" s="31">
        <f t="shared" si="444"/>
        <v>7.4949120000000002</v>
      </c>
      <c r="CB1118" s="31">
        <f t="shared" si="445"/>
        <v>0</v>
      </c>
      <c r="CC1118" s="31">
        <f t="shared" si="446"/>
        <v>0</v>
      </c>
      <c r="CD1118" s="31">
        <f t="shared" si="447"/>
        <v>7.4949120000000002</v>
      </c>
      <c r="CE1118" s="31">
        <f t="shared" si="448"/>
        <v>0</v>
      </c>
      <c r="CF1118" s="108" t="s">
        <v>2482</v>
      </c>
    </row>
    <row r="1119" spans="1:84" ht="49.5" customHeight="1" x14ac:dyDescent="0.25">
      <c r="A1119" s="99" t="s">
        <v>154</v>
      </c>
      <c r="B1119" s="100" t="s">
        <v>2484</v>
      </c>
      <c r="C1119" s="82" t="s">
        <v>2485</v>
      </c>
      <c r="D1119" s="66">
        <v>2019</v>
      </c>
      <c r="E1119" s="66">
        <v>2019</v>
      </c>
      <c r="F1119" s="66" t="s">
        <v>1358</v>
      </c>
      <c r="G1119" s="64">
        <v>0</v>
      </c>
      <c r="H1119" s="64">
        <f t="shared" si="434"/>
        <v>0</v>
      </c>
      <c r="I1119" s="31" t="s">
        <v>2662</v>
      </c>
      <c r="J1119" s="31">
        <v>0</v>
      </c>
      <c r="K1119" s="31">
        <f t="shared" si="435"/>
        <v>0.82000800000000007</v>
      </c>
      <c r="L1119" s="31" t="s">
        <v>1358</v>
      </c>
      <c r="M1119" s="64">
        <v>0</v>
      </c>
      <c r="N1119" s="31">
        <v>0</v>
      </c>
      <c r="O1119" s="31">
        <v>0</v>
      </c>
      <c r="P1119" s="31">
        <v>0</v>
      </c>
      <c r="Q1119" s="31">
        <v>0</v>
      </c>
      <c r="R1119" s="31">
        <v>0</v>
      </c>
      <c r="S1119" s="31">
        <f t="shared" si="458"/>
        <v>0</v>
      </c>
      <c r="T1119" s="31">
        <f t="shared" si="459"/>
        <v>0.82000800000000007</v>
      </c>
      <c r="U1119" s="31">
        <f t="shared" si="438"/>
        <v>0</v>
      </c>
      <c r="V1119" s="31">
        <f t="shared" si="436"/>
        <v>0</v>
      </c>
      <c r="W1119" s="31">
        <f t="shared" si="449"/>
        <v>0.82000800000000007</v>
      </c>
      <c r="X1119" s="31">
        <v>0</v>
      </c>
      <c r="Y1119" s="31">
        <v>0</v>
      </c>
      <c r="Z1119" s="31">
        <v>0</v>
      </c>
      <c r="AA1119" s="31">
        <v>0</v>
      </c>
      <c r="AB1119" s="31">
        <v>0</v>
      </c>
      <c r="AC1119" s="31">
        <v>0</v>
      </c>
      <c r="AD1119" s="31">
        <v>0</v>
      </c>
      <c r="AE1119" s="31">
        <v>0</v>
      </c>
      <c r="AF1119" s="31">
        <v>0</v>
      </c>
      <c r="AG1119" s="31">
        <v>0</v>
      </c>
      <c r="AH1119" s="31">
        <v>0</v>
      </c>
      <c r="AI1119" s="31">
        <v>0</v>
      </c>
      <c r="AJ1119" s="31">
        <v>0</v>
      </c>
      <c r="AK1119" s="31">
        <v>0</v>
      </c>
      <c r="AL1119" s="31">
        <v>0</v>
      </c>
      <c r="AM1119" s="31">
        <v>0</v>
      </c>
      <c r="AN1119" s="31">
        <v>0</v>
      </c>
      <c r="AO1119" s="31">
        <v>0</v>
      </c>
      <c r="AP1119" s="31">
        <v>0</v>
      </c>
      <c r="AQ1119" s="31">
        <v>0</v>
      </c>
      <c r="AR1119" s="31">
        <v>0</v>
      </c>
      <c r="AS1119" s="31">
        <v>0</v>
      </c>
      <c r="AT1119" s="31">
        <v>0</v>
      </c>
      <c r="AU1119" s="31">
        <v>0</v>
      </c>
      <c r="AV1119" s="31">
        <v>0</v>
      </c>
      <c r="AW1119" s="31">
        <v>0</v>
      </c>
      <c r="AX1119" s="31">
        <v>0</v>
      </c>
      <c r="AY1119" s="31">
        <v>0</v>
      </c>
      <c r="AZ1119" s="31">
        <v>0</v>
      </c>
      <c r="BA1119" s="31">
        <v>0</v>
      </c>
      <c r="BB1119" s="31">
        <v>0</v>
      </c>
      <c r="BC1119" s="31">
        <v>0</v>
      </c>
      <c r="BD1119" s="31">
        <v>0</v>
      </c>
      <c r="BE1119" s="31">
        <v>0</v>
      </c>
      <c r="BF1119" s="31">
        <v>0</v>
      </c>
      <c r="BG1119" s="31">
        <v>0</v>
      </c>
      <c r="BH1119" s="31">
        <v>0</v>
      </c>
      <c r="BI1119" s="31">
        <v>0</v>
      </c>
      <c r="BJ1119" s="31">
        <v>0</v>
      </c>
      <c r="BK1119" s="31">
        <v>0</v>
      </c>
      <c r="BL1119" s="31">
        <v>0</v>
      </c>
      <c r="BM1119" s="31">
        <v>0</v>
      </c>
      <c r="BN1119" s="31">
        <v>0</v>
      </c>
      <c r="BO1119" s="31">
        <v>0</v>
      </c>
      <c r="BP1119" s="31">
        <v>0</v>
      </c>
      <c r="BQ1119" s="31">
        <v>0.82000800000000007</v>
      </c>
      <c r="BR1119" s="31">
        <v>0</v>
      </c>
      <c r="BS1119" s="31">
        <v>0</v>
      </c>
      <c r="BT1119" s="31">
        <v>0.82000800000000007</v>
      </c>
      <c r="BU1119" s="31">
        <v>0</v>
      </c>
      <c r="BV1119" s="31">
        <f t="shared" si="443"/>
        <v>0</v>
      </c>
      <c r="BW1119" s="31">
        <f t="shared" si="439"/>
        <v>0</v>
      </c>
      <c r="BX1119" s="31">
        <f t="shared" si="440"/>
        <v>0</v>
      </c>
      <c r="BY1119" s="31">
        <f t="shared" si="441"/>
        <v>0</v>
      </c>
      <c r="BZ1119" s="31">
        <f t="shared" si="442"/>
        <v>0</v>
      </c>
      <c r="CA1119" s="31">
        <f t="shared" si="444"/>
        <v>0.82000800000000007</v>
      </c>
      <c r="CB1119" s="31">
        <f t="shared" si="445"/>
        <v>0</v>
      </c>
      <c r="CC1119" s="31">
        <f t="shared" si="446"/>
        <v>0</v>
      </c>
      <c r="CD1119" s="31">
        <f t="shared" si="447"/>
        <v>0.82000800000000007</v>
      </c>
      <c r="CE1119" s="31">
        <f t="shared" si="448"/>
        <v>0</v>
      </c>
      <c r="CF1119" s="108" t="s">
        <v>2484</v>
      </c>
    </row>
    <row r="1120" spans="1:84" ht="49.5" customHeight="1" x14ac:dyDescent="0.25">
      <c r="A1120" s="9" t="s">
        <v>156</v>
      </c>
      <c r="B1120" s="16" t="s">
        <v>157</v>
      </c>
      <c r="C1120" s="6" t="s">
        <v>80</v>
      </c>
      <c r="D1120" s="60" t="s">
        <v>1358</v>
      </c>
      <c r="E1120" s="60" t="s">
        <v>1358</v>
      </c>
      <c r="F1120" s="60" t="s">
        <v>1358</v>
      </c>
      <c r="G1120" s="61">
        <v>0</v>
      </c>
      <c r="H1120" s="61">
        <f t="shared" ref="H1120:H1182" si="460">BV1120</f>
        <v>0</v>
      </c>
      <c r="I1120" s="30">
        <v>0</v>
      </c>
      <c r="J1120" s="30">
        <v>0</v>
      </c>
      <c r="K1120" s="30">
        <f t="shared" ref="K1120:K1182" si="461">CA1120</f>
        <v>0</v>
      </c>
      <c r="L1120" s="30" t="s">
        <v>1358</v>
      </c>
      <c r="M1120" s="30">
        <v>0</v>
      </c>
      <c r="N1120" s="30">
        <v>0</v>
      </c>
      <c r="O1120" s="62">
        <v>0</v>
      </c>
      <c r="P1120" s="62">
        <v>0</v>
      </c>
      <c r="Q1120" s="62">
        <v>0</v>
      </c>
      <c r="R1120" s="62">
        <v>0</v>
      </c>
      <c r="S1120" s="30">
        <f t="shared" si="458"/>
        <v>0</v>
      </c>
      <c r="T1120" s="30">
        <f t="shared" si="459"/>
        <v>0</v>
      </c>
      <c r="U1120" s="30">
        <f t="shared" si="438"/>
        <v>0</v>
      </c>
      <c r="V1120" s="30">
        <f t="shared" ref="V1120:V1182" si="462">BL1120</f>
        <v>0</v>
      </c>
      <c r="W1120" s="30">
        <f t="shared" si="449"/>
        <v>0</v>
      </c>
      <c r="X1120" s="30">
        <v>0</v>
      </c>
      <c r="Y1120" s="30">
        <v>0</v>
      </c>
      <c r="Z1120" s="30">
        <v>0</v>
      </c>
      <c r="AA1120" s="30">
        <v>0</v>
      </c>
      <c r="AB1120" s="30">
        <v>0</v>
      </c>
      <c r="AC1120" s="30">
        <v>0</v>
      </c>
      <c r="AD1120" s="30">
        <v>0</v>
      </c>
      <c r="AE1120" s="30">
        <v>0</v>
      </c>
      <c r="AF1120" s="30">
        <v>0</v>
      </c>
      <c r="AG1120" s="30">
        <v>0</v>
      </c>
      <c r="AH1120" s="30">
        <v>0</v>
      </c>
      <c r="AI1120" s="30">
        <v>0</v>
      </c>
      <c r="AJ1120" s="30">
        <v>0</v>
      </c>
      <c r="AK1120" s="30">
        <v>0</v>
      </c>
      <c r="AL1120" s="30">
        <v>0</v>
      </c>
      <c r="AM1120" s="30">
        <v>0</v>
      </c>
      <c r="AN1120" s="30">
        <v>0</v>
      </c>
      <c r="AO1120" s="30">
        <v>0</v>
      </c>
      <c r="AP1120" s="30">
        <v>0</v>
      </c>
      <c r="AQ1120" s="30">
        <v>0</v>
      </c>
      <c r="AR1120" s="30">
        <v>0</v>
      </c>
      <c r="AS1120" s="30">
        <v>0</v>
      </c>
      <c r="AT1120" s="30">
        <v>0</v>
      </c>
      <c r="AU1120" s="30">
        <v>0</v>
      </c>
      <c r="AV1120" s="30">
        <v>0</v>
      </c>
      <c r="AW1120" s="30">
        <v>0</v>
      </c>
      <c r="AX1120" s="30">
        <v>0</v>
      </c>
      <c r="AY1120" s="30">
        <v>0</v>
      </c>
      <c r="AZ1120" s="30">
        <v>0</v>
      </c>
      <c r="BA1120" s="30">
        <v>0</v>
      </c>
      <c r="BB1120" s="30">
        <v>0</v>
      </c>
      <c r="BC1120" s="30">
        <v>0</v>
      </c>
      <c r="BD1120" s="30">
        <v>0</v>
      </c>
      <c r="BE1120" s="30">
        <v>0</v>
      </c>
      <c r="BF1120" s="30">
        <v>0</v>
      </c>
      <c r="BG1120" s="30">
        <v>0</v>
      </c>
      <c r="BH1120" s="30">
        <v>0</v>
      </c>
      <c r="BI1120" s="30">
        <v>0</v>
      </c>
      <c r="BJ1120" s="30">
        <v>0</v>
      </c>
      <c r="BK1120" s="30">
        <v>0</v>
      </c>
      <c r="BL1120" s="30">
        <v>0</v>
      </c>
      <c r="BM1120" s="30">
        <v>0</v>
      </c>
      <c r="BN1120" s="30">
        <v>0</v>
      </c>
      <c r="BO1120" s="30">
        <v>0</v>
      </c>
      <c r="BP1120" s="30">
        <v>0</v>
      </c>
      <c r="BQ1120" s="30">
        <v>0</v>
      </c>
      <c r="BR1120" s="30">
        <v>0</v>
      </c>
      <c r="BS1120" s="30">
        <v>0</v>
      </c>
      <c r="BT1120" s="30">
        <v>0</v>
      </c>
      <c r="BU1120" s="30">
        <v>0</v>
      </c>
      <c r="BV1120" s="30">
        <f t="shared" si="443"/>
        <v>0</v>
      </c>
      <c r="BW1120" s="30">
        <f t="shared" si="439"/>
        <v>0</v>
      </c>
      <c r="BX1120" s="30">
        <f t="shared" si="440"/>
        <v>0</v>
      </c>
      <c r="BY1120" s="30">
        <f t="shared" si="441"/>
        <v>0</v>
      </c>
      <c r="BZ1120" s="30">
        <f t="shared" si="442"/>
        <v>0</v>
      </c>
      <c r="CA1120" s="30">
        <f t="shared" si="444"/>
        <v>0</v>
      </c>
      <c r="CB1120" s="30">
        <f t="shared" si="445"/>
        <v>0</v>
      </c>
      <c r="CC1120" s="30">
        <f t="shared" si="446"/>
        <v>0</v>
      </c>
      <c r="CD1120" s="30">
        <f t="shared" si="447"/>
        <v>0</v>
      </c>
      <c r="CE1120" s="30">
        <f t="shared" si="448"/>
        <v>0</v>
      </c>
      <c r="CF1120" s="91" t="s">
        <v>1358</v>
      </c>
    </row>
    <row r="1121" spans="1:84" ht="49.5" customHeight="1" x14ac:dyDescent="0.25">
      <c r="A1121" s="9" t="s">
        <v>158</v>
      </c>
      <c r="B1121" s="16" t="s">
        <v>159</v>
      </c>
      <c r="C1121" s="6" t="s">
        <v>80</v>
      </c>
      <c r="D1121" s="60" t="s">
        <v>1358</v>
      </c>
      <c r="E1121" s="60" t="s">
        <v>1358</v>
      </c>
      <c r="F1121" s="60" t="s">
        <v>1358</v>
      </c>
      <c r="G1121" s="61">
        <v>0</v>
      </c>
      <c r="H1121" s="61">
        <f t="shared" si="460"/>
        <v>0</v>
      </c>
      <c r="I1121" s="30">
        <v>0</v>
      </c>
      <c r="J1121" s="30">
        <v>0</v>
      </c>
      <c r="K1121" s="30">
        <f t="shared" si="461"/>
        <v>0</v>
      </c>
      <c r="L1121" s="30" t="s">
        <v>1358</v>
      </c>
      <c r="M1121" s="30">
        <v>0</v>
      </c>
      <c r="N1121" s="30">
        <v>0</v>
      </c>
      <c r="O1121" s="62">
        <v>0</v>
      </c>
      <c r="P1121" s="62">
        <v>0</v>
      </c>
      <c r="Q1121" s="62">
        <v>0</v>
      </c>
      <c r="R1121" s="62">
        <v>0</v>
      </c>
      <c r="S1121" s="30">
        <f t="shared" si="458"/>
        <v>0</v>
      </c>
      <c r="T1121" s="30">
        <f t="shared" si="459"/>
        <v>0</v>
      </c>
      <c r="U1121" s="30">
        <f t="shared" si="438"/>
        <v>0</v>
      </c>
      <c r="V1121" s="30">
        <f t="shared" si="462"/>
        <v>0</v>
      </c>
      <c r="W1121" s="30">
        <f t="shared" si="449"/>
        <v>0</v>
      </c>
      <c r="X1121" s="30">
        <v>0</v>
      </c>
      <c r="Y1121" s="30">
        <v>0</v>
      </c>
      <c r="Z1121" s="30">
        <v>0</v>
      </c>
      <c r="AA1121" s="30">
        <v>0</v>
      </c>
      <c r="AB1121" s="30">
        <v>0</v>
      </c>
      <c r="AC1121" s="30">
        <v>0</v>
      </c>
      <c r="AD1121" s="30">
        <v>0</v>
      </c>
      <c r="AE1121" s="30">
        <v>0</v>
      </c>
      <c r="AF1121" s="30">
        <v>0</v>
      </c>
      <c r="AG1121" s="30">
        <v>0</v>
      </c>
      <c r="AH1121" s="30">
        <v>0</v>
      </c>
      <c r="AI1121" s="30">
        <v>0</v>
      </c>
      <c r="AJ1121" s="30">
        <v>0</v>
      </c>
      <c r="AK1121" s="30">
        <v>0</v>
      </c>
      <c r="AL1121" s="30">
        <v>0</v>
      </c>
      <c r="AM1121" s="30">
        <v>0</v>
      </c>
      <c r="AN1121" s="30">
        <v>0</v>
      </c>
      <c r="AO1121" s="30">
        <v>0</v>
      </c>
      <c r="AP1121" s="30">
        <v>0</v>
      </c>
      <c r="AQ1121" s="30">
        <v>0</v>
      </c>
      <c r="AR1121" s="30">
        <v>0</v>
      </c>
      <c r="AS1121" s="30">
        <v>0</v>
      </c>
      <c r="AT1121" s="30">
        <v>0</v>
      </c>
      <c r="AU1121" s="30">
        <v>0</v>
      </c>
      <c r="AV1121" s="30">
        <v>0</v>
      </c>
      <c r="AW1121" s="30">
        <v>0</v>
      </c>
      <c r="AX1121" s="30">
        <v>0</v>
      </c>
      <c r="AY1121" s="30">
        <v>0</v>
      </c>
      <c r="AZ1121" s="30">
        <v>0</v>
      </c>
      <c r="BA1121" s="30">
        <v>0</v>
      </c>
      <c r="BB1121" s="30">
        <v>0</v>
      </c>
      <c r="BC1121" s="30">
        <v>0</v>
      </c>
      <c r="BD1121" s="30">
        <v>0</v>
      </c>
      <c r="BE1121" s="30">
        <v>0</v>
      </c>
      <c r="BF1121" s="30">
        <v>0</v>
      </c>
      <c r="BG1121" s="30">
        <v>0</v>
      </c>
      <c r="BH1121" s="30">
        <v>0</v>
      </c>
      <c r="BI1121" s="30">
        <v>0</v>
      </c>
      <c r="BJ1121" s="30">
        <v>0</v>
      </c>
      <c r="BK1121" s="30">
        <v>0</v>
      </c>
      <c r="BL1121" s="30">
        <v>0</v>
      </c>
      <c r="BM1121" s="30">
        <v>0</v>
      </c>
      <c r="BN1121" s="30">
        <v>0</v>
      </c>
      <c r="BO1121" s="30">
        <v>0</v>
      </c>
      <c r="BP1121" s="30">
        <v>0</v>
      </c>
      <c r="BQ1121" s="30">
        <v>0</v>
      </c>
      <c r="BR1121" s="30">
        <v>0</v>
      </c>
      <c r="BS1121" s="30">
        <v>0</v>
      </c>
      <c r="BT1121" s="30">
        <v>0</v>
      </c>
      <c r="BU1121" s="30">
        <v>0</v>
      </c>
      <c r="BV1121" s="30">
        <f t="shared" si="443"/>
        <v>0</v>
      </c>
      <c r="BW1121" s="30">
        <f t="shared" si="439"/>
        <v>0</v>
      </c>
      <c r="BX1121" s="30">
        <f t="shared" si="440"/>
        <v>0</v>
      </c>
      <c r="BY1121" s="30">
        <f t="shared" si="441"/>
        <v>0</v>
      </c>
      <c r="BZ1121" s="30">
        <f t="shared" si="442"/>
        <v>0</v>
      </c>
      <c r="CA1121" s="30">
        <f t="shared" si="444"/>
        <v>0</v>
      </c>
      <c r="CB1121" s="30">
        <f t="shared" si="445"/>
        <v>0</v>
      </c>
      <c r="CC1121" s="30">
        <f t="shared" si="446"/>
        <v>0</v>
      </c>
      <c r="CD1121" s="30">
        <f t="shared" si="447"/>
        <v>0</v>
      </c>
      <c r="CE1121" s="30">
        <f t="shared" si="448"/>
        <v>0</v>
      </c>
      <c r="CF1121" s="91" t="s">
        <v>1358</v>
      </c>
    </row>
    <row r="1122" spans="1:84" ht="49.5" customHeight="1" x14ac:dyDescent="0.25">
      <c r="A1122" s="9" t="s">
        <v>160</v>
      </c>
      <c r="B1122" s="16" t="s">
        <v>161</v>
      </c>
      <c r="C1122" s="6" t="s">
        <v>80</v>
      </c>
      <c r="D1122" s="60" t="s">
        <v>1358</v>
      </c>
      <c r="E1122" s="60" t="s">
        <v>1358</v>
      </c>
      <c r="F1122" s="60" t="s">
        <v>1358</v>
      </c>
      <c r="G1122" s="61">
        <v>0</v>
      </c>
      <c r="H1122" s="61">
        <f t="shared" si="460"/>
        <v>0</v>
      </c>
      <c r="I1122" s="30">
        <v>0</v>
      </c>
      <c r="J1122" s="30">
        <v>0</v>
      </c>
      <c r="K1122" s="30">
        <f t="shared" si="461"/>
        <v>0</v>
      </c>
      <c r="L1122" s="30" t="s">
        <v>1358</v>
      </c>
      <c r="M1122" s="30">
        <v>0</v>
      </c>
      <c r="N1122" s="30">
        <v>0</v>
      </c>
      <c r="O1122" s="62">
        <v>0</v>
      </c>
      <c r="P1122" s="62">
        <v>0</v>
      </c>
      <c r="Q1122" s="62">
        <v>0</v>
      </c>
      <c r="R1122" s="62">
        <v>0</v>
      </c>
      <c r="S1122" s="30">
        <f t="shared" si="458"/>
        <v>0</v>
      </c>
      <c r="T1122" s="30">
        <f t="shared" si="459"/>
        <v>0</v>
      </c>
      <c r="U1122" s="30">
        <f t="shared" si="438"/>
        <v>0</v>
      </c>
      <c r="V1122" s="30">
        <f t="shared" si="462"/>
        <v>0</v>
      </c>
      <c r="W1122" s="30">
        <f t="shared" si="449"/>
        <v>0</v>
      </c>
      <c r="X1122" s="30">
        <v>0</v>
      </c>
      <c r="Y1122" s="30">
        <v>0</v>
      </c>
      <c r="Z1122" s="30">
        <v>0</v>
      </c>
      <c r="AA1122" s="30">
        <v>0</v>
      </c>
      <c r="AB1122" s="30">
        <v>0</v>
      </c>
      <c r="AC1122" s="30">
        <v>0</v>
      </c>
      <c r="AD1122" s="30">
        <v>0</v>
      </c>
      <c r="AE1122" s="30">
        <v>0</v>
      </c>
      <c r="AF1122" s="30">
        <v>0</v>
      </c>
      <c r="AG1122" s="30">
        <v>0</v>
      </c>
      <c r="AH1122" s="30">
        <v>0</v>
      </c>
      <c r="AI1122" s="30">
        <v>0</v>
      </c>
      <c r="AJ1122" s="30">
        <v>0</v>
      </c>
      <c r="AK1122" s="30">
        <v>0</v>
      </c>
      <c r="AL1122" s="30">
        <v>0</v>
      </c>
      <c r="AM1122" s="30">
        <v>0</v>
      </c>
      <c r="AN1122" s="30">
        <v>0</v>
      </c>
      <c r="AO1122" s="30">
        <v>0</v>
      </c>
      <c r="AP1122" s="30">
        <v>0</v>
      </c>
      <c r="AQ1122" s="30">
        <v>0</v>
      </c>
      <c r="AR1122" s="30">
        <v>0</v>
      </c>
      <c r="AS1122" s="30">
        <v>0</v>
      </c>
      <c r="AT1122" s="30">
        <v>0</v>
      </c>
      <c r="AU1122" s="30">
        <v>0</v>
      </c>
      <c r="AV1122" s="30">
        <v>0</v>
      </c>
      <c r="AW1122" s="30">
        <v>0</v>
      </c>
      <c r="AX1122" s="30">
        <v>0</v>
      </c>
      <c r="AY1122" s="30">
        <v>0</v>
      </c>
      <c r="AZ1122" s="30">
        <v>0</v>
      </c>
      <c r="BA1122" s="30">
        <v>0</v>
      </c>
      <c r="BB1122" s="30">
        <v>0</v>
      </c>
      <c r="BC1122" s="30">
        <v>0</v>
      </c>
      <c r="BD1122" s="30">
        <v>0</v>
      </c>
      <c r="BE1122" s="30">
        <v>0</v>
      </c>
      <c r="BF1122" s="30">
        <v>0</v>
      </c>
      <c r="BG1122" s="30">
        <v>0</v>
      </c>
      <c r="BH1122" s="30">
        <v>0</v>
      </c>
      <c r="BI1122" s="30">
        <v>0</v>
      </c>
      <c r="BJ1122" s="30">
        <v>0</v>
      </c>
      <c r="BK1122" s="30">
        <v>0</v>
      </c>
      <c r="BL1122" s="30">
        <v>0</v>
      </c>
      <c r="BM1122" s="30">
        <v>0</v>
      </c>
      <c r="BN1122" s="30">
        <v>0</v>
      </c>
      <c r="BO1122" s="30">
        <v>0</v>
      </c>
      <c r="BP1122" s="30">
        <v>0</v>
      </c>
      <c r="BQ1122" s="30">
        <v>0</v>
      </c>
      <c r="BR1122" s="30">
        <v>0</v>
      </c>
      <c r="BS1122" s="30">
        <v>0</v>
      </c>
      <c r="BT1122" s="30">
        <v>0</v>
      </c>
      <c r="BU1122" s="30">
        <v>0</v>
      </c>
      <c r="BV1122" s="30">
        <f t="shared" si="443"/>
        <v>0</v>
      </c>
      <c r="BW1122" s="30">
        <f t="shared" si="439"/>
        <v>0</v>
      </c>
      <c r="BX1122" s="30">
        <f t="shared" si="440"/>
        <v>0</v>
      </c>
      <c r="BY1122" s="30">
        <f t="shared" si="441"/>
        <v>0</v>
      </c>
      <c r="BZ1122" s="30">
        <f t="shared" si="442"/>
        <v>0</v>
      </c>
      <c r="CA1122" s="30">
        <f t="shared" si="444"/>
        <v>0</v>
      </c>
      <c r="CB1122" s="30">
        <f t="shared" si="445"/>
        <v>0</v>
      </c>
      <c r="CC1122" s="30">
        <f t="shared" si="446"/>
        <v>0</v>
      </c>
      <c r="CD1122" s="30">
        <f t="shared" si="447"/>
        <v>0</v>
      </c>
      <c r="CE1122" s="30">
        <f t="shared" si="448"/>
        <v>0</v>
      </c>
      <c r="CF1122" s="91" t="s">
        <v>1358</v>
      </c>
    </row>
    <row r="1123" spans="1:84" ht="49.5" customHeight="1" x14ac:dyDescent="0.25">
      <c r="A1123" s="9" t="s">
        <v>162</v>
      </c>
      <c r="B1123" s="16" t="s">
        <v>163</v>
      </c>
      <c r="C1123" s="6" t="s">
        <v>80</v>
      </c>
      <c r="D1123" s="60" t="s">
        <v>1358</v>
      </c>
      <c r="E1123" s="60" t="s">
        <v>1358</v>
      </c>
      <c r="F1123" s="60" t="s">
        <v>1358</v>
      </c>
      <c r="G1123" s="61">
        <f>SUM(G1124:G1302)</f>
        <v>102.80150446066318</v>
      </c>
      <c r="H1123" s="61">
        <f t="shared" si="460"/>
        <v>760.61456797370965</v>
      </c>
      <c r="I1123" s="30">
        <v>0</v>
      </c>
      <c r="J1123" s="30">
        <f>SUM(J1124:J1302)</f>
        <v>26.58880997562061</v>
      </c>
      <c r="K1123" s="30">
        <f t="shared" si="461"/>
        <v>307.79893444745335</v>
      </c>
      <c r="L1123" s="30" t="s">
        <v>1358</v>
      </c>
      <c r="M1123" s="30">
        <f>SUM(M1124:M1302)</f>
        <v>0</v>
      </c>
      <c r="N1123" s="30">
        <v>0</v>
      </c>
      <c r="O1123" s="62">
        <v>892.0132818457123</v>
      </c>
      <c r="P1123" s="62">
        <v>1025.8152741225688</v>
      </c>
      <c r="Q1123" s="62">
        <v>839.20733047335261</v>
      </c>
      <c r="R1123" s="62">
        <v>965.08843004435585</v>
      </c>
      <c r="S1123" s="30">
        <f t="shared" si="458"/>
        <v>588.31780983370959</v>
      </c>
      <c r="T1123" s="30">
        <f t="shared" si="459"/>
        <v>522.2353420302934</v>
      </c>
      <c r="U1123" s="30">
        <f t="shared" si="438"/>
        <v>588.31780983370959</v>
      </c>
      <c r="V1123" s="30">
        <f t="shared" si="462"/>
        <v>183.07656689280003</v>
      </c>
      <c r="W1123" s="30">
        <f t="shared" si="449"/>
        <v>141.37727543887331</v>
      </c>
      <c r="X1123" s="30">
        <f>SUM(X1124:X1302)</f>
        <v>101.34310465999998</v>
      </c>
      <c r="Y1123" s="30">
        <f>SUM(Y1124:Y1302)</f>
        <v>0</v>
      </c>
      <c r="Z1123" s="30">
        <f>SUM(Z1124:Z1302)</f>
        <v>0</v>
      </c>
      <c r="AA1123" s="30">
        <f>SUM(AA1124:AA1302)</f>
        <v>0</v>
      </c>
      <c r="AB1123" s="30">
        <f>SUM(AB1124:AB1302)</f>
        <v>0</v>
      </c>
      <c r="AC1123" s="30">
        <f>SUM(AC1124:AC1154)</f>
        <v>107.21820379142</v>
      </c>
      <c r="AD1123" s="30">
        <f>SUM(AD1124:AD1174)</f>
        <v>0</v>
      </c>
      <c r="AE1123" s="30">
        <f>SUM(AE1124:AE1174)</f>
        <v>0</v>
      </c>
      <c r="AF1123" s="30">
        <f>SUM(AF1124:AF1154)</f>
        <v>107.21820379142</v>
      </c>
      <c r="AG1123" s="30">
        <f t="shared" ref="AG1123:AQ1123" si="463">SUM(AG1124:AG1174)</f>
        <v>0</v>
      </c>
      <c r="AH1123" s="30">
        <f t="shared" si="463"/>
        <v>125.34336774000002</v>
      </c>
      <c r="AI1123" s="30">
        <f t="shared" si="463"/>
        <v>0</v>
      </c>
      <c r="AJ1123" s="30">
        <f t="shared" si="463"/>
        <v>0</v>
      </c>
      <c r="AK1123" s="30">
        <f t="shared" si="463"/>
        <v>125.34336774000002</v>
      </c>
      <c r="AL1123" s="30">
        <f t="shared" si="463"/>
        <v>0</v>
      </c>
      <c r="AM1123" s="30">
        <f t="shared" si="463"/>
        <v>69.402576814000014</v>
      </c>
      <c r="AN1123" s="30">
        <f t="shared" si="463"/>
        <v>0</v>
      </c>
      <c r="AO1123" s="30">
        <f t="shared" si="463"/>
        <v>0</v>
      </c>
      <c r="AP1123" s="30">
        <f t="shared" si="463"/>
        <v>69.402576814000014</v>
      </c>
      <c r="AQ1123" s="30">
        <f t="shared" si="463"/>
        <v>0</v>
      </c>
      <c r="AR1123" s="30">
        <f>SUM(AR1124:AR1302)</f>
        <v>97.223899999999986</v>
      </c>
      <c r="AS1123" s="30">
        <f>SUM(AS1124:AS1174)</f>
        <v>0</v>
      </c>
      <c r="AT1123" s="30">
        <f>SUM(AT1124:AT1174)</f>
        <v>0</v>
      </c>
      <c r="AU1123" s="30">
        <f>SUM(AU1124:AU1302)</f>
        <v>97.223899999999986</v>
      </c>
      <c r="AV1123" s="30">
        <f>SUM(AV1124:AV1174)</f>
        <v>0</v>
      </c>
      <c r="AW1123" s="30">
        <f>SUM(AW1124:AW1190)</f>
        <v>119.7026604454</v>
      </c>
      <c r="AX1123" s="30">
        <f>SUM(AX1124:AX1174)</f>
        <v>0</v>
      </c>
      <c r="AY1123" s="30">
        <f>SUM(AY1124:AY1174)</f>
        <v>0</v>
      </c>
      <c r="AZ1123" s="30">
        <f>SUM(AZ1124:AZ1190)</f>
        <v>119.7026604454</v>
      </c>
      <c r="BA1123" s="30">
        <f>SUM(BA1124:BA1174)</f>
        <v>0</v>
      </c>
      <c r="BB1123" s="30">
        <f>SUM(BB1124:BB1263)</f>
        <v>81.330870540909586</v>
      </c>
      <c r="BC1123" s="30">
        <f>SUM(BC1124:BC1174)</f>
        <v>0</v>
      </c>
      <c r="BD1123" s="30">
        <f>SUM(BD1124:BD1174)</f>
        <v>0</v>
      </c>
      <c r="BE1123" s="30">
        <f>SUM(BE1124:BE1263)</f>
        <v>81.330870540909586</v>
      </c>
      <c r="BF1123" s="30">
        <f>SUM(BF1124:BF1174)</f>
        <v>0</v>
      </c>
      <c r="BG1123" s="30">
        <v>84.534625540600047</v>
      </c>
      <c r="BH1123" s="30">
        <f>SUM(BH1124:BH1302)</f>
        <v>0</v>
      </c>
      <c r="BI1123" s="30">
        <f>SUM(BI1124:BI1302)</f>
        <v>0</v>
      </c>
      <c r="BJ1123" s="30">
        <v>84.534625540600047</v>
      </c>
      <c r="BK1123" s="30">
        <f t="shared" ref="BK1123:BU1123" si="464">SUM(BK1124:BK1302)</f>
        <v>0</v>
      </c>
      <c r="BL1123" s="30">
        <f t="shared" si="464"/>
        <v>183.07656689280003</v>
      </c>
      <c r="BM1123" s="30">
        <f t="shared" si="464"/>
        <v>0</v>
      </c>
      <c r="BN1123" s="30">
        <f t="shared" si="464"/>
        <v>0</v>
      </c>
      <c r="BO1123" s="30">
        <f t="shared" si="464"/>
        <v>183.07656689280003</v>
      </c>
      <c r="BP1123" s="30">
        <f t="shared" si="464"/>
        <v>0</v>
      </c>
      <c r="BQ1123" s="30">
        <v>34.159071647453317</v>
      </c>
      <c r="BR1123" s="30">
        <f t="shared" si="464"/>
        <v>0</v>
      </c>
      <c r="BS1123" s="30">
        <f t="shared" si="464"/>
        <v>0</v>
      </c>
      <c r="BT1123" s="30">
        <v>34.159071647453317</v>
      </c>
      <c r="BU1123" s="30">
        <f t="shared" si="464"/>
        <v>0</v>
      </c>
      <c r="BV1123" s="30">
        <f t="shared" si="443"/>
        <v>760.61456797370965</v>
      </c>
      <c r="BW1123" s="30">
        <f t="shared" si="439"/>
        <v>0</v>
      </c>
      <c r="BX1123" s="30">
        <f t="shared" si="440"/>
        <v>0</v>
      </c>
      <c r="BY1123" s="30">
        <f t="shared" si="441"/>
        <v>760.61456797370965</v>
      </c>
      <c r="BZ1123" s="30">
        <f t="shared" si="442"/>
        <v>0</v>
      </c>
      <c r="CA1123" s="30">
        <f t="shared" si="444"/>
        <v>307.79893444745335</v>
      </c>
      <c r="CB1123" s="30">
        <f t="shared" si="445"/>
        <v>0</v>
      </c>
      <c r="CC1123" s="30">
        <f t="shared" si="446"/>
        <v>0</v>
      </c>
      <c r="CD1123" s="30">
        <f t="shared" si="447"/>
        <v>307.79893444745335</v>
      </c>
      <c r="CE1123" s="30">
        <f t="shared" si="448"/>
        <v>0</v>
      </c>
      <c r="CF1123" s="91" t="s">
        <v>1358</v>
      </c>
    </row>
    <row r="1124" spans="1:84" ht="49.5" customHeight="1" x14ac:dyDescent="0.25">
      <c r="A1124" s="9" t="s">
        <v>162</v>
      </c>
      <c r="B1124" s="18" t="s">
        <v>247</v>
      </c>
      <c r="C1124" s="8" t="s">
        <v>730</v>
      </c>
      <c r="D1124" s="63">
        <v>2015</v>
      </c>
      <c r="E1124" s="63">
        <v>2015</v>
      </c>
      <c r="F1124" s="63" t="s">
        <v>1358</v>
      </c>
      <c r="G1124" s="64">
        <v>0</v>
      </c>
      <c r="H1124" s="64">
        <f t="shared" si="460"/>
        <v>0</v>
      </c>
      <c r="I1124" s="31" t="s">
        <v>1358</v>
      </c>
      <c r="J1124" s="31">
        <v>0</v>
      </c>
      <c r="K1124" s="31">
        <f t="shared" si="461"/>
        <v>0</v>
      </c>
      <c r="L1124" s="31" t="s">
        <v>1358</v>
      </c>
      <c r="M1124" s="64">
        <v>0</v>
      </c>
      <c r="N1124" s="31">
        <v>0</v>
      </c>
      <c r="O1124" s="65">
        <v>0</v>
      </c>
      <c r="P1124" s="28">
        <v>0</v>
      </c>
      <c r="Q1124" s="28">
        <v>3.8106874687999996E-2</v>
      </c>
      <c r="R1124" s="31">
        <v>4.3822905891199991E-2</v>
      </c>
      <c r="S1124" s="31">
        <f t="shared" si="458"/>
        <v>0</v>
      </c>
      <c r="T1124" s="31">
        <f t="shared" si="459"/>
        <v>2.32358992E-2</v>
      </c>
      <c r="U1124" s="31">
        <f t="shared" si="438"/>
        <v>0</v>
      </c>
      <c r="V1124" s="31">
        <f t="shared" si="462"/>
        <v>0</v>
      </c>
      <c r="W1124" s="31">
        <f t="shared" si="449"/>
        <v>1.16179496E-2</v>
      </c>
      <c r="X1124" s="31">
        <v>0</v>
      </c>
      <c r="Y1124" s="28">
        <v>0</v>
      </c>
      <c r="Z1124" s="28">
        <v>0</v>
      </c>
      <c r="AA1124" s="28">
        <v>0</v>
      </c>
      <c r="AB1124" s="28">
        <v>0</v>
      </c>
      <c r="AC1124" s="28">
        <v>1.16179496E-2</v>
      </c>
      <c r="AD1124" s="28">
        <v>0</v>
      </c>
      <c r="AE1124" s="28">
        <v>0</v>
      </c>
      <c r="AF1124" s="28">
        <v>1.16179496E-2</v>
      </c>
      <c r="AG1124" s="28">
        <v>0</v>
      </c>
      <c r="AH1124" s="28">
        <v>0</v>
      </c>
      <c r="AI1124" s="28">
        <v>0</v>
      </c>
      <c r="AJ1124" s="28">
        <v>0</v>
      </c>
      <c r="AK1124" s="28">
        <v>0</v>
      </c>
      <c r="AL1124" s="28">
        <v>0</v>
      </c>
      <c r="AM1124" s="28">
        <v>0</v>
      </c>
      <c r="AN1124" s="28">
        <v>0</v>
      </c>
      <c r="AO1124" s="28">
        <v>0</v>
      </c>
      <c r="AP1124" s="28">
        <v>0</v>
      </c>
      <c r="AQ1124" s="28">
        <v>0</v>
      </c>
      <c r="AR1124" s="28">
        <v>0</v>
      </c>
      <c r="AS1124" s="28">
        <v>0</v>
      </c>
      <c r="AT1124" s="28">
        <v>0</v>
      </c>
      <c r="AU1124" s="28">
        <v>0</v>
      </c>
      <c r="AV1124" s="28">
        <v>0</v>
      </c>
      <c r="AW1124" s="28">
        <v>0</v>
      </c>
      <c r="AX1124" s="28">
        <v>0</v>
      </c>
      <c r="AY1124" s="28">
        <v>0</v>
      </c>
      <c r="AZ1124" s="28">
        <v>0</v>
      </c>
      <c r="BA1124" s="28">
        <v>0</v>
      </c>
      <c r="BB1124" s="28">
        <v>0</v>
      </c>
      <c r="BC1124" s="28">
        <v>0</v>
      </c>
      <c r="BD1124" s="28">
        <v>0</v>
      </c>
      <c r="BE1124" s="28">
        <v>0</v>
      </c>
      <c r="BF1124" s="28">
        <v>0</v>
      </c>
      <c r="BG1124" s="28">
        <v>0</v>
      </c>
      <c r="BH1124" s="28">
        <v>0</v>
      </c>
      <c r="BI1124" s="28">
        <v>0</v>
      </c>
      <c r="BJ1124" s="28">
        <v>0</v>
      </c>
      <c r="BK1124" s="28">
        <v>0</v>
      </c>
      <c r="BL1124" s="28">
        <v>0</v>
      </c>
      <c r="BM1124" s="28">
        <v>0</v>
      </c>
      <c r="BN1124" s="28">
        <v>0</v>
      </c>
      <c r="BO1124" s="28">
        <v>0</v>
      </c>
      <c r="BP1124" s="28">
        <v>0</v>
      </c>
      <c r="BQ1124" s="28">
        <v>0</v>
      </c>
      <c r="BR1124" s="28">
        <v>0</v>
      </c>
      <c r="BS1124" s="28">
        <v>0</v>
      </c>
      <c r="BT1124" s="28">
        <v>0</v>
      </c>
      <c r="BU1124" s="28">
        <v>0</v>
      </c>
      <c r="BV1124" s="31">
        <f t="shared" si="443"/>
        <v>0</v>
      </c>
      <c r="BW1124" s="31">
        <f t="shared" si="439"/>
        <v>0</v>
      </c>
      <c r="BX1124" s="31">
        <f t="shared" si="440"/>
        <v>0</v>
      </c>
      <c r="BY1124" s="31">
        <f t="shared" si="441"/>
        <v>0</v>
      </c>
      <c r="BZ1124" s="31">
        <f t="shared" si="442"/>
        <v>0</v>
      </c>
      <c r="CA1124" s="31">
        <f t="shared" si="444"/>
        <v>0</v>
      </c>
      <c r="CB1124" s="31">
        <f t="shared" si="445"/>
        <v>0</v>
      </c>
      <c r="CC1124" s="31">
        <f t="shared" si="446"/>
        <v>0</v>
      </c>
      <c r="CD1124" s="31">
        <f t="shared" si="447"/>
        <v>0</v>
      </c>
      <c r="CE1124" s="31">
        <f t="shared" si="448"/>
        <v>0</v>
      </c>
      <c r="CF1124" s="85" t="s">
        <v>1403</v>
      </c>
    </row>
    <row r="1125" spans="1:84" ht="49.5" customHeight="1" x14ac:dyDescent="0.25">
      <c r="A1125" s="7" t="s">
        <v>162</v>
      </c>
      <c r="B1125" s="18" t="s">
        <v>248</v>
      </c>
      <c r="C1125" s="8" t="s">
        <v>731</v>
      </c>
      <c r="D1125" s="63">
        <v>2015</v>
      </c>
      <c r="E1125" s="63">
        <v>2015</v>
      </c>
      <c r="F1125" s="63" t="s">
        <v>1358</v>
      </c>
      <c r="G1125" s="64">
        <v>0.53979844278317157</v>
      </c>
      <c r="H1125" s="64">
        <f t="shared" si="460"/>
        <v>3.3359543764000001</v>
      </c>
      <c r="I1125" s="31" t="s">
        <v>891</v>
      </c>
      <c r="J1125" s="31">
        <v>0.53979844278317157</v>
      </c>
      <c r="K1125" s="31">
        <f t="shared" si="461"/>
        <v>3.3359543764000001</v>
      </c>
      <c r="L1125" s="31" t="s">
        <v>1358</v>
      </c>
      <c r="M1125" s="64">
        <v>0</v>
      </c>
      <c r="N1125" s="31">
        <v>0</v>
      </c>
      <c r="O1125" s="65">
        <v>0</v>
      </c>
      <c r="P1125" s="28">
        <v>0</v>
      </c>
      <c r="Q1125" s="28">
        <v>5.4709651772959997</v>
      </c>
      <c r="R1125" s="31">
        <v>6.2916099538903989</v>
      </c>
      <c r="S1125" s="31">
        <f t="shared" si="458"/>
        <v>3.5749811</v>
      </c>
      <c r="T1125" s="31">
        <f t="shared" si="459"/>
        <v>3.3359543764000001</v>
      </c>
      <c r="U1125" s="31">
        <f t="shared" si="438"/>
        <v>3.5749811</v>
      </c>
      <c r="V1125" s="31">
        <f t="shared" si="462"/>
        <v>0</v>
      </c>
      <c r="W1125" s="31">
        <f t="shared" si="449"/>
        <v>0</v>
      </c>
      <c r="X1125" s="31">
        <v>3.5749811</v>
      </c>
      <c r="Y1125" s="28">
        <v>0</v>
      </c>
      <c r="Z1125" s="28">
        <v>0</v>
      </c>
      <c r="AA1125" s="28">
        <v>0</v>
      </c>
      <c r="AB1125" s="28">
        <v>0</v>
      </c>
      <c r="AC1125" s="28">
        <v>0</v>
      </c>
      <c r="AD1125" s="28">
        <v>0</v>
      </c>
      <c r="AE1125" s="28">
        <v>0</v>
      </c>
      <c r="AF1125" s="28">
        <v>0</v>
      </c>
      <c r="AG1125" s="28">
        <v>0</v>
      </c>
      <c r="AH1125" s="28">
        <v>0</v>
      </c>
      <c r="AI1125" s="28">
        <v>0</v>
      </c>
      <c r="AJ1125" s="28">
        <v>0</v>
      </c>
      <c r="AK1125" s="28">
        <v>0</v>
      </c>
      <c r="AL1125" s="28">
        <v>0</v>
      </c>
      <c r="AM1125" s="28">
        <v>3.3359543764000001</v>
      </c>
      <c r="AN1125" s="28">
        <v>0</v>
      </c>
      <c r="AO1125" s="28">
        <v>0</v>
      </c>
      <c r="AP1125" s="28">
        <v>3.3359543764000001</v>
      </c>
      <c r="AQ1125" s="28">
        <v>0</v>
      </c>
      <c r="AR1125" s="28">
        <v>0</v>
      </c>
      <c r="AS1125" s="28">
        <v>0</v>
      </c>
      <c r="AT1125" s="28">
        <v>0</v>
      </c>
      <c r="AU1125" s="28">
        <v>0</v>
      </c>
      <c r="AV1125" s="28">
        <v>0</v>
      </c>
      <c r="AW1125" s="28">
        <v>0</v>
      </c>
      <c r="AX1125" s="28">
        <v>0</v>
      </c>
      <c r="AY1125" s="28">
        <v>0</v>
      </c>
      <c r="AZ1125" s="28">
        <v>0</v>
      </c>
      <c r="BA1125" s="28">
        <v>0</v>
      </c>
      <c r="BB1125" s="28">
        <v>0</v>
      </c>
      <c r="BC1125" s="28">
        <v>0</v>
      </c>
      <c r="BD1125" s="28">
        <v>0</v>
      </c>
      <c r="BE1125" s="28">
        <v>0</v>
      </c>
      <c r="BF1125" s="28">
        <v>0</v>
      </c>
      <c r="BG1125" s="28">
        <v>0</v>
      </c>
      <c r="BH1125" s="28">
        <v>0</v>
      </c>
      <c r="BI1125" s="28">
        <v>0</v>
      </c>
      <c r="BJ1125" s="28">
        <v>0</v>
      </c>
      <c r="BK1125" s="28">
        <v>0</v>
      </c>
      <c r="BL1125" s="28">
        <v>0</v>
      </c>
      <c r="BM1125" s="28">
        <v>0</v>
      </c>
      <c r="BN1125" s="28">
        <v>0</v>
      </c>
      <c r="BO1125" s="28">
        <v>0</v>
      </c>
      <c r="BP1125" s="28">
        <v>0</v>
      </c>
      <c r="BQ1125" s="28">
        <v>0</v>
      </c>
      <c r="BR1125" s="28">
        <v>0</v>
      </c>
      <c r="BS1125" s="28">
        <v>0</v>
      </c>
      <c r="BT1125" s="28">
        <v>0</v>
      </c>
      <c r="BU1125" s="28">
        <v>0</v>
      </c>
      <c r="BV1125" s="31">
        <f t="shared" si="443"/>
        <v>3.3359543764000001</v>
      </c>
      <c r="BW1125" s="31">
        <f t="shared" si="439"/>
        <v>0</v>
      </c>
      <c r="BX1125" s="31">
        <f t="shared" si="440"/>
        <v>0</v>
      </c>
      <c r="BY1125" s="31">
        <f t="shared" si="441"/>
        <v>3.3359543764000001</v>
      </c>
      <c r="BZ1125" s="31">
        <f t="shared" si="442"/>
        <v>0</v>
      </c>
      <c r="CA1125" s="31">
        <f t="shared" si="444"/>
        <v>3.3359543764000001</v>
      </c>
      <c r="CB1125" s="31">
        <f t="shared" si="445"/>
        <v>0</v>
      </c>
      <c r="CC1125" s="31">
        <f t="shared" si="446"/>
        <v>0</v>
      </c>
      <c r="CD1125" s="31">
        <f t="shared" si="447"/>
        <v>3.3359543764000001</v>
      </c>
      <c r="CE1125" s="31">
        <f t="shared" si="448"/>
        <v>0</v>
      </c>
      <c r="CF1125" s="85" t="s">
        <v>1402</v>
      </c>
    </row>
    <row r="1126" spans="1:84" ht="49.5" customHeight="1" x14ac:dyDescent="0.25">
      <c r="A1126" s="7" t="s">
        <v>162</v>
      </c>
      <c r="B1126" s="18" t="s">
        <v>249</v>
      </c>
      <c r="C1126" s="8" t="s">
        <v>732</v>
      </c>
      <c r="D1126" s="63">
        <v>2015</v>
      </c>
      <c r="E1126" s="63">
        <v>2015</v>
      </c>
      <c r="F1126" s="63" t="s">
        <v>1358</v>
      </c>
      <c r="G1126" s="64">
        <v>1.9016902912621359E-3</v>
      </c>
      <c r="H1126" s="64">
        <f t="shared" si="460"/>
        <v>1.1752446E-2</v>
      </c>
      <c r="I1126" s="31" t="s">
        <v>890</v>
      </c>
      <c r="J1126" s="31">
        <v>1.9016902912621359E-3</v>
      </c>
      <c r="K1126" s="31">
        <f t="shared" si="461"/>
        <v>1.1752446E-2</v>
      </c>
      <c r="L1126" s="31" t="s">
        <v>1358</v>
      </c>
      <c r="M1126" s="64">
        <v>0</v>
      </c>
      <c r="N1126" s="31">
        <v>0</v>
      </c>
      <c r="O1126" s="65">
        <v>0</v>
      </c>
      <c r="P1126" s="28">
        <v>0</v>
      </c>
      <c r="Q1126" s="28">
        <v>2.7225840742559999</v>
      </c>
      <c r="R1126" s="31">
        <v>3.1309716853943996</v>
      </c>
      <c r="S1126" s="31">
        <f t="shared" si="458"/>
        <v>0.94014375999999988</v>
      </c>
      <c r="T1126" s="31">
        <f t="shared" si="459"/>
        <v>1.6601122403999999</v>
      </c>
      <c r="U1126" s="31">
        <f t="shared" si="438"/>
        <v>0.94014375999999988</v>
      </c>
      <c r="V1126" s="31">
        <f t="shared" si="462"/>
        <v>0</v>
      </c>
      <c r="W1126" s="31">
        <f t="shared" si="449"/>
        <v>0.82417989719999996</v>
      </c>
      <c r="X1126" s="31">
        <v>0.94014375999999988</v>
      </c>
      <c r="Y1126" s="28">
        <v>0</v>
      </c>
      <c r="Z1126" s="28">
        <v>0</v>
      </c>
      <c r="AA1126" s="28">
        <v>0</v>
      </c>
      <c r="AB1126" s="28">
        <v>0</v>
      </c>
      <c r="AC1126" s="28">
        <v>0.82417989719999996</v>
      </c>
      <c r="AD1126" s="28">
        <v>0</v>
      </c>
      <c r="AE1126" s="28">
        <v>0</v>
      </c>
      <c r="AF1126" s="28">
        <v>0.82417989719999996</v>
      </c>
      <c r="AG1126" s="28">
        <v>0</v>
      </c>
      <c r="AH1126" s="28">
        <v>0</v>
      </c>
      <c r="AI1126" s="28">
        <v>0</v>
      </c>
      <c r="AJ1126" s="28">
        <v>0</v>
      </c>
      <c r="AK1126" s="28">
        <v>0</v>
      </c>
      <c r="AL1126" s="28">
        <v>0</v>
      </c>
      <c r="AM1126" s="28">
        <v>1.1752446E-2</v>
      </c>
      <c r="AN1126" s="28">
        <v>0</v>
      </c>
      <c r="AO1126" s="28">
        <v>0</v>
      </c>
      <c r="AP1126" s="28">
        <v>1.1752446E-2</v>
      </c>
      <c r="AQ1126" s="28">
        <v>0</v>
      </c>
      <c r="AR1126" s="28">
        <v>0</v>
      </c>
      <c r="AS1126" s="28">
        <v>0</v>
      </c>
      <c r="AT1126" s="28">
        <v>0</v>
      </c>
      <c r="AU1126" s="28">
        <v>0</v>
      </c>
      <c r="AV1126" s="28">
        <v>0</v>
      </c>
      <c r="AW1126" s="28">
        <v>0</v>
      </c>
      <c r="AX1126" s="28">
        <v>0</v>
      </c>
      <c r="AY1126" s="28">
        <v>0</v>
      </c>
      <c r="AZ1126" s="28">
        <v>0</v>
      </c>
      <c r="BA1126" s="28">
        <v>0</v>
      </c>
      <c r="BB1126" s="28">
        <v>0</v>
      </c>
      <c r="BC1126" s="28">
        <v>0</v>
      </c>
      <c r="BD1126" s="28">
        <v>0</v>
      </c>
      <c r="BE1126" s="28">
        <v>0</v>
      </c>
      <c r="BF1126" s="28">
        <v>0</v>
      </c>
      <c r="BG1126" s="28">
        <v>0</v>
      </c>
      <c r="BH1126" s="28">
        <v>0</v>
      </c>
      <c r="BI1126" s="28">
        <v>0</v>
      </c>
      <c r="BJ1126" s="28">
        <v>0</v>
      </c>
      <c r="BK1126" s="28">
        <v>0</v>
      </c>
      <c r="BL1126" s="28">
        <v>0</v>
      </c>
      <c r="BM1126" s="28">
        <v>0</v>
      </c>
      <c r="BN1126" s="28">
        <v>0</v>
      </c>
      <c r="BO1126" s="28">
        <v>0</v>
      </c>
      <c r="BP1126" s="28">
        <v>0</v>
      </c>
      <c r="BQ1126" s="28">
        <v>0</v>
      </c>
      <c r="BR1126" s="28">
        <v>0</v>
      </c>
      <c r="BS1126" s="28">
        <v>0</v>
      </c>
      <c r="BT1126" s="28">
        <v>0</v>
      </c>
      <c r="BU1126" s="28">
        <v>0</v>
      </c>
      <c r="BV1126" s="31">
        <f t="shared" si="443"/>
        <v>1.1752446E-2</v>
      </c>
      <c r="BW1126" s="31">
        <f t="shared" si="439"/>
        <v>0</v>
      </c>
      <c r="BX1126" s="31">
        <f t="shared" si="440"/>
        <v>0</v>
      </c>
      <c r="BY1126" s="31">
        <f t="shared" si="441"/>
        <v>1.1752446E-2</v>
      </c>
      <c r="BZ1126" s="31">
        <f t="shared" si="442"/>
        <v>0</v>
      </c>
      <c r="CA1126" s="31">
        <f t="shared" si="444"/>
        <v>1.1752446E-2</v>
      </c>
      <c r="CB1126" s="31">
        <f t="shared" si="445"/>
        <v>0</v>
      </c>
      <c r="CC1126" s="31">
        <f t="shared" si="446"/>
        <v>0</v>
      </c>
      <c r="CD1126" s="31">
        <f t="shared" si="447"/>
        <v>1.1752446E-2</v>
      </c>
      <c r="CE1126" s="31">
        <f t="shared" si="448"/>
        <v>0</v>
      </c>
      <c r="CF1126" s="85" t="s">
        <v>1402</v>
      </c>
    </row>
    <row r="1127" spans="1:84" ht="49.5" customHeight="1" x14ac:dyDescent="0.25">
      <c r="A1127" s="7" t="s">
        <v>162</v>
      </c>
      <c r="B1127" s="18" t="s">
        <v>1376</v>
      </c>
      <c r="C1127" s="8" t="s">
        <v>1328</v>
      </c>
      <c r="D1127" s="63">
        <v>2015</v>
      </c>
      <c r="E1127" s="63">
        <v>2015</v>
      </c>
      <c r="F1127" s="63" t="s">
        <v>1358</v>
      </c>
      <c r="G1127" s="64">
        <v>0</v>
      </c>
      <c r="H1127" s="64">
        <f t="shared" si="460"/>
        <v>0</v>
      </c>
      <c r="I1127" s="31" t="s">
        <v>890</v>
      </c>
      <c r="J1127" s="31">
        <v>0</v>
      </c>
      <c r="K1127" s="31">
        <f t="shared" si="461"/>
        <v>0</v>
      </c>
      <c r="L1127" s="31" t="s">
        <v>1358</v>
      </c>
      <c r="M1127" s="64">
        <v>0</v>
      </c>
      <c r="N1127" s="31">
        <v>0</v>
      </c>
      <c r="O1127" s="65">
        <v>0</v>
      </c>
      <c r="P1127" s="28">
        <v>0</v>
      </c>
      <c r="Q1127" s="28">
        <v>0.22704590795199997</v>
      </c>
      <c r="R1127" s="31">
        <v>0.26110279414479992</v>
      </c>
      <c r="S1127" s="31">
        <f t="shared" si="458"/>
        <v>0</v>
      </c>
      <c r="T1127" s="31">
        <f t="shared" si="459"/>
        <v>0.1384426268</v>
      </c>
      <c r="U1127" s="31">
        <f t="shared" si="438"/>
        <v>0</v>
      </c>
      <c r="V1127" s="31">
        <f t="shared" si="462"/>
        <v>0</v>
      </c>
      <c r="W1127" s="31">
        <f t="shared" si="449"/>
        <v>6.9221313399999998E-2</v>
      </c>
      <c r="X1127" s="31">
        <v>0</v>
      </c>
      <c r="Y1127" s="28">
        <v>0</v>
      </c>
      <c r="Z1127" s="28">
        <v>0</v>
      </c>
      <c r="AA1127" s="28">
        <v>0</v>
      </c>
      <c r="AB1127" s="28">
        <v>0</v>
      </c>
      <c r="AC1127" s="28">
        <v>6.9221313399999998E-2</v>
      </c>
      <c r="AD1127" s="28">
        <v>0</v>
      </c>
      <c r="AE1127" s="28">
        <v>0</v>
      </c>
      <c r="AF1127" s="28">
        <v>6.9221313399999998E-2</v>
      </c>
      <c r="AG1127" s="28">
        <v>0</v>
      </c>
      <c r="AH1127" s="28">
        <v>0</v>
      </c>
      <c r="AI1127" s="28">
        <v>0</v>
      </c>
      <c r="AJ1127" s="28">
        <v>0</v>
      </c>
      <c r="AK1127" s="28">
        <v>0</v>
      </c>
      <c r="AL1127" s="28">
        <v>0</v>
      </c>
      <c r="AM1127" s="28">
        <v>0</v>
      </c>
      <c r="AN1127" s="28">
        <v>0</v>
      </c>
      <c r="AO1127" s="28">
        <v>0</v>
      </c>
      <c r="AP1127" s="28">
        <v>0</v>
      </c>
      <c r="AQ1127" s="28">
        <v>0</v>
      </c>
      <c r="AR1127" s="28">
        <v>0</v>
      </c>
      <c r="AS1127" s="28">
        <v>0</v>
      </c>
      <c r="AT1127" s="28">
        <v>0</v>
      </c>
      <c r="AU1127" s="28">
        <v>0</v>
      </c>
      <c r="AV1127" s="28">
        <v>0</v>
      </c>
      <c r="AW1127" s="28">
        <v>0</v>
      </c>
      <c r="AX1127" s="28">
        <v>0</v>
      </c>
      <c r="AY1127" s="28">
        <v>0</v>
      </c>
      <c r="AZ1127" s="28">
        <v>0</v>
      </c>
      <c r="BA1127" s="28">
        <v>0</v>
      </c>
      <c r="BB1127" s="28">
        <v>0</v>
      </c>
      <c r="BC1127" s="28">
        <v>0</v>
      </c>
      <c r="BD1127" s="28">
        <v>0</v>
      </c>
      <c r="BE1127" s="28">
        <v>0</v>
      </c>
      <c r="BF1127" s="28">
        <v>0</v>
      </c>
      <c r="BG1127" s="28">
        <v>0</v>
      </c>
      <c r="BH1127" s="28">
        <v>0</v>
      </c>
      <c r="BI1127" s="28">
        <v>0</v>
      </c>
      <c r="BJ1127" s="28">
        <v>0</v>
      </c>
      <c r="BK1127" s="28">
        <v>0</v>
      </c>
      <c r="BL1127" s="28">
        <v>0</v>
      </c>
      <c r="BM1127" s="28">
        <v>0</v>
      </c>
      <c r="BN1127" s="28">
        <v>0</v>
      </c>
      <c r="BO1127" s="28">
        <v>0</v>
      </c>
      <c r="BP1127" s="28">
        <v>0</v>
      </c>
      <c r="BQ1127" s="28">
        <v>0</v>
      </c>
      <c r="BR1127" s="28">
        <v>0</v>
      </c>
      <c r="BS1127" s="28">
        <v>0</v>
      </c>
      <c r="BT1127" s="28">
        <v>0</v>
      </c>
      <c r="BU1127" s="28">
        <v>0</v>
      </c>
      <c r="BV1127" s="31">
        <f t="shared" si="443"/>
        <v>0</v>
      </c>
      <c r="BW1127" s="31">
        <f t="shared" si="439"/>
        <v>0</v>
      </c>
      <c r="BX1127" s="31">
        <f t="shared" si="440"/>
        <v>0</v>
      </c>
      <c r="BY1127" s="31">
        <f t="shared" si="441"/>
        <v>0</v>
      </c>
      <c r="BZ1127" s="31">
        <f t="shared" si="442"/>
        <v>0</v>
      </c>
      <c r="CA1127" s="31">
        <f t="shared" si="444"/>
        <v>0</v>
      </c>
      <c r="CB1127" s="31">
        <f t="shared" si="445"/>
        <v>0</v>
      </c>
      <c r="CC1127" s="31">
        <f t="shared" si="446"/>
        <v>0</v>
      </c>
      <c r="CD1127" s="31">
        <f t="shared" si="447"/>
        <v>0</v>
      </c>
      <c r="CE1127" s="31">
        <f t="shared" si="448"/>
        <v>0</v>
      </c>
      <c r="CF1127" s="85" t="s">
        <v>1404</v>
      </c>
    </row>
    <row r="1128" spans="1:84" ht="49.5" customHeight="1" x14ac:dyDescent="0.25">
      <c r="A1128" s="7" t="s">
        <v>162</v>
      </c>
      <c r="B1128" s="18" t="s">
        <v>250</v>
      </c>
      <c r="C1128" s="8" t="s">
        <v>733</v>
      </c>
      <c r="D1128" s="63">
        <v>2015</v>
      </c>
      <c r="E1128" s="63">
        <v>2015</v>
      </c>
      <c r="F1128" s="63" t="s">
        <v>1358</v>
      </c>
      <c r="G1128" s="64">
        <v>0</v>
      </c>
      <c r="H1128" s="64">
        <f t="shared" si="460"/>
        <v>0</v>
      </c>
      <c r="I1128" s="31" t="s">
        <v>890</v>
      </c>
      <c r="J1128" s="31">
        <v>0</v>
      </c>
      <c r="K1128" s="31">
        <f t="shared" si="461"/>
        <v>0</v>
      </c>
      <c r="L1128" s="31" t="s">
        <v>1358</v>
      </c>
      <c r="M1128" s="64">
        <v>0</v>
      </c>
      <c r="N1128" s="31">
        <v>0</v>
      </c>
      <c r="O1128" s="65">
        <v>0</v>
      </c>
      <c r="P1128" s="28">
        <v>0</v>
      </c>
      <c r="Q1128" s="28">
        <v>29.194680053231998</v>
      </c>
      <c r="R1128" s="31">
        <v>33.573882061216793</v>
      </c>
      <c r="S1128" s="31">
        <f t="shared" si="458"/>
        <v>8.7154729199999981</v>
      </c>
      <c r="T1128" s="31">
        <f t="shared" si="459"/>
        <v>17.801634178800001</v>
      </c>
      <c r="U1128" s="31">
        <f t="shared" si="438"/>
        <v>8.7154729199999981</v>
      </c>
      <c r="V1128" s="31">
        <f t="shared" si="462"/>
        <v>0</v>
      </c>
      <c r="W1128" s="31">
        <f t="shared" si="449"/>
        <v>8.9008170894000003</v>
      </c>
      <c r="X1128" s="31">
        <v>8.7154729199999981</v>
      </c>
      <c r="Y1128" s="28">
        <v>0</v>
      </c>
      <c r="Z1128" s="28">
        <v>0</v>
      </c>
      <c r="AA1128" s="28">
        <v>0</v>
      </c>
      <c r="AB1128" s="28">
        <v>0</v>
      </c>
      <c r="AC1128" s="28">
        <v>8.9008170894000003</v>
      </c>
      <c r="AD1128" s="28">
        <v>0</v>
      </c>
      <c r="AE1128" s="28">
        <v>0</v>
      </c>
      <c r="AF1128" s="28">
        <v>8.9008170894000003</v>
      </c>
      <c r="AG1128" s="28">
        <v>0</v>
      </c>
      <c r="AH1128" s="28">
        <v>0</v>
      </c>
      <c r="AI1128" s="28">
        <v>0</v>
      </c>
      <c r="AJ1128" s="28">
        <v>0</v>
      </c>
      <c r="AK1128" s="28">
        <v>0</v>
      </c>
      <c r="AL1128" s="28">
        <v>0</v>
      </c>
      <c r="AM1128" s="28">
        <v>0</v>
      </c>
      <c r="AN1128" s="28">
        <v>0</v>
      </c>
      <c r="AO1128" s="28">
        <v>0</v>
      </c>
      <c r="AP1128" s="28">
        <v>0</v>
      </c>
      <c r="AQ1128" s="28">
        <v>0</v>
      </c>
      <c r="AR1128" s="28">
        <v>0</v>
      </c>
      <c r="AS1128" s="28">
        <v>0</v>
      </c>
      <c r="AT1128" s="28">
        <v>0</v>
      </c>
      <c r="AU1128" s="28">
        <v>0</v>
      </c>
      <c r="AV1128" s="28">
        <v>0</v>
      </c>
      <c r="AW1128" s="28">
        <v>0</v>
      </c>
      <c r="AX1128" s="28">
        <v>0</v>
      </c>
      <c r="AY1128" s="28">
        <v>0</v>
      </c>
      <c r="AZ1128" s="28">
        <v>0</v>
      </c>
      <c r="BA1128" s="28">
        <v>0</v>
      </c>
      <c r="BB1128" s="28">
        <v>0</v>
      </c>
      <c r="BC1128" s="28">
        <v>0</v>
      </c>
      <c r="BD1128" s="28">
        <v>0</v>
      </c>
      <c r="BE1128" s="28">
        <v>0</v>
      </c>
      <c r="BF1128" s="28">
        <v>0</v>
      </c>
      <c r="BG1128" s="28">
        <v>0</v>
      </c>
      <c r="BH1128" s="28">
        <v>0</v>
      </c>
      <c r="BI1128" s="28">
        <v>0</v>
      </c>
      <c r="BJ1128" s="28">
        <v>0</v>
      </c>
      <c r="BK1128" s="28">
        <v>0</v>
      </c>
      <c r="BL1128" s="28">
        <v>0</v>
      </c>
      <c r="BM1128" s="28">
        <v>0</v>
      </c>
      <c r="BN1128" s="28">
        <v>0</v>
      </c>
      <c r="BO1128" s="28">
        <v>0</v>
      </c>
      <c r="BP1128" s="28">
        <v>0</v>
      </c>
      <c r="BQ1128" s="28">
        <v>0</v>
      </c>
      <c r="BR1128" s="28">
        <v>0</v>
      </c>
      <c r="BS1128" s="28">
        <v>0</v>
      </c>
      <c r="BT1128" s="28">
        <v>0</v>
      </c>
      <c r="BU1128" s="28">
        <v>0</v>
      </c>
      <c r="BV1128" s="31">
        <f t="shared" si="443"/>
        <v>0</v>
      </c>
      <c r="BW1128" s="31">
        <f t="shared" si="439"/>
        <v>0</v>
      </c>
      <c r="BX1128" s="31">
        <f t="shared" si="440"/>
        <v>0</v>
      </c>
      <c r="BY1128" s="31">
        <f t="shared" si="441"/>
        <v>0</v>
      </c>
      <c r="BZ1128" s="31">
        <f t="shared" si="442"/>
        <v>0</v>
      </c>
      <c r="CA1128" s="31">
        <f t="shared" si="444"/>
        <v>0</v>
      </c>
      <c r="CB1128" s="31">
        <f t="shared" si="445"/>
        <v>0</v>
      </c>
      <c r="CC1128" s="31">
        <f t="shared" si="446"/>
        <v>0</v>
      </c>
      <c r="CD1128" s="31">
        <f t="shared" si="447"/>
        <v>0</v>
      </c>
      <c r="CE1128" s="31">
        <f t="shared" si="448"/>
        <v>0</v>
      </c>
      <c r="CF1128" s="85" t="s">
        <v>1404</v>
      </c>
    </row>
    <row r="1129" spans="1:84" ht="49.5" customHeight="1" x14ac:dyDescent="0.25">
      <c r="A1129" s="7" t="s">
        <v>162</v>
      </c>
      <c r="B1129" s="18" t="s">
        <v>251</v>
      </c>
      <c r="C1129" s="8" t="s">
        <v>734</v>
      </c>
      <c r="D1129" s="63">
        <v>2015</v>
      </c>
      <c r="E1129" s="63">
        <v>2015</v>
      </c>
      <c r="F1129" s="63" t="s">
        <v>1358</v>
      </c>
      <c r="G1129" s="64">
        <v>0</v>
      </c>
      <c r="H1129" s="64">
        <f t="shared" si="460"/>
        <v>0</v>
      </c>
      <c r="I1129" s="31" t="s">
        <v>1358</v>
      </c>
      <c r="J1129" s="31">
        <v>0</v>
      </c>
      <c r="K1129" s="31">
        <f t="shared" si="461"/>
        <v>0</v>
      </c>
      <c r="L1129" s="31" t="s">
        <v>1358</v>
      </c>
      <c r="M1129" s="64">
        <v>0</v>
      </c>
      <c r="N1129" s="31">
        <v>0</v>
      </c>
      <c r="O1129" s="65">
        <v>0</v>
      </c>
      <c r="P1129" s="28">
        <v>0</v>
      </c>
      <c r="Q1129" s="28">
        <v>142.489234719808</v>
      </c>
      <c r="R1129" s="31">
        <v>163.86261992777918</v>
      </c>
      <c r="S1129" s="31">
        <f t="shared" si="458"/>
        <v>39.004633319999996</v>
      </c>
      <c r="T1129" s="31">
        <f t="shared" si="459"/>
        <v>86.883679707200002</v>
      </c>
      <c r="U1129" s="31">
        <f t="shared" si="438"/>
        <v>39.004633319999996</v>
      </c>
      <c r="V1129" s="31">
        <f t="shared" si="462"/>
        <v>0</v>
      </c>
      <c r="W1129" s="31">
        <f t="shared" si="449"/>
        <v>43.441839853600001</v>
      </c>
      <c r="X1129" s="31">
        <v>39.004633319999996</v>
      </c>
      <c r="Y1129" s="28">
        <v>0</v>
      </c>
      <c r="Z1129" s="28">
        <v>0</v>
      </c>
      <c r="AA1129" s="28">
        <v>0</v>
      </c>
      <c r="AB1129" s="28">
        <v>0</v>
      </c>
      <c r="AC1129" s="28">
        <v>43.441839853600001</v>
      </c>
      <c r="AD1129" s="28">
        <v>0</v>
      </c>
      <c r="AE1129" s="28">
        <v>0</v>
      </c>
      <c r="AF1129" s="28">
        <v>43.441839853600001</v>
      </c>
      <c r="AG1129" s="28">
        <v>0</v>
      </c>
      <c r="AH1129" s="28">
        <v>0</v>
      </c>
      <c r="AI1129" s="28">
        <v>0</v>
      </c>
      <c r="AJ1129" s="28">
        <v>0</v>
      </c>
      <c r="AK1129" s="28">
        <v>0</v>
      </c>
      <c r="AL1129" s="28">
        <v>0</v>
      </c>
      <c r="AM1129" s="28">
        <v>0</v>
      </c>
      <c r="AN1129" s="28">
        <v>0</v>
      </c>
      <c r="AO1129" s="28">
        <v>0</v>
      </c>
      <c r="AP1129" s="28">
        <v>0</v>
      </c>
      <c r="AQ1129" s="28">
        <v>0</v>
      </c>
      <c r="AR1129" s="28">
        <v>0</v>
      </c>
      <c r="AS1129" s="28">
        <v>0</v>
      </c>
      <c r="AT1129" s="28">
        <v>0</v>
      </c>
      <c r="AU1129" s="28">
        <v>0</v>
      </c>
      <c r="AV1129" s="28">
        <v>0</v>
      </c>
      <c r="AW1129" s="28">
        <v>0</v>
      </c>
      <c r="AX1129" s="28">
        <v>0</v>
      </c>
      <c r="AY1129" s="28">
        <v>0</v>
      </c>
      <c r="AZ1129" s="28">
        <v>0</v>
      </c>
      <c r="BA1129" s="28">
        <v>0</v>
      </c>
      <c r="BB1129" s="28">
        <v>0</v>
      </c>
      <c r="BC1129" s="28">
        <v>0</v>
      </c>
      <c r="BD1129" s="28">
        <v>0</v>
      </c>
      <c r="BE1129" s="28">
        <v>0</v>
      </c>
      <c r="BF1129" s="28">
        <v>0</v>
      </c>
      <c r="BG1129" s="28">
        <v>0</v>
      </c>
      <c r="BH1129" s="28">
        <v>0</v>
      </c>
      <c r="BI1129" s="28">
        <v>0</v>
      </c>
      <c r="BJ1129" s="28">
        <v>0</v>
      </c>
      <c r="BK1129" s="28">
        <v>0</v>
      </c>
      <c r="BL1129" s="28">
        <v>0</v>
      </c>
      <c r="BM1129" s="28">
        <v>0</v>
      </c>
      <c r="BN1129" s="28">
        <v>0</v>
      </c>
      <c r="BO1129" s="28">
        <v>0</v>
      </c>
      <c r="BP1129" s="28">
        <v>0</v>
      </c>
      <c r="BQ1129" s="28">
        <v>0</v>
      </c>
      <c r="BR1129" s="28">
        <v>0</v>
      </c>
      <c r="BS1129" s="28">
        <v>0</v>
      </c>
      <c r="BT1129" s="28">
        <v>0</v>
      </c>
      <c r="BU1129" s="28">
        <v>0</v>
      </c>
      <c r="BV1129" s="31">
        <f t="shared" si="443"/>
        <v>0</v>
      </c>
      <c r="BW1129" s="31">
        <f t="shared" si="439"/>
        <v>0</v>
      </c>
      <c r="BX1129" s="31">
        <f t="shared" si="440"/>
        <v>0</v>
      </c>
      <c r="BY1129" s="31">
        <f t="shared" si="441"/>
        <v>0</v>
      </c>
      <c r="BZ1129" s="31">
        <f t="shared" si="442"/>
        <v>0</v>
      </c>
      <c r="CA1129" s="31">
        <f t="shared" si="444"/>
        <v>0</v>
      </c>
      <c r="CB1129" s="31">
        <f t="shared" si="445"/>
        <v>0</v>
      </c>
      <c r="CC1129" s="31">
        <f t="shared" si="446"/>
        <v>0</v>
      </c>
      <c r="CD1129" s="31">
        <f t="shared" si="447"/>
        <v>0</v>
      </c>
      <c r="CE1129" s="31">
        <f t="shared" si="448"/>
        <v>0</v>
      </c>
      <c r="CF1129" s="85" t="s">
        <v>1402</v>
      </c>
    </row>
    <row r="1130" spans="1:84" ht="49.5" customHeight="1" x14ac:dyDescent="0.25">
      <c r="A1130" s="7" t="s">
        <v>162</v>
      </c>
      <c r="B1130" s="18" t="s">
        <v>252</v>
      </c>
      <c r="C1130" s="8" t="s">
        <v>735</v>
      </c>
      <c r="D1130" s="63">
        <v>2015</v>
      </c>
      <c r="E1130" s="63">
        <v>2015</v>
      </c>
      <c r="F1130" s="63" t="s">
        <v>1358</v>
      </c>
      <c r="G1130" s="64">
        <v>0</v>
      </c>
      <c r="H1130" s="64">
        <f t="shared" si="460"/>
        <v>0</v>
      </c>
      <c r="I1130" s="31" t="s">
        <v>1358</v>
      </c>
      <c r="J1130" s="31">
        <v>0</v>
      </c>
      <c r="K1130" s="31">
        <f t="shared" si="461"/>
        <v>0</v>
      </c>
      <c r="L1130" s="31" t="s">
        <v>1358</v>
      </c>
      <c r="M1130" s="64">
        <v>0</v>
      </c>
      <c r="N1130" s="31">
        <v>0</v>
      </c>
      <c r="O1130" s="65">
        <v>0</v>
      </c>
      <c r="P1130" s="28">
        <v>0</v>
      </c>
      <c r="Q1130" s="28">
        <v>0.80002050451199991</v>
      </c>
      <c r="R1130" s="31">
        <v>0.92002358018879982</v>
      </c>
      <c r="S1130" s="31">
        <f t="shared" si="458"/>
        <v>0.24391072</v>
      </c>
      <c r="T1130" s="31">
        <f t="shared" si="459"/>
        <v>0.48781738079999998</v>
      </c>
      <c r="U1130" s="31">
        <f t="shared" si="438"/>
        <v>0.24391072</v>
      </c>
      <c r="V1130" s="31">
        <f t="shared" si="462"/>
        <v>0</v>
      </c>
      <c r="W1130" s="31">
        <f t="shared" si="449"/>
        <v>0.24390869039999999</v>
      </c>
      <c r="X1130" s="31">
        <v>0.24391072</v>
      </c>
      <c r="Y1130" s="28">
        <v>0</v>
      </c>
      <c r="Z1130" s="28">
        <v>0</v>
      </c>
      <c r="AA1130" s="28">
        <v>0</v>
      </c>
      <c r="AB1130" s="28">
        <v>0</v>
      </c>
      <c r="AC1130" s="28">
        <v>0.24390869039999999</v>
      </c>
      <c r="AD1130" s="28">
        <v>0</v>
      </c>
      <c r="AE1130" s="28">
        <v>0</v>
      </c>
      <c r="AF1130" s="28">
        <v>0.24390869039999999</v>
      </c>
      <c r="AG1130" s="28">
        <v>0</v>
      </c>
      <c r="AH1130" s="28">
        <v>0</v>
      </c>
      <c r="AI1130" s="28">
        <v>0</v>
      </c>
      <c r="AJ1130" s="28">
        <v>0</v>
      </c>
      <c r="AK1130" s="28">
        <v>0</v>
      </c>
      <c r="AL1130" s="28">
        <v>0</v>
      </c>
      <c r="AM1130" s="28">
        <v>0</v>
      </c>
      <c r="AN1130" s="28">
        <v>0</v>
      </c>
      <c r="AO1130" s="28">
        <v>0</v>
      </c>
      <c r="AP1130" s="28">
        <v>0</v>
      </c>
      <c r="AQ1130" s="28">
        <v>0</v>
      </c>
      <c r="AR1130" s="28">
        <v>0</v>
      </c>
      <c r="AS1130" s="28">
        <v>0</v>
      </c>
      <c r="AT1130" s="28">
        <v>0</v>
      </c>
      <c r="AU1130" s="28">
        <v>0</v>
      </c>
      <c r="AV1130" s="28">
        <v>0</v>
      </c>
      <c r="AW1130" s="28">
        <v>0</v>
      </c>
      <c r="AX1130" s="28">
        <v>0</v>
      </c>
      <c r="AY1130" s="28">
        <v>0</v>
      </c>
      <c r="AZ1130" s="28">
        <v>0</v>
      </c>
      <c r="BA1130" s="28">
        <v>0</v>
      </c>
      <c r="BB1130" s="28">
        <v>0</v>
      </c>
      <c r="BC1130" s="28">
        <v>0</v>
      </c>
      <c r="BD1130" s="28">
        <v>0</v>
      </c>
      <c r="BE1130" s="28">
        <v>0</v>
      </c>
      <c r="BF1130" s="28">
        <v>0</v>
      </c>
      <c r="BG1130" s="28">
        <v>0</v>
      </c>
      <c r="BH1130" s="28">
        <v>0</v>
      </c>
      <c r="BI1130" s="28">
        <v>0</v>
      </c>
      <c r="BJ1130" s="28">
        <v>0</v>
      </c>
      <c r="BK1130" s="28">
        <v>0</v>
      </c>
      <c r="BL1130" s="28">
        <v>0</v>
      </c>
      <c r="BM1130" s="28">
        <v>0</v>
      </c>
      <c r="BN1130" s="28">
        <v>0</v>
      </c>
      <c r="BO1130" s="28">
        <v>0</v>
      </c>
      <c r="BP1130" s="28">
        <v>0</v>
      </c>
      <c r="BQ1130" s="28">
        <v>0</v>
      </c>
      <c r="BR1130" s="28">
        <v>0</v>
      </c>
      <c r="BS1130" s="28">
        <v>0</v>
      </c>
      <c r="BT1130" s="28">
        <v>0</v>
      </c>
      <c r="BU1130" s="28">
        <v>0</v>
      </c>
      <c r="BV1130" s="31">
        <f t="shared" si="443"/>
        <v>0</v>
      </c>
      <c r="BW1130" s="31">
        <f t="shared" si="439"/>
        <v>0</v>
      </c>
      <c r="BX1130" s="31">
        <f t="shared" si="440"/>
        <v>0</v>
      </c>
      <c r="BY1130" s="31">
        <f t="shared" si="441"/>
        <v>0</v>
      </c>
      <c r="BZ1130" s="31">
        <f t="shared" si="442"/>
        <v>0</v>
      </c>
      <c r="CA1130" s="31">
        <f t="shared" si="444"/>
        <v>0</v>
      </c>
      <c r="CB1130" s="31">
        <f t="shared" si="445"/>
        <v>0</v>
      </c>
      <c r="CC1130" s="31">
        <f t="shared" si="446"/>
        <v>0</v>
      </c>
      <c r="CD1130" s="31">
        <f t="shared" si="447"/>
        <v>0</v>
      </c>
      <c r="CE1130" s="31">
        <f t="shared" si="448"/>
        <v>0</v>
      </c>
      <c r="CF1130" s="85" t="s">
        <v>1402</v>
      </c>
    </row>
    <row r="1131" spans="1:84" ht="49.5" customHeight="1" x14ac:dyDescent="0.25">
      <c r="A1131" s="7" t="s">
        <v>162</v>
      </c>
      <c r="B1131" s="18" t="s">
        <v>253</v>
      </c>
      <c r="C1131" s="8" t="s">
        <v>736</v>
      </c>
      <c r="D1131" s="63">
        <v>2015</v>
      </c>
      <c r="E1131" s="63">
        <v>2015</v>
      </c>
      <c r="F1131" s="63" t="s">
        <v>1358</v>
      </c>
      <c r="G1131" s="64">
        <v>0</v>
      </c>
      <c r="H1131" s="64">
        <f t="shared" si="460"/>
        <v>0</v>
      </c>
      <c r="I1131" s="31" t="s">
        <v>1358</v>
      </c>
      <c r="J1131" s="31">
        <v>0</v>
      </c>
      <c r="K1131" s="31">
        <f t="shared" si="461"/>
        <v>0</v>
      </c>
      <c r="L1131" s="31" t="s">
        <v>1358</v>
      </c>
      <c r="M1131" s="64">
        <v>0</v>
      </c>
      <c r="N1131" s="31">
        <v>0</v>
      </c>
      <c r="O1131" s="65">
        <v>0</v>
      </c>
      <c r="P1131" s="28">
        <v>0</v>
      </c>
      <c r="Q1131" s="28">
        <v>52.217101284527999</v>
      </c>
      <c r="R1131" s="31">
        <v>60.049666477207197</v>
      </c>
      <c r="S1131" s="31">
        <f t="shared" si="458"/>
        <v>16.902976080000002</v>
      </c>
      <c r="T1131" s="31">
        <f t="shared" si="459"/>
        <v>31.839695905199999</v>
      </c>
      <c r="U1131" s="31">
        <f t="shared" si="438"/>
        <v>16.902976080000002</v>
      </c>
      <c r="V1131" s="31">
        <f t="shared" si="462"/>
        <v>0</v>
      </c>
      <c r="W1131" s="31">
        <f t="shared" si="449"/>
        <v>15.9198479526</v>
      </c>
      <c r="X1131" s="31">
        <v>16.902976080000002</v>
      </c>
      <c r="Y1131" s="28">
        <v>0</v>
      </c>
      <c r="Z1131" s="28">
        <v>0</v>
      </c>
      <c r="AA1131" s="28">
        <v>0</v>
      </c>
      <c r="AB1131" s="28">
        <v>0</v>
      </c>
      <c r="AC1131" s="28">
        <v>15.9198479526</v>
      </c>
      <c r="AD1131" s="28">
        <v>0</v>
      </c>
      <c r="AE1131" s="28">
        <v>0</v>
      </c>
      <c r="AF1131" s="28">
        <v>15.9198479526</v>
      </c>
      <c r="AG1131" s="28">
        <v>0</v>
      </c>
      <c r="AH1131" s="28">
        <v>0</v>
      </c>
      <c r="AI1131" s="28">
        <v>0</v>
      </c>
      <c r="AJ1131" s="28">
        <v>0</v>
      </c>
      <c r="AK1131" s="28">
        <v>0</v>
      </c>
      <c r="AL1131" s="28">
        <v>0</v>
      </c>
      <c r="AM1131" s="28">
        <v>0</v>
      </c>
      <c r="AN1131" s="28">
        <v>0</v>
      </c>
      <c r="AO1131" s="28">
        <v>0</v>
      </c>
      <c r="AP1131" s="28">
        <v>0</v>
      </c>
      <c r="AQ1131" s="28">
        <v>0</v>
      </c>
      <c r="AR1131" s="28">
        <v>0</v>
      </c>
      <c r="AS1131" s="28">
        <v>0</v>
      </c>
      <c r="AT1131" s="28">
        <v>0</v>
      </c>
      <c r="AU1131" s="28">
        <v>0</v>
      </c>
      <c r="AV1131" s="28">
        <v>0</v>
      </c>
      <c r="AW1131" s="28">
        <v>0</v>
      </c>
      <c r="AX1131" s="28">
        <v>0</v>
      </c>
      <c r="AY1131" s="28">
        <v>0</v>
      </c>
      <c r="AZ1131" s="28">
        <v>0</v>
      </c>
      <c r="BA1131" s="28">
        <v>0</v>
      </c>
      <c r="BB1131" s="28">
        <v>0</v>
      </c>
      <c r="BC1131" s="28">
        <v>0</v>
      </c>
      <c r="BD1131" s="28">
        <v>0</v>
      </c>
      <c r="BE1131" s="28">
        <v>0</v>
      </c>
      <c r="BF1131" s="28">
        <v>0</v>
      </c>
      <c r="BG1131" s="28">
        <v>0</v>
      </c>
      <c r="BH1131" s="28">
        <v>0</v>
      </c>
      <c r="BI1131" s="28">
        <v>0</v>
      </c>
      <c r="BJ1131" s="28">
        <v>0</v>
      </c>
      <c r="BK1131" s="28">
        <v>0</v>
      </c>
      <c r="BL1131" s="28">
        <v>0</v>
      </c>
      <c r="BM1131" s="28">
        <v>0</v>
      </c>
      <c r="BN1131" s="28">
        <v>0</v>
      </c>
      <c r="BO1131" s="28">
        <v>0</v>
      </c>
      <c r="BP1131" s="28">
        <v>0</v>
      </c>
      <c r="BQ1131" s="28">
        <v>0</v>
      </c>
      <c r="BR1131" s="28">
        <v>0</v>
      </c>
      <c r="BS1131" s="28">
        <v>0</v>
      </c>
      <c r="BT1131" s="28">
        <v>0</v>
      </c>
      <c r="BU1131" s="28">
        <v>0</v>
      </c>
      <c r="BV1131" s="31">
        <f t="shared" si="443"/>
        <v>0</v>
      </c>
      <c r="BW1131" s="31">
        <f t="shared" si="439"/>
        <v>0</v>
      </c>
      <c r="BX1131" s="31">
        <f t="shared" si="440"/>
        <v>0</v>
      </c>
      <c r="BY1131" s="31">
        <f t="shared" si="441"/>
        <v>0</v>
      </c>
      <c r="BZ1131" s="31">
        <f t="shared" si="442"/>
        <v>0</v>
      </c>
      <c r="CA1131" s="31">
        <f t="shared" si="444"/>
        <v>0</v>
      </c>
      <c r="CB1131" s="31">
        <f t="shared" si="445"/>
        <v>0</v>
      </c>
      <c r="CC1131" s="31">
        <f t="shared" si="446"/>
        <v>0</v>
      </c>
      <c r="CD1131" s="31">
        <f t="shared" si="447"/>
        <v>0</v>
      </c>
      <c r="CE1131" s="31">
        <f t="shared" si="448"/>
        <v>0</v>
      </c>
      <c r="CF1131" s="85" t="s">
        <v>1402</v>
      </c>
    </row>
    <row r="1132" spans="1:84" ht="49.5" customHeight="1" x14ac:dyDescent="0.25">
      <c r="A1132" s="7" t="s">
        <v>162</v>
      </c>
      <c r="B1132" s="18" t="s">
        <v>254</v>
      </c>
      <c r="C1132" s="8" t="s">
        <v>737</v>
      </c>
      <c r="D1132" s="63">
        <v>2015</v>
      </c>
      <c r="E1132" s="63">
        <v>2015</v>
      </c>
      <c r="F1132" s="63" t="s">
        <v>1358</v>
      </c>
      <c r="G1132" s="64">
        <v>0.44480289029126213</v>
      </c>
      <c r="H1132" s="64">
        <f t="shared" si="460"/>
        <v>2.7488818619999997</v>
      </c>
      <c r="I1132" s="31" t="s">
        <v>890</v>
      </c>
      <c r="J1132" s="31">
        <v>0.44480289029126213</v>
      </c>
      <c r="K1132" s="31">
        <f t="shared" si="461"/>
        <v>2.7488818619999997</v>
      </c>
      <c r="L1132" s="31" t="s">
        <v>1358</v>
      </c>
      <c r="M1132" s="64">
        <v>0</v>
      </c>
      <c r="N1132" s="31">
        <v>0</v>
      </c>
      <c r="O1132" s="65">
        <v>0</v>
      </c>
      <c r="P1132" s="28">
        <v>0</v>
      </c>
      <c r="Q1132" s="28">
        <v>4.5081662536799989</v>
      </c>
      <c r="R1132" s="31">
        <v>5.184391191731998</v>
      </c>
      <c r="S1132" s="31">
        <f t="shared" si="458"/>
        <v>1.3445096999999999</v>
      </c>
      <c r="T1132" s="31">
        <f t="shared" si="459"/>
        <v>2.7488818619999997</v>
      </c>
      <c r="U1132" s="31">
        <f t="shared" si="438"/>
        <v>1.3445096999999999</v>
      </c>
      <c r="V1132" s="31">
        <f t="shared" si="462"/>
        <v>0</v>
      </c>
      <c r="W1132" s="31">
        <f t="shared" si="449"/>
        <v>0</v>
      </c>
      <c r="X1132" s="31">
        <v>1.3445096999999999</v>
      </c>
      <c r="Y1132" s="28">
        <v>0</v>
      </c>
      <c r="Z1132" s="28">
        <v>0</v>
      </c>
      <c r="AA1132" s="28">
        <v>0</v>
      </c>
      <c r="AB1132" s="28">
        <v>0</v>
      </c>
      <c r="AC1132" s="28">
        <v>0</v>
      </c>
      <c r="AD1132" s="28">
        <v>0</v>
      </c>
      <c r="AE1132" s="28">
        <v>0</v>
      </c>
      <c r="AF1132" s="28">
        <v>0</v>
      </c>
      <c r="AG1132" s="28">
        <v>0</v>
      </c>
      <c r="AH1132" s="28">
        <v>0</v>
      </c>
      <c r="AI1132" s="28">
        <v>0</v>
      </c>
      <c r="AJ1132" s="28">
        <v>0</v>
      </c>
      <c r="AK1132" s="28">
        <v>0</v>
      </c>
      <c r="AL1132" s="28">
        <v>0</v>
      </c>
      <c r="AM1132" s="28">
        <v>2.7488818619999997</v>
      </c>
      <c r="AN1132" s="28">
        <v>0</v>
      </c>
      <c r="AO1132" s="28">
        <v>0</v>
      </c>
      <c r="AP1132" s="28">
        <v>2.7488818619999997</v>
      </c>
      <c r="AQ1132" s="28">
        <v>0</v>
      </c>
      <c r="AR1132" s="28">
        <v>0</v>
      </c>
      <c r="AS1132" s="28">
        <v>0</v>
      </c>
      <c r="AT1132" s="28">
        <v>0</v>
      </c>
      <c r="AU1132" s="28">
        <v>0</v>
      </c>
      <c r="AV1132" s="28">
        <v>0</v>
      </c>
      <c r="AW1132" s="28">
        <v>0</v>
      </c>
      <c r="AX1132" s="28">
        <v>0</v>
      </c>
      <c r="AY1132" s="28">
        <v>0</v>
      </c>
      <c r="AZ1132" s="28">
        <v>0</v>
      </c>
      <c r="BA1132" s="28">
        <v>0</v>
      </c>
      <c r="BB1132" s="28">
        <v>0</v>
      </c>
      <c r="BC1132" s="28">
        <v>0</v>
      </c>
      <c r="BD1132" s="28">
        <v>0</v>
      </c>
      <c r="BE1132" s="28">
        <v>0</v>
      </c>
      <c r="BF1132" s="28">
        <v>0</v>
      </c>
      <c r="BG1132" s="28">
        <v>0</v>
      </c>
      <c r="BH1132" s="28">
        <v>0</v>
      </c>
      <c r="BI1132" s="28">
        <v>0</v>
      </c>
      <c r="BJ1132" s="28">
        <v>0</v>
      </c>
      <c r="BK1132" s="28">
        <v>0</v>
      </c>
      <c r="BL1132" s="28">
        <v>0</v>
      </c>
      <c r="BM1132" s="28">
        <v>0</v>
      </c>
      <c r="BN1132" s="28">
        <v>0</v>
      </c>
      <c r="BO1132" s="28">
        <v>0</v>
      </c>
      <c r="BP1132" s="28">
        <v>0</v>
      </c>
      <c r="BQ1132" s="28">
        <v>0</v>
      </c>
      <c r="BR1132" s="28">
        <v>0</v>
      </c>
      <c r="BS1132" s="28">
        <v>0</v>
      </c>
      <c r="BT1132" s="28">
        <v>0</v>
      </c>
      <c r="BU1132" s="28">
        <v>0</v>
      </c>
      <c r="BV1132" s="31">
        <f t="shared" si="443"/>
        <v>2.7488818619999997</v>
      </c>
      <c r="BW1132" s="31">
        <f t="shared" si="439"/>
        <v>0</v>
      </c>
      <c r="BX1132" s="31">
        <f t="shared" si="440"/>
        <v>0</v>
      </c>
      <c r="BY1132" s="31">
        <f t="shared" si="441"/>
        <v>2.7488818619999997</v>
      </c>
      <c r="BZ1132" s="31">
        <f t="shared" si="442"/>
        <v>0</v>
      </c>
      <c r="CA1132" s="31">
        <f t="shared" si="444"/>
        <v>2.7488818619999997</v>
      </c>
      <c r="CB1132" s="31">
        <f t="shared" si="445"/>
        <v>0</v>
      </c>
      <c r="CC1132" s="31">
        <f t="shared" si="446"/>
        <v>0</v>
      </c>
      <c r="CD1132" s="31">
        <f t="shared" si="447"/>
        <v>2.7488818619999997</v>
      </c>
      <c r="CE1132" s="31">
        <f t="shared" si="448"/>
        <v>0</v>
      </c>
      <c r="CF1132" s="85" t="s">
        <v>1402</v>
      </c>
    </row>
    <row r="1133" spans="1:84" ht="49.5" customHeight="1" x14ac:dyDescent="0.25">
      <c r="A1133" s="7" t="s">
        <v>162</v>
      </c>
      <c r="B1133" s="18" t="s">
        <v>255</v>
      </c>
      <c r="C1133" s="8" t="s">
        <v>738</v>
      </c>
      <c r="D1133" s="63">
        <v>2015</v>
      </c>
      <c r="E1133" s="63">
        <v>2015</v>
      </c>
      <c r="F1133" s="63" t="s">
        <v>1358</v>
      </c>
      <c r="G1133" s="64">
        <v>0</v>
      </c>
      <c r="H1133" s="64">
        <f t="shared" si="460"/>
        <v>0</v>
      </c>
      <c r="I1133" s="31" t="s">
        <v>1358</v>
      </c>
      <c r="J1133" s="31">
        <v>0</v>
      </c>
      <c r="K1133" s="31">
        <f t="shared" si="461"/>
        <v>0</v>
      </c>
      <c r="L1133" s="31" t="s">
        <v>1358</v>
      </c>
      <c r="M1133" s="64">
        <v>0</v>
      </c>
      <c r="N1133" s="31">
        <v>0</v>
      </c>
      <c r="O1133" s="65">
        <v>0</v>
      </c>
      <c r="P1133" s="28">
        <v>0</v>
      </c>
      <c r="Q1133" s="28">
        <v>3.6276886093439993</v>
      </c>
      <c r="R1133" s="31">
        <v>4.1718419007455987</v>
      </c>
      <c r="S1133" s="31">
        <f t="shared" si="458"/>
        <v>1.1538630000000001</v>
      </c>
      <c r="T1133" s="31">
        <f t="shared" si="459"/>
        <v>2.2120052495999998</v>
      </c>
      <c r="U1133" s="31">
        <f t="shared" si="438"/>
        <v>1.1538630000000001</v>
      </c>
      <c r="V1133" s="31">
        <f t="shared" si="462"/>
        <v>0</v>
      </c>
      <c r="W1133" s="31">
        <f t="shared" si="449"/>
        <v>1.1060026247999999</v>
      </c>
      <c r="X1133" s="31">
        <v>1.1538630000000001</v>
      </c>
      <c r="Y1133" s="28">
        <v>0</v>
      </c>
      <c r="Z1133" s="28">
        <v>0</v>
      </c>
      <c r="AA1133" s="28">
        <v>0</v>
      </c>
      <c r="AB1133" s="28">
        <v>0</v>
      </c>
      <c r="AC1133" s="28">
        <v>1.1060026247999999</v>
      </c>
      <c r="AD1133" s="28">
        <v>0</v>
      </c>
      <c r="AE1133" s="28">
        <v>0</v>
      </c>
      <c r="AF1133" s="28">
        <v>1.1060026247999999</v>
      </c>
      <c r="AG1133" s="28">
        <v>0</v>
      </c>
      <c r="AH1133" s="28">
        <v>0</v>
      </c>
      <c r="AI1133" s="28">
        <v>0</v>
      </c>
      <c r="AJ1133" s="28">
        <v>0</v>
      </c>
      <c r="AK1133" s="28">
        <v>0</v>
      </c>
      <c r="AL1133" s="28">
        <v>0</v>
      </c>
      <c r="AM1133" s="28">
        <v>0</v>
      </c>
      <c r="AN1133" s="28">
        <v>0</v>
      </c>
      <c r="AO1133" s="28">
        <v>0</v>
      </c>
      <c r="AP1133" s="28">
        <v>0</v>
      </c>
      <c r="AQ1133" s="28">
        <v>0</v>
      </c>
      <c r="AR1133" s="28">
        <v>0</v>
      </c>
      <c r="AS1133" s="28">
        <v>0</v>
      </c>
      <c r="AT1133" s="28">
        <v>0</v>
      </c>
      <c r="AU1133" s="28">
        <v>0</v>
      </c>
      <c r="AV1133" s="28">
        <v>0</v>
      </c>
      <c r="AW1133" s="28">
        <v>0</v>
      </c>
      <c r="AX1133" s="28">
        <v>0</v>
      </c>
      <c r="AY1133" s="28">
        <v>0</v>
      </c>
      <c r="AZ1133" s="28">
        <v>0</v>
      </c>
      <c r="BA1133" s="28">
        <v>0</v>
      </c>
      <c r="BB1133" s="28">
        <v>0</v>
      </c>
      <c r="BC1133" s="28">
        <v>0</v>
      </c>
      <c r="BD1133" s="28">
        <v>0</v>
      </c>
      <c r="BE1133" s="28">
        <v>0</v>
      </c>
      <c r="BF1133" s="28">
        <v>0</v>
      </c>
      <c r="BG1133" s="28">
        <v>0</v>
      </c>
      <c r="BH1133" s="28">
        <v>0</v>
      </c>
      <c r="BI1133" s="28">
        <v>0</v>
      </c>
      <c r="BJ1133" s="28">
        <v>0</v>
      </c>
      <c r="BK1133" s="28">
        <v>0</v>
      </c>
      <c r="BL1133" s="28">
        <v>0</v>
      </c>
      <c r="BM1133" s="28">
        <v>0</v>
      </c>
      <c r="BN1133" s="28">
        <v>0</v>
      </c>
      <c r="BO1133" s="28">
        <v>0</v>
      </c>
      <c r="BP1133" s="28">
        <v>0</v>
      </c>
      <c r="BQ1133" s="28">
        <v>0</v>
      </c>
      <c r="BR1133" s="28">
        <v>0</v>
      </c>
      <c r="BS1133" s="28">
        <v>0</v>
      </c>
      <c r="BT1133" s="28">
        <v>0</v>
      </c>
      <c r="BU1133" s="28">
        <v>0</v>
      </c>
      <c r="BV1133" s="31">
        <f t="shared" si="443"/>
        <v>0</v>
      </c>
      <c r="BW1133" s="31">
        <f t="shared" si="439"/>
        <v>0</v>
      </c>
      <c r="BX1133" s="31">
        <f t="shared" si="440"/>
        <v>0</v>
      </c>
      <c r="BY1133" s="31">
        <f t="shared" si="441"/>
        <v>0</v>
      </c>
      <c r="BZ1133" s="31">
        <f t="shared" si="442"/>
        <v>0</v>
      </c>
      <c r="CA1133" s="31">
        <f t="shared" si="444"/>
        <v>0</v>
      </c>
      <c r="CB1133" s="31">
        <f t="shared" si="445"/>
        <v>0</v>
      </c>
      <c r="CC1133" s="31">
        <f t="shared" si="446"/>
        <v>0</v>
      </c>
      <c r="CD1133" s="31">
        <f t="shared" si="447"/>
        <v>0</v>
      </c>
      <c r="CE1133" s="31">
        <f t="shared" si="448"/>
        <v>0</v>
      </c>
      <c r="CF1133" s="85" t="s">
        <v>1405</v>
      </c>
    </row>
    <row r="1134" spans="1:84" ht="49.5" customHeight="1" x14ac:dyDescent="0.25">
      <c r="A1134" s="7" t="s">
        <v>162</v>
      </c>
      <c r="B1134" s="18" t="s">
        <v>256</v>
      </c>
      <c r="C1134" s="8" t="s">
        <v>739</v>
      </c>
      <c r="D1134" s="63">
        <v>2015</v>
      </c>
      <c r="E1134" s="63">
        <v>2015</v>
      </c>
      <c r="F1134" s="63" t="s">
        <v>1358</v>
      </c>
      <c r="G1134" s="64">
        <v>0</v>
      </c>
      <c r="H1134" s="64">
        <f t="shared" si="460"/>
        <v>0</v>
      </c>
      <c r="I1134" s="31" t="s">
        <v>1358</v>
      </c>
      <c r="J1134" s="31">
        <v>0</v>
      </c>
      <c r="K1134" s="31">
        <f t="shared" si="461"/>
        <v>0</v>
      </c>
      <c r="L1134" s="31" t="s">
        <v>1358</v>
      </c>
      <c r="M1134" s="64">
        <v>0</v>
      </c>
      <c r="N1134" s="31">
        <v>0</v>
      </c>
      <c r="O1134" s="65">
        <v>0</v>
      </c>
      <c r="P1134" s="28">
        <v>0</v>
      </c>
      <c r="Q1134" s="28">
        <v>3.512522999552</v>
      </c>
      <c r="R1134" s="31">
        <v>4.0394014494847994</v>
      </c>
      <c r="S1134" s="31">
        <f t="shared" si="458"/>
        <v>1.14804796</v>
      </c>
      <c r="T1134" s="31">
        <f t="shared" si="459"/>
        <v>2.1417823168000001</v>
      </c>
      <c r="U1134" s="31">
        <f t="shared" si="438"/>
        <v>1.14804796</v>
      </c>
      <c r="V1134" s="31">
        <f t="shared" si="462"/>
        <v>0</v>
      </c>
      <c r="W1134" s="31">
        <f t="shared" si="449"/>
        <v>1.0708911584</v>
      </c>
      <c r="X1134" s="31">
        <v>1.14804796</v>
      </c>
      <c r="Y1134" s="28">
        <v>0</v>
      </c>
      <c r="Z1134" s="28">
        <v>0</v>
      </c>
      <c r="AA1134" s="28">
        <v>0</v>
      </c>
      <c r="AB1134" s="28">
        <v>0</v>
      </c>
      <c r="AC1134" s="28">
        <v>1.0708911584</v>
      </c>
      <c r="AD1134" s="28">
        <v>0</v>
      </c>
      <c r="AE1134" s="28">
        <v>0</v>
      </c>
      <c r="AF1134" s="28">
        <v>1.0708911584</v>
      </c>
      <c r="AG1134" s="28">
        <v>0</v>
      </c>
      <c r="AH1134" s="28">
        <v>0</v>
      </c>
      <c r="AI1134" s="28">
        <v>0</v>
      </c>
      <c r="AJ1134" s="28">
        <v>0</v>
      </c>
      <c r="AK1134" s="28">
        <v>0</v>
      </c>
      <c r="AL1134" s="28">
        <v>0</v>
      </c>
      <c r="AM1134" s="28">
        <v>0</v>
      </c>
      <c r="AN1134" s="28">
        <v>0</v>
      </c>
      <c r="AO1134" s="28">
        <v>0</v>
      </c>
      <c r="AP1134" s="28">
        <v>0</v>
      </c>
      <c r="AQ1134" s="28">
        <v>0</v>
      </c>
      <c r="AR1134" s="28">
        <v>0</v>
      </c>
      <c r="AS1134" s="28">
        <v>0</v>
      </c>
      <c r="AT1134" s="28">
        <v>0</v>
      </c>
      <c r="AU1134" s="28">
        <v>0</v>
      </c>
      <c r="AV1134" s="28">
        <v>0</v>
      </c>
      <c r="AW1134" s="28">
        <v>0</v>
      </c>
      <c r="AX1134" s="28">
        <v>0</v>
      </c>
      <c r="AY1134" s="28">
        <v>0</v>
      </c>
      <c r="AZ1134" s="28">
        <v>0</v>
      </c>
      <c r="BA1134" s="28">
        <v>0</v>
      </c>
      <c r="BB1134" s="28">
        <v>0</v>
      </c>
      <c r="BC1134" s="28">
        <v>0</v>
      </c>
      <c r="BD1134" s="28">
        <v>0</v>
      </c>
      <c r="BE1134" s="28">
        <v>0</v>
      </c>
      <c r="BF1134" s="28">
        <v>0</v>
      </c>
      <c r="BG1134" s="28">
        <v>0</v>
      </c>
      <c r="BH1134" s="28">
        <v>0</v>
      </c>
      <c r="BI1134" s="28">
        <v>0</v>
      </c>
      <c r="BJ1134" s="28">
        <v>0</v>
      </c>
      <c r="BK1134" s="28">
        <v>0</v>
      </c>
      <c r="BL1134" s="28">
        <v>0</v>
      </c>
      <c r="BM1134" s="28">
        <v>0</v>
      </c>
      <c r="BN1134" s="28">
        <v>0</v>
      </c>
      <c r="BO1134" s="28">
        <v>0</v>
      </c>
      <c r="BP1134" s="28">
        <v>0</v>
      </c>
      <c r="BQ1134" s="28">
        <v>0</v>
      </c>
      <c r="BR1134" s="28">
        <v>0</v>
      </c>
      <c r="BS1134" s="28">
        <v>0</v>
      </c>
      <c r="BT1134" s="28">
        <v>0</v>
      </c>
      <c r="BU1134" s="28">
        <v>0</v>
      </c>
      <c r="BV1134" s="31">
        <f t="shared" si="443"/>
        <v>0</v>
      </c>
      <c r="BW1134" s="31">
        <f t="shared" si="439"/>
        <v>0</v>
      </c>
      <c r="BX1134" s="31">
        <f t="shared" si="440"/>
        <v>0</v>
      </c>
      <c r="BY1134" s="31">
        <f t="shared" si="441"/>
        <v>0</v>
      </c>
      <c r="BZ1134" s="31">
        <f t="shared" si="442"/>
        <v>0</v>
      </c>
      <c r="CA1134" s="31">
        <f t="shared" si="444"/>
        <v>0</v>
      </c>
      <c r="CB1134" s="31">
        <f t="shared" si="445"/>
        <v>0</v>
      </c>
      <c r="CC1134" s="31">
        <f t="shared" si="446"/>
        <v>0</v>
      </c>
      <c r="CD1134" s="31">
        <f t="shared" si="447"/>
        <v>0</v>
      </c>
      <c r="CE1134" s="31">
        <f t="shared" si="448"/>
        <v>0</v>
      </c>
      <c r="CF1134" s="85" t="s">
        <v>1405</v>
      </c>
    </row>
    <row r="1135" spans="1:84" ht="49.5" customHeight="1" x14ac:dyDescent="0.25">
      <c r="A1135" s="7" t="s">
        <v>162</v>
      </c>
      <c r="B1135" s="18" t="s">
        <v>257</v>
      </c>
      <c r="C1135" s="8" t="s">
        <v>740</v>
      </c>
      <c r="D1135" s="63">
        <v>2015</v>
      </c>
      <c r="E1135" s="63">
        <v>2015</v>
      </c>
      <c r="F1135" s="63" t="s">
        <v>1358</v>
      </c>
      <c r="G1135" s="64">
        <v>0</v>
      </c>
      <c r="H1135" s="64">
        <f t="shared" si="460"/>
        <v>0</v>
      </c>
      <c r="I1135" s="31" t="s">
        <v>1358</v>
      </c>
      <c r="J1135" s="31">
        <v>0</v>
      </c>
      <c r="K1135" s="31">
        <f t="shared" si="461"/>
        <v>0</v>
      </c>
      <c r="L1135" s="31" t="s">
        <v>1358</v>
      </c>
      <c r="M1135" s="64">
        <v>0</v>
      </c>
      <c r="N1135" s="31">
        <v>0</v>
      </c>
      <c r="O1135" s="65">
        <v>0</v>
      </c>
      <c r="P1135" s="28">
        <v>0</v>
      </c>
      <c r="Q1135" s="28">
        <v>3.5871631216959994</v>
      </c>
      <c r="R1135" s="31">
        <v>4.125237589950399</v>
      </c>
      <c r="S1135" s="31">
        <f t="shared" si="458"/>
        <v>1.3436223399999998</v>
      </c>
      <c r="T1135" s="31">
        <f t="shared" si="459"/>
        <v>2.1872945863999997</v>
      </c>
      <c r="U1135" s="31">
        <f t="shared" si="438"/>
        <v>1.3436223399999998</v>
      </c>
      <c r="V1135" s="31">
        <f t="shared" si="462"/>
        <v>0</v>
      </c>
      <c r="W1135" s="31">
        <f t="shared" si="449"/>
        <v>1.0936472931999999</v>
      </c>
      <c r="X1135" s="31">
        <v>1.3436223399999998</v>
      </c>
      <c r="Y1135" s="28">
        <v>0</v>
      </c>
      <c r="Z1135" s="28">
        <v>0</v>
      </c>
      <c r="AA1135" s="28">
        <v>0</v>
      </c>
      <c r="AB1135" s="28">
        <v>0</v>
      </c>
      <c r="AC1135" s="28">
        <v>1.0936472931999999</v>
      </c>
      <c r="AD1135" s="28">
        <v>0</v>
      </c>
      <c r="AE1135" s="28">
        <v>0</v>
      </c>
      <c r="AF1135" s="28">
        <v>1.0936472931999999</v>
      </c>
      <c r="AG1135" s="28">
        <v>0</v>
      </c>
      <c r="AH1135" s="28">
        <v>0</v>
      </c>
      <c r="AI1135" s="28">
        <v>0</v>
      </c>
      <c r="AJ1135" s="28">
        <v>0</v>
      </c>
      <c r="AK1135" s="28">
        <v>0</v>
      </c>
      <c r="AL1135" s="28">
        <v>0</v>
      </c>
      <c r="AM1135" s="28">
        <v>0</v>
      </c>
      <c r="AN1135" s="28">
        <v>0</v>
      </c>
      <c r="AO1135" s="28">
        <v>0</v>
      </c>
      <c r="AP1135" s="28">
        <v>0</v>
      </c>
      <c r="AQ1135" s="28">
        <v>0</v>
      </c>
      <c r="AR1135" s="28">
        <v>0</v>
      </c>
      <c r="AS1135" s="28">
        <v>0</v>
      </c>
      <c r="AT1135" s="28">
        <v>0</v>
      </c>
      <c r="AU1135" s="28">
        <v>0</v>
      </c>
      <c r="AV1135" s="28">
        <v>0</v>
      </c>
      <c r="AW1135" s="28">
        <v>0</v>
      </c>
      <c r="AX1135" s="28">
        <v>0</v>
      </c>
      <c r="AY1135" s="28">
        <v>0</v>
      </c>
      <c r="AZ1135" s="28">
        <v>0</v>
      </c>
      <c r="BA1135" s="28">
        <v>0</v>
      </c>
      <c r="BB1135" s="28">
        <v>0</v>
      </c>
      <c r="BC1135" s="28">
        <v>0</v>
      </c>
      <c r="BD1135" s="28">
        <v>0</v>
      </c>
      <c r="BE1135" s="28">
        <v>0</v>
      </c>
      <c r="BF1135" s="28">
        <v>0</v>
      </c>
      <c r="BG1135" s="28">
        <v>0</v>
      </c>
      <c r="BH1135" s="28">
        <v>0</v>
      </c>
      <c r="BI1135" s="28">
        <v>0</v>
      </c>
      <c r="BJ1135" s="28">
        <v>0</v>
      </c>
      <c r="BK1135" s="28">
        <v>0</v>
      </c>
      <c r="BL1135" s="28">
        <v>0</v>
      </c>
      <c r="BM1135" s="28">
        <v>0</v>
      </c>
      <c r="BN1135" s="28">
        <v>0</v>
      </c>
      <c r="BO1135" s="28">
        <v>0</v>
      </c>
      <c r="BP1135" s="28">
        <v>0</v>
      </c>
      <c r="BQ1135" s="28">
        <v>0</v>
      </c>
      <c r="BR1135" s="28">
        <v>0</v>
      </c>
      <c r="BS1135" s="28">
        <v>0</v>
      </c>
      <c r="BT1135" s="28">
        <v>0</v>
      </c>
      <c r="BU1135" s="28">
        <v>0</v>
      </c>
      <c r="BV1135" s="31">
        <f t="shared" si="443"/>
        <v>0</v>
      </c>
      <c r="BW1135" s="31">
        <f t="shared" si="439"/>
        <v>0</v>
      </c>
      <c r="BX1135" s="31">
        <f t="shared" si="440"/>
        <v>0</v>
      </c>
      <c r="BY1135" s="31">
        <f t="shared" si="441"/>
        <v>0</v>
      </c>
      <c r="BZ1135" s="31">
        <f t="shared" si="442"/>
        <v>0</v>
      </c>
      <c r="CA1135" s="31">
        <f t="shared" si="444"/>
        <v>0</v>
      </c>
      <c r="CB1135" s="31">
        <f t="shared" si="445"/>
        <v>0</v>
      </c>
      <c r="CC1135" s="31">
        <f t="shared" si="446"/>
        <v>0</v>
      </c>
      <c r="CD1135" s="31">
        <f t="shared" si="447"/>
        <v>0</v>
      </c>
      <c r="CE1135" s="31">
        <f t="shared" si="448"/>
        <v>0</v>
      </c>
      <c r="CF1135" s="85" t="s">
        <v>1405</v>
      </c>
    </row>
    <row r="1136" spans="1:84" ht="49.5" customHeight="1" x14ac:dyDescent="0.25">
      <c r="A1136" s="7" t="s">
        <v>162</v>
      </c>
      <c r="B1136" s="18" t="s">
        <v>258</v>
      </c>
      <c r="C1136" s="8" t="s">
        <v>741</v>
      </c>
      <c r="D1136" s="63">
        <v>2015</v>
      </c>
      <c r="E1136" s="63">
        <v>2015</v>
      </c>
      <c r="F1136" s="63" t="s">
        <v>1358</v>
      </c>
      <c r="G1136" s="64">
        <v>0</v>
      </c>
      <c r="H1136" s="64">
        <f t="shared" si="460"/>
        <v>0</v>
      </c>
      <c r="I1136" s="31" t="s">
        <v>1358</v>
      </c>
      <c r="J1136" s="31">
        <v>0</v>
      </c>
      <c r="K1136" s="31">
        <f t="shared" si="461"/>
        <v>0</v>
      </c>
      <c r="L1136" s="31" t="s">
        <v>1358</v>
      </c>
      <c r="M1136" s="64">
        <v>0</v>
      </c>
      <c r="N1136" s="31">
        <v>0</v>
      </c>
      <c r="O1136" s="65">
        <v>0</v>
      </c>
      <c r="P1136" s="28">
        <v>0</v>
      </c>
      <c r="Q1136" s="28">
        <v>3.4405423066559995</v>
      </c>
      <c r="R1136" s="31">
        <v>3.956623652654399</v>
      </c>
      <c r="S1136" s="31">
        <f t="shared" si="458"/>
        <v>1.2226994799999997</v>
      </c>
      <c r="T1136" s="31">
        <f t="shared" si="459"/>
        <v>2.0978916503999998</v>
      </c>
      <c r="U1136" s="31">
        <f t="shared" si="438"/>
        <v>1.2226994799999997</v>
      </c>
      <c r="V1136" s="31">
        <f t="shared" si="462"/>
        <v>0</v>
      </c>
      <c r="W1136" s="31">
        <f t="shared" si="449"/>
        <v>1.0489458251999999</v>
      </c>
      <c r="X1136" s="31">
        <v>1.2226994799999997</v>
      </c>
      <c r="Y1136" s="28">
        <v>0</v>
      </c>
      <c r="Z1136" s="28">
        <v>0</v>
      </c>
      <c r="AA1136" s="28">
        <v>0</v>
      </c>
      <c r="AB1136" s="28">
        <v>0</v>
      </c>
      <c r="AC1136" s="28">
        <v>1.0489458251999999</v>
      </c>
      <c r="AD1136" s="28">
        <v>0</v>
      </c>
      <c r="AE1136" s="28">
        <v>0</v>
      </c>
      <c r="AF1136" s="28">
        <v>1.0489458251999999</v>
      </c>
      <c r="AG1136" s="28">
        <v>0</v>
      </c>
      <c r="AH1136" s="28">
        <v>0</v>
      </c>
      <c r="AI1136" s="28">
        <v>0</v>
      </c>
      <c r="AJ1136" s="28">
        <v>0</v>
      </c>
      <c r="AK1136" s="28">
        <v>0</v>
      </c>
      <c r="AL1136" s="28">
        <v>0</v>
      </c>
      <c r="AM1136" s="28">
        <v>0</v>
      </c>
      <c r="AN1136" s="28">
        <v>0</v>
      </c>
      <c r="AO1136" s="28">
        <v>0</v>
      </c>
      <c r="AP1136" s="28">
        <v>0</v>
      </c>
      <c r="AQ1136" s="28">
        <v>0</v>
      </c>
      <c r="AR1136" s="28">
        <v>0</v>
      </c>
      <c r="AS1136" s="28">
        <v>0</v>
      </c>
      <c r="AT1136" s="28">
        <v>0</v>
      </c>
      <c r="AU1136" s="28">
        <v>0</v>
      </c>
      <c r="AV1136" s="28">
        <v>0</v>
      </c>
      <c r="AW1136" s="28">
        <v>0</v>
      </c>
      <c r="AX1136" s="28">
        <v>0</v>
      </c>
      <c r="AY1136" s="28">
        <v>0</v>
      </c>
      <c r="AZ1136" s="28">
        <v>0</v>
      </c>
      <c r="BA1136" s="28">
        <v>0</v>
      </c>
      <c r="BB1136" s="28">
        <v>0</v>
      </c>
      <c r="BC1136" s="28">
        <v>0</v>
      </c>
      <c r="BD1136" s="28">
        <v>0</v>
      </c>
      <c r="BE1136" s="28">
        <v>0</v>
      </c>
      <c r="BF1136" s="28">
        <v>0</v>
      </c>
      <c r="BG1136" s="28">
        <v>0</v>
      </c>
      <c r="BH1136" s="28">
        <v>0</v>
      </c>
      <c r="BI1136" s="28">
        <v>0</v>
      </c>
      <c r="BJ1136" s="28">
        <v>0</v>
      </c>
      <c r="BK1136" s="28">
        <v>0</v>
      </c>
      <c r="BL1136" s="28">
        <v>0</v>
      </c>
      <c r="BM1136" s="28">
        <v>0</v>
      </c>
      <c r="BN1136" s="28">
        <v>0</v>
      </c>
      <c r="BO1136" s="28">
        <v>0</v>
      </c>
      <c r="BP1136" s="28">
        <v>0</v>
      </c>
      <c r="BQ1136" s="28">
        <v>0</v>
      </c>
      <c r="BR1136" s="28">
        <v>0</v>
      </c>
      <c r="BS1136" s="28">
        <v>0</v>
      </c>
      <c r="BT1136" s="28">
        <v>0</v>
      </c>
      <c r="BU1136" s="28">
        <v>0</v>
      </c>
      <c r="BV1136" s="31">
        <f t="shared" si="443"/>
        <v>0</v>
      </c>
      <c r="BW1136" s="31">
        <f t="shared" si="439"/>
        <v>0</v>
      </c>
      <c r="BX1136" s="31">
        <f t="shared" si="440"/>
        <v>0</v>
      </c>
      <c r="BY1136" s="31">
        <f t="shared" si="441"/>
        <v>0</v>
      </c>
      <c r="BZ1136" s="31">
        <f t="shared" si="442"/>
        <v>0</v>
      </c>
      <c r="CA1136" s="31">
        <f t="shared" si="444"/>
        <v>0</v>
      </c>
      <c r="CB1136" s="31">
        <f t="shared" si="445"/>
        <v>0</v>
      </c>
      <c r="CC1136" s="31">
        <f t="shared" si="446"/>
        <v>0</v>
      </c>
      <c r="CD1136" s="31">
        <f t="shared" si="447"/>
        <v>0</v>
      </c>
      <c r="CE1136" s="31">
        <f t="shared" si="448"/>
        <v>0</v>
      </c>
      <c r="CF1136" s="85" t="s">
        <v>1405</v>
      </c>
    </row>
    <row r="1137" spans="1:84" ht="49.5" customHeight="1" x14ac:dyDescent="0.25">
      <c r="A1137" s="7" t="s">
        <v>162</v>
      </c>
      <c r="B1137" s="18" t="s">
        <v>259</v>
      </c>
      <c r="C1137" s="8" t="s">
        <v>742</v>
      </c>
      <c r="D1137" s="63">
        <v>2015</v>
      </c>
      <c r="E1137" s="63">
        <v>2015</v>
      </c>
      <c r="F1137" s="63" t="s">
        <v>1358</v>
      </c>
      <c r="G1137" s="64">
        <v>0</v>
      </c>
      <c r="H1137" s="64">
        <f t="shared" si="460"/>
        <v>0</v>
      </c>
      <c r="I1137" s="31" t="s">
        <v>1358</v>
      </c>
      <c r="J1137" s="31">
        <v>0</v>
      </c>
      <c r="K1137" s="31">
        <f t="shared" si="461"/>
        <v>0</v>
      </c>
      <c r="L1137" s="31" t="s">
        <v>1358</v>
      </c>
      <c r="M1137" s="64">
        <v>0</v>
      </c>
      <c r="N1137" s="31">
        <v>0</v>
      </c>
      <c r="O1137" s="65">
        <v>0</v>
      </c>
      <c r="P1137" s="28">
        <v>0</v>
      </c>
      <c r="Q1137" s="28">
        <v>1.6193958344159998</v>
      </c>
      <c r="R1137" s="31">
        <v>1.8623052095783996</v>
      </c>
      <c r="S1137" s="31">
        <f t="shared" si="458"/>
        <v>0.57755336000000002</v>
      </c>
      <c r="T1137" s="31">
        <f t="shared" si="459"/>
        <v>0.98743648439999998</v>
      </c>
      <c r="U1137" s="31">
        <f t="shared" si="438"/>
        <v>0.57755336000000002</v>
      </c>
      <c r="V1137" s="31">
        <f t="shared" si="462"/>
        <v>0</v>
      </c>
      <c r="W1137" s="31">
        <f t="shared" si="449"/>
        <v>0.49371824219999999</v>
      </c>
      <c r="X1137" s="31">
        <v>0.57755336000000002</v>
      </c>
      <c r="Y1137" s="28">
        <v>0</v>
      </c>
      <c r="Z1137" s="28">
        <v>0</v>
      </c>
      <c r="AA1137" s="28">
        <v>0</v>
      </c>
      <c r="AB1137" s="28">
        <v>0</v>
      </c>
      <c r="AC1137" s="28">
        <v>0.49371824219999999</v>
      </c>
      <c r="AD1137" s="28">
        <v>0</v>
      </c>
      <c r="AE1137" s="28">
        <v>0</v>
      </c>
      <c r="AF1137" s="28">
        <v>0.49371824219999999</v>
      </c>
      <c r="AG1137" s="28">
        <v>0</v>
      </c>
      <c r="AH1137" s="28">
        <v>0</v>
      </c>
      <c r="AI1137" s="28">
        <v>0</v>
      </c>
      <c r="AJ1137" s="28">
        <v>0</v>
      </c>
      <c r="AK1137" s="28">
        <v>0</v>
      </c>
      <c r="AL1137" s="28">
        <v>0</v>
      </c>
      <c r="AM1137" s="28">
        <v>0</v>
      </c>
      <c r="AN1137" s="28">
        <v>0</v>
      </c>
      <c r="AO1137" s="28">
        <v>0</v>
      </c>
      <c r="AP1137" s="28">
        <v>0</v>
      </c>
      <c r="AQ1137" s="28">
        <v>0</v>
      </c>
      <c r="AR1137" s="28">
        <v>0</v>
      </c>
      <c r="AS1137" s="28">
        <v>0</v>
      </c>
      <c r="AT1137" s="28">
        <v>0</v>
      </c>
      <c r="AU1137" s="28">
        <v>0</v>
      </c>
      <c r="AV1137" s="28">
        <v>0</v>
      </c>
      <c r="AW1137" s="28">
        <v>0</v>
      </c>
      <c r="AX1137" s="28">
        <v>0</v>
      </c>
      <c r="AY1137" s="28">
        <v>0</v>
      </c>
      <c r="AZ1137" s="28">
        <v>0</v>
      </c>
      <c r="BA1137" s="28">
        <v>0</v>
      </c>
      <c r="BB1137" s="28">
        <v>0</v>
      </c>
      <c r="BC1137" s="28">
        <v>0</v>
      </c>
      <c r="BD1137" s="28">
        <v>0</v>
      </c>
      <c r="BE1137" s="28">
        <v>0</v>
      </c>
      <c r="BF1137" s="28">
        <v>0</v>
      </c>
      <c r="BG1137" s="28">
        <v>0</v>
      </c>
      <c r="BH1137" s="28">
        <v>0</v>
      </c>
      <c r="BI1137" s="28">
        <v>0</v>
      </c>
      <c r="BJ1137" s="28">
        <v>0</v>
      </c>
      <c r="BK1137" s="28">
        <v>0</v>
      </c>
      <c r="BL1137" s="28">
        <v>0</v>
      </c>
      <c r="BM1137" s="28">
        <v>0</v>
      </c>
      <c r="BN1137" s="28">
        <v>0</v>
      </c>
      <c r="BO1137" s="28">
        <v>0</v>
      </c>
      <c r="BP1137" s="28">
        <v>0</v>
      </c>
      <c r="BQ1137" s="28">
        <v>0</v>
      </c>
      <c r="BR1137" s="28">
        <v>0</v>
      </c>
      <c r="BS1137" s="28">
        <v>0</v>
      </c>
      <c r="BT1137" s="28">
        <v>0</v>
      </c>
      <c r="BU1137" s="28">
        <v>0</v>
      </c>
      <c r="BV1137" s="31">
        <f t="shared" si="443"/>
        <v>0</v>
      </c>
      <c r="BW1137" s="31">
        <f t="shared" si="439"/>
        <v>0</v>
      </c>
      <c r="BX1137" s="31">
        <f t="shared" si="440"/>
        <v>0</v>
      </c>
      <c r="BY1137" s="31">
        <f t="shared" si="441"/>
        <v>0</v>
      </c>
      <c r="BZ1137" s="31">
        <f t="shared" si="442"/>
        <v>0</v>
      </c>
      <c r="CA1137" s="31">
        <f t="shared" si="444"/>
        <v>0</v>
      </c>
      <c r="CB1137" s="31">
        <f t="shared" si="445"/>
        <v>0</v>
      </c>
      <c r="CC1137" s="31">
        <f t="shared" si="446"/>
        <v>0</v>
      </c>
      <c r="CD1137" s="31">
        <f t="shared" si="447"/>
        <v>0</v>
      </c>
      <c r="CE1137" s="31">
        <f t="shared" si="448"/>
        <v>0</v>
      </c>
      <c r="CF1137" s="85" t="s">
        <v>1405</v>
      </c>
    </row>
    <row r="1138" spans="1:84" ht="49.5" customHeight="1" x14ac:dyDescent="0.25">
      <c r="A1138" s="7" t="s">
        <v>162</v>
      </c>
      <c r="B1138" s="18" t="s">
        <v>260</v>
      </c>
      <c r="C1138" s="8" t="s">
        <v>743</v>
      </c>
      <c r="D1138" s="63">
        <v>2015</v>
      </c>
      <c r="E1138" s="63">
        <v>2015</v>
      </c>
      <c r="F1138" s="63" t="s">
        <v>1358</v>
      </c>
      <c r="G1138" s="64">
        <v>0</v>
      </c>
      <c r="H1138" s="64">
        <f t="shared" si="460"/>
        <v>0</v>
      </c>
      <c r="I1138" s="31" t="s">
        <v>1358</v>
      </c>
      <c r="J1138" s="31">
        <v>0</v>
      </c>
      <c r="K1138" s="31">
        <f t="shared" si="461"/>
        <v>0</v>
      </c>
      <c r="L1138" s="31" t="s">
        <v>1358</v>
      </c>
      <c r="M1138" s="64">
        <v>0</v>
      </c>
      <c r="N1138" s="31">
        <v>0</v>
      </c>
      <c r="O1138" s="65">
        <v>0</v>
      </c>
      <c r="P1138" s="28">
        <v>0</v>
      </c>
      <c r="Q1138" s="28">
        <v>1.810928500128</v>
      </c>
      <c r="R1138" s="31">
        <v>2.0825677751471998</v>
      </c>
      <c r="S1138" s="31">
        <f t="shared" si="458"/>
        <v>0.6630183999999999</v>
      </c>
      <c r="T1138" s="31">
        <f t="shared" si="459"/>
        <v>1.1042246952000001</v>
      </c>
      <c r="U1138" s="31">
        <f t="shared" si="438"/>
        <v>0.6630183999999999</v>
      </c>
      <c r="V1138" s="31">
        <f t="shared" si="462"/>
        <v>0</v>
      </c>
      <c r="W1138" s="31">
        <f t="shared" si="449"/>
        <v>0.55211234760000005</v>
      </c>
      <c r="X1138" s="31">
        <v>0.6630183999999999</v>
      </c>
      <c r="Y1138" s="28">
        <v>0</v>
      </c>
      <c r="Z1138" s="28">
        <v>0</v>
      </c>
      <c r="AA1138" s="28">
        <v>0</v>
      </c>
      <c r="AB1138" s="28">
        <v>0</v>
      </c>
      <c r="AC1138" s="28">
        <v>0.55211234760000005</v>
      </c>
      <c r="AD1138" s="28">
        <v>0</v>
      </c>
      <c r="AE1138" s="28">
        <v>0</v>
      </c>
      <c r="AF1138" s="28">
        <v>0.55211234760000005</v>
      </c>
      <c r="AG1138" s="28">
        <v>0</v>
      </c>
      <c r="AH1138" s="28">
        <v>0</v>
      </c>
      <c r="AI1138" s="28">
        <v>0</v>
      </c>
      <c r="AJ1138" s="28">
        <v>0</v>
      </c>
      <c r="AK1138" s="28">
        <v>0</v>
      </c>
      <c r="AL1138" s="28">
        <v>0</v>
      </c>
      <c r="AM1138" s="28">
        <v>0</v>
      </c>
      <c r="AN1138" s="28">
        <v>0</v>
      </c>
      <c r="AO1138" s="28">
        <v>0</v>
      </c>
      <c r="AP1138" s="28">
        <v>0</v>
      </c>
      <c r="AQ1138" s="28">
        <v>0</v>
      </c>
      <c r="AR1138" s="28">
        <v>0</v>
      </c>
      <c r="AS1138" s="28">
        <v>0</v>
      </c>
      <c r="AT1138" s="28">
        <v>0</v>
      </c>
      <c r="AU1138" s="28">
        <v>0</v>
      </c>
      <c r="AV1138" s="28">
        <v>0</v>
      </c>
      <c r="AW1138" s="28">
        <v>0</v>
      </c>
      <c r="AX1138" s="28">
        <v>0</v>
      </c>
      <c r="AY1138" s="28">
        <v>0</v>
      </c>
      <c r="AZ1138" s="28">
        <v>0</v>
      </c>
      <c r="BA1138" s="28">
        <v>0</v>
      </c>
      <c r="BB1138" s="28">
        <v>0</v>
      </c>
      <c r="BC1138" s="28">
        <v>0</v>
      </c>
      <c r="BD1138" s="28">
        <v>0</v>
      </c>
      <c r="BE1138" s="28">
        <v>0</v>
      </c>
      <c r="BF1138" s="28">
        <v>0</v>
      </c>
      <c r="BG1138" s="28">
        <v>0</v>
      </c>
      <c r="BH1138" s="28">
        <v>0</v>
      </c>
      <c r="BI1138" s="28">
        <v>0</v>
      </c>
      <c r="BJ1138" s="28">
        <v>0</v>
      </c>
      <c r="BK1138" s="28">
        <v>0</v>
      </c>
      <c r="BL1138" s="28">
        <v>0</v>
      </c>
      <c r="BM1138" s="28">
        <v>0</v>
      </c>
      <c r="BN1138" s="28">
        <v>0</v>
      </c>
      <c r="BO1138" s="28">
        <v>0</v>
      </c>
      <c r="BP1138" s="28">
        <v>0</v>
      </c>
      <c r="BQ1138" s="28">
        <v>0</v>
      </c>
      <c r="BR1138" s="28">
        <v>0</v>
      </c>
      <c r="BS1138" s="28">
        <v>0</v>
      </c>
      <c r="BT1138" s="28">
        <v>0</v>
      </c>
      <c r="BU1138" s="28">
        <v>0</v>
      </c>
      <c r="BV1138" s="31">
        <f t="shared" si="443"/>
        <v>0</v>
      </c>
      <c r="BW1138" s="31">
        <f t="shared" si="439"/>
        <v>0</v>
      </c>
      <c r="BX1138" s="31">
        <f t="shared" si="440"/>
        <v>0</v>
      </c>
      <c r="BY1138" s="31">
        <f t="shared" si="441"/>
        <v>0</v>
      </c>
      <c r="BZ1138" s="31">
        <f t="shared" si="442"/>
        <v>0</v>
      </c>
      <c r="CA1138" s="31">
        <f t="shared" si="444"/>
        <v>0</v>
      </c>
      <c r="CB1138" s="31">
        <f t="shared" si="445"/>
        <v>0</v>
      </c>
      <c r="CC1138" s="31">
        <f t="shared" si="446"/>
        <v>0</v>
      </c>
      <c r="CD1138" s="31">
        <f t="shared" si="447"/>
        <v>0</v>
      </c>
      <c r="CE1138" s="31">
        <f t="shared" si="448"/>
        <v>0</v>
      </c>
      <c r="CF1138" s="85" t="s">
        <v>1405</v>
      </c>
    </row>
    <row r="1139" spans="1:84" ht="49.5" customHeight="1" x14ac:dyDescent="0.25">
      <c r="A1139" s="7" t="s">
        <v>162</v>
      </c>
      <c r="B1139" s="18" t="s">
        <v>261</v>
      </c>
      <c r="C1139" s="8" t="s">
        <v>744</v>
      </c>
      <c r="D1139" s="63">
        <v>2015</v>
      </c>
      <c r="E1139" s="63">
        <v>2015</v>
      </c>
      <c r="F1139" s="63" t="s">
        <v>1358</v>
      </c>
      <c r="G1139" s="64">
        <v>0</v>
      </c>
      <c r="H1139" s="64">
        <f t="shared" si="460"/>
        <v>0</v>
      </c>
      <c r="I1139" s="31" t="s">
        <v>1358</v>
      </c>
      <c r="J1139" s="31">
        <v>0</v>
      </c>
      <c r="K1139" s="31">
        <f t="shared" si="461"/>
        <v>0</v>
      </c>
      <c r="L1139" s="31" t="s">
        <v>1358</v>
      </c>
      <c r="M1139" s="64">
        <v>0</v>
      </c>
      <c r="N1139" s="31">
        <v>0</v>
      </c>
      <c r="O1139" s="65">
        <v>0</v>
      </c>
      <c r="P1139" s="28">
        <v>0</v>
      </c>
      <c r="Q1139" s="28">
        <v>1.6358471631359996</v>
      </c>
      <c r="R1139" s="31">
        <v>1.8812242376063995</v>
      </c>
      <c r="S1139" s="31">
        <f t="shared" si="458"/>
        <v>0.57755336000000002</v>
      </c>
      <c r="T1139" s="31">
        <f t="shared" si="459"/>
        <v>0.99746778239999989</v>
      </c>
      <c r="U1139" s="31">
        <f t="shared" si="438"/>
        <v>0.57755336000000002</v>
      </c>
      <c r="V1139" s="31">
        <f t="shared" si="462"/>
        <v>0</v>
      </c>
      <c r="W1139" s="31">
        <f t="shared" si="449"/>
        <v>0.49873389119999995</v>
      </c>
      <c r="X1139" s="31">
        <v>0.57755336000000002</v>
      </c>
      <c r="Y1139" s="28">
        <v>0</v>
      </c>
      <c r="Z1139" s="28">
        <v>0</v>
      </c>
      <c r="AA1139" s="28">
        <v>0</v>
      </c>
      <c r="AB1139" s="28">
        <v>0</v>
      </c>
      <c r="AC1139" s="28">
        <v>0.49873389119999995</v>
      </c>
      <c r="AD1139" s="28">
        <v>0</v>
      </c>
      <c r="AE1139" s="28">
        <v>0</v>
      </c>
      <c r="AF1139" s="28">
        <v>0.49873389119999995</v>
      </c>
      <c r="AG1139" s="28">
        <v>0</v>
      </c>
      <c r="AH1139" s="28">
        <v>0</v>
      </c>
      <c r="AI1139" s="28">
        <v>0</v>
      </c>
      <c r="AJ1139" s="28">
        <v>0</v>
      </c>
      <c r="AK1139" s="28">
        <v>0</v>
      </c>
      <c r="AL1139" s="28">
        <v>0</v>
      </c>
      <c r="AM1139" s="28">
        <v>0</v>
      </c>
      <c r="AN1139" s="28">
        <v>0</v>
      </c>
      <c r="AO1139" s="28">
        <v>0</v>
      </c>
      <c r="AP1139" s="28">
        <v>0</v>
      </c>
      <c r="AQ1139" s="28">
        <v>0</v>
      </c>
      <c r="AR1139" s="28">
        <v>0</v>
      </c>
      <c r="AS1139" s="28">
        <v>0</v>
      </c>
      <c r="AT1139" s="28">
        <v>0</v>
      </c>
      <c r="AU1139" s="28">
        <v>0</v>
      </c>
      <c r="AV1139" s="28">
        <v>0</v>
      </c>
      <c r="AW1139" s="28">
        <v>0</v>
      </c>
      <c r="AX1139" s="28">
        <v>0</v>
      </c>
      <c r="AY1139" s="28">
        <v>0</v>
      </c>
      <c r="AZ1139" s="28">
        <v>0</v>
      </c>
      <c r="BA1139" s="28">
        <v>0</v>
      </c>
      <c r="BB1139" s="28">
        <v>0</v>
      </c>
      <c r="BC1139" s="28">
        <v>0</v>
      </c>
      <c r="BD1139" s="28">
        <v>0</v>
      </c>
      <c r="BE1139" s="28">
        <v>0</v>
      </c>
      <c r="BF1139" s="28">
        <v>0</v>
      </c>
      <c r="BG1139" s="28">
        <v>0</v>
      </c>
      <c r="BH1139" s="28">
        <v>0</v>
      </c>
      <c r="BI1139" s="28">
        <v>0</v>
      </c>
      <c r="BJ1139" s="28">
        <v>0</v>
      </c>
      <c r="BK1139" s="28">
        <v>0</v>
      </c>
      <c r="BL1139" s="28">
        <v>0</v>
      </c>
      <c r="BM1139" s="28">
        <v>0</v>
      </c>
      <c r="BN1139" s="28">
        <v>0</v>
      </c>
      <c r="BO1139" s="28">
        <v>0</v>
      </c>
      <c r="BP1139" s="28">
        <v>0</v>
      </c>
      <c r="BQ1139" s="28">
        <v>0</v>
      </c>
      <c r="BR1139" s="28">
        <v>0</v>
      </c>
      <c r="BS1139" s="28">
        <v>0</v>
      </c>
      <c r="BT1139" s="28">
        <v>0</v>
      </c>
      <c r="BU1139" s="28">
        <v>0</v>
      </c>
      <c r="BV1139" s="31">
        <f t="shared" si="443"/>
        <v>0</v>
      </c>
      <c r="BW1139" s="31">
        <f t="shared" si="439"/>
        <v>0</v>
      </c>
      <c r="BX1139" s="31">
        <f t="shared" si="440"/>
        <v>0</v>
      </c>
      <c r="BY1139" s="31">
        <f t="shared" si="441"/>
        <v>0</v>
      </c>
      <c r="BZ1139" s="31">
        <f t="shared" si="442"/>
        <v>0</v>
      </c>
      <c r="CA1139" s="31">
        <f t="shared" si="444"/>
        <v>0</v>
      </c>
      <c r="CB1139" s="31">
        <f t="shared" si="445"/>
        <v>0</v>
      </c>
      <c r="CC1139" s="31">
        <f t="shared" si="446"/>
        <v>0</v>
      </c>
      <c r="CD1139" s="31">
        <f t="shared" si="447"/>
        <v>0</v>
      </c>
      <c r="CE1139" s="31">
        <f t="shared" si="448"/>
        <v>0</v>
      </c>
      <c r="CF1139" s="85" t="s">
        <v>1405</v>
      </c>
    </row>
    <row r="1140" spans="1:84" ht="49.5" customHeight="1" x14ac:dyDescent="0.25">
      <c r="A1140" s="7" t="s">
        <v>162</v>
      </c>
      <c r="B1140" s="18" t="s">
        <v>262</v>
      </c>
      <c r="C1140" s="8" t="s">
        <v>745</v>
      </c>
      <c r="D1140" s="63">
        <v>2015</v>
      </c>
      <c r="E1140" s="63">
        <v>2015</v>
      </c>
      <c r="F1140" s="63" t="s">
        <v>1358</v>
      </c>
      <c r="G1140" s="64">
        <v>0</v>
      </c>
      <c r="H1140" s="64">
        <f t="shared" si="460"/>
        <v>0</v>
      </c>
      <c r="I1140" s="31" t="s">
        <v>1358</v>
      </c>
      <c r="J1140" s="31">
        <v>0</v>
      </c>
      <c r="K1140" s="31">
        <f t="shared" si="461"/>
        <v>0</v>
      </c>
      <c r="L1140" s="31" t="s">
        <v>1358</v>
      </c>
      <c r="M1140" s="64">
        <v>0</v>
      </c>
      <c r="N1140" s="31">
        <v>0</v>
      </c>
      <c r="O1140" s="65">
        <v>0</v>
      </c>
      <c r="P1140" s="28">
        <v>0</v>
      </c>
      <c r="Q1140" s="28">
        <v>1.6864700986399999</v>
      </c>
      <c r="R1140" s="31">
        <v>1.9394406134359996</v>
      </c>
      <c r="S1140" s="31">
        <f t="shared" si="458"/>
        <v>0.57755099999999993</v>
      </c>
      <c r="T1140" s="31">
        <f t="shared" si="459"/>
        <v>1.0283354259999999</v>
      </c>
      <c r="U1140" s="31">
        <f t="shared" si="438"/>
        <v>0.57755099999999993</v>
      </c>
      <c r="V1140" s="31">
        <f t="shared" si="462"/>
        <v>0</v>
      </c>
      <c r="W1140" s="31">
        <f t="shared" si="449"/>
        <v>0.51416771299999997</v>
      </c>
      <c r="X1140" s="31">
        <v>0.57755099999999993</v>
      </c>
      <c r="Y1140" s="28">
        <v>0</v>
      </c>
      <c r="Z1140" s="28">
        <v>0</v>
      </c>
      <c r="AA1140" s="28">
        <v>0</v>
      </c>
      <c r="AB1140" s="28">
        <v>0</v>
      </c>
      <c r="AC1140" s="28">
        <v>0.51416771299999997</v>
      </c>
      <c r="AD1140" s="28">
        <v>0</v>
      </c>
      <c r="AE1140" s="28">
        <v>0</v>
      </c>
      <c r="AF1140" s="28">
        <v>0.51416771299999997</v>
      </c>
      <c r="AG1140" s="28">
        <v>0</v>
      </c>
      <c r="AH1140" s="28">
        <v>0</v>
      </c>
      <c r="AI1140" s="28">
        <v>0</v>
      </c>
      <c r="AJ1140" s="28">
        <v>0</v>
      </c>
      <c r="AK1140" s="28">
        <v>0</v>
      </c>
      <c r="AL1140" s="28">
        <v>0</v>
      </c>
      <c r="AM1140" s="28">
        <v>0</v>
      </c>
      <c r="AN1140" s="28">
        <v>0</v>
      </c>
      <c r="AO1140" s="28">
        <v>0</v>
      </c>
      <c r="AP1140" s="28">
        <v>0</v>
      </c>
      <c r="AQ1140" s="28">
        <v>0</v>
      </c>
      <c r="AR1140" s="28">
        <v>0</v>
      </c>
      <c r="AS1140" s="28">
        <v>0</v>
      </c>
      <c r="AT1140" s="28">
        <v>0</v>
      </c>
      <c r="AU1140" s="28">
        <v>0</v>
      </c>
      <c r="AV1140" s="28">
        <v>0</v>
      </c>
      <c r="AW1140" s="28">
        <v>0</v>
      </c>
      <c r="AX1140" s="28">
        <v>0</v>
      </c>
      <c r="AY1140" s="28">
        <v>0</v>
      </c>
      <c r="AZ1140" s="28">
        <v>0</v>
      </c>
      <c r="BA1140" s="28">
        <v>0</v>
      </c>
      <c r="BB1140" s="28">
        <v>0</v>
      </c>
      <c r="BC1140" s="28">
        <v>0</v>
      </c>
      <c r="BD1140" s="28">
        <v>0</v>
      </c>
      <c r="BE1140" s="28">
        <v>0</v>
      </c>
      <c r="BF1140" s="28">
        <v>0</v>
      </c>
      <c r="BG1140" s="28">
        <v>0</v>
      </c>
      <c r="BH1140" s="28">
        <v>0</v>
      </c>
      <c r="BI1140" s="28">
        <v>0</v>
      </c>
      <c r="BJ1140" s="28">
        <v>0</v>
      </c>
      <c r="BK1140" s="28">
        <v>0</v>
      </c>
      <c r="BL1140" s="28">
        <v>0</v>
      </c>
      <c r="BM1140" s="28">
        <v>0</v>
      </c>
      <c r="BN1140" s="28">
        <v>0</v>
      </c>
      <c r="BO1140" s="28">
        <v>0</v>
      </c>
      <c r="BP1140" s="28">
        <v>0</v>
      </c>
      <c r="BQ1140" s="28">
        <v>0</v>
      </c>
      <c r="BR1140" s="28">
        <v>0</v>
      </c>
      <c r="BS1140" s="28">
        <v>0</v>
      </c>
      <c r="BT1140" s="28">
        <v>0</v>
      </c>
      <c r="BU1140" s="28">
        <v>0</v>
      </c>
      <c r="BV1140" s="31">
        <f t="shared" si="443"/>
        <v>0</v>
      </c>
      <c r="BW1140" s="31">
        <f t="shared" si="439"/>
        <v>0</v>
      </c>
      <c r="BX1140" s="31">
        <f t="shared" si="440"/>
        <v>0</v>
      </c>
      <c r="BY1140" s="31">
        <f t="shared" si="441"/>
        <v>0</v>
      </c>
      <c r="BZ1140" s="31">
        <f t="shared" si="442"/>
        <v>0</v>
      </c>
      <c r="CA1140" s="31">
        <f t="shared" si="444"/>
        <v>0</v>
      </c>
      <c r="CB1140" s="31">
        <f t="shared" si="445"/>
        <v>0</v>
      </c>
      <c r="CC1140" s="31">
        <f t="shared" si="446"/>
        <v>0</v>
      </c>
      <c r="CD1140" s="31">
        <f t="shared" si="447"/>
        <v>0</v>
      </c>
      <c r="CE1140" s="31">
        <f t="shared" si="448"/>
        <v>0</v>
      </c>
      <c r="CF1140" s="85" t="s">
        <v>1405</v>
      </c>
    </row>
    <row r="1141" spans="1:84" ht="49.5" customHeight="1" x14ac:dyDescent="0.25">
      <c r="A1141" s="7" t="s">
        <v>162</v>
      </c>
      <c r="B1141" s="18" t="s">
        <v>263</v>
      </c>
      <c r="C1141" s="8" t="s">
        <v>746</v>
      </c>
      <c r="D1141" s="63">
        <v>2015</v>
      </c>
      <c r="E1141" s="63">
        <v>2015</v>
      </c>
      <c r="F1141" s="63" t="s">
        <v>1358</v>
      </c>
      <c r="G1141" s="64">
        <v>0</v>
      </c>
      <c r="H1141" s="64">
        <f t="shared" si="460"/>
        <v>0</v>
      </c>
      <c r="I1141" s="31" t="s">
        <v>1358</v>
      </c>
      <c r="J1141" s="31">
        <v>0</v>
      </c>
      <c r="K1141" s="31">
        <f t="shared" si="461"/>
        <v>0</v>
      </c>
      <c r="L1141" s="31" t="s">
        <v>1358</v>
      </c>
      <c r="M1141" s="64">
        <v>0</v>
      </c>
      <c r="N1141" s="31">
        <v>0</v>
      </c>
      <c r="O1141" s="65">
        <v>0</v>
      </c>
      <c r="P1141" s="28">
        <v>0</v>
      </c>
      <c r="Q1141" s="28">
        <v>1.6951807434719997</v>
      </c>
      <c r="R1141" s="31">
        <v>1.9494578549927994</v>
      </c>
      <c r="S1141" s="31">
        <f t="shared" si="458"/>
        <v>0.60361955999999994</v>
      </c>
      <c r="T1141" s="31">
        <f t="shared" si="459"/>
        <v>1.0336467947999999</v>
      </c>
      <c r="U1141" s="31">
        <f t="shared" si="438"/>
        <v>0.60361955999999994</v>
      </c>
      <c r="V1141" s="31">
        <f t="shared" si="462"/>
        <v>0</v>
      </c>
      <c r="W1141" s="31">
        <f t="shared" si="449"/>
        <v>0.51682339739999994</v>
      </c>
      <c r="X1141" s="31">
        <v>0.60361955999999994</v>
      </c>
      <c r="Y1141" s="28">
        <v>0</v>
      </c>
      <c r="Z1141" s="28">
        <v>0</v>
      </c>
      <c r="AA1141" s="28">
        <v>0</v>
      </c>
      <c r="AB1141" s="28">
        <v>0</v>
      </c>
      <c r="AC1141" s="28">
        <v>0.51682339739999994</v>
      </c>
      <c r="AD1141" s="28">
        <v>0</v>
      </c>
      <c r="AE1141" s="28">
        <v>0</v>
      </c>
      <c r="AF1141" s="28">
        <v>0.51682339739999994</v>
      </c>
      <c r="AG1141" s="28">
        <v>0</v>
      </c>
      <c r="AH1141" s="28">
        <v>0</v>
      </c>
      <c r="AI1141" s="28">
        <v>0</v>
      </c>
      <c r="AJ1141" s="28">
        <v>0</v>
      </c>
      <c r="AK1141" s="28">
        <v>0</v>
      </c>
      <c r="AL1141" s="28">
        <v>0</v>
      </c>
      <c r="AM1141" s="28">
        <v>0</v>
      </c>
      <c r="AN1141" s="28">
        <v>0</v>
      </c>
      <c r="AO1141" s="28">
        <v>0</v>
      </c>
      <c r="AP1141" s="28">
        <v>0</v>
      </c>
      <c r="AQ1141" s="28">
        <v>0</v>
      </c>
      <c r="AR1141" s="28">
        <v>0</v>
      </c>
      <c r="AS1141" s="28">
        <v>0</v>
      </c>
      <c r="AT1141" s="28">
        <v>0</v>
      </c>
      <c r="AU1141" s="28">
        <v>0</v>
      </c>
      <c r="AV1141" s="28">
        <v>0</v>
      </c>
      <c r="AW1141" s="28">
        <v>0</v>
      </c>
      <c r="AX1141" s="28">
        <v>0</v>
      </c>
      <c r="AY1141" s="28">
        <v>0</v>
      </c>
      <c r="AZ1141" s="28">
        <v>0</v>
      </c>
      <c r="BA1141" s="28">
        <v>0</v>
      </c>
      <c r="BB1141" s="28">
        <v>0</v>
      </c>
      <c r="BC1141" s="28">
        <v>0</v>
      </c>
      <c r="BD1141" s="28">
        <v>0</v>
      </c>
      <c r="BE1141" s="28">
        <v>0</v>
      </c>
      <c r="BF1141" s="28">
        <v>0</v>
      </c>
      <c r="BG1141" s="28">
        <v>0</v>
      </c>
      <c r="BH1141" s="28">
        <v>0</v>
      </c>
      <c r="BI1141" s="28">
        <v>0</v>
      </c>
      <c r="BJ1141" s="28">
        <v>0</v>
      </c>
      <c r="BK1141" s="28">
        <v>0</v>
      </c>
      <c r="BL1141" s="28">
        <v>0</v>
      </c>
      <c r="BM1141" s="28">
        <v>0</v>
      </c>
      <c r="BN1141" s="28">
        <v>0</v>
      </c>
      <c r="BO1141" s="28">
        <v>0</v>
      </c>
      <c r="BP1141" s="28">
        <v>0</v>
      </c>
      <c r="BQ1141" s="28">
        <v>0</v>
      </c>
      <c r="BR1141" s="28">
        <v>0</v>
      </c>
      <c r="BS1141" s="28">
        <v>0</v>
      </c>
      <c r="BT1141" s="28">
        <v>0</v>
      </c>
      <c r="BU1141" s="28">
        <v>0</v>
      </c>
      <c r="BV1141" s="31">
        <f t="shared" si="443"/>
        <v>0</v>
      </c>
      <c r="BW1141" s="31">
        <f t="shared" si="439"/>
        <v>0</v>
      </c>
      <c r="BX1141" s="31">
        <f t="shared" si="440"/>
        <v>0</v>
      </c>
      <c r="BY1141" s="31">
        <f t="shared" si="441"/>
        <v>0</v>
      </c>
      <c r="BZ1141" s="31">
        <f t="shared" si="442"/>
        <v>0</v>
      </c>
      <c r="CA1141" s="31">
        <f t="shared" si="444"/>
        <v>0</v>
      </c>
      <c r="CB1141" s="31">
        <f t="shared" si="445"/>
        <v>0</v>
      </c>
      <c r="CC1141" s="31">
        <f t="shared" si="446"/>
        <v>0</v>
      </c>
      <c r="CD1141" s="31">
        <f t="shared" si="447"/>
        <v>0</v>
      </c>
      <c r="CE1141" s="31">
        <f t="shared" si="448"/>
        <v>0</v>
      </c>
      <c r="CF1141" s="85" t="s">
        <v>1405</v>
      </c>
    </row>
    <row r="1142" spans="1:84" ht="49.5" customHeight="1" x14ac:dyDescent="0.25">
      <c r="A1142" s="7" t="s">
        <v>162</v>
      </c>
      <c r="B1142" s="18" t="s">
        <v>264</v>
      </c>
      <c r="C1142" s="8" t="s">
        <v>747</v>
      </c>
      <c r="D1142" s="63">
        <v>2015</v>
      </c>
      <c r="E1142" s="63">
        <v>2015</v>
      </c>
      <c r="F1142" s="63" t="s">
        <v>1358</v>
      </c>
      <c r="G1142" s="64">
        <v>0</v>
      </c>
      <c r="H1142" s="64">
        <f t="shared" si="460"/>
        <v>0</v>
      </c>
      <c r="I1142" s="31" t="s">
        <v>1358</v>
      </c>
      <c r="J1142" s="31">
        <v>0</v>
      </c>
      <c r="K1142" s="31">
        <f t="shared" si="461"/>
        <v>0</v>
      </c>
      <c r="L1142" s="31" t="s">
        <v>1358</v>
      </c>
      <c r="M1142" s="64">
        <v>0</v>
      </c>
      <c r="N1142" s="31">
        <v>0</v>
      </c>
      <c r="O1142" s="65">
        <v>0</v>
      </c>
      <c r="P1142" s="28">
        <v>0</v>
      </c>
      <c r="Q1142" s="28">
        <v>1.390151616672</v>
      </c>
      <c r="R1142" s="31">
        <v>1.5986743591727999</v>
      </c>
      <c r="S1142" s="31">
        <f t="shared" si="458"/>
        <v>0.57755099999999993</v>
      </c>
      <c r="T1142" s="31">
        <f t="shared" si="459"/>
        <v>0.84765342480000005</v>
      </c>
      <c r="U1142" s="31">
        <f t="shared" si="438"/>
        <v>0.57755099999999993</v>
      </c>
      <c r="V1142" s="31">
        <f t="shared" si="462"/>
        <v>0</v>
      </c>
      <c r="W1142" s="31">
        <f t="shared" si="449"/>
        <v>0.42382671240000003</v>
      </c>
      <c r="X1142" s="31">
        <v>0.57755099999999993</v>
      </c>
      <c r="Y1142" s="28">
        <v>0</v>
      </c>
      <c r="Z1142" s="28">
        <v>0</v>
      </c>
      <c r="AA1142" s="28">
        <v>0</v>
      </c>
      <c r="AB1142" s="28">
        <v>0</v>
      </c>
      <c r="AC1142" s="28">
        <v>0.42382671240000003</v>
      </c>
      <c r="AD1142" s="28">
        <v>0</v>
      </c>
      <c r="AE1142" s="28">
        <v>0</v>
      </c>
      <c r="AF1142" s="28">
        <v>0.42382671240000003</v>
      </c>
      <c r="AG1142" s="28">
        <v>0</v>
      </c>
      <c r="AH1142" s="28">
        <v>0</v>
      </c>
      <c r="AI1142" s="28">
        <v>0</v>
      </c>
      <c r="AJ1142" s="28">
        <v>0</v>
      </c>
      <c r="AK1142" s="28">
        <v>0</v>
      </c>
      <c r="AL1142" s="28">
        <v>0</v>
      </c>
      <c r="AM1142" s="28">
        <v>0</v>
      </c>
      <c r="AN1142" s="28">
        <v>0</v>
      </c>
      <c r="AO1142" s="28">
        <v>0</v>
      </c>
      <c r="AP1142" s="28">
        <v>0</v>
      </c>
      <c r="AQ1142" s="28">
        <v>0</v>
      </c>
      <c r="AR1142" s="28">
        <v>0</v>
      </c>
      <c r="AS1142" s="28">
        <v>0</v>
      </c>
      <c r="AT1142" s="28">
        <v>0</v>
      </c>
      <c r="AU1142" s="28">
        <v>0</v>
      </c>
      <c r="AV1142" s="28">
        <v>0</v>
      </c>
      <c r="AW1142" s="28">
        <v>0</v>
      </c>
      <c r="AX1142" s="28">
        <v>0</v>
      </c>
      <c r="AY1142" s="28">
        <v>0</v>
      </c>
      <c r="AZ1142" s="28">
        <v>0</v>
      </c>
      <c r="BA1142" s="28">
        <v>0</v>
      </c>
      <c r="BB1142" s="28">
        <v>0</v>
      </c>
      <c r="BC1142" s="28">
        <v>0</v>
      </c>
      <c r="BD1142" s="28">
        <v>0</v>
      </c>
      <c r="BE1142" s="28">
        <v>0</v>
      </c>
      <c r="BF1142" s="28">
        <v>0</v>
      </c>
      <c r="BG1142" s="28">
        <v>0</v>
      </c>
      <c r="BH1142" s="28">
        <v>0</v>
      </c>
      <c r="BI1142" s="28">
        <v>0</v>
      </c>
      <c r="BJ1142" s="28">
        <v>0</v>
      </c>
      <c r="BK1142" s="28">
        <v>0</v>
      </c>
      <c r="BL1142" s="28">
        <v>0</v>
      </c>
      <c r="BM1142" s="28">
        <v>0</v>
      </c>
      <c r="BN1142" s="28">
        <v>0</v>
      </c>
      <c r="BO1142" s="28">
        <v>0</v>
      </c>
      <c r="BP1142" s="28">
        <v>0</v>
      </c>
      <c r="BQ1142" s="28">
        <v>0</v>
      </c>
      <c r="BR1142" s="28">
        <v>0</v>
      </c>
      <c r="BS1142" s="28">
        <v>0</v>
      </c>
      <c r="BT1142" s="28">
        <v>0</v>
      </c>
      <c r="BU1142" s="28">
        <v>0</v>
      </c>
      <c r="BV1142" s="31">
        <f t="shared" si="443"/>
        <v>0</v>
      </c>
      <c r="BW1142" s="31">
        <f t="shared" si="439"/>
        <v>0</v>
      </c>
      <c r="BX1142" s="31">
        <f t="shared" si="440"/>
        <v>0</v>
      </c>
      <c r="BY1142" s="31">
        <f t="shared" si="441"/>
        <v>0</v>
      </c>
      <c r="BZ1142" s="31">
        <f t="shared" si="442"/>
        <v>0</v>
      </c>
      <c r="CA1142" s="31">
        <f t="shared" si="444"/>
        <v>0</v>
      </c>
      <c r="CB1142" s="31">
        <f t="shared" si="445"/>
        <v>0</v>
      </c>
      <c r="CC1142" s="31">
        <f t="shared" si="446"/>
        <v>0</v>
      </c>
      <c r="CD1142" s="31">
        <f t="shared" si="447"/>
        <v>0</v>
      </c>
      <c r="CE1142" s="31">
        <f t="shared" si="448"/>
        <v>0</v>
      </c>
      <c r="CF1142" s="85" t="s">
        <v>1405</v>
      </c>
    </row>
    <row r="1143" spans="1:84" ht="49.5" customHeight="1" x14ac:dyDescent="0.25">
      <c r="A1143" s="7" t="s">
        <v>162</v>
      </c>
      <c r="B1143" s="18" t="s">
        <v>265</v>
      </c>
      <c r="C1143" s="8" t="s">
        <v>748</v>
      </c>
      <c r="D1143" s="63">
        <v>2015</v>
      </c>
      <c r="E1143" s="63">
        <v>2015</v>
      </c>
      <c r="F1143" s="63" t="s">
        <v>1358</v>
      </c>
      <c r="G1143" s="64">
        <v>0</v>
      </c>
      <c r="H1143" s="64">
        <f t="shared" si="460"/>
        <v>0</v>
      </c>
      <c r="I1143" s="31" t="s">
        <v>1358</v>
      </c>
      <c r="J1143" s="31">
        <v>0</v>
      </c>
      <c r="K1143" s="31">
        <f t="shared" si="461"/>
        <v>0</v>
      </c>
      <c r="L1143" s="31" t="s">
        <v>1358</v>
      </c>
      <c r="M1143" s="64">
        <v>0</v>
      </c>
      <c r="N1143" s="31">
        <v>0</v>
      </c>
      <c r="O1143" s="65">
        <v>0</v>
      </c>
      <c r="P1143" s="28">
        <v>0</v>
      </c>
      <c r="Q1143" s="28">
        <v>1.6683449767360001</v>
      </c>
      <c r="R1143" s="31">
        <v>1.9185967232464001</v>
      </c>
      <c r="S1143" s="31">
        <f t="shared" si="458"/>
        <v>0.57755336000000002</v>
      </c>
      <c r="T1143" s="31">
        <f t="shared" si="459"/>
        <v>1.0172835224000001</v>
      </c>
      <c r="U1143" s="31">
        <f t="shared" si="438"/>
        <v>0.57755336000000002</v>
      </c>
      <c r="V1143" s="31">
        <f t="shared" si="462"/>
        <v>0</v>
      </c>
      <c r="W1143" s="31">
        <f t="shared" si="449"/>
        <v>0.50864176120000004</v>
      </c>
      <c r="X1143" s="31">
        <v>0.57755336000000002</v>
      </c>
      <c r="Y1143" s="28">
        <v>0</v>
      </c>
      <c r="Z1143" s="28">
        <v>0</v>
      </c>
      <c r="AA1143" s="28">
        <v>0</v>
      </c>
      <c r="AB1143" s="28">
        <v>0</v>
      </c>
      <c r="AC1143" s="28">
        <v>0.50864176120000004</v>
      </c>
      <c r="AD1143" s="28">
        <v>0</v>
      </c>
      <c r="AE1143" s="28">
        <v>0</v>
      </c>
      <c r="AF1143" s="28">
        <v>0.50864176120000004</v>
      </c>
      <c r="AG1143" s="28">
        <v>0</v>
      </c>
      <c r="AH1143" s="28">
        <v>0</v>
      </c>
      <c r="AI1143" s="28">
        <v>0</v>
      </c>
      <c r="AJ1143" s="28">
        <v>0</v>
      </c>
      <c r="AK1143" s="28">
        <v>0</v>
      </c>
      <c r="AL1143" s="28">
        <v>0</v>
      </c>
      <c r="AM1143" s="28">
        <v>0</v>
      </c>
      <c r="AN1143" s="28">
        <v>0</v>
      </c>
      <c r="AO1143" s="28">
        <v>0</v>
      </c>
      <c r="AP1143" s="28">
        <v>0</v>
      </c>
      <c r="AQ1143" s="28">
        <v>0</v>
      </c>
      <c r="AR1143" s="28">
        <v>0</v>
      </c>
      <c r="AS1143" s="28">
        <v>0</v>
      </c>
      <c r="AT1143" s="28">
        <v>0</v>
      </c>
      <c r="AU1143" s="28">
        <v>0</v>
      </c>
      <c r="AV1143" s="28">
        <v>0</v>
      </c>
      <c r="AW1143" s="28">
        <v>0</v>
      </c>
      <c r="AX1143" s="28">
        <v>0</v>
      </c>
      <c r="AY1143" s="28">
        <v>0</v>
      </c>
      <c r="AZ1143" s="28">
        <v>0</v>
      </c>
      <c r="BA1143" s="28">
        <v>0</v>
      </c>
      <c r="BB1143" s="28">
        <v>0</v>
      </c>
      <c r="BC1143" s="28">
        <v>0</v>
      </c>
      <c r="BD1143" s="28">
        <v>0</v>
      </c>
      <c r="BE1143" s="28">
        <v>0</v>
      </c>
      <c r="BF1143" s="28">
        <v>0</v>
      </c>
      <c r="BG1143" s="28">
        <v>0</v>
      </c>
      <c r="BH1143" s="28">
        <v>0</v>
      </c>
      <c r="BI1143" s="28">
        <v>0</v>
      </c>
      <c r="BJ1143" s="28">
        <v>0</v>
      </c>
      <c r="BK1143" s="28">
        <v>0</v>
      </c>
      <c r="BL1143" s="28">
        <v>0</v>
      </c>
      <c r="BM1143" s="28">
        <v>0</v>
      </c>
      <c r="BN1143" s="28">
        <v>0</v>
      </c>
      <c r="BO1143" s="28">
        <v>0</v>
      </c>
      <c r="BP1143" s="28">
        <v>0</v>
      </c>
      <c r="BQ1143" s="28">
        <v>0</v>
      </c>
      <c r="BR1143" s="28">
        <v>0</v>
      </c>
      <c r="BS1143" s="28">
        <v>0</v>
      </c>
      <c r="BT1143" s="28">
        <v>0</v>
      </c>
      <c r="BU1143" s="28">
        <v>0</v>
      </c>
      <c r="BV1143" s="31">
        <f t="shared" si="443"/>
        <v>0</v>
      </c>
      <c r="BW1143" s="31">
        <f t="shared" si="439"/>
        <v>0</v>
      </c>
      <c r="BX1143" s="31">
        <f t="shared" si="440"/>
        <v>0</v>
      </c>
      <c r="BY1143" s="31">
        <f t="shared" si="441"/>
        <v>0</v>
      </c>
      <c r="BZ1143" s="31">
        <f t="shared" si="442"/>
        <v>0</v>
      </c>
      <c r="CA1143" s="31">
        <f t="shared" si="444"/>
        <v>0</v>
      </c>
      <c r="CB1143" s="31">
        <f t="shared" si="445"/>
        <v>0</v>
      </c>
      <c r="CC1143" s="31">
        <f t="shared" si="446"/>
        <v>0</v>
      </c>
      <c r="CD1143" s="31">
        <f t="shared" si="447"/>
        <v>0</v>
      </c>
      <c r="CE1143" s="31">
        <f t="shared" si="448"/>
        <v>0</v>
      </c>
      <c r="CF1143" s="85" t="s">
        <v>1405</v>
      </c>
    </row>
    <row r="1144" spans="1:84" ht="49.5" customHeight="1" x14ac:dyDescent="0.25">
      <c r="A1144" s="7" t="s">
        <v>162</v>
      </c>
      <c r="B1144" s="18" t="s">
        <v>266</v>
      </c>
      <c r="C1144" s="8" t="s">
        <v>749</v>
      </c>
      <c r="D1144" s="63">
        <v>2015</v>
      </c>
      <c r="E1144" s="63">
        <v>2015</v>
      </c>
      <c r="F1144" s="63" t="s">
        <v>1358</v>
      </c>
      <c r="G1144" s="64">
        <v>0</v>
      </c>
      <c r="H1144" s="64">
        <f t="shared" si="460"/>
        <v>0</v>
      </c>
      <c r="I1144" s="31" t="s">
        <v>1358</v>
      </c>
      <c r="J1144" s="31">
        <v>0</v>
      </c>
      <c r="K1144" s="31">
        <f t="shared" si="461"/>
        <v>0</v>
      </c>
      <c r="L1144" s="31" t="s">
        <v>1358</v>
      </c>
      <c r="M1144" s="64">
        <v>0</v>
      </c>
      <c r="N1144" s="31">
        <v>0</v>
      </c>
      <c r="O1144" s="65">
        <v>0</v>
      </c>
      <c r="P1144" s="28">
        <v>0</v>
      </c>
      <c r="Q1144" s="28">
        <v>49.970401235967998</v>
      </c>
      <c r="R1144" s="31">
        <v>57.46596142136319</v>
      </c>
      <c r="S1144" s="31">
        <f t="shared" si="458"/>
        <v>6.6000007799999993</v>
      </c>
      <c r="T1144" s="31">
        <f t="shared" si="459"/>
        <v>30.4697568512</v>
      </c>
      <c r="U1144" s="31">
        <f t="shared" ref="U1144:U1206" si="465">X1144+AH1144+AR1144+BB1144+BL1144</f>
        <v>6.6000007799999993</v>
      </c>
      <c r="V1144" s="31">
        <f t="shared" si="462"/>
        <v>0</v>
      </c>
      <c r="W1144" s="31">
        <f t="shared" si="449"/>
        <v>15.2348784256</v>
      </c>
      <c r="X1144" s="31">
        <v>6.6000007799999993</v>
      </c>
      <c r="Y1144" s="28">
        <v>0</v>
      </c>
      <c r="Z1144" s="28">
        <v>0</v>
      </c>
      <c r="AA1144" s="28">
        <v>0</v>
      </c>
      <c r="AB1144" s="28">
        <v>0</v>
      </c>
      <c r="AC1144" s="28">
        <v>15.2348784256</v>
      </c>
      <c r="AD1144" s="28">
        <v>0</v>
      </c>
      <c r="AE1144" s="28">
        <v>0</v>
      </c>
      <c r="AF1144" s="28">
        <v>15.2348784256</v>
      </c>
      <c r="AG1144" s="28">
        <v>0</v>
      </c>
      <c r="AH1144" s="28">
        <v>0</v>
      </c>
      <c r="AI1144" s="28">
        <v>0</v>
      </c>
      <c r="AJ1144" s="28">
        <v>0</v>
      </c>
      <c r="AK1144" s="28">
        <v>0</v>
      </c>
      <c r="AL1144" s="28">
        <v>0</v>
      </c>
      <c r="AM1144" s="28">
        <v>0</v>
      </c>
      <c r="AN1144" s="28">
        <v>0</v>
      </c>
      <c r="AO1144" s="28">
        <v>0</v>
      </c>
      <c r="AP1144" s="28">
        <v>0</v>
      </c>
      <c r="AQ1144" s="28">
        <v>0</v>
      </c>
      <c r="AR1144" s="28">
        <v>0</v>
      </c>
      <c r="AS1144" s="28">
        <v>0</v>
      </c>
      <c r="AT1144" s="28">
        <v>0</v>
      </c>
      <c r="AU1144" s="28">
        <v>0</v>
      </c>
      <c r="AV1144" s="28">
        <v>0</v>
      </c>
      <c r="AW1144" s="28">
        <v>0</v>
      </c>
      <c r="AX1144" s="28">
        <v>0</v>
      </c>
      <c r="AY1144" s="28">
        <v>0</v>
      </c>
      <c r="AZ1144" s="28">
        <v>0</v>
      </c>
      <c r="BA1144" s="28">
        <v>0</v>
      </c>
      <c r="BB1144" s="28">
        <v>0</v>
      </c>
      <c r="BC1144" s="28">
        <v>0</v>
      </c>
      <c r="BD1144" s="28">
        <v>0</v>
      </c>
      <c r="BE1144" s="28">
        <v>0</v>
      </c>
      <c r="BF1144" s="28">
        <v>0</v>
      </c>
      <c r="BG1144" s="28">
        <v>0</v>
      </c>
      <c r="BH1144" s="28">
        <v>0</v>
      </c>
      <c r="BI1144" s="28">
        <v>0</v>
      </c>
      <c r="BJ1144" s="28">
        <v>0</v>
      </c>
      <c r="BK1144" s="28">
        <v>0</v>
      </c>
      <c r="BL1144" s="28">
        <v>0</v>
      </c>
      <c r="BM1144" s="28">
        <v>0</v>
      </c>
      <c r="BN1144" s="28">
        <v>0</v>
      </c>
      <c r="BO1144" s="28">
        <v>0</v>
      </c>
      <c r="BP1144" s="28">
        <v>0</v>
      </c>
      <c r="BQ1144" s="28">
        <v>0</v>
      </c>
      <c r="BR1144" s="28">
        <v>0</v>
      </c>
      <c r="BS1144" s="28">
        <v>0</v>
      </c>
      <c r="BT1144" s="28">
        <v>0</v>
      </c>
      <c r="BU1144" s="28">
        <v>0</v>
      </c>
      <c r="BV1144" s="31">
        <f t="shared" si="443"/>
        <v>0</v>
      </c>
      <c r="BW1144" s="31">
        <f t="shared" si="439"/>
        <v>0</v>
      </c>
      <c r="BX1144" s="31">
        <f t="shared" si="440"/>
        <v>0</v>
      </c>
      <c r="BY1144" s="31">
        <f t="shared" si="441"/>
        <v>0</v>
      </c>
      <c r="BZ1144" s="31">
        <f t="shared" si="442"/>
        <v>0</v>
      </c>
      <c r="CA1144" s="31">
        <f t="shared" si="444"/>
        <v>0</v>
      </c>
      <c r="CB1144" s="31">
        <f t="shared" si="445"/>
        <v>0</v>
      </c>
      <c r="CC1144" s="31">
        <f t="shared" si="446"/>
        <v>0</v>
      </c>
      <c r="CD1144" s="31">
        <f t="shared" si="447"/>
        <v>0</v>
      </c>
      <c r="CE1144" s="31">
        <f t="shared" si="448"/>
        <v>0</v>
      </c>
      <c r="CF1144" s="85" t="s">
        <v>1402</v>
      </c>
    </row>
    <row r="1145" spans="1:84" ht="49.5" customHeight="1" x14ac:dyDescent="0.25">
      <c r="A1145" s="7" t="s">
        <v>162</v>
      </c>
      <c r="B1145" s="18" t="s">
        <v>267</v>
      </c>
      <c r="C1145" s="8" t="s">
        <v>750</v>
      </c>
      <c r="D1145" s="63">
        <v>2015</v>
      </c>
      <c r="E1145" s="63">
        <v>2015</v>
      </c>
      <c r="F1145" s="63" t="s">
        <v>1358</v>
      </c>
      <c r="G1145" s="64">
        <v>2.8622962135922332E-3</v>
      </c>
      <c r="H1145" s="64">
        <f t="shared" si="460"/>
        <v>1.7688990599999999E-2</v>
      </c>
      <c r="I1145" s="31" t="s">
        <v>1358</v>
      </c>
      <c r="J1145" s="31">
        <v>2.8622962135922332E-3</v>
      </c>
      <c r="K1145" s="31">
        <f t="shared" si="461"/>
        <v>1.7688990599999999E-2</v>
      </c>
      <c r="L1145" s="31" t="s">
        <v>1358</v>
      </c>
      <c r="M1145" s="64">
        <v>0</v>
      </c>
      <c r="N1145" s="31">
        <v>0</v>
      </c>
      <c r="O1145" s="65">
        <v>0</v>
      </c>
      <c r="P1145" s="28">
        <v>0</v>
      </c>
      <c r="Q1145" s="28">
        <v>3.0211290618799995</v>
      </c>
      <c r="R1145" s="31">
        <v>3.4742984211619992</v>
      </c>
      <c r="S1145" s="31">
        <f t="shared" si="458"/>
        <v>0.84769430000000001</v>
      </c>
      <c r="T1145" s="31">
        <f t="shared" si="459"/>
        <v>1.8421518669999999</v>
      </c>
      <c r="U1145" s="31">
        <f t="shared" si="465"/>
        <v>0.84769430000000001</v>
      </c>
      <c r="V1145" s="31">
        <f t="shared" si="462"/>
        <v>0</v>
      </c>
      <c r="W1145" s="31">
        <f t="shared" si="449"/>
        <v>0.91223143819999997</v>
      </c>
      <c r="X1145" s="31">
        <v>0.84769430000000001</v>
      </c>
      <c r="Y1145" s="28">
        <v>0</v>
      </c>
      <c r="Z1145" s="28">
        <v>0</v>
      </c>
      <c r="AA1145" s="28">
        <v>0</v>
      </c>
      <c r="AB1145" s="28">
        <v>0</v>
      </c>
      <c r="AC1145" s="28">
        <v>0.91223143819999997</v>
      </c>
      <c r="AD1145" s="28">
        <v>0</v>
      </c>
      <c r="AE1145" s="28">
        <v>0</v>
      </c>
      <c r="AF1145" s="28">
        <v>0.91223143819999997</v>
      </c>
      <c r="AG1145" s="28">
        <v>0</v>
      </c>
      <c r="AH1145" s="28">
        <v>0</v>
      </c>
      <c r="AI1145" s="28">
        <v>0</v>
      </c>
      <c r="AJ1145" s="28">
        <v>0</v>
      </c>
      <c r="AK1145" s="28">
        <v>0</v>
      </c>
      <c r="AL1145" s="28">
        <v>0</v>
      </c>
      <c r="AM1145" s="28">
        <v>1.7688990599999999E-2</v>
      </c>
      <c r="AN1145" s="28">
        <v>0</v>
      </c>
      <c r="AO1145" s="28">
        <v>0</v>
      </c>
      <c r="AP1145" s="28">
        <v>1.7688990599999999E-2</v>
      </c>
      <c r="AQ1145" s="28">
        <v>0</v>
      </c>
      <c r="AR1145" s="28">
        <v>0</v>
      </c>
      <c r="AS1145" s="28">
        <v>0</v>
      </c>
      <c r="AT1145" s="28">
        <v>0</v>
      </c>
      <c r="AU1145" s="28">
        <v>0</v>
      </c>
      <c r="AV1145" s="28">
        <v>0</v>
      </c>
      <c r="AW1145" s="28">
        <v>0</v>
      </c>
      <c r="AX1145" s="28">
        <v>0</v>
      </c>
      <c r="AY1145" s="28">
        <v>0</v>
      </c>
      <c r="AZ1145" s="28">
        <v>0</v>
      </c>
      <c r="BA1145" s="28">
        <v>0</v>
      </c>
      <c r="BB1145" s="28">
        <v>0</v>
      </c>
      <c r="BC1145" s="28">
        <v>0</v>
      </c>
      <c r="BD1145" s="28">
        <v>0</v>
      </c>
      <c r="BE1145" s="28">
        <v>0</v>
      </c>
      <c r="BF1145" s="28">
        <v>0</v>
      </c>
      <c r="BG1145" s="28">
        <v>0</v>
      </c>
      <c r="BH1145" s="28">
        <v>0</v>
      </c>
      <c r="BI1145" s="28">
        <v>0</v>
      </c>
      <c r="BJ1145" s="28">
        <v>0</v>
      </c>
      <c r="BK1145" s="28">
        <v>0</v>
      </c>
      <c r="BL1145" s="28">
        <v>0</v>
      </c>
      <c r="BM1145" s="28">
        <v>0</v>
      </c>
      <c r="BN1145" s="28">
        <v>0</v>
      </c>
      <c r="BO1145" s="28">
        <v>0</v>
      </c>
      <c r="BP1145" s="28">
        <v>0</v>
      </c>
      <c r="BQ1145" s="28">
        <v>0</v>
      </c>
      <c r="BR1145" s="28">
        <v>0</v>
      </c>
      <c r="BS1145" s="28">
        <v>0</v>
      </c>
      <c r="BT1145" s="28">
        <v>0</v>
      </c>
      <c r="BU1145" s="28">
        <v>0</v>
      </c>
      <c r="BV1145" s="31">
        <f t="shared" si="443"/>
        <v>1.7688990599999999E-2</v>
      </c>
      <c r="BW1145" s="31">
        <f t="shared" ref="BW1145:BW1208" si="466">AI1145+AN1145+AS1145+AX1145+BC1145+BH1145+BM1145</f>
        <v>0</v>
      </c>
      <c r="BX1145" s="31">
        <f t="shared" ref="BX1145:BX1208" si="467">AJ1145+AO1145+AT1145+AY1145+BD1145+BI1145+BN1145</f>
        <v>0</v>
      </c>
      <c r="BY1145" s="31">
        <f t="shared" ref="BY1145:BY1208" si="468">AK1145+AP1145+AU1145+AZ1145+BE1145+BJ1145+BO1145</f>
        <v>1.7688990599999999E-2</v>
      </c>
      <c r="BZ1145" s="31">
        <f t="shared" ref="BZ1145:BZ1208" si="469">AL1145+AQ1145+AV1145+BA1145+BF1145+BK1145+BP1145</f>
        <v>0</v>
      </c>
      <c r="CA1145" s="31">
        <f t="shared" si="444"/>
        <v>1.7688990599999999E-2</v>
      </c>
      <c r="CB1145" s="31">
        <f t="shared" si="445"/>
        <v>0</v>
      </c>
      <c r="CC1145" s="31">
        <f t="shared" si="446"/>
        <v>0</v>
      </c>
      <c r="CD1145" s="31">
        <f t="shared" si="447"/>
        <v>1.7688990599999999E-2</v>
      </c>
      <c r="CE1145" s="31">
        <f t="shared" si="448"/>
        <v>0</v>
      </c>
      <c r="CF1145" s="85" t="s">
        <v>1402</v>
      </c>
    </row>
    <row r="1146" spans="1:84" ht="49.5" customHeight="1" x14ac:dyDescent="0.25">
      <c r="A1146" s="7" t="s">
        <v>162</v>
      </c>
      <c r="B1146" s="18" t="s">
        <v>268</v>
      </c>
      <c r="C1146" s="8" t="s">
        <v>751</v>
      </c>
      <c r="D1146" s="63">
        <v>2015</v>
      </c>
      <c r="E1146" s="63">
        <v>2015</v>
      </c>
      <c r="F1146" s="63" t="s">
        <v>1358</v>
      </c>
      <c r="G1146" s="64">
        <v>0</v>
      </c>
      <c r="H1146" s="64">
        <f t="shared" si="460"/>
        <v>0</v>
      </c>
      <c r="I1146" s="31" t="s">
        <v>1358</v>
      </c>
      <c r="J1146" s="31">
        <v>0</v>
      </c>
      <c r="K1146" s="31">
        <f t="shared" si="461"/>
        <v>0</v>
      </c>
      <c r="L1146" s="31" t="s">
        <v>1358</v>
      </c>
      <c r="M1146" s="64">
        <v>0</v>
      </c>
      <c r="N1146" s="31">
        <v>0</v>
      </c>
      <c r="O1146" s="65">
        <v>0</v>
      </c>
      <c r="P1146" s="28">
        <v>0</v>
      </c>
      <c r="Q1146" s="28">
        <v>3.3784530789280001</v>
      </c>
      <c r="R1146" s="31">
        <v>3.8852210407671999</v>
      </c>
      <c r="S1146" s="31">
        <f t="shared" si="458"/>
        <v>1.0492807800000001</v>
      </c>
      <c r="T1146" s="31">
        <f t="shared" si="459"/>
        <v>2.0600323652000001</v>
      </c>
      <c r="U1146" s="31">
        <f t="shared" si="465"/>
        <v>1.0492807800000001</v>
      </c>
      <c r="V1146" s="31">
        <f t="shared" si="462"/>
        <v>0</v>
      </c>
      <c r="W1146" s="31">
        <f t="shared" si="449"/>
        <v>1.0300161826000001</v>
      </c>
      <c r="X1146" s="31">
        <v>1.0492807800000001</v>
      </c>
      <c r="Y1146" s="28">
        <v>0</v>
      </c>
      <c r="Z1146" s="28">
        <v>0</v>
      </c>
      <c r="AA1146" s="28">
        <v>0</v>
      </c>
      <c r="AB1146" s="28">
        <v>0</v>
      </c>
      <c r="AC1146" s="28">
        <v>1.0300161826000001</v>
      </c>
      <c r="AD1146" s="28">
        <v>0</v>
      </c>
      <c r="AE1146" s="28">
        <v>0</v>
      </c>
      <c r="AF1146" s="28">
        <v>1.0300161826000001</v>
      </c>
      <c r="AG1146" s="28">
        <v>0</v>
      </c>
      <c r="AH1146" s="28">
        <v>0</v>
      </c>
      <c r="AI1146" s="28">
        <v>0</v>
      </c>
      <c r="AJ1146" s="28">
        <v>0</v>
      </c>
      <c r="AK1146" s="28">
        <v>0</v>
      </c>
      <c r="AL1146" s="28">
        <v>0</v>
      </c>
      <c r="AM1146" s="28">
        <v>0</v>
      </c>
      <c r="AN1146" s="28">
        <v>0</v>
      </c>
      <c r="AO1146" s="28">
        <v>0</v>
      </c>
      <c r="AP1146" s="28">
        <v>0</v>
      </c>
      <c r="AQ1146" s="28">
        <v>0</v>
      </c>
      <c r="AR1146" s="28">
        <v>0</v>
      </c>
      <c r="AS1146" s="28">
        <v>0</v>
      </c>
      <c r="AT1146" s="28">
        <v>0</v>
      </c>
      <c r="AU1146" s="28">
        <v>0</v>
      </c>
      <c r="AV1146" s="28">
        <v>0</v>
      </c>
      <c r="AW1146" s="28">
        <v>0</v>
      </c>
      <c r="AX1146" s="28">
        <v>0</v>
      </c>
      <c r="AY1146" s="28">
        <v>0</v>
      </c>
      <c r="AZ1146" s="28">
        <v>0</v>
      </c>
      <c r="BA1146" s="28">
        <v>0</v>
      </c>
      <c r="BB1146" s="28">
        <v>0</v>
      </c>
      <c r="BC1146" s="28">
        <v>0</v>
      </c>
      <c r="BD1146" s="28">
        <v>0</v>
      </c>
      <c r="BE1146" s="28">
        <v>0</v>
      </c>
      <c r="BF1146" s="28">
        <v>0</v>
      </c>
      <c r="BG1146" s="28">
        <v>0</v>
      </c>
      <c r="BH1146" s="28">
        <v>0</v>
      </c>
      <c r="BI1146" s="28">
        <v>0</v>
      </c>
      <c r="BJ1146" s="28">
        <v>0</v>
      </c>
      <c r="BK1146" s="28">
        <v>0</v>
      </c>
      <c r="BL1146" s="28">
        <v>0</v>
      </c>
      <c r="BM1146" s="28">
        <v>0</v>
      </c>
      <c r="BN1146" s="28">
        <v>0</v>
      </c>
      <c r="BO1146" s="28">
        <v>0</v>
      </c>
      <c r="BP1146" s="28">
        <v>0</v>
      </c>
      <c r="BQ1146" s="28">
        <v>0</v>
      </c>
      <c r="BR1146" s="28">
        <v>0</v>
      </c>
      <c r="BS1146" s="28">
        <v>0</v>
      </c>
      <c r="BT1146" s="28">
        <v>0</v>
      </c>
      <c r="BU1146" s="28">
        <v>0</v>
      </c>
      <c r="BV1146" s="31">
        <f t="shared" ref="BV1146:BV1209" si="470">AH1146+AM1146+AR1146+AW1146+BB1146+BG1146+BL1146</f>
        <v>0</v>
      </c>
      <c r="BW1146" s="31">
        <f t="shared" si="466"/>
        <v>0</v>
      </c>
      <c r="BX1146" s="31">
        <f t="shared" si="467"/>
        <v>0</v>
      </c>
      <c r="BY1146" s="31">
        <f t="shared" si="468"/>
        <v>0</v>
      </c>
      <c r="BZ1146" s="31">
        <f t="shared" si="469"/>
        <v>0</v>
      </c>
      <c r="CA1146" s="31">
        <f t="shared" ref="CA1146:CA1209" si="471">AM1146+AW1146+BG1146+BQ1146</f>
        <v>0</v>
      </c>
      <c r="CB1146" s="31">
        <f t="shared" ref="CB1146:CB1209" si="472">AN1146+AX1146+BH1146+BR1146</f>
        <v>0</v>
      </c>
      <c r="CC1146" s="31">
        <f t="shared" ref="CC1146:CC1209" si="473">AO1146+AY1146+BI1146+BS1146</f>
        <v>0</v>
      </c>
      <c r="CD1146" s="31">
        <f t="shared" ref="CD1146:CD1209" si="474">AP1146+AZ1146+BJ1146+BT1146</f>
        <v>0</v>
      </c>
      <c r="CE1146" s="31">
        <f t="shared" ref="CE1146:CE1209" si="475">AQ1146+BA1146+BK1146+BU1146</f>
        <v>0</v>
      </c>
      <c r="CF1146" s="85" t="s">
        <v>1402</v>
      </c>
    </row>
    <row r="1147" spans="1:84" ht="49.5" customHeight="1" x14ac:dyDescent="0.25">
      <c r="A1147" s="7" t="s">
        <v>162</v>
      </c>
      <c r="B1147" s="18" t="s">
        <v>269</v>
      </c>
      <c r="C1147" s="8" t="s">
        <v>752</v>
      </c>
      <c r="D1147" s="63">
        <v>2015</v>
      </c>
      <c r="E1147" s="63">
        <v>2015</v>
      </c>
      <c r="F1147" s="63" t="s">
        <v>1358</v>
      </c>
      <c r="G1147" s="64">
        <v>0</v>
      </c>
      <c r="H1147" s="64">
        <f t="shared" si="460"/>
        <v>0</v>
      </c>
      <c r="I1147" s="31" t="s">
        <v>1358</v>
      </c>
      <c r="J1147" s="31">
        <v>0</v>
      </c>
      <c r="K1147" s="31">
        <f t="shared" si="461"/>
        <v>0</v>
      </c>
      <c r="L1147" s="31" t="s">
        <v>1358</v>
      </c>
      <c r="M1147" s="64">
        <v>0</v>
      </c>
      <c r="N1147" s="31">
        <v>0</v>
      </c>
      <c r="O1147" s="65">
        <v>0</v>
      </c>
      <c r="P1147" s="28">
        <v>0</v>
      </c>
      <c r="Q1147" s="28">
        <v>4.8328270942879996</v>
      </c>
      <c r="R1147" s="31">
        <v>5.5577511584311994</v>
      </c>
      <c r="S1147" s="31">
        <f t="shared" si="458"/>
        <v>1.4105484000000001</v>
      </c>
      <c r="T1147" s="31">
        <f t="shared" si="459"/>
        <v>2.9468457891999997</v>
      </c>
      <c r="U1147" s="31">
        <f t="shared" si="465"/>
        <v>1.4105484000000001</v>
      </c>
      <c r="V1147" s="31">
        <f t="shared" si="462"/>
        <v>0</v>
      </c>
      <c r="W1147" s="31">
        <f t="shared" si="449"/>
        <v>1.4734228945999999</v>
      </c>
      <c r="X1147" s="31">
        <v>1.4105484000000001</v>
      </c>
      <c r="Y1147" s="28">
        <v>0</v>
      </c>
      <c r="Z1147" s="28">
        <v>0</v>
      </c>
      <c r="AA1147" s="28">
        <v>0</v>
      </c>
      <c r="AB1147" s="28">
        <v>0</v>
      </c>
      <c r="AC1147" s="28">
        <v>1.4734228945999999</v>
      </c>
      <c r="AD1147" s="28">
        <v>0</v>
      </c>
      <c r="AE1147" s="28">
        <v>0</v>
      </c>
      <c r="AF1147" s="28">
        <v>1.4734228945999999</v>
      </c>
      <c r="AG1147" s="28">
        <v>0</v>
      </c>
      <c r="AH1147" s="28">
        <v>0</v>
      </c>
      <c r="AI1147" s="28">
        <v>0</v>
      </c>
      <c r="AJ1147" s="28">
        <v>0</v>
      </c>
      <c r="AK1147" s="28">
        <v>0</v>
      </c>
      <c r="AL1147" s="28">
        <v>0</v>
      </c>
      <c r="AM1147" s="28">
        <v>0</v>
      </c>
      <c r="AN1147" s="28">
        <v>0</v>
      </c>
      <c r="AO1147" s="28">
        <v>0</v>
      </c>
      <c r="AP1147" s="28">
        <v>0</v>
      </c>
      <c r="AQ1147" s="28">
        <v>0</v>
      </c>
      <c r="AR1147" s="28">
        <v>0</v>
      </c>
      <c r="AS1147" s="28">
        <v>0</v>
      </c>
      <c r="AT1147" s="28">
        <v>0</v>
      </c>
      <c r="AU1147" s="28">
        <v>0</v>
      </c>
      <c r="AV1147" s="28">
        <v>0</v>
      </c>
      <c r="AW1147" s="28">
        <v>0</v>
      </c>
      <c r="AX1147" s="28">
        <v>0</v>
      </c>
      <c r="AY1147" s="28">
        <v>0</v>
      </c>
      <c r="AZ1147" s="28">
        <v>0</v>
      </c>
      <c r="BA1147" s="28">
        <v>0</v>
      </c>
      <c r="BB1147" s="28">
        <v>0</v>
      </c>
      <c r="BC1147" s="28">
        <v>0</v>
      </c>
      <c r="BD1147" s="28">
        <v>0</v>
      </c>
      <c r="BE1147" s="28">
        <v>0</v>
      </c>
      <c r="BF1147" s="28">
        <v>0</v>
      </c>
      <c r="BG1147" s="28">
        <v>0</v>
      </c>
      <c r="BH1147" s="28">
        <v>0</v>
      </c>
      <c r="BI1147" s="28">
        <v>0</v>
      </c>
      <c r="BJ1147" s="28">
        <v>0</v>
      </c>
      <c r="BK1147" s="28">
        <v>0</v>
      </c>
      <c r="BL1147" s="28">
        <v>0</v>
      </c>
      <c r="BM1147" s="28">
        <v>0</v>
      </c>
      <c r="BN1147" s="28">
        <v>0</v>
      </c>
      <c r="BO1147" s="28">
        <v>0</v>
      </c>
      <c r="BP1147" s="28">
        <v>0</v>
      </c>
      <c r="BQ1147" s="28">
        <v>0</v>
      </c>
      <c r="BR1147" s="28">
        <v>0</v>
      </c>
      <c r="BS1147" s="28">
        <v>0</v>
      </c>
      <c r="BT1147" s="28">
        <v>0</v>
      </c>
      <c r="BU1147" s="28">
        <v>0</v>
      </c>
      <c r="BV1147" s="31">
        <f t="shared" si="470"/>
        <v>0</v>
      </c>
      <c r="BW1147" s="31">
        <f t="shared" si="466"/>
        <v>0</v>
      </c>
      <c r="BX1147" s="31">
        <f t="shared" si="467"/>
        <v>0</v>
      </c>
      <c r="BY1147" s="31">
        <f t="shared" si="468"/>
        <v>0</v>
      </c>
      <c r="BZ1147" s="31">
        <f t="shared" si="469"/>
        <v>0</v>
      </c>
      <c r="CA1147" s="31">
        <f t="shared" si="471"/>
        <v>0</v>
      </c>
      <c r="CB1147" s="31">
        <f t="shared" si="472"/>
        <v>0</v>
      </c>
      <c r="CC1147" s="31">
        <f t="shared" si="473"/>
        <v>0</v>
      </c>
      <c r="CD1147" s="31">
        <f t="shared" si="474"/>
        <v>0</v>
      </c>
      <c r="CE1147" s="31">
        <f t="shared" si="475"/>
        <v>0</v>
      </c>
      <c r="CF1147" s="85" t="s">
        <v>1402</v>
      </c>
    </row>
    <row r="1148" spans="1:84" ht="49.5" customHeight="1" x14ac:dyDescent="0.25">
      <c r="A1148" s="7" t="s">
        <v>162</v>
      </c>
      <c r="B1148" s="18" t="s">
        <v>270</v>
      </c>
      <c r="C1148" s="8" t="s">
        <v>753</v>
      </c>
      <c r="D1148" s="63">
        <v>2015</v>
      </c>
      <c r="E1148" s="63">
        <v>2015</v>
      </c>
      <c r="F1148" s="63" t="s">
        <v>1358</v>
      </c>
      <c r="G1148" s="64">
        <v>0</v>
      </c>
      <c r="H1148" s="64">
        <f t="shared" si="460"/>
        <v>0</v>
      </c>
      <c r="I1148" s="31" t="s">
        <v>1358</v>
      </c>
      <c r="J1148" s="31">
        <v>0</v>
      </c>
      <c r="K1148" s="31">
        <f t="shared" si="461"/>
        <v>0</v>
      </c>
      <c r="L1148" s="31" t="s">
        <v>1358</v>
      </c>
      <c r="M1148" s="64">
        <v>0</v>
      </c>
      <c r="N1148" s="31">
        <v>0</v>
      </c>
      <c r="O1148" s="65">
        <v>0</v>
      </c>
      <c r="P1148" s="28">
        <v>0</v>
      </c>
      <c r="Q1148" s="28">
        <v>3.178691052624</v>
      </c>
      <c r="R1148" s="31">
        <v>3.6554947105175999</v>
      </c>
      <c r="S1148" s="31">
        <f t="shared" si="458"/>
        <v>0.96175191999999998</v>
      </c>
      <c r="T1148" s="31">
        <f t="shared" si="459"/>
        <v>1.9382262516000002</v>
      </c>
      <c r="U1148" s="31">
        <f t="shared" si="465"/>
        <v>0.96175191999999998</v>
      </c>
      <c r="V1148" s="31">
        <f t="shared" si="462"/>
        <v>0</v>
      </c>
      <c r="W1148" s="31">
        <f t="shared" si="449"/>
        <v>0.96911312580000009</v>
      </c>
      <c r="X1148" s="31">
        <v>0.96175191999999998</v>
      </c>
      <c r="Y1148" s="28">
        <v>0</v>
      </c>
      <c r="Z1148" s="28">
        <v>0</v>
      </c>
      <c r="AA1148" s="28">
        <v>0</v>
      </c>
      <c r="AB1148" s="28">
        <v>0</v>
      </c>
      <c r="AC1148" s="28">
        <v>0.96911312580000009</v>
      </c>
      <c r="AD1148" s="28">
        <v>0</v>
      </c>
      <c r="AE1148" s="28">
        <v>0</v>
      </c>
      <c r="AF1148" s="28">
        <v>0.96911312580000009</v>
      </c>
      <c r="AG1148" s="28">
        <v>0</v>
      </c>
      <c r="AH1148" s="28">
        <v>0</v>
      </c>
      <c r="AI1148" s="28">
        <v>0</v>
      </c>
      <c r="AJ1148" s="28">
        <v>0</v>
      </c>
      <c r="AK1148" s="28">
        <v>0</v>
      </c>
      <c r="AL1148" s="28">
        <v>0</v>
      </c>
      <c r="AM1148" s="28">
        <v>0</v>
      </c>
      <c r="AN1148" s="28">
        <v>0</v>
      </c>
      <c r="AO1148" s="28">
        <v>0</v>
      </c>
      <c r="AP1148" s="28">
        <v>0</v>
      </c>
      <c r="AQ1148" s="28">
        <v>0</v>
      </c>
      <c r="AR1148" s="28">
        <v>0</v>
      </c>
      <c r="AS1148" s="28">
        <v>0</v>
      </c>
      <c r="AT1148" s="28">
        <v>0</v>
      </c>
      <c r="AU1148" s="28">
        <v>0</v>
      </c>
      <c r="AV1148" s="28">
        <v>0</v>
      </c>
      <c r="AW1148" s="28">
        <v>0</v>
      </c>
      <c r="AX1148" s="28">
        <v>0</v>
      </c>
      <c r="AY1148" s="28">
        <v>0</v>
      </c>
      <c r="AZ1148" s="28">
        <v>0</v>
      </c>
      <c r="BA1148" s="28">
        <v>0</v>
      </c>
      <c r="BB1148" s="28">
        <v>0</v>
      </c>
      <c r="BC1148" s="28">
        <v>0</v>
      </c>
      <c r="BD1148" s="28">
        <v>0</v>
      </c>
      <c r="BE1148" s="28">
        <v>0</v>
      </c>
      <c r="BF1148" s="28">
        <v>0</v>
      </c>
      <c r="BG1148" s="28">
        <v>0</v>
      </c>
      <c r="BH1148" s="28">
        <v>0</v>
      </c>
      <c r="BI1148" s="28">
        <v>0</v>
      </c>
      <c r="BJ1148" s="28">
        <v>0</v>
      </c>
      <c r="BK1148" s="28">
        <v>0</v>
      </c>
      <c r="BL1148" s="28">
        <v>0</v>
      </c>
      <c r="BM1148" s="28">
        <v>0</v>
      </c>
      <c r="BN1148" s="28">
        <v>0</v>
      </c>
      <c r="BO1148" s="28">
        <v>0</v>
      </c>
      <c r="BP1148" s="28">
        <v>0</v>
      </c>
      <c r="BQ1148" s="28">
        <v>0</v>
      </c>
      <c r="BR1148" s="28">
        <v>0</v>
      </c>
      <c r="BS1148" s="28">
        <v>0</v>
      </c>
      <c r="BT1148" s="28">
        <v>0</v>
      </c>
      <c r="BU1148" s="28">
        <v>0</v>
      </c>
      <c r="BV1148" s="31">
        <f t="shared" si="470"/>
        <v>0</v>
      </c>
      <c r="BW1148" s="31">
        <f t="shared" si="466"/>
        <v>0</v>
      </c>
      <c r="BX1148" s="31">
        <f t="shared" si="467"/>
        <v>0</v>
      </c>
      <c r="BY1148" s="31">
        <f t="shared" si="468"/>
        <v>0</v>
      </c>
      <c r="BZ1148" s="31">
        <f t="shared" si="469"/>
        <v>0</v>
      </c>
      <c r="CA1148" s="31">
        <f t="shared" si="471"/>
        <v>0</v>
      </c>
      <c r="CB1148" s="31">
        <f t="shared" si="472"/>
        <v>0</v>
      </c>
      <c r="CC1148" s="31">
        <f t="shared" si="473"/>
        <v>0</v>
      </c>
      <c r="CD1148" s="31">
        <f t="shared" si="474"/>
        <v>0</v>
      </c>
      <c r="CE1148" s="31">
        <f t="shared" si="475"/>
        <v>0</v>
      </c>
      <c r="CF1148" s="85" t="s">
        <v>1402</v>
      </c>
    </row>
    <row r="1149" spans="1:84" ht="49.5" customHeight="1" x14ac:dyDescent="0.25">
      <c r="A1149" s="7" t="s">
        <v>162</v>
      </c>
      <c r="B1149" s="18" t="s">
        <v>271</v>
      </c>
      <c r="C1149" s="8" t="s">
        <v>754</v>
      </c>
      <c r="D1149" s="63">
        <v>2015</v>
      </c>
      <c r="E1149" s="63">
        <v>2015</v>
      </c>
      <c r="F1149" s="63" t="s">
        <v>1358</v>
      </c>
      <c r="G1149" s="64">
        <v>0</v>
      </c>
      <c r="H1149" s="64">
        <f t="shared" si="460"/>
        <v>0</v>
      </c>
      <c r="I1149" s="31" t="s">
        <v>1358</v>
      </c>
      <c r="J1149" s="31">
        <v>0</v>
      </c>
      <c r="K1149" s="31">
        <f t="shared" si="461"/>
        <v>0</v>
      </c>
      <c r="L1149" s="31" t="s">
        <v>1358</v>
      </c>
      <c r="M1149" s="64">
        <v>0</v>
      </c>
      <c r="N1149" s="31">
        <v>0</v>
      </c>
      <c r="O1149" s="65">
        <v>0</v>
      </c>
      <c r="P1149" s="28">
        <v>0</v>
      </c>
      <c r="Q1149" s="28">
        <v>0.8011701294239999</v>
      </c>
      <c r="R1149" s="31">
        <v>0.92134564883759984</v>
      </c>
      <c r="S1149" s="31">
        <f t="shared" si="458"/>
        <v>0.30123039999999995</v>
      </c>
      <c r="T1149" s="31">
        <f t="shared" si="459"/>
        <v>0.48851837159999995</v>
      </c>
      <c r="U1149" s="31">
        <f t="shared" si="465"/>
        <v>0.30123039999999995</v>
      </c>
      <c r="V1149" s="31">
        <f t="shared" si="462"/>
        <v>0</v>
      </c>
      <c r="W1149" s="31">
        <f t="shared" si="449"/>
        <v>0.24425918579999997</v>
      </c>
      <c r="X1149" s="31">
        <v>0.30123039999999995</v>
      </c>
      <c r="Y1149" s="28">
        <v>0</v>
      </c>
      <c r="Z1149" s="28">
        <v>0</v>
      </c>
      <c r="AA1149" s="28">
        <v>0</v>
      </c>
      <c r="AB1149" s="28">
        <v>0</v>
      </c>
      <c r="AC1149" s="28">
        <v>0.24425918579999997</v>
      </c>
      <c r="AD1149" s="28">
        <v>0</v>
      </c>
      <c r="AE1149" s="28">
        <v>0</v>
      </c>
      <c r="AF1149" s="28">
        <v>0.24425918579999997</v>
      </c>
      <c r="AG1149" s="28">
        <v>0</v>
      </c>
      <c r="AH1149" s="28">
        <v>0</v>
      </c>
      <c r="AI1149" s="28">
        <v>0</v>
      </c>
      <c r="AJ1149" s="28">
        <v>0</v>
      </c>
      <c r="AK1149" s="28">
        <v>0</v>
      </c>
      <c r="AL1149" s="28">
        <v>0</v>
      </c>
      <c r="AM1149" s="28">
        <v>0</v>
      </c>
      <c r="AN1149" s="28">
        <v>0</v>
      </c>
      <c r="AO1149" s="28">
        <v>0</v>
      </c>
      <c r="AP1149" s="28">
        <v>0</v>
      </c>
      <c r="AQ1149" s="28">
        <v>0</v>
      </c>
      <c r="AR1149" s="28">
        <v>0</v>
      </c>
      <c r="AS1149" s="28">
        <v>0</v>
      </c>
      <c r="AT1149" s="28">
        <v>0</v>
      </c>
      <c r="AU1149" s="28">
        <v>0</v>
      </c>
      <c r="AV1149" s="28">
        <v>0</v>
      </c>
      <c r="AW1149" s="28">
        <v>0</v>
      </c>
      <c r="AX1149" s="28">
        <v>0</v>
      </c>
      <c r="AY1149" s="28">
        <v>0</v>
      </c>
      <c r="AZ1149" s="28">
        <v>0</v>
      </c>
      <c r="BA1149" s="28">
        <v>0</v>
      </c>
      <c r="BB1149" s="28">
        <v>0</v>
      </c>
      <c r="BC1149" s="28">
        <v>0</v>
      </c>
      <c r="BD1149" s="28">
        <v>0</v>
      </c>
      <c r="BE1149" s="28">
        <v>0</v>
      </c>
      <c r="BF1149" s="28">
        <v>0</v>
      </c>
      <c r="BG1149" s="28">
        <v>0</v>
      </c>
      <c r="BH1149" s="28">
        <v>0</v>
      </c>
      <c r="BI1149" s="28">
        <v>0</v>
      </c>
      <c r="BJ1149" s="28">
        <v>0</v>
      </c>
      <c r="BK1149" s="28">
        <v>0</v>
      </c>
      <c r="BL1149" s="28">
        <v>0</v>
      </c>
      <c r="BM1149" s="28">
        <v>0</v>
      </c>
      <c r="BN1149" s="28">
        <v>0</v>
      </c>
      <c r="BO1149" s="28">
        <v>0</v>
      </c>
      <c r="BP1149" s="28">
        <v>0</v>
      </c>
      <c r="BQ1149" s="28">
        <v>0</v>
      </c>
      <c r="BR1149" s="28">
        <v>0</v>
      </c>
      <c r="BS1149" s="28">
        <v>0</v>
      </c>
      <c r="BT1149" s="28">
        <v>0</v>
      </c>
      <c r="BU1149" s="28">
        <v>0</v>
      </c>
      <c r="BV1149" s="31">
        <f t="shared" si="470"/>
        <v>0</v>
      </c>
      <c r="BW1149" s="31">
        <f t="shared" si="466"/>
        <v>0</v>
      </c>
      <c r="BX1149" s="31">
        <f t="shared" si="467"/>
        <v>0</v>
      </c>
      <c r="BY1149" s="31">
        <f t="shared" si="468"/>
        <v>0</v>
      </c>
      <c r="BZ1149" s="31">
        <f t="shared" si="469"/>
        <v>0</v>
      </c>
      <c r="CA1149" s="31">
        <f t="shared" si="471"/>
        <v>0</v>
      </c>
      <c r="CB1149" s="31">
        <f t="shared" si="472"/>
        <v>0</v>
      </c>
      <c r="CC1149" s="31">
        <f t="shared" si="473"/>
        <v>0</v>
      </c>
      <c r="CD1149" s="31">
        <f t="shared" si="474"/>
        <v>0</v>
      </c>
      <c r="CE1149" s="31">
        <f t="shared" si="475"/>
        <v>0</v>
      </c>
      <c r="CF1149" s="85" t="s">
        <v>1402</v>
      </c>
    </row>
    <row r="1150" spans="1:84" ht="49.5" customHeight="1" x14ac:dyDescent="0.25">
      <c r="A1150" s="7" t="s">
        <v>162</v>
      </c>
      <c r="B1150" s="18" t="s">
        <v>272</v>
      </c>
      <c r="C1150" s="8" t="s">
        <v>755</v>
      </c>
      <c r="D1150" s="63">
        <v>2015</v>
      </c>
      <c r="E1150" s="63">
        <v>2015</v>
      </c>
      <c r="F1150" s="63" t="s">
        <v>1358</v>
      </c>
      <c r="G1150" s="64">
        <v>0</v>
      </c>
      <c r="H1150" s="64">
        <f t="shared" si="460"/>
        <v>0</v>
      </c>
      <c r="I1150" s="31" t="s">
        <v>1358</v>
      </c>
      <c r="J1150" s="31">
        <v>0</v>
      </c>
      <c r="K1150" s="31">
        <f t="shared" si="461"/>
        <v>0</v>
      </c>
      <c r="L1150" s="31" t="s">
        <v>1358</v>
      </c>
      <c r="M1150" s="64">
        <v>0</v>
      </c>
      <c r="N1150" s="31">
        <v>0</v>
      </c>
      <c r="O1150" s="65">
        <v>0</v>
      </c>
      <c r="P1150" s="28">
        <v>0</v>
      </c>
      <c r="Q1150" s="28">
        <v>14.740345326847999</v>
      </c>
      <c r="R1150" s="31">
        <v>16.951397125875197</v>
      </c>
      <c r="S1150" s="31">
        <f t="shared" si="458"/>
        <v>4.4387823999999991</v>
      </c>
      <c r="T1150" s="31">
        <f t="shared" si="459"/>
        <v>8.9880154432000001</v>
      </c>
      <c r="U1150" s="31">
        <f t="shared" si="465"/>
        <v>4.4387823999999991</v>
      </c>
      <c r="V1150" s="31">
        <f t="shared" si="462"/>
        <v>0</v>
      </c>
      <c r="W1150" s="31">
        <f t="shared" si="449"/>
        <v>4.4940077216000001</v>
      </c>
      <c r="X1150" s="31">
        <v>4.4387823999999991</v>
      </c>
      <c r="Y1150" s="28">
        <v>0</v>
      </c>
      <c r="Z1150" s="28">
        <v>0</v>
      </c>
      <c r="AA1150" s="28">
        <v>0</v>
      </c>
      <c r="AB1150" s="28">
        <v>0</v>
      </c>
      <c r="AC1150" s="28">
        <v>4.4940077216000001</v>
      </c>
      <c r="AD1150" s="28">
        <v>0</v>
      </c>
      <c r="AE1150" s="28">
        <v>0</v>
      </c>
      <c r="AF1150" s="28">
        <v>4.4940077216000001</v>
      </c>
      <c r="AG1150" s="28">
        <v>0</v>
      </c>
      <c r="AH1150" s="28">
        <v>0</v>
      </c>
      <c r="AI1150" s="28">
        <v>0</v>
      </c>
      <c r="AJ1150" s="28">
        <v>0</v>
      </c>
      <c r="AK1150" s="28">
        <v>0</v>
      </c>
      <c r="AL1150" s="28">
        <v>0</v>
      </c>
      <c r="AM1150" s="28">
        <v>0</v>
      </c>
      <c r="AN1150" s="28">
        <v>0</v>
      </c>
      <c r="AO1150" s="28">
        <v>0</v>
      </c>
      <c r="AP1150" s="28">
        <v>0</v>
      </c>
      <c r="AQ1150" s="28">
        <v>0</v>
      </c>
      <c r="AR1150" s="28">
        <v>0</v>
      </c>
      <c r="AS1150" s="28">
        <v>0</v>
      </c>
      <c r="AT1150" s="28">
        <v>0</v>
      </c>
      <c r="AU1150" s="28">
        <v>0</v>
      </c>
      <c r="AV1150" s="28">
        <v>0</v>
      </c>
      <c r="AW1150" s="28">
        <v>0</v>
      </c>
      <c r="AX1150" s="28">
        <v>0</v>
      </c>
      <c r="AY1150" s="28">
        <v>0</v>
      </c>
      <c r="AZ1150" s="28">
        <v>0</v>
      </c>
      <c r="BA1150" s="28">
        <v>0</v>
      </c>
      <c r="BB1150" s="28">
        <v>0</v>
      </c>
      <c r="BC1150" s="28">
        <v>0</v>
      </c>
      <c r="BD1150" s="28">
        <v>0</v>
      </c>
      <c r="BE1150" s="28">
        <v>0</v>
      </c>
      <c r="BF1150" s="28">
        <v>0</v>
      </c>
      <c r="BG1150" s="28">
        <v>0</v>
      </c>
      <c r="BH1150" s="28">
        <v>0</v>
      </c>
      <c r="BI1150" s="28">
        <v>0</v>
      </c>
      <c r="BJ1150" s="28">
        <v>0</v>
      </c>
      <c r="BK1150" s="28">
        <v>0</v>
      </c>
      <c r="BL1150" s="28">
        <v>0</v>
      </c>
      <c r="BM1150" s="28">
        <v>0</v>
      </c>
      <c r="BN1150" s="28">
        <v>0</v>
      </c>
      <c r="BO1150" s="28">
        <v>0</v>
      </c>
      <c r="BP1150" s="28">
        <v>0</v>
      </c>
      <c r="BQ1150" s="28">
        <v>0</v>
      </c>
      <c r="BR1150" s="28">
        <v>0</v>
      </c>
      <c r="BS1150" s="28">
        <v>0</v>
      </c>
      <c r="BT1150" s="28">
        <v>0</v>
      </c>
      <c r="BU1150" s="28">
        <v>0</v>
      </c>
      <c r="BV1150" s="31">
        <f t="shared" si="470"/>
        <v>0</v>
      </c>
      <c r="BW1150" s="31">
        <f t="shared" si="466"/>
        <v>0</v>
      </c>
      <c r="BX1150" s="31">
        <f t="shared" si="467"/>
        <v>0</v>
      </c>
      <c r="BY1150" s="31">
        <f t="shared" si="468"/>
        <v>0</v>
      </c>
      <c r="BZ1150" s="31">
        <f t="shared" si="469"/>
        <v>0</v>
      </c>
      <c r="CA1150" s="31">
        <f t="shared" si="471"/>
        <v>0</v>
      </c>
      <c r="CB1150" s="31">
        <f t="shared" si="472"/>
        <v>0</v>
      </c>
      <c r="CC1150" s="31">
        <f t="shared" si="473"/>
        <v>0</v>
      </c>
      <c r="CD1150" s="31">
        <f t="shared" si="474"/>
        <v>0</v>
      </c>
      <c r="CE1150" s="31">
        <f t="shared" si="475"/>
        <v>0</v>
      </c>
      <c r="CF1150" s="85" t="s">
        <v>1402</v>
      </c>
    </row>
    <row r="1151" spans="1:84" ht="49.5" customHeight="1" x14ac:dyDescent="0.25">
      <c r="A1151" s="7" t="s">
        <v>162</v>
      </c>
      <c r="B1151" s="18" t="s">
        <v>273</v>
      </c>
      <c r="C1151" s="8" t="s">
        <v>756</v>
      </c>
      <c r="D1151" s="63">
        <v>2015</v>
      </c>
      <c r="E1151" s="63">
        <v>2015</v>
      </c>
      <c r="F1151" s="63" t="s">
        <v>1358</v>
      </c>
      <c r="G1151" s="64">
        <v>0</v>
      </c>
      <c r="H1151" s="64">
        <f t="shared" si="460"/>
        <v>0</v>
      </c>
      <c r="I1151" s="31" t="s">
        <v>1358</v>
      </c>
      <c r="J1151" s="31">
        <v>0</v>
      </c>
      <c r="K1151" s="31">
        <f t="shared" si="461"/>
        <v>0</v>
      </c>
      <c r="L1151" s="31" t="s">
        <v>1358</v>
      </c>
      <c r="M1151" s="64">
        <v>0</v>
      </c>
      <c r="N1151" s="31">
        <v>0</v>
      </c>
      <c r="O1151" s="65">
        <v>0</v>
      </c>
      <c r="P1151" s="28">
        <v>0</v>
      </c>
      <c r="Q1151" s="28">
        <v>0.87779491527999998</v>
      </c>
      <c r="R1151" s="31">
        <v>1.0094641525719998</v>
      </c>
      <c r="S1151" s="31">
        <f t="shared" si="458"/>
        <v>0.32872439999999997</v>
      </c>
      <c r="T1151" s="31">
        <f t="shared" si="459"/>
        <v>0.53524080200000002</v>
      </c>
      <c r="U1151" s="31">
        <f t="shared" si="465"/>
        <v>0.32872439999999997</v>
      </c>
      <c r="V1151" s="31">
        <f t="shared" si="462"/>
        <v>0</v>
      </c>
      <c r="W1151" s="31">
        <f t="shared" si="449"/>
        <v>0.26762040100000001</v>
      </c>
      <c r="X1151" s="31">
        <v>0.32872439999999997</v>
      </c>
      <c r="Y1151" s="28">
        <v>0</v>
      </c>
      <c r="Z1151" s="28">
        <v>0</v>
      </c>
      <c r="AA1151" s="28">
        <v>0</v>
      </c>
      <c r="AB1151" s="28">
        <v>0</v>
      </c>
      <c r="AC1151" s="28">
        <v>0.26762040100000001</v>
      </c>
      <c r="AD1151" s="28">
        <v>0</v>
      </c>
      <c r="AE1151" s="28">
        <v>0</v>
      </c>
      <c r="AF1151" s="28">
        <v>0.26762040100000001</v>
      </c>
      <c r="AG1151" s="28">
        <v>0</v>
      </c>
      <c r="AH1151" s="28">
        <v>0</v>
      </c>
      <c r="AI1151" s="28">
        <v>0</v>
      </c>
      <c r="AJ1151" s="28">
        <v>0</v>
      </c>
      <c r="AK1151" s="28">
        <v>0</v>
      </c>
      <c r="AL1151" s="28">
        <v>0</v>
      </c>
      <c r="AM1151" s="28">
        <v>0</v>
      </c>
      <c r="AN1151" s="28">
        <v>0</v>
      </c>
      <c r="AO1151" s="28">
        <v>0</v>
      </c>
      <c r="AP1151" s="28">
        <v>0</v>
      </c>
      <c r="AQ1151" s="28">
        <v>0</v>
      </c>
      <c r="AR1151" s="28">
        <v>0</v>
      </c>
      <c r="AS1151" s="28">
        <v>0</v>
      </c>
      <c r="AT1151" s="28">
        <v>0</v>
      </c>
      <c r="AU1151" s="28">
        <v>0</v>
      </c>
      <c r="AV1151" s="28">
        <v>0</v>
      </c>
      <c r="AW1151" s="28">
        <v>0</v>
      </c>
      <c r="AX1151" s="28">
        <v>0</v>
      </c>
      <c r="AY1151" s="28">
        <v>0</v>
      </c>
      <c r="AZ1151" s="28">
        <v>0</v>
      </c>
      <c r="BA1151" s="28">
        <v>0</v>
      </c>
      <c r="BB1151" s="28">
        <v>0</v>
      </c>
      <c r="BC1151" s="28">
        <v>0</v>
      </c>
      <c r="BD1151" s="28">
        <v>0</v>
      </c>
      <c r="BE1151" s="28">
        <v>0</v>
      </c>
      <c r="BF1151" s="28">
        <v>0</v>
      </c>
      <c r="BG1151" s="28">
        <v>0</v>
      </c>
      <c r="BH1151" s="28">
        <v>0</v>
      </c>
      <c r="BI1151" s="28">
        <v>0</v>
      </c>
      <c r="BJ1151" s="28">
        <v>0</v>
      </c>
      <c r="BK1151" s="28">
        <v>0</v>
      </c>
      <c r="BL1151" s="28">
        <v>0</v>
      </c>
      <c r="BM1151" s="28">
        <v>0</v>
      </c>
      <c r="BN1151" s="28">
        <v>0</v>
      </c>
      <c r="BO1151" s="28">
        <v>0</v>
      </c>
      <c r="BP1151" s="28">
        <v>0</v>
      </c>
      <c r="BQ1151" s="28">
        <v>0</v>
      </c>
      <c r="BR1151" s="28">
        <v>0</v>
      </c>
      <c r="BS1151" s="28">
        <v>0</v>
      </c>
      <c r="BT1151" s="28">
        <v>0</v>
      </c>
      <c r="BU1151" s="28">
        <v>0</v>
      </c>
      <c r="BV1151" s="31">
        <f t="shared" si="470"/>
        <v>0</v>
      </c>
      <c r="BW1151" s="31">
        <f t="shared" si="466"/>
        <v>0</v>
      </c>
      <c r="BX1151" s="31">
        <f t="shared" si="467"/>
        <v>0</v>
      </c>
      <c r="BY1151" s="31">
        <f t="shared" si="468"/>
        <v>0</v>
      </c>
      <c r="BZ1151" s="31">
        <f t="shared" si="469"/>
        <v>0</v>
      </c>
      <c r="CA1151" s="31">
        <f t="shared" si="471"/>
        <v>0</v>
      </c>
      <c r="CB1151" s="31">
        <f t="shared" si="472"/>
        <v>0</v>
      </c>
      <c r="CC1151" s="31">
        <f t="shared" si="473"/>
        <v>0</v>
      </c>
      <c r="CD1151" s="31">
        <f t="shared" si="474"/>
        <v>0</v>
      </c>
      <c r="CE1151" s="31">
        <f t="shared" si="475"/>
        <v>0</v>
      </c>
      <c r="CF1151" s="85" t="s">
        <v>1402</v>
      </c>
    </row>
    <row r="1152" spans="1:84" ht="49.5" customHeight="1" x14ac:dyDescent="0.25">
      <c r="A1152" s="7" t="s">
        <v>162</v>
      </c>
      <c r="B1152" s="18" t="s">
        <v>274</v>
      </c>
      <c r="C1152" s="8" t="s">
        <v>757</v>
      </c>
      <c r="D1152" s="63">
        <v>2015</v>
      </c>
      <c r="E1152" s="63">
        <v>2015</v>
      </c>
      <c r="F1152" s="63" t="s">
        <v>1358</v>
      </c>
      <c r="G1152" s="64">
        <v>0</v>
      </c>
      <c r="H1152" s="64">
        <f t="shared" si="460"/>
        <v>0</v>
      </c>
      <c r="I1152" s="31" t="s">
        <v>1358</v>
      </c>
      <c r="J1152" s="31">
        <v>0</v>
      </c>
      <c r="K1152" s="31">
        <f t="shared" si="461"/>
        <v>0</v>
      </c>
      <c r="L1152" s="31" t="s">
        <v>1358</v>
      </c>
      <c r="M1152" s="64">
        <v>0</v>
      </c>
      <c r="N1152" s="31">
        <v>0</v>
      </c>
      <c r="O1152" s="65">
        <v>0</v>
      </c>
      <c r="P1152" s="28">
        <v>0</v>
      </c>
      <c r="Q1152" s="28">
        <v>3.1499943588639998</v>
      </c>
      <c r="R1152" s="31">
        <v>3.6224935126935995</v>
      </c>
      <c r="S1152" s="31">
        <f t="shared" si="458"/>
        <v>0.96190414000000002</v>
      </c>
      <c r="T1152" s="31">
        <f t="shared" si="459"/>
        <v>1.9207282675999999</v>
      </c>
      <c r="U1152" s="31">
        <f t="shared" si="465"/>
        <v>0.96190414000000002</v>
      </c>
      <c r="V1152" s="31">
        <f t="shared" si="462"/>
        <v>0</v>
      </c>
      <c r="W1152" s="31">
        <f t="shared" si="449"/>
        <v>0.96036413379999996</v>
      </c>
      <c r="X1152" s="31">
        <v>0.96190414000000002</v>
      </c>
      <c r="Y1152" s="28">
        <v>0</v>
      </c>
      <c r="Z1152" s="28">
        <v>0</v>
      </c>
      <c r="AA1152" s="28">
        <v>0</v>
      </c>
      <c r="AB1152" s="28">
        <v>0</v>
      </c>
      <c r="AC1152" s="28">
        <v>0.96036413379999996</v>
      </c>
      <c r="AD1152" s="28">
        <v>0</v>
      </c>
      <c r="AE1152" s="28">
        <v>0</v>
      </c>
      <c r="AF1152" s="28">
        <v>0.96036413379999996</v>
      </c>
      <c r="AG1152" s="28">
        <v>0</v>
      </c>
      <c r="AH1152" s="28">
        <v>0</v>
      </c>
      <c r="AI1152" s="28">
        <v>0</v>
      </c>
      <c r="AJ1152" s="28">
        <v>0</v>
      </c>
      <c r="AK1152" s="28">
        <v>0</v>
      </c>
      <c r="AL1152" s="28">
        <v>0</v>
      </c>
      <c r="AM1152" s="28">
        <v>0</v>
      </c>
      <c r="AN1152" s="28">
        <v>0</v>
      </c>
      <c r="AO1152" s="28">
        <v>0</v>
      </c>
      <c r="AP1152" s="28">
        <v>0</v>
      </c>
      <c r="AQ1152" s="28">
        <v>0</v>
      </c>
      <c r="AR1152" s="28">
        <v>0</v>
      </c>
      <c r="AS1152" s="28">
        <v>0</v>
      </c>
      <c r="AT1152" s="28">
        <v>0</v>
      </c>
      <c r="AU1152" s="28">
        <v>0</v>
      </c>
      <c r="AV1152" s="28">
        <v>0</v>
      </c>
      <c r="AW1152" s="28">
        <v>0</v>
      </c>
      <c r="AX1152" s="28">
        <v>0</v>
      </c>
      <c r="AY1152" s="28">
        <v>0</v>
      </c>
      <c r="AZ1152" s="28">
        <v>0</v>
      </c>
      <c r="BA1152" s="28">
        <v>0</v>
      </c>
      <c r="BB1152" s="28">
        <v>0</v>
      </c>
      <c r="BC1152" s="28">
        <v>0</v>
      </c>
      <c r="BD1152" s="28">
        <v>0</v>
      </c>
      <c r="BE1152" s="28">
        <v>0</v>
      </c>
      <c r="BF1152" s="28">
        <v>0</v>
      </c>
      <c r="BG1152" s="28">
        <v>0</v>
      </c>
      <c r="BH1152" s="28">
        <v>0</v>
      </c>
      <c r="BI1152" s="28">
        <v>0</v>
      </c>
      <c r="BJ1152" s="28">
        <v>0</v>
      </c>
      <c r="BK1152" s="28">
        <v>0</v>
      </c>
      <c r="BL1152" s="28">
        <v>0</v>
      </c>
      <c r="BM1152" s="28">
        <v>0</v>
      </c>
      <c r="BN1152" s="28">
        <v>0</v>
      </c>
      <c r="BO1152" s="28">
        <v>0</v>
      </c>
      <c r="BP1152" s="28">
        <v>0</v>
      </c>
      <c r="BQ1152" s="28">
        <v>0</v>
      </c>
      <c r="BR1152" s="28">
        <v>0</v>
      </c>
      <c r="BS1152" s="28">
        <v>0</v>
      </c>
      <c r="BT1152" s="28">
        <v>0</v>
      </c>
      <c r="BU1152" s="28">
        <v>0</v>
      </c>
      <c r="BV1152" s="31">
        <f t="shared" si="470"/>
        <v>0</v>
      </c>
      <c r="BW1152" s="31">
        <f t="shared" si="466"/>
        <v>0</v>
      </c>
      <c r="BX1152" s="31">
        <f t="shared" si="467"/>
        <v>0</v>
      </c>
      <c r="BY1152" s="31">
        <f t="shared" si="468"/>
        <v>0</v>
      </c>
      <c r="BZ1152" s="31">
        <f t="shared" si="469"/>
        <v>0</v>
      </c>
      <c r="CA1152" s="31">
        <f t="shared" si="471"/>
        <v>0</v>
      </c>
      <c r="CB1152" s="31">
        <f t="shared" si="472"/>
        <v>0</v>
      </c>
      <c r="CC1152" s="31">
        <f t="shared" si="473"/>
        <v>0</v>
      </c>
      <c r="CD1152" s="31">
        <f t="shared" si="474"/>
        <v>0</v>
      </c>
      <c r="CE1152" s="31">
        <f t="shared" si="475"/>
        <v>0</v>
      </c>
      <c r="CF1152" s="85" t="s">
        <v>1402</v>
      </c>
    </row>
    <row r="1153" spans="1:84" ht="49.5" customHeight="1" x14ac:dyDescent="0.25">
      <c r="A1153" s="7" t="s">
        <v>162</v>
      </c>
      <c r="B1153" s="18" t="s">
        <v>275</v>
      </c>
      <c r="C1153" s="8" t="s">
        <v>758</v>
      </c>
      <c r="D1153" s="63">
        <v>2015</v>
      </c>
      <c r="E1153" s="63">
        <v>2015</v>
      </c>
      <c r="F1153" s="63" t="s">
        <v>1358</v>
      </c>
      <c r="G1153" s="64">
        <v>1.6181229773462785E-2</v>
      </c>
      <c r="H1153" s="64">
        <f t="shared" si="460"/>
        <v>0.1</v>
      </c>
      <c r="I1153" s="31" t="s">
        <v>890</v>
      </c>
      <c r="J1153" s="31">
        <v>1.6181229773462785E-2</v>
      </c>
      <c r="K1153" s="31">
        <f t="shared" si="461"/>
        <v>0.1</v>
      </c>
      <c r="L1153" s="31" t="s">
        <v>1358</v>
      </c>
      <c r="M1153" s="64">
        <v>0</v>
      </c>
      <c r="N1153" s="31">
        <v>0</v>
      </c>
      <c r="O1153" s="65">
        <v>0</v>
      </c>
      <c r="P1153" s="28">
        <v>0</v>
      </c>
      <c r="Q1153" s="28">
        <v>13.587556406799997</v>
      </c>
      <c r="R1153" s="31">
        <v>15.625689867819997</v>
      </c>
      <c r="S1153" s="31">
        <f t="shared" si="458"/>
        <v>4.3417155999999997</v>
      </c>
      <c r="T1153" s="31">
        <f t="shared" si="459"/>
        <v>8.2850953699999987</v>
      </c>
      <c r="U1153" s="31">
        <f t="shared" si="465"/>
        <v>4.3417155999999997</v>
      </c>
      <c r="V1153" s="31">
        <f t="shared" si="462"/>
        <v>0</v>
      </c>
      <c r="W1153" s="31">
        <f t="shared" si="449"/>
        <v>4.0925476849999995</v>
      </c>
      <c r="X1153" s="31">
        <v>4.3417155999999997</v>
      </c>
      <c r="Y1153" s="28">
        <v>0</v>
      </c>
      <c r="Z1153" s="28">
        <v>0</v>
      </c>
      <c r="AA1153" s="28">
        <v>0</v>
      </c>
      <c r="AB1153" s="28">
        <v>0</v>
      </c>
      <c r="AC1153" s="28">
        <v>4.0925476849999995</v>
      </c>
      <c r="AD1153" s="28">
        <v>0</v>
      </c>
      <c r="AE1153" s="28">
        <v>0</v>
      </c>
      <c r="AF1153" s="28">
        <v>4.0925476849999995</v>
      </c>
      <c r="AG1153" s="28">
        <v>0</v>
      </c>
      <c r="AH1153" s="28">
        <v>0</v>
      </c>
      <c r="AI1153" s="28">
        <v>0</v>
      </c>
      <c r="AJ1153" s="28">
        <v>0</v>
      </c>
      <c r="AK1153" s="28">
        <v>0</v>
      </c>
      <c r="AL1153" s="28">
        <v>0</v>
      </c>
      <c r="AM1153" s="28">
        <v>0.1</v>
      </c>
      <c r="AN1153" s="28">
        <v>0</v>
      </c>
      <c r="AO1153" s="28">
        <v>0</v>
      </c>
      <c r="AP1153" s="28">
        <v>0.1</v>
      </c>
      <c r="AQ1153" s="28">
        <v>0</v>
      </c>
      <c r="AR1153" s="28">
        <v>0</v>
      </c>
      <c r="AS1153" s="28">
        <v>0</v>
      </c>
      <c r="AT1153" s="28">
        <v>0</v>
      </c>
      <c r="AU1153" s="28">
        <v>0</v>
      </c>
      <c r="AV1153" s="28">
        <v>0</v>
      </c>
      <c r="AW1153" s="28">
        <v>0</v>
      </c>
      <c r="AX1153" s="28">
        <v>0</v>
      </c>
      <c r="AY1153" s="28">
        <v>0</v>
      </c>
      <c r="AZ1153" s="28">
        <v>0</v>
      </c>
      <c r="BA1153" s="28">
        <v>0</v>
      </c>
      <c r="BB1153" s="28">
        <v>0</v>
      </c>
      <c r="BC1153" s="28">
        <v>0</v>
      </c>
      <c r="BD1153" s="28">
        <v>0</v>
      </c>
      <c r="BE1153" s="28">
        <v>0</v>
      </c>
      <c r="BF1153" s="28">
        <v>0</v>
      </c>
      <c r="BG1153" s="28">
        <v>0</v>
      </c>
      <c r="BH1153" s="28">
        <v>0</v>
      </c>
      <c r="BI1153" s="28">
        <v>0</v>
      </c>
      <c r="BJ1153" s="28">
        <v>0</v>
      </c>
      <c r="BK1153" s="28">
        <v>0</v>
      </c>
      <c r="BL1153" s="28">
        <v>0</v>
      </c>
      <c r="BM1153" s="28">
        <v>0</v>
      </c>
      <c r="BN1153" s="28">
        <v>0</v>
      </c>
      <c r="BO1153" s="28">
        <v>0</v>
      </c>
      <c r="BP1153" s="28">
        <v>0</v>
      </c>
      <c r="BQ1153" s="28">
        <v>0</v>
      </c>
      <c r="BR1153" s="28">
        <v>0</v>
      </c>
      <c r="BS1153" s="28">
        <v>0</v>
      </c>
      <c r="BT1153" s="28">
        <v>0</v>
      </c>
      <c r="BU1153" s="28">
        <v>0</v>
      </c>
      <c r="BV1153" s="31">
        <f t="shared" si="470"/>
        <v>0.1</v>
      </c>
      <c r="BW1153" s="31">
        <f t="shared" si="466"/>
        <v>0</v>
      </c>
      <c r="BX1153" s="31">
        <f t="shared" si="467"/>
        <v>0</v>
      </c>
      <c r="BY1153" s="31">
        <f t="shared" si="468"/>
        <v>0.1</v>
      </c>
      <c r="BZ1153" s="31">
        <f t="shared" si="469"/>
        <v>0</v>
      </c>
      <c r="CA1153" s="31">
        <f t="shared" si="471"/>
        <v>0.1</v>
      </c>
      <c r="CB1153" s="31">
        <f t="shared" si="472"/>
        <v>0</v>
      </c>
      <c r="CC1153" s="31">
        <f t="shared" si="473"/>
        <v>0</v>
      </c>
      <c r="CD1153" s="31">
        <f t="shared" si="474"/>
        <v>0.1</v>
      </c>
      <c r="CE1153" s="31">
        <f t="shared" si="475"/>
        <v>0</v>
      </c>
      <c r="CF1153" s="85" t="s">
        <v>1402</v>
      </c>
    </row>
    <row r="1154" spans="1:84" ht="49.5" customHeight="1" x14ac:dyDescent="0.25">
      <c r="A1154" s="7" t="s">
        <v>162</v>
      </c>
      <c r="B1154" s="18" t="s">
        <v>276</v>
      </c>
      <c r="C1154" s="8" t="s">
        <v>759</v>
      </c>
      <c r="D1154" s="63">
        <v>2015</v>
      </c>
      <c r="E1154" s="63">
        <v>2015</v>
      </c>
      <c r="F1154" s="63" t="s">
        <v>1358</v>
      </c>
      <c r="G1154" s="64">
        <v>0</v>
      </c>
      <c r="H1154" s="64">
        <f t="shared" si="460"/>
        <v>0</v>
      </c>
      <c r="I1154" s="31" t="s">
        <v>1358</v>
      </c>
      <c r="J1154" s="31">
        <v>0</v>
      </c>
      <c r="K1154" s="31">
        <f t="shared" si="461"/>
        <v>0</v>
      </c>
      <c r="L1154" s="31" t="s">
        <v>1358</v>
      </c>
      <c r="M1154" s="64">
        <v>0</v>
      </c>
      <c r="N1154" s="31">
        <v>0</v>
      </c>
      <c r="O1154" s="65">
        <v>0</v>
      </c>
      <c r="P1154" s="28">
        <v>0</v>
      </c>
      <c r="Q1154" s="28">
        <v>0.9866203415535999</v>
      </c>
      <c r="R1154" s="31">
        <v>1.1346133927866398</v>
      </c>
      <c r="S1154" s="31">
        <f t="shared" si="458"/>
        <v>0.35221111999999993</v>
      </c>
      <c r="T1154" s="31">
        <f t="shared" si="459"/>
        <v>0.60159776923999997</v>
      </c>
      <c r="U1154" s="31">
        <f t="shared" si="465"/>
        <v>0.35221111999999993</v>
      </c>
      <c r="V1154" s="31">
        <f t="shared" si="462"/>
        <v>0</v>
      </c>
      <c r="W1154" s="31">
        <f t="shared" ref="W1154:W1216" si="476">AC1154+BQ1154</f>
        <v>0.30079888461999998</v>
      </c>
      <c r="X1154" s="31">
        <v>0.35221111999999993</v>
      </c>
      <c r="Y1154" s="28">
        <v>0</v>
      </c>
      <c r="Z1154" s="28">
        <v>0</v>
      </c>
      <c r="AA1154" s="28">
        <v>0</v>
      </c>
      <c r="AB1154" s="28">
        <v>0</v>
      </c>
      <c r="AC1154" s="28">
        <v>0.30079888461999998</v>
      </c>
      <c r="AD1154" s="28">
        <v>0</v>
      </c>
      <c r="AE1154" s="28">
        <v>0</v>
      </c>
      <c r="AF1154" s="28">
        <v>0.30079888461999998</v>
      </c>
      <c r="AG1154" s="28">
        <v>0</v>
      </c>
      <c r="AH1154" s="28">
        <v>0</v>
      </c>
      <c r="AI1154" s="28">
        <v>0</v>
      </c>
      <c r="AJ1154" s="28">
        <v>0</v>
      </c>
      <c r="AK1154" s="28">
        <v>0</v>
      </c>
      <c r="AL1154" s="28">
        <v>0</v>
      </c>
      <c r="AM1154" s="28">
        <v>0</v>
      </c>
      <c r="AN1154" s="28">
        <v>0</v>
      </c>
      <c r="AO1154" s="28">
        <v>0</v>
      </c>
      <c r="AP1154" s="28">
        <v>0</v>
      </c>
      <c r="AQ1154" s="28">
        <v>0</v>
      </c>
      <c r="AR1154" s="28">
        <v>0</v>
      </c>
      <c r="AS1154" s="28">
        <v>0</v>
      </c>
      <c r="AT1154" s="28">
        <v>0</v>
      </c>
      <c r="AU1154" s="28">
        <v>0</v>
      </c>
      <c r="AV1154" s="28">
        <v>0</v>
      </c>
      <c r="AW1154" s="28">
        <v>0</v>
      </c>
      <c r="AX1154" s="28">
        <v>0</v>
      </c>
      <c r="AY1154" s="28">
        <v>0</v>
      </c>
      <c r="AZ1154" s="28">
        <v>0</v>
      </c>
      <c r="BA1154" s="28">
        <v>0</v>
      </c>
      <c r="BB1154" s="28">
        <v>0</v>
      </c>
      <c r="BC1154" s="28">
        <v>0</v>
      </c>
      <c r="BD1154" s="28">
        <v>0</v>
      </c>
      <c r="BE1154" s="28">
        <v>0</v>
      </c>
      <c r="BF1154" s="28">
        <v>0</v>
      </c>
      <c r="BG1154" s="28">
        <v>0</v>
      </c>
      <c r="BH1154" s="28">
        <v>0</v>
      </c>
      <c r="BI1154" s="28">
        <v>0</v>
      </c>
      <c r="BJ1154" s="28">
        <v>0</v>
      </c>
      <c r="BK1154" s="28">
        <v>0</v>
      </c>
      <c r="BL1154" s="28">
        <v>0</v>
      </c>
      <c r="BM1154" s="28">
        <v>0</v>
      </c>
      <c r="BN1154" s="28">
        <v>0</v>
      </c>
      <c r="BO1154" s="28">
        <v>0</v>
      </c>
      <c r="BP1154" s="28">
        <v>0</v>
      </c>
      <c r="BQ1154" s="28">
        <v>0</v>
      </c>
      <c r="BR1154" s="28">
        <v>0</v>
      </c>
      <c r="BS1154" s="28">
        <v>0</v>
      </c>
      <c r="BT1154" s="28">
        <v>0</v>
      </c>
      <c r="BU1154" s="28">
        <v>0</v>
      </c>
      <c r="BV1154" s="31">
        <f t="shared" si="470"/>
        <v>0</v>
      </c>
      <c r="BW1154" s="31">
        <f t="shared" si="466"/>
        <v>0</v>
      </c>
      <c r="BX1154" s="31">
        <f t="shared" si="467"/>
        <v>0</v>
      </c>
      <c r="BY1154" s="31">
        <f t="shared" si="468"/>
        <v>0</v>
      </c>
      <c r="BZ1154" s="31">
        <f t="shared" si="469"/>
        <v>0</v>
      </c>
      <c r="CA1154" s="31">
        <f t="shared" si="471"/>
        <v>0</v>
      </c>
      <c r="CB1154" s="31">
        <f t="shared" si="472"/>
        <v>0</v>
      </c>
      <c r="CC1154" s="31">
        <f t="shared" si="473"/>
        <v>0</v>
      </c>
      <c r="CD1154" s="31">
        <f t="shared" si="474"/>
        <v>0</v>
      </c>
      <c r="CE1154" s="31">
        <f t="shared" si="475"/>
        <v>0</v>
      </c>
      <c r="CF1154" s="85" t="s">
        <v>1402</v>
      </c>
    </row>
    <row r="1155" spans="1:84" s="1" customFormat="1" ht="49.5" customHeight="1" x14ac:dyDescent="0.25">
      <c r="A1155" s="7" t="s">
        <v>162</v>
      </c>
      <c r="B1155" s="18" t="s">
        <v>393</v>
      </c>
      <c r="C1155" s="8" t="s">
        <v>548</v>
      </c>
      <c r="D1155" s="63">
        <v>2016</v>
      </c>
      <c r="E1155" s="63">
        <v>2016</v>
      </c>
      <c r="F1155" s="63" t="s">
        <v>1358</v>
      </c>
      <c r="G1155" s="64">
        <v>2.8225803150183148E-2</v>
      </c>
      <c r="H1155" s="64">
        <f t="shared" si="460"/>
        <v>0.15411288519999999</v>
      </c>
      <c r="I1155" s="31" t="s">
        <v>891</v>
      </c>
      <c r="J1155" s="31">
        <v>1.4112916703296702E-2</v>
      </c>
      <c r="K1155" s="31">
        <f t="shared" si="461"/>
        <v>7.705652519999999E-2</v>
      </c>
      <c r="L1155" s="67" t="s">
        <v>891</v>
      </c>
      <c r="M1155" s="64">
        <v>0</v>
      </c>
      <c r="N1155" s="31">
        <v>0</v>
      </c>
      <c r="O1155" s="65">
        <v>0.12637243040000001</v>
      </c>
      <c r="P1155" s="28">
        <v>0.14532829495999999</v>
      </c>
      <c r="Q1155" s="28">
        <v>0.12637270132799996</v>
      </c>
      <c r="R1155" s="31">
        <v>0.14532860652719995</v>
      </c>
      <c r="S1155" s="31">
        <f t="shared" si="458"/>
        <v>7.7056360000000004E-2</v>
      </c>
      <c r="T1155" s="31">
        <f t="shared" si="459"/>
        <v>7.705652519999999E-2</v>
      </c>
      <c r="U1155" s="31">
        <f t="shared" si="465"/>
        <v>7.7056360000000004E-2</v>
      </c>
      <c r="V1155" s="31">
        <f t="shared" si="462"/>
        <v>0</v>
      </c>
      <c r="W1155" s="31">
        <f t="shared" si="476"/>
        <v>0</v>
      </c>
      <c r="X1155" s="31">
        <v>0</v>
      </c>
      <c r="Y1155" s="28">
        <v>0</v>
      </c>
      <c r="Z1155" s="28">
        <v>0</v>
      </c>
      <c r="AA1155" s="28">
        <v>0</v>
      </c>
      <c r="AB1155" s="28">
        <v>0</v>
      </c>
      <c r="AC1155" s="28">
        <v>0</v>
      </c>
      <c r="AD1155" s="28">
        <v>0</v>
      </c>
      <c r="AE1155" s="28">
        <v>0</v>
      </c>
      <c r="AF1155" s="28">
        <v>0</v>
      </c>
      <c r="AG1155" s="28">
        <v>0</v>
      </c>
      <c r="AH1155" s="28">
        <v>7.7056360000000004E-2</v>
      </c>
      <c r="AI1155" s="28">
        <v>0</v>
      </c>
      <c r="AJ1155" s="28">
        <v>0</v>
      </c>
      <c r="AK1155" s="28">
        <v>7.7056360000000004E-2</v>
      </c>
      <c r="AL1155" s="28">
        <v>0</v>
      </c>
      <c r="AM1155" s="28">
        <v>7.705652519999999E-2</v>
      </c>
      <c r="AN1155" s="28">
        <v>0</v>
      </c>
      <c r="AO1155" s="28">
        <v>0</v>
      </c>
      <c r="AP1155" s="28">
        <v>7.705652519999999E-2</v>
      </c>
      <c r="AQ1155" s="28">
        <v>0</v>
      </c>
      <c r="AR1155" s="28">
        <v>0</v>
      </c>
      <c r="AS1155" s="28">
        <v>0</v>
      </c>
      <c r="AT1155" s="28">
        <v>0</v>
      </c>
      <c r="AU1155" s="28">
        <v>0</v>
      </c>
      <c r="AV1155" s="28">
        <v>0</v>
      </c>
      <c r="AW1155" s="28">
        <v>0</v>
      </c>
      <c r="AX1155" s="28">
        <v>0</v>
      </c>
      <c r="AY1155" s="28">
        <v>0</v>
      </c>
      <c r="AZ1155" s="28">
        <v>0</v>
      </c>
      <c r="BA1155" s="28">
        <v>0</v>
      </c>
      <c r="BB1155" s="28">
        <v>0</v>
      </c>
      <c r="BC1155" s="28">
        <v>0</v>
      </c>
      <c r="BD1155" s="28">
        <v>0</v>
      </c>
      <c r="BE1155" s="28">
        <v>0</v>
      </c>
      <c r="BF1155" s="28">
        <v>0</v>
      </c>
      <c r="BG1155" s="28">
        <v>0</v>
      </c>
      <c r="BH1155" s="28">
        <v>0</v>
      </c>
      <c r="BI1155" s="28">
        <v>0</v>
      </c>
      <c r="BJ1155" s="28">
        <v>0</v>
      </c>
      <c r="BK1155" s="28">
        <v>0</v>
      </c>
      <c r="BL1155" s="28">
        <v>0</v>
      </c>
      <c r="BM1155" s="28">
        <v>0</v>
      </c>
      <c r="BN1155" s="28">
        <v>0</v>
      </c>
      <c r="BO1155" s="28">
        <v>0</v>
      </c>
      <c r="BP1155" s="28">
        <v>0</v>
      </c>
      <c r="BQ1155" s="28">
        <v>0</v>
      </c>
      <c r="BR1155" s="28">
        <v>0</v>
      </c>
      <c r="BS1155" s="28">
        <v>0</v>
      </c>
      <c r="BT1155" s="28">
        <v>0</v>
      </c>
      <c r="BU1155" s="28">
        <v>0</v>
      </c>
      <c r="BV1155" s="31">
        <f t="shared" si="470"/>
        <v>0.15411288519999999</v>
      </c>
      <c r="BW1155" s="31">
        <f t="shared" si="466"/>
        <v>0</v>
      </c>
      <c r="BX1155" s="31">
        <f t="shared" si="467"/>
        <v>0</v>
      </c>
      <c r="BY1155" s="31">
        <f t="shared" si="468"/>
        <v>0.15411288519999999</v>
      </c>
      <c r="BZ1155" s="31">
        <f t="shared" si="469"/>
        <v>0</v>
      </c>
      <c r="CA1155" s="31">
        <f t="shared" si="471"/>
        <v>7.705652519999999E-2</v>
      </c>
      <c r="CB1155" s="31">
        <f t="shared" si="472"/>
        <v>0</v>
      </c>
      <c r="CC1155" s="31">
        <f t="shared" si="473"/>
        <v>0</v>
      </c>
      <c r="CD1155" s="31">
        <f t="shared" si="474"/>
        <v>7.705652519999999E-2</v>
      </c>
      <c r="CE1155" s="31">
        <f t="shared" si="475"/>
        <v>0</v>
      </c>
      <c r="CF1155" s="85" t="s">
        <v>1402</v>
      </c>
    </row>
    <row r="1156" spans="1:84" ht="49.5" customHeight="1" x14ac:dyDescent="0.25">
      <c r="A1156" s="7" t="s">
        <v>162</v>
      </c>
      <c r="B1156" s="18" t="s">
        <v>394</v>
      </c>
      <c r="C1156" s="8" t="s">
        <v>549</v>
      </c>
      <c r="D1156" s="63">
        <v>2016</v>
      </c>
      <c r="E1156" s="63">
        <v>2016</v>
      </c>
      <c r="F1156" s="63" t="s">
        <v>1358</v>
      </c>
      <c r="G1156" s="64">
        <v>3.0619067912087912E-2</v>
      </c>
      <c r="H1156" s="64">
        <f t="shared" si="460"/>
        <v>0.1671801108</v>
      </c>
      <c r="I1156" s="31" t="s">
        <v>891</v>
      </c>
      <c r="J1156" s="31">
        <v>1.7693097216117216E-2</v>
      </c>
      <c r="K1156" s="31">
        <f t="shared" si="461"/>
        <v>9.6604310799999996E-2</v>
      </c>
      <c r="L1156" s="67" t="s">
        <v>891</v>
      </c>
      <c r="M1156" s="64">
        <v>0</v>
      </c>
      <c r="N1156" s="31">
        <v>0</v>
      </c>
      <c r="O1156" s="65">
        <v>0.11574431199999999</v>
      </c>
      <c r="P1156" s="28">
        <v>0.13310595879999998</v>
      </c>
      <c r="Q1156" s="28">
        <v>0.15843106971199999</v>
      </c>
      <c r="R1156" s="31">
        <v>0.18219573016879997</v>
      </c>
      <c r="S1156" s="31">
        <f t="shared" si="458"/>
        <v>7.0575799999999994E-2</v>
      </c>
      <c r="T1156" s="31">
        <f t="shared" si="459"/>
        <v>9.6604310799999996E-2</v>
      </c>
      <c r="U1156" s="31">
        <f t="shared" si="465"/>
        <v>7.0575799999999994E-2</v>
      </c>
      <c r="V1156" s="31">
        <f t="shared" si="462"/>
        <v>0</v>
      </c>
      <c r="W1156" s="31">
        <f t="shared" si="476"/>
        <v>0</v>
      </c>
      <c r="X1156" s="31">
        <v>0</v>
      </c>
      <c r="Y1156" s="28">
        <v>0</v>
      </c>
      <c r="Z1156" s="28">
        <v>0</v>
      </c>
      <c r="AA1156" s="28">
        <v>0</v>
      </c>
      <c r="AB1156" s="28">
        <v>0</v>
      </c>
      <c r="AC1156" s="28">
        <v>0</v>
      </c>
      <c r="AD1156" s="28">
        <v>0</v>
      </c>
      <c r="AE1156" s="28">
        <v>0</v>
      </c>
      <c r="AF1156" s="28">
        <v>0</v>
      </c>
      <c r="AG1156" s="28">
        <v>0</v>
      </c>
      <c r="AH1156" s="28">
        <v>7.0575799999999994E-2</v>
      </c>
      <c r="AI1156" s="28">
        <v>0</v>
      </c>
      <c r="AJ1156" s="28">
        <v>0</v>
      </c>
      <c r="AK1156" s="28">
        <v>7.0575799999999994E-2</v>
      </c>
      <c r="AL1156" s="28">
        <v>0</v>
      </c>
      <c r="AM1156" s="28">
        <v>9.6604310799999996E-2</v>
      </c>
      <c r="AN1156" s="28">
        <v>0</v>
      </c>
      <c r="AO1156" s="28">
        <v>0</v>
      </c>
      <c r="AP1156" s="28">
        <v>9.6604310799999996E-2</v>
      </c>
      <c r="AQ1156" s="28">
        <v>0</v>
      </c>
      <c r="AR1156" s="28">
        <v>0</v>
      </c>
      <c r="AS1156" s="28">
        <v>0</v>
      </c>
      <c r="AT1156" s="28">
        <v>0</v>
      </c>
      <c r="AU1156" s="28">
        <v>0</v>
      </c>
      <c r="AV1156" s="28">
        <v>0</v>
      </c>
      <c r="AW1156" s="28">
        <v>0</v>
      </c>
      <c r="AX1156" s="28">
        <v>0</v>
      </c>
      <c r="AY1156" s="28">
        <v>0</v>
      </c>
      <c r="AZ1156" s="28">
        <v>0</v>
      </c>
      <c r="BA1156" s="28">
        <v>0</v>
      </c>
      <c r="BB1156" s="28">
        <v>0</v>
      </c>
      <c r="BC1156" s="28">
        <v>0</v>
      </c>
      <c r="BD1156" s="28">
        <v>0</v>
      </c>
      <c r="BE1156" s="28">
        <v>0</v>
      </c>
      <c r="BF1156" s="28">
        <v>0</v>
      </c>
      <c r="BG1156" s="28">
        <v>0</v>
      </c>
      <c r="BH1156" s="28">
        <v>0</v>
      </c>
      <c r="BI1156" s="28">
        <v>0</v>
      </c>
      <c r="BJ1156" s="28">
        <v>0</v>
      </c>
      <c r="BK1156" s="28">
        <v>0</v>
      </c>
      <c r="BL1156" s="28">
        <v>0</v>
      </c>
      <c r="BM1156" s="28">
        <v>0</v>
      </c>
      <c r="BN1156" s="28">
        <v>0</v>
      </c>
      <c r="BO1156" s="28">
        <v>0</v>
      </c>
      <c r="BP1156" s="28">
        <v>0</v>
      </c>
      <c r="BQ1156" s="28">
        <v>0</v>
      </c>
      <c r="BR1156" s="28">
        <v>0</v>
      </c>
      <c r="BS1156" s="28">
        <v>0</v>
      </c>
      <c r="BT1156" s="28">
        <v>0</v>
      </c>
      <c r="BU1156" s="28">
        <v>0</v>
      </c>
      <c r="BV1156" s="31">
        <f t="shared" si="470"/>
        <v>0.1671801108</v>
      </c>
      <c r="BW1156" s="31">
        <f t="shared" si="466"/>
        <v>0</v>
      </c>
      <c r="BX1156" s="31">
        <f t="shared" si="467"/>
        <v>0</v>
      </c>
      <c r="BY1156" s="31">
        <f t="shared" si="468"/>
        <v>0.1671801108</v>
      </c>
      <c r="BZ1156" s="31">
        <f t="shared" si="469"/>
        <v>0</v>
      </c>
      <c r="CA1156" s="31">
        <f t="shared" si="471"/>
        <v>9.6604310799999996E-2</v>
      </c>
      <c r="CB1156" s="31">
        <f t="shared" si="472"/>
        <v>0</v>
      </c>
      <c r="CC1156" s="31">
        <f t="shared" si="473"/>
        <v>0</v>
      </c>
      <c r="CD1156" s="31">
        <f t="shared" si="474"/>
        <v>9.6604310799999996E-2</v>
      </c>
      <c r="CE1156" s="31">
        <f t="shared" si="475"/>
        <v>0</v>
      </c>
      <c r="CF1156" s="85" t="s">
        <v>1402</v>
      </c>
    </row>
    <row r="1157" spans="1:84" ht="49.5" customHeight="1" x14ac:dyDescent="0.25">
      <c r="A1157" s="7" t="s">
        <v>162</v>
      </c>
      <c r="B1157" s="18" t="s">
        <v>395</v>
      </c>
      <c r="C1157" s="8" t="s">
        <v>550</v>
      </c>
      <c r="D1157" s="63">
        <v>2016</v>
      </c>
      <c r="E1157" s="63">
        <v>2016</v>
      </c>
      <c r="F1157" s="63" t="s">
        <v>1358</v>
      </c>
      <c r="G1157" s="64">
        <v>0.11544217959128066</v>
      </c>
      <c r="H1157" s="64">
        <f t="shared" si="460"/>
        <v>1.0110455982</v>
      </c>
      <c r="I1157" s="31" t="s">
        <v>891</v>
      </c>
      <c r="J1157" s="31">
        <v>4.5120610108991828E-2</v>
      </c>
      <c r="K1157" s="31">
        <f t="shared" si="461"/>
        <v>0.4948852782</v>
      </c>
      <c r="L1157" s="67" t="s">
        <v>891</v>
      </c>
      <c r="M1157" s="64">
        <v>0</v>
      </c>
      <c r="N1157" s="31">
        <v>0</v>
      </c>
      <c r="O1157" s="65">
        <v>0.8465029248</v>
      </c>
      <c r="P1157" s="28">
        <v>0.97347836351999995</v>
      </c>
      <c r="Q1157" s="28">
        <v>0.81161185624799992</v>
      </c>
      <c r="R1157" s="31">
        <v>0.93335363468519983</v>
      </c>
      <c r="S1157" s="31">
        <f t="shared" si="458"/>
        <v>0.51616032000000001</v>
      </c>
      <c r="T1157" s="31">
        <f t="shared" si="459"/>
        <v>0.4948852782</v>
      </c>
      <c r="U1157" s="31">
        <f t="shared" si="465"/>
        <v>0.51616032000000001</v>
      </c>
      <c r="V1157" s="31">
        <f t="shared" si="462"/>
        <v>0</v>
      </c>
      <c r="W1157" s="31">
        <f t="shared" si="476"/>
        <v>0</v>
      </c>
      <c r="X1157" s="31">
        <v>0</v>
      </c>
      <c r="Y1157" s="28">
        <v>0</v>
      </c>
      <c r="Z1157" s="28">
        <v>0</v>
      </c>
      <c r="AA1157" s="28">
        <v>0</v>
      </c>
      <c r="AB1157" s="28">
        <v>0</v>
      </c>
      <c r="AC1157" s="28">
        <v>0</v>
      </c>
      <c r="AD1157" s="28">
        <v>0</v>
      </c>
      <c r="AE1157" s="28">
        <v>0</v>
      </c>
      <c r="AF1157" s="28">
        <v>0</v>
      </c>
      <c r="AG1157" s="28">
        <v>0</v>
      </c>
      <c r="AH1157" s="28">
        <v>0.51616032000000001</v>
      </c>
      <c r="AI1157" s="28">
        <v>0</v>
      </c>
      <c r="AJ1157" s="28">
        <v>0</v>
      </c>
      <c r="AK1157" s="28">
        <v>0.51616032000000001</v>
      </c>
      <c r="AL1157" s="28">
        <v>0</v>
      </c>
      <c r="AM1157" s="28">
        <v>0.33118527819999999</v>
      </c>
      <c r="AN1157" s="28">
        <v>0</v>
      </c>
      <c r="AO1157" s="28">
        <v>0</v>
      </c>
      <c r="AP1157" s="28">
        <v>0.33118527819999999</v>
      </c>
      <c r="AQ1157" s="28">
        <v>0</v>
      </c>
      <c r="AR1157" s="28">
        <v>0</v>
      </c>
      <c r="AS1157" s="28">
        <v>0</v>
      </c>
      <c r="AT1157" s="28">
        <v>0</v>
      </c>
      <c r="AU1157" s="28">
        <v>0</v>
      </c>
      <c r="AV1157" s="28">
        <v>0</v>
      </c>
      <c r="AW1157" s="28">
        <v>0.16370000000000001</v>
      </c>
      <c r="AX1157" s="28">
        <v>0</v>
      </c>
      <c r="AY1157" s="28">
        <v>0</v>
      </c>
      <c r="AZ1157" s="28">
        <v>0.16370000000000001</v>
      </c>
      <c r="BA1157" s="28">
        <v>0</v>
      </c>
      <c r="BB1157" s="28">
        <v>0</v>
      </c>
      <c r="BC1157" s="28">
        <v>0</v>
      </c>
      <c r="BD1157" s="28">
        <v>0</v>
      </c>
      <c r="BE1157" s="28">
        <v>0</v>
      </c>
      <c r="BF1157" s="28">
        <v>0</v>
      </c>
      <c r="BG1157" s="28">
        <v>0</v>
      </c>
      <c r="BH1157" s="28">
        <v>0</v>
      </c>
      <c r="BI1157" s="28">
        <v>0</v>
      </c>
      <c r="BJ1157" s="28">
        <v>0</v>
      </c>
      <c r="BK1157" s="28">
        <v>0</v>
      </c>
      <c r="BL1157" s="28">
        <v>0</v>
      </c>
      <c r="BM1157" s="28">
        <v>0</v>
      </c>
      <c r="BN1157" s="28">
        <v>0</v>
      </c>
      <c r="BO1157" s="28">
        <v>0</v>
      </c>
      <c r="BP1157" s="28">
        <v>0</v>
      </c>
      <c r="BQ1157" s="28">
        <v>0</v>
      </c>
      <c r="BR1157" s="28">
        <v>0</v>
      </c>
      <c r="BS1157" s="28">
        <v>0</v>
      </c>
      <c r="BT1157" s="28">
        <v>0</v>
      </c>
      <c r="BU1157" s="28">
        <v>0</v>
      </c>
      <c r="BV1157" s="31">
        <f t="shared" si="470"/>
        <v>1.0110455982</v>
      </c>
      <c r="BW1157" s="31">
        <f t="shared" si="466"/>
        <v>0</v>
      </c>
      <c r="BX1157" s="31">
        <f t="shared" si="467"/>
        <v>0</v>
      </c>
      <c r="BY1157" s="31">
        <f t="shared" si="468"/>
        <v>1.0110455982</v>
      </c>
      <c r="BZ1157" s="31">
        <f t="shared" si="469"/>
        <v>0</v>
      </c>
      <c r="CA1157" s="31">
        <f t="shared" si="471"/>
        <v>0.4948852782</v>
      </c>
      <c r="CB1157" s="31">
        <f t="shared" si="472"/>
        <v>0</v>
      </c>
      <c r="CC1157" s="31">
        <f t="shared" si="473"/>
        <v>0</v>
      </c>
      <c r="CD1157" s="31">
        <f t="shared" si="474"/>
        <v>0.4948852782</v>
      </c>
      <c r="CE1157" s="31">
        <f t="shared" si="475"/>
        <v>0</v>
      </c>
      <c r="CF1157" s="85" t="s">
        <v>1402</v>
      </c>
    </row>
    <row r="1158" spans="1:84" ht="49.5" customHeight="1" x14ac:dyDescent="0.25">
      <c r="A1158" s="7" t="s">
        <v>162</v>
      </c>
      <c r="B1158" s="18" t="s">
        <v>396</v>
      </c>
      <c r="C1158" s="8" t="s">
        <v>551</v>
      </c>
      <c r="D1158" s="63">
        <v>2016</v>
      </c>
      <c r="E1158" s="63">
        <v>2016</v>
      </c>
      <c r="F1158" s="63" t="s">
        <v>1358</v>
      </c>
      <c r="G1158" s="64">
        <v>4.7208955423197487</v>
      </c>
      <c r="H1158" s="64">
        <f t="shared" si="460"/>
        <v>59.792546563000002</v>
      </c>
      <c r="I1158" s="31" t="s">
        <v>891</v>
      </c>
      <c r="J1158" s="31">
        <v>0</v>
      </c>
      <c r="K1158" s="31">
        <f t="shared" si="461"/>
        <v>29.673233003</v>
      </c>
      <c r="L1158" s="67" t="s">
        <v>891</v>
      </c>
      <c r="M1158" s="64">
        <v>0</v>
      </c>
      <c r="N1158" s="31">
        <v>0</v>
      </c>
      <c r="O1158" s="65">
        <v>49.395674238399991</v>
      </c>
      <c r="P1158" s="28">
        <v>56.805025374159982</v>
      </c>
      <c r="Q1158" s="28">
        <v>48.446584000000001</v>
      </c>
      <c r="R1158" s="31">
        <v>55.713571599999995</v>
      </c>
      <c r="S1158" s="31">
        <f t="shared" si="458"/>
        <v>30.119313559999998</v>
      </c>
      <c r="T1158" s="31">
        <f t="shared" si="459"/>
        <v>29.673233003</v>
      </c>
      <c r="U1158" s="31">
        <f t="shared" si="465"/>
        <v>30.119313559999998</v>
      </c>
      <c r="V1158" s="31">
        <f t="shared" si="462"/>
        <v>0</v>
      </c>
      <c r="W1158" s="31">
        <f t="shared" si="476"/>
        <v>0</v>
      </c>
      <c r="X1158" s="31">
        <v>0</v>
      </c>
      <c r="Y1158" s="28">
        <v>0</v>
      </c>
      <c r="Z1158" s="28">
        <v>0</v>
      </c>
      <c r="AA1158" s="28">
        <v>0</v>
      </c>
      <c r="AB1158" s="28">
        <v>0</v>
      </c>
      <c r="AC1158" s="28">
        <v>0</v>
      </c>
      <c r="AD1158" s="28">
        <v>0</v>
      </c>
      <c r="AE1158" s="28">
        <v>0</v>
      </c>
      <c r="AF1158" s="28">
        <v>0</v>
      </c>
      <c r="AG1158" s="28">
        <v>0</v>
      </c>
      <c r="AH1158" s="28">
        <v>30.119313559999998</v>
      </c>
      <c r="AI1158" s="28">
        <v>0</v>
      </c>
      <c r="AJ1158" s="28">
        <v>0</v>
      </c>
      <c r="AK1158" s="28">
        <v>30.119313559999998</v>
      </c>
      <c r="AL1158" s="28">
        <v>0</v>
      </c>
      <c r="AM1158" s="28">
        <v>0</v>
      </c>
      <c r="AN1158" s="28">
        <v>0</v>
      </c>
      <c r="AO1158" s="28">
        <v>0</v>
      </c>
      <c r="AP1158" s="28">
        <v>0</v>
      </c>
      <c r="AQ1158" s="28">
        <v>0</v>
      </c>
      <c r="AR1158" s="28">
        <v>0</v>
      </c>
      <c r="AS1158" s="28">
        <v>0</v>
      </c>
      <c r="AT1158" s="28">
        <v>0</v>
      </c>
      <c r="AU1158" s="28">
        <v>0</v>
      </c>
      <c r="AV1158" s="28">
        <v>0</v>
      </c>
      <c r="AW1158" s="28">
        <v>29.540600000000001</v>
      </c>
      <c r="AX1158" s="28">
        <v>0</v>
      </c>
      <c r="AY1158" s="28">
        <v>0</v>
      </c>
      <c r="AZ1158" s="28">
        <v>29.540600000000001</v>
      </c>
      <c r="BA1158" s="28">
        <v>0</v>
      </c>
      <c r="BB1158" s="28">
        <v>0</v>
      </c>
      <c r="BC1158" s="28">
        <v>0</v>
      </c>
      <c r="BD1158" s="28">
        <v>0</v>
      </c>
      <c r="BE1158" s="28">
        <v>0</v>
      </c>
      <c r="BF1158" s="28">
        <v>0</v>
      </c>
      <c r="BG1158" s="28">
        <v>0.132633003</v>
      </c>
      <c r="BH1158" s="28">
        <v>0</v>
      </c>
      <c r="BI1158" s="28">
        <v>0</v>
      </c>
      <c r="BJ1158" s="28">
        <v>0.132633003</v>
      </c>
      <c r="BK1158" s="28">
        <v>0</v>
      </c>
      <c r="BL1158" s="28">
        <v>0</v>
      </c>
      <c r="BM1158" s="28">
        <v>0</v>
      </c>
      <c r="BN1158" s="28">
        <v>0</v>
      </c>
      <c r="BO1158" s="28">
        <v>0</v>
      </c>
      <c r="BP1158" s="28">
        <v>0</v>
      </c>
      <c r="BQ1158" s="28">
        <v>0</v>
      </c>
      <c r="BR1158" s="28">
        <v>0</v>
      </c>
      <c r="BS1158" s="28">
        <v>0</v>
      </c>
      <c r="BT1158" s="28">
        <v>0</v>
      </c>
      <c r="BU1158" s="28">
        <v>0</v>
      </c>
      <c r="BV1158" s="31">
        <f t="shared" si="470"/>
        <v>59.792546563000002</v>
      </c>
      <c r="BW1158" s="31">
        <f t="shared" si="466"/>
        <v>0</v>
      </c>
      <c r="BX1158" s="31">
        <f t="shared" si="467"/>
        <v>0</v>
      </c>
      <c r="BY1158" s="31">
        <f t="shared" si="468"/>
        <v>59.792546563000002</v>
      </c>
      <c r="BZ1158" s="31">
        <f t="shared" si="469"/>
        <v>0</v>
      </c>
      <c r="CA1158" s="31">
        <f t="shared" si="471"/>
        <v>29.673233003</v>
      </c>
      <c r="CB1158" s="31">
        <f t="shared" si="472"/>
        <v>0</v>
      </c>
      <c r="CC1158" s="31">
        <f t="shared" si="473"/>
        <v>0</v>
      </c>
      <c r="CD1158" s="31">
        <f t="shared" si="474"/>
        <v>29.673233003</v>
      </c>
      <c r="CE1158" s="31">
        <f t="shared" si="475"/>
        <v>0</v>
      </c>
      <c r="CF1158" s="85" t="s">
        <v>1358</v>
      </c>
    </row>
    <row r="1159" spans="1:84" ht="49.5" customHeight="1" x14ac:dyDescent="0.25">
      <c r="A1159" s="7" t="s">
        <v>162</v>
      </c>
      <c r="B1159" s="18" t="s">
        <v>2486</v>
      </c>
      <c r="C1159" s="8" t="s">
        <v>2487</v>
      </c>
      <c r="D1159" s="63">
        <v>2016</v>
      </c>
      <c r="E1159" s="63">
        <v>2016</v>
      </c>
      <c r="F1159" s="63"/>
      <c r="G1159" s="64"/>
      <c r="H1159" s="64">
        <f t="shared" si="460"/>
        <v>0</v>
      </c>
      <c r="I1159" s="31">
        <v>0</v>
      </c>
      <c r="J1159" s="31">
        <v>0</v>
      </c>
      <c r="K1159" s="31">
        <f t="shared" si="461"/>
        <v>0</v>
      </c>
      <c r="L1159" s="67"/>
      <c r="M1159" s="64">
        <v>0</v>
      </c>
      <c r="N1159" s="31">
        <v>0</v>
      </c>
      <c r="O1159" s="65">
        <v>0</v>
      </c>
      <c r="P1159" s="28">
        <v>0</v>
      </c>
      <c r="Q1159" s="28">
        <v>0</v>
      </c>
      <c r="R1159" s="31">
        <v>0</v>
      </c>
      <c r="S1159" s="31">
        <f t="shared" si="458"/>
        <v>0</v>
      </c>
      <c r="T1159" s="31">
        <f t="shared" si="459"/>
        <v>0</v>
      </c>
      <c r="U1159" s="31">
        <f t="shared" si="465"/>
        <v>0</v>
      </c>
      <c r="V1159" s="31">
        <f t="shared" si="462"/>
        <v>0</v>
      </c>
      <c r="W1159" s="31">
        <f t="shared" si="476"/>
        <v>0</v>
      </c>
      <c r="X1159" s="31">
        <v>0</v>
      </c>
      <c r="Y1159" s="31">
        <v>0</v>
      </c>
      <c r="Z1159" s="31">
        <v>0</v>
      </c>
      <c r="AA1159" s="31">
        <v>0</v>
      </c>
      <c r="AB1159" s="31">
        <v>0</v>
      </c>
      <c r="AC1159" s="28">
        <v>0</v>
      </c>
      <c r="AD1159" s="28">
        <v>0</v>
      </c>
      <c r="AE1159" s="28">
        <v>0</v>
      </c>
      <c r="AF1159" s="28">
        <v>0</v>
      </c>
      <c r="AG1159" s="28">
        <v>0</v>
      </c>
      <c r="AH1159" s="28">
        <v>0</v>
      </c>
      <c r="AI1159" s="28">
        <v>0</v>
      </c>
      <c r="AJ1159" s="28">
        <v>0</v>
      </c>
      <c r="AK1159" s="28">
        <v>0</v>
      </c>
      <c r="AL1159" s="28">
        <v>0</v>
      </c>
      <c r="AM1159" s="28">
        <v>0</v>
      </c>
      <c r="AN1159" s="28">
        <v>0</v>
      </c>
      <c r="AO1159" s="28">
        <v>0</v>
      </c>
      <c r="AP1159" s="28">
        <v>0</v>
      </c>
      <c r="AQ1159" s="28">
        <v>0</v>
      </c>
      <c r="AR1159" s="28">
        <v>0</v>
      </c>
      <c r="AS1159" s="28">
        <v>0</v>
      </c>
      <c r="AT1159" s="28">
        <v>0</v>
      </c>
      <c r="AU1159" s="28">
        <v>0</v>
      </c>
      <c r="AV1159" s="28">
        <v>0</v>
      </c>
      <c r="AW1159" s="28">
        <v>0</v>
      </c>
      <c r="AX1159" s="28">
        <v>0</v>
      </c>
      <c r="AY1159" s="28">
        <v>0</v>
      </c>
      <c r="AZ1159" s="28">
        <v>0</v>
      </c>
      <c r="BA1159" s="28">
        <v>0</v>
      </c>
      <c r="BB1159" s="28">
        <v>0</v>
      </c>
      <c r="BC1159" s="28">
        <v>0</v>
      </c>
      <c r="BD1159" s="28">
        <v>0</v>
      </c>
      <c r="BE1159" s="28">
        <v>0</v>
      </c>
      <c r="BF1159" s="28">
        <v>0</v>
      </c>
      <c r="BG1159" s="28">
        <v>0</v>
      </c>
      <c r="BH1159" s="28">
        <v>0</v>
      </c>
      <c r="BI1159" s="28">
        <v>0</v>
      </c>
      <c r="BJ1159" s="28">
        <v>0</v>
      </c>
      <c r="BK1159" s="28">
        <v>0</v>
      </c>
      <c r="BL1159" s="28">
        <v>0</v>
      </c>
      <c r="BM1159" s="28">
        <v>0</v>
      </c>
      <c r="BN1159" s="28">
        <v>0</v>
      </c>
      <c r="BO1159" s="28">
        <v>0</v>
      </c>
      <c r="BP1159" s="28">
        <v>0</v>
      </c>
      <c r="BQ1159" s="28">
        <v>0</v>
      </c>
      <c r="BR1159" s="28">
        <v>0</v>
      </c>
      <c r="BS1159" s="28">
        <v>0</v>
      </c>
      <c r="BT1159" s="28">
        <v>0</v>
      </c>
      <c r="BU1159" s="28">
        <v>0</v>
      </c>
      <c r="BV1159" s="31">
        <f t="shared" si="470"/>
        <v>0</v>
      </c>
      <c r="BW1159" s="31">
        <f t="shared" si="466"/>
        <v>0</v>
      </c>
      <c r="BX1159" s="31">
        <f t="shared" si="467"/>
        <v>0</v>
      </c>
      <c r="BY1159" s="31">
        <f t="shared" si="468"/>
        <v>0</v>
      </c>
      <c r="BZ1159" s="31">
        <f t="shared" si="469"/>
        <v>0</v>
      </c>
      <c r="CA1159" s="31">
        <f t="shared" si="471"/>
        <v>0</v>
      </c>
      <c r="CB1159" s="31">
        <f t="shared" si="472"/>
        <v>0</v>
      </c>
      <c r="CC1159" s="31">
        <f t="shared" si="473"/>
        <v>0</v>
      </c>
      <c r="CD1159" s="31">
        <f t="shared" si="474"/>
        <v>0</v>
      </c>
      <c r="CE1159" s="31">
        <f t="shared" si="475"/>
        <v>0</v>
      </c>
      <c r="CF1159" s="85" t="s">
        <v>1358</v>
      </c>
    </row>
    <row r="1160" spans="1:84" ht="49.5" customHeight="1" x14ac:dyDescent="0.25">
      <c r="A1160" s="7" t="s">
        <v>162</v>
      </c>
      <c r="B1160" s="18" t="s">
        <v>397</v>
      </c>
      <c r="C1160" s="8" t="s">
        <v>552</v>
      </c>
      <c r="D1160" s="63">
        <v>2016</v>
      </c>
      <c r="E1160" s="63">
        <v>2016</v>
      </c>
      <c r="F1160" s="63" t="s">
        <v>1358</v>
      </c>
      <c r="G1160" s="64">
        <v>3.6271706287193459</v>
      </c>
      <c r="H1160" s="64">
        <f t="shared" si="460"/>
        <v>29.061832414800001</v>
      </c>
      <c r="I1160" s="31" t="s">
        <v>891</v>
      </c>
      <c r="J1160" s="31">
        <v>1.7294412554223431</v>
      </c>
      <c r="K1160" s="31">
        <f t="shared" si="461"/>
        <v>15.132498814799998</v>
      </c>
      <c r="L1160" s="67" t="s">
        <v>891</v>
      </c>
      <c r="M1160" s="64">
        <v>0</v>
      </c>
      <c r="N1160" s="31">
        <v>0</v>
      </c>
      <c r="O1160" s="65">
        <v>22.844107103999999</v>
      </c>
      <c r="P1160" s="28">
        <v>26.270723169599997</v>
      </c>
      <c r="Q1160" s="28">
        <v>24.817298056271994</v>
      </c>
      <c r="R1160" s="31">
        <v>28.539892764712793</v>
      </c>
      <c r="S1160" s="31">
        <f t="shared" si="458"/>
        <v>13.9293336</v>
      </c>
      <c r="T1160" s="31">
        <f t="shared" si="459"/>
        <v>15.132498814799998</v>
      </c>
      <c r="U1160" s="31">
        <f t="shared" si="465"/>
        <v>13.9293336</v>
      </c>
      <c r="V1160" s="31">
        <f t="shared" si="462"/>
        <v>0</v>
      </c>
      <c r="W1160" s="31">
        <f t="shared" si="476"/>
        <v>0</v>
      </c>
      <c r="X1160" s="31">
        <v>0</v>
      </c>
      <c r="Y1160" s="28">
        <v>0</v>
      </c>
      <c r="Z1160" s="28">
        <v>0</v>
      </c>
      <c r="AA1160" s="28">
        <v>0</v>
      </c>
      <c r="AB1160" s="28">
        <v>0</v>
      </c>
      <c r="AC1160" s="28">
        <v>0</v>
      </c>
      <c r="AD1160" s="28">
        <v>0</v>
      </c>
      <c r="AE1160" s="28">
        <v>0</v>
      </c>
      <c r="AF1160" s="28">
        <v>0</v>
      </c>
      <c r="AG1160" s="28">
        <v>0</v>
      </c>
      <c r="AH1160" s="28">
        <v>13.9293336</v>
      </c>
      <c r="AI1160" s="28">
        <v>0</v>
      </c>
      <c r="AJ1160" s="28">
        <v>0</v>
      </c>
      <c r="AK1160" s="28">
        <v>13.9293336</v>
      </c>
      <c r="AL1160" s="28">
        <v>0</v>
      </c>
      <c r="AM1160" s="28">
        <v>12.694098814799998</v>
      </c>
      <c r="AN1160" s="28">
        <v>0</v>
      </c>
      <c r="AO1160" s="28">
        <v>0</v>
      </c>
      <c r="AP1160" s="28">
        <v>12.694098814799998</v>
      </c>
      <c r="AQ1160" s="28">
        <v>0</v>
      </c>
      <c r="AR1160" s="28">
        <v>0</v>
      </c>
      <c r="AS1160" s="28">
        <v>0</v>
      </c>
      <c r="AT1160" s="28">
        <v>0</v>
      </c>
      <c r="AU1160" s="28">
        <v>0</v>
      </c>
      <c r="AV1160" s="28">
        <v>0</v>
      </c>
      <c r="AW1160" s="28">
        <v>2.4384000000000001</v>
      </c>
      <c r="AX1160" s="28">
        <v>0</v>
      </c>
      <c r="AY1160" s="28">
        <v>0</v>
      </c>
      <c r="AZ1160" s="28">
        <v>2.4384000000000001</v>
      </c>
      <c r="BA1160" s="28">
        <v>0</v>
      </c>
      <c r="BB1160" s="28">
        <v>0</v>
      </c>
      <c r="BC1160" s="28">
        <v>0</v>
      </c>
      <c r="BD1160" s="28">
        <v>0</v>
      </c>
      <c r="BE1160" s="28">
        <v>0</v>
      </c>
      <c r="BF1160" s="28">
        <v>0</v>
      </c>
      <c r="BG1160" s="28">
        <v>0</v>
      </c>
      <c r="BH1160" s="28">
        <v>0</v>
      </c>
      <c r="BI1160" s="28">
        <v>0</v>
      </c>
      <c r="BJ1160" s="28">
        <v>0</v>
      </c>
      <c r="BK1160" s="28">
        <v>0</v>
      </c>
      <c r="BL1160" s="28">
        <v>0</v>
      </c>
      <c r="BM1160" s="28">
        <v>0</v>
      </c>
      <c r="BN1160" s="28">
        <v>0</v>
      </c>
      <c r="BO1160" s="28">
        <v>0</v>
      </c>
      <c r="BP1160" s="28">
        <v>0</v>
      </c>
      <c r="BQ1160" s="28">
        <v>0</v>
      </c>
      <c r="BR1160" s="28">
        <v>0</v>
      </c>
      <c r="BS1160" s="28">
        <v>0</v>
      </c>
      <c r="BT1160" s="28">
        <v>0</v>
      </c>
      <c r="BU1160" s="28">
        <v>0</v>
      </c>
      <c r="BV1160" s="31">
        <f t="shared" si="470"/>
        <v>29.061832414800001</v>
      </c>
      <c r="BW1160" s="31">
        <f t="shared" si="466"/>
        <v>0</v>
      </c>
      <c r="BX1160" s="31">
        <f t="shared" si="467"/>
        <v>0</v>
      </c>
      <c r="BY1160" s="31">
        <f t="shared" si="468"/>
        <v>29.061832414800001</v>
      </c>
      <c r="BZ1160" s="31">
        <f t="shared" si="469"/>
        <v>0</v>
      </c>
      <c r="CA1160" s="31">
        <f t="shared" si="471"/>
        <v>15.132498814799998</v>
      </c>
      <c r="CB1160" s="31">
        <f t="shared" si="472"/>
        <v>0</v>
      </c>
      <c r="CC1160" s="31">
        <f t="shared" si="473"/>
        <v>0</v>
      </c>
      <c r="CD1160" s="31">
        <f t="shared" si="474"/>
        <v>15.132498814799998</v>
      </c>
      <c r="CE1160" s="31">
        <f t="shared" si="475"/>
        <v>0</v>
      </c>
      <c r="CF1160" s="85" t="s">
        <v>1402</v>
      </c>
    </row>
    <row r="1161" spans="1:84" ht="49.5" customHeight="1" x14ac:dyDescent="0.25">
      <c r="A1161" s="7" t="s">
        <v>162</v>
      </c>
      <c r="B1161" s="18" t="s">
        <v>398</v>
      </c>
      <c r="C1161" s="8" t="s">
        <v>553</v>
      </c>
      <c r="D1161" s="63">
        <v>2016</v>
      </c>
      <c r="E1161" s="63">
        <v>2016</v>
      </c>
      <c r="F1161" s="63" t="s">
        <v>1358</v>
      </c>
      <c r="G1161" s="64">
        <v>3.6321992356948232</v>
      </c>
      <c r="H1161" s="64">
        <f t="shared" si="460"/>
        <v>28.547342390000001</v>
      </c>
      <c r="I1161" s="31" t="s">
        <v>891</v>
      </c>
      <c r="J1161" s="31">
        <v>1.8427453119891009</v>
      </c>
      <c r="K1161" s="31">
        <f t="shared" si="461"/>
        <v>15.41275059</v>
      </c>
      <c r="L1161" s="67" t="s">
        <v>891</v>
      </c>
      <c r="M1161" s="64">
        <v>0</v>
      </c>
      <c r="N1161" s="31">
        <v>0</v>
      </c>
      <c r="O1161" s="65">
        <v>21.540730551999999</v>
      </c>
      <c r="P1161" s="28">
        <v>24.771840134799998</v>
      </c>
      <c r="Q1161" s="28">
        <v>25.276910967599999</v>
      </c>
      <c r="R1161" s="31">
        <v>29.068447612739998</v>
      </c>
      <c r="S1161" s="31">
        <f t="shared" si="458"/>
        <v>13.134591800000001</v>
      </c>
      <c r="T1161" s="31">
        <f t="shared" si="459"/>
        <v>15.41275059</v>
      </c>
      <c r="U1161" s="31">
        <f t="shared" si="465"/>
        <v>13.134591800000001</v>
      </c>
      <c r="V1161" s="31">
        <f t="shared" si="462"/>
        <v>0</v>
      </c>
      <c r="W1161" s="31">
        <f t="shared" si="476"/>
        <v>0</v>
      </c>
      <c r="X1161" s="31">
        <v>0</v>
      </c>
      <c r="Y1161" s="28">
        <v>0</v>
      </c>
      <c r="Z1161" s="28">
        <v>0</v>
      </c>
      <c r="AA1161" s="28">
        <v>0</v>
      </c>
      <c r="AB1161" s="28">
        <v>0</v>
      </c>
      <c r="AC1161" s="28">
        <v>0</v>
      </c>
      <c r="AD1161" s="28">
        <v>0</v>
      </c>
      <c r="AE1161" s="28">
        <v>0</v>
      </c>
      <c r="AF1161" s="28">
        <v>0</v>
      </c>
      <c r="AG1161" s="28">
        <v>0</v>
      </c>
      <c r="AH1161" s="28">
        <v>13.134591800000001</v>
      </c>
      <c r="AI1161" s="28">
        <v>0</v>
      </c>
      <c r="AJ1161" s="28">
        <v>0</v>
      </c>
      <c r="AK1161" s="28">
        <v>13.134591800000001</v>
      </c>
      <c r="AL1161" s="28">
        <v>0</v>
      </c>
      <c r="AM1161" s="28">
        <v>13.525750589999999</v>
      </c>
      <c r="AN1161" s="28">
        <v>0</v>
      </c>
      <c r="AO1161" s="28">
        <v>0</v>
      </c>
      <c r="AP1161" s="28">
        <v>13.525750589999999</v>
      </c>
      <c r="AQ1161" s="28">
        <v>0</v>
      </c>
      <c r="AR1161" s="28">
        <v>0</v>
      </c>
      <c r="AS1161" s="28">
        <v>0</v>
      </c>
      <c r="AT1161" s="28">
        <v>0</v>
      </c>
      <c r="AU1161" s="28">
        <v>0</v>
      </c>
      <c r="AV1161" s="28">
        <v>0</v>
      </c>
      <c r="AW1161" s="28">
        <v>1.887</v>
      </c>
      <c r="AX1161" s="28">
        <v>0</v>
      </c>
      <c r="AY1161" s="28">
        <v>0</v>
      </c>
      <c r="AZ1161" s="28">
        <v>1.887</v>
      </c>
      <c r="BA1161" s="28">
        <v>0</v>
      </c>
      <c r="BB1161" s="28">
        <v>0</v>
      </c>
      <c r="BC1161" s="28">
        <v>0</v>
      </c>
      <c r="BD1161" s="28">
        <v>0</v>
      </c>
      <c r="BE1161" s="28">
        <v>0</v>
      </c>
      <c r="BF1161" s="28">
        <v>0</v>
      </c>
      <c r="BG1161" s="28">
        <v>0</v>
      </c>
      <c r="BH1161" s="28">
        <v>0</v>
      </c>
      <c r="BI1161" s="28">
        <v>0</v>
      </c>
      <c r="BJ1161" s="28">
        <v>0</v>
      </c>
      <c r="BK1161" s="28">
        <v>0</v>
      </c>
      <c r="BL1161" s="28">
        <v>0</v>
      </c>
      <c r="BM1161" s="28">
        <v>0</v>
      </c>
      <c r="BN1161" s="28">
        <v>0</v>
      </c>
      <c r="BO1161" s="28">
        <v>0</v>
      </c>
      <c r="BP1161" s="28">
        <v>0</v>
      </c>
      <c r="BQ1161" s="28">
        <v>0</v>
      </c>
      <c r="BR1161" s="28">
        <v>0</v>
      </c>
      <c r="BS1161" s="28">
        <v>0</v>
      </c>
      <c r="BT1161" s="28">
        <v>0</v>
      </c>
      <c r="BU1161" s="28">
        <v>0</v>
      </c>
      <c r="BV1161" s="31">
        <f t="shared" si="470"/>
        <v>28.547342390000001</v>
      </c>
      <c r="BW1161" s="31">
        <f t="shared" si="466"/>
        <v>0</v>
      </c>
      <c r="BX1161" s="31">
        <f t="shared" si="467"/>
        <v>0</v>
      </c>
      <c r="BY1161" s="31">
        <f t="shared" si="468"/>
        <v>28.547342390000001</v>
      </c>
      <c r="BZ1161" s="31">
        <f t="shared" si="469"/>
        <v>0</v>
      </c>
      <c r="CA1161" s="31">
        <f t="shared" si="471"/>
        <v>15.41275059</v>
      </c>
      <c r="CB1161" s="31">
        <f t="shared" si="472"/>
        <v>0</v>
      </c>
      <c r="CC1161" s="31">
        <f t="shared" si="473"/>
        <v>0</v>
      </c>
      <c r="CD1161" s="31">
        <f t="shared" si="474"/>
        <v>15.41275059</v>
      </c>
      <c r="CE1161" s="31">
        <f t="shared" si="475"/>
        <v>0</v>
      </c>
      <c r="CF1161" s="85" t="s">
        <v>1402</v>
      </c>
    </row>
    <row r="1162" spans="1:84" ht="49.5" customHeight="1" x14ac:dyDescent="0.25">
      <c r="A1162" s="7" t="s">
        <v>162</v>
      </c>
      <c r="B1162" s="18" t="s">
        <v>399</v>
      </c>
      <c r="C1162" s="8" t="s">
        <v>554</v>
      </c>
      <c r="D1162" s="63">
        <v>2016</v>
      </c>
      <c r="E1162" s="63">
        <v>2016</v>
      </c>
      <c r="F1162" s="63" t="s">
        <v>1358</v>
      </c>
      <c r="G1162" s="64">
        <v>3.278868574545454</v>
      </c>
      <c r="H1162" s="64">
        <f t="shared" si="460"/>
        <v>20.986581505599997</v>
      </c>
      <c r="I1162" s="31" t="s">
        <v>891</v>
      </c>
      <c r="J1162" s="31">
        <v>1.5681214052664576</v>
      </c>
      <c r="K1162" s="31">
        <f t="shared" si="461"/>
        <v>10.072014565599998</v>
      </c>
      <c r="L1162" s="67" t="s">
        <v>891</v>
      </c>
      <c r="M1162" s="64">
        <v>0</v>
      </c>
      <c r="N1162" s="31">
        <v>0</v>
      </c>
      <c r="O1162" s="65">
        <v>17.899889781599995</v>
      </c>
      <c r="P1162" s="28">
        <v>20.584873248839994</v>
      </c>
      <c r="Q1162" s="28">
        <v>16.518103887583997</v>
      </c>
      <c r="R1162" s="31">
        <v>18.995819470721596</v>
      </c>
      <c r="S1162" s="31">
        <f t="shared" si="458"/>
        <v>10.914566939999998</v>
      </c>
      <c r="T1162" s="31">
        <f t="shared" si="459"/>
        <v>10.072014565599998</v>
      </c>
      <c r="U1162" s="31">
        <f t="shared" si="465"/>
        <v>10.914566939999998</v>
      </c>
      <c r="V1162" s="31">
        <f t="shared" si="462"/>
        <v>0</v>
      </c>
      <c r="W1162" s="31">
        <f t="shared" si="476"/>
        <v>0</v>
      </c>
      <c r="X1162" s="31">
        <v>0</v>
      </c>
      <c r="Y1162" s="28">
        <v>0</v>
      </c>
      <c r="Z1162" s="28">
        <v>0</v>
      </c>
      <c r="AA1162" s="28">
        <v>0</v>
      </c>
      <c r="AB1162" s="28">
        <v>0</v>
      </c>
      <c r="AC1162" s="28">
        <v>0</v>
      </c>
      <c r="AD1162" s="28">
        <v>0</v>
      </c>
      <c r="AE1162" s="28">
        <v>0</v>
      </c>
      <c r="AF1162" s="28">
        <v>0</v>
      </c>
      <c r="AG1162" s="28">
        <v>0</v>
      </c>
      <c r="AH1162" s="28">
        <v>10.914566939999998</v>
      </c>
      <c r="AI1162" s="28">
        <v>0</v>
      </c>
      <c r="AJ1162" s="28">
        <v>0</v>
      </c>
      <c r="AK1162" s="28">
        <v>10.914566939999998</v>
      </c>
      <c r="AL1162" s="28">
        <v>0</v>
      </c>
      <c r="AM1162" s="28">
        <v>10.004614565599999</v>
      </c>
      <c r="AN1162" s="28">
        <v>0</v>
      </c>
      <c r="AO1162" s="28">
        <v>0</v>
      </c>
      <c r="AP1162" s="28">
        <v>10.004614565599999</v>
      </c>
      <c r="AQ1162" s="28">
        <v>0</v>
      </c>
      <c r="AR1162" s="28">
        <v>0</v>
      </c>
      <c r="AS1162" s="28">
        <v>0</v>
      </c>
      <c r="AT1162" s="28">
        <v>0</v>
      </c>
      <c r="AU1162" s="28">
        <v>0</v>
      </c>
      <c r="AV1162" s="28">
        <v>0</v>
      </c>
      <c r="AW1162" s="28">
        <v>6.7400000000000002E-2</v>
      </c>
      <c r="AX1162" s="28">
        <v>0</v>
      </c>
      <c r="AY1162" s="28">
        <v>0</v>
      </c>
      <c r="AZ1162" s="28">
        <v>6.7400000000000002E-2</v>
      </c>
      <c r="BA1162" s="28">
        <v>0</v>
      </c>
      <c r="BB1162" s="28">
        <v>0</v>
      </c>
      <c r="BC1162" s="28">
        <v>0</v>
      </c>
      <c r="BD1162" s="28">
        <v>0</v>
      </c>
      <c r="BE1162" s="28">
        <v>0</v>
      </c>
      <c r="BF1162" s="28">
        <v>0</v>
      </c>
      <c r="BG1162" s="28">
        <v>0</v>
      </c>
      <c r="BH1162" s="28">
        <v>0</v>
      </c>
      <c r="BI1162" s="28">
        <v>0</v>
      </c>
      <c r="BJ1162" s="28">
        <v>0</v>
      </c>
      <c r="BK1162" s="28">
        <v>0</v>
      </c>
      <c r="BL1162" s="28">
        <v>0</v>
      </c>
      <c r="BM1162" s="28">
        <v>0</v>
      </c>
      <c r="BN1162" s="28">
        <v>0</v>
      </c>
      <c r="BO1162" s="28">
        <v>0</v>
      </c>
      <c r="BP1162" s="28">
        <v>0</v>
      </c>
      <c r="BQ1162" s="28">
        <v>0</v>
      </c>
      <c r="BR1162" s="28">
        <v>0</v>
      </c>
      <c r="BS1162" s="28">
        <v>0</v>
      </c>
      <c r="BT1162" s="28">
        <v>0</v>
      </c>
      <c r="BU1162" s="28">
        <v>0</v>
      </c>
      <c r="BV1162" s="31">
        <f t="shared" si="470"/>
        <v>20.986581505599997</v>
      </c>
      <c r="BW1162" s="31">
        <f t="shared" si="466"/>
        <v>0</v>
      </c>
      <c r="BX1162" s="31">
        <f t="shared" si="467"/>
        <v>0</v>
      </c>
      <c r="BY1162" s="31">
        <f t="shared" si="468"/>
        <v>20.986581505599997</v>
      </c>
      <c r="BZ1162" s="31">
        <f t="shared" si="469"/>
        <v>0</v>
      </c>
      <c r="CA1162" s="31">
        <f t="shared" si="471"/>
        <v>10.072014565599998</v>
      </c>
      <c r="CB1162" s="31">
        <f t="shared" si="472"/>
        <v>0</v>
      </c>
      <c r="CC1162" s="31">
        <f t="shared" si="473"/>
        <v>0</v>
      </c>
      <c r="CD1162" s="31">
        <f t="shared" si="474"/>
        <v>10.072014565599998</v>
      </c>
      <c r="CE1162" s="31">
        <f t="shared" si="475"/>
        <v>0</v>
      </c>
      <c r="CF1162" s="85" t="s">
        <v>1402</v>
      </c>
    </row>
    <row r="1163" spans="1:84" ht="49.5" customHeight="1" x14ac:dyDescent="0.25">
      <c r="A1163" s="7" t="s">
        <v>162</v>
      </c>
      <c r="B1163" s="18" t="s">
        <v>400</v>
      </c>
      <c r="C1163" s="8" t="s">
        <v>555</v>
      </c>
      <c r="D1163" s="63">
        <v>2016</v>
      </c>
      <c r="E1163" s="63">
        <v>2016</v>
      </c>
      <c r="F1163" s="63" t="s">
        <v>1358</v>
      </c>
      <c r="G1163" s="64">
        <v>4.6779287460815047</v>
      </c>
      <c r="H1163" s="64">
        <f t="shared" si="460"/>
        <v>57.2101854</v>
      </c>
      <c r="I1163" s="31" t="s">
        <v>891</v>
      </c>
      <c r="J1163" s="31">
        <v>0</v>
      </c>
      <c r="K1163" s="31">
        <f t="shared" si="461"/>
        <v>27.364999999999998</v>
      </c>
      <c r="L1163" s="67" t="s">
        <v>891</v>
      </c>
      <c r="M1163" s="64">
        <v>0</v>
      </c>
      <c r="N1163" s="31">
        <v>0</v>
      </c>
      <c r="O1163" s="65">
        <v>48.946104055999996</v>
      </c>
      <c r="P1163" s="28">
        <v>56.288019664399989</v>
      </c>
      <c r="Q1163" s="28">
        <v>44.878599999999992</v>
      </c>
      <c r="R1163" s="31">
        <v>51.610389999999988</v>
      </c>
      <c r="S1163" s="31">
        <f t="shared" si="458"/>
        <v>29.845185399999998</v>
      </c>
      <c r="T1163" s="31">
        <f t="shared" si="459"/>
        <v>27.364999999999998</v>
      </c>
      <c r="U1163" s="31">
        <f t="shared" si="465"/>
        <v>29.845185399999998</v>
      </c>
      <c r="V1163" s="31">
        <f t="shared" si="462"/>
        <v>0</v>
      </c>
      <c r="W1163" s="31">
        <f t="shared" si="476"/>
        <v>0</v>
      </c>
      <c r="X1163" s="31">
        <v>0</v>
      </c>
      <c r="Y1163" s="28"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8">
        <v>0</v>
      </c>
      <c r="AG1163" s="28">
        <v>0</v>
      </c>
      <c r="AH1163" s="28">
        <v>29.845185399999998</v>
      </c>
      <c r="AI1163" s="28">
        <v>0</v>
      </c>
      <c r="AJ1163" s="28">
        <v>0</v>
      </c>
      <c r="AK1163" s="28">
        <v>29.845185399999998</v>
      </c>
      <c r="AL1163" s="28">
        <v>0</v>
      </c>
      <c r="AM1163" s="28">
        <v>0</v>
      </c>
      <c r="AN1163" s="28">
        <v>0</v>
      </c>
      <c r="AO1163" s="28">
        <v>0</v>
      </c>
      <c r="AP1163" s="28">
        <v>0</v>
      </c>
      <c r="AQ1163" s="28">
        <v>0</v>
      </c>
      <c r="AR1163" s="28">
        <v>0</v>
      </c>
      <c r="AS1163" s="28">
        <v>0</v>
      </c>
      <c r="AT1163" s="28">
        <v>0</v>
      </c>
      <c r="AU1163" s="28">
        <v>0</v>
      </c>
      <c r="AV1163" s="28">
        <v>0</v>
      </c>
      <c r="AW1163" s="28">
        <v>27.364999999999998</v>
      </c>
      <c r="AX1163" s="28">
        <v>0</v>
      </c>
      <c r="AY1163" s="28">
        <v>0</v>
      </c>
      <c r="AZ1163" s="28">
        <v>27.364999999999998</v>
      </c>
      <c r="BA1163" s="28">
        <v>0</v>
      </c>
      <c r="BB1163" s="28">
        <v>0</v>
      </c>
      <c r="BC1163" s="28">
        <v>0</v>
      </c>
      <c r="BD1163" s="28">
        <v>0</v>
      </c>
      <c r="BE1163" s="28">
        <v>0</v>
      </c>
      <c r="BF1163" s="28">
        <v>0</v>
      </c>
      <c r="BG1163" s="28">
        <v>0</v>
      </c>
      <c r="BH1163" s="28">
        <v>0</v>
      </c>
      <c r="BI1163" s="28">
        <v>0</v>
      </c>
      <c r="BJ1163" s="28">
        <v>0</v>
      </c>
      <c r="BK1163" s="28">
        <v>0</v>
      </c>
      <c r="BL1163" s="28">
        <v>0</v>
      </c>
      <c r="BM1163" s="28">
        <v>0</v>
      </c>
      <c r="BN1163" s="28">
        <v>0</v>
      </c>
      <c r="BO1163" s="28">
        <v>0</v>
      </c>
      <c r="BP1163" s="28">
        <v>0</v>
      </c>
      <c r="BQ1163" s="28">
        <v>0</v>
      </c>
      <c r="BR1163" s="28">
        <v>0</v>
      </c>
      <c r="BS1163" s="28">
        <v>0</v>
      </c>
      <c r="BT1163" s="28">
        <v>0</v>
      </c>
      <c r="BU1163" s="28">
        <v>0</v>
      </c>
      <c r="BV1163" s="31">
        <f t="shared" si="470"/>
        <v>57.2101854</v>
      </c>
      <c r="BW1163" s="31">
        <f t="shared" si="466"/>
        <v>0</v>
      </c>
      <c r="BX1163" s="31">
        <f t="shared" si="467"/>
        <v>0</v>
      </c>
      <c r="BY1163" s="31">
        <f t="shared" si="468"/>
        <v>57.2101854</v>
      </c>
      <c r="BZ1163" s="31">
        <f t="shared" si="469"/>
        <v>0</v>
      </c>
      <c r="CA1163" s="31">
        <f t="shared" si="471"/>
        <v>27.364999999999998</v>
      </c>
      <c r="CB1163" s="31">
        <f t="shared" si="472"/>
        <v>0</v>
      </c>
      <c r="CC1163" s="31">
        <f t="shared" si="473"/>
        <v>0</v>
      </c>
      <c r="CD1163" s="31">
        <f t="shared" si="474"/>
        <v>27.364999999999998</v>
      </c>
      <c r="CE1163" s="31">
        <f t="shared" si="475"/>
        <v>0</v>
      </c>
      <c r="CF1163" s="85" t="s">
        <v>1358</v>
      </c>
    </row>
    <row r="1164" spans="1:84" ht="49.5" customHeight="1" x14ac:dyDescent="0.25">
      <c r="A1164" s="7" t="s">
        <v>162</v>
      </c>
      <c r="B1164" s="18" t="s">
        <v>401</v>
      </c>
      <c r="C1164" s="8" t="s">
        <v>556</v>
      </c>
      <c r="D1164" s="63">
        <v>2016</v>
      </c>
      <c r="E1164" s="63">
        <v>2016</v>
      </c>
      <c r="F1164" s="63" t="s">
        <v>1358</v>
      </c>
      <c r="G1164" s="64">
        <v>1.6730341362382444</v>
      </c>
      <c r="H1164" s="64">
        <f t="shared" si="460"/>
        <v>11.898257789199999</v>
      </c>
      <c r="I1164" s="31" t="s">
        <v>891</v>
      </c>
      <c r="J1164" s="31">
        <v>0.79559020520376178</v>
      </c>
      <c r="K1164" s="31">
        <f t="shared" si="461"/>
        <v>6.3001655091999993</v>
      </c>
      <c r="L1164" s="67" t="s">
        <v>891</v>
      </c>
      <c r="M1164" s="64">
        <v>0</v>
      </c>
      <c r="N1164" s="31">
        <v>0</v>
      </c>
      <c r="O1164" s="65">
        <v>9.1808713391999976</v>
      </c>
      <c r="P1164" s="28">
        <v>10.558002040079996</v>
      </c>
      <c r="Q1164" s="28">
        <v>10.332271435087998</v>
      </c>
      <c r="R1164" s="31">
        <v>11.882112150351197</v>
      </c>
      <c r="S1164" s="31">
        <f t="shared" si="458"/>
        <v>5.5980922799999986</v>
      </c>
      <c r="T1164" s="31">
        <f t="shared" si="459"/>
        <v>6.3001655091999993</v>
      </c>
      <c r="U1164" s="31">
        <f t="shared" si="465"/>
        <v>5.5980922799999986</v>
      </c>
      <c r="V1164" s="31">
        <f t="shared" si="462"/>
        <v>0</v>
      </c>
      <c r="W1164" s="31">
        <f t="shared" si="476"/>
        <v>0</v>
      </c>
      <c r="X1164" s="31">
        <v>0</v>
      </c>
      <c r="Y1164" s="28">
        <v>0</v>
      </c>
      <c r="Z1164" s="28">
        <v>0</v>
      </c>
      <c r="AA1164" s="28">
        <v>0</v>
      </c>
      <c r="AB1164" s="28">
        <v>0</v>
      </c>
      <c r="AC1164" s="28">
        <v>0</v>
      </c>
      <c r="AD1164" s="28">
        <v>0</v>
      </c>
      <c r="AE1164" s="28">
        <v>0</v>
      </c>
      <c r="AF1164" s="28">
        <v>0</v>
      </c>
      <c r="AG1164" s="28">
        <v>0</v>
      </c>
      <c r="AH1164" s="28">
        <v>5.5980922799999986</v>
      </c>
      <c r="AI1164" s="28">
        <v>0</v>
      </c>
      <c r="AJ1164" s="28">
        <v>0</v>
      </c>
      <c r="AK1164" s="28">
        <v>5.5980922799999986</v>
      </c>
      <c r="AL1164" s="28">
        <v>0</v>
      </c>
      <c r="AM1164" s="28">
        <v>5.0758655091999998</v>
      </c>
      <c r="AN1164" s="28">
        <v>0</v>
      </c>
      <c r="AO1164" s="28">
        <v>0</v>
      </c>
      <c r="AP1164" s="28">
        <v>5.0758655091999998</v>
      </c>
      <c r="AQ1164" s="28">
        <v>0</v>
      </c>
      <c r="AR1164" s="28">
        <v>0</v>
      </c>
      <c r="AS1164" s="28">
        <v>0</v>
      </c>
      <c r="AT1164" s="28">
        <v>0</v>
      </c>
      <c r="AU1164" s="28">
        <v>0</v>
      </c>
      <c r="AV1164" s="28">
        <v>0</v>
      </c>
      <c r="AW1164" s="28">
        <v>1.2242999999999999</v>
      </c>
      <c r="AX1164" s="28">
        <v>0</v>
      </c>
      <c r="AY1164" s="28">
        <v>0</v>
      </c>
      <c r="AZ1164" s="28">
        <v>1.2242999999999999</v>
      </c>
      <c r="BA1164" s="28">
        <v>0</v>
      </c>
      <c r="BB1164" s="28">
        <v>0</v>
      </c>
      <c r="BC1164" s="28">
        <v>0</v>
      </c>
      <c r="BD1164" s="28">
        <v>0</v>
      </c>
      <c r="BE1164" s="28">
        <v>0</v>
      </c>
      <c r="BF1164" s="28">
        <v>0</v>
      </c>
      <c r="BG1164" s="28">
        <v>0</v>
      </c>
      <c r="BH1164" s="28">
        <v>0</v>
      </c>
      <c r="BI1164" s="28">
        <v>0</v>
      </c>
      <c r="BJ1164" s="28">
        <v>0</v>
      </c>
      <c r="BK1164" s="28">
        <v>0</v>
      </c>
      <c r="BL1164" s="28">
        <v>0</v>
      </c>
      <c r="BM1164" s="28">
        <v>0</v>
      </c>
      <c r="BN1164" s="28">
        <v>0</v>
      </c>
      <c r="BO1164" s="28">
        <v>0</v>
      </c>
      <c r="BP1164" s="28">
        <v>0</v>
      </c>
      <c r="BQ1164" s="28">
        <v>0</v>
      </c>
      <c r="BR1164" s="28">
        <v>0</v>
      </c>
      <c r="BS1164" s="28">
        <v>0</v>
      </c>
      <c r="BT1164" s="28">
        <v>0</v>
      </c>
      <c r="BU1164" s="28">
        <v>0</v>
      </c>
      <c r="BV1164" s="31">
        <f t="shared" si="470"/>
        <v>11.898257789199999</v>
      </c>
      <c r="BW1164" s="31">
        <f t="shared" si="466"/>
        <v>0</v>
      </c>
      <c r="BX1164" s="31">
        <f t="shared" si="467"/>
        <v>0</v>
      </c>
      <c r="BY1164" s="31">
        <f t="shared" si="468"/>
        <v>11.898257789199999</v>
      </c>
      <c r="BZ1164" s="31">
        <f t="shared" si="469"/>
        <v>0</v>
      </c>
      <c r="CA1164" s="31">
        <f t="shared" si="471"/>
        <v>6.3001655091999993</v>
      </c>
      <c r="CB1164" s="31">
        <f t="shared" si="472"/>
        <v>0</v>
      </c>
      <c r="CC1164" s="31">
        <f t="shared" si="473"/>
        <v>0</v>
      </c>
      <c r="CD1164" s="31">
        <f t="shared" si="474"/>
        <v>6.3001655091999993</v>
      </c>
      <c r="CE1164" s="31">
        <f t="shared" si="475"/>
        <v>0</v>
      </c>
      <c r="CF1164" s="85" t="s">
        <v>1402</v>
      </c>
    </row>
    <row r="1165" spans="1:84" ht="49.5" customHeight="1" x14ac:dyDescent="0.25">
      <c r="A1165" s="7" t="s">
        <v>162</v>
      </c>
      <c r="B1165" s="18" t="s">
        <v>402</v>
      </c>
      <c r="C1165" s="8" t="s">
        <v>557</v>
      </c>
      <c r="D1165" s="63">
        <v>2016</v>
      </c>
      <c r="E1165" s="63">
        <v>2016</v>
      </c>
      <c r="F1165" s="63" t="s">
        <v>1358</v>
      </c>
      <c r="G1165" s="64">
        <v>0.46696106893416928</v>
      </c>
      <c r="H1165" s="64">
        <f t="shared" si="460"/>
        <v>3.1359116197999999</v>
      </c>
      <c r="I1165" s="31" t="s">
        <v>891</v>
      </c>
      <c r="J1165" s="31">
        <v>0.22738777739811913</v>
      </c>
      <c r="K1165" s="31">
        <f t="shared" si="461"/>
        <v>1.6074340198000001</v>
      </c>
      <c r="L1165" s="67" t="s">
        <v>891</v>
      </c>
      <c r="M1165" s="64">
        <v>0</v>
      </c>
      <c r="N1165" s="31">
        <v>0</v>
      </c>
      <c r="O1165" s="65">
        <v>2.506703264</v>
      </c>
      <c r="P1165" s="28">
        <v>2.8827087535999998</v>
      </c>
      <c r="Q1165" s="28">
        <v>2.6361917924720002</v>
      </c>
      <c r="R1165" s="31">
        <v>3.0316205613428</v>
      </c>
      <c r="S1165" s="31">
        <f t="shared" si="458"/>
        <v>1.5284776</v>
      </c>
      <c r="T1165" s="31">
        <f t="shared" si="459"/>
        <v>1.6074340198000001</v>
      </c>
      <c r="U1165" s="31">
        <f t="shared" si="465"/>
        <v>1.5284776</v>
      </c>
      <c r="V1165" s="31">
        <f t="shared" si="462"/>
        <v>0</v>
      </c>
      <c r="W1165" s="31">
        <f t="shared" si="476"/>
        <v>0</v>
      </c>
      <c r="X1165" s="31">
        <v>0</v>
      </c>
      <c r="Y1165" s="28">
        <v>0</v>
      </c>
      <c r="Z1165" s="28">
        <v>0</v>
      </c>
      <c r="AA1165" s="28">
        <v>0</v>
      </c>
      <c r="AB1165" s="28">
        <v>0</v>
      </c>
      <c r="AC1165" s="28">
        <v>0</v>
      </c>
      <c r="AD1165" s="28">
        <v>0</v>
      </c>
      <c r="AE1165" s="28">
        <v>0</v>
      </c>
      <c r="AF1165" s="28">
        <v>0</v>
      </c>
      <c r="AG1165" s="28">
        <v>0</v>
      </c>
      <c r="AH1165" s="28">
        <v>1.5284776</v>
      </c>
      <c r="AI1165" s="28">
        <v>0</v>
      </c>
      <c r="AJ1165" s="28">
        <v>0</v>
      </c>
      <c r="AK1165" s="28">
        <v>1.5284776</v>
      </c>
      <c r="AL1165" s="28">
        <v>0</v>
      </c>
      <c r="AM1165" s="28">
        <v>1.4507340198000001</v>
      </c>
      <c r="AN1165" s="28">
        <v>0</v>
      </c>
      <c r="AO1165" s="28">
        <v>0</v>
      </c>
      <c r="AP1165" s="28">
        <v>1.4507340198000001</v>
      </c>
      <c r="AQ1165" s="28">
        <v>0</v>
      </c>
      <c r="AR1165" s="28">
        <v>0</v>
      </c>
      <c r="AS1165" s="28">
        <v>0</v>
      </c>
      <c r="AT1165" s="28">
        <v>0</v>
      </c>
      <c r="AU1165" s="28">
        <v>0</v>
      </c>
      <c r="AV1165" s="28">
        <v>0</v>
      </c>
      <c r="AW1165" s="28">
        <v>0.15670000000000001</v>
      </c>
      <c r="AX1165" s="28">
        <v>0</v>
      </c>
      <c r="AY1165" s="28">
        <v>0</v>
      </c>
      <c r="AZ1165" s="28">
        <v>0.15670000000000001</v>
      </c>
      <c r="BA1165" s="28">
        <v>0</v>
      </c>
      <c r="BB1165" s="28">
        <v>0</v>
      </c>
      <c r="BC1165" s="28">
        <v>0</v>
      </c>
      <c r="BD1165" s="28">
        <v>0</v>
      </c>
      <c r="BE1165" s="28">
        <v>0</v>
      </c>
      <c r="BF1165" s="28">
        <v>0</v>
      </c>
      <c r="BG1165" s="28">
        <v>0</v>
      </c>
      <c r="BH1165" s="28">
        <v>0</v>
      </c>
      <c r="BI1165" s="28">
        <v>0</v>
      </c>
      <c r="BJ1165" s="28">
        <v>0</v>
      </c>
      <c r="BK1165" s="28">
        <v>0</v>
      </c>
      <c r="BL1165" s="28">
        <v>0</v>
      </c>
      <c r="BM1165" s="28">
        <v>0</v>
      </c>
      <c r="BN1165" s="28">
        <v>0</v>
      </c>
      <c r="BO1165" s="28">
        <v>0</v>
      </c>
      <c r="BP1165" s="28">
        <v>0</v>
      </c>
      <c r="BQ1165" s="28">
        <v>0</v>
      </c>
      <c r="BR1165" s="28">
        <v>0</v>
      </c>
      <c r="BS1165" s="28">
        <v>0</v>
      </c>
      <c r="BT1165" s="28">
        <v>0</v>
      </c>
      <c r="BU1165" s="28">
        <v>0</v>
      </c>
      <c r="BV1165" s="31">
        <f t="shared" si="470"/>
        <v>3.1359116197999999</v>
      </c>
      <c r="BW1165" s="31">
        <f t="shared" si="466"/>
        <v>0</v>
      </c>
      <c r="BX1165" s="31">
        <f t="shared" si="467"/>
        <v>0</v>
      </c>
      <c r="BY1165" s="31">
        <f t="shared" si="468"/>
        <v>3.1359116197999999</v>
      </c>
      <c r="BZ1165" s="31">
        <f t="shared" si="469"/>
        <v>0</v>
      </c>
      <c r="CA1165" s="31">
        <f t="shared" si="471"/>
        <v>1.6074340198000001</v>
      </c>
      <c r="CB1165" s="31">
        <f t="shared" si="472"/>
        <v>0</v>
      </c>
      <c r="CC1165" s="31">
        <f t="shared" si="473"/>
        <v>0</v>
      </c>
      <c r="CD1165" s="31">
        <f t="shared" si="474"/>
        <v>1.6074340198000001</v>
      </c>
      <c r="CE1165" s="31">
        <f t="shared" si="475"/>
        <v>0</v>
      </c>
      <c r="CF1165" s="85" t="s">
        <v>1402</v>
      </c>
    </row>
    <row r="1166" spans="1:84" ht="49.5" customHeight="1" x14ac:dyDescent="0.25">
      <c r="A1166" s="7" t="s">
        <v>162</v>
      </c>
      <c r="B1166" s="18" t="s">
        <v>403</v>
      </c>
      <c r="C1166" s="8" t="s">
        <v>558</v>
      </c>
      <c r="D1166" s="63">
        <v>2016</v>
      </c>
      <c r="E1166" s="63">
        <v>2016</v>
      </c>
      <c r="F1166" s="63" t="s">
        <v>1358</v>
      </c>
      <c r="G1166" s="64">
        <v>2.3337128681191222</v>
      </c>
      <c r="H1166" s="64">
        <f t="shared" si="460"/>
        <v>14.889088098599998</v>
      </c>
      <c r="I1166" s="31" t="s">
        <v>891</v>
      </c>
      <c r="J1166" s="31">
        <v>1.184159457460815</v>
      </c>
      <c r="K1166" s="31">
        <f t="shared" si="461"/>
        <v>7.5549373385999994</v>
      </c>
      <c r="L1166" s="67" t="s">
        <v>891</v>
      </c>
      <c r="M1166" s="64">
        <v>0</v>
      </c>
      <c r="N1166" s="31">
        <v>0</v>
      </c>
      <c r="O1166" s="65">
        <v>12.028007246399998</v>
      </c>
      <c r="P1166" s="28">
        <v>13.832208333359997</v>
      </c>
      <c r="Q1166" s="28">
        <v>12.390097235303998</v>
      </c>
      <c r="R1166" s="31">
        <v>14.248611820599596</v>
      </c>
      <c r="S1166" s="31">
        <f t="shared" si="458"/>
        <v>7.3341507599999991</v>
      </c>
      <c r="T1166" s="31">
        <f t="shared" si="459"/>
        <v>7.5549373385999994</v>
      </c>
      <c r="U1166" s="31">
        <f t="shared" si="465"/>
        <v>7.3341507599999991</v>
      </c>
      <c r="V1166" s="31">
        <f t="shared" si="462"/>
        <v>0</v>
      </c>
      <c r="W1166" s="31">
        <f t="shared" si="476"/>
        <v>0</v>
      </c>
      <c r="X1166" s="31">
        <v>0</v>
      </c>
      <c r="Y1166" s="28">
        <v>0</v>
      </c>
      <c r="Z1166" s="28">
        <v>0</v>
      </c>
      <c r="AA1166" s="28">
        <v>0</v>
      </c>
      <c r="AB1166" s="28">
        <v>0</v>
      </c>
      <c r="AC1166" s="28">
        <v>0</v>
      </c>
      <c r="AD1166" s="28">
        <v>0</v>
      </c>
      <c r="AE1166" s="28">
        <v>0</v>
      </c>
      <c r="AF1166" s="28">
        <v>0</v>
      </c>
      <c r="AG1166" s="28">
        <v>0</v>
      </c>
      <c r="AH1166" s="28">
        <v>7.3341507599999991</v>
      </c>
      <c r="AI1166" s="28">
        <v>0</v>
      </c>
      <c r="AJ1166" s="28">
        <v>0</v>
      </c>
      <c r="AK1166" s="28">
        <v>7.3341507599999991</v>
      </c>
      <c r="AL1166" s="28">
        <v>0</v>
      </c>
      <c r="AM1166" s="28">
        <v>7.5549373385999994</v>
      </c>
      <c r="AN1166" s="28">
        <v>0</v>
      </c>
      <c r="AO1166" s="28">
        <v>0</v>
      </c>
      <c r="AP1166" s="28">
        <v>7.5549373385999994</v>
      </c>
      <c r="AQ1166" s="28">
        <v>0</v>
      </c>
      <c r="AR1166" s="28">
        <v>0</v>
      </c>
      <c r="AS1166" s="28">
        <v>0</v>
      </c>
      <c r="AT1166" s="28">
        <v>0</v>
      </c>
      <c r="AU1166" s="28">
        <v>0</v>
      </c>
      <c r="AV1166" s="28">
        <v>0</v>
      </c>
      <c r="AW1166" s="28">
        <v>0</v>
      </c>
      <c r="AX1166" s="28">
        <v>0</v>
      </c>
      <c r="AY1166" s="28">
        <v>0</v>
      </c>
      <c r="AZ1166" s="28">
        <v>0</v>
      </c>
      <c r="BA1166" s="28">
        <v>0</v>
      </c>
      <c r="BB1166" s="28">
        <v>0</v>
      </c>
      <c r="BC1166" s="28">
        <v>0</v>
      </c>
      <c r="BD1166" s="28">
        <v>0</v>
      </c>
      <c r="BE1166" s="28">
        <v>0</v>
      </c>
      <c r="BF1166" s="28">
        <v>0</v>
      </c>
      <c r="BG1166" s="28">
        <v>0</v>
      </c>
      <c r="BH1166" s="28">
        <v>0</v>
      </c>
      <c r="BI1166" s="28">
        <v>0</v>
      </c>
      <c r="BJ1166" s="28">
        <v>0</v>
      </c>
      <c r="BK1166" s="28">
        <v>0</v>
      </c>
      <c r="BL1166" s="28">
        <v>0</v>
      </c>
      <c r="BM1166" s="28">
        <v>0</v>
      </c>
      <c r="BN1166" s="28">
        <v>0</v>
      </c>
      <c r="BO1166" s="28">
        <v>0</v>
      </c>
      <c r="BP1166" s="28">
        <v>0</v>
      </c>
      <c r="BQ1166" s="28">
        <v>0</v>
      </c>
      <c r="BR1166" s="28">
        <v>0</v>
      </c>
      <c r="BS1166" s="28">
        <v>0</v>
      </c>
      <c r="BT1166" s="28">
        <v>0</v>
      </c>
      <c r="BU1166" s="28">
        <v>0</v>
      </c>
      <c r="BV1166" s="31">
        <f t="shared" si="470"/>
        <v>14.889088098599998</v>
      </c>
      <c r="BW1166" s="31">
        <f t="shared" si="466"/>
        <v>0</v>
      </c>
      <c r="BX1166" s="31">
        <f t="shared" si="467"/>
        <v>0</v>
      </c>
      <c r="BY1166" s="31">
        <f t="shared" si="468"/>
        <v>14.889088098599998</v>
      </c>
      <c r="BZ1166" s="31">
        <f t="shared" si="469"/>
        <v>0</v>
      </c>
      <c r="CA1166" s="31">
        <f t="shared" si="471"/>
        <v>7.5549373385999994</v>
      </c>
      <c r="CB1166" s="31">
        <f t="shared" si="472"/>
        <v>0</v>
      </c>
      <c r="CC1166" s="31">
        <f t="shared" si="473"/>
        <v>0</v>
      </c>
      <c r="CD1166" s="31">
        <f t="shared" si="474"/>
        <v>7.5549373385999994</v>
      </c>
      <c r="CE1166" s="31">
        <f t="shared" si="475"/>
        <v>0</v>
      </c>
      <c r="CF1166" s="85" t="s">
        <v>1402</v>
      </c>
    </row>
    <row r="1167" spans="1:84" ht="49.5" customHeight="1" x14ac:dyDescent="0.25">
      <c r="A1167" s="7" t="s">
        <v>162</v>
      </c>
      <c r="B1167" s="18" t="s">
        <v>404</v>
      </c>
      <c r="C1167" s="8" t="s">
        <v>559</v>
      </c>
      <c r="D1167" s="63">
        <v>2016</v>
      </c>
      <c r="E1167" s="63">
        <v>2016</v>
      </c>
      <c r="F1167" s="63" t="s">
        <v>1358</v>
      </c>
      <c r="G1167" s="64">
        <v>0.55633402446866476</v>
      </c>
      <c r="H1167" s="64">
        <f t="shared" si="460"/>
        <v>4.1098917395999992</v>
      </c>
      <c r="I1167" s="31" t="s">
        <v>891</v>
      </c>
      <c r="J1167" s="31">
        <v>0.2717152914986376</v>
      </c>
      <c r="K1167" s="31">
        <f t="shared" si="461"/>
        <v>2.0207902396000001</v>
      </c>
      <c r="L1167" s="67" t="s">
        <v>891</v>
      </c>
      <c r="M1167" s="64">
        <v>0</v>
      </c>
      <c r="N1167" s="31">
        <v>0</v>
      </c>
      <c r="O1167" s="65">
        <v>3.4261264599999999</v>
      </c>
      <c r="P1167" s="28">
        <v>3.9400454289999995</v>
      </c>
      <c r="Q1167" s="28">
        <v>3.3140959929439999</v>
      </c>
      <c r="R1167" s="31">
        <v>3.8112103918855995</v>
      </c>
      <c r="S1167" s="31">
        <f t="shared" si="458"/>
        <v>2.0891014999999999</v>
      </c>
      <c r="T1167" s="31">
        <f t="shared" si="459"/>
        <v>2.0207902396000001</v>
      </c>
      <c r="U1167" s="31">
        <f t="shared" si="465"/>
        <v>2.0891014999999999</v>
      </c>
      <c r="V1167" s="31">
        <f t="shared" si="462"/>
        <v>0</v>
      </c>
      <c r="W1167" s="31">
        <f t="shared" si="476"/>
        <v>0</v>
      </c>
      <c r="X1167" s="31">
        <v>0</v>
      </c>
      <c r="Y1167" s="28">
        <v>0</v>
      </c>
      <c r="Z1167" s="28">
        <v>0</v>
      </c>
      <c r="AA1167" s="28">
        <v>0</v>
      </c>
      <c r="AB1167" s="28">
        <v>0</v>
      </c>
      <c r="AC1167" s="28">
        <v>0</v>
      </c>
      <c r="AD1167" s="28">
        <v>0</v>
      </c>
      <c r="AE1167" s="28">
        <v>0</v>
      </c>
      <c r="AF1167" s="28">
        <v>0</v>
      </c>
      <c r="AG1167" s="28">
        <v>0</v>
      </c>
      <c r="AH1167" s="28">
        <v>2.0891014999999999</v>
      </c>
      <c r="AI1167" s="28">
        <v>0</v>
      </c>
      <c r="AJ1167" s="28">
        <v>0</v>
      </c>
      <c r="AK1167" s="28">
        <v>2.0891014999999999</v>
      </c>
      <c r="AL1167" s="28">
        <v>0</v>
      </c>
      <c r="AM1167" s="28">
        <v>1.9943902395999999</v>
      </c>
      <c r="AN1167" s="28">
        <v>0</v>
      </c>
      <c r="AO1167" s="28">
        <v>0</v>
      </c>
      <c r="AP1167" s="28">
        <v>1.9943902395999999</v>
      </c>
      <c r="AQ1167" s="28">
        <v>0</v>
      </c>
      <c r="AR1167" s="28">
        <v>0</v>
      </c>
      <c r="AS1167" s="28">
        <v>0</v>
      </c>
      <c r="AT1167" s="28">
        <v>0</v>
      </c>
      <c r="AU1167" s="28">
        <v>0</v>
      </c>
      <c r="AV1167" s="28">
        <v>0</v>
      </c>
      <c r="AW1167" s="28">
        <v>2.64E-2</v>
      </c>
      <c r="AX1167" s="28">
        <v>0</v>
      </c>
      <c r="AY1167" s="28">
        <v>0</v>
      </c>
      <c r="AZ1167" s="28">
        <v>2.64E-2</v>
      </c>
      <c r="BA1167" s="28">
        <v>0</v>
      </c>
      <c r="BB1167" s="28">
        <v>0</v>
      </c>
      <c r="BC1167" s="28">
        <v>0</v>
      </c>
      <c r="BD1167" s="28">
        <v>0</v>
      </c>
      <c r="BE1167" s="28">
        <v>0</v>
      </c>
      <c r="BF1167" s="28">
        <v>0</v>
      </c>
      <c r="BG1167" s="28">
        <v>0</v>
      </c>
      <c r="BH1167" s="28">
        <v>0</v>
      </c>
      <c r="BI1167" s="28">
        <v>0</v>
      </c>
      <c r="BJ1167" s="28">
        <v>0</v>
      </c>
      <c r="BK1167" s="28">
        <v>0</v>
      </c>
      <c r="BL1167" s="28">
        <v>0</v>
      </c>
      <c r="BM1167" s="28">
        <v>0</v>
      </c>
      <c r="BN1167" s="28">
        <v>0</v>
      </c>
      <c r="BO1167" s="28">
        <v>0</v>
      </c>
      <c r="BP1167" s="28">
        <v>0</v>
      </c>
      <c r="BQ1167" s="28">
        <v>0</v>
      </c>
      <c r="BR1167" s="28">
        <v>0</v>
      </c>
      <c r="BS1167" s="28">
        <v>0</v>
      </c>
      <c r="BT1167" s="28">
        <v>0</v>
      </c>
      <c r="BU1167" s="28">
        <v>0</v>
      </c>
      <c r="BV1167" s="31">
        <f t="shared" si="470"/>
        <v>4.1098917395999992</v>
      </c>
      <c r="BW1167" s="31">
        <f t="shared" si="466"/>
        <v>0</v>
      </c>
      <c r="BX1167" s="31">
        <f t="shared" si="467"/>
        <v>0</v>
      </c>
      <c r="BY1167" s="31">
        <f t="shared" si="468"/>
        <v>4.1098917395999992</v>
      </c>
      <c r="BZ1167" s="31">
        <f t="shared" si="469"/>
        <v>0</v>
      </c>
      <c r="CA1167" s="31">
        <f t="shared" si="471"/>
        <v>2.0207902396000001</v>
      </c>
      <c r="CB1167" s="31">
        <f t="shared" si="472"/>
        <v>0</v>
      </c>
      <c r="CC1167" s="31">
        <f t="shared" si="473"/>
        <v>0</v>
      </c>
      <c r="CD1167" s="31">
        <f t="shared" si="474"/>
        <v>2.0207902396000001</v>
      </c>
      <c r="CE1167" s="31">
        <f t="shared" si="475"/>
        <v>0</v>
      </c>
      <c r="CF1167" s="85" t="s">
        <v>1402</v>
      </c>
    </row>
    <row r="1168" spans="1:84" ht="49.5" customHeight="1" x14ac:dyDescent="0.25">
      <c r="A1168" s="7" t="s">
        <v>162</v>
      </c>
      <c r="B1168" s="18" t="s">
        <v>405</v>
      </c>
      <c r="C1168" s="8" t="s">
        <v>560</v>
      </c>
      <c r="D1168" s="63">
        <v>2016</v>
      </c>
      <c r="E1168" s="63">
        <v>2016</v>
      </c>
      <c r="F1168" s="63" t="s">
        <v>1358</v>
      </c>
      <c r="G1168" s="64">
        <v>0.60963909046321529</v>
      </c>
      <c r="H1168" s="64">
        <f t="shared" si="460"/>
        <v>4.4882509239999999</v>
      </c>
      <c r="I1168" s="31" t="s">
        <v>891</v>
      </c>
      <c r="J1168" s="31">
        <v>0.30439045286103544</v>
      </c>
      <c r="K1168" s="31">
        <f t="shared" si="461"/>
        <v>2.247725924</v>
      </c>
      <c r="L1168" s="67" t="s">
        <v>891</v>
      </c>
      <c r="M1168" s="64">
        <v>0</v>
      </c>
      <c r="N1168" s="31">
        <v>0</v>
      </c>
      <c r="O1168" s="65">
        <v>3.6744609999999995</v>
      </c>
      <c r="P1168" s="28">
        <v>4.2256301499999989</v>
      </c>
      <c r="Q1168" s="28">
        <v>3.6862705153599999</v>
      </c>
      <c r="R1168" s="31">
        <v>4.2392110926639992</v>
      </c>
      <c r="S1168" s="31">
        <f t="shared" si="458"/>
        <v>2.2405249999999999</v>
      </c>
      <c r="T1168" s="31">
        <f t="shared" si="459"/>
        <v>2.247725924</v>
      </c>
      <c r="U1168" s="31">
        <f t="shared" si="465"/>
        <v>2.2405249999999999</v>
      </c>
      <c r="V1168" s="31">
        <f t="shared" si="462"/>
        <v>0</v>
      </c>
      <c r="W1168" s="31">
        <f t="shared" si="476"/>
        <v>0</v>
      </c>
      <c r="X1168" s="31">
        <v>0</v>
      </c>
      <c r="Y1168" s="28">
        <v>0</v>
      </c>
      <c r="Z1168" s="28">
        <v>0</v>
      </c>
      <c r="AA1168" s="28">
        <v>0</v>
      </c>
      <c r="AB1168" s="28">
        <v>0</v>
      </c>
      <c r="AC1168" s="28">
        <v>0</v>
      </c>
      <c r="AD1168" s="28">
        <v>0</v>
      </c>
      <c r="AE1168" s="28">
        <v>0</v>
      </c>
      <c r="AF1168" s="28">
        <v>0</v>
      </c>
      <c r="AG1168" s="28">
        <v>0</v>
      </c>
      <c r="AH1168" s="28">
        <v>2.2405249999999999</v>
      </c>
      <c r="AI1168" s="28">
        <v>0</v>
      </c>
      <c r="AJ1168" s="28">
        <v>0</v>
      </c>
      <c r="AK1168" s="28">
        <v>2.2405249999999999</v>
      </c>
      <c r="AL1168" s="28">
        <v>0</v>
      </c>
      <c r="AM1168" s="28">
        <v>2.234225924</v>
      </c>
      <c r="AN1168" s="28">
        <v>0</v>
      </c>
      <c r="AO1168" s="28">
        <v>0</v>
      </c>
      <c r="AP1168" s="28">
        <v>2.234225924</v>
      </c>
      <c r="AQ1168" s="28">
        <v>0</v>
      </c>
      <c r="AR1168" s="28">
        <v>0</v>
      </c>
      <c r="AS1168" s="28">
        <v>0</v>
      </c>
      <c r="AT1168" s="28">
        <v>0</v>
      </c>
      <c r="AU1168" s="28">
        <v>0</v>
      </c>
      <c r="AV1168" s="28">
        <v>0</v>
      </c>
      <c r="AW1168" s="28">
        <v>1.35E-2</v>
      </c>
      <c r="AX1168" s="28">
        <v>0</v>
      </c>
      <c r="AY1168" s="28">
        <v>0</v>
      </c>
      <c r="AZ1168" s="28">
        <v>1.35E-2</v>
      </c>
      <c r="BA1168" s="28">
        <v>0</v>
      </c>
      <c r="BB1168" s="28">
        <v>0</v>
      </c>
      <c r="BC1168" s="28">
        <v>0</v>
      </c>
      <c r="BD1168" s="28">
        <v>0</v>
      </c>
      <c r="BE1168" s="28">
        <v>0</v>
      </c>
      <c r="BF1168" s="28">
        <v>0</v>
      </c>
      <c r="BG1168" s="28">
        <v>0</v>
      </c>
      <c r="BH1168" s="28">
        <v>0</v>
      </c>
      <c r="BI1168" s="28">
        <v>0</v>
      </c>
      <c r="BJ1168" s="28">
        <v>0</v>
      </c>
      <c r="BK1168" s="28">
        <v>0</v>
      </c>
      <c r="BL1168" s="28">
        <v>0</v>
      </c>
      <c r="BM1168" s="28">
        <v>0</v>
      </c>
      <c r="BN1168" s="28">
        <v>0</v>
      </c>
      <c r="BO1168" s="28">
        <v>0</v>
      </c>
      <c r="BP1168" s="28">
        <v>0</v>
      </c>
      <c r="BQ1168" s="28">
        <v>0</v>
      </c>
      <c r="BR1168" s="28">
        <v>0</v>
      </c>
      <c r="BS1168" s="28">
        <v>0</v>
      </c>
      <c r="BT1168" s="28">
        <v>0</v>
      </c>
      <c r="BU1168" s="28">
        <v>0</v>
      </c>
      <c r="BV1168" s="31">
        <f t="shared" si="470"/>
        <v>4.4882509239999999</v>
      </c>
      <c r="BW1168" s="31">
        <f t="shared" si="466"/>
        <v>0</v>
      </c>
      <c r="BX1168" s="31">
        <f t="shared" si="467"/>
        <v>0</v>
      </c>
      <c r="BY1168" s="31">
        <f t="shared" si="468"/>
        <v>4.4882509239999999</v>
      </c>
      <c r="BZ1168" s="31">
        <f t="shared" si="469"/>
        <v>0</v>
      </c>
      <c r="CA1168" s="31">
        <f t="shared" si="471"/>
        <v>2.247725924</v>
      </c>
      <c r="CB1168" s="31">
        <f t="shared" si="472"/>
        <v>0</v>
      </c>
      <c r="CC1168" s="31">
        <f t="shared" si="473"/>
        <v>0</v>
      </c>
      <c r="CD1168" s="31">
        <f t="shared" si="474"/>
        <v>2.247725924</v>
      </c>
      <c r="CE1168" s="31">
        <f t="shared" si="475"/>
        <v>0</v>
      </c>
      <c r="CF1168" s="85" t="s">
        <v>1402</v>
      </c>
    </row>
    <row r="1169" spans="1:84" ht="49.5" customHeight="1" x14ac:dyDescent="0.25">
      <c r="A1169" s="7" t="s">
        <v>162</v>
      </c>
      <c r="B1169" s="18" t="s">
        <v>406</v>
      </c>
      <c r="C1169" s="8" t="s">
        <v>561</v>
      </c>
      <c r="D1169" s="63">
        <v>2016</v>
      </c>
      <c r="E1169" s="63">
        <v>2016</v>
      </c>
      <c r="F1169" s="63" t="s">
        <v>1358</v>
      </c>
      <c r="G1169" s="64">
        <v>0.92821138457765662</v>
      </c>
      <c r="H1169" s="64">
        <f t="shared" si="460"/>
        <v>7.3156715627999995</v>
      </c>
      <c r="I1169" s="31" t="s">
        <v>891</v>
      </c>
      <c r="J1169" s="31">
        <v>0.46699697040871935</v>
      </c>
      <c r="K1169" s="31">
        <f t="shared" si="461"/>
        <v>3.9303577627999999</v>
      </c>
      <c r="L1169" s="67" t="s">
        <v>891</v>
      </c>
      <c r="M1169" s="64">
        <v>0</v>
      </c>
      <c r="N1169" s="31">
        <v>0</v>
      </c>
      <c r="O1169" s="65">
        <v>5.551914631999999</v>
      </c>
      <c r="P1169" s="28">
        <v>6.384701826799998</v>
      </c>
      <c r="Q1169" s="28">
        <v>6.4457867309919994</v>
      </c>
      <c r="R1169" s="31">
        <v>7.4126547406407983</v>
      </c>
      <c r="S1169" s="31">
        <f t="shared" si="458"/>
        <v>3.3853137999999996</v>
      </c>
      <c r="T1169" s="31">
        <f t="shared" si="459"/>
        <v>3.9303577627999999</v>
      </c>
      <c r="U1169" s="31">
        <f t="shared" si="465"/>
        <v>3.3853137999999996</v>
      </c>
      <c r="V1169" s="31">
        <f t="shared" si="462"/>
        <v>0</v>
      </c>
      <c r="W1169" s="31">
        <f t="shared" si="476"/>
        <v>0</v>
      </c>
      <c r="X1169" s="31">
        <v>0</v>
      </c>
      <c r="Y1169" s="28">
        <v>0</v>
      </c>
      <c r="Z1169" s="28">
        <v>0</v>
      </c>
      <c r="AA1169" s="28">
        <v>0</v>
      </c>
      <c r="AB1169" s="28">
        <v>0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  <c r="AH1169" s="28">
        <v>3.3853137999999996</v>
      </c>
      <c r="AI1169" s="28">
        <v>0</v>
      </c>
      <c r="AJ1169" s="28">
        <v>0</v>
      </c>
      <c r="AK1169" s="28">
        <v>3.3853137999999996</v>
      </c>
      <c r="AL1169" s="28">
        <v>0</v>
      </c>
      <c r="AM1169" s="28">
        <v>3.4277577627999998</v>
      </c>
      <c r="AN1169" s="28">
        <v>0</v>
      </c>
      <c r="AO1169" s="28">
        <v>0</v>
      </c>
      <c r="AP1169" s="28">
        <v>3.4277577627999998</v>
      </c>
      <c r="AQ1169" s="28">
        <v>0</v>
      </c>
      <c r="AR1169" s="28">
        <v>0</v>
      </c>
      <c r="AS1169" s="28">
        <v>0</v>
      </c>
      <c r="AT1169" s="28">
        <v>0</v>
      </c>
      <c r="AU1169" s="28">
        <v>0</v>
      </c>
      <c r="AV1169" s="28">
        <v>0</v>
      </c>
      <c r="AW1169" s="28">
        <v>0.50260000000000005</v>
      </c>
      <c r="AX1169" s="28">
        <v>0</v>
      </c>
      <c r="AY1169" s="28">
        <v>0</v>
      </c>
      <c r="AZ1169" s="28">
        <v>0.50260000000000005</v>
      </c>
      <c r="BA1169" s="28">
        <v>0</v>
      </c>
      <c r="BB1169" s="28">
        <v>0</v>
      </c>
      <c r="BC1169" s="28">
        <v>0</v>
      </c>
      <c r="BD1169" s="28">
        <v>0</v>
      </c>
      <c r="BE1169" s="28">
        <v>0</v>
      </c>
      <c r="BF1169" s="28">
        <v>0</v>
      </c>
      <c r="BG1169" s="28">
        <v>0</v>
      </c>
      <c r="BH1169" s="28">
        <v>0</v>
      </c>
      <c r="BI1169" s="28">
        <v>0</v>
      </c>
      <c r="BJ1169" s="28">
        <v>0</v>
      </c>
      <c r="BK1169" s="28">
        <v>0</v>
      </c>
      <c r="BL1169" s="28">
        <v>0</v>
      </c>
      <c r="BM1169" s="28">
        <v>0</v>
      </c>
      <c r="BN1169" s="28">
        <v>0</v>
      </c>
      <c r="BO1169" s="28">
        <v>0</v>
      </c>
      <c r="BP1169" s="28">
        <v>0</v>
      </c>
      <c r="BQ1169" s="28">
        <v>0</v>
      </c>
      <c r="BR1169" s="28">
        <v>0</v>
      </c>
      <c r="BS1169" s="28">
        <v>0</v>
      </c>
      <c r="BT1169" s="28">
        <v>0</v>
      </c>
      <c r="BU1169" s="28">
        <v>0</v>
      </c>
      <c r="BV1169" s="31">
        <f t="shared" si="470"/>
        <v>7.3156715627999995</v>
      </c>
      <c r="BW1169" s="31">
        <f t="shared" si="466"/>
        <v>0</v>
      </c>
      <c r="BX1169" s="31">
        <f t="shared" si="467"/>
        <v>0</v>
      </c>
      <c r="BY1169" s="31">
        <f t="shared" si="468"/>
        <v>7.3156715627999995</v>
      </c>
      <c r="BZ1169" s="31">
        <f t="shared" si="469"/>
        <v>0</v>
      </c>
      <c r="CA1169" s="31">
        <f t="shared" si="471"/>
        <v>3.9303577627999999</v>
      </c>
      <c r="CB1169" s="31">
        <f t="shared" si="472"/>
        <v>0</v>
      </c>
      <c r="CC1169" s="31">
        <f t="shared" si="473"/>
        <v>0</v>
      </c>
      <c r="CD1169" s="31">
        <f t="shared" si="474"/>
        <v>3.9303577627999999</v>
      </c>
      <c r="CE1169" s="31">
        <f t="shared" si="475"/>
        <v>0</v>
      </c>
      <c r="CF1169" s="85" t="s">
        <v>1402</v>
      </c>
    </row>
    <row r="1170" spans="1:84" ht="49.5" customHeight="1" x14ac:dyDescent="0.25">
      <c r="A1170" s="7" t="s">
        <v>162</v>
      </c>
      <c r="B1170" s="18" t="s">
        <v>407</v>
      </c>
      <c r="C1170" s="8" t="s">
        <v>562</v>
      </c>
      <c r="D1170" s="63">
        <v>2016</v>
      </c>
      <c r="E1170" s="63">
        <v>2016</v>
      </c>
      <c r="F1170" s="63" t="s">
        <v>1358</v>
      </c>
      <c r="G1170" s="64">
        <v>1.0651819953950954</v>
      </c>
      <c r="H1170" s="64">
        <f t="shared" si="460"/>
        <v>8.1301358462</v>
      </c>
      <c r="I1170" s="31" t="s">
        <v>891</v>
      </c>
      <c r="J1170" s="31">
        <v>0.54267912073569491</v>
      </c>
      <c r="K1170" s="31">
        <f t="shared" si="461"/>
        <v>4.2949647461999998</v>
      </c>
      <c r="L1170" s="67" t="s">
        <v>891</v>
      </c>
      <c r="M1170" s="64">
        <v>0</v>
      </c>
      <c r="N1170" s="31">
        <v>0</v>
      </c>
      <c r="O1170" s="65">
        <v>6.2896806039999991</v>
      </c>
      <c r="P1170" s="28">
        <v>7.2331326945999983</v>
      </c>
      <c r="Q1170" s="28">
        <v>7.043742183767999</v>
      </c>
      <c r="R1170" s="31">
        <v>8.1003035113331983</v>
      </c>
      <c r="S1170" s="31">
        <f t="shared" si="458"/>
        <v>3.8351710999999997</v>
      </c>
      <c r="T1170" s="31">
        <f t="shared" si="459"/>
        <v>4.2949647461999998</v>
      </c>
      <c r="U1170" s="31">
        <f t="shared" si="465"/>
        <v>3.8351710999999997</v>
      </c>
      <c r="V1170" s="31">
        <f t="shared" si="462"/>
        <v>0</v>
      </c>
      <c r="W1170" s="31">
        <f t="shared" si="476"/>
        <v>0</v>
      </c>
      <c r="X1170" s="31">
        <v>0</v>
      </c>
      <c r="Y1170" s="28">
        <v>0</v>
      </c>
      <c r="Z1170" s="28">
        <v>0</v>
      </c>
      <c r="AA1170" s="28">
        <v>0</v>
      </c>
      <c r="AB1170" s="28">
        <v>0</v>
      </c>
      <c r="AC1170" s="28">
        <v>0</v>
      </c>
      <c r="AD1170" s="28">
        <v>0</v>
      </c>
      <c r="AE1170" s="28">
        <v>0</v>
      </c>
      <c r="AF1170" s="28">
        <v>0</v>
      </c>
      <c r="AG1170" s="28">
        <v>0</v>
      </c>
      <c r="AH1170" s="28">
        <v>3.8351710999999997</v>
      </c>
      <c r="AI1170" s="28">
        <v>0</v>
      </c>
      <c r="AJ1170" s="28">
        <v>0</v>
      </c>
      <c r="AK1170" s="28">
        <v>3.8351710999999997</v>
      </c>
      <c r="AL1170" s="28">
        <v>0</v>
      </c>
      <c r="AM1170" s="28">
        <v>3.9832647462000002</v>
      </c>
      <c r="AN1170" s="28">
        <v>0</v>
      </c>
      <c r="AO1170" s="28">
        <v>0</v>
      </c>
      <c r="AP1170" s="28">
        <v>3.9832647462000002</v>
      </c>
      <c r="AQ1170" s="28">
        <v>0</v>
      </c>
      <c r="AR1170" s="28">
        <v>0</v>
      </c>
      <c r="AS1170" s="28">
        <v>0</v>
      </c>
      <c r="AT1170" s="28">
        <v>0</v>
      </c>
      <c r="AU1170" s="28">
        <v>0</v>
      </c>
      <c r="AV1170" s="28">
        <v>0</v>
      </c>
      <c r="AW1170" s="28">
        <v>0.31169999999999998</v>
      </c>
      <c r="AX1170" s="28">
        <v>0</v>
      </c>
      <c r="AY1170" s="28">
        <v>0</v>
      </c>
      <c r="AZ1170" s="28">
        <v>0.31169999999999998</v>
      </c>
      <c r="BA1170" s="28">
        <v>0</v>
      </c>
      <c r="BB1170" s="28">
        <v>0</v>
      </c>
      <c r="BC1170" s="28">
        <v>0</v>
      </c>
      <c r="BD1170" s="28">
        <v>0</v>
      </c>
      <c r="BE1170" s="28">
        <v>0</v>
      </c>
      <c r="BF1170" s="28">
        <v>0</v>
      </c>
      <c r="BG1170" s="28">
        <v>0</v>
      </c>
      <c r="BH1170" s="28">
        <v>0</v>
      </c>
      <c r="BI1170" s="28">
        <v>0</v>
      </c>
      <c r="BJ1170" s="28">
        <v>0</v>
      </c>
      <c r="BK1170" s="28">
        <v>0</v>
      </c>
      <c r="BL1170" s="28">
        <v>0</v>
      </c>
      <c r="BM1170" s="28">
        <v>0</v>
      </c>
      <c r="BN1170" s="28">
        <v>0</v>
      </c>
      <c r="BO1170" s="28">
        <v>0</v>
      </c>
      <c r="BP1170" s="28">
        <v>0</v>
      </c>
      <c r="BQ1170" s="28">
        <v>0</v>
      </c>
      <c r="BR1170" s="28">
        <v>0</v>
      </c>
      <c r="BS1170" s="28">
        <v>0</v>
      </c>
      <c r="BT1170" s="28">
        <v>0</v>
      </c>
      <c r="BU1170" s="28">
        <v>0</v>
      </c>
      <c r="BV1170" s="31">
        <f t="shared" si="470"/>
        <v>8.1301358462</v>
      </c>
      <c r="BW1170" s="31">
        <f t="shared" si="466"/>
        <v>0</v>
      </c>
      <c r="BX1170" s="31">
        <f t="shared" si="467"/>
        <v>0</v>
      </c>
      <c r="BY1170" s="31">
        <f t="shared" si="468"/>
        <v>8.1301358462</v>
      </c>
      <c r="BZ1170" s="31">
        <f t="shared" si="469"/>
        <v>0</v>
      </c>
      <c r="CA1170" s="31">
        <f t="shared" si="471"/>
        <v>4.2949647461999998</v>
      </c>
      <c r="CB1170" s="31">
        <f t="shared" si="472"/>
        <v>0</v>
      </c>
      <c r="CC1170" s="31">
        <f t="shared" si="473"/>
        <v>0</v>
      </c>
      <c r="CD1170" s="31">
        <f t="shared" si="474"/>
        <v>4.2949647461999998</v>
      </c>
      <c r="CE1170" s="31">
        <f t="shared" si="475"/>
        <v>0</v>
      </c>
      <c r="CF1170" s="85" t="s">
        <v>1402</v>
      </c>
    </row>
    <row r="1171" spans="1:84" ht="49.5" customHeight="1" x14ac:dyDescent="0.25">
      <c r="A1171" s="7" t="s">
        <v>162</v>
      </c>
      <c r="B1171" s="18" t="s">
        <v>563</v>
      </c>
      <c r="C1171" s="8" t="s">
        <v>564</v>
      </c>
      <c r="D1171" s="63">
        <v>2016</v>
      </c>
      <c r="E1171" s="63">
        <v>2016</v>
      </c>
      <c r="F1171" s="63" t="s">
        <v>1358</v>
      </c>
      <c r="G1171" s="64">
        <v>0.15875927223433245</v>
      </c>
      <c r="H1171" s="64">
        <f t="shared" si="460"/>
        <v>1.1652930582000001</v>
      </c>
      <c r="I1171" s="31" t="s">
        <v>891</v>
      </c>
      <c r="J1171" s="31">
        <v>7.6522596485013639E-2</v>
      </c>
      <c r="K1171" s="31">
        <f t="shared" si="461"/>
        <v>0.56167585819999999</v>
      </c>
      <c r="L1171" s="67" t="s">
        <v>891</v>
      </c>
      <c r="M1171" s="64">
        <v>0</v>
      </c>
      <c r="N1171" s="31">
        <v>0</v>
      </c>
      <c r="O1171" s="65">
        <v>0.98993220800000004</v>
      </c>
      <c r="P1171" s="28">
        <v>1.1384220392</v>
      </c>
      <c r="Q1171" s="28">
        <v>0.92114840744799997</v>
      </c>
      <c r="R1171" s="31">
        <v>1.0593206685651999</v>
      </c>
      <c r="S1171" s="31">
        <f t="shared" si="458"/>
        <v>0.60361720000000008</v>
      </c>
      <c r="T1171" s="31">
        <f t="shared" si="459"/>
        <v>0.56167585819999999</v>
      </c>
      <c r="U1171" s="31">
        <f t="shared" si="465"/>
        <v>0.60361720000000008</v>
      </c>
      <c r="V1171" s="31">
        <f t="shared" si="462"/>
        <v>0</v>
      </c>
      <c r="W1171" s="31">
        <f t="shared" si="476"/>
        <v>0</v>
      </c>
      <c r="X1171" s="31">
        <v>0</v>
      </c>
      <c r="Y1171" s="28"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0</v>
      </c>
      <c r="AF1171" s="28">
        <v>0</v>
      </c>
      <c r="AG1171" s="28">
        <v>0</v>
      </c>
      <c r="AH1171" s="28">
        <v>0.60361720000000008</v>
      </c>
      <c r="AI1171" s="28">
        <v>0</v>
      </c>
      <c r="AJ1171" s="28">
        <v>0</v>
      </c>
      <c r="AK1171" s="28">
        <v>0.60361720000000008</v>
      </c>
      <c r="AL1171" s="28">
        <v>0</v>
      </c>
      <c r="AM1171" s="28">
        <v>0.56167585819999999</v>
      </c>
      <c r="AN1171" s="28">
        <v>0</v>
      </c>
      <c r="AO1171" s="28">
        <v>0</v>
      </c>
      <c r="AP1171" s="28">
        <v>0.56167585819999999</v>
      </c>
      <c r="AQ1171" s="28">
        <v>0</v>
      </c>
      <c r="AR1171" s="28">
        <v>0</v>
      </c>
      <c r="AS1171" s="28">
        <v>0</v>
      </c>
      <c r="AT1171" s="28">
        <v>0</v>
      </c>
      <c r="AU1171" s="28">
        <v>0</v>
      </c>
      <c r="AV1171" s="28">
        <v>0</v>
      </c>
      <c r="AW1171" s="28">
        <v>0</v>
      </c>
      <c r="AX1171" s="28">
        <v>0</v>
      </c>
      <c r="AY1171" s="28">
        <v>0</v>
      </c>
      <c r="AZ1171" s="28">
        <v>0</v>
      </c>
      <c r="BA1171" s="28">
        <v>0</v>
      </c>
      <c r="BB1171" s="28">
        <v>0</v>
      </c>
      <c r="BC1171" s="28">
        <v>0</v>
      </c>
      <c r="BD1171" s="28">
        <v>0</v>
      </c>
      <c r="BE1171" s="28">
        <v>0</v>
      </c>
      <c r="BF1171" s="28">
        <v>0</v>
      </c>
      <c r="BG1171" s="28">
        <v>0</v>
      </c>
      <c r="BH1171" s="28">
        <v>0</v>
      </c>
      <c r="BI1171" s="28">
        <v>0</v>
      </c>
      <c r="BJ1171" s="28">
        <v>0</v>
      </c>
      <c r="BK1171" s="28">
        <v>0</v>
      </c>
      <c r="BL1171" s="28">
        <v>0</v>
      </c>
      <c r="BM1171" s="28">
        <v>0</v>
      </c>
      <c r="BN1171" s="28">
        <v>0</v>
      </c>
      <c r="BO1171" s="28">
        <v>0</v>
      </c>
      <c r="BP1171" s="28">
        <v>0</v>
      </c>
      <c r="BQ1171" s="28">
        <v>0</v>
      </c>
      <c r="BR1171" s="28">
        <v>0</v>
      </c>
      <c r="BS1171" s="28">
        <v>0</v>
      </c>
      <c r="BT1171" s="28">
        <v>0</v>
      </c>
      <c r="BU1171" s="28">
        <v>0</v>
      </c>
      <c r="BV1171" s="31">
        <f t="shared" si="470"/>
        <v>1.1652930582000001</v>
      </c>
      <c r="BW1171" s="31">
        <f t="shared" si="466"/>
        <v>0</v>
      </c>
      <c r="BX1171" s="31">
        <f t="shared" si="467"/>
        <v>0</v>
      </c>
      <c r="BY1171" s="31">
        <f t="shared" si="468"/>
        <v>1.1652930582000001</v>
      </c>
      <c r="BZ1171" s="31">
        <f t="shared" si="469"/>
        <v>0</v>
      </c>
      <c r="CA1171" s="31">
        <f t="shared" si="471"/>
        <v>0.56167585819999999</v>
      </c>
      <c r="CB1171" s="31">
        <f t="shared" si="472"/>
        <v>0</v>
      </c>
      <c r="CC1171" s="31">
        <f t="shared" si="473"/>
        <v>0</v>
      </c>
      <c r="CD1171" s="31">
        <f t="shared" si="474"/>
        <v>0.56167585819999999</v>
      </c>
      <c r="CE1171" s="31">
        <f t="shared" si="475"/>
        <v>0</v>
      </c>
      <c r="CF1171" s="85" t="s">
        <v>1402</v>
      </c>
    </row>
    <row r="1172" spans="1:84" ht="49.5" customHeight="1" x14ac:dyDescent="0.25">
      <c r="A1172" s="7" t="s">
        <v>162</v>
      </c>
      <c r="B1172" s="18" t="s">
        <v>408</v>
      </c>
      <c r="C1172" s="8" t="s">
        <v>426</v>
      </c>
      <c r="D1172" s="63">
        <v>2016</v>
      </c>
      <c r="E1172" s="63">
        <v>2016</v>
      </c>
      <c r="F1172" s="63" t="s">
        <v>1358</v>
      </c>
      <c r="G1172" s="64">
        <v>1.718783771986971E-2</v>
      </c>
      <c r="H1172" s="64">
        <f t="shared" si="460"/>
        <v>0.10553332360000001</v>
      </c>
      <c r="I1172" s="31" t="s">
        <v>891</v>
      </c>
      <c r="J1172" s="31">
        <v>8.5934403257328998E-3</v>
      </c>
      <c r="K1172" s="31">
        <f t="shared" si="461"/>
        <v>5.27637236E-2</v>
      </c>
      <c r="L1172" s="67" t="s">
        <v>891</v>
      </c>
      <c r="M1172" s="64">
        <v>0</v>
      </c>
      <c r="N1172" s="31">
        <v>0</v>
      </c>
      <c r="O1172" s="65">
        <v>8.6542144000000001E-2</v>
      </c>
      <c r="P1172" s="28">
        <v>9.95234656E-2</v>
      </c>
      <c r="Q1172" s="28">
        <v>8.6532506703999992E-2</v>
      </c>
      <c r="R1172" s="31">
        <v>9.9512382709599986E-2</v>
      </c>
      <c r="S1172" s="31">
        <f t="shared" si="458"/>
        <v>5.27696E-2</v>
      </c>
      <c r="T1172" s="31">
        <f t="shared" si="459"/>
        <v>5.27637236E-2</v>
      </c>
      <c r="U1172" s="31">
        <f t="shared" si="465"/>
        <v>5.27696E-2</v>
      </c>
      <c r="V1172" s="31">
        <f t="shared" si="462"/>
        <v>0</v>
      </c>
      <c r="W1172" s="31">
        <f t="shared" si="476"/>
        <v>0</v>
      </c>
      <c r="X1172" s="31">
        <v>0</v>
      </c>
      <c r="Y1172" s="28">
        <v>0</v>
      </c>
      <c r="Z1172" s="28">
        <v>0</v>
      </c>
      <c r="AA1172" s="28">
        <v>0</v>
      </c>
      <c r="AB1172" s="28">
        <v>0</v>
      </c>
      <c r="AC1172" s="28">
        <v>0</v>
      </c>
      <c r="AD1172" s="28">
        <v>0</v>
      </c>
      <c r="AE1172" s="28">
        <v>0</v>
      </c>
      <c r="AF1172" s="28">
        <v>0</v>
      </c>
      <c r="AG1172" s="28">
        <v>0</v>
      </c>
      <c r="AH1172" s="28">
        <v>5.27696E-2</v>
      </c>
      <c r="AI1172" s="28">
        <v>0</v>
      </c>
      <c r="AJ1172" s="28">
        <v>0</v>
      </c>
      <c r="AK1172" s="28">
        <v>5.27696E-2</v>
      </c>
      <c r="AL1172" s="28">
        <v>0</v>
      </c>
      <c r="AM1172" s="28">
        <v>5.27637236E-2</v>
      </c>
      <c r="AN1172" s="28">
        <v>0</v>
      </c>
      <c r="AO1172" s="28">
        <v>0</v>
      </c>
      <c r="AP1172" s="28">
        <v>5.27637236E-2</v>
      </c>
      <c r="AQ1172" s="28">
        <v>0</v>
      </c>
      <c r="AR1172" s="28">
        <v>0</v>
      </c>
      <c r="AS1172" s="28">
        <v>0</v>
      </c>
      <c r="AT1172" s="28">
        <v>0</v>
      </c>
      <c r="AU1172" s="28">
        <v>0</v>
      </c>
      <c r="AV1172" s="28">
        <v>0</v>
      </c>
      <c r="AW1172" s="28">
        <v>0</v>
      </c>
      <c r="AX1172" s="28">
        <v>0</v>
      </c>
      <c r="AY1172" s="28">
        <v>0</v>
      </c>
      <c r="AZ1172" s="28">
        <v>0</v>
      </c>
      <c r="BA1172" s="28">
        <v>0</v>
      </c>
      <c r="BB1172" s="28">
        <v>0</v>
      </c>
      <c r="BC1172" s="28">
        <v>0</v>
      </c>
      <c r="BD1172" s="28">
        <v>0</v>
      </c>
      <c r="BE1172" s="28">
        <v>0</v>
      </c>
      <c r="BF1172" s="28">
        <v>0</v>
      </c>
      <c r="BG1172" s="28">
        <v>0</v>
      </c>
      <c r="BH1172" s="28">
        <v>0</v>
      </c>
      <c r="BI1172" s="28">
        <v>0</v>
      </c>
      <c r="BJ1172" s="28">
        <v>0</v>
      </c>
      <c r="BK1172" s="28">
        <v>0</v>
      </c>
      <c r="BL1172" s="28">
        <v>0</v>
      </c>
      <c r="BM1172" s="28">
        <v>0</v>
      </c>
      <c r="BN1172" s="28">
        <v>0</v>
      </c>
      <c r="BO1172" s="28">
        <v>0</v>
      </c>
      <c r="BP1172" s="28">
        <v>0</v>
      </c>
      <c r="BQ1172" s="28">
        <v>0</v>
      </c>
      <c r="BR1172" s="28">
        <v>0</v>
      </c>
      <c r="BS1172" s="28">
        <v>0</v>
      </c>
      <c r="BT1172" s="28">
        <v>0</v>
      </c>
      <c r="BU1172" s="28">
        <v>0</v>
      </c>
      <c r="BV1172" s="31">
        <f t="shared" si="470"/>
        <v>0.10553332360000001</v>
      </c>
      <c r="BW1172" s="31">
        <f t="shared" si="466"/>
        <v>0</v>
      </c>
      <c r="BX1172" s="31">
        <f t="shared" si="467"/>
        <v>0</v>
      </c>
      <c r="BY1172" s="31">
        <f t="shared" si="468"/>
        <v>0.10553332360000001</v>
      </c>
      <c r="BZ1172" s="31">
        <f t="shared" si="469"/>
        <v>0</v>
      </c>
      <c r="CA1172" s="31">
        <f t="shared" si="471"/>
        <v>5.27637236E-2</v>
      </c>
      <c r="CB1172" s="31">
        <f t="shared" si="472"/>
        <v>0</v>
      </c>
      <c r="CC1172" s="31">
        <f t="shared" si="473"/>
        <v>0</v>
      </c>
      <c r="CD1172" s="31">
        <f t="shared" si="474"/>
        <v>5.27637236E-2</v>
      </c>
      <c r="CE1172" s="31">
        <f t="shared" si="475"/>
        <v>0</v>
      </c>
      <c r="CF1172" s="85" t="s">
        <v>1358</v>
      </c>
    </row>
    <row r="1173" spans="1:84" ht="49.5" customHeight="1" x14ac:dyDescent="0.25">
      <c r="A1173" s="7" t="s">
        <v>162</v>
      </c>
      <c r="B1173" s="18" t="s">
        <v>409</v>
      </c>
      <c r="C1173" s="8" t="s">
        <v>565</v>
      </c>
      <c r="D1173" s="63">
        <v>2016</v>
      </c>
      <c r="E1173" s="63">
        <v>2016</v>
      </c>
      <c r="F1173" s="63" t="s">
        <v>1358</v>
      </c>
      <c r="G1173" s="64">
        <v>2.2594651530944625E-2</v>
      </c>
      <c r="H1173" s="64">
        <f t="shared" si="460"/>
        <v>0.1387311604</v>
      </c>
      <c r="I1173" s="31" t="s">
        <v>891</v>
      </c>
      <c r="J1173" s="31">
        <v>1.1297400716612378E-2</v>
      </c>
      <c r="K1173" s="31">
        <f t="shared" si="461"/>
        <v>6.9366040399999995E-2</v>
      </c>
      <c r="L1173" s="67" t="s">
        <v>891</v>
      </c>
      <c r="M1173" s="64">
        <v>0</v>
      </c>
      <c r="N1173" s="31">
        <v>0</v>
      </c>
      <c r="O1173" s="65">
        <v>0.11375879679999998</v>
      </c>
      <c r="P1173" s="28">
        <v>0.13082261631999997</v>
      </c>
      <c r="Q1173" s="28">
        <v>0.11376030625599999</v>
      </c>
      <c r="R1173" s="31">
        <v>0.13082435219439997</v>
      </c>
      <c r="S1173" s="31">
        <f t="shared" si="458"/>
        <v>6.9365119999999988E-2</v>
      </c>
      <c r="T1173" s="31">
        <f t="shared" si="459"/>
        <v>6.9366040399999995E-2</v>
      </c>
      <c r="U1173" s="31">
        <f t="shared" si="465"/>
        <v>6.9365119999999988E-2</v>
      </c>
      <c r="V1173" s="31">
        <f t="shared" si="462"/>
        <v>0</v>
      </c>
      <c r="W1173" s="31">
        <f t="shared" si="476"/>
        <v>0</v>
      </c>
      <c r="X1173" s="31">
        <v>0</v>
      </c>
      <c r="Y1173" s="28">
        <v>0</v>
      </c>
      <c r="Z1173" s="28">
        <v>0</v>
      </c>
      <c r="AA1173" s="28">
        <v>0</v>
      </c>
      <c r="AB1173" s="28">
        <v>0</v>
      </c>
      <c r="AC1173" s="28">
        <v>0</v>
      </c>
      <c r="AD1173" s="28">
        <v>0</v>
      </c>
      <c r="AE1173" s="28">
        <v>0</v>
      </c>
      <c r="AF1173" s="28">
        <v>0</v>
      </c>
      <c r="AG1173" s="28">
        <v>0</v>
      </c>
      <c r="AH1173" s="28">
        <v>6.9365119999999988E-2</v>
      </c>
      <c r="AI1173" s="28">
        <v>0</v>
      </c>
      <c r="AJ1173" s="28">
        <v>0</v>
      </c>
      <c r="AK1173" s="28">
        <v>6.9365119999999988E-2</v>
      </c>
      <c r="AL1173" s="28">
        <v>0</v>
      </c>
      <c r="AM1173" s="28">
        <v>6.9366040399999995E-2</v>
      </c>
      <c r="AN1173" s="28">
        <v>0</v>
      </c>
      <c r="AO1173" s="28">
        <v>0</v>
      </c>
      <c r="AP1173" s="28">
        <v>6.9366040399999995E-2</v>
      </c>
      <c r="AQ1173" s="28">
        <v>0</v>
      </c>
      <c r="AR1173" s="28">
        <v>0</v>
      </c>
      <c r="AS1173" s="28">
        <v>0</v>
      </c>
      <c r="AT1173" s="28">
        <v>0</v>
      </c>
      <c r="AU1173" s="28">
        <v>0</v>
      </c>
      <c r="AV1173" s="28">
        <v>0</v>
      </c>
      <c r="AW1173" s="28">
        <v>0</v>
      </c>
      <c r="AX1173" s="28">
        <v>0</v>
      </c>
      <c r="AY1173" s="28">
        <v>0</v>
      </c>
      <c r="AZ1173" s="28">
        <v>0</v>
      </c>
      <c r="BA1173" s="28">
        <v>0</v>
      </c>
      <c r="BB1173" s="28">
        <v>0</v>
      </c>
      <c r="BC1173" s="28">
        <v>0</v>
      </c>
      <c r="BD1173" s="28">
        <v>0</v>
      </c>
      <c r="BE1173" s="28">
        <v>0</v>
      </c>
      <c r="BF1173" s="28">
        <v>0</v>
      </c>
      <c r="BG1173" s="28">
        <v>0</v>
      </c>
      <c r="BH1173" s="28">
        <v>0</v>
      </c>
      <c r="BI1173" s="28">
        <v>0</v>
      </c>
      <c r="BJ1173" s="28">
        <v>0</v>
      </c>
      <c r="BK1173" s="28">
        <v>0</v>
      </c>
      <c r="BL1173" s="28">
        <v>0</v>
      </c>
      <c r="BM1173" s="28">
        <v>0</v>
      </c>
      <c r="BN1173" s="28">
        <v>0</v>
      </c>
      <c r="BO1173" s="28">
        <v>0</v>
      </c>
      <c r="BP1173" s="28">
        <v>0</v>
      </c>
      <c r="BQ1173" s="28">
        <v>0</v>
      </c>
      <c r="BR1173" s="28">
        <v>0</v>
      </c>
      <c r="BS1173" s="28">
        <v>0</v>
      </c>
      <c r="BT1173" s="28">
        <v>0</v>
      </c>
      <c r="BU1173" s="28">
        <v>0</v>
      </c>
      <c r="BV1173" s="31">
        <f t="shared" si="470"/>
        <v>0.1387311604</v>
      </c>
      <c r="BW1173" s="31">
        <f t="shared" si="466"/>
        <v>0</v>
      </c>
      <c r="BX1173" s="31">
        <f t="shared" si="467"/>
        <v>0</v>
      </c>
      <c r="BY1173" s="31">
        <f t="shared" si="468"/>
        <v>0.1387311604</v>
      </c>
      <c r="BZ1173" s="31">
        <f t="shared" si="469"/>
        <v>0</v>
      </c>
      <c r="CA1173" s="31">
        <f t="shared" si="471"/>
        <v>6.9366040399999995E-2</v>
      </c>
      <c r="CB1173" s="31">
        <f t="shared" si="472"/>
        <v>0</v>
      </c>
      <c r="CC1173" s="31">
        <f t="shared" si="473"/>
        <v>0</v>
      </c>
      <c r="CD1173" s="31">
        <f t="shared" si="474"/>
        <v>6.9366040399999995E-2</v>
      </c>
      <c r="CE1173" s="31">
        <f t="shared" si="475"/>
        <v>0</v>
      </c>
      <c r="CF1173" s="85" t="s">
        <v>1358</v>
      </c>
    </row>
    <row r="1174" spans="1:84" ht="49.5" customHeight="1" x14ac:dyDescent="0.25">
      <c r="A1174" s="7" t="s">
        <v>162</v>
      </c>
      <c r="B1174" s="18" t="s">
        <v>1356</v>
      </c>
      <c r="C1174" s="8" t="s">
        <v>1400</v>
      </c>
      <c r="D1174" s="63">
        <v>2016</v>
      </c>
      <c r="E1174" s="63">
        <v>2016</v>
      </c>
      <c r="F1174" s="63" t="s">
        <v>1358</v>
      </c>
      <c r="G1174" s="64">
        <v>8.796073615635178E-3</v>
      </c>
      <c r="H1174" s="64">
        <f t="shared" si="460"/>
        <v>5.4007891999999988E-2</v>
      </c>
      <c r="I1174" s="31" t="s">
        <v>891</v>
      </c>
      <c r="J1174" s="31">
        <v>8.796073615635178E-3</v>
      </c>
      <c r="K1174" s="31">
        <f t="shared" si="461"/>
        <v>5.4007891999999988E-2</v>
      </c>
      <c r="L1174" s="67" t="s">
        <v>891</v>
      </c>
      <c r="M1174" s="64">
        <v>0</v>
      </c>
      <c r="N1174" s="31">
        <v>0</v>
      </c>
      <c r="O1174" s="65">
        <v>0</v>
      </c>
      <c r="P1174" s="28">
        <v>0</v>
      </c>
      <c r="Q1174" s="28">
        <v>8.8572942879999977E-2</v>
      </c>
      <c r="R1174" s="31">
        <v>0.10185888431199996</v>
      </c>
      <c r="S1174" s="31">
        <f t="shared" si="458"/>
        <v>0</v>
      </c>
      <c r="T1174" s="31">
        <f t="shared" si="459"/>
        <v>5.4007891999999988E-2</v>
      </c>
      <c r="U1174" s="31">
        <f t="shared" si="465"/>
        <v>0</v>
      </c>
      <c r="V1174" s="31">
        <f t="shared" si="462"/>
        <v>0</v>
      </c>
      <c r="W1174" s="31">
        <f t="shared" si="476"/>
        <v>0</v>
      </c>
      <c r="X1174" s="31">
        <v>0</v>
      </c>
      <c r="Y1174" s="28">
        <v>0</v>
      </c>
      <c r="Z1174" s="28">
        <v>0</v>
      </c>
      <c r="AA1174" s="28">
        <v>0</v>
      </c>
      <c r="AB1174" s="28">
        <v>0</v>
      </c>
      <c r="AC1174" s="28">
        <v>0</v>
      </c>
      <c r="AD1174" s="28">
        <v>0</v>
      </c>
      <c r="AE1174" s="28">
        <v>0</v>
      </c>
      <c r="AF1174" s="28">
        <v>0</v>
      </c>
      <c r="AG1174" s="28">
        <v>0</v>
      </c>
      <c r="AH1174" s="28">
        <v>0</v>
      </c>
      <c r="AI1174" s="28">
        <v>0</v>
      </c>
      <c r="AJ1174" s="28">
        <v>0</v>
      </c>
      <c r="AK1174" s="28">
        <v>0</v>
      </c>
      <c r="AL1174" s="28">
        <v>0</v>
      </c>
      <c r="AM1174" s="28">
        <v>5.4007891999999988E-2</v>
      </c>
      <c r="AN1174" s="28">
        <v>0</v>
      </c>
      <c r="AO1174" s="28">
        <v>0</v>
      </c>
      <c r="AP1174" s="28">
        <v>5.4007891999999988E-2</v>
      </c>
      <c r="AQ1174" s="28">
        <v>0</v>
      </c>
      <c r="AR1174" s="28">
        <v>0</v>
      </c>
      <c r="AS1174" s="28">
        <v>0</v>
      </c>
      <c r="AT1174" s="28">
        <v>0</v>
      </c>
      <c r="AU1174" s="28">
        <v>0</v>
      </c>
      <c r="AV1174" s="28">
        <v>0</v>
      </c>
      <c r="AW1174" s="28">
        <v>0</v>
      </c>
      <c r="AX1174" s="28">
        <v>0</v>
      </c>
      <c r="AY1174" s="28">
        <v>0</v>
      </c>
      <c r="AZ1174" s="28">
        <v>0</v>
      </c>
      <c r="BA1174" s="28">
        <v>0</v>
      </c>
      <c r="BB1174" s="28">
        <v>0</v>
      </c>
      <c r="BC1174" s="28">
        <v>0</v>
      </c>
      <c r="BD1174" s="28">
        <v>0</v>
      </c>
      <c r="BE1174" s="28">
        <v>0</v>
      </c>
      <c r="BF1174" s="28">
        <v>0</v>
      </c>
      <c r="BG1174" s="28">
        <v>0</v>
      </c>
      <c r="BH1174" s="28">
        <v>0</v>
      </c>
      <c r="BI1174" s="28">
        <v>0</v>
      </c>
      <c r="BJ1174" s="28">
        <v>0</v>
      </c>
      <c r="BK1174" s="28">
        <v>0</v>
      </c>
      <c r="BL1174" s="28">
        <v>0</v>
      </c>
      <c r="BM1174" s="28">
        <v>0</v>
      </c>
      <c r="BN1174" s="28">
        <v>0</v>
      </c>
      <c r="BO1174" s="28">
        <v>0</v>
      </c>
      <c r="BP1174" s="28">
        <v>0</v>
      </c>
      <c r="BQ1174" s="28">
        <v>0</v>
      </c>
      <c r="BR1174" s="28">
        <v>0</v>
      </c>
      <c r="BS1174" s="28">
        <v>0</v>
      </c>
      <c r="BT1174" s="28">
        <v>0</v>
      </c>
      <c r="BU1174" s="28">
        <v>0</v>
      </c>
      <c r="BV1174" s="31">
        <f t="shared" si="470"/>
        <v>5.4007891999999988E-2</v>
      </c>
      <c r="BW1174" s="31">
        <f t="shared" si="466"/>
        <v>0</v>
      </c>
      <c r="BX1174" s="31">
        <f t="shared" si="467"/>
        <v>0</v>
      </c>
      <c r="BY1174" s="31">
        <f t="shared" si="468"/>
        <v>5.4007891999999988E-2</v>
      </c>
      <c r="BZ1174" s="31">
        <f t="shared" si="469"/>
        <v>0</v>
      </c>
      <c r="CA1174" s="31">
        <f t="shared" si="471"/>
        <v>5.4007891999999988E-2</v>
      </c>
      <c r="CB1174" s="31">
        <f t="shared" si="472"/>
        <v>0</v>
      </c>
      <c r="CC1174" s="31">
        <f t="shared" si="473"/>
        <v>0</v>
      </c>
      <c r="CD1174" s="31">
        <f t="shared" si="474"/>
        <v>5.4007891999999988E-2</v>
      </c>
      <c r="CE1174" s="31">
        <f t="shared" si="475"/>
        <v>0</v>
      </c>
      <c r="CF1174" s="85" t="s">
        <v>1403</v>
      </c>
    </row>
    <row r="1175" spans="1:84" ht="49.5" customHeight="1" x14ac:dyDescent="0.25">
      <c r="A1175" s="25" t="s">
        <v>162</v>
      </c>
      <c r="B1175" s="26" t="s">
        <v>1661</v>
      </c>
      <c r="C1175" s="29" t="s">
        <v>1662</v>
      </c>
      <c r="D1175" s="63">
        <v>2017</v>
      </c>
      <c r="E1175" s="63">
        <v>2017</v>
      </c>
      <c r="F1175" s="63" t="s">
        <v>1358</v>
      </c>
      <c r="G1175" s="64">
        <v>3.5055710306406682E-2</v>
      </c>
      <c r="H1175" s="64">
        <f t="shared" si="460"/>
        <v>0.25169999999999998</v>
      </c>
      <c r="I1175" s="31" t="s">
        <v>891</v>
      </c>
      <c r="J1175" s="64">
        <v>3.5055710306406682E-2</v>
      </c>
      <c r="K1175" s="31">
        <f t="shared" si="461"/>
        <v>0.25169999999999998</v>
      </c>
      <c r="L1175" s="67" t="s">
        <v>891</v>
      </c>
      <c r="M1175" s="64">
        <v>0</v>
      </c>
      <c r="N1175" s="31">
        <v>0</v>
      </c>
      <c r="O1175" s="65">
        <v>0</v>
      </c>
      <c r="P1175" s="28">
        <v>0</v>
      </c>
      <c r="Q1175" s="28">
        <v>0.41278799999999993</v>
      </c>
      <c r="R1175" s="31">
        <v>0.47470619999999991</v>
      </c>
      <c r="S1175" s="31">
        <f t="shared" si="458"/>
        <v>0</v>
      </c>
      <c r="T1175" s="31">
        <f t="shared" si="459"/>
        <v>0.25169999999999998</v>
      </c>
      <c r="U1175" s="31">
        <f t="shared" si="465"/>
        <v>0</v>
      </c>
      <c r="V1175" s="31">
        <f t="shared" si="462"/>
        <v>0</v>
      </c>
      <c r="W1175" s="31">
        <f t="shared" si="476"/>
        <v>0</v>
      </c>
      <c r="X1175" s="31">
        <v>0</v>
      </c>
      <c r="Y1175" s="28">
        <v>0</v>
      </c>
      <c r="Z1175" s="28">
        <v>0</v>
      </c>
      <c r="AA1175" s="28">
        <v>0</v>
      </c>
      <c r="AB1175" s="28">
        <v>0</v>
      </c>
      <c r="AC1175" s="28">
        <v>0</v>
      </c>
      <c r="AD1175" s="28">
        <v>0</v>
      </c>
      <c r="AE1175" s="28">
        <v>0</v>
      </c>
      <c r="AF1175" s="28">
        <v>0</v>
      </c>
      <c r="AG1175" s="28">
        <v>0</v>
      </c>
      <c r="AH1175" s="28">
        <v>0</v>
      </c>
      <c r="AI1175" s="28">
        <v>0</v>
      </c>
      <c r="AJ1175" s="28">
        <v>0</v>
      </c>
      <c r="AK1175" s="28">
        <v>0</v>
      </c>
      <c r="AL1175" s="28">
        <v>0</v>
      </c>
      <c r="AM1175" s="28">
        <v>0</v>
      </c>
      <c r="AN1175" s="28">
        <v>0</v>
      </c>
      <c r="AO1175" s="28">
        <v>0</v>
      </c>
      <c r="AP1175" s="28">
        <v>0</v>
      </c>
      <c r="AQ1175" s="28">
        <v>0</v>
      </c>
      <c r="AR1175" s="28">
        <v>0</v>
      </c>
      <c r="AS1175" s="28">
        <v>0</v>
      </c>
      <c r="AT1175" s="28">
        <v>0</v>
      </c>
      <c r="AU1175" s="28">
        <v>0</v>
      </c>
      <c r="AV1175" s="28">
        <v>0</v>
      </c>
      <c r="AW1175" s="28">
        <v>0.25169999999999998</v>
      </c>
      <c r="AX1175" s="28">
        <v>0</v>
      </c>
      <c r="AY1175" s="28">
        <v>0</v>
      </c>
      <c r="AZ1175" s="28">
        <v>0.25169999999999998</v>
      </c>
      <c r="BA1175" s="28">
        <v>0</v>
      </c>
      <c r="BB1175" s="28">
        <v>0</v>
      </c>
      <c r="BC1175" s="28">
        <v>0</v>
      </c>
      <c r="BD1175" s="28">
        <v>0</v>
      </c>
      <c r="BE1175" s="28">
        <v>0</v>
      </c>
      <c r="BF1175" s="28">
        <v>0</v>
      </c>
      <c r="BG1175" s="28">
        <v>0</v>
      </c>
      <c r="BH1175" s="28">
        <v>0</v>
      </c>
      <c r="BI1175" s="28">
        <v>0</v>
      </c>
      <c r="BJ1175" s="28">
        <v>0</v>
      </c>
      <c r="BK1175" s="28">
        <v>0</v>
      </c>
      <c r="BL1175" s="28">
        <v>0</v>
      </c>
      <c r="BM1175" s="28">
        <v>0</v>
      </c>
      <c r="BN1175" s="28">
        <v>0</v>
      </c>
      <c r="BO1175" s="28">
        <v>0</v>
      </c>
      <c r="BP1175" s="28">
        <v>0</v>
      </c>
      <c r="BQ1175" s="28">
        <v>0</v>
      </c>
      <c r="BR1175" s="28">
        <v>0</v>
      </c>
      <c r="BS1175" s="28">
        <v>0</v>
      </c>
      <c r="BT1175" s="28">
        <v>0</v>
      </c>
      <c r="BU1175" s="28">
        <v>0</v>
      </c>
      <c r="BV1175" s="31">
        <f t="shared" si="470"/>
        <v>0.25169999999999998</v>
      </c>
      <c r="BW1175" s="31">
        <f t="shared" si="466"/>
        <v>0</v>
      </c>
      <c r="BX1175" s="31">
        <f t="shared" si="467"/>
        <v>0</v>
      </c>
      <c r="BY1175" s="31">
        <f t="shared" si="468"/>
        <v>0.25169999999999998</v>
      </c>
      <c r="BZ1175" s="31">
        <f t="shared" si="469"/>
        <v>0</v>
      </c>
      <c r="CA1175" s="31">
        <f t="shared" si="471"/>
        <v>0.25169999999999998</v>
      </c>
      <c r="CB1175" s="31">
        <f t="shared" si="472"/>
        <v>0</v>
      </c>
      <c r="CC1175" s="31">
        <f t="shared" si="473"/>
        <v>0</v>
      </c>
      <c r="CD1175" s="31">
        <f t="shared" si="474"/>
        <v>0.25169999999999998</v>
      </c>
      <c r="CE1175" s="31">
        <f t="shared" si="475"/>
        <v>0</v>
      </c>
      <c r="CF1175" s="85" t="s">
        <v>1405</v>
      </c>
    </row>
    <row r="1176" spans="1:84" ht="49.5" customHeight="1" x14ac:dyDescent="0.25">
      <c r="A1176" s="25" t="s">
        <v>162</v>
      </c>
      <c r="B1176" s="26" t="s">
        <v>1663</v>
      </c>
      <c r="C1176" s="29" t="s">
        <v>1664</v>
      </c>
      <c r="D1176" s="63">
        <v>2017</v>
      </c>
      <c r="E1176" s="63">
        <v>2017</v>
      </c>
      <c r="F1176" s="63" t="s">
        <v>1358</v>
      </c>
      <c r="G1176" s="64">
        <v>4.0445682451253483E-2</v>
      </c>
      <c r="H1176" s="64">
        <f t="shared" si="460"/>
        <v>0.29039999999999999</v>
      </c>
      <c r="I1176" s="31" t="s">
        <v>891</v>
      </c>
      <c r="J1176" s="64">
        <v>4.0445682451253483E-2</v>
      </c>
      <c r="K1176" s="31">
        <f t="shared" si="461"/>
        <v>0.29039999999999999</v>
      </c>
      <c r="L1176" s="67" t="s">
        <v>891</v>
      </c>
      <c r="M1176" s="64">
        <v>0</v>
      </c>
      <c r="N1176" s="31">
        <v>0</v>
      </c>
      <c r="O1176" s="65">
        <v>0</v>
      </c>
      <c r="P1176" s="28">
        <v>0</v>
      </c>
      <c r="Q1176" s="28">
        <v>0.47625599999999996</v>
      </c>
      <c r="R1176" s="31">
        <v>0.54769439999999991</v>
      </c>
      <c r="S1176" s="31">
        <f t="shared" si="458"/>
        <v>0</v>
      </c>
      <c r="T1176" s="31">
        <f t="shared" si="459"/>
        <v>0.29039999999999999</v>
      </c>
      <c r="U1176" s="31">
        <f t="shared" si="465"/>
        <v>0</v>
      </c>
      <c r="V1176" s="31">
        <f t="shared" si="462"/>
        <v>0</v>
      </c>
      <c r="W1176" s="31">
        <f t="shared" si="476"/>
        <v>0</v>
      </c>
      <c r="X1176" s="31">
        <v>0</v>
      </c>
      <c r="Y1176" s="28">
        <v>0</v>
      </c>
      <c r="Z1176" s="28">
        <v>0</v>
      </c>
      <c r="AA1176" s="28">
        <v>0</v>
      </c>
      <c r="AB1176" s="28">
        <v>0</v>
      </c>
      <c r="AC1176" s="28">
        <v>0</v>
      </c>
      <c r="AD1176" s="28">
        <v>0</v>
      </c>
      <c r="AE1176" s="28">
        <v>0</v>
      </c>
      <c r="AF1176" s="28">
        <v>0</v>
      </c>
      <c r="AG1176" s="28">
        <v>0</v>
      </c>
      <c r="AH1176" s="28">
        <v>0</v>
      </c>
      <c r="AI1176" s="28">
        <v>0</v>
      </c>
      <c r="AJ1176" s="28">
        <v>0</v>
      </c>
      <c r="AK1176" s="28">
        <v>0</v>
      </c>
      <c r="AL1176" s="28">
        <v>0</v>
      </c>
      <c r="AM1176" s="28">
        <v>0</v>
      </c>
      <c r="AN1176" s="28">
        <v>0</v>
      </c>
      <c r="AO1176" s="28">
        <v>0</v>
      </c>
      <c r="AP1176" s="28">
        <v>0</v>
      </c>
      <c r="AQ1176" s="28">
        <v>0</v>
      </c>
      <c r="AR1176" s="28">
        <v>0</v>
      </c>
      <c r="AS1176" s="28">
        <v>0</v>
      </c>
      <c r="AT1176" s="28">
        <v>0</v>
      </c>
      <c r="AU1176" s="28">
        <v>0</v>
      </c>
      <c r="AV1176" s="28">
        <v>0</v>
      </c>
      <c r="AW1176" s="28">
        <v>0.29039999999999999</v>
      </c>
      <c r="AX1176" s="28">
        <v>0</v>
      </c>
      <c r="AY1176" s="28">
        <v>0</v>
      </c>
      <c r="AZ1176" s="28">
        <v>0.29039999999999999</v>
      </c>
      <c r="BA1176" s="28">
        <v>0</v>
      </c>
      <c r="BB1176" s="28">
        <v>0</v>
      </c>
      <c r="BC1176" s="28">
        <v>0</v>
      </c>
      <c r="BD1176" s="28">
        <v>0</v>
      </c>
      <c r="BE1176" s="28">
        <v>0</v>
      </c>
      <c r="BF1176" s="28">
        <v>0</v>
      </c>
      <c r="BG1176" s="28">
        <v>0</v>
      </c>
      <c r="BH1176" s="28">
        <v>0</v>
      </c>
      <c r="BI1176" s="28">
        <v>0</v>
      </c>
      <c r="BJ1176" s="28">
        <v>0</v>
      </c>
      <c r="BK1176" s="28">
        <v>0</v>
      </c>
      <c r="BL1176" s="28">
        <v>0</v>
      </c>
      <c r="BM1176" s="28">
        <v>0</v>
      </c>
      <c r="BN1176" s="28">
        <v>0</v>
      </c>
      <c r="BO1176" s="28">
        <v>0</v>
      </c>
      <c r="BP1176" s="28">
        <v>0</v>
      </c>
      <c r="BQ1176" s="28">
        <v>0</v>
      </c>
      <c r="BR1176" s="28">
        <v>0</v>
      </c>
      <c r="BS1176" s="28">
        <v>0</v>
      </c>
      <c r="BT1176" s="28">
        <v>0</v>
      </c>
      <c r="BU1176" s="28">
        <v>0</v>
      </c>
      <c r="BV1176" s="31">
        <f t="shared" si="470"/>
        <v>0.29039999999999999</v>
      </c>
      <c r="BW1176" s="31">
        <f t="shared" si="466"/>
        <v>0</v>
      </c>
      <c r="BX1176" s="31">
        <f t="shared" si="467"/>
        <v>0</v>
      </c>
      <c r="BY1176" s="31">
        <f t="shared" si="468"/>
        <v>0.29039999999999999</v>
      </c>
      <c r="BZ1176" s="31">
        <f t="shared" si="469"/>
        <v>0</v>
      </c>
      <c r="CA1176" s="31">
        <f t="shared" si="471"/>
        <v>0.29039999999999999</v>
      </c>
      <c r="CB1176" s="31">
        <f t="shared" si="472"/>
        <v>0</v>
      </c>
      <c r="CC1176" s="31">
        <f t="shared" si="473"/>
        <v>0</v>
      </c>
      <c r="CD1176" s="31">
        <f t="shared" si="474"/>
        <v>0.29039999999999999</v>
      </c>
      <c r="CE1176" s="31">
        <f t="shared" si="475"/>
        <v>0</v>
      </c>
      <c r="CF1176" s="85" t="s">
        <v>1403</v>
      </c>
    </row>
    <row r="1177" spans="1:84" ht="49.5" customHeight="1" x14ac:dyDescent="0.25">
      <c r="A1177" s="25" t="s">
        <v>162</v>
      </c>
      <c r="B1177" s="26" t="s">
        <v>1665</v>
      </c>
      <c r="C1177" s="29" t="s">
        <v>1666</v>
      </c>
      <c r="D1177" s="63">
        <v>2017</v>
      </c>
      <c r="E1177" s="63">
        <v>2017</v>
      </c>
      <c r="F1177" s="63" t="s">
        <v>1358</v>
      </c>
      <c r="G1177" s="64">
        <v>9.2604456824512543E-2</v>
      </c>
      <c r="H1177" s="64">
        <f t="shared" si="460"/>
        <v>1.1749556844</v>
      </c>
      <c r="I1177" s="31" t="s">
        <v>891</v>
      </c>
      <c r="J1177" s="64">
        <v>9.2604456824512543E-2</v>
      </c>
      <c r="K1177" s="31">
        <f t="shared" si="461"/>
        <v>1.1749556844</v>
      </c>
      <c r="L1177" s="67" t="s">
        <v>891</v>
      </c>
      <c r="M1177" s="64">
        <v>0</v>
      </c>
      <c r="N1177" s="31">
        <v>0</v>
      </c>
      <c r="O1177" s="65">
        <v>0</v>
      </c>
      <c r="P1177" s="28">
        <v>0</v>
      </c>
      <c r="Q1177" s="28">
        <v>1.090436</v>
      </c>
      <c r="R1177" s="31">
        <v>1.2540013999999999</v>
      </c>
      <c r="S1177" s="31">
        <f t="shared" si="458"/>
        <v>0</v>
      </c>
      <c r="T1177" s="31">
        <f t="shared" si="459"/>
        <v>1.1749556844</v>
      </c>
      <c r="U1177" s="31">
        <f t="shared" si="465"/>
        <v>0</v>
      </c>
      <c r="V1177" s="31">
        <f t="shared" si="462"/>
        <v>0</v>
      </c>
      <c r="W1177" s="31">
        <f t="shared" si="476"/>
        <v>0</v>
      </c>
      <c r="X1177" s="31">
        <v>0</v>
      </c>
      <c r="Y1177" s="31">
        <v>0</v>
      </c>
      <c r="Z1177" s="31">
        <v>0</v>
      </c>
      <c r="AA1177" s="31">
        <v>0</v>
      </c>
      <c r="AB1177" s="31">
        <v>0</v>
      </c>
      <c r="AC1177" s="31">
        <v>0</v>
      </c>
      <c r="AD1177" s="31">
        <v>0</v>
      </c>
      <c r="AE1177" s="31">
        <v>0</v>
      </c>
      <c r="AF1177" s="31">
        <v>0</v>
      </c>
      <c r="AG1177" s="31">
        <v>0</v>
      </c>
      <c r="AH1177" s="31">
        <v>0</v>
      </c>
      <c r="AI1177" s="31">
        <v>0</v>
      </c>
      <c r="AJ1177" s="31">
        <v>0</v>
      </c>
      <c r="AK1177" s="31">
        <v>0</v>
      </c>
      <c r="AL1177" s="31">
        <v>0</v>
      </c>
      <c r="AM1177" s="31">
        <v>0</v>
      </c>
      <c r="AN1177" s="31">
        <v>0</v>
      </c>
      <c r="AO1177" s="31">
        <v>0</v>
      </c>
      <c r="AP1177" s="31">
        <v>0</v>
      </c>
      <c r="AQ1177" s="31">
        <v>0</v>
      </c>
      <c r="AR1177" s="28">
        <v>0</v>
      </c>
      <c r="AS1177" s="28">
        <v>0</v>
      </c>
      <c r="AT1177" s="28">
        <v>0</v>
      </c>
      <c r="AU1177" s="28">
        <v>0</v>
      </c>
      <c r="AV1177" s="28">
        <v>0</v>
      </c>
      <c r="AW1177" s="28">
        <v>0.66490000000000005</v>
      </c>
      <c r="AX1177" s="28">
        <v>0</v>
      </c>
      <c r="AY1177" s="28">
        <v>0</v>
      </c>
      <c r="AZ1177" s="28">
        <v>0.66490000000000005</v>
      </c>
      <c r="BA1177" s="28">
        <v>0</v>
      </c>
      <c r="BB1177" s="28">
        <v>0</v>
      </c>
      <c r="BC1177" s="28">
        <v>0</v>
      </c>
      <c r="BD1177" s="28">
        <v>0</v>
      </c>
      <c r="BE1177" s="28">
        <v>0</v>
      </c>
      <c r="BF1177" s="28">
        <v>0</v>
      </c>
      <c r="BG1177" s="28">
        <v>0.51005568439999993</v>
      </c>
      <c r="BH1177" s="28">
        <v>0</v>
      </c>
      <c r="BI1177" s="28">
        <v>0</v>
      </c>
      <c r="BJ1177" s="28">
        <v>0.51005568439999993</v>
      </c>
      <c r="BK1177" s="28">
        <v>0</v>
      </c>
      <c r="BL1177" s="28">
        <v>0</v>
      </c>
      <c r="BM1177" s="28">
        <v>0</v>
      </c>
      <c r="BN1177" s="28">
        <v>0</v>
      </c>
      <c r="BO1177" s="28">
        <v>0</v>
      </c>
      <c r="BP1177" s="28">
        <v>0</v>
      </c>
      <c r="BQ1177" s="28">
        <v>0</v>
      </c>
      <c r="BR1177" s="28">
        <v>0</v>
      </c>
      <c r="BS1177" s="28">
        <v>0</v>
      </c>
      <c r="BT1177" s="28">
        <v>0</v>
      </c>
      <c r="BU1177" s="28">
        <v>0</v>
      </c>
      <c r="BV1177" s="31">
        <f t="shared" si="470"/>
        <v>1.1749556844</v>
      </c>
      <c r="BW1177" s="31">
        <f t="shared" si="466"/>
        <v>0</v>
      </c>
      <c r="BX1177" s="31">
        <f t="shared" si="467"/>
        <v>0</v>
      </c>
      <c r="BY1177" s="31">
        <f t="shared" si="468"/>
        <v>1.1749556844</v>
      </c>
      <c r="BZ1177" s="31">
        <f t="shared" si="469"/>
        <v>0</v>
      </c>
      <c r="CA1177" s="31">
        <f t="shared" si="471"/>
        <v>1.1749556844</v>
      </c>
      <c r="CB1177" s="31">
        <f t="shared" si="472"/>
        <v>0</v>
      </c>
      <c r="CC1177" s="31">
        <f t="shared" si="473"/>
        <v>0</v>
      </c>
      <c r="CD1177" s="31">
        <f t="shared" si="474"/>
        <v>1.1749556844</v>
      </c>
      <c r="CE1177" s="31">
        <f t="shared" si="475"/>
        <v>0</v>
      </c>
      <c r="CF1177" s="85" t="s">
        <v>1403</v>
      </c>
    </row>
    <row r="1178" spans="1:84" ht="49.5" customHeight="1" x14ac:dyDescent="0.25">
      <c r="A1178" s="25" t="s">
        <v>162</v>
      </c>
      <c r="B1178" s="26" t="s">
        <v>1667</v>
      </c>
      <c r="C1178" s="29" t="s">
        <v>869</v>
      </c>
      <c r="D1178" s="63">
        <v>2017</v>
      </c>
      <c r="E1178" s="63">
        <v>2017</v>
      </c>
      <c r="F1178" s="63" t="s">
        <v>1358</v>
      </c>
      <c r="G1178" s="64">
        <v>2.2507605077158774</v>
      </c>
      <c r="H1178" s="64">
        <f t="shared" si="460"/>
        <v>16.160460445399998</v>
      </c>
      <c r="I1178" s="31" t="s">
        <v>891</v>
      </c>
      <c r="J1178" s="31">
        <v>0.91523125980501396</v>
      </c>
      <c r="K1178" s="31">
        <f t="shared" si="461"/>
        <v>6.5713604453999999</v>
      </c>
      <c r="L1178" s="67" t="s">
        <v>891</v>
      </c>
      <c r="M1178" s="64">
        <v>0</v>
      </c>
      <c r="N1178" s="31">
        <v>0</v>
      </c>
      <c r="O1178" s="65">
        <v>15.726123999999999</v>
      </c>
      <c r="P1178" s="28">
        <v>18.085042599999998</v>
      </c>
      <c r="Q1178" s="28">
        <v>10.777031130455999</v>
      </c>
      <c r="R1178" s="31">
        <v>12.393585800024399</v>
      </c>
      <c r="S1178" s="31">
        <f t="shared" ref="S1178:S1241" si="477">N1178+U1178</f>
        <v>9.5891000000000002</v>
      </c>
      <c r="T1178" s="31">
        <f t="shared" ref="T1178:T1241" si="478">N1178+W1178+AC1178+AM1178+AW1178+BG1178</f>
        <v>6.5713604453999999</v>
      </c>
      <c r="U1178" s="31">
        <f t="shared" si="465"/>
        <v>9.5891000000000002</v>
      </c>
      <c r="V1178" s="31">
        <f t="shared" si="462"/>
        <v>0</v>
      </c>
      <c r="W1178" s="31">
        <f t="shared" si="476"/>
        <v>0</v>
      </c>
      <c r="X1178" s="31">
        <v>0</v>
      </c>
      <c r="Y1178" s="31">
        <v>0</v>
      </c>
      <c r="Z1178" s="31">
        <v>0</v>
      </c>
      <c r="AA1178" s="28">
        <v>0</v>
      </c>
      <c r="AB1178" s="28">
        <v>0</v>
      </c>
      <c r="AC1178" s="28">
        <v>0</v>
      </c>
      <c r="AD1178" s="28">
        <v>0</v>
      </c>
      <c r="AE1178" s="28">
        <v>0</v>
      </c>
      <c r="AF1178" s="28">
        <v>0</v>
      </c>
      <c r="AG1178" s="28">
        <v>0</v>
      </c>
      <c r="AH1178" s="28">
        <v>0</v>
      </c>
      <c r="AI1178" s="28">
        <v>0</v>
      </c>
      <c r="AJ1178" s="28">
        <v>0</v>
      </c>
      <c r="AK1178" s="28">
        <v>0</v>
      </c>
      <c r="AL1178" s="28">
        <v>0</v>
      </c>
      <c r="AM1178" s="28">
        <v>0</v>
      </c>
      <c r="AN1178" s="28">
        <v>0</v>
      </c>
      <c r="AO1178" s="28">
        <v>0</v>
      </c>
      <c r="AP1178" s="28">
        <v>0</v>
      </c>
      <c r="AQ1178" s="28">
        <v>0</v>
      </c>
      <c r="AR1178" s="28">
        <v>9.5891000000000002</v>
      </c>
      <c r="AS1178" s="28">
        <v>0</v>
      </c>
      <c r="AT1178" s="28">
        <v>0</v>
      </c>
      <c r="AU1178" s="28">
        <v>9.5891000000000002</v>
      </c>
      <c r="AV1178" s="28">
        <v>0</v>
      </c>
      <c r="AW1178" s="28">
        <v>6.5713604453999999</v>
      </c>
      <c r="AX1178" s="28">
        <v>0</v>
      </c>
      <c r="AY1178" s="28">
        <v>0</v>
      </c>
      <c r="AZ1178" s="28">
        <v>6.5713604453999999</v>
      </c>
      <c r="BA1178" s="28">
        <v>0</v>
      </c>
      <c r="BB1178" s="28">
        <v>0</v>
      </c>
      <c r="BC1178" s="28">
        <v>0</v>
      </c>
      <c r="BD1178" s="28">
        <v>0</v>
      </c>
      <c r="BE1178" s="28">
        <v>0</v>
      </c>
      <c r="BF1178" s="28">
        <v>0</v>
      </c>
      <c r="BG1178" s="28">
        <v>0</v>
      </c>
      <c r="BH1178" s="28">
        <v>0</v>
      </c>
      <c r="BI1178" s="28">
        <v>0</v>
      </c>
      <c r="BJ1178" s="28">
        <v>0</v>
      </c>
      <c r="BK1178" s="28">
        <v>0</v>
      </c>
      <c r="BL1178" s="28">
        <v>0</v>
      </c>
      <c r="BM1178" s="28">
        <v>0</v>
      </c>
      <c r="BN1178" s="28">
        <v>0</v>
      </c>
      <c r="BO1178" s="28">
        <v>0</v>
      </c>
      <c r="BP1178" s="28">
        <v>0</v>
      </c>
      <c r="BQ1178" s="28">
        <v>0</v>
      </c>
      <c r="BR1178" s="28">
        <v>0</v>
      </c>
      <c r="BS1178" s="28">
        <v>0</v>
      </c>
      <c r="BT1178" s="28">
        <v>0</v>
      </c>
      <c r="BU1178" s="28">
        <v>0</v>
      </c>
      <c r="BV1178" s="31">
        <f t="shared" si="470"/>
        <v>16.160460445399998</v>
      </c>
      <c r="BW1178" s="31">
        <f t="shared" si="466"/>
        <v>0</v>
      </c>
      <c r="BX1178" s="31">
        <f t="shared" si="467"/>
        <v>0</v>
      </c>
      <c r="BY1178" s="31">
        <f t="shared" si="468"/>
        <v>16.160460445399998</v>
      </c>
      <c r="BZ1178" s="31">
        <f t="shared" si="469"/>
        <v>0</v>
      </c>
      <c r="CA1178" s="31">
        <f t="shared" si="471"/>
        <v>6.5713604453999999</v>
      </c>
      <c r="CB1178" s="31">
        <f t="shared" si="472"/>
        <v>0</v>
      </c>
      <c r="CC1178" s="31">
        <f t="shared" si="473"/>
        <v>0</v>
      </c>
      <c r="CD1178" s="31">
        <f t="shared" si="474"/>
        <v>6.5713604453999999</v>
      </c>
      <c r="CE1178" s="31">
        <f t="shared" si="475"/>
        <v>0</v>
      </c>
      <c r="CF1178" s="85" t="s">
        <v>1402</v>
      </c>
    </row>
    <row r="1179" spans="1:84" ht="49.5" customHeight="1" x14ac:dyDescent="0.25">
      <c r="A1179" s="101" t="s">
        <v>162</v>
      </c>
      <c r="B1179" s="26" t="s">
        <v>1672</v>
      </c>
      <c r="C1179" s="29" t="s">
        <v>868</v>
      </c>
      <c r="D1179" s="63">
        <v>2017</v>
      </c>
      <c r="E1179" s="63">
        <v>2017</v>
      </c>
      <c r="F1179" s="63" t="s">
        <v>1358</v>
      </c>
      <c r="G1179" s="64">
        <v>4.1086350974930363</v>
      </c>
      <c r="H1179" s="64">
        <f t="shared" si="460"/>
        <v>53.6222693924</v>
      </c>
      <c r="I1179" s="31" t="s">
        <v>891</v>
      </c>
      <c r="J1179" s="31">
        <v>0</v>
      </c>
      <c r="K1179" s="31">
        <f t="shared" si="461"/>
        <v>24.122269392399996</v>
      </c>
      <c r="L1179" s="67" t="s">
        <v>891</v>
      </c>
      <c r="M1179" s="64">
        <v>0</v>
      </c>
      <c r="N1179" s="31">
        <v>0</v>
      </c>
      <c r="O1179" s="65">
        <v>48.379999999999995</v>
      </c>
      <c r="P1179" s="28">
        <v>55.636999999999993</v>
      </c>
      <c r="Q1179" s="28">
        <v>0</v>
      </c>
      <c r="R1179" s="31">
        <v>0</v>
      </c>
      <c r="S1179" s="31">
        <f t="shared" si="477"/>
        <v>29.5</v>
      </c>
      <c r="T1179" s="31">
        <f t="shared" si="478"/>
        <v>24.122269392399996</v>
      </c>
      <c r="U1179" s="31">
        <f t="shared" si="465"/>
        <v>29.5</v>
      </c>
      <c r="V1179" s="31">
        <f t="shared" si="462"/>
        <v>0</v>
      </c>
      <c r="W1179" s="31">
        <f t="shared" si="476"/>
        <v>0</v>
      </c>
      <c r="X1179" s="31">
        <v>0</v>
      </c>
      <c r="Y1179" s="31">
        <v>0</v>
      </c>
      <c r="Z1179" s="31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8">
        <v>0</v>
      </c>
      <c r="AG1179" s="28">
        <v>0</v>
      </c>
      <c r="AH1179" s="28">
        <v>0</v>
      </c>
      <c r="AI1179" s="28">
        <v>0</v>
      </c>
      <c r="AJ1179" s="28">
        <v>0</v>
      </c>
      <c r="AK1179" s="28">
        <v>0</v>
      </c>
      <c r="AL1179" s="28">
        <v>0</v>
      </c>
      <c r="AM1179" s="28">
        <v>0</v>
      </c>
      <c r="AN1179" s="28">
        <v>0</v>
      </c>
      <c r="AO1179" s="28">
        <v>0</v>
      </c>
      <c r="AP1179" s="28">
        <v>0</v>
      </c>
      <c r="AQ1179" s="28">
        <v>0</v>
      </c>
      <c r="AR1179" s="28">
        <v>29.5</v>
      </c>
      <c r="AS1179" s="28">
        <v>0</v>
      </c>
      <c r="AT1179" s="28">
        <v>0</v>
      </c>
      <c r="AU1179" s="28">
        <v>29.5</v>
      </c>
      <c r="AV1179" s="28">
        <v>0</v>
      </c>
      <c r="AW1179" s="28">
        <v>0</v>
      </c>
      <c r="AX1179" s="28">
        <v>0</v>
      </c>
      <c r="AY1179" s="28">
        <v>0</v>
      </c>
      <c r="AZ1179" s="28">
        <v>0</v>
      </c>
      <c r="BA1179" s="28">
        <v>0</v>
      </c>
      <c r="BB1179" s="28">
        <v>0</v>
      </c>
      <c r="BC1179" s="28">
        <v>0</v>
      </c>
      <c r="BD1179" s="28">
        <v>0</v>
      </c>
      <c r="BE1179" s="28">
        <v>0</v>
      </c>
      <c r="BF1179" s="28">
        <v>0</v>
      </c>
      <c r="BG1179" s="28">
        <v>24.122269392399996</v>
      </c>
      <c r="BH1179" s="28">
        <v>0</v>
      </c>
      <c r="BI1179" s="28">
        <v>0</v>
      </c>
      <c r="BJ1179" s="28">
        <v>24.122269392399996</v>
      </c>
      <c r="BK1179" s="28">
        <v>0</v>
      </c>
      <c r="BL1179" s="28">
        <v>0</v>
      </c>
      <c r="BM1179" s="28">
        <v>0</v>
      </c>
      <c r="BN1179" s="28">
        <v>0</v>
      </c>
      <c r="BO1179" s="28">
        <v>0</v>
      </c>
      <c r="BP1179" s="28">
        <v>0</v>
      </c>
      <c r="BQ1179" s="28">
        <v>0</v>
      </c>
      <c r="BR1179" s="28">
        <v>0</v>
      </c>
      <c r="BS1179" s="28">
        <v>0</v>
      </c>
      <c r="BT1179" s="28">
        <v>0</v>
      </c>
      <c r="BU1179" s="28">
        <v>0</v>
      </c>
      <c r="BV1179" s="31">
        <f t="shared" si="470"/>
        <v>53.6222693924</v>
      </c>
      <c r="BW1179" s="31">
        <f t="shared" si="466"/>
        <v>0</v>
      </c>
      <c r="BX1179" s="31">
        <f t="shared" si="467"/>
        <v>0</v>
      </c>
      <c r="BY1179" s="31">
        <f t="shared" si="468"/>
        <v>53.6222693924</v>
      </c>
      <c r="BZ1179" s="31">
        <f t="shared" si="469"/>
        <v>0</v>
      </c>
      <c r="CA1179" s="31">
        <f t="shared" si="471"/>
        <v>24.122269392399996</v>
      </c>
      <c r="CB1179" s="31">
        <f t="shared" si="472"/>
        <v>0</v>
      </c>
      <c r="CC1179" s="31">
        <f t="shared" si="473"/>
        <v>0</v>
      </c>
      <c r="CD1179" s="31">
        <f t="shared" si="474"/>
        <v>24.122269392399996</v>
      </c>
      <c r="CE1179" s="31">
        <f t="shared" si="475"/>
        <v>0</v>
      </c>
      <c r="CF1179" s="85" t="s">
        <v>1405</v>
      </c>
    </row>
    <row r="1180" spans="1:84" s="1" customFormat="1" ht="49.5" customHeight="1" x14ac:dyDescent="0.25">
      <c r="A1180" s="25" t="s">
        <v>162</v>
      </c>
      <c r="B1180" s="26" t="s">
        <v>870</v>
      </c>
      <c r="C1180" s="29" t="s">
        <v>871</v>
      </c>
      <c r="D1180" s="63">
        <v>2017</v>
      </c>
      <c r="E1180" s="63">
        <v>2017</v>
      </c>
      <c r="F1180" s="63" t="s">
        <v>1358</v>
      </c>
      <c r="G1180" s="64">
        <v>0.50358814352574111</v>
      </c>
      <c r="H1180" s="64">
        <f t="shared" si="460"/>
        <v>3.729750632</v>
      </c>
      <c r="I1180" s="31" t="s">
        <v>891</v>
      </c>
      <c r="J1180" s="31">
        <v>0</v>
      </c>
      <c r="K1180" s="31">
        <f t="shared" si="461"/>
        <v>0.50175063199999992</v>
      </c>
      <c r="L1180" s="67" t="s">
        <v>891</v>
      </c>
      <c r="M1180" s="64">
        <v>0</v>
      </c>
      <c r="N1180" s="31">
        <v>0</v>
      </c>
      <c r="O1180" s="65">
        <v>5.29392</v>
      </c>
      <c r="P1180" s="28">
        <v>6.0880079999999994</v>
      </c>
      <c r="Q1180" s="28">
        <v>0</v>
      </c>
      <c r="R1180" s="31">
        <v>0</v>
      </c>
      <c r="S1180" s="31">
        <f t="shared" si="477"/>
        <v>3.2280000000000002</v>
      </c>
      <c r="T1180" s="31">
        <f t="shared" si="478"/>
        <v>0.50175063199999992</v>
      </c>
      <c r="U1180" s="31">
        <f t="shared" si="465"/>
        <v>3.2280000000000002</v>
      </c>
      <c r="V1180" s="31">
        <f t="shared" si="462"/>
        <v>0</v>
      </c>
      <c r="W1180" s="31">
        <f t="shared" si="476"/>
        <v>0</v>
      </c>
      <c r="X1180" s="31">
        <v>0</v>
      </c>
      <c r="Y1180" s="31">
        <v>0</v>
      </c>
      <c r="Z1180" s="31">
        <v>0</v>
      </c>
      <c r="AA1180" s="28">
        <v>0</v>
      </c>
      <c r="AB1180" s="28">
        <v>0</v>
      </c>
      <c r="AC1180" s="28">
        <v>0</v>
      </c>
      <c r="AD1180" s="28">
        <v>0</v>
      </c>
      <c r="AE1180" s="28">
        <v>0</v>
      </c>
      <c r="AF1180" s="28">
        <v>0</v>
      </c>
      <c r="AG1180" s="28">
        <v>0</v>
      </c>
      <c r="AH1180" s="28">
        <v>0</v>
      </c>
      <c r="AI1180" s="28">
        <v>0</v>
      </c>
      <c r="AJ1180" s="28">
        <v>0</v>
      </c>
      <c r="AK1180" s="28">
        <v>0</v>
      </c>
      <c r="AL1180" s="28">
        <v>0</v>
      </c>
      <c r="AM1180" s="28">
        <v>0</v>
      </c>
      <c r="AN1180" s="28">
        <v>0</v>
      </c>
      <c r="AO1180" s="28">
        <v>0</v>
      </c>
      <c r="AP1180" s="28">
        <v>0</v>
      </c>
      <c r="AQ1180" s="28">
        <v>0</v>
      </c>
      <c r="AR1180" s="28">
        <v>3.2280000000000002</v>
      </c>
      <c r="AS1180" s="28">
        <v>0</v>
      </c>
      <c r="AT1180" s="28">
        <v>0</v>
      </c>
      <c r="AU1180" s="28">
        <v>3.2280000000000002</v>
      </c>
      <c r="AV1180" s="28">
        <v>0</v>
      </c>
      <c r="AW1180" s="28">
        <v>0</v>
      </c>
      <c r="AX1180" s="28">
        <v>0</v>
      </c>
      <c r="AY1180" s="28">
        <v>0</v>
      </c>
      <c r="AZ1180" s="28">
        <v>0</v>
      </c>
      <c r="BA1180" s="28">
        <v>0</v>
      </c>
      <c r="BB1180" s="28">
        <v>0</v>
      </c>
      <c r="BC1180" s="28">
        <v>0</v>
      </c>
      <c r="BD1180" s="28">
        <v>0</v>
      </c>
      <c r="BE1180" s="28">
        <v>0</v>
      </c>
      <c r="BF1180" s="28">
        <v>0</v>
      </c>
      <c r="BG1180" s="28">
        <v>0.50175063199999992</v>
      </c>
      <c r="BH1180" s="28">
        <v>0</v>
      </c>
      <c r="BI1180" s="28">
        <v>0</v>
      </c>
      <c r="BJ1180" s="28">
        <v>0.50175063199999992</v>
      </c>
      <c r="BK1180" s="28">
        <v>0</v>
      </c>
      <c r="BL1180" s="28">
        <v>0</v>
      </c>
      <c r="BM1180" s="28">
        <v>0</v>
      </c>
      <c r="BN1180" s="28">
        <v>0</v>
      </c>
      <c r="BO1180" s="28">
        <v>0</v>
      </c>
      <c r="BP1180" s="28">
        <v>0</v>
      </c>
      <c r="BQ1180" s="28">
        <v>0</v>
      </c>
      <c r="BR1180" s="28">
        <v>0</v>
      </c>
      <c r="BS1180" s="28">
        <v>0</v>
      </c>
      <c r="BT1180" s="28">
        <v>0</v>
      </c>
      <c r="BU1180" s="28">
        <v>0</v>
      </c>
      <c r="BV1180" s="31">
        <f t="shared" si="470"/>
        <v>3.729750632</v>
      </c>
      <c r="BW1180" s="31">
        <f t="shared" si="466"/>
        <v>0</v>
      </c>
      <c r="BX1180" s="31">
        <f t="shared" si="467"/>
        <v>0</v>
      </c>
      <c r="BY1180" s="31">
        <f t="shared" si="468"/>
        <v>3.729750632</v>
      </c>
      <c r="BZ1180" s="31">
        <f t="shared" si="469"/>
        <v>0</v>
      </c>
      <c r="CA1180" s="31">
        <f t="shared" si="471"/>
        <v>0.50175063199999992</v>
      </c>
      <c r="CB1180" s="31">
        <f t="shared" si="472"/>
        <v>0</v>
      </c>
      <c r="CC1180" s="31">
        <f t="shared" si="473"/>
        <v>0</v>
      </c>
      <c r="CD1180" s="31">
        <f t="shared" si="474"/>
        <v>0.50175063199999992</v>
      </c>
      <c r="CE1180" s="31">
        <f t="shared" si="475"/>
        <v>0</v>
      </c>
      <c r="CF1180" s="85" t="s">
        <v>1402</v>
      </c>
    </row>
    <row r="1181" spans="1:84" ht="49.5" customHeight="1" x14ac:dyDescent="0.25">
      <c r="A1181" s="25" t="s">
        <v>162</v>
      </c>
      <c r="B1181" s="26" t="s">
        <v>872</v>
      </c>
      <c r="C1181" s="29" t="s">
        <v>873</v>
      </c>
      <c r="D1181" s="63">
        <v>2017</v>
      </c>
      <c r="E1181" s="63">
        <v>2017</v>
      </c>
      <c r="F1181" s="63" t="s">
        <v>1358</v>
      </c>
      <c r="G1181" s="64">
        <v>0.14361934477379096</v>
      </c>
      <c r="H1181" s="64">
        <f t="shared" si="460"/>
        <v>1.4331627831999998</v>
      </c>
      <c r="I1181" s="31" t="s">
        <v>891</v>
      </c>
      <c r="J1181" s="31">
        <v>0</v>
      </c>
      <c r="K1181" s="31">
        <f t="shared" si="461"/>
        <v>0.51256278319999993</v>
      </c>
      <c r="L1181" s="67" t="s">
        <v>891</v>
      </c>
      <c r="M1181" s="64">
        <v>0</v>
      </c>
      <c r="N1181" s="31">
        <v>0</v>
      </c>
      <c r="O1181" s="65">
        <v>1.5097839999999998</v>
      </c>
      <c r="P1181" s="28">
        <v>1.7362515999999997</v>
      </c>
      <c r="Q1181" s="28">
        <v>0</v>
      </c>
      <c r="R1181" s="31">
        <v>0</v>
      </c>
      <c r="S1181" s="31">
        <f t="shared" si="477"/>
        <v>0.92059999999999997</v>
      </c>
      <c r="T1181" s="31">
        <f t="shared" si="478"/>
        <v>0.51256278319999993</v>
      </c>
      <c r="U1181" s="31">
        <f t="shared" si="465"/>
        <v>0.92059999999999997</v>
      </c>
      <c r="V1181" s="31">
        <f t="shared" si="462"/>
        <v>0</v>
      </c>
      <c r="W1181" s="31">
        <f t="shared" si="476"/>
        <v>0</v>
      </c>
      <c r="X1181" s="31">
        <v>0</v>
      </c>
      <c r="Y1181" s="31">
        <v>0</v>
      </c>
      <c r="Z1181" s="31">
        <v>0</v>
      </c>
      <c r="AA1181" s="28">
        <v>0</v>
      </c>
      <c r="AB1181" s="28">
        <v>0</v>
      </c>
      <c r="AC1181" s="28">
        <v>0</v>
      </c>
      <c r="AD1181" s="28">
        <v>0</v>
      </c>
      <c r="AE1181" s="28">
        <v>0</v>
      </c>
      <c r="AF1181" s="28">
        <v>0</v>
      </c>
      <c r="AG1181" s="28">
        <v>0</v>
      </c>
      <c r="AH1181" s="28">
        <v>0</v>
      </c>
      <c r="AI1181" s="28">
        <v>0</v>
      </c>
      <c r="AJ1181" s="28">
        <v>0</v>
      </c>
      <c r="AK1181" s="28">
        <v>0</v>
      </c>
      <c r="AL1181" s="28">
        <v>0</v>
      </c>
      <c r="AM1181" s="28">
        <v>0</v>
      </c>
      <c r="AN1181" s="28">
        <v>0</v>
      </c>
      <c r="AO1181" s="28">
        <v>0</v>
      </c>
      <c r="AP1181" s="28">
        <v>0</v>
      </c>
      <c r="AQ1181" s="28">
        <v>0</v>
      </c>
      <c r="AR1181" s="28">
        <v>0.92059999999999997</v>
      </c>
      <c r="AS1181" s="28">
        <v>0</v>
      </c>
      <c r="AT1181" s="28">
        <v>0</v>
      </c>
      <c r="AU1181" s="28">
        <v>0.92059999999999997</v>
      </c>
      <c r="AV1181" s="28">
        <v>0</v>
      </c>
      <c r="AW1181" s="28">
        <v>0</v>
      </c>
      <c r="AX1181" s="28">
        <v>0</v>
      </c>
      <c r="AY1181" s="28">
        <v>0</v>
      </c>
      <c r="AZ1181" s="28">
        <v>0</v>
      </c>
      <c r="BA1181" s="28">
        <v>0</v>
      </c>
      <c r="BB1181" s="28">
        <v>0</v>
      </c>
      <c r="BC1181" s="28">
        <v>0</v>
      </c>
      <c r="BD1181" s="28">
        <v>0</v>
      </c>
      <c r="BE1181" s="28">
        <v>0</v>
      </c>
      <c r="BF1181" s="28">
        <v>0</v>
      </c>
      <c r="BG1181" s="28">
        <v>0.51256278319999993</v>
      </c>
      <c r="BH1181" s="28">
        <v>0</v>
      </c>
      <c r="BI1181" s="28">
        <v>0</v>
      </c>
      <c r="BJ1181" s="28">
        <v>0.51256278319999993</v>
      </c>
      <c r="BK1181" s="28">
        <v>0</v>
      </c>
      <c r="BL1181" s="28">
        <v>0</v>
      </c>
      <c r="BM1181" s="28">
        <v>0</v>
      </c>
      <c r="BN1181" s="28">
        <v>0</v>
      </c>
      <c r="BO1181" s="28">
        <v>0</v>
      </c>
      <c r="BP1181" s="28">
        <v>0</v>
      </c>
      <c r="BQ1181" s="28">
        <v>0</v>
      </c>
      <c r="BR1181" s="28">
        <v>0</v>
      </c>
      <c r="BS1181" s="28">
        <v>0</v>
      </c>
      <c r="BT1181" s="28">
        <v>0</v>
      </c>
      <c r="BU1181" s="28">
        <v>0</v>
      </c>
      <c r="BV1181" s="31">
        <f t="shared" si="470"/>
        <v>1.4331627831999998</v>
      </c>
      <c r="BW1181" s="31">
        <f t="shared" si="466"/>
        <v>0</v>
      </c>
      <c r="BX1181" s="31">
        <f t="shared" si="467"/>
        <v>0</v>
      </c>
      <c r="BY1181" s="31">
        <f t="shared" si="468"/>
        <v>1.4331627831999998</v>
      </c>
      <c r="BZ1181" s="31">
        <f t="shared" si="469"/>
        <v>0</v>
      </c>
      <c r="CA1181" s="31">
        <f t="shared" si="471"/>
        <v>0.51256278319999993</v>
      </c>
      <c r="CB1181" s="31">
        <f t="shared" si="472"/>
        <v>0</v>
      </c>
      <c r="CC1181" s="31">
        <f t="shared" si="473"/>
        <v>0</v>
      </c>
      <c r="CD1181" s="31">
        <f t="shared" si="474"/>
        <v>0.51256278319999993</v>
      </c>
      <c r="CE1181" s="31">
        <f t="shared" si="475"/>
        <v>0</v>
      </c>
      <c r="CF1181" s="85" t="s">
        <v>1405</v>
      </c>
    </row>
    <row r="1182" spans="1:84" ht="49.5" customHeight="1" x14ac:dyDescent="0.25">
      <c r="A1182" s="25" t="s">
        <v>162</v>
      </c>
      <c r="B1182" s="26" t="s">
        <v>874</v>
      </c>
      <c r="C1182" s="29" t="s">
        <v>875</v>
      </c>
      <c r="D1182" s="63">
        <v>2017</v>
      </c>
      <c r="E1182" s="63">
        <v>2017</v>
      </c>
      <c r="F1182" s="63" t="s">
        <v>1358</v>
      </c>
      <c r="G1182" s="64">
        <v>1.236021840873635</v>
      </c>
      <c r="H1182" s="64">
        <f t="shared" si="460"/>
        <v>7.9229000000000003</v>
      </c>
      <c r="I1182" s="31" t="s">
        <v>891</v>
      </c>
      <c r="J1182" s="31">
        <v>0.70673946957878309</v>
      </c>
      <c r="K1182" s="31">
        <f t="shared" si="461"/>
        <v>4.5301999999999998</v>
      </c>
      <c r="L1182" s="67" t="s">
        <v>891</v>
      </c>
      <c r="M1182" s="64">
        <v>0</v>
      </c>
      <c r="N1182" s="31">
        <v>0</v>
      </c>
      <c r="O1182" s="65">
        <v>5.5640279999999995</v>
      </c>
      <c r="P1182" s="28">
        <v>6.3986321999999989</v>
      </c>
      <c r="Q1182" s="28">
        <v>7.4295279999999995</v>
      </c>
      <c r="R1182" s="31">
        <v>8.5439571999999995</v>
      </c>
      <c r="S1182" s="31">
        <f t="shared" si="477"/>
        <v>3.3927</v>
      </c>
      <c r="T1182" s="31">
        <f t="shared" si="478"/>
        <v>4.5301999999999998</v>
      </c>
      <c r="U1182" s="31">
        <f t="shared" si="465"/>
        <v>3.3927</v>
      </c>
      <c r="V1182" s="31">
        <f t="shared" si="462"/>
        <v>0</v>
      </c>
      <c r="W1182" s="31">
        <f t="shared" si="476"/>
        <v>0</v>
      </c>
      <c r="X1182" s="31">
        <v>0</v>
      </c>
      <c r="Y1182" s="31">
        <v>0</v>
      </c>
      <c r="Z1182" s="31">
        <v>0</v>
      </c>
      <c r="AA1182" s="28">
        <v>0</v>
      </c>
      <c r="AB1182" s="28">
        <v>0</v>
      </c>
      <c r="AC1182" s="28">
        <v>0</v>
      </c>
      <c r="AD1182" s="28">
        <v>0</v>
      </c>
      <c r="AE1182" s="28">
        <v>0</v>
      </c>
      <c r="AF1182" s="28">
        <v>0</v>
      </c>
      <c r="AG1182" s="28">
        <v>0</v>
      </c>
      <c r="AH1182" s="28">
        <v>0</v>
      </c>
      <c r="AI1182" s="28">
        <v>0</v>
      </c>
      <c r="AJ1182" s="28">
        <v>0</v>
      </c>
      <c r="AK1182" s="28">
        <v>0</v>
      </c>
      <c r="AL1182" s="28">
        <v>0</v>
      </c>
      <c r="AM1182" s="28">
        <v>0</v>
      </c>
      <c r="AN1182" s="28">
        <v>0</v>
      </c>
      <c r="AO1182" s="28">
        <v>0</v>
      </c>
      <c r="AP1182" s="28">
        <v>0</v>
      </c>
      <c r="AQ1182" s="28">
        <v>0</v>
      </c>
      <c r="AR1182" s="28">
        <v>3.3927</v>
      </c>
      <c r="AS1182" s="28">
        <v>0</v>
      </c>
      <c r="AT1182" s="28">
        <v>0</v>
      </c>
      <c r="AU1182" s="28">
        <v>3.3927</v>
      </c>
      <c r="AV1182" s="28">
        <v>0</v>
      </c>
      <c r="AW1182" s="28">
        <v>4.5301999999999998</v>
      </c>
      <c r="AX1182" s="28">
        <v>0</v>
      </c>
      <c r="AY1182" s="28">
        <v>0</v>
      </c>
      <c r="AZ1182" s="28">
        <v>4.5301999999999998</v>
      </c>
      <c r="BA1182" s="28">
        <v>0</v>
      </c>
      <c r="BB1182" s="28">
        <v>0</v>
      </c>
      <c r="BC1182" s="28">
        <v>0</v>
      </c>
      <c r="BD1182" s="28">
        <v>0</v>
      </c>
      <c r="BE1182" s="28">
        <v>0</v>
      </c>
      <c r="BF1182" s="28">
        <v>0</v>
      </c>
      <c r="BG1182" s="28">
        <v>0</v>
      </c>
      <c r="BH1182" s="28">
        <v>0</v>
      </c>
      <c r="BI1182" s="28">
        <v>0</v>
      </c>
      <c r="BJ1182" s="28">
        <v>0</v>
      </c>
      <c r="BK1182" s="28">
        <v>0</v>
      </c>
      <c r="BL1182" s="28">
        <v>0</v>
      </c>
      <c r="BM1182" s="28">
        <v>0</v>
      </c>
      <c r="BN1182" s="28">
        <v>0</v>
      </c>
      <c r="BO1182" s="28">
        <v>0</v>
      </c>
      <c r="BP1182" s="28">
        <v>0</v>
      </c>
      <c r="BQ1182" s="28">
        <v>0</v>
      </c>
      <c r="BR1182" s="28">
        <v>0</v>
      </c>
      <c r="BS1182" s="28">
        <v>0</v>
      </c>
      <c r="BT1182" s="28">
        <v>0</v>
      </c>
      <c r="BU1182" s="28">
        <v>0</v>
      </c>
      <c r="BV1182" s="31">
        <f t="shared" si="470"/>
        <v>7.9229000000000003</v>
      </c>
      <c r="BW1182" s="31">
        <f t="shared" si="466"/>
        <v>0</v>
      </c>
      <c r="BX1182" s="31">
        <f t="shared" si="467"/>
        <v>0</v>
      </c>
      <c r="BY1182" s="31">
        <f t="shared" si="468"/>
        <v>7.9229000000000003</v>
      </c>
      <c r="BZ1182" s="31">
        <f t="shared" si="469"/>
        <v>0</v>
      </c>
      <c r="CA1182" s="31">
        <f t="shared" si="471"/>
        <v>4.5301999999999998</v>
      </c>
      <c r="CB1182" s="31">
        <f t="shared" si="472"/>
        <v>0</v>
      </c>
      <c r="CC1182" s="31">
        <f t="shared" si="473"/>
        <v>0</v>
      </c>
      <c r="CD1182" s="31">
        <f t="shared" si="474"/>
        <v>4.5301999999999998</v>
      </c>
      <c r="CE1182" s="31">
        <f t="shared" si="475"/>
        <v>0</v>
      </c>
      <c r="CF1182" s="85" t="s">
        <v>1405</v>
      </c>
    </row>
    <row r="1183" spans="1:84" ht="49.5" customHeight="1" x14ac:dyDescent="0.25">
      <c r="A1183" s="25" t="s">
        <v>162</v>
      </c>
      <c r="B1183" s="26" t="s">
        <v>876</v>
      </c>
      <c r="C1183" s="29" t="s">
        <v>877</v>
      </c>
      <c r="D1183" s="63">
        <v>2017</v>
      </c>
      <c r="E1183" s="63">
        <v>2017</v>
      </c>
      <c r="F1183" s="63" t="s">
        <v>1358</v>
      </c>
      <c r="G1183" s="64">
        <v>10.51556942277691</v>
      </c>
      <c r="H1183" s="64">
        <f t="shared" ref="H1183:H1246" si="479">BV1183</f>
        <v>67.404799999999994</v>
      </c>
      <c r="I1183" s="31" t="s">
        <v>891</v>
      </c>
      <c r="J1183" s="31">
        <v>5.2577847113884548</v>
      </c>
      <c r="K1183" s="31">
        <f t="shared" ref="K1183:K1246" si="480">CA1183</f>
        <v>33.702399999999997</v>
      </c>
      <c r="L1183" s="67" t="s">
        <v>891</v>
      </c>
      <c r="M1183" s="64">
        <v>0</v>
      </c>
      <c r="N1183" s="31">
        <v>0</v>
      </c>
      <c r="O1183" s="65">
        <v>55.27193599999999</v>
      </c>
      <c r="P1183" s="28">
        <v>63.562726399999981</v>
      </c>
      <c r="Q1183" s="28">
        <v>55.27193599999999</v>
      </c>
      <c r="R1183" s="31">
        <v>63.562726399999981</v>
      </c>
      <c r="S1183" s="31">
        <f t="shared" si="477"/>
        <v>33.702399999999997</v>
      </c>
      <c r="T1183" s="31">
        <f t="shared" si="478"/>
        <v>33.702399999999997</v>
      </c>
      <c r="U1183" s="31">
        <f t="shared" si="465"/>
        <v>33.702399999999997</v>
      </c>
      <c r="V1183" s="31">
        <f t="shared" ref="V1183:V1246" si="481">BL1183</f>
        <v>0</v>
      </c>
      <c r="W1183" s="31">
        <f t="shared" si="476"/>
        <v>0</v>
      </c>
      <c r="X1183" s="31">
        <v>0</v>
      </c>
      <c r="Y1183" s="31">
        <v>0</v>
      </c>
      <c r="Z1183" s="31">
        <v>0</v>
      </c>
      <c r="AA1183" s="28">
        <v>0</v>
      </c>
      <c r="AB1183" s="28">
        <v>0</v>
      </c>
      <c r="AC1183" s="28">
        <v>0</v>
      </c>
      <c r="AD1183" s="28">
        <v>0</v>
      </c>
      <c r="AE1183" s="28">
        <v>0</v>
      </c>
      <c r="AF1183" s="28">
        <v>0</v>
      </c>
      <c r="AG1183" s="28">
        <v>0</v>
      </c>
      <c r="AH1183" s="28">
        <v>0</v>
      </c>
      <c r="AI1183" s="28">
        <v>0</v>
      </c>
      <c r="AJ1183" s="28">
        <v>0</v>
      </c>
      <c r="AK1183" s="28">
        <v>0</v>
      </c>
      <c r="AL1183" s="28">
        <v>0</v>
      </c>
      <c r="AM1183" s="28">
        <v>0</v>
      </c>
      <c r="AN1183" s="28">
        <v>0</v>
      </c>
      <c r="AO1183" s="28">
        <v>0</v>
      </c>
      <c r="AP1183" s="28">
        <v>0</v>
      </c>
      <c r="AQ1183" s="28">
        <v>0</v>
      </c>
      <c r="AR1183" s="28">
        <v>33.702399999999997</v>
      </c>
      <c r="AS1183" s="28">
        <v>0</v>
      </c>
      <c r="AT1183" s="28">
        <v>0</v>
      </c>
      <c r="AU1183" s="28">
        <v>33.702399999999997</v>
      </c>
      <c r="AV1183" s="28">
        <v>0</v>
      </c>
      <c r="AW1183" s="28">
        <v>33.702399999999997</v>
      </c>
      <c r="AX1183" s="28">
        <v>0</v>
      </c>
      <c r="AY1183" s="28">
        <v>0</v>
      </c>
      <c r="AZ1183" s="28">
        <v>33.702399999999997</v>
      </c>
      <c r="BA1183" s="28">
        <v>0</v>
      </c>
      <c r="BB1183" s="28">
        <v>0</v>
      </c>
      <c r="BC1183" s="28">
        <v>0</v>
      </c>
      <c r="BD1183" s="28">
        <v>0</v>
      </c>
      <c r="BE1183" s="28">
        <v>0</v>
      </c>
      <c r="BF1183" s="28">
        <v>0</v>
      </c>
      <c r="BG1183" s="28">
        <v>0</v>
      </c>
      <c r="BH1183" s="28">
        <v>0</v>
      </c>
      <c r="BI1183" s="28">
        <v>0</v>
      </c>
      <c r="BJ1183" s="28">
        <v>0</v>
      </c>
      <c r="BK1183" s="28">
        <v>0</v>
      </c>
      <c r="BL1183" s="28">
        <v>0</v>
      </c>
      <c r="BM1183" s="28">
        <v>0</v>
      </c>
      <c r="BN1183" s="28">
        <v>0</v>
      </c>
      <c r="BO1183" s="28">
        <v>0</v>
      </c>
      <c r="BP1183" s="28">
        <v>0</v>
      </c>
      <c r="BQ1183" s="28">
        <v>0</v>
      </c>
      <c r="BR1183" s="28">
        <v>0</v>
      </c>
      <c r="BS1183" s="28">
        <v>0</v>
      </c>
      <c r="BT1183" s="28">
        <v>0</v>
      </c>
      <c r="BU1183" s="28">
        <v>0</v>
      </c>
      <c r="BV1183" s="31">
        <f t="shared" si="470"/>
        <v>67.404799999999994</v>
      </c>
      <c r="BW1183" s="31">
        <f t="shared" si="466"/>
        <v>0</v>
      </c>
      <c r="BX1183" s="31">
        <f t="shared" si="467"/>
        <v>0</v>
      </c>
      <c r="BY1183" s="31">
        <f t="shared" si="468"/>
        <v>67.404799999999994</v>
      </c>
      <c r="BZ1183" s="31">
        <f t="shared" si="469"/>
        <v>0</v>
      </c>
      <c r="CA1183" s="31">
        <f t="shared" si="471"/>
        <v>33.702399999999997</v>
      </c>
      <c r="CB1183" s="31">
        <f t="shared" si="472"/>
        <v>0</v>
      </c>
      <c r="CC1183" s="31">
        <f t="shared" si="473"/>
        <v>0</v>
      </c>
      <c r="CD1183" s="31">
        <f t="shared" si="474"/>
        <v>33.702399999999997</v>
      </c>
      <c r="CE1183" s="31">
        <f t="shared" si="475"/>
        <v>0</v>
      </c>
      <c r="CF1183" s="85" t="s">
        <v>1405</v>
      </c>
    </row>
    <row r="1184" spans="1:84" ht="49.5" customHeight="1" x14ac:dyDescent="0.25">
      <c r="A1184" s="25" t="s">
        <v>162</v>
      </c>
      <c r="B1184" s="26" t="s">
        <v>878</v>
      </c>
      <c r="C1184" s="29" t="s">
        <v>879</v>
      </c>
      <c r="D1184" s="63">
        <v>2017</v>
      </c>
      <c r="E1184" s="63">
        <v>2017</v>
      </c>
      <c r="F1184" s="63" t="s">
        <v>1358</v>
      </c>
      <c r="G1184" s="64">
        <v>0.69739554317548746</v>
      </c>
      <c r="H1184" s="64">
        <f t="shared" si="479"/>
        <v>5.4616235409999998</v>
      </c>
      <c r="I1184" s="31" t="s">
        <v>891</v>
      </c>
      <c r="J1184" s="31">
        <v>0.26068245125348188</v>
      </c>
      <c r="K1184" s="31">
        <f t="shared" si="480"/>
        <v>2.3260235410000001</v>
      </c>
      <c r="L1184" s="31" t="s">
        <v>891</v>
      </c>
      <c r="M1184" s="64">
        <v>0</v>
      </c>
      <c r="N1184" s="31">
        <v>0</v>
      </c>
      <c r="O1184" s="65">
        <v>5.1423839999999998</v>
      </c>
      <c r="P1184" s="28">
        <v>5.9137415999999989</v>
      </c>
      <c r="Q1184" s="28">
        <v>3.0695879999999995</v>
      </c>
      <c r="R1184" s="31">
        <v>3.5300261999999991</v>
      </c>
      <c r="S1184" s="31">
        <f t="shared" si="477"/>
        <v>3.1356000000000002</v>
      </c>
      <c r="T1184" s="31">
        <f t="shared" si="478"/>
        <v>2.3260235410000001</v>
      </c>
      <c r="U1184" s="31">
        <f t="shared" si="465"/>
        <v>3.1356000000000002</v>
      </c>
      <c r="V1184" s="31">
        <f t="shared" si="481"/>
        <v>0</v>
      </c>
      <c r="W1184" s="31">
        <f t="shared" si="476"/>
        <v>0</v>
      </c>
      <c r="X1184" s="31">
        <v>0</v>
      </c>
      <c r="Y1184" s="31">
        <v>0</v>
      </c>
      <c r="Z1184" s="31">
        <v>0</v>
      </c>
      <c r="AA1184" s="28">
        <v>0</v>
      </c>
      <c r="AB1184" s="28">
        <v>0</v>
      </c>
      <c r="AC1184" s="28">
        <v>0</v>
      </c>
      <c r="AD1184" s="28">
        <v>0</v>
      </c>
      <c r="AE1184" s="28">
        <v>0</v>
      </c>
      <c r="AF1184" s="28">
        <v>0</v>
      </c>
      <c r="AG1184" s="28">
        <v>0</v>
      </c>
      <c r="AH1184" s="28">
        <v>0</v>
      </c>
      <c r="AI1184" s="28">
        <v>0</v>
      </c>
      <c r="AJ1184" s="28">
        <v>0</v>
      </c>
      <c r="AK1184" s="28">
        <v>0</v>
      </c>
      <c r="AL1184" s="28">
        <v>0</v>
      </c>
      <c r="AM1184" s="28">
        <v>0</v>
      </c>
      <c r="AN1184" s="28">
        <v>0</v>
      </c>
      <c r="AO1184" s="28">
        <v>0</v>
      </c>
      <c r="AP1184" s="28">
        <v>0</v>
      </c>
      <c r="AQ1184" s="28">
        <v>0</v>
      </c>
      <c r="AR1184" s="28">
        <v>3.1356000000000002</v>
      </c>
      <c r="AS1184" s="28">
        <v>0</v>
      </c>
      <c r="AT1184" s="28">
        <v>0</v>
      </c>
      <c r="AU1184" s="28">
        <v>3.1356000000000002</v>
      </c>
      <c r="AV1184" s="28">
        <v>0</v>
      </c>
      <c r="AW1184" s="28">
        <v>1.8716999999999999</v>
      </c>
      <c r="AX1184" s="28">
        <v>0</v>
      </c>
      <c r="AY1184" s="28">
        <v>0</v>
      </c>
      <c r="AZ1184" s="28">
        <v>1.8716999999999999</v>
      </c>
      <c r="BA1184" s="28">
        <v>0</v>
      </c>
      <c r="BB1184" s="28">
        <v>0</v>
      </c>
      <c r="BC1184" s="28">
        <v>0</v>
      </c>
      <c r="BD1184" s="28">
        <v>0</v>
      </c>
      <c r="BE1184" s="28">
        <v>0</v>
      </c>
      <c r="BF1184" s="28">
        <v>0</v>
      </c>
      <c r="BG1184" s="28">
        <v>0.454323541</v>
      </c>
      <c r="BH1184" s="28">
        <v>0</v>
      </c>
      <c r="BI1184" s="28">
        <v>0</v>
      </c>
      <c r="BJ1184" s="28">
        <v>0.454323541</v>
      </c>
      <c r="BK1184" s="28">
        <v>0</v>
      </c>
      <c r="BL1184" s="28">
        <v>0</v>
      </c>
      <c r="BM1184" s="28">
        <v>0</v>
      </c>
      <c r="BN1184" s="28">
        <v>0</v>
      </c>
      <c r="BO1184" s="28">
        <v>0</v>
      </c>
      <c r="BP1184" s="28">
        <v>0</v>
      </c>
      <c r="BQ1184" s="28">
        <v>0</v>
      </c>
      <c r="BR1184" s="28">
        <v>0</v>
      </c>
      <c r="BS1184" s="28">
        <v>0</v>
      </c>
      <c r="BT1184" s="28">
        <v>0</v>
      </c>
      <c r="BU1184" s="28">
        <v>0</v>
      </c>
      <c r="BV1184" s="31">
        <f t="shared" si="470"/>
        <v>5.4616235409999998</v>
      </c>
      <c r="BW1184" s="31">
        <f t="shared" si="466"/>
        <v>0</v>
      </c>
      <c r="BX1184" s="31">
        <f t="shared" si="467"/>
        <v>0</v>
      </c>
      <c r="BY1184" s="31">
        <f t="shared" si="468"/>
        <v>5.4616235409999998</v>
      </c>
      <c r="BZ1184" s="31">
        <f t="shared" si="469"/>
        <v>0</v>
      </c>
      <c r="CA1184" s="31">
        <f t="shared" si="471"/>
        <v>2.3260235410000001</v>
      </c>
      <c r="CB1184" s="31">
        <f t="shared" si="472"/>
        <v>0</v>
      </c>
      <c r="CC1184" s="31">
        <f t="shared" si="473"/>
        <v>0</v>
      </c>
      <c r="CD1184" s="31">
        <f t="shared" si="474"/>
        <v>2.3260235410000001</v>
      </c>
      <c r="CE1184" s="31">
        <f t="shared" si="475"/>
        <v>0</v>
      </c>
      <c r="CF1184" s="85" t="s">
        <v>1403</v>
      </c>
    </row>
    <row r="1185" spans="1:84" ht="49.5" customHeight="1" x14ac:dyDescent="0.25">
      <c r="A1185" s="25" t="s">
        <v>162</v>
      </c>
      <c r="B1185" s="26" t="s">
        <v>880</v>
      </c>
      <c r="C1185" s="29" t="s">
        <v>881</v>
      </c>
      <c r="D1185" s="63">
        <v>2017</v>
      </c>
      <c r="E1185" s="63">
        <v>2017</v>
      </c>
      <c r="F1185" s="63" t="s">
        <v>1358</v>
      </c>
      <c r="G1185" s="64">
        <v>0.64015320334261849</v>
      </c>
      <c r="H1185" s="64">
        <f t="shared" si="479"/>
        <v>5.376890532</v>
      </c>
      <c r="I1185" s="31" t="s">
        <v>891</v>
      </c>
      <c r="J1185" s="31">
        <v>0.12401114206128133</v>
      </c>
      <c r="K1185" s="31">
        <f t="shared" si="480"/>
        <v>1.6709905319999998</v>
      </c>
      <c r="L1185" s="31" t="s">
        <v>891</v>
      </c>
      <c r="M1185" s="64">
        <v>0</v>
      </c>
      <c r="N1185" s="31">
        <v>0</v>
      </c>
      <c r="O1185" s="65">
        <v>6.0776760000000003</v>
      </c>
      <c r="P1185" s="28">
        <v>6.9893273999999996</v>
      </c>
      <c r="Q1185" s="28">
        <v>1.4602559999999998</v>
      </c>
      <c r="R1185" s="31">
        <v>1.6792943999999996</v>
      </c>
      <c r="S1185" s="31">
        <f t="shared" si="477"/>
        <v>3.7059000000000002</v>
      </c>
      <c r="T1185" s="31">
        <f t="shared" si="478"/>
        <v>1.6709905319999998</v>
      </c>
      <c r="U1185" s="31">
        <f t="shared" si="465"/>
        <v>3.7059000000000002</v>
      </c>
      <c r="V1185" s="31">
        <f t="shared" si="481"/>
        <v>0</v>
      </c>
      <c r="W1185" s="31">
        <f t="shared" si="476"/>
        <v>0</v>
      </c>
      <c r="X1185" s="31">
        <v>0</v>
      </c>
      <c r="Y1185" s="31">
        <v>0</v>
      </c>
      <c r="Z1185" s="31">
        <v>0</v>
      </c>
      <c r="AA1185" s="28">
        <v>0</v>
      </c>
      <c r="AB1185" s="28">
        <v>0</v>
      </c>
      <c r="AC1185" s="28">
        <v>0</v>
      </c>
      <c r="AD1185" s="28">
        <v>0</v>
      </c>
      <c r="AE1185" s="28">
        <v>0</v>
      </c>
      <c r="AF1185" s="28">
        <v>0</v>
      </c>
      <c r="AG1185" s="28">
        <v>0</v>
      </c>
      <c r="AH1185" s="28">
        <v>0</v>
      </c>
      <c r="AI1185" s="28">
        <v>0</v>
      </c>
      <c r="AJ1185" s="28">
        <v>0</v>
      </c>
      <c r="AK1185" s="28">
        <v>0</v>
      </c>
      <c r="AL1185" s="28">
        <v>0</v>
      </c>
      <c r="AM1185" s="28">
        <v>0</v>
      </c>
      <c r="AN1185" s="28">
        <v>0</v>
      </c>
      <c r="AO1185" s="28">
        <v>0</v>
      </c>
      <c r="AP1185" s="28">
        <v>0</v>
      </c>
      <c r="AQ1185" s="28">
        <v>0</v>
      </c>
      <c r="AR1185" s="28">
        <v>3.7059000000000002</v>
      </c>
      <c r="AS1185" s="28">
        <v>0</v>
      </c>
      <c r="AT1185" s="28">
        <v>0</v>
      </c>
      <c r="AU1185" s="28">
        <v>3.7059000000000002</v>
      </c>
      <c r="AV1185" s="28">
        <v>0</v>
      </c>
      <c r="AW1185" s="28">
        <v>0.89039999999999997</v>
      </c>
      <c r="AX1185" s="28">
        <v>0</v>
      </c>
      <c r="AY1185" s="28">
        <v>0</v>
      </c>
      <c r="AZ1185" s="28">
        <v>0.89039999999999997</v>
      </c>
      <c r="BA1185" s="28">
        <v>0</v>
      </c>
      <c r="BB1185" s="28">
        <v>0</v>
      </c>
      <c r="BC1185" s="28">
        <v>0</v>
      </c>
      <c r="BD1185" s="28">
        <v>0</v>
      </c>
      <c r="BE1185" s="28">
        <v>0</v>
      </c>
      <c r="BF1185" s="28">
        <v>0</v>
      </c>
      <c r="BG1185" s="28">
        <v>0.78059053199999984</v>
      </c>
      <c r="BH1185" s="28">
        <v>0</v>
      </c>
      <c r="BI1185" s="28">
        <v>0</v>
      </c>
      <c r="BJ1185" s="28">
        <v>0.78059053199999984</v>
      </c>
      <c r="BK1185" s="28">
        <v>0</v>
      </c>
      <c r="BL1185" s="28">
        <v>0</v>
      </c>
      <c r="BM1185" s="28">
        <v>0</v>
      </c>
      <c r="BN1185" s="28">
        <v>0</v>
      </c>
      <c r="BO1185" s="28">
        <v>0</v>
      </c>
      <c r="BP1185" s="28">
        <v>0</v>
      </c>
      <c r="BQ1185" s="28">
        <v>0</v>
      </c>
      <c r="BR1185" s="28">
        <v>0</v>
      </c>
      <c r="BS1185" s="28">
        <v>0</v>
      </c>
      <c r="BT1185" s="28">
        <v>0</v>
      </c>
      <c r="BU1185" s="28">
        <v>0</v>
      </c>
      <c r="BV1185" s="31">
        <f t="shared" si="470"/>
        <v>5.376890532</v>
      </c>
      <c r="BW1185" s="31">
        <f t="shared" si="466"/>
        <v>0</v>
      </c>
      <c r="BX1185" s="31">
        <f t="shared" si="467"/>
        <v>0</v>
      </c>
      <c r="BY1185" s="31">
        <f t="shared" si="468"/>
        <v>5.376890532</v>
      </c>
      <c r="BZ1185" s="31">
        <f t="shared" si="469"/>
        <v>0</v>
      </c>
      <c r="CA1185" s="31">
        <f t="shared" si="471"/>
        <v>1.6709905319999998</v>
      </c>
      <c r="CB1185" s="31">
        <f t="shared" si="472"/>
        <v>0</v>
      </c>
      <c r="CC1185" s="31">
        <f t="shared" si="473"/>
        <v>0</v>
      </c>
      <c r="CD1185" s="31">
        <f t="shared" si="474"/>
        <v>1.6709905319999998</v>
      </c>
      <c r="CE1185" s="31">
        <f t="shared" si="475"/>
        <v>0</v>
      </c>
      <c r="CF1185" s="85" t="s">
        <v>1405</v>
      </c>
    </row>
    <row r="1186" spans="1:84" ht="49.5" customHeight="1" x14ac:dyDescent="0.25">
      <c r="A1186" s="25" t="s">
        <v>162</v>
      </c>
      <c r="B1186" s="26" t="s">
        <v>882</v>
      </c>
      <c r="C1186" s="29" t="s">
        <v>883</v>
      </c>
      <c r="D1186" s="63">
        <v>2017</v>
      </c>
      <c r="E1186" s="63">
        <v>2017</v>
      </c>
      <c r="F1186" s="63" t="s">
        <v>1358</v>
      </c>
      <c r="G1186" s="64">
        <v>0.64782729805013928</v>
      </c>
      <c r="H1186" s="64">
        <f t="shared" si="479"/>
        <v>4.6513999999999998</v>
      </c>
      <c r="I1186" s="31" t="s">
        <v>891</v>
      </c>
      <c r="J1186" s="31">
        <v>0.24970752089136491</v>
      </c>
      <c r="K1186" s="31">
        <f t="shared" si="480"/>
        <v>1.7928999999999999</v>
      </c>
      <c r="L1186" s="31" t="s">
        <v>891</v>
      </c>
      <c r="M1186" s="64">
        <v>0</v>
      </c>
      <c r="N1186" s="31">
        <v>0</v>
      </c>
      <c r="O1186" s="65">
        <v>4.6879399999999993</v>
      </c>
      <c r="P1186" s="28">
        <v>5.3911309999999988</v>
      </c>
      <c r="Q1186" s="28">
        <v>2.9403559999999995</v>
      </c>
      <c r="R1186" s="31">
        <v>3.381409399999999</v>
      </c>
      <c r="S1186" s="31">
        <f t="shared" si="477"/>
        <v>2.8584999999999998</v>
      </c>
      <c r="T1186" s="31">
        <f t="shared" si="478"/>
        <v>1.7928999999999999</v>
      </c>
      <c r="U1186" s="31">
        <f t="shared" si="465"/>
        <v>2.8584999999999998</v>
      </c>
      <c r="V1186" s="31">
        <f t="shared" si="481"/>
        <v>0</v>
      </c>
      <c r="W1186" s="31">
        <f t="shared" si="476"/>
        <v>0</v>
      </c>
      <c r="X1186" s="31">
        <v>0</v>
      </c>
      <c r="Y1186" s="31">
        <v>0</v>
      </c>
      <c r="Z1186" s="31">
        <v>0</v>
      </c>
      <c r="AA1186" s="28">
        <v>0</v>
      </c>
      <c r="AB1186" s="28">
        <v>0</v>
      </c>
      <c r="AC1186" s="28">
        <v>0</v>
      </c>
      <c r="AD1186" s="28">
        <v>0</v>
      </c>
      <c r="AE1186" s="28">
        <v>0</v>
      </c>
      <c r="AF1186" s="28">
        <v>0</v>
      </c>
      <c r="AG1186" s="28">
        <v>0</v>
      </c>
      <c r="AH1186" s="28">
        <v>0</v>
      </c>
      <c r="AI1186" s="28">
        <v>0</v>
      </c>
      <c r="AJ1186" s="28">
        <v>0</v>
      </c>
      <c r="AK1186" s="28">
        <v>0</v>
      </c>
      <c r="AL1186" s="28">
        <v>0</v>
      </c>
      <c r="AM1186" s="28">
        <v>0</v>
      </c>
      <c r="AN1186" s="28">
        <v>0</v>
      </c>
      <c r="AO1186" s="28">
        <v>0</v>
      </c>
      <c r="AP1186" s="28">
        <v>0</v>
      </c>
      <c r="AQ1186" s="28">
        <v>0</v>
      </c>
      <c r="AR1186" s="28">
        <v>2.8584999999999998</v>
      </c>
      <c r="AS1186" s="28">
        <v>0</v>
      </c>
      <c r="AT1186" s="28">
        <v>0</v>
      </c>
      <c r="AU1186" s="28">
        <v>2.8584999999999998</v>
      </c>
      <c r="AV1186" s="28">
        <v>0</v>
      </c>
      <c r="AW1186" s="28">
        <v>1.7928999999999999</v>
      </c>
      <c r="AX1186" s="28">
        <v>0</v>
      </c>
      <c r="AY1186" s="28">
        <v>0</v>
      </c>
      <c r="AZ1186" s="28">
        <v>1.7928999999999999</v>
      </c>
      <c r="BA1186" s="28">
        <v>0</v>
      </c>
      <c r="BB1186" s="28">
        <v>0</v>
      </c>
      <c r="BC1186" s="28">
        <v>0</v>
      </c>
      <c r="BD1186" s="28">
        <v>0</v>
      </c>
      <c r="BE1186" s="28">
        <v>0</v>
      </c>
      <c r="BF1186" s="28">
        <v>0</v>
      </c>
      <c r="BG1186" s="28">
        <v>0</v>
      </c>
      <c r="BH1186" s="28">
        <v>0</v>
      </c>
      <c r="BI1186" s="28">
        <v>0</v>
      </c>
      <c r="BJ1186" s="28">
        <v>0</v>
      </c>
      <c r="BK1186" s="28">
        <v>0</v>
      </c>
      <c r="BL1186" s="28">
        <v>0</v>
      </c>
      <c r="BM1186" s="28">
        <v>0</v>
      </c>
      <c r="BN1186" s="28">
        <v>0</v>
      </c>
      <c r="BO1186" s="28">
        <v>0</v>
      </c>
      <c r="BP1186" s="28">
        <v>0</v>
      </c>
      <c r="BQ1186" s="28">
        <v>0</v>
      </c>
      <c r="BR1186" s="28">
        <v>0</v>
      </c>
      <c r="BS1186" s="28">
        <v>0</v>
      </c>
      <c r="BT1186" s="28">
        <v>0</v>
      </c>
      <c r="BU1186" s="28">
        <v>0</v>
      </c>
      <c r="BV1186" s="31">
        <f t="shared" si="470"/>
        <v>4.6513999999999998</v>
      </c>
      <c r="BW1186" s="31">
        <f t="shared" si="466"/>
        <v>0</v>
      </c>
      <c r="BX1186" s="31">
        <f t="shared" si="467"/>
        <v>0</v>
      </c>
      <c r="BY1186" s="31">
        <f t="shared" si="468"/>
        <v>4.6513999999999998</v>
      </c>
      <c r="BZ1186" s="31">
        <f t="shared" si="469"/>
        <v>0</v>
      </c>
      <c r="CA1186" s="31">
        <f t="shared" si="471"/>
        <v>1.7928999999999999</v>
      </c>
      <c r="CB1186" s="31">
        <f t="shared" si="472"/>
        <v>0</v>
      </c>
      <c r="CC1186" s="31">
        <f t="shared" si="473"/>
        <v>0</v>
      </c>
      <c r="CD1186" s="31">
        <f t="shared" si="474"/>
        <v>1.7928999999999999</v>
      </c>
      <c r="CE1186" s="31">
        <f t="shared" si="475"/>
        <v>0</v>
      </c>
      <c r="CF1186" s="85" t="s">
        <v>1405</v>
      </c>
    </row>
    <row r="1187" spans="1:84" ht="49.5" customHeight="1" x14ac:dyDescent="0.25">
      <c r="A1187" s="25" t="s">
        <v>162</v>
      </c>
      <c r="B1187" s="26" t="s">
        <v>884</v>
      </c>
      <c r="C1187" s="29" t="s">
        <v>885</v>
      </c>
      <c r="D1187" s="63">
        <v>2017</v>
      </c>
      <c r="E1187" s="63">
        <v>2017</v>
      </c>
      <c r="F1187" s="63" t="s">
        <v>1358</v>
      </c>
      <c r="G1187" s="64">
        <v>0.26185236768802234</v>
      </c>
      <c r="H1187" s="64">
        <f t="shared" si="479"/>
        <v>1.8801000000000001</v>
      </c>
      <c r="I1187" s="31" t="s">
        <v>891</v>
      </c>
      <c r="J1187" s="31">
        <v>0.15502785515320336</v>
      </c>
      <c r="K1187" s="31">
        <f t="shared" si="480"/>
        <v>1.1131</v>
      </c>
      <c r="L1187" s="31" t="s">
        <v>891</v>
      </c>
      <c r="M1187" s="64">
        <v>0</v>
      </c>
      <c r="N1187" s="31">
        <v>0</v>
      </c>
      <c r="O1187" s="65">
        <v>1.2578799999999999</v>
      </c>
      <c r="P1187" s="28">
        <v>1.4465619999999997</v>
      </c>
      <c r="Q1187" s="28">
        <v>1.8254839999999999</v>
      </c>
      <c r="R1187" s="31">
        <v>2.0993065999999998</v>
      </c>
      <c r="S1187" s="31">
        <f t="shared" si="477"/>
        <v>0.76700000000000002</v>
      </c>
      <c r="T1187" s="31">
        <f t="shared" si="478"/>
        <v>1.1131</v>
      </c>
      <c r="U1187" s="31">
        <f t="shared" si="465"/>
        <v>0.76700000000000002</v>
      </c>
      <c r="V1187" s="31">
        <f t="shared" si="481"/>
        <v>0</v>
      </c>
      <c r="W1187" s="31">
        <f t="shared" si="476"/>
        <v>0</v>
      </c>
      <c r="X1187" s="31">
        <v>0</v>
      </c>
      <c r="Y1187" s="31">
        <v>0</v>
      </c>
      <c r="Z1187" s="31">
        <v>0</v>
      </c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8">
        <v>0</v>
      </c>
      <c r="AG1187" s="28">
        <v>0</v>
      </c>
      <c r="AH1187" s="28">
        <v>0</v>
      </c>
      <c r="AI1187" s="28">
        <v>0</v>
      </c>
      <c r="AJ1187" s="28">
        <v>0</v>
      </c>
      <c r="AK1187" s="28">
        <v>0</v>
      </c>
      <c r="AL1187" s="28">
        <v>0</v>
      </c>
      <c r="AM1187" s="28">
        <v>0</v>
      </c>
      <c r="AN1187" s="28">
        <v>0</v>
      </c>
      <c r="AO1187" s="28">
        <v>0</v>
      </c>
      <c r="AP1187" s="28">
        <v>0</v>
      </c>
      <c r="AQ1187" s="28">
        <v>0</v>
      </c>
      <c r="AR1187" s="28">
        <v>0.76700000000000002</v>
      </c>
      <c r="AS1187" s="28">
        <v>0</v>
      </c>
      <c r="AT1187" s="28">
        <v>0</v>
      </c>
      <c r="AU1187" s="28">
        <v>0.76700000000000002</v>
      </c>
      <c r="AV1187" s="28">
        <v>0</v>
      </c>
      <c r="AW1187" s="28">
        <v>1.1131</v>
      </c>
      <c r="AX1187" s="28">
        <v>0</v>
      </c>
      <c r="AY1187" s="28">
        <v>0</v>
      </c>
      <c r="AZ1187" s="28">
        <v>1.1131</v>
      </c>
      <c r="BA1187" s="28">
        <v>0</v>
      </c>
      <c r="BB1187" s="28">
        <v>0</v>
      </c>
      <c r="BC1187" s="28">
        <v>0</v>
      </c>
      <c r="BD1187" s="28">
        <v>0</v>
      </c>
      <c r="BE1187" s="28">
        <v>0</v>
      </c>
      <c r="BF1187" s="28">
        <v>0</v>
      </c>
      <c r="BG1187" s="28">
        <v>0</v>
      </c>
      <c r="BH1187" s="28">
        <v>0</v>
      </c>
      <c r="BI1187" s="28">
        <v>0</v>
      </c>
      <c r="BJ1187" s="28">
        <v>0</v>
      </c>
      <c r="BK1187" s="28">
        <v>0</v>
      </c>
      <c r="BL1187" s="28">
        <v>0</v>
      </c>
      <c r="BM1187" s="28">
        <v>0</v>
      </c>
      <c r="BN1187" s="28">
        <v>0</v>
      </c>
      <c r="BO1187" s="28">
        <v>0</v>
      </c>
      <c r="BP1187" s="28">
        <v>0</v>
      </c>
      <c r="BQ1187" s="28">
        <v>0</v>
      </c>
      <c r="BR1187" s="28">
        <v>0</v>
      </c>
      <c r="BS1187" s="28">
        <v>0</v>
      </c>
      <c r="BT1187" s="28">
        <v>0</v>
      </c>
      <c r="BU1187" s="28">
        <v>0</v>
      </c>
      <c r="BV1187" s="31">
        <f t="shared" si="470"/>
        <v>1.8801000000000001</v>
      </c>
      <c r="BW1187" s="31">
        <f t="shared" si="466"/>
        <v>0</v>
      </c>
      <c r="BX1187" s="31">
        <f t="shared" si="467"/>
        <v>0</v>
      </c>
      <c r="BY1187" s="31">
        <f t="shared" si="468"/>
        <v>1.8801000000000001</v>
      </c>
      <c r="BZ1187" s="31">
        <f t="shared" si="469"/>
        <v>0</v>
      </c>
      <c r="CA1187" s="31">
        <f t="shared" si="471"/>
        <v>1.1131</v>
      </c>
      <c r="CB1187" s="31">
        <f t="shared" si="472"/>
        <v>0</v>
      </c>
      <c r="CC1187" s="31">
        <f t="shared" si="473"/>
        <v>0</v>
      </c>
      <c r="CD1187" s="31">
        <f t="shared" si="474"/>
        <v>1.1131</v>
      </c>
      <c r="CE1187" s="31">
        <f t="shared" si="475"/>
        <v>0</v>
      </c>
      <c r="CF1187" s="85" t="s">
        <v>1405</v>
      </c>
    </row>
    <row r="1188" spans="1:84" ht="49.5" customHeight="1" x14ac:dyDescent="0.25">
      <c r="A1188" s="25" t="s">
        <v>162</v>
      </c>
      <c r="B1188" s="26" t="s">
        <v>886</v>
      </c>
      <c r="C1188" s="29" t="s">
        <v>887</v>
      </c>
      <c r="D1188" s="63">
        <v>2017</v>
      </c>
      <c r="E1188" s="63">
        <v>2017</v>
      </c>
      <c r="F1188" s="63" t="s">
        <v>1358</v>
      </c>
      <c r="G1188" s="64">
        <v>0.58611420612813381</v>
      </c>
      <c r="H1188" s="64">
        <f t="shared" si="479"/>
        <v>4.2083000000000004</v>
      </c>
      <c r="I1188" s="31" t="s">
        <v>891</v>
      </c>
      <c r="J1188" s="31">
        <v>0.23196378830083567</v>
      </c>
      <c r="K1188" s="31">
        <f t="shared" si="480"/>
        <v>1.6655</v>
      </c>
      <c r="L1188" s="67" t="s">
        <v>891</v>
      </c>
      <c r="M1188" s="64">
        <v>0</v>
      </c>
      <c r="N1188" s="31">
        <v>0</v>
      </c>
      <c r="O1188" s="65">
        <v>4.1701920000000001</v>
      </c>
      <c r="P1188" s="28">
        <v>4.7957207999999998</v>
      </c>
      <c r="Q1188" s="28">
        <v>2.73142</v>
      </c>
      <c r="R1188" s="31">
        <v>3.1411329999999995</v>
      </c>
      <c r="S1188" s="31">
        <f t="shared" si="477"/>
        <v>2.5428000000000002</v>
      </c>
      <c r="T1188" s="31">
        <f t="shared" si="478"/>
        <v>1.6655</v>
      </c>
      <c r="U1188" s="31">
        <f t="shared" si="465"/>
        <v>2.5428000000000002</v>
      </c>
      <c r="V1188" s="31">
        <f t="shared" si="481"/>
        <v>0</v>
      </c>
      <c r="W1188" s="31">
        <f t="shared" si="476"/>
        <v>0</v>
      </c>
      <c r="X1188" s="31">
        <v>0</v>
      </c>
      <c r="Y1188" s="31">
        <v>0</v>
      </c>
      <c r="Z1188" s="31">
        <v>0</v>
      </c>
      <c r="AA1188" s="28">
        <v>0</v>
      </c>
      <c r="AB1188" s="28">
        <v>0</v>
      </c>
      <c r="AC1188" s="28">
        <v>0</v>
      </c>
      <c r="AD1188" s="28">
        <v>0</v>
      </c>
      <c r="AE1188" s="28">
        <v>0</v>
      </c>
      <c r="AF1188" s="28">
        <v>0</v>
      </c>
      <c r="AG1188" s="28">
        <v>0</v>
      </c>
      <c r="AH1188" s="28">
        <v>0</v>
      </c>
      <c r="AI1188" s="28">
        <v>0</v>
      </c>
      <c r="AJ1188" s="28">
        <v>0</v>
      </c>
      <c r="AK1188" s="28">
        <v>0</v>
      </c>
      <c r="AL1188" s="28">
        <v>0</v>
      </c>
      <c r="AM1188" s="28">
        <v>0</v>
      </c>
      <c r="AN1188" s="28">
        <v>0</v>
      </c>
      <c r="AO1188" s="28">
        <v>0</v>
      </c>
      <c r="AP1188" s="28">
        <v>0</v>
      </c>
      <c r="AQ1188" s="28">
        <v>0</v>
      </c>
      <c r="AR1188" s="28">
        <v>2.5428000000000002</v>
      </c>
      <c r="AS1188" s="28">
        <v>0</v>
      </c>
      <c r="AT1188" s="28">
        <v>0</v>
      </c>
      <c r="AU1188" s="28">
        <v>2.5428000000000002</v>
      </c>
      <c r="AV1188" s="28">
        <v>0</v>
      </c>
      <c r="AW1188" s="28">
        <v>1.6655</v>
      </c>
      <c r="AX1188" s="28">
        <v>0</v>
      </c>
      <c r="AY1188" s="28">
        <v>0</v>
      </c>
      <c r="AZ1188" s="28">
        <v>1.6655</v>
      </c>
      <c r="BA1188" s="28">
        <v>0</v>
      </c>
      <c r="BB1188" s="28">
        <v>0</v>
      </c>
      <c r="BC1188" s="28">
        <v>0</v>
      </c>
      <c r="BD1188" s="28">
        <v>0</v>
      </c>
      <c r="BE1188" s="28">
        <v>0</v>
      </c>
      <c r="BF1188" s="28">
        <v>0</v>
      </c>
      <c r="BG1188" s="28">
        <v>0</v>
      </c>
      <c r="BH1188" s="28">
        <v>0</v>
      </c>
      <c r="BI1188" s="28">
        <v>0</v>
      </c>
      <c r="BJ1188" s="28">
        <v>0</v>
      </c>
      <c r="BK1188" s="28">
        <v>0</v>
      </c>
      <c r="BL1188" s="28">
        <v>0</v>
      </c>
      <c r="BM1188" s="28">
        <v>0</v>
      </c>
      <c r="BN1188" s="28">
        <v>0</v>
      </c>
      <c r="BO1188" s="28">
        <v>0</v>
      </c>
      <c r="BP1188" s="28">
        <v>0</v>
      </c>
      <c r="BQ1188" s="28">
        <v>0</v>
      </c>
      <c r="BR1188" s="28">
        <v>0</v>
      </c>
      <c r="BS1188" s="28">
        <v>0</v>
      </c>
      <c r="BT1188" s="28">
        <v>0</v>
      </c>
      <c r="BU1188" s="28">
        <v>0</v>
      </c>
      <c r="BV1188" s="31">
        <f t="shared" si="470"/>
        <v>4.2083000000000004</v>
      </c>
      <c r="BW1188" s="31">
        <f t="shared" si="466"/>
        <v>0</v>
      </c>
      <c r="BX1188" s="31">
        <f t="shared" si="467"/>
        <v>0</v>
      </c>
      <c r="BY1188" s="31">
        <f t="shared" si="468"/>
        <v>4.2083000000000004</v>
      </c>
      <c r="BZ1188" s="31">
        <f t="shared" si="469"/>
        <v>0</v>
      </c>
      <c r="CA1188" s="31">
        <f t="shared" si="471"/>
        <v>1.6655</v>
      </c>
      <c r="CB1188" s="31">
        <f t="shared" si="472"/>
        <v>0</v>
      </c>
      <c r="CC1188" s="31">
        <f t="shared" si="473"/>
        <v>0</v>
      </c>
      <c r="CD1188" s="31">
        <f t="shared" si="474"/>
        <v>1.6655</v>
      </c>
      <c r="CE1188" s="31">
        <f t="shared" si="475"/>
        <v>0</v>
      </c>
      <c r="CF1188" s="85" t="s">
        <v>1403</v>
      </c>
    </row>
    <row r="1189" spans="1:84" ht="49.5" customHeight="1" x14ac:dyDescent="0.25">
      <c r="A1189" s="25" t="s">
        <v>162</v>
      </c>
      <c r="B1189" s="26" t="s">
        <v>1639</v>
      </c>
      <c r="C1189" s="29" t="s">
        <v>1370</v>
      </c>
      <c r="D1189" s="63">
        <v>2017</v>
      </c>
      <c r="E1189" s="63">
        <v>2017</v>
      </c>
      <c r="F1189" s="63" t="s">
        <v>1358</v>
      </c>
      <c r="G1189" s="64">
        <v>0.68252089136490257</v>
      </c>
      <c r="H1189" s="64">
        <f t="shared" si="479"/>
        <v>4.9005000000000001</v>
      </c>
      <c r="I1189" s="31" t="s">
        <v>891</v>
      </c>
      <c r="J1189" s="31">
        <v>0.24877437325905294</v>
      </c>
      <c r="K1189" s="31">
        <f t="shared" si="480"/>
        <v>1.7862</v>
      </c>
      <c r="L1189" s="67" t="s">
        <v>891</v>
      </c>
      <c r="M1189" s="64">
        <v>0</v>
      </c>
      <c r="N1189" s="31">
        <v>0</v>
      </c>
      <c r="O1189" s="65">
        <v>5.1074519999999994</v>
      </c>
      <c r="P1189" s="28">
        <v>5.8735697999999985</v>
      </c>
      <c r="Q1189" s="28">
        <v>2.9293679999999997</v>
      </c>
      <c r="R1189" s="31">
        <v>3.3687731999999992</v>
      </c>
      <c r="S1189" s="31">
        <f t="shared" si="477"/>
        <v>3.1143000000000001</v>
      </c>
      <c r="T1189" s="31">
        <f t="shared" si="478"/>
        <v>1.7862</v>
      </c>
      <c r="U1189" s="31">
        <f t="shared" si="465"/>
        <v>3.1143000000000001</v>
      </c>
      <c r="V1189" s="31">
        <f t="shared" si="481"/>
        <v>0</v>
      </c>
      <c r="W1189" s="31">
        <f t="shared" si="476"/>
        <v>0</v>
      </c>
      <c r="X1189" s="31">
        <v>0</v>
      </c>
      <c r="Y1189" s="31">
        <v>0</v>
      </c>
      <c r="Z1189" s="31">
        <v>0</v>
      </c>
      <c r="AA1189" s="28">
        <v>0</v>
      </c>
      <c r="AB1189" s="28">
        <v>0</v>
      </c>
      <c r="AC1189" s="28">
        <v>0</v>
      </c>
      <c r="AD1189" s="28">
        <v>0</v>
      </c>
      <c r="AE1189" s="28">
        <v>0</v>
      </c>
      <c r="AF1189" s="28">
        <v>0</v>
      </c>
      <c r="AG1189" s="28">
        <v>0</v>
      </c>
      <c r="AH1189" s="28">
        <v>0</v>
      </c>
      <c r="AI1189" s="28">
        <v>0</v>
      </c>
      <c r="AJ1189" s="28">
        <v>0</v>
      </c>
      <c r="AK1189" s="28">
        <v>0</v>
      </c>
      <c r="AL1189" s="28">
        <v>0</v>
      </c>
      <c r="AM1189" s="28">
        <v>0</v>
      </c>
      <c r="AN1189" s="28">
        <v>0</v>
      </c>
      <c r="AO1189" s="28">
        <v>0</v>
      </c>
      <c r="AP1189" s="28">
        <v>0</v>
      </c>
      <c r="AQ1189" s="28">
        <v>0</v>
      </c>
      <c r="AR1189" s="28">
        <v>3.1143000000000001</v>
      </c>
      <c r="AS1189" s="28">
        <v>0</v>
      </c>
      <c r="AT1189" s="28">
        <v>0</v>
      </c>
      <c r="AU1189" s="28">
        <v>3.1143000000000001</v>
      </c>
      <c r="AV1189" s="28">
        <v>0</v>
      </c>
      <c r="AW1189" s="28">
        <v>1.7862</v>
      </c>
      <c r="AX1189" s="28">
        <v>0</v>
      </c>
      <c r="AY1189" s="28">
        <v>0</v>
      </c>
      <c r="AZ1189" s="28">
        <v>1.7862</v>
      </c>
      <c r="BA1189" s="28">
        <v>0</v>
      </c>
      <c r="BB1189" s="28">
        <v>0</v>
      </c>
      <c r="BC1189" s="28">
        <v>0</v>
      </c>
      <c r="BD1189" s="28">
        <v>0</v>
      </c>
      <c r="BE1189" s="28">
        <v>0</v>
      </c>
      <c r="BF1189" s="28">
        <v>0</v>
      </c>
      <c r="BG1189" s="28">
        <v>0</v>
      </c>
      <c r="BH1189" s="28">
        <v>0</v>
      </c>
      <c r="BI1189" s="28">
        <v>0</v>
      </c>
      <c r="BJ1189" s="28">
        <v>0</v>
      </c>
      <c r="BK1189" s="28">
        <v>0</v>
      </c>
      <c r="BL1189" s="28">
        <v>0</v>
      </c>
      <c r="BM1189" s="28">
        <v>0</v>
      </c>
      <c r="BN1189" s="28">
        <v>0</v>
      </c>
      <c r="BO1189" s="28">
        <v>0</v>
      </c>
      <c r="BP1189" s="28">
        <v>0</v>
      </c>
      <c r="BQ1189" s="28">
        <v>0</v>
      </c>
      <c r="BR1189" s="28">
        <v>0</v>
      </c>
      <c r="BS1189" s="28">
        <v>0</v>
      </c>
      <c r="BT1189" s="28">
        <v>0</v>
      </c>
      <c r="BU1189" s="28">
        <v>0</v>
      </c>
      <c r="BV1189" s="31">
        <f t="shared" si="470"/>
        <v>4.9005000000000001</v>
      </c>
      <c r="BW1189" s="31">
        <f t="shared" si="466"/>
        <v>0</v>
      </c>
      <c r="BX1189" s="31">
        <f t="shared" si="467"/>
        <v>0</v>
      </c>
      <c r="BY1189" s="31">
        <f t="shared" si="468"/>
        <v>4.9005000000000001</v>
      </c>
      <c r="BZ1189" s="31">
        <f t="shared" si="469"/>
        <v>0</v>
      </c>
      <c r="CA1189" s="31">
        <f t="shared" si="471"/>
        <v>1.7862</v>
      </c>
      <c r="CB1189" s="31">
        <f t="shared" si="472"/>
        <v>0</v>
      </c>
      <c r="CC1189" s="31">
        <f t="shared" si="473"/>
        <v>0</v>
      </c>
      <c r="CD1189" s="31">
        <f t="shared" si="474"/>
        <v>1.7862</v>
      </c>
      <c r="CE1189" s="31">
        <f t="shared" si="475"/>
        <v>0</v>
      </c>
      <c r="CF1189" s="85" t="s">
        <v>1403</v>
      </c>
    </row>
    <row r="1190" spans="1:84" ht="49.5" customHeight="1" x14ac:dyDescent="0.25">
      <c r="A1190" s="25" t="s">
        <v>162</v>
      </c>
      <c r="B1190" s="26" t="s">
        <v>1640</v>
      </c>
      <c r="C1190" s="29" t="s">
        <v>1641</v>
      </c>
      <c r="D1190" s="63">
        <v>2017</v>
      </c>
      <c r="E1190" s="63">
        <v>2017</v>
      </c>
      <c r="F1190" s="63" t="s">
        <v>1358</v>
      </c>
      <c r="G1190" s="64">
        <v>0.2286350974930362</v>
      </c>
      <c r="H1190" s="64">
        <f t="shared" si="479"/>
        <v>1.6415999999999999</v>
      </c>
      <c r="I1190" s="31" t="s">
        <v>891</v>
      </c>
      <c r="J1190" s="31">
        <v>0.12181058495821728</v>
      </c>
      <c r="K1190" s="31">
        <f t="shared" si="480"/>
        <v>0.87460000000000004</v>
      </c>
      <c r="L1190" s="67" t="s">
        <v>891</v>
      </c>
      <c r="M1190" s="64">
        <v>0</v>
      </c>
      <c r="N1190" s="31">
        <v>0</v>
      </c>
      <c r="O1190" s="65">
        <v>1.2578799999999999</v>
      </c>
      <c r="P1190" s="28">
        <v>1.4465619999999997</v>
      </c>
      <c r="Q1190" s="28">
        <v>1.4343440000000001</v>
      </c>
      <c r="R1190" s="31">
        <v>1.6494955999999998</v>
      </c>
      <c r="S1190" s="31">
        <f t="shared" si="477"/>
        <v>0.76700000000000002</v>
      </c>
      <c r="T1190" s="31">
        <f t="shared" si="478"/>
        <v>0.87460000000000004</v>
      </c>
      <c r="U1190" s="31">
        <f t="shared" si="465"/>
        <v>0.76700000000000002</v>
      </c>
      <c r="V1190" s="31">
        <f t="shared" si="481"/>
        <v>0</v>
      </c>
      <c r="W1190" s="31">
        <f t="shared" si="476"/>
        <v>0</v>
      </c>
      <c r="X1190" s="31">
        <v>0</v>
      </c>
      <c r="Y1190" s="28"/>
      <c r="Z1190" s="31">
        <v>0</v>
      </c>
      <c r="AA1190" s="28">
        <v>0</v>
      </c>
      <c r="AB1190" s="28">
        <v>0</v>
      </c>
      <c r="AC1190" s="28">
        <v>0</v>
      </c>
      <c r="AD1190" s="28">
        <v>0</v>
      </c>
      <c r="AE1190" s="28">
        <v>0</v>
      </c>
      <c r="AF1190" s="28">
        <v>0</v>
      </c>
      <c r="AG1190" s="28">
        <v>0</v>
      </c>
      <c r="AH1190" s="28">
        <v>0</v>
      </c>
      <c r="AI1190" s="28">
        <v>0</v>
      </c>
      <c r="AJ1190" s="28">
        <v>0</v>
      </c>
      <c r="AK1190" s="28">
        <v>0</v>
      </c>
      <c r="AL1190" s="28">
        <v>0</v>
      </c>
      <c r="AM1190" s="28">
        <v>0</v>
      </c>
      <c r="AN1190" s="28">
        <v>0</v>
      </c>
      <c r="AO1190" s="28">
        <v>0</v>
      </c>
      <c r="AP1190" s="28">
        <v>0</v>
      </c>
      <c r="AQ1190" s="28">
        <v>0</v>
      </c>
      <c r="AR1190" s="28">
        <v>0.76700000000000002</v>
      </c>
      <c r="AS1190" s="28">
        <v>0</v>
      </c>
      <c r="AT1190" s="28">
        <v>0</v>
      </c>
      <c r="AU1190" s="28">
        <v>0.76700000000000002</v>
      </c>
      <c r="AV1190" s="28">
        <v>0</v>
      </c>
      <c r="AW1190" s="28">
        <v>0.87460000000000004</v>
      </c>
      <c r="AX1190" s="28">
        <v>0</v>
      </c>
      <c r="AY1190" s="28">
        <v>0</v>
      </c>
      <c r="AZ1190" s="28">
        <v>0.87460000000000004</v>
      </c>
      <c r="BA1190" s="28">
        <v>0</v>
      </c>
      <c r="BB1190" s="28">
        <v>0</v>
      </c>
      <c r="BC1190" s="28">
        <v>0</v>
      </c>
      <c r="BD1190" s="28">
        <v>0</v>
      </c>
      <c r="BE1190" s="28">
        <v>0</v>
      </c>
      <c r="BF1190" s="28">
        <v>0</v>
      </c>
      <c r="BG1190" s="28">
        <v>0</v>
      </c>
      <c r="BH1190" s="28">
        <v>0</v>
      </c>
      <c r="BI1190" s="28">
        <v>0</v>
      </c>
      <c r="BJ1190" s="28">
        <v>0</v>
      </c>
      <c r="BK1190" s="28">
        <v>0</v>
      </c>
      <c r="BL1190" s="28">
        <v>0</v>
      </c>
      <c r="BM1190" s="28">
        <v>0</v>
      </c>
      <c r="BN1190" s="28">
        <v>0</v>
      </c>
      <c r="BO1190" s="28">
        <v>0</v>
      </c>
      <c r="BP1190" s="28">
        <v>0</v>
      </c>
      <c r="BQ1190" s="28">
        <v>0</v>
      </c>
      <c r="BR1190" s="28">
        <v>0</v>
      </c>
      <c r="BS1190" s="28">
        <v>0</v>
      </c>
      <c r="BT1190" s="28">
        <v>0</v>
      </c>
      <c r="BU1190" s="28">
        <v>0</v>
      </c>
      <c r="BV1190" s="31">
        <f t="shared" si="470"/>
        <v>1.6415999999999999</v>
      </c>
      <c r="BW1190" s="31">
        <f t="shared" si="466"/>
        <v>0</v>
      </c>
      <c r="BX1190" s="31">
        <f t="shared" si="467"/>
        <v>0</v>
      </c>
      <c r="BY1190" s="31">
        <f t="shared" si="468"/>
        <v>1.6415999999999999</v>
      </c>
      <c r="BZ1190" s="31">
        <f t="shared" si="469"/>
        <v>0</v>
      </c>
      <c r="CA1190" s="31">
        <f t="shared" si="471"/>
        <v>0.87460000000000004</v>
      </c>
      <c r="CB1190" s="31">
        <f t="shared" si="472"/>
        <v>0</v>
      </c>
      <c r="CC1190" s="31">
        <f t="shared" si="473"/>
        <v>0</v>
      </c>
      <c r="CD1190" s="31">
        <f t="shared" si="474"/>
        <v>0.87460000000000004</v>
      </c>
      <c r="CE1190" s="31">
        <f t="shared" si="475"/>
        <v>0</v>
      </c>
      <c r="CF1190" s="85" t="s">
        <v>1403</v>
      </c>
    </row>
    <row r="1191" spans="1:84" ht="49.5" customHeight="1" x14ac:dyDescent="0.25">
      <c r="A1191" s="7" t="s">
        <v>162</v>
      </c>
      <c r="B1191" s="18" t="s">
        <v>1039</v>
      </c>
      <c r="C1191" s="8" t="s">
        <v>1040</v>
      </c>
      <c r="D1191" s="63">
        <v>2018</v>
      </c>
      <c r="E1191" s="63">
        <v>2018</v>
      </c>
      <c r="F1191" s="63" t="s">
        <v>1358</v>
      </c>
      <c r="G1191" s="64">
        <v>3.089219298245614E-2</v>
      </c>
      <c r="H1191" s="64">
        <f t="shared" si="479"/>
        <v>0</v>
      </c>
      <c r="I1191" s="31" t="s">
        <v>1314</v>
      </c>
      <c r="J1191" s="31">
        <v>0</v>
      </c>
      <c r="K1191" s="31">
        <f t="shared" si="480"/>
        <v>0</v>
      </c>
      <c r="L1191" s="31" t="s">
        <v>1314</v>
      </c>
      <c r="M1191" s="64">
        <v>0</v>
      </c>
      <c r="N1191" s="31">
        <v>0</v>
      </c>
      <c r="O1191" s="65">
        <v>0.34653626399999993</v>
      </c>
      <c r="P1191" s="28">
        <v>0.39851670359999991</v>
      </c>
      <c r="Q1191" s="28">
        <v>0</v>
      </c>
      <c r="R1191" s="31">
        <v>0</v>
      </c>
      <c r="S1191" s="31">
        <f t="shared" si="477"/>
        <v>0</v>
      </c>
      <c r="T1191" s="31">
        <f t="shared" si="478"/>
        <v>0</v>
      </c>
      <c r="U1191" s="31">
        <f t="shared" si="465"/>
        <v>0</v>
      </c>
      <c r="V1191" s="31">
        <f t="shared" si="481"/>
        <v>0</v>
      </c>
      <c r="W1191" s="31">
        <f t="shared" si="476"/>
        <v>0</v>
      </c>
      <c r="X1191" s="31">
        <v>0</v>
      </c>
      <c r="Y1191" s="28">
        <v>0</v>
      </c>
      <c r="Z1191" s="28">
        <v>0</v>
      </c>
      <c r="AA1191" s="28">
        <v>0</v>
      </c>
      <c r="AB1191" s="28">
        <v>0</v>
      </c>
      <c r="AC1191" s="28">
        <v>0</v>
      </c>
      <c r="AD1191" s="28">
        <v>0</v>
      </c>
      <c r="AE1191" s="28">
        <v>0</v>
      </c>
      <c r="AF1191" s="28">
        <v>0</v>
      </c>
      <c r="AG1191" s="28">
        <v>0</v>
      </c>
      <c r="AH1191" s="28">
        <v>0</v>
      </c>
      <c r="AI1191" s="28">
        <v>0</v>
      </c>
      <c r="AJ1191" s="28">
        <v>0</v>
      </c>
      <c r="AK1191" s="28">
        <v>0</v>
      </c>
      <c r="AL1191" s="28">
        <v>0</v>
      </c>
      <c r="AM1191" s="28">
        <v>0</v>
      </c>
      <c r="AN1191" s="28">
        <v>0</v>
      </c>
      <c r="AO1191" s="28">
        <v>0</v>
      </c>
      <c r="AP1191" s="28">
        <v>0</v>
      </c>
      <c r="AQ1191" s="28">
        <v>0</v>
      </c>
      <c r="AR1191" s="28">
        <v>0</v>
      </c>
      <c r="AS1191" s="28">
        <v>0</v>
      </c>
      <c r="AT1191" s="28">
        <v>0</v>
      </c>
      <c r="AU1191" s="28">
        <v>0</v>
      </c>
      <c r="AV1191" s="28">
        <v>0</v>
      </c>
      <c r="AW1191" s="28">
        <v>0</v>
      </c>
      <c r="AX1191" s="28">
        <v>0</v>
      </c>
      <c r="AY1191" s="28">
        <v>0</v>
      </c>
      <c r="AZ1191" s="28">
        <v>0</v>
      </c>
      <c r="BA1191" s="28">
        <v>0</v>
      </c>
      <c r="BB1191" s="28">
        <v>0</v>
      </c>
      <c r="BC1191" s="28">
        <v>0</v>
      </c>
      <c r="BD1191" s="28">
        <v>0</v>
      </c>
      <c r="BE1191" s="28">
        <v>0</v>
      </c>
      <c r="BF1191" s="28">
        <v>0</v>
      </c>
      <c r="BG1191" s="28">
        <v>0</v>
      </c>
      <c r="BH1191" s="28">
        <v>0</v>
      </c>
      <c r="BI1191" s="28">
        <v>0</v>
      </c>
      <c r="BJ1191" s="28">
        <v>0</v>
      </c>
      <c r="BK1191" s="28">
        <v>0</v>
      </c>
      <c r="BL1191" s="28">
        <v>0</v>
      </c>
      <c r="BM1191" s="28">
        <v>0</v>
      </c>
      <c r="BN1191" s="28">
        <v>0</v>
      </c>
      <c r="BO1191" s="28">
        <v>0</v>
      </c>
      <c r="BP1191" s="28">
        <v>0</v>
      </c>
      <c r="BQ1191" s="28">
        <v>0</v>
      </c>
      <c r="BR1191" s="28">
        <v>0</v>
      </c>
      <c r="BS1191" s="28">
        <v>0</v>
      </c>
      <c r="BT1191" s="28">
        <v>0</v>
      </c>
      <c r="BU1191" s="28">
        <v>0</v>
      </c>
      <c r="BV1191" s="31">
        <f t="shared" si="470"/>
        <v>0</v>
      </c>
      <c r="BW1191" s="31">
        <f t="shared" si="466"/>
        <v>0</v>
      </c>
      <c r="BX1191" s="31">
        <f t="shared" si="467"/>
        <v>0</v>
      </c>
      <c r="BY1191" s="31">
        <f t="shared" si="468"/>
        <v>0</v>
      </c>
      <c r="BZ1191" s="31">
        <f t="shared" si="469"/>
        <v>0</v>
      </c>
      <c r="CA1191" s="31">
        <f t="shared" si="471"/>
        <v>0</v>
      </c>
      <c r="CB1191" s="31">
        <f t="shared" si="472"/>
        <v>0</v>
      </c>
      <c r="CC1191" s="31">
        <f t="shared" si="473"/>
        <v>0</v>
      </c>
      <c r="CD1191" s="31">
        <f t="shared" si="474"/>
        <v>0</v>
      </c>
      <c r="CE1191" s="31">
        <f t="shared" si="475"/>
        <v>0</v>
      </c>
      <c r="CF1191" s="85" t="s">
        <v>1972</v>
      </c>
    </row>
    <row r="1192" spans="1:84" ht="49.5" customHeight="1" x14ac:dyDescent="0.25">
      <c r="A1192" s="7" t="s">
        <v>162</v>
      </c>
      <c r="B1192" s="18" t="s">
        <v>1041</v>
      </c>
      <c r="C1192" s="8" t="s">
        <v>1042</v>
      </c>
      <c r="D1192" s="63">
        <v>2018</v>
      </c>
      <c r="E1192" s="63">
        <v>2018</v>
      </c>
      <c r="F1192" s="63" t="s">
        <v>1358</v>
      </c>
      <c r="G1192" s="64">
        <v>2.5395877192982457E-2</v>
      </c>
      <c r="H1192" s="64">
        <f t="shared" si="479"/>
        <v>0</v>
      </c>
      <c r="I1192" s="31" t="s">
        <v>1314</v>
      </c>
      <c r="J1192" s="31">
        <v>0</v>
      </c>
      <c r="K1192" s="31">
        <f t="shared" si="480"/>
        <v>0</v>
      </c>
      <c r="L1192" s="31" t="s">
        <v>1314</v>
      </c>
      <c r="M1192" s="64">
        <v>0</v>
      </c>
      <c r="N1192" s="31">
        <v>0</v>
      </c>
      <c r="O1192" s="65">
        <v>0.28488079199999999</v>
      </c>
      <c r="P1192" s="28">
        <v>0.32761291079999999</v>
      </c>
      <c r="Q1192" s="28">
        <v>0</v>
      </c>
      <c r="R1192" s="31">
        <v>0</v>
      </c>
      <c r="S1192" s="31">
        <f t="shared" si="477"/>
        <v>0</v>
      </c>
      <c r="T1192" s="31">
        <f t="shared" si="478"/>
        <v>0</v>
      </c>
      <c r="U1192" s="31">
        <f t="shared" si="465"/>
        <v>0</v>
      </c>
      <c r="V1192" s="31">
        <f t="shared" si="481"/>
        <v>0</v>
      </c>
      <c r="W1192" s="31">
        <f t="shared" si="476"/>
        <v>0</v>
      </c>
      <c r="X1192" s="31">
        <v>0</v>
      </c>
      <c r="Y1192" s="28">
        <v>0</v>
      </c>
      <c r="Z1192" s="28">
        <v>0</v>
      </c>
      <c r="AA1192" s="28">
        <v>0</v>
      </c>
      <c r="AB1192" s="28">
        <v>0</v>
      </c>
      <c r="AC1192" s="28">
        <v>0</v>
      </c>
      <c r="AD1192" s="28">
        <v>0</v>
      </c>
      <c r="AE1192" s="28">
        <v>0</v>
      </c>
      <c r="AF1192" s="28">
        <v>0</v>
      </c>
      <c r="AG1192" s="28">
        <v>0</v>
      </c>
      <c r="AH1192" s="28">
        <v>0</v>
      </c>
      <c r="AI1192" s="28">
        <v>0</v>
      </c>
      <c r="AJ1192" s="28">
        <v>0</v>
      </c>
      <c r="AK1192" s="28">
        <v>0</v>
      </c>
      <c r="AL1192" s="28">
        <v>0</v>
      </c>
      <c r="AM1192" s="28">
        <v>0</v>
      </c>
      <c r="AN1192" s="28">
        <v>0</v>
      </c>
      <c r="AO1192" s="28">
        <v>0</v>
      </c>
      <c r="AP1192" s="28">
        <v>0</v>
      </c>
      <c r="AQ1192" s="28">
        <v>0</v>
      </c>
      <c r="AR1192" s="28">
        <v>0</v>
      </c>
      <c r="AS1192" s="28">
        <v>0</v>
      </c>
      <c r="AT1192" s="28">
        <v>0</v>
      </c>
      <c r="AU1192" s="28">
        <v>0</v>
      </c>
      <c r="AV1192" s="28">
        <v>0</v>
      </c>
      <c r="AW1192" s="28">
        <v>0</v>
      </c>
      <c r="AX1192" s="28">
        <v>0</v>
      </c>
      <c r="AY1192" s="28">
        <v>0</v>
      </c>
      <c r="AZ1192" s="28">
        <v>0</v>
      </c>
      <c r="BA1192" s="28">
        <v>0</v>
      </c>
      <c r="BB1192" s="28">
        <v>0</v>
      </c>
      <c r="BC1192" s="28">
        <v>0</v>
      </c>
      <c r="BD1192" s="28">
        <v>0</v>
      </c>
      <c r="BE1192" s="28">
        <v>0</v>
      </c>
      <c r="BF1192" s="28">
        <v>0</v>
      </c>
      <c r="BG1192" s="28">
        <v>0</v>
      </c>
      <c r="BH1192" s="28">
        <v>0</v>
      </c>
      <c r="BI1192" s="28">
        <v>0</v>
      </c>
      <c r="BJ1192" s="28">
        <v>0</v>
      </c>
      <c r="BK1192" s="28">
        <v>0</v>
      </c>
      <c r="BL1192" s="28">
        <v>0</v>
      </c>
      <c r="BM1192" s="28">
        <v>0</v>
      </c>
      <c r="BN1192" s="28">
        <v>0</v>
      </c>
      <c r="BO1192" s="28">
        <v>0</v>
      </c>
      <c r="BP1192" s="28">
        <v>0</v>
      </c>
      <c r="BQ1192" s="28">
        <v>0</v>
      </c>
      <c r="BR1192" s="28">
        <v>0</v>
      </c>
      <c r="BS1192" s="28">
        <v>0</v>
      </c>
      <c r="BT1192" s="28">
        <v>0</v>
      </c>
      <c r="BU1192" s="28">
        <v>0</v>
      </c>
      <c r="BV1192" s="31">
        <f t="shared" si="470"/>
        <v>0</v>
      </c>
      <c r="BW1192" s="31">
        <f t="shared" si="466"/>
        <v>0</v>
      </c>
      <c r="BX1192" s="31">
        <f t="shared" si="467"/>
        <v>0</v>
      </c>
      <c r="BY1192" s="31">
        <f t="shared" si="468"/>
        <v>0</v>
      </c>
      <c r="BZ1192" s="31">
        <f t="shared" si="469"/>
        <v>0</v>
      </c>
      <c r="CA1192" s="31">
        <f t="shared" si="471"/>
        <v>0</v>
      </c>
      <c r="CB1192" s="31">
        <f t="shared" si="472"/>
        <v>0</v>
      </c>
      <c r="CC1192" s="31">
        <f t="shared" si="473"/>
        <v>0</v>
      </c>
      <c r="CD1192" s="31">
        <f t="shared" si="474"/>
        <v>0</v>
      </c>
      <c r="CE1192" s="31">
        <f t="shared" si="475"/>
        <v>0</v>
      </c>
      <c r="CF1192" s="85" t="s">
        <v>1972</v>
      </c>
    </row>
    <row r="1193" spans="1:84" ht="49.5" customHeight="1" x14ac:dyDescent="0.25">
      <c r="A1193" s="7" t="s">
        <v>162</v>
      </c>
      <c r="B1193" s="18" t="s">
        <v>1043</v>
      </c>
      <c r="C1193" s="8" t="s">
        <v>1044</v>
      </c>
      <c r="D1193" s="63">
        <v>2018</v>
      </c>
      <c r="E1193" s="63">
        <v>2018</v>
      </c>
      <c r="F1193" s="63" t="s">
        <v>1358</v>
      </c>
      <c r="G1193" s="64">
        <v>2.5395877192982457E-2</v>
      </c>
      <c r="H1193" s="64">
        <f t="shared" si="479"/>
        <v>0</v>
      </c>
      <c r="I1193" s="31" t="s">
        <v>1314</v>
      </c>
      <c r="J1193" s="31">
        <v>0</v>
      </c>
      <c r="K1193" s="31">
        <f t="shared" si="480"/>
        <v>0</v>
      </c>
      <c r="L1193" s="31" t="s">
        <v>1314</v>
      </c>
      <c r="M1193" s="64">
        <v>0</v>
      </c>
      <c r="N1193" s="31">
        <v>0</v>
      </c>
      <c r="O1193" s="65">
        <v>0.28488079199999999</v>
      </c>
      <c r="P1193" s="28">
        <v>0.32761291079999999</v>
      </c>
      <c r="Q1193" s="28">
        <v>0</v>
      </c>
      <c r="R1193" s="31">
        <v>0</v>
      </c>
      <c r="S1193" s="31">
        <f t="shared" si="477"/>
        <v>0</v>
      </c>
      <c r="T1193" s="31">
        <f t="shared" si="478"/>
        <v>0</v>
      </c>
      <c r="U1193" s="31">
        <f t="shared" si="465"/>
        <v>0</v>
      </c>
      <c r="V1193" s="31">
        <f t="shared" si="481"/>
        <v>0</v>
      </c>
      <c r="W1193" s="31">
        <f t="shared" si="476"/>
        <v>0</v>
      </c>
      <c r="X1193" s="31">
        <v>0</v>
      </c>
      <c r="Y1193" s="28">
        <v>0</v>
      </c>
      <c r="Z1193" s="28">
        <v>0</v>
      </c>
      <c r="AA1193" s="28">
        <v>0</v>
      </c>
      <c r="AB1193" s="28">
        <v>0</v>
      </c>
      <c r="AC1193" s="28">
        <v>0</v>
      </c>
      <c r="AD1193" s="28">
        <v>0</v>
      </c>
      <c r="AE1193" s="28">
        <v>0</v>
      </c>
      <c r="AF1193" s="28">
        <v>0</v>
      </c>
      <c r="AG1193" s="28">
        <v>0</v>
      </c>
      <c r="AH1193" s="28">
        <v>0</v>
      </c>
      <c r="AI1193" s="28">
        <v>0</v>
      </c>
      <c r="AJ1193" s="28">
        <v>0</v>
      </c>
      <c r="AK1193" s="28">
        <v>0</v>
      </c>
      <c r="AL1193" s="28">
        <v>0</v>
      </c>
      <c r="AM1193" s="28">
        <v>0</v>
      </c>
      <c r="AN1193" s="28">
        <v>0</v>
      </c>
      <c r="AO1193" s="28">
        <v>0</v>
      </c>
      <c r="AP1193" s="28">
        <v>0</v>
      </c>
      <c r="AQ1193" s="28">
        <v>0</v>
      </c>
      <c r="AR1193" s="28">
        <v>0</v>
      </c>
      <c r="AS1193" s="28">
        <v>0</v>
      </c>
      <c r="AT1193" s="28">
        <v>0</v>
      </c>
      <c r="AU1193" s="28">
        <v>0</v>
      </c>
      <c r="AV1193" s="28">
        <v>0</v>
      </c>
      <c r="AW1193" s="28">
        <v>0</v>
      </c>
      <c r="AX1193" s="28">
        <v>0</v>
      </c>
      <c r="AY1193" s="28">
        <v>0</v>
      </c>
      <c r="AZ1193" s="28">
        <v>0</v>
      </c>
      <c r="BA1193" s="28">
        <v>0</v>
      </c>
      <c r="BB1193" s="28">
        <v>0</v>
      </c>
      <c r="BC1193" s="28">
        <v>0</v>
      </c>
      <c r="BD1193" s="28">
        <v>0</v>
      </c>
      <c r="BE1193" s="28">
        <v>0</v>
      </c>
      <c r="BF1193" s="28">
        <v>0</v>
      </c>
      <c r="BG1193" s="28">
        <v>0</v>
      </c>
      <c r="BH1193" s="28">
        <v>0</v>
      </c>
      <c r="BI1193" s="28">
        <v>0</v>
      </c>
      <c r="BJ1193" s="28">
        <v>0</v>
      </c>
      <c r="BK1193" s="28">
        <v>0</v>
      </c>
      <c r="BL1193" s="28">
        <v>0</v>
      </c>
      <c r="BM1193" s="28">
        <v>0</v>
      </c>
      <c r="BN1193" s="28">
        <v>0</v>
      </c>
      <c r="BO1193" s="28">
        <v>0</v>
      </c>
      <c r="BP1193" s="28">
        <v>0</v>
      </c>
      <c r="BQ1193" s="28">
        <v>0</v>
      </c>
      <c r="BR1193" s="28">
        <v>0</v>
      </c>
      <c r="BS1193" s="28">
        <v>0</v>
      </c>
      <c r="BT1193" s="28">
        <v>0</v>
      </c>
      <c r="BU1193" s="28">
        <v>0</v>
      </c>
      <c r="BV1193" s="31">
        <f t="shared" si="470"/>
        <v>0</v>
      </c>
      <c r="BW1193" s="31">
        <f t="shared" si="466"/>
        <v>0</v>
      </c>
      <c r="BX1193" s="31">
        <f t="shared" si="467"/>
        <v>0</v>
      </c>
      <c r="BY1193" s="31">
        <f t="shared" si="468"/>
        <v>0</v>
      </c>
      <c r="BZ1193" s="31">
        <f t="shared" si="469"/>
        <v>0</v>
      </c>
      <c r="CA1193" s="31">
        <f t="shared" si="471"/>
        <v>0</v>
      </c>
      <c r="CB1193" s="31">
        <f t="shared" si="472"/>
        <v>0</v>
      </c>
      <c r="CC1193" s="31">
        <f t="shared" si="473"/>
        <v>0</v>
      </c>
      <c r="CD1193" s="31">
        <f t="shared" si="474"/>
        <v>0</v>
      </c>
      <c r="CE1193" s="31">
        <f t="shared" si="475"/>
        <v>0</v>
      </c>
      <c r="CF1193" s="85" t="s">
        <v>1972</v>
      </c>
    </row>
    <row r="1194" spans="1:84" ht="49.5" customHeight="1" x14ac:dyDescent="0.25">
      <c r="A1194" s="7" t="s">
        <v>162</v>
      </c>
      <c r="B1194" s="18" t="s">
        <v>1045</v>
      </c>
      <c r="C1194" s="8" t="s">
        <v>1046</v>
      </c>
      <c r="D1194" s="63">
        <v>2018</v>
      </c>
      <c r="E1194" s="63">
        <v>2018</v>
      </c>
      <c r="F1194" s="63" t="s">
        <v>1358</v>
      </c>
      <c r="G1194" s="64">
        <v>0.48245611111111114</v>
      </c>
      <c r="H1194" s="64">
        <f t="shared" si="479"/>
        <v>0</v>
      </c>
      <c r="I1194" s="31" t="s">
        <v>1314</v>
      </c>
      <c r="J1194" s="31">
        <v>0</v>
      </c>
      <c r="K1194" s="31">
        <f t="shared" si="480"/>
        <v>0</v>
      </c>
      <c r="L1194" s="31" t="s">
        <v>1314</v>
      </c>
      <c r="M1194" s="64">
        <v>0</v>
      </c>
      <c r="N1194" s="31">
        <v>0</v>
      </c>
      <c r="O1194" s="65">
        <v>5.4119996720000003</v>
      </c>
      <c r="P1194" s="28">
        <v>6.2237996227999997</v>
      </c>
      <c r="Q1194" s="28">
        <v>0</v>
      </c>
      <c r="R1194" s="31">
        <v>0</v>
      </c>
      <c r="S1194" s="31">
        <f t="shared" si="477"/>
        <v>0</v>
      </c>
      <c r="T1194" s="31">
        <f t="shared" si="478"/>
        <v>0</v>
      </c>
      <c r="U1194" s="31">
        <f t="shared" si="465"/>
        <v>0</v>
      </c>
      <c r="V1194" s="31">
        <f t="shared" si="481"/>
        <v>0</v>
      </c>
      <c r="W1194" s="31">
        <f t="shared" si="476"/>
        <v>0</v>
      </c>
      <c r="X1194" s="31">
        <v>0</v>
      </c>
      <c r="Y1194" s="28">
        <v>0</v>
      </c>
      <c r="Z1194" s="28">
        <v>0</v>
      </c>
      <c r="AA1194" s="28">
        <v>0</v>
      </c>
      <c r="AB1194" s="28">
        <v>0</v>
      </c>
      <c r="AC1194" s="28">
        <v>0</v>
      </c>
      <c r="AD1194" s="28">
        <v>0</v>
      </c>
      <c r="AE1194" s="28">
        <v>0</v>
      </c>
      <c r="AF1194" s="28">
        <v>0</v>
      </c>
      <c r="AG1194" s="28">
        <v>0</v>
      </c>
      <c r="AH1194" s="28">
        <v>0</v>
      </c>
      <c r="AI1194" s="28">
        <v>0</v>
      </c>
      <c r="AJ1194" s="28">
        <v>0</v>
      </c>
      <c r="AK1194" s="28">
        <v>0</v>
      </c>
      <c r="AL1194" s="28">
        <v>0</v>
      </c>
      <c r="AM1194" s="28">
        <v>0</v>
      </c>
      <c r="AN1194" s="28">
        <v>0</v>
      </c>
      <c r="AO1194" s="28">
        <v>0</v>
      </c>
      <c r="AP1194" s="28">
        <v>0</v>
      </c>
      <c r="AQ1194" s="28">
        <v>0</v>
      </c>
      <c r="AR1194" s="28">
        <v>0</v>
      </c>
      <c r="AS1194" s="28">
        <v>0</v>
      </c>
      <c r="AT1194" s="28">
        <v>0</v>
      </c>
      <c r="AU1194" s="28">
        <v>0</v>
      </c>
      <c r="AV1194" s="28">
        <v>0</v>
      </c>
      <c r="AW1194" s="28">
        <v>0</v>
      </c>
      <c r="AX1194" s="28">
        <v>0</v>
      </c>
      <c r="AY1194" s="28">
        <v>0</v>
      </c>
      <c r="AZ1194" s="28">
        <v>0</v>
      </c>
      <c r="BA1194" s="28">
        <v>0</v>
      </c>
      <c r="BB1194" s="28">
        <v>0</v>
      </c>
      <c r="BC1194" s="28">
        <v>0</v>
      </c>
      <c r="BD1194" s="28">
        <v>0</v>
      </c>
      <c r="BE1194" s="28">
        <v>0</v>
      </c>
      <c r="BF1194" s="28">
        <v>0</v>
      </c>
      <c r="BG1194" s="28">
        <v>0</v>
      </c>
      <c r="BH1194" s="28">
        <v>0</v>
      </c>
      <c r="BI1194" s="28">
        <v>0</v>
      </c>
      <c r="BJ1194" s="28">
        <v>0</v>
      </c>
      <c r="BK1194" s="28">
        <v>0</v>
      </c>
      <c r="BL1194" s="28">
        <v>0</v>
      </c>
      <c r="BM1194" s="28">
        <v>0</v>
      </c>
      <c r="BN1194" s="28">
        <v>0</v>
      </c>
      <c r="BO1194" s="28">
        <v>0</v>
      </c>
      <c r="BP1194" s="28">
        <v>0</v>
      </c>
      <c r="BQ1194" s="28">
        <v>0</v>
      </c>
      <c r="BR1194" s="28">
        <v>0</v>
      </c>
      <c r="BS1194" s="28">
        <v>0</v>
      </c>
      <c r="BT1194" s="28">
        <v>0</v>
      </c>
      <c r="BU1194" s="28">
        <v>0</v>
      </c>
      <c r="BV1194" s="31">
        <f t="shared" si="470"/>
        <v>0</v>
      </c>
      <c r="BW1194" s="31">
        <f t="shared" si="466"/>
        <v>0</v>
      </c>
      <c r="BX1194" s="31">
        <f t="shared" si="467"/>
        <v>0</v>
      </c>
      <c r="BY1194" s="31">
        <f t="shared" si="468"/>
        <v>0</v>
      </c>
      <c r="BZ1194" s="31">
        <f t="shared" si="469"/>
        <v>0</v>
      </c>
      <c r="CA1194" s="31">
        <f t="shared" si="471"/>
        <v>0</v>
      </c>
      <c r="CB1194" s="31">
        <f t="shared" si="472"/>
        <v>0</v>
      </c>
      <c r="CC1194" s="31">
        <f t="shared" si="473"/>
        <v>0</v>
      </c>
      <c r="CD1194" s="31">
        <f t="shared" si="474"/>
        <v>0</v>
      </c>
      <c r="CE1194" s="31">
        <f t="shared" si="475"/>
        <v>0</v>
      </c>
      <c r="CF1194" s="85" t="s">
        <v>1972</v>
      </c>
    </row>
    <row r="1195" spans="1:84" ht="49.5" customHeight="1" x14ac:dyDescent="0.25">
      <c r="A1195" s="7" t="s">
        <v>162</v>
      </c>
      <c r="B1195" s="18" t="s">
        <v>1047</v>
      </c>
      <c r="C1195" s="8" t="s">
        <v>1048</v>
      </c>
      <c r="D1195" s="63">
        <v>2018</v>
      </c>
      <c r="E1195" s="63">
        <v>2018</v>
      </c>
      <c r="F1195" s="63" t="s">
        <v>1358</v>
      </c>
      <c r="G1195" s="64">
        <v>0.8977231764705883</v>
      </c>
      <c r="H1195" s="64">
        <f t="shared" si="479"/>
        <v>0</v>
      </c>
      <c r="I1195" s="31" t="s">
        <v>1314</v>
      </c>
      <c r="J1195" s="31">
        <v>0</v>
      </c>
      <c r="K1195" s="31">
        <f t="shared" si="480"/>
        <v>0</v>
      </c>
      <c r="L1195" s="31" t="s">
        <v>1314</v>
      </c>
      <c r="M1195" s="64">
        <v>0</v>
      </c>
      <c r="N1195" s="31">
        <v>0</v>
      </c>
      <c r="O1195" s="65">
        <v>9.0102679775999999</v>
      </c>
      <c r="P1195" s="28">
        <v>10.361808174239998</v>
      </c>
      <c r="Q1195" s="28">
        <v>0</v>
      </c>
      <c r="R1195" s="31">
        <v>0</v>
      </c>
      <c r="S1195" s="31">
        <f t="shared" si="477"/>
        <v>0</v>
      </c>
      <c r="T1195" s="31">
        <f t="shared" si="478"/>
        <v>0</v>
      </c>
      <c r="U1195" s="31">
        <f t="shared" si="465"/>
        <v>0</v>
      </c>
      <c r="V1195" s="31">
        <f t="shared" si="481"/>
        <v>0</v>
      </c>
      <c r="W1195" s="31">
        <f t="shared" si="476"/>
        <v>0</v>
      </c>
      <c r="X1195" s="31">
        <v>0</v>
      </c>
      <c r="Y1195" s="28">
        <v>0</v>
      </c>
      <c r="Z1195" s="28">
        <v>0</v>
      </c>
      <c r="AA1195" s="28">
        <v>0</v>
      </c>
      <c r="AB1195" s="28">
        <v>0</v>
      </c>
      <c r="AC1195" s="28">
        <v>0</v>
      </c>
      <c r="AD1195" s="28">
        <v>0</v>
      </c>
      <c r="AE1195" s="28">
        <v>0</v>
      </c>
      <c r="AF1195" s="28">
        <v>0</v>
      </c>
      <c r="AG1195" s="28">
        <v>0</v>
      </c>
      <c r="AH1195" s="28">
        <v>0</v>
      </c>
      <c r="AI1195" s="28">
        <v>0</v>
      </c>
      <c r="AJ1195" s="28">
        <v>0</v>
      </c>
      <c r="AK1195" s="28">
        <v>0</v>
      </c>
      <c r="AL1195" s="28">
        <v>0</v>
      </c>
      <c r="AM1195" s="28">
        <v>0</v>
      </c>
      <c r="AN1195" s="28">
        <v>0</v>
      </c>
      <c r="AO1195" s="28">
        <v>0</v>
      </c>
      <c r="AP1195" s="28">
        <v>0</v>
      </c>
      <c r="AQ1195" s="28">
        <v>0</v>
      </c>
      <c r="AR1195" s="28">
        <v>0</v>
      </c>
      <c r="AS1195" s="28">
        <v>0</v>
      </c>
      <c r="AT1195" s="28">
        <v>0</v>
      </c>
      <c r="AU1195" s="28">
        <v>0</v>
      </c>
      <c r="AV1195" s="28">
        <v>0</v>
      </c>
      <c r="AW1195" s="28">
        <v>0</v>
      </c>
      <c r="AX1195" s="28">
        <v>0</v>
      </c>
      <c r="AY1195" s="28">
        <v>0</v>
      </c>
      <c r="AZ1195" s="28">
        <v>0</v>
      </c>
      <c r="BA1195" s="28">
        <v>0</v>
      </c>
      <c r="BB1195" s="28">
        <v>0</v>
      </c>
      <c r="BC1195" s="28">
        <v>0</v>
      </c>
      <c r="BD1195" s="28">
        <v>0</v>
      </c>
      <c r="BE1195" s="28">
        <v>0</v>
      </c>
      <c r="BF1195" s="28">
        <v>0</v>
      </c>
      <c r="BG1195" s="28">
        <v>0</v>
      </c>
      <c r="BH1195" s="28">
        <v>0</v>
      </c>
      <c r="BI1195" s="28">
        <v>0</v>
      </c>
      <c r="BJ1195" s="28">
        <v>0</v>
      </c>
      <c r="BK1195" s="28">
        <v>0</v>
      </c>
      <c r="BL1195" s="28">
        <v>0</v>
      </c>
      <c r="BM1195" s="28">
        <v>0</v>
      </c>
      <c r="BN1195" s="28">
        <v>0</v>
      </c>
      <c r="BO1195" s="28">
        <v>0</v>
      </c>
      <c r="BP1195" s="28">
        <v>0</v>
      </c>
      <c r="BQ1195" s="28">
        <v>0</v>
      </c>
      <c r="BR1195" s="28">
        <v>0</v>
      </c>
      <c r="BS1195" s="28">
        <v>0</v>
      </c>
      <c r="BT1195" s="28">
        <v>0</v>
      </c>
      <c r="BU1195" s="28">
        <v>0</v>
      </c>
      <c r="BV1195" s="31">
        <f t="shared" si="470"/>
        <v>0</v>
      </c>
      <c r="BW1195" s="31">
        <f t="shared" si="466"/>
        <v>0</v>
      </c>
      <c r="BX1195" s="31">
        <f t="shared" si="467"/>
        <v>0</v>
      </c>
      <c r="BY1195" s="31">
        <f t="shared" si="468"/>
        <v>0</v>
      </c>
      <c r="BZ1195" s="31">
        <f t="shared" si="469"/>
        <v>0</v>
      </c>
      <c r="CA1195" s="31">
        <f t="shared" si="471"/>
        <v>0</v>
      </c>
      <c r="CB1195" s="31">
        <f t="shared" si="472"/>
        <v>0</v>
      </c>
      <c r="CC1195" s="31">
        <f t="shared" si="473"/>
        <v>0</v>
      </c>
      <c r="CD1195" s="31">
        <f t="shared" si="474"/>
        <v>0</v>
      </c>
      <c r="CE1195" s="31">
        <f t="shared" si="475"/>
        <v>0</v>
      </c>
      <c r="CF1195" s="85" t="s">
        <v>1972</v>
      </c>
    </row>
    <row r="1196" spans="1:84" ht="49.5" customHeight="1" x14ac:dyDescent="0.25">
      <c r="A1196" s="7" t="s">
        <v>162</v>
      </c>
      <c r="B1196" s="18" t="s">
        <v>1049</v>
      </c>
      <c r="C1196" s="8" t="s">
        <v>1050</v>
      </c>
      <c r="D1196" s="63">
        <v>2018</v>
      </c>
      <c r="E1196" s="63">
        <v>2018</v>
      </c>
      <c r="F1196" s="63" t="s">
        <v>1358</v>
      </c>
      <c r="G1196" s="64">
        <v>2.5269244967320263</v>
      </c>
      <c r="H1196" s="64">
        <f t="shared" si="479"/>
        <v>0</v>
      </c>
      <c r="I1196" s="31" t="s">
        <v>1314</v>
      </c>
      <c r="J1196" s="31">
        <v>0</v>
      </c>
      <c r="K1196" s="31">
        <f t="shared" si="480"/>
        <v>0</v>
      </c>
      <c r="L1196" s="31" t="s">
        <v>1314</v>
      </c>
      <c r="M1196" s="64">
        <v>0</v>
      </c>
      <c r="N1196" s="31">
        <v>0</v>
      </c>
      <c r="O1196" s="65">
        <v>25.3622357888</v>
      </c>
      <c r="P1196" s="28">
        <v>29.166571157119996</v>
      </c>
      <c r="Q1196" s="28">
        <v>0</v>
      </c>
      <c r="R1196" s="31">
        <v>0</v>
      </c>
      <c r="S1196" s="31">
        <f t="shared" si="477"/>
        <v>0</v>
      </c>
      <c r="T1196" s="31">
        <f t="shared" si="478"/>
        <v>0</v>
      </c>
      <c r="U1196" s="31">
        <f t="shared" si="465"/>
        <v>0</v>
      </c>
      <c r="V1196" s="31">
        <f t="shared" si="481"/>
        <v>0</v>
      </c>
      <c r="W1196" s="31">
        <f t="shared" si="476"/>
        <v>0</v>
      </c>
      <c r="X1196" s="31">
        <v>0</v>
      </c>
      <c r="Y1196" s="28">
        <v>0</v>
      </c>
      <c r="Z1196" s="28">
        <v>0</v>
      </c>
      <c r="AA1196" s="28">
        <v>0</v>
      </c>
      <c r="AB1196" s="28">
        <v>0</v>
      </c>
      <c r="AC1196" s="28">
        <v>0</v>
      </c>
      <c r="AD1196" s="28">
        <v>0</v>
      </c>
      <c r="AE1196" s="28">
        <v>0</v>
      </c>
      <c r="AF1196" s="28">
        <v>0</v>
      </c>
      <c r="AG1196" s="28">
        <v>0</v>
      </c>
      <c r="AH1196" s="28">
        <v>0</v>
      </c>
      <c r="AI1196" s="28">
        <v>0</v>
      </c>
      <c r="AJ1196" s="28">
        <v>0</v>
      </c>
      <c r="AK1196" s="28">
        <v>0</v>
      </c>
      <c r="AL1196" s="28">
        <v>0</v>
      </c>
      <c r="AM1196" s="28">
        <v>0</v>
      </c>
      <c r="AN1196" s="28">
        <v>0</v>
      </c>
      <c r="AO1196" s="28">
        <v>0</v>
      </c>
      <c r="AP1196" s="28">
        <v>0</v>
      </c>
      <c r="AQ1196" s="28">
        <v>0</v>
      </c>
      <c r="AR1196" s="28">
        <v>0</v>
      </c>
      <c r="AS1196" s="28">
        <v>0</v>
      </c>
      <c r="AT1196" s="28">
        <v>0</v>
      </c>
      <c r="AU1196" s="28">
        <v>0</v>
      </c>
      <c r="AV1196" s="28">
        <v>0</v>
      </c>
      <c r="AW1196" s="28">
        <v>0</v>
      </c>
      <c r="AX1196" s="28">
        <v>0</v>
      </c>
      <c r="AY1196" s="28">
        <v>0</v>
      </c>
      <c r="AZ1196" s="28">
        <v>0</v>
      </c>
      <c r="BA1196" s="28">
        <v>0</v>
      </c>
      <c r="BB1196" s="28">
        <v>0</v>
      </c>
      <c r="BC1196" s="28">
        <v>0</v>
      </c>
      <c r="BD1196" s="28">
        <v>0</v>
      </c>
      <c r="BE1196" s="28">
        <v>0</v>
      </c>
      <c r="BF1196" s="28">
        <v>0</v>
      </c>
      <c r="BG1196" s="28">
        <v>0</v>
      </c>
      <c r="BH1196" s="28">
        <v>0</v>
      </c>
      <c r="BI1196" s="28">
        <v>0</v>
      </c>
      <c r="BJ1196" s="28">
        <v>0</v>
      </c>
      <c r="BK1196" s="28">
        <v>0</v>
      </c>
      <c r="BL1196" s="28">
        <v>0</v>
      </c>
      <c r="BM1196" s="28">
        <v>0</v>
      </c>
      <c r="BN1196" s="28">
        <v>0</v>
      </c>
      <c r="BO1196" s="28">
        <v>0</v>
      </c>
      <c r="BP1196" s="28">
        <v>0</v>
      </c>
      <c r="BQ1196" s="28">
        <v>0</v>
      </c>
      <c r="BR1196" s="28">
        <v>0</v>
      </c>
      <c r="BS1196" s="28">
        <v>0</v>
      </c>
      <c r="BT1196" s="28">
        <v>0</v>
      </c>
      <c r="BU1196" s="28">
        <v>0</v>
      </c>
      <c r="BV1196" s="31">
        <f t="shared" si="470"/>
        <v>0</v>
      </c>
      <c r="BW1196" s="31">
        <f t="shared" si="466"/>
        <v>0</v>
      </c>
      <c r="BX1196" s="31">
        <f t="shared" si="467"/>
        <v>0</v>
      </c>
      <c r="BY1196" s="31">
        <f t="shared" si="468"/>
        <v>0</v>
      </c>
      <c r="BZ1196" s="31">
        <f t="shared" si="469"/>
        <v>0</v>
      </c>
      <c r="CA1196" s="31">
        <f t="shared" si="471"/>
        <v>0</v>
      </c>
      <c r="CB1196" s="31">
        <f t="shared" si="472"/>
        <v>0</v>
      </c>
      <c r="CC1196" s="31">
        <f t="shared" si="473"/>
        <v>0</v>
      </c>
      <c r="CD1196" s="31">
        <f t="shared" si="474"/>
        <v>0</v>
      </c>
      <c r="CE1196" s="31">
        <f t="shared" si="475"/>
        <v>0</v>
      </c>
      <c r="CF1196" s="85" t="s">
        <v>1972</v>
      </c>
    </row>
    <row r="1197" spans="1:84" ht="49.5" customHeight="1" x14ac:dyDescent="0.25">
      <c r="A1197" s="7" t="s">
        <v>162</v>
      </c>
      <c r="B1197" s="18" t="s">
        <v>1051</v>
      </c>
      <c r="C1197" s="8" t="s">
        <v>1052</v>
      </c>
      <c r="D1197" s="63">
        <v>2018</v>
      </c>
      <c r="E1197" s="63">
        <v>2018</v>
      </c>
      <c r="F1197" s="63" t="s">
        <v>1358</v>
      </c>
      <c r="G1197" s="64">
        <v>0.29259125751633985</v>
      </c>
      <c r="H1197" s="64">
        <f t="shared" si="479"/>
        <v>0</v>
      </c>
      <c r="I1197" s="31" t="s">
        <v>1314</v>
      </c>
      <c r="J1197" s="31">
        <v>0</v>
      </c>
      <c r="K1197" s="31">
        <f t="shared" si="480"/>
        <v>0</v>
      </c>
      <c r="L1197" s="31" t="s">
        <v>1314</v>
      </c>
      <c r="M1197" s="64">
        <v>0</v>
      </c>
      <c r="N1197" s="31">
        <v>0</v>
      </c>
      <c r="O1197" s="65">
        <v>2.9366799334399998</v>
      </c>
      <c r="P1197" s="28">
        <v>3.3771819234559994</v>
      </c>
      <c r="Q1197" s="28">
        <v>0</v>
      </c>
      <c r="R1197" s="31">
        <v>0</v>
      </c>
      <c r="S1197" s="31">
        <f t="shared" si="477"/>
        <v>0</v>
      </c>
      <c r="T1197" s="31">
        <f t="shared" si="478"/>
        <v>0</v>
      </c>
      <c r="U1197" s="31">
        <f t="shared" si="465"/>
        <v>0</v>
      </c>
      <c r="V1197" s="31">
        <f t="shared" si="481"/>
        <v>0</v>
      </c>
      <c r="W1197" s="31">
        <f t="shared" si="476"/>
        <v>0</v>
      </c>
      <c r="X1197" s="31">
        <v>0</v>
      </c>
      <c r="Y1197" s="28">
        <v>0</v>
      </c>
      <c r="Z1197" s="28">
        <v>0</v>
      </c>
      <c r="AA1197" s="28">
        <v>0</v>
      </c>
      <c r="AB1197" s="28">
        <v>0</v>
      </c>
      <c r="AC1197" s="28">
        <v>0</v>
      </c>
      <c r="AD1197" s="28">
        <v>0</v>
      </c>
      <c r="AE1197" s="28">
        <v>0</v>
      </c>
      <c r="AF1197" s="28">
        <v>0</v>
      </c>
      <c r="AG1197" s="28">
        <v>0</v>
      </c>
      <c r="AH1197" s="28">
        <v>0</v>
      </c>
      <c r="AI1197" s="28">
        <v>0</v>
      </c>
      <c r="AJ1197" s="28">
        <v>0</v>
      </c>
      <c r="AK1197" s="28">
        <v>0</v>
      </c>
      <c r="AL1197" s="28">
        <v>0</v>
      </c>
      <c r="AM1197" s="28">
        <v>0</v>
      </c>
      <c r="AN1197" s="28">
        <v>0</v>
      </c>
      <c r="AO1197" s="28">
        <v>0</v>
      </c>
      <c r="AP1197" s="28">
        <v>0</v>
      </c>
      <c r="AQ1197" s="28">
        <v>0</v>
      </c>
      <c r="AR1197" s="28">
        <v>0</v>
      </c>
      <c r="AS1197" s="28">
        <v>0</v>
      </c>
      <c r="AT1197" s="28">
        <v>0</v>
      </c>
      <c r="AU1197" s="28">
        <v>0</v>
      </c>
      <c r="AV1197" s="28">
        <v>0</v>
      </c>
      <c r="AW1197" s="28">
        <v>0</v>
      </c>
      <c r="AX1197" s="28">
        <v>0</v>
      </c>
      <c r="AY1197" s="28">
        <v>0</v>
      </c>
      <c r="AZ1197" s="28">
        <v>0</v>
      </c>
      <c r="BA1197" s="28">
        <v>0</v>
      </c>
      <c r="BB1197" s="28">
        <v>0</v>
      </c>
      <c r="BC1197" s="28">
        <v>0</v>
      </c>
      <c r="BD1197" s="28">
        <v>0</v>
      </c>
      <c r="BE1197" s="28">
        <v>0</v>
      </c>
      <c r="BF1197" s="28">
        <v>0</v>
      </c>
      <c r="BG1197" s="28">
        <v>0</v>
      </c>
      <c r="BH1197" s="28">
        <v>0</v>
      </c>
      <c r="BI1197" s="28">
        <v>0</v>
      </c>
      <c r="BJ1197" s="28">
        <v>0</v>
      </c>
      <c r="BK1197" s="28">
        <v>0</v>
      </c>
      <c r="BL1197" s="28">
        <v>0</v>
      </c>
      <c r="BM1197" s="28">
        <v>0</v>
      </c>
      <c r="BN1197" s="28">
        <v>0</v>
      </c>
      <c r="BO1197" s="28">
        <v>0</v>
      </c>
      <c r="BP1197" s="28">
        <v>0</v>
      </c>
      <c r="BQ1197" s="28">
        <v>0</v>
      </c>
      <c r="BR1197" s="28">
        <v>0</v>
      </c>
      <c r="BS1197" s="28">
        <v>0</v>
      </c>
      <c r="BT1197" s="28">
        <v>0</v>
      </c>
      <c r="BU1197" s="28">
        <v>0</v>
      </c>
      <c r="BV1197" s="31">
        <f t="shared" si="470"/>
        <v>0</v>
      </c>
      <c r="BW1197" s="31">
        <f t="shared" si="466"/>
        <v>0</v>
      </c>
      <c r="BX1197" s="31">
        <f t="shared" si="467"/>
        <v>0</v>
      </c>
      <c r="BY1197" s="31">
        <f t="shared" si="468"/>
        <v>0</v>
      </c>
      <c r="BZ1197" s="31">
        <f t="shared" si="469"/>
        <v>0</v>
      </c>
      <c r="CA1197" s="31">
        <f t="shared" si="471"/>
        <v>0</v>
      </c>
      <c r="CB1197" s="31">
        <f t="shared" si="472"/>
        <v>0</v>
      </c>
      <c r="CC1197" s="31">
        <f t="shared" si="473"/>
        <v>0</v>
      </c>
      <c r="CD1197" s="31">
        <f t="shared" si="474"/>
        <v>0</v>
      </c>
      <c r="CE1197" s="31">
        <f t="shared" si="475"/>
        <v>0</v>
      </c>
      <c r="CF1197" s="85" t="s">
        <v>1972</v>
      </c>
    </row>
    <row r="1198" spans="1:84" ht="49.5" customHeight="1" x14ac:dyDescent="0.25">
      <c r="A1198" s="7" t="s">
        <v>162</v>
      </c>
      <c r="B1198" s="18" t="s">
        <v>1053</v>
      </c>
      <c r="C1198" s="8" t="s">
        <v>1054</v>
      </c>
      <c r="D1198" s="63">
        <v>2018</v>
      </c>
      <c r="E1198" s="63">
        <v>2018</v>
      </c>
      <c r="F1198" s="63" t="s">
        <v>1358</v>
      </c>
      <c r="G1198" s="64">
        <v>2.6599205228758169</v>
      </c>
      <c r="H1198" s="64">
        <f t="shared" si="479"/>
        <v>0</v>
      </c>
      <c r="I1198" s="31" t="s">
        <v>1314</v>
      </c>
      <c r="J1198" s="31">
        <v>0</v>
      </c>
      <c r="K1198" s="31">
        <f t="shared" si="480"/>
        <v>0</v>
      </c>
      <c r="L1198" s="31" t="s">
        <v>1314</v>
      </c>
      <c r="M1198" s="64">
        <v>0</v>
      </c>
      <c r="N1198" s="31">
        <v>0</v>
      </c>
      <c r="O1198" s="65">
        <v>26.697090304</v>
      </c>
      <c r="P1198" s="28">
        <v>30.701653849599996</v>
      </c>
      <c r="Q1198" s="28">
        <v>0</v>
      </c>
      <c r="R1198" s="31">
        <v>0</v>
      </c>
      <c r="S1198" s="31">
        <f t="shared" si="477"/>
        <v>0</v>
      </c>
      <c r="T1198" s="31">
        <f t="shared" si="478"/>
        <v>0</v>
      </c>
      <c r="U1198" s="31">
        <f t="shared" si="465"/>
        <v>0</v>
      </c>
      <c r="V1198" s="31">
        <f t="shared" si="481"/>
        <v>0</v>
      </c>
      <c r="W1198" s="31">
        <f t="shared" si="476"/>
        <v>0</v>
      </c>
      <c r="X1198" s="31">
        <v>0</v>
      </c>
      <c r="Y1198" s="28">
        <v>0</v>
      </c>
      <c r="Z1198" s="28">
        <v>0</v>
      </c>
      <c r="AA1198" s="28">
        <v>0</v>
      </c>
      <c r="AB1198" s="28">
        <v>0</v>
      </c>
      <c r="AC1198" s="28">
        <v>0</v>
      </c>
      <c r="AD1198" s="28">
        <v>0</v>
      </c>
      <c r="AE1198" s="28">
        <v>0</v>
      </c>
      <c r="AF1198" s="28">
        <v>0</v>
      </c>
      <c r="AG1198" s="28">
        <v>0</v>
      </c>
      <c r="AH1198" s="28">
        <v>0</v>
      </c>
      <c r="AI1198" s="28">
        <v>0</v>
      </c>
      <c r="AJ1198" s="28">
        <v>0</v>
      </c>
      <c r="AK1198" s="28">
        <v>0</v>
      </c>
      <c r="AL1198" s="28">
        <v>0</v>
      </c>
      <c r="AM1198" s="28">
        <v>0</v>
      </c>
      <c r="AN1198" s="28">
        <v>0</v>
      </c>
      <c r="AO1198" s="28">
        <v>0</v>
      </c>
      <c r="AP1198" s="28">
        <v>0</v>
      </c>
      <c r="AQ1198" s="28">
        <v>0</v>
      </c>
      <c r="AR1198" s="28">
        <v>0</v>
      </c>
      <c r="AS1198" s="28">
        <v>0</v>
      </c>
      <c r="AT1198" s="28">
        <v>0</v>
      </c>
      <c r="AU1198" s="28">
        <v>0</v>
      </c>
      <c r="AV1198" s="28">
        <v>0</v>
      </c>
      <c r="AW1198" s="28">
        <v>0</v>
      </c>
      <c r="AX1198" s="28">
        <v>0</v>
      </c>
      <c r="AY1198" s="28">
        <v>0</v>
      </c>
      <c r="AZ1198" s="28">
        <v>0</v>
      </c>
      <c r="BA1198" s="28">
        <v>0</v>
      </c>
      <c r="BB1198" s="28">
        <v>0</v>
      </c>
      <c r="BC1198" s="28">
        <v>0</v>
      </c>
      <c r="BD1198" s="28">
        <v>0</v>
      </c>
      <c r="BE1198" s="28">
        <v>0</v>
      </c>
      <c r="BF1198" s="28">
        <v>0</v>
      </c>
      <c r="BG1198" s="28">
        <v>0</v>
      </c>
      <c r="BH1198" s="28">
        <v>0</v>
      </c>
      <c r="BI1198" s="28">
        <v>0</v>
      </c>
      <c r="BJ1198" s="28">
        <v>0</v>
      </c>
      <c r="BK1198" s="28">
        <v>0</v>
      </c>
      <c r="BL1198" s="28">
        <v>0</v>
      </c>
      <c r="BM1198" s="28">
        <v>0</v>
      </c>
      <c r="BN1198" s="28">
        <v>0</v>
      </c>
      <c r="BO1198" s="28">
        <v>0</v>
      </c>
      <c r="BP1198" s="28">
        <v>0</v>
      </c>
      <c r="BQ1198" s="28">
        <v>0</v>
      </c>
      <c r="BR1198" s="28">
        <v>0</v>
      </c>
      <c r="BS1198" s="28">
        <v>0</v>
      </c>
      <c r="BT1198" s="28">
        <v>0</v>
      </c>
      <c r="BU1198" s="28">
        <v>0</v>
      </c>
      <c r="BV1198" s="31">
        <f t="shared" si="470"/>
        <v>0</v>
      </c>
      <c r="BW1198" s="31">
        <f t="shared" si="466"/>
        <v>0</v>
      </c>
      <c r="BX1198" s="31">
        <f t="shared" si="467"/>
        <v>0</v>
      </c>
      <c r="BY1198" s="31">
        <f t="shared" si="468"/>
        <v>0</v>
      </c>
      <c r="BZ1198" s="31">
        <f t="shared" si="469"/>
        <v>0</v>
      </c>
      <c r="CA1198" s="31">
        <f t="shared" si="471"/>
        <v>0</v>
      </c>
      <c r="CB1198" s="31">
        <f t="shared" si="472"/>
        <v>0</v>
      </c>
      <c r="CC1198" s="31">
        <f t="shared" si="473"/>
        <v>0</v>
      </c>
      <c r="CD1198" s="31">
        <f t="shared" si="474"/>
        <v>0</v>
      </c>
      <c r="CE1198" s="31">
        <f t="shared" si="475"/>
        <v>0</v>
      </c>
      <c r="CF1198" s="85" t="s">
        <v>1972</v>
      </c>
    </row>
    <row r="1199" spans="1:84" ht="49.5" customHeight="1" x14ac:dyDescent="0.25">
      <c r="A1199" s="7" t="s">
        <v>162</v>
      </c>
      <c r="B1199" s="18" t="s">
        <v>1937</v>
      </c>
      <c r="C1199" s="8" t="s">
        <v>1938</v>
      </c>
      <c r="D1199" s="63">
        <v>2018</v>
      </c>
      <c r="E1199" s="63">
        <v>2018</v>
      </c>
      <c r="F1199" s="63" t="s">
        <v>1358</v>
      </c>
      <c r="G1199" s="64">
        <v>0</v>
      </c>
      <c r="H1199" s="64">
        <f t="shared" si="479"/>
        <v>0</v>
      </c>
      <c r="I1199" s="64" t="s">
        <v>1358</v>
      </c>
      <c r="J1199" s="64">
        <v>0</v>
      </c>
      <c r="K1199" s="31">
        <f t="shared" si="480"/>
        <v>0</v>
      </c>
      <c r="L1199" s="31" t="s">
        <v>1358</v>
      </c>
      <c r="M1199" s="64">
        <v>0</v>
      </c>
      <c r="N1199" s="31">
        <v>0</v>
      </c>
      <c r="O1199" s="65">
        <v>0</v>
      </c>
      <c r="P1199" s="28">
        <v>0</v>
      </c>
      <c r="Q1199" s="28">
        <v>68.148242167999982</v>
      </c>
      <c r="R1199" s="31">
        <v>78.370478493199968</v>
      </c>
      <c r="S1199" s="31">
        <f t="shared" si="477"/>
        <v>0</v>
      </c>
      <c r="T1199" s="31">
        <f t="shared" si="478"/>
        <v>0</v>
      </c>
      <c r="U1199" s="31">
        <f t="shared" si="465"/>
        <v>0</v>
      </c>
      <c r="V1199" s="31">
        <f t="shared" si="481"/>
        <v>0</v>
      </c>
      <c r="W1199" s="31">
        <f t="shared" si="476"/>
        <v>0</v>
      </c>
      <c r="X1199" s="31">
        <v>0</v>
      </c>
      <c r="Y1199" s="28">
        <v>0</v>
      </c>
      <c r="Z1199" s="28">
        <v>0</v>
      </c>
      <c r="AA1199" s="28">
        <v>0</v>
      </c>
      <c r="AB1199" s="28">
        <v>0</v>
      </c>
      <c r="AC1199" s="28">
        <v>0</v>
      </c>
      <c r="AD1199" s="28">
        <v>0</v>
      </c>
      <c r="AE1199" s="28">
        <v>0</v>
      </c>
      <c r="AF1199" s="28">
        <v>0</v>
      </c>
      <c r="AG1199" s="28">
        <v>0</v>
      </c>
      <c r="AH1199" s="28">
        <v>0</v>
      </c>
      <c r="AI1199" s="28">
        <v>0</v>
      </c>
      <c r="AJ1199" s="28">
        <v>0</v>
      </c>
      <c r="AK1199" s="28">
        <v>0</v>
      </c>
      <c r="AL1199" s="28">
        <v>0</v>
      </c>
      <c r="AM1199" s="28">
        <v>0</v>
      </c>
      <c r="AN1199" s="28">
        <v>0</v>
      </c>
      <c r="AO1199" s="28">
        <v>0</v>
      </c>
      <c r="AP1199" s="28">
        <v>0</v>
      </c>
      <c r="AQ1199" s="28">
        <v>0</v>
      </c>
      <c r="AR1199" s="28">
        <v>0</v>
      </c>
      <c r="AS1199" s="28">
        <v>0</v>
      </c>
      <c r="AT1199" s="28">
        <v>0</v>
      </c>
      <c r="AU1199" s="28">
        <v>0</v>
      </c>
      <c r="AV1199" s="28">
        <v>0</v>
      </c>
      <c r="AW1199" s="28">
        <v>0</v>
      </c>
      <c r="AX1199" s="28">
        <v>0</v>
      </c>
      <c r="AY1199" s="28">
        <v>0</v>
      </c>
      <c r="AZ1199" s="28">
        <v>0</v>
      </c>
      <c r="BA1199" s="28">
        <v>0</v>
      </c>
      <c r="BB1199" s="28">
        <v>0</v>
      </c>
      <c r="BC1199" s="28">
        <v>0</v>
      </c>
      <c r="BD1199" s="28">
        <v>0</v>
      </c>
      <c r="BE1199" s="28">
        <v>0</v>
      </c>
      <c r="BF1199" s="28">
        <v>0</v>
      </c>
      <c r="BG1199" s="28">
        <v>0</v>
      </c>
      <c r="BH1199" s="28">
        <v>0</v>
      </c>
      <c r="BI1199" s="28">
        <v>0</v>
      </c>
      <c r="BJ1199" s="28">
        <v>0</v>
      </c>
      <c r="BK1199" s="28">
        <v>0</v>
      </c>
      <c r="BL1199" s="28">
        <v>0</v>
      </c>
      <c r="BM1199" s="28">
        <v>0</v>
      </c>
      <c r="BN1199" s="28">
        <v>0</v>
      </c>
      <c r="BO1199" s="28">
        <v>0</v>
      </c>
      <c r="BP1199" s="28">
        <v>0</v>
      </c>
      <c r="BQ1199" s="28">
        <v>0</v>
      </c>
      <c r="BR1199" s="28">
        <v>0</v>
      </c>
      <c r="BS1199" s="28">
        <v>0</v>
      </c>
      <c r="BT1199" s="28">
        <v>0</v>
      </c>
      <c r="BU1199" s="28">
        <v>0</v>
      </c>
      <c r="BV1199" s="31">
        <f t="shared" si="470"/>
        <v>0</v>
      </c>
      <c r="BW1199" s="31">
        <f t="shared" si="466"/>
        <v>0</v>
      </c>
      <c r="BX1199" s="31">
        <f t="shared" si="467"/>
        <v>0</v>
      </c>
      <c r="BY1199" s="31">
        <f t="shared" si="468"/>
        <v>0</v>
      </c>
      <c r="BZ1199" s="31">
        <f t="shared" si="469"/>
        <v>0</v>
      </c>
      <c r="CA1199" s="31">
        <f t="shared" si="471"/>
        <v>0</v>
      </c>
      <c r="CB1199" s="31">
        <f t="shared" si="472"/>
        <v>0</v>
      </c>
      <c r="CC1199" s="31">
        <f t="shared" si="473"/>
        <v>0</v>
      </c>
      <c r="CD1199" s="31">
        <f t="shared" si="474"/>
        <v>0</v>
      </c>
      <c r="CE1199" s="31">
        <f t="shared" si="475"/>
        <v>0</v>
      </c>
      <c r="CF1199" s="85" t="s">
        <v>1972</v>
      </c>
    </row>
    <row r="1200" spans="1:84" ht="49.5" customHeight="1" x14ac:dyDescent="0.25">
      <c r="A1200" s="7" t="s">
        <v>162</v>
      </c>
      <c r="B1200" s="18" t="s">
        <v>1939</v>
      </c>
      <c r="C1200" s="8" t="s">
        <v>1940</v>
      </c>
      <c r="D1200" s="63">
        <v>2018</v>
      </c>
      <c r="E1200" s="63">
        <v>2018</v>
      </c>
      <c r="F1200" s="63" t="s">
        <v>1358</v>
      </c>
      <c r="G1200" s="64">
        <v>0</v>
      </c>
      <c r="H1200" s="64">
        <f t="shared" si="479"/>
        <v>55.2414716404</v>
      </c>
      <c r="I1200" s="64" t="s">
        <v>1358</v>
      </c>
      <c r="J1200" s="64">
        <v>0</v>
      </c>
      <c r="K1200" s="31">
        <f t="shared" si="480"/>
        <v>21.269741640399999</v>
      </c>
      <c r="L1200" s="31" t="s">
        <v>1358</v>
      </c>
      <c r="M1200" s="64">
        <v>0</v>
      </c>
      <c r="N1200" s="31">
        <v>0</v>
      </c>
      <c r="O1200" s="65">
        <v>0</v>
      </c>
      <c r="P1200" s="28">
        <v>0</v>
      </c>
      <c r="Q1200" s="28">
        <v>55.713641450479365</v>
      </c>
      <c r="R1200" s="31">
        <v>64.070687668051264</v>
      </c>
      <c r="S1200" s="31">
        <f t="shared" si="477"/>
        <v>33.971730000000001</v>
      </c>
      <c r="T1200" s="31">
        <f t="shared" si="478"/>
        <v>21.269741640399999</v>
      </c>
      <c r="U1200" s="31">
        <f t="shared" si="465"/>
        <v>33.971730000000001</v>
      </c>
      <c r="V1200" s="31">
        <f t="shared" si="481"/>
        <v>0</v>
      </c>
      <c r="W1200" s="31">
        <f t="shared" si="476"/>
        <v>0</v>
      </c>
      <c r="X1200" s="31">
        <v>0</v>
      </c>
      <c r="Y1200" s="28">
        <v>0</v>
      </c>
      <c r="Z1200" s="28">
        <v>0</v>
      </c>
      <c r="AA1200" s="28">
        <v>0</v>
      </c>
      <c r="AB1200" s="28">
        <v>0</v>
      </c>
      <c r="AC1200" s="28">
        <v>0</v>
      </c>
      <c r="AD1200" s="28">
        <v>0</v>
      </c>
      <c r="AE1200" s="28">
        <v>0</v>
      </c>
      <c r="AF1200" s="28">
        <v>0</v>
      </c>
      <c r="AG1200" s="28">
        <v>0</v>
      </c>
      <c r="AH1200" s="28">
        <v>0</v>
      </c>
      <c r="AI1200" s="28">
        <v>0</v>
      </c>
      <c r="AJ1200" s="28">
        <v>0</v>
      </c>
      <c r="AK1200" s="28">
        <v>0</v>
      </c>
      <c r="AL1200" s="28">
        <v>0</v>
      </c>
      <c r="AM1200" s="28">
        <v>0</v>
      </c>
      <c r="AN1200" s="28">
        <v>0</v>
      </c>
      <c r="AO1200" s="28">
        <v>0</v>
      </c>
      <c r="AP1200" s="28">
        <v>0</v>
      </c>
      <c r="AQ1200" s="28">
        <v>0</v>
      </c>
      <c r="AR1200" s="28">
        <v>0</v>
      </c>
      <c r="AS1200" s="28">
        <v>0</v>
      </c>
      <c r="AT1200" s="28">
        <v>0</v>
      </c>
      <c r="AU1200" s="28">
        <v>0</v>
      </c>
      <c r="AV1200" s="28">
        <v>0</v>
      </c>
      <c r="AW1200" s="28">
        <v>0</v>
      </c>
      <c r="AX1200" s="28">
        <v>0</v>
      </c>
      <c r="AY1200" s="28">
        <v>0</v>
      </c>
      <c r="AZ1200" s="28">
        <v>0</v>
      </c>
      <c r="BA1200" s="28">
        <v>0</v>
      </c>
      <c r="BB1200" s="28">
        <v>33.971730000000001</v>
      </c>
      <c r="BC1200" s="28">
        <v>0</v>
      </c>
      <c r="BD1200" s="28">
        <v>0</v>
      </c>
      <c r="BE1200" s="28">
        <v>33.971730000000001</v>
      </c>
      <c r="BF1200" s="28">
        <v>0</v>
      </c>
      <c r="BG1200" s="28">
        <v>21.269741640399999</v>
      </c>
      <c r="BH1200" s="28">
        <v>0</v>
      </c>
      <c r="BI1200" s="28">
        <v>0</v>
      </c>
      <c r="BJ1200" s="28">
        <v>21.269741640399999</v>
      </c>
      <c r="BK1200" s="28">
        <v>0</v>
      </c>
      <c r="BL1200" s="28">
        <v>0</v>
      </c>
      <c r="BM1200" s="28">
        <v>0</v>
      </c>
      <c r="BN1200" s="28">
        <v>0</v>
      </c>
      <c r="BO1200" s="28">
        <v>0</v>
      </c>
      <c r="BP1200" s="28">
        <v>0</v>
      </c>
      <c r="BQ1200" s="28">
        <v>0</v>
      </c>
      <c r="BR1200" s="28">
        <v>0</v>
      </c>
      <c r="BS1200" s="28">
        <v>0</v>
      </c>
      <c r="BT1200" s="28">
        <v>0</v>
      </c>
      <c r="BU1200" s="28">
        <v>0</v>
      </c>
      <c r="BV1200" s="31">
        <f t="shared" si="470"/>
        <v>55.2414716404</v>
      </c>
      <c r="BW1200" s="31">
        <f t="shared" si="466"/>
        <v>0</v>
      </c>
      <c r="BX1200" s="31">
        <f t="shared" si="467"/>
        <v>0</v>
      </c>
      <c r="BY1200" s="31">
        <f t="shared" si="468"/>
        <v>55.2414716404</v>
      </c>
      <c r="BZ1200" s="31">
        <f t="shared" si="469"/>
        <v>0</v>
      </c>
      <c r="CA1200" s="31">
        <f t="shared" si="471"/>
        <v>21.269741640399999</v>
      </c>
      <c r="CB1200" s="31">
        <f t="shared" si="472"/>
        <v>0</v>
      </c>
      <c r="CC1200" s="31">
        <f t="shared" si="473"/>
        <v>0</v>
      </c>
      <c r="CD1200" s="31">
        <f t="shared" si="474"/>
        <v>21.269741640399999</v>
      </c>
      <c r="CE1200" s="31">
        <f t="shared" si="475"/>
        <v>0</v>
      </c>
      <c r="CF1200" s="85" t="s">
        <v>1403</v>
      </c>
    </row>
    <row r="1201" spans="1:84" ht="49.5" customHeight="1" x14ac:dyDescent="0.25">
      <c r="A1201" s="94" t="s">
        <v>162</v>
      </c>
      <c r="B1201" s="102" t="s">
        <v>1997</v>
      </c>
      <c r="C1201" s="96" t="s">
        <v>1998</v>
      </c>
      <c r="D1201" s="63">
        <v>2018</v>
      </c>
      <c r="E1201" s="63">
        <v>2018</v>
      </c>
      <c r="F1201" s="63" t="s">
        <v>1358</v>
      </c>
      <c r="G1201" s="64">
        <v>0</v>
      </c>
      <c r="H1201" s="64">
        <f t="shared" si="479"/>
        <v>4.4081815409096228</v>
      </c>
      <c r="I1201" s="64" t="s">
        <v>1358</v>
      </c>
      <c r="J1201" s="64">
        <v>0</v>
      </c>
      <c r="K1201" s="31">
        <f t="shared" si="480"/>
        <v>0</v>
      </c>
      <c r="L1201" s="31" t="s">
        <v>1358</v>
      </c>
      <c r="M1201" s="64">
        <v>0</v>
      </c>
      <c r="N1201" s="31">
        <v>0</v>
      </c>
      <c r="O1201" s="65">
        <v>0</v>
      </c>
      <c r="P1201" s="28">
        <v>0</v>
      </c>
      <c r="Q1201" s="28">
        <v>0</v>
      </c>
      <c r="R1201" s="31">
        <v>0</v>
      </c>
      <c r="S1201" s="31">
        <f t="shared" si="477"/>
        <v>4.4081815409096228</v>
      </c>
      <c r="T1201" s="31">
        <f t="shared" si="478"/>
        <v>0</v>
      </c>
      <c r="U1201" s="31">
        <f t="shared" si="465"/>
        <v>4.4081815409096228</v>
      </c>
      <c r="V1201" s="31">
        <f t="shared" si="481"/>
        <v>0</v>
      </c>
      <c r="W1201" s="31">
        <f t="shared" si="476"/>
        <v>0</v>
      </c>
      <c r="X1201" s="31">
        <v>0</v>
      </c>
      <c r="Y1201" s="31">
        <v>0</v>
      </c>
      <c r="Z1201" s="31">
        <v>0</v>
      </c>
      <c r="AA1201" s="31">
        <v>0</v>
      </c>
      <c r="AB1201" s="31">
        <v>0</v>
      </c>
      <c r="AC1201" s="28">
        <v>0</v>
      </c>
      <c r="AD1201" s="28">
        <v>0</v>
      </c>
      <c r="AE1201" s="28">
        <v>0</v>
      </c>
      <c r="AF1201" s="28">
        <v>0</v>
      </c>
      <c r="AG1201" s="28">
        <v>0</v>
      </c>
      <c r="AH1201" s="28">
        <v>0</v>
      </c>
      <c r="AI1201" s="28">
        <v>0</v>
      </c>
      <c r="AJ1201" s="28">
        <v>0</v>
      </c>
      <c r="AK1201" s="28">
        <v>0</v>
      </c>
      <c r="AL1201" s="28">
        <v>0</v>
      </c>
      <c r="AM1201" s="28">
        <v>0</v>
      </c>
      <c r="AN1201" s="28">
        <v>0</v>
      </c>
      <c r="AO1201" s="28">
        <v>0</v>
      </c>
      <c r="AP1201" s="28">
        <v>0</v>
      </c>
      <c r="AQ1201" s="28">
        <v>0</v>
      </c>
      <c r="AR1201" s="28">
        <v>0</v>
      </c>
      <c r="AS1201" s="28">
        <v>0</v>
      </c>
      <c r="AT1201" s="28">
        <v>0</v>
      </c>
      <c r="AU1201" s="28">
        <v>0</v>
      </c>
      <c r="AV1201" s="28">
        <v>0</v>
      </c>
      <c r="AW1201" s="28">
        <v>0</v>
      </c>
      <c r="AX1201" s="28">
        <v>0</v>
      </c>
      <c r="AY1201" s="28">
        <v>0</v>
      </c>
      <c r="AZ1201" s="28">
        <v>0</v>
      </c>
      <c r="BA1201" s="28">
        <v>0</v>
      </c>
      <c r="BB1201" s="28">
        <v>4.4081815409096228</v>
      </c>
      <c r="BC1201" s="28">
        <v>0</v>
      </c>
      <c r="BD1201" s="28">
        <v>0</v>
      </c>
      <c r="BE1201" s="28">
        <v>4.4081815409096228</v>
      </c>
      <c r="BF1201" s="28">
        <v>0</v>
      </c>
      <c r="BG1201" s="28">
        <v>0</v>
      </c>
      <c r="BH1201" s="28">
        <v>0</v>
      </c>
      <c r="BI1201" s="28">
        <v>0</v>
      </c>
      <c r="BJ1201" s="28">
        <v>0</v>
      </c>
      <c r="BK1201" s="28">
        <v>0</v>
      </c>
      <c r="BL1201" s="28">
        <v>0</v>
      </c>
      <c r="BM1201" s="28">
        <v>0</v>
      </c>
      <c r="BN1201" s="28">
        <v>0</v>
      </c>
      <c r="BO1201" s="28">
        <v>0</v>
      </c>
      <c r="BP1201" s="28">
        <v>0</v>
      </c>
      <c r="BQ1201" s="28">
        <v>0</v>
      </c>
      <c r="BR1201" s="28">
        <v>0</v>
      </c>
      <c r="BS1201" s="28">
        <v>0</v>
      </c>
      <c r="BT1201" s="28">
        <v>0</v>
      </c>
      <c r="BU1201" s="28">
        <v>0</v>
      </c>
      <c r="BV1201" s="31">
        <f t="shared" si="470"/>
        <v>4.4081815409096228</v>
      </c>
      <c r="BW1201" s="31">
        <f t="shared" si="466"/>
        <v>0</v>
      </c>
      <c r="BX1201" s="31">
        <f t="shared" si="467"/>
        <v>0</v>
      </c>
      <c r="BY1201" s="31">
        <f t="shared" si="468"/>
        <v>4.4081815409096228</v>
      </c>
      <c r="BZ1201" s="31">
        <f t="shared" si="469"/>
        <v>0</v>
      </c>
      <c r="CA1201" s="31">
        <f t="shared" si="471"/>
        <v>0</v>
      </c>
      <c r="CB1201" s="31">
        <f t="shared" si="472"/>
        <v>0</v>
      </c>
      <c r="CC1201" s="31">
        <f t="shared" si="473"/>
        <v>0</v>
      </c>
      <c r="CD1201" s="31">
        <f t="shared" si="474"/>
        <v>0</v>
      </c>
      <c r="CE1201" s="31">
        <f t="shared" si="475"/>
        <v>0</v>
      </c>
      <c r="CF1201" s="85" t="s">
        <v>2677</v>
      </c>
    </row>
    <row r="1202" spans="1:84" ht="49.5" customHeight="1" x14ac:dyDescent="0.25">
      <c r="A1202" s="7" t="s">
        <v>162</v>
      </c>
      <c r="B1202" s="18" t="s">
        <v>1055</v>
      </c>
      <c r="C1202" s="8" t="s">
        <v>1056</v>
      </c>
      <c r="D1202" s="63">
        <v>2018</v>
      </c>
      <c r="E1202" s="63">
        <v>2018</v>
      </c>
      <c r="F1202" s="63" t="s">
        <v>1358</v>
      </c>
      <c r="G1202" s="64">
        <v>1.9400838888888887</v>
      </c>
      <c r="H1202" s="64">
        <f t="shared" si="479"/>
        <v>0</v>
      </c>
      <c r="I1202" s="31" t="s">
        <v>1314</v>
      </c>
      <c r="J1202" s="31">
        <v>0</v>
      </c>
      <c r="K1202" s="31">
        <f t="shared" si="480"/>
        <v>0</v>
      </c>
      <c r="L1202" s="31" t="s">
        <v>1314</v>
      </c>
      <c r="M1202" s="64">
        <v>0</v>
      </c>
      <c r="N1202" s="31">
        <v>0</v>
      </c>
      <c r="O1202" s="65">
        <v>21.763085031999996</v>
      </c>
      <c r="P1202" s="28">
        <v>25.027547786799992</v>
      </c>
      <c r="Q1202" s="28">
        <v>0</v>
      </c>
      <c r="R1202" s="31">
        <v>0</v>
      </c>
      <c r="S1202" s="31">
        <f t="shared" si="477"/>
        <v>0</v>
      </c>
      <c r="T1202" s="31">
        <f t="shared" si="478"/>
        <v>0</v>
      </c>
      <c r="U1202" s="31">
        <f t="shared" si="465"/>
        <v>0</v>
      </c>
      <c r="V1202" s="31">
        <f t="shared" si="481"/>
        <v>0</v>
      </c>
      <c r="W1202" s="31">
        <f t="shared" si="476"/>
        <v>0</v>
      </c>
      <c r="X1202" s="31">
        <v>0</v>
      </c>
      <c r="Y1202" s="28">
        <v>0</v>
      </c>
      <c r="Z1202" s="28">
        <v>0</v>
      </c>
      <c r="AA1202" s="28">
        <v>0</v>
      </c>
      <c r="AB1202" s="28">
        <v>0</v>
      </c>
      <c r="AC1202" s="28">
        <v>0</v>
      </c>
      <c r="AD1202" s="28">
        <v>0</v>
      </c>
      <c r="AE1202" s="28">
        <v>0</v>
      </c>
      <c r="AF1202" s="28">
        <v>0</v>
      </c>
      <c r="AG1202" s="28">
        <v>0</v>
      </c>
      <c r="AH1202" s="28">
        <v>0</v>
      </c>
      <c r="AI1202" s="28">
        <v>0</v>
      </c>
      <c r="AJ1202" s="28">
        <v>0</v>
      </c>
      <c r="AK1202" s="28">
        <v>0</v>
      </c>
      <c r="AL1202" s="28">
        <v>0</v>
      </c>
      <c r="AM1202" s="28">
        <v>0</v>
      </c>
      <c r="AN1202" s="28">
        <v>0</v>
      </c>
      <c r="AO1202" s="28">
        <v>0</v>
      </c>
      <c r="AP1202" s="28">
        <v>0</v>
      </c>
      <c r="AQ1202" s="28">
        <v>0</v>
      </c>
      <c r="AR1202" s="28">
        <v>0</v>
      </c>
      <c r="AS1202" s="28">
        <v>0</v>
      </c>
      <c r="AT1202" s="28">
        <v>0</v>
      </c>
      <c r="AU1202" s="28">
        <v>0</v>
      </c>
      <c r="AV1202" s="28">
        <v>0</v>
      </c>
      <c r="AW1202" s="28">
        <v>0</v>
      </c>
      <c r="AX1202" s="28">
        <v>0</v>
      </c>
      <c r="AY1202" s="28">
        <v>0</v>
      </c>
      <c r="AZ1202" s="28">
        <v>0</v>
      </c>
      <c r="BA1202" s="28">
        <v>0</v>
      </c>
      <c r="BB1202" s="28">
        <v>0</v>
      </c>
      <c r="BC1202" s="28">
        <v>0</v>
      </c>
      <c r="BD1202" s="28">
        <v>0</v>
      </c>
      <c r="BE1202" s="28">
        <v>0</v>
      </c>
      <c r="BF1202" s="28">
        <v>0</v>
      </c>
      <c r="BG1202" s="28">
        <v>0</v>
      </c>
      <c r="BH1202" s="28">
        <v>0</v>
      </c>
      <c r="BI1202" s="28">
        <v>0</v>
      </c>
      <c r="BJ1202" s="28">
        <v>0</v>
      </c>
      <c r="BK1202" s="28">
        <v>0</v>
      </c>
      <c r="BL1202" s="28">
        <v>0</v>
      </c>
      <c r="BM1202" s="28">
        <v>0</v>
      </c>
      <c r="BN1202" s="28">
        <v>0</v>
      </c>
      <c r="BO1202" s="28">
        <v>0</v>
      </c>
      <c r="BP1202" s="28">
        <v>0</v>
      </c>
      <c r="BQ1202" s="28">
        <v>0</v>
      </c>
      <c r="BR1202" s="28">
        <v>0</v>
      </c>
      <c r="BS1202" s="28">
        <v>0</v>
      </c>
      <c r="BT1202" s="28">
        <v>0</v>
      </c>
      <c r="BU1202" s="28">
        <v>0</v>
      </c>
      <c r="BV1202" s="31">
        <f t="shared" si="470"/>
        <v>0</v>
      </c>
      <c r="BW1202" s="31">
        <f t="shared" si="466"/>
        <v>0</v>
      </c>
      <c r="BX1202" s="31">
        <f t="shared" si="467"/>
        <v>0</v>
      </c>
      <c r="BY1202" s="31">
        <f t="shared" si="468"/>
        <v>0</v>
      </c>
      <c r="BZ1202" s="31">
        <f t="shared" si="469"/>
        <v>0</v>
      </c>
      <c r="CA1202" s="31">
        <f t="shared" si="471"/>
        <v>0</v>
      </c>
      <c r="CB1202" s="31">
        <f t="shared" si="472"/>
        <v>0</v>
      </c>
      <c r="CC1202" s="31">
        <f t="shared" si="473"/>
        <v>0</v>
      </c>
      <c r="CD1202" s="31">
        <f t="shared" si="474"/>
        <v>0</v>
      </c>
      <c r="CE1202" s="31">
        <f t="shared" si="475"/>
        <v>0</v>
      </c>
      <c r="CF1202" s="85" t="s">
        <v>1972</v>
      </c>
    </row>
    <row r="1203" spans="1:84" ht="49.5" customHeight="1" x14ac:dyDescent="0.25">
      <c r="A1203" s="7" t="s">
        <v>162</v>
      </c>
      <c r="B1203" s="18" t="s">
        <v>1057</v>
      </c>
      <c r="C1203" s="8" t="s">
        <v>1058</v>
      </c>
      <c r="D1203" s="63">
        <v>2018</v>
      </c>
      <c r="E1203" s="63">
        <v>2018</v>
      </c>
      <c r="F1203" s="63" t="s">
        <v>1358</v>
      </c>
      <c r="G1203" s="64">
        <v>1.9266674269005846</v>
      </c>
      <c r="H1203" s="64">
        <f t="shared" si="479"/>
        <v>0</v>
      </c>
      <c r="I1203" s="31" t="s">
        <v>1314</v>
      </c>
      <c r="J1203" s="31">
        <v>0</v>
      </c>
      <c r="K1203" s="31">
        <f t="shared" si="480"/>
        <v>0</v>
      </c>
      <c r="L1203" s="31" t="s">
        <v>1314</v>
      </c>
      <c r="M1203" s="64">
        <v>0</v>
      </c>
      <c r="N1203" s="31">
        <v>0</v>
      </c>
      <c r="O1203" s="65">
        <v>21.612584527999996</v>
      </c>
      <c r="P1203" s="28">
        <v>24.854472207199994</v>
      </c>
      <c r="Q1203" s="28">
        <v>0</v>
      </c>
      <c r="R1203" s="31">
        <v>0</v>
      </c>
      <c r="S1203" s="31">
        <f t="shared" si="477"/>
        <v>0</v>
      </c>
      <c r="T1203" s="31">
        <f t="shared" si="478"/>
        <v>0</v>
      </c>
      <c r="U1203" s="31">
        <f t="shared" si="465"/>
        <v>0</v>
      </c>
      <c r="V1203" s="31">
        <f t="shared" si="481"/>
        <v>0</v>
      </c>
      <c r="W1203" s="31">
        <f t="shared" si="476"/>
        <v>0</v>
      </c>
      <c r="X1203" s="31">
        <v>0</v>
      </c>
      <c r="Y1203" s="28"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8">
        <v>0</v>
      </c>
      <c r="AG1203" s="28">
        <v>0</v>
      </c>
      <c r="AH1203" s="28">
        <v>0</v>
      </c>
      <c r="AI1203" s="28">
        <v>0</v>
      </c>
      <c r="AJ1203" s="28">
        <v>0</v>
      </c>
      <c r="AK1203" s="28">
        <v>0</v>
      </c>
      <c r="AL1203" s="28">
        <v>0</v>
      </c>
      <c r="AM1203" s="28">
        <v>0</v>
      </c>
      <c r="AN1203" s="28">
        <v>0</v>
      </c>
      <c r="AO1203" s="28">
        <v>0</v>
      </c>
      <c r="AP1203" s="28">
        <v>0</v>
      </c>
      <c r="AQ1203" s="28">
        <v>0</v>
      </c>
      <c r="AR1203" s="28">
        <v>0</v>
      </c>
      <c r="AS1203" s="28">
        <v>0</v>
      </c>
      <c r="AT1203" s="28">
        <v>0</v>
      </c>
      <c r="AU1203" s="28">
        <v>0</v>
      </c>
      <c r="AV1203" s="28">
        <v>0</v>
      </c>
      <c r="AW1203" s="28">
        <v>0</v>
      </c>
      <c r="AX1203" s="28">
        <v>0</v>
      </c>
      <c r="AY1203" s="28">
        <v>0</v>
      </c>
      <c r="AZ1203" s="28">
        <v>0</v>
      </c>
      <c r="BA1203" s="28">
        <v>0</v>
      </c>
      <c r="BB1203" s="28">
        <v>0</v>
      </c>
      <c r="BC1203" s="28">
        <v>0</v>
      </c>
      <c r="BD1203" s="28">
        <v>0</v>
      </c>
      <c r="BE1203" s="28">
        <v>0</v>
      </c>
      <c r="BF1203" s="28">
        <v>0</v>
      </c>
      <c r="BG1203" s="28">
        <v>0</v>
      </c>
      <c r="BH1203" s="28">
        <v>0</v>
      </c>
      <c r="BI1203" s="28">
        <v>0</v>
      </c>
      <c r="BJ1203" s="28">
        <v>0</v>
      </c>
      <c r="BK1203" s="28">
        <v>0</v>
      </c>
      <c r="BL1203" s="28">
        <v>0</v>
      </c>
      <c r="BM1203" s="28">
        <v>0</v>
      </c>
      <c r="BN1203" s="28">
        <v>0</v>
      </c>
      <c r="BO1203" s="28">
        <v>0</v>
      </c>
      <c r="BP1203" s="28">
        <v>0</v>
      </c>
      <c r="BQ1203" s="28">
        <v>0</v>
      </c>
      <c r="BR1203" s="28">
        <v>0</v>
      </c>
      <c r="BS1203" s="28">
        <v>0</v>
      </c>
      <c r="BT1203" s="28">
        <v>0</v>
      </c>
      <c r="BU1203" s="28">
        <v>0</v>
      </c>
      <c r="BV1203" s="31">
        <f t="shared" si="470"/>
        <v>0</v>
      </c>
      <c r="BW1203" s="31">
        <f t="shared" si="466"/>
        <v>0</v>
      </c>
      <c r="BX1203" s="31">
        <f t="shared" si="467"/>
        <v>0</v>
      </c>
      <c r="BY1203" s="31">
        <f t="shared" si="468"/>
        <v>0</v>
      </c>
      <c r="BZ1203" s="31">
        <f t="shared" si="469"/>
        <v>0</v>
      </c>
      <c r="CA1203" s="31">
        <f t="shared" si="471"/>
        <v>0</v>
      </c>
      <c r="CB1203" s="31">
        <f t="shared" si="472"/>
        <v>0</v>
      </c>
      <c r="CC1203" s="31">
        <f t="shared" si="473"/>
        <v>0</v>
      </c>
      <c r="CD1203" s="31">
        <f t="shared" si="474"/>
        <v>0</v>
      </c>
      <c r="CE1203" s="31">
        <f t="shared" si="475"/>
        <v>0</v>
      </c>
      <c r="CF1203" s="85" t="s">
        <v>1972</v>
      </c>
    </row>
    <row r="1204" spans="1:84" ht="49.5" customHeight="1" x14ac:dyDescent="0.25">
      <c r="A1204" s="7" t="s">
        <v>162</v>
      </c>
      <c r="B1204" s="18" t="s">
        <v>1941</v>
      </c>
      <c r="C1204" s="8" t="s">
        <v>1942</v>
      </c>
      <c r="D1204" s="63">
        <v>2018</v>
      </c>
      <c r="E1204" s="63">
        <v>2018</v>
      </c>
      <c r="F1204" s="63" t="s">
        <v>1358</v>
      </c>
      <c r="G1204" s="64">
        <v>0</v>
      </c>
      <c r="H1204" s="64">
        <f t="shared" si="479"/>
        <v>23.9600753912</v>
      </c>
      <c r="I1204" s="64" t="s">
        <v>1358</v>
      </c>
      <c r="J1204" s="64">
        <v>0</v>
      </c>
      <c r="K1204" s="31">
        <f t="shared" si="480"/>
        <v>8.1092323911999991</v>
      </c>
      <c r="L1204" s="64" t="s">
        <v>1358</v>
      </c>
      <c r="M1204" s="64">
        <v>0</v>
      </c>
      <c r="N1204" s="31">
        <v>0</v>
      </c>
      <c r="O1204" s="65">
        <v>0</v>
      </c>
      <c r="P1204" s="28">
        <v>0</v>
      </c>
      <c r="Q1204" s="28">
        <v>25.995375172799999</v>
      </c>
      <c r="R1204" s="31">
        <v>29.894681448719997</v>
      </c>
      <c r="S1204" s="31">
        <f t="shared" si="477"/>
        <v>15.850842999999999</v>
      </c>
      <c r="T1204" s="31">
        <f t="shared" si="478"/>
        <v>8.1092323911999991</v>
      </c>
      <c r="U1204" s="31">
        <f t="shared" si="465"/>
        <v>15.850842999999999</v>
      </c>
      <c r="V1204" s="31">
        <f t="shared" si="481"/>
        <v>0</v>
      </c>
      <c r="W1204" s="31">
        <f t="shared" si="476"/>
        <v>0</v>
      </c>
      <c r="X1204" s="31">
        <v>0</v>
      </c>
      <c r="Y1204" s="28">
        <v>0</v>
      </c>
      <c r="Z1204" s="28">
        <v>0</v>
      </c>
      <c r="AA1204" s="28">
        <v>0</v>
      </c>
      <c r="AB1204" s="28">
        <v>0</v>
      </c>
      <c r="AC1204" s="28">
        <v>0</v>
      </c>
      <c r="AD1204" s="28">
        <v>0</v>
      </c>
      <c r="AE1204" s="28">
        <v>0</v>
      </c>
      <c r="AF1204" s="28">
        <v>0</v>
      </c>
      <c r="AG1204" s="28">
        <v>0</v>
      </c>
      <c r="AH1204" s="28">
        <v>0</v>
      </c>
      <c r="AI1204" s="28">
        <v>0</v>
      </c>
      <c r="AJ1204" s="28">
        <v>0</v>
      </c>
      <c r="AK1204" s="28">
        <v>0</v>
      </c>
      <c r="AL1204" s="28">
        <v>0</v>
      </c>
      <c r="AM1204" s="28">
        <v>0</v>
      </c>
      <c r="AN1204" s="28">
        <v>0</v>
      </c>
      <c r="AO1204" s="28">
        <v>0</v>
      </c>
      <c r="AP1204" s="28">
        <v>0</v>
      </c>
      <c r="AQ1204" s="28">
        <v>0</v>
      </c>
      <c r="AR1204" s="28">
        <v>0</v>
      </c>
      <c r="AS1204" s="28">
        <v>0</v>
      </c>
      <c r="AT1204" s="28">
        <v>0</v>
      </c>
      <c r="AU1204" s="28">
        <v>0</v>
      </c>
      <c r="AV1204" s="28">
        <v>0</v>
      </c>
      <c r="AW1204" s="28">
        <v>0</v>
      </c>
      <c r="AX1204" s="28">
        <v>0</v>
      </c>
      <c r="AY1204" s="28">
        <v>0</v>
      </c>
      <c r="AZ1204" s="28">
        <v>0</v>
      </c>
      <c r="BA1204" s="28">
        <v>0</v>
      </c>
      <c r="BB1204" s="28">
        <v>15.850842999999999</v>
      </c>
      <c r="BC1204" s="28">
        <v>0</v>
      </c>
      <c r="BD1204" s="28">
        <v>0</v>
      </c>
      <c r="BE1204" s="28">
        <v>15.850842999999999</v>
      </c>
      <c r="BF1204" s="28">
        <v>0</v>
      </c>
      <c r="BG1204" s="28">
        <v>8.1092323911999991</v>
      </c>
      <c r="BH1204" s="28">
        <v>0</v>
      </c>
      <c r="BI1204" s="28">
        <v>0</v>
      </c>
      <c r="BJ1204" s="28">
        <v>8.1092323911999991</v>
      </c>
      <c r="BK1204" s="28">
        <v>0</v>
      </c>
      <c r="BL1204" s="28">
        <v>0</v>
      </c>
      <c r="BM1204" s="28">
        <v>0</v>
      </c>
      <c r="BN1204" s="28">
        <v>0</v>
      </c>
      <c r="BO1204" s="28">
        <v>0</v>
      </c>
      <c r="BP1204" s="28">
        <v>0</v>
      </c>
      <c r="BQ1204" s="28">
        <v>0</v>
      </c>
      <c r="BR1204" s="28">
        <v>0</v>
      </c>
      <c r="BS1204" s="28">
        <v>0</v>
      </c>
      <c r="BT1204" s="28">
        <v>0</v>
      </c>
      <c r="BU1204" s="28"/>
      <c r="BV1204" s="31">
        <f t="shared" si="470"/>
        <v>23.9600753912</v>
      </c>
      <c r="BW1204" s="31">
        <f t="shared" si="466"/>
        <v>0</v>
      </c>
      <c r="BX1204" s="31">
        <f t="shared" si="467"/>
        <v>0</v>
      </c>
      <c r="BY1204" s="31">
        <f t="shared" si="468"/>
        <v>23.9600753912</v>
      </c>
      <c r="BZ1204" s="31">
        <f t="shared" si="469"/>
        <v>0</v>
      </c>
      <c r="CA1204" s="31">
        <f t="shared" si="471"/>
        <v>8.1092323911999991</v>
      </c>
      <c r="CB1204" s="31">
        <f t="shared" si="472"/>
        <v>0</v>
      </c>
      <c r="CC1204" s="31">
        <f t="shared" si="473"/>
        <v>0</v>
      </c>
      <c r="CD1204" s="31">
        <f t="shared" si="474"/>
        <v>8.1092323911999991</v>
      </c>
      <c r="CE1204" s="31">
        <f t="shared" si="475"/>
        <v>0</v>
      </c>
      <c r="CF1204" s="85" t="s">
        <v>1403</v>
      </c>
    </row>
    <row r="1205" spans="1:84" ht="49.5" customHeight="1" x14ac:dyDescent="0.25">
      <c r="A1205" s="7" t="s">
        <v>162</v>
      </c>
      <c r="B1205" s="18" t="s">
        <v>1059</v>
      </c>
      <c r="C1205" s="8" t="s">
        <v>1060</v>
      </c>
      <c r="D1205" s="63">
        <v>2018</v>
      </c>
      <c r="E1205" s="63">
        <v>2018</v>
      </c>
      <c r="F1205" s="63" t="s">
        <v>1358</v>
      </c>
      <c r="G1205" s="64">
        <v>4.158713333333333</v>
      </c>
      <c r="H1205" s="64">
        <f t="shared" si="479"/>
        <v>0</v>
      </c>
      <c r="I1205" s="31" t="s">
        <v>1314</v>
      </c>
      <c r="J1205" s="31">
        <v>0</v>
      </c>
      <c r="K1205" s="31">
        <f t="shared" si="480"/>
        <v>0</v>
      </c>
      <c r="L1205" s="31" t="s">
        <v>1314</v>
      </c>
      <c r="M1205" s="64">
        <v>0</v>
      </c>
      <c r="N1205" s="31">
        <v>0</v>
      </c>
      <c r="O1205" s="65">
        <v>41.740173983999995</v>
      </c>
      <c r="P1205" s="28">
        <v>48.00120008159999</v>
      </c>
      <c r="Q1205" s="28">
        <v>0</v>
      </c>
      <c r="R1205" s="31">
        <v>0</v>
      </c>
      <c r="S1205" s="31">
        <f t="shared" si="477"/>
        <v>0</v>
      </c>
      <c r="T1205" s="31">
        <f t="shared" si="478"/>
        <v>0</v>
      </c>
      <c r="U1205" s="31">
        <f t="shared" si="465"/>
        <v>0</v>
      </c>
      <c r="V1205" s="31">
        <f t="shared" si="481"/>
        <v>0</v>
      </c>
      <c r="W1205" s="31">
        <f t="shared" si="476"/>
        <v>0</v>
      </c>
      <c r="X1205" s="31">
        <v>0</v>
      </c>
      <c r="Y1205" s="28">
        <v>0</v>
      </c>
      <c r="Z1205" s="28">
        <v>0</v>
      </c>
      <c r="AA1205" s="28">
        <v>0</v>
      </c>
      <c r="AB1205" s="28">
        <v>0</v>
      </c>
      <c r="AC1205" s="28">
        <v>0</v>
      </c>
      <c r="AD1205" s="28">
        <v>0</v>
      </c>
      <c r="AE1205" s="28">
        <v>0</v>
      </c>
      <c r="AF1205" s="28">
        <v>0</v>
      </c>
      <c r="AG1205" s="28">
        <v>0</v>
      </c>
      <c r="AH1205" s="28">
        <v>0</v>
      </c>
      <c r="AI1205" s="28">
        <v>0</v>
      </c>
      <c r="AJ1205" s="28">
        <v>0</v>
      </c>
      <c r="AK1205" s="28">
        <v>0</v>
      </c>
      <c r="AL1205" s="28">
        <v>0</v>
      </c>
      <c r="AM1205" s="28">
        <v>0</v>
      </c>
      <c r="AN1205" s="28">
        <v>0</v>
      </c>
      <c r="AO1205" s="28">
        <v>0</v>
      </c>
      <c r="AP1205" s="28">
        <v>0</v>
      </c>
      <c r="AQ1205" s="28">
        <v>0</v>
      </c>
      <c r="AR1205" s="28">
        <v>0</v>
      </c>
      <c r="AS1205" s="28">
        <v>0</v>
      </c>
      <c r="AT1205" s="28">
        <v>0</v>
      </c>
      <c r="AU1205" s="28">
        <v>0</v>
      </c>
      <c r="AV1205" s="28">
        <v>0</v>
      </c>
      <c r="AW1205" s="28">
        <v>0</v>
      </c>
      <c r="AX1205" s="28">
        <v>0</v>
      </c>
      <c r="AY1205" s="28">
        <v>0</v>
      </c>
      <c r="AZ1205" s="28">
        <v>0</v>
      </c>
      <c r="BA1205" s="28">
        <v>0</v>
      </c>
      <c r="BB1205" s="28">
        <v>0</v>
      </c>
      <c r="BC1205" s="28">
        <v>0</v>
      </c>
      <c r="BD1205" s="28">
        <v>0</v>
      </c>
      <c r="BE1205" s="28">
        <v>0</v>
      </c>
      <c r="BF1205" s="28">
        <v>0</v>
      </c>
      <c r="BG1205" s="28">
        <v>0</v>
      </c>
      <c r="BH1205" s="28">
        <v>0</v>
      </c>
      <c r="BI1205" s="28">
        <v>0</v>
      </c>
      <c r="BJ1205" s="28">
        <v>0</v>
      </c>
      <c r="BK1205" s="28">
        <v>0</v>
      </c>
      <c r="BL1205" s="28">
        <v>0</v>
      </c>
      <c r="BM1205" s="28">
        <v>0</v>
      </c>
      <c r="BN1205" s="28">
        <v>0</v>
      </c>
      <c r="BO1205" s="28">
        <v>0</v>
      </c>
      <c r="BP1205" s="28">
        <v>0</v>
      </c>
      <c r="BQ1205" s="28">
        <v>0</v>
      </c>
      <c r="BR1205" s="28">
        <v>0</v>
      </c>
      <c r="BS1205" s="28">
        <v>0</v>
      </c>
      <c r="BT1205" s="28">
        <v>0</v>
      </c>
      <c r="BU1205" s="28">
        <v>0</v>
      </c>
      <c r="BV1205" s="31">
        <f t="shared" si="470"/>
        <v>0</v>
      </c>
      <c r="BW1205" s="31">
        <f t="shared" si="466"/>
        <v>0</v>
      </c>
      <c r="BX1205" s="31">
        <f t="shared" si="467"/>
        <v>0</v>
      </c>
      <c r="BY1205" s="31">
        <f t="shared" si="468"/>
        <v>0</v>
      </c>
      <c r="BZ1205" s="31">
        <f t="shared" si="469"/>
        <v>0</v>
      </c>
      <c r="CA1205" s="31">
        <f t="shared" si="471"/>
        <v>0</v>
      </c>
      <c r="CB1205" s="31">
        <f t="shared" si="472"/>
        <v>0</v>
      </c>
      <c r="CC1205" s="31">
        <f t="shared" si="473"/>
        <v>0</v>
      </c>
      <c r="CD1205" s="31">
        <f t="shared" si="474"/>
        <v>0</v>
      </c>
      <c r="CE1205" s="31">
        <f t="shared" si="475"/>
        <v>0</v>
      </c>
      <c r="CF1205" s="85" t="s">
        <v>1972</v>
      </c>
    </row>
    <row r="1206" spans="1:84" ht="49.5" customHeight="1" x14ac:dyDescent="0.25">
      <c r="A1206" s="7" t="s">
        <v>162</v>
      </c>
      <c r="B1206" s="18" t="s">
        <v>1061</v>
      </c>
      <c r="C1206" s="8" t="s">
        <v>1062</v>
      </c>
      <c r="D1206" s="63">
        <v>2018</v>
      </c>
      <c r="E1206" s="63">
        <v>2018</v>
      </c>
      <c r="F1206" s="63" t="s">
        <v>1358</v>
      </c>
      <c r="G1206" s="64">
        <v>5.3583433660130719</v>
      </c>
      <c r="H1206" s="64">
        <f t="shared" si="479"/>
        <v>0</v>
      </c>
      <c r="I1206" s="31" t="s">
        <v>1314</v>
      </c>
      <c r="J1206" s="31">
        <v>0</v>
      </c>
      <c r="K1206" s="31">
        <f t="shared" si="480"/>
        <v>0</v>
      </c>
      <c r="L1206" s="31" t="s">
        <v>1314</v>
      </c>
      <c r="M1206" s="64">
        <v>0</v>
      </c>
      <c r="N1206" s="31">
        <v>0</v>
      </c>
      <c r="O1206" s="65">
        <v>53.780620695999993</v>
      </c>
      <c r="P1206" s="28">
        <v>61.847713800399987</v>
      </c>
      <c r="Q1206" s="28">
        <v>0</v>
      </c>
      <c r="R1206" s="31">
        <v>0</v>
      </c>
      <c r="S1206" s="31">
        <f t="shared" si="477"/>
        <v>0</v>
      </c>
      <c r="T1206" s="31">
        <f t="shared" si="478"/>
        <v>0</v>
      </c>
      <c r="U1206" s="31">
        <f t="shared" si="465"/>
        <v>0</v>
      </c>
      <c r="V1206" s="31">
        <f t="shared" si="481"/>
        <v>0</v>
      </c>
      <c r="W1206" s="31">
        <f t="shared" si="476"/>
        <v>0</v>
      </c>
      <c r="X1206" s="31">
        <v>0</v>
      </c>
      <c r="Y1206" s="28">
        <v>0</v>
      </c>
      <c r="Z1206" s="28">
        <v>0</v>
      </c>
      <c r="AA1206" s="28">
        <v>0</v>
      </c>
      <c r="AB1206" s="28">
        <v>0</v>
      </c>
      <c r="AC1206" s="28">
        <v>0</v>
      </c>
      <c r="AD1206" s="28">
        <v>0</v>
      </c>
      <c r="AE1206" s="28">
        <v>0</v>
      </c>
      <c r="AF1206" s="28">
        <v>0</v>
      </c>
      <c r="AG1206" s="28">
        <v>0</v>
      </c>
      <c r="AH1206" s="28">
        <v>0</v>
      </c>
      <c r="AI1206" s="28">
        <v>0</v>
      </c>
      <c r="AJ1206" s="28">
        <v>0</v>
      </c>
      <c r="AK1206" s="28">
        <v>0</v>
      </c>
      <c r="AL1206" s="28">
        <v>0</v>
      </c>
      <c r="AM1206" s="28">
        <v>0</v>
      </c>
      <c r="AN1206" s="28">
        <v>0</v>
      </c>
      <c r="AO1206" s="28">
        <v>0</v>
      </c>
      <c r="AP1206" s="28">
        <v>0</v>
      </c>
      <c r="AQ1206" s="28">
        <v>0</v>
      </c>
      <c r="AR1206" s="28">
        <v>0</v>
      </c>
      <c r="AS1206" s="28">
        <v>0</v>
      </c>
      <c r="AT1206" s="28">
        <v>0</v>
      </c>
      <c r="AU1206" s="28">
        <v>0</v>
      </c>
      <c r="AV1206" s="28">
        <v>0</v>
      </c>
      <c r="AW1206" s="28">
        <v>0</v>
      </c>
      <c r="AX1206" s="28">
        <v>0</v>
      </c>
      <c r="AY1206" s="28">
        <v>0</v>
      </c>
      <c r="AZ1206" s="28">
        <v>0</v>
      </c>
      <c r="BA1206" s="28">
        <v>0</v>
      </c>
      <c r="BB1206" s="28">
        <v>0</v>
      </c>
      <c r="BC1206" s="28">
        <v>0</v>
      </c>
      <c r="BD1206" s="28">
        <v>0</v>
      </c>
      <c r="BE1206" s="28">
        <v>0</v>
      </c>
      <c r="BF1206" s="28">
        <v>0</v>
      </c>
      <c r="BG1206" s="28">
        <v>0</v>
      </c>
      <c r="BH1206" s="28">
        <v>0</v>
      </c>
      <c r="BI1206" s="28">
        <v>0</v>
      </c>
      <c r="BJ1206" s="28">
        <v>0</v>
      </c>
      <c r="BK1206" s="28">
        <v>0</v>
      </c>
      <c r="BL1206" s="28">
        <v>0</v>
      </c>
      <c r="BM1206" s="28">
        <v>0</v>
      </c>
      <c r="BN1206" s="28">
        <v>0</v>
      </c>
      <c r="BO1206" s="28">
        <v>0</v>
      </c>
      <c r="BP1206" s="28">
        <v>0</v>
      </c>
      <c r="BQ1206" s="28">
        <v>0</v>
      </c>
      <c r="BR1206" s="28">
        <v>0</v>
      </c>
      <c r="BS1206" s="28">
        <v>0</v>
      </c>
      <c r="BT1206" s="28">
        <v>0</v>
      </c>
      <c r="BU1206" s="28">
        <v>0</v>
      </c>
      <c r="BV1206" s="31">
        <f t="shared" si="470"/>
        <v>0</v>
      </c>
      <c r="BW1206" s="31">
        <f t="shared" si="466"/>
        <v>0</v>
      </c>
      <c r="BX1206" s="31">
        <f t="shared" si="467"/>
        <v>0</v>
      </c>
      <c r="BY1206" s="31">
        <f t="shared" si="468"/>
        <v>0</v>
      </c>
      <c r="BZ1206" s="31">
        <f t="shared" si="469"/>
        <v>0</v>
      </c>
      <c r="CA1206" s="31">
        <f t="shared" si="471"/>
        <v>0</v>
      </c>
      <c r="CB1206" s="31">
        <f t="shared" si="472"/>
        <v>0</v>
      </c>
      <c r="CC1206" s="31">
        <f t="shared" si="473"/>
        <v>0</v>
      </c>
      <c r="CD1206" s="31">
        <f t="shared" si="474"/>
        <v>0</v>
      </c>
      <c r="CE1206" s="31">
        <f t="shared" si="475"/>
        <v>0</v>
      </c>
      <c r="CF1206" s="85" t="s">
        <v>1972</v>
      </c>
    </row>
    <row r="1207" spans="1:84" ht="49.5" customHeight="1" x14ac:dyDescent="0.25">
      <c r="A1207" s="7" t="s">
        <v>162</v>
      </c>
      <c r="B1207" s="18" t="s">
        <v>1063</v>
      </c>
      <c r="C1207" s="8" t="s">
        <v>1064</v>
      </c>
      <c r="D1207" s="63">
        <v>2018</v>
      </c>
      <c r="E1207" s="63">
        <v>2018</v>
      </c>
      <c r="F1207" s="63" t="s">
        <v>1358</v>
      </c>
      <c r="G1207" s="64">
        <v>0.24043017543859649</v>
      </c>
      <c r="H1207" s="64">
        <f t="shared" si="479"/>
        <v>0</v>
      </c>
      <c r="I1207" s="31" t="s">
        <v>1314</v>
      </c>
      <c r="J1207" s="31">
        <v>0</v>
      </c>
      <c r="K1207" s="31">
        <f t="shared" si="480"/>
        <v>0</v>
      </c>
      <c r="L1207" s="31" t="s">
        <v>1314</v>
      </c>
      <c r="M1207" s="64">
        <v>0</v>
      </c>
      <c r="N1207" s="31">
        <v>0</v>
      </c>
      <c r="O1207" s="65">
        <v>2.6970495359999997</v>
      </c>
      <c r="P1207" s="28">
        <v>3.1016069663999994</v>
      </c>
      <c r="Q1207" s="28">
        <v>0</v>
      </c>
      <c r="R1207" s="31">
        <v>0</v>
      </c>
      <c r="S1207" s="31">
        <f t="shared" si="477"/>
        <v>0</v>
      </c>
      <c r="T1207" s="31">
        <f t="shared" si="478"/>
        <v>0</v>
      </c>
      <c r="U1207" s="31">
        <f t="shared" ref="U1207:U1270" si="482">X1207+AH1207+AR1207+BB1207+BL1207</f>
        <v>0</v>
      </c>
      <c r="V1207" s="31">
        <f t="shared" si="481"/>
        <v>0</v>
      </c>
      <c r="W1207" s="31">
        <f t="shared" si="476"/>
        <v>0</v>
      </c>
      <c r="X1207" s="31">
        <v>0</v>
      </c>
      <c r="Y1207" s="28">
        <v>0</v>
      </c>
      <c r="Z1207" s="28">
        <v>0</v>
      </c>
      <c r="AA1207" s="28">
        <v>0</v>
      </c>
      <c r="AB1207" s="28">
        <v>0</v>
      </c>
      <c r="AC1207" s="28">
        <v>0</v>
      </c>
      <c r="AD1207" s="28">
        <v>0</v>
      </c>
      <c r="AE1207" s="28">
        <v>0</v>
      </c>
      <c r="AF1207" s="28">
        <v>0</v>
      </c>
      <c r="AG1207" s="28">
        <v>0</v>
      </c>
      <c r="AH1207" s="28">
        <v>0</v>
      </c>
      <c r="AI1207" s="28">
        <v>0</v>
      </c>
      <c r="AJ1207" s="28">
        <v>0</v>
      </c>
      <c r="AK1207" s="28">
        <v>0</v>
      </c>
      <c r="AL1207" s="28">
        <v>0</v>
      </c>
      <c r="AM1207" s="28">
        <v>0</v>
      </c>
      <c r="AN1207" s="28">
        <v>0</v>
      </c>
      <c r="AO1207" s="28">
        <v>0</v>
      </c>
      <c r="AP1207" s="28">
        <v>0</v>
      </c>
      <c r="AQ1207" s="28">
        <v>0</v>
      </c>
      <c r="AR1207" s="28">
        <v>0</v>
      </c>
      <c r="AS1207" s="28">
        <v>0</v>
      </c>
      <c r="AT1207" s="28">
        <v>0</v>
      </c>
      <c r="AU1207" s="28">
        <v>0</v>
      </c>
      <c r="AV1207" s="28">
        <v>0</v>
      </c>
      <c r="AW1207" s="28">
        <v>0</v>
      </c>
      <c r="AX1207" s="28">
        <v>0</v>
      </c>
      <c r="AY1207" s="28">
        <v>0</v>
      </c>
      <c r="AZ1207" s="28">
        <v>0</v>
      </c>
      <c r="BA1207" s="28">
        <v>0</v>
      </c>
      <c r="BB1207" s="28">
        <v>0</v>
      </c>
      <c r="BC1207" s="28">
        <v>0</v>
      </c>
      <c r="BD1207" s="28">
        <v>0</v>
      </c>
      <c r="BE1207" s="28">
        <v>0</v>
      </c>
      <c r="BF1207" s="28">
        <v>0</v>
      </c>
      <c r="BG1207" s="28">
        <v>0</v>
      </c>
      <c r="BH1207" s="28">
        <v>0</v>
      </c>
      <c r="BI1207" s="28">
        <v>0</v>
      </c>
      <c r="BJ1207" s="28">
        <v>0</v>
      </c>
      <c r="BK1207" s="28">
        <v>0</v>
      </c>
      <c r="BL1207" s="28">
        <v>0</v>
      </c>
      <c r="BM1207" s="28">
        <v>0</v>
      </c>
      <c r="BN1207" s="28">
        <v>0</v>
      </c>
      <c r="BO1207" s="28">
        <v>0</v>
      </c>
      <c r="BP1207" s="28">
        <v>0</v>
      </c>
      <c r="BQ1207" s="28">
        <v>0</v>
      </c>
      <c r="BR1207" s="28">
        <v>0</v>
      </c>
      <c r="BS1207" s="28">
        <v>0</v>
      </c>
      <c r="BT1207" s="28">
        <v>0</v>
      </c>
      <c r="BU1207" s="28">
        <v>0</v>
      </c>
      <c r="BV1207" s="31">
        <f t="shared" si="470"/>
        <v>0</v>
      </c>
      <c r="BW1207" s="31">
        <f t="shared" si="466"/>
        <v>0</v>
      </c>
      <c r="BX1207" s="31">
        <f t="shared" si="467"/>
        <v>0</v>
      </c>
      <c r="BY1207" s="31">
        <f t="shared" si="468"/>
        <v>0</v>
      </c>
      <c r="BZ1207" s="31">
        <f t="shared" si="469"/>
        <v>0</v>
      </c>
      <c r="CA1207" s="31">
        <f t="shared" si="471"/>
        <v>0</v>
      </c>
      <c r="CB1207" s="31">
        <f t="shared" si="472"/>
        <v>0</v>
      </c>
      <c r="CC1207" s="31">
        <f t="shared" si="473"/>
        <v>0</v>
      </c>
      <c r="CD1207" s="31">
        <f t="shared" si="474"/>
        <v>0</v>
      </c>
      <c r="CE1207" s="31">
        <f t="shared" si="475"/>
        <v>0</v>
      </c>
      <c r="CF1207" s="85" t="s">
        <v>1973</v>
      </c>
    </row>
    <row r="1208" spans="1:84" ht="49.5" customHeight="1" x14ac:dyDescent="0.25">
      <c r="A1208" s="7" t="s">
        <v>162</v>
      </c>
      <c r="B1208" s="18" t="s">
        <v>1065</v>
      </c>
      <c r="C1208" s="8" t="s">
        <v>1066</v>
      </c>
      <c r="D1208" s="63">
        <v>2018</v>
      </c>
      <c r="E1208" s="63">
        <v>2018</v>
      </c>
      <c r="F1208" s="63" t="s">
        <v>1358</v>
      </c>
      <c r="G1208" s="64">
        <v>0.45796766081871348</v>
      </c>
      <c r="H1208" s="64">
        <f t="shared" si="479"/>
        <v>0</v>
      </c>
      <c r="I1208" s="31" t="s">
        <v>1314</v>
      </c>
      <c r="J1208" s="31">
        <v>0</v>
      </c>
      <c r="K1208" s="31">
        <f t="shared" si="480"/>
        <v>0</v>
      </c>
      <c r="L1208" s="31" t="s">
        <v>1314</v>
      </c>
      <c r="M1208" s="64">
        <v>0</v>
      </c>
      <c r="N1208" s="31">
        <v>0</v>
      </c>
      <c r="O1208" s="65">
        <v>5.1372980319999995</v>
      </c>
      <c r="P1208" s="28">
        <v>5.9078927367999992</v>
      </c>
      <c r="Q1208" s="28">
        <v>0</v>
      </c>
      <c r="R1208" s="31">
        <v>0</v>
      </c>
      <c r="S1208" s="31">
        <f t="shared" si="477"/>
        <v>0</v>
      </c>
      <c r="T1208" s="31">
        <f t="shared" si="478"/>
        <v>0</v>
      </c>
      <c r="U1208" s="31">
        <f t="shared" si="482"/>
        <v>0</v>
      </c>
      <c r="V1208" s="31">
        <f t="shared" si="481"/>
        <v>0</v>
      </c>
      <c r="W1208" s="31">
        <f t="shared" si="476"/>
        <v>0</v>
      </c>
      <c r="X1208" s="31">
        <v>0</v>
      </c>
      <c r="Y1208" s="28">
        <v>0</v>
      </c>
      <c r="Z1208" s="28">
        <v>0</v>
      </c>
      <c r="AA1208" s="28">
        <v>0</v>
      </c>
      <c r="AB1208" s="28">
        <v>0</v>
      </c>
      <c r="AC1208" s="28">
        <v>0</v>
      </c>
      <c r="AD1208" s="28">
        <v>0</v>
      </c>
      <c r="AE1208" s="28">
        <v>0</v>
      </c>
      <c r="AF1208" s="28">
        <v>0</v>
      </c>
      <c r="AG1208" s="28">
        <v>0</v>
      </c>
      <c r="AH1208" s="28">
        <v>0</v>
      </c>
      <c r="AI1208" s="28">
        <v>0</v>
      </c>
      <c r="AJ1208" s="28">
        <v>0</v>
      </c>
      <c r="AK1208" s="28">
        <v>0</v>
      </c>
      <c r="AL1208" s="28">
        <v>0</v>
      </c>
      <c r="AM1208" s="28">
        <v>0</v>
      </c>
      <c r="AN1208" s="28">
        <v>0</v>
      </c>
      <c r="AO1208" s="28">
        <v>0</v>
      </c>
      <c r="AP1208" s="28">
        <v>0</v>
      </c>
      <c r="AQ1208" s="28">
        <v>0</v>
      </c>
      <c r="AR1208" s="28">
        <v>0</v>
      </c>
      <c r="AS1208" s="28">
        <v>0</v>
      </c>
      <c r="AT1208" s="28">
        <v>0</v>
      </c>
      <c r="AU1208" s="28">
        <v>0</v>
      </c>
      <c r="AV1208" s="28">
        <v>0</v>
      </c>
      <c r="AW1208" s="28">
        <v>0</v>
      </c>
      <c r="AX1208" s="28">
        <v>0</v>
      </c>
      <c r="AY1208" s="28">
        <v>0</v>
      </c>
      <c r="AZ1208" s="28">
        <v>0</v>
      </c>
      <c r="BA1208" s="28">
        <v>0</v>
      </c>
      <c r="BB1208" s="28">
        <v>0</v>
      </c>
      <c r="BC1208" s="28">
        <v>0</v>
      </c>
      <c r="BD1208" s="28">
        <v>0</v>
      </c>
      <c r="BE1208" s="28">
        <v>0</v>
      </c>
      <c r="BF1208" s="28">
        <v>0</v>
      </c>
      <c r="BG1208" s="28">
        <v>0</v>
      </c>
      <c r="BH1208" s="28">
        <v>0</v>
      </c>
      <c r="BI1208" s="28">
        <v>0</v>
      </c>
      <c r="BJ1208" s="28">
        <v>0</v>
      </c>
      <c r="BK1208" s="28">
        <v>0</v>
      </c>
      <c r="BL1208" s="28">
        <v>0</v>
      </c>
      <c r="BM1208" s="28">
        <v>0</v>
      </c>
      <c r="BN1208" s="28">
        <v>0</v>
      </c>
      <c r="BO1208" s="28">
        <v>0</v>
      </c>
      <c r="BP1208" s="28">
        <v>0</v>
      </c>
      <c r="BQ1208" s="28">
        <v>0</v>
      </c>
      <c r="BR1208" s="28">
        <v>0</v>
      </c>
      <c r="BS1208" s="28">
        <v>0</v>
      </c>
      <c r="BT1208" s="28">
        <v>0</v>
      </c>
      <c r="BU1208" s="28">
        <v>0</v>
      </c>
      <c r="BV1208" s="31">
        <f t="shared" si="470"/>
        <v>0</v>
      </c>
      <c r="BW1208" s="31">
        <f t="shared" si="466"/>
        <v>0</v>
      </c>
      <c r="BX1208" s="31">
        <f t="shared" si="467"/>
        <v>0</v>
      </c>
      <c r="BY1208" s="31">
        <f t="shared" si="468"/>
        <v>0</v>
      </c>
      <c r="BZ1208" s="31">
        <f t="shared" si="469"/>
        <v>0</v>
      </c>
      <c r="CA1208" s="31">
        <f t="shared" si="471"/>
        <v>0</v>
      </c>
      <c r="CB1208" s="31">
        <f t="shared" si="472"/>
        <v>0</v>
      </c>
      <c r="CC1208" s="31">
        <f t="shared" si="473"/>
        <v>0</v>
      </c>
      <c r="CD1208" s="31">
        <f t="shared" si="474"/>
        <v>0</v>
      </c>
      <c r="CE1208" s="31">
        <f t="shared" si="475"/>
        <v>0</v>
      </c>
      <c r="CF1208" s="85" t="s">
        <v>1974</v>
      </c>
    </row>
    <row r="1209" spans="1:84" ht="49.5" customHeight="1" x14ac:dyDescent="0.25">
      <c r="A1209" s="7" t="s">
        <v>162</v>
      </c>
      <c r="B1209" s="18" t="s">
        <v>1067</v>
      </c>
      <c r="C1209" s="8" t="s">
        <v>1068</v>
      </c>
      <c r="D1209" s="63">
        <v>2018</v>
      </c>
      <c r="E1209" s="63">
        <v>2018</v>
      </c>
      <c r="F1209" s="63" t="s">
        <v>1358</v>
      </c>
      <c r="G1209" s="64">
        <v>0.24043017543859649</v>
      </c>
      <c r="H1209" s="64">
        <f t="shared" si="479"/>
        <v>0</v>
      </c>
      <c r="I1209" s="31" t="s">
        <v>1314</v>
      </c>
      <c r="J1209" s="31">
        <v>0</v>
      </c>
      <c r="K1209" s="31">
        <f t="shared" si="480"/>
        <v>0</v>
      </c>
      <c r="L1209" s="31" t="s">
        <v>1314</v>
      </c>
      <c r="M1209" s="64">
        <v>0</v>
      </c>
      <c r="N1209" s="31">
        <v>0</v>
      </c>
      <c r="O1209" s="65">
        <v>2.6970495359999997</v>
      </c>
      <c r="P1209" s="28">
        <v>3.1016069663999994</v>
      </c>
      <c r="Q1209" s="28">
        <v>0</v>
      </c>
      <c r="R1209" s="31">
        <v>0</v>
      </c>
      <c r="S1209" s="31">
        <f t="shared" si="477"/>
        <v>0</v>
      </c>
      <c r="T1209" s="31">
        <f t="shared" si="478"/>
        <v>0</v>
      </c>
      <c r="U1209" s="31">
        <f t="shared" si="482"/>
        <v>0</v>
      </c>
      <c r="V1209" s="31">
        <f t="shared" si="481"/>
        <v>0</v>
      </c>
      <c r="W1209" s="31">
        <f t="shared" si="476"/>
        <v>0</v>
      </c>
      <c r="X1209" s="31">
        <v>0</v>
      </c>
      <c r="Y1209" s="28">
        <v>0</v>
      </c>
      <c r="Z1209" s="28">
        <v>0</v>
      </c>
      <c r="AA1209" s="28">
        <v>0</v>
      </c>
      <c r="AB1209" s="28">
        <v>0</v>
      </c>
      <c r="AC1209" s="28">
        <v>0</v>
      </c>
      <c r="AD1209" s="28">
        <v>0</v>
      </c>
      <c r="AE1209" s="28">
        <v>0</v>
      </c>
      <c r="AF1209" s="28">
        <v>0</v>
      </c>
      <c r="AG1209" s="28">
        <v>0</v>
      </c>
      <c r="AH1209" s="28">
        <v>0</v>
      </c>
      <c r="AI1209" s="28">
        <v>0</v>
      </c>
      <c r="AJ1209" s="28">
        <v>0</v>
      </c>
      <c r="AK1209" s="28">
        <v>0</v>
      </c>
      <c r="AL1209" s="28">
        <v>0</v>
      </c>
      <c r="AM1209" s="28">
        <v>0</v>
      </c>
      <c r="AN1209" s="28">
        <v>0</v>
      </c>
      <c r="AO1209" s="28">
        <v>0</v>
      </c>
      <c r="AP1209" s="28">
        <v>0</v>
      </c>
      <c r="AQ1209" s="28">
        <v>0</v>
      </c>
      <c r="AR1209" s="28">
        <v>0</v>
      </c>
      <c r="AS1209" s="28">
        <v>0</v>
      </c>
      <c r="AT1209" s="28">
        <v>0</v>
      </c>
      <c r="AU1209" s="28">
        <v>0</v>
      </c>
      <c r="AV1209" s="28">
        <v>0</v>
      </c>
      <c r="AW1209" s="28">
        <v>0</v>
      </c>
      <c r="AX1209" s="28">
        <v>0</v>
      </c>
      <c r="AY1209" s="28">
        <v>0</v>
      </c>
      <c r="AZ1209" s="28">
        <v>0</v>
      </c>
      <c r="BA1209" s="28">
        <v>0</v>
      </c>
      <c r="BB1209" s="28">
        <v>0</v>
      </c>
      <c r="BC1209" s="28">
        <v>0</v>
      </c>
      <c r="BD1209" s="28">
        <v>0</v>
      </c>
      <c r="BE1209" s="28">
        <v>0</v>
      </c>
      <c r="BF1209" s="28">
        <v>0</v>
      </c>
      <c r="BG1209" s="28">
        <v>0</v>
      </c>
      <c r="BH1209" s="28">
        <v>0</v>
      </c>
      <c r="BI1209" s="28">
        <v>0</v>
      </c>
      <c r="BJ1209" s="28">
        <v>0</v>
      </c>
      <c r="BK1209" s="28">
        <v>0</v>
      </c>
      <c r="BL1209" s="28">
        <v>0</v>
      </c>
      <c r="BM1209" s="28">
        <v>0</v>
      </c>
      <c r="BN1209" s="28">
        <v>0</v>
      </c>
      <c r="BO1209" s="28">
        <v>0</v>
      </c>
      <c r="BP1209" s="28">
        <v>0</v>
      </c>
      <c r="BQ1209" s="28">
        <v>0</v>
      </c>
      <c r="BR1209" s="28">
        <v>0</v>
      </c>
      <c r="BS1209" s="28">
        <v>0</v>
      </c>
      <c r="BT1209" s="28">
        <v>0</v>
      </c>
      <c r="BU1209" s="28">
        <v>0</v>
      </c>
      <c r="BV1209" s="31">
        <f t="shared" si="470"/>
        <v>0</v>
      </c>
      <c r="BW1209" s="31">
        <f t="shared" ref="BW1209:BW1272" si="483">AI1209+AN1209+AS1209+AX1209+BC1209+BH1209+BM1209</f>
        <v>0</v>
      </c>
      <c r="BX1209" s="31">
        <f t="shared" ref="BX1209:BX1272" si="484">AJ1209+AO1209+AT1209+AY1209+BD1209+BI1209+BN1209</f>
        <v>0</v>
      </c>
      <c r="BY1209" s="31">
        <f t="shared" ref="BY1209:BY1272" si="485">AK1209+AP1209+AU1209+AZ1209+BE1209+BJ1209+BO1209</f>
        <v>0</v>
      </c>
      <c r="BZ1209" s="31">
        <f t="shared" ref="BZ1209:BZ1272" si="486">AL1209+AQ1209+AV1209+BA1209+BF1209+BK1209+BP1209</f>
        <v>0</v>
      </c>
      <c r="CA1209" s="31">
        <f t="shared" si="471"/>
        <v>0</v>
      </c>
      <c r="CB1209" s="31">
        <f t="shared" si="472"/>
        <v>0</v>
      </c>
      <c r="CC1209" s="31">
        <f t="shared" si="473"/>
        <v>0</v>
      </c>
      <c r="CD1209" s="31">
        <f t="shared" si="474"/>
        <v>0</v>
      </c>
      <c r="CE1209" s="31">
        <f t="shared" si="475"/>
        <v>0</v>
      </c>
      <c r="CF1209" s="85" t="s">
        <v>1975</v>
      </c>
    </row>
    <row r="1210" spans="1:84" ht="49.5" customHeight="1" x14ac:dyDescent="0.25">
      <c r="A1210" s="7" t="s">
        <v>162</v>
      </c>
      <c r="B1210" s="18" t="s">
        <v>1943</v>
      </c>
      <c r="C1210" s="8" t="s">
        <v>1944</v>
      </c>
      <c r="D1210" s="63">
        <v>2018</v>
      </c>
      <c r="E1210" s="63">
        <v>2018</v>
      </c>
      <c r="F1210" s="63" t="s">
        <v>1358</v>
      </c>
      <c r="G1210" s="64">
        <v>0</v>
      </c>
      <c r="H1210" s="64">
        <f t="shared" si="479"/>
        <v>7.5333524708000006</v>
      </c>
      <c r="I1210" s="64" t="s">
        <v>1358</v>
      </c>
      <c r="J1210" s="64">
        <v>0</v>
      </c>
      <c r="K1210" s="31">
        <f t="shared" si="480"/>
        <v>3.4977324708000004</v>
      </c>
      <c r="L1210" s="31" t="s">
        <v>1358</v>
      </c>
      <c r="M1210" s="64">
        <v>0</v>
      </c>
      <c r="N1210" s="31">
        <v>0</v>
      </c>
      <c r="O1210" s="65">
        <v>0</v>
      </c>
      <c r="P1210" s="28">
        <v>0</v>
      </c>
      <c r="Q1210" s="28">
        <v>6.6184149632000002</v>
      </c>
      <c r="R1210" s="31">
        <v>7.6111772076799999</v>
      </c>
      <c r="S1210" s="31">
        <f t="shared" si="477"/>
        <v>4.0356199999999998</v>
      </c>
      <c r="T1210" s="31">
        <f t="shared" si="478"/>
        <v>3.4977324708000004</v>
      </c>
      <c r="U1210" s="31">
        <f t="shared" si="482"/>
        <v>4.0356199999999998</v>
      </c>
      <c r="V1210" s="31">
        <f t="shared" si="481"/>
        <v>0</v>
      </c>
      <c r="W1210" s="31">
        <f t="shared" si="476"/>
        <v>0</v>
      </c>
      <c r="X1210" s="31">
        <v>0</v>
      </c>
      <c r="Y1210" s="28">
        <v>0</v>
      </c>
      <c r="Z1210" s="28">
        <v>0</v>
      </c>
      <c r="AA1210" s="28">
        <v>0</v>
      </c>
      <c r="AB1210" s="28">
        <v>0</v>
      </c>
      <c r="AC1210" s="28">
        <v>0</v>
      </c>
      <c r="AD1210" s="28">
        <v>0</v>
      </c>
      <c r="AE1210" s="28">
        <v>0</v>
      </c>
      <c r="AF1210" s="28">
        <v>0</v>
      </c>
      <c r="AG1210" s="28">
        <v>0</v>
      </c>
      <c r="AH1210" s="28">
        <v>0</v>
      </c>
      <c r="AI1210" s="28">
        <v>0</v>
      </c>
      <c r="AJ1210" s="28">
        <v>0</v>
      </c>
      <c r="AK1210" s="28">
        <v>0</v>
      </c>
      <c r="AL1210" s="28">
        <v>0</v>
      </c>
      <c r="AM1210" s="28">
        <v>0</v>
      </c>
      <c r="AN1210" s="28">
        <v>0</v>
      </c>
      <c r="AO1210" s="28">
        <v>0</v>
      </c>
      <c r="AP1210" s="28">
        <v>0</v>
      </c>
      <c r="AQ1210" s="28">
        <v>0</v>
      </c>
      <c r="AR1210" s="28">
        <v>0</v>
      </c>
      <c r="AS1210" s="28">
        <v>0</v>
      </c>
      <c r="AT1210" s="28">
        <v>0</v>
      </c>
      <c r="AU1210" s="28">
        <v>0</v>
      </c>
      <c r="AV1210" s="28">
        <v>0</v>
      </c>
      <c r="AW1210" s="28">
        <v>0</v>
      </c>
      <c r="AX1210" s="28">
        <v>0</v>
      </c>
      <c r="AY1210" s="28">
        <v>0</v>
      </c>
      <c r="AZ1210" s="28">
        <v>0</v>
      </c>
      <c r="BA1210" s="28">
        <v>0</v>
      </c>
      <c r="BB1210" s="28">
        <v>4.0356199999999998</v>
      </c>
      <c r="BC1210" s="28">
        <v>0</v>
      </c>
      <c r="BD1210" s="28">
        <v>0</v>
      </c>
      <c r="BE1210" s="28">
        <v>4.0356199999999998</v>
      </c>
      <c r="BF1210" s="28">
        <v>0</v>
      </c>
      <c r="BG1210" s="28">
        <v>3.4977324708000004</v>
      </c>
      <c r="BH1210" s="28">
        <v>0</v>
      </c>
      <c r="BI1210" s="28">
        <v>0</v>
      </c>
      <c r="BJ1210" s="28">
        <v>3.4977324708000004</v>
      </c>
      <c r="BK1210" s="28">
        <v>0</v>
      </c>
      <c r="BL1210" s="28">
        <v>0</v>
      </c>
      <c r="BM1210" s="28">
        <v>0</v>
      </c>
      <c r="BN1210" s="28">
        <v>0</v>
      </c>
      <c r="BO1210" s="28">
        <v>0</v>
      </c>
      <c r="BP1210" s="28">
        <v>0</v>
      </c>
      <c r="BQ1210" s="28">
        <v>0</v>
      </c>
      <c r="BR1210" s="28">
        <v>0</v>
      </c>
      <c r="BS1210" s="28">
        <v>0</v>
      </c>
      <c r="BT1210" s="28">
        <v>0</v>
      </c>
      <c r="BU1210" s="28">
        <v>0</v>
      </c>
      <c r="BV1210" s="31">
        <f t="shared" ref="BV1210:BV1273" si="487">AH1210+AM1210+AR1210+AW1210+BB1210+BG1210+BL1210</f>
        <v>7.5333524708000006</v>
      </c>
      <c r="BW1210" s="31">
        <f t="shared" si="483"/>
        <v>0</v>
      </c>
      <c r="BX1210" s="31">
        <f t="shared" si="484"/>
        <v>0</v>
      </c>
      <c r="BY1210" s="31">
        <f t="shared" si="485"/>
        <v>7.5333524708000006</v>
      </c>
      <c r="BZ1210" s="31">
        <f t="shared" si="486"/>
        <v>0</v>
      </c>
      <c r="CA1210" s="31">
        <f t="shared" ref="CA1210:CA1273" si="488">AM1210+AW1210+BG1210+BQ1210</f>
        <v>3.4977324708000004</v>
      </c>
      <c r="CB1210" s="31">
        <f t="shared" ref="CB1210:CB1273" si="489">AN1210+AX1210+BH1210+BR1210</f>
        <v>0</v>
      </c>
      <c r="CC1210" s="31">
        <f t="shared" ref="CC1210:CC1273" si="490">AO1210+AY1210+BI1210+BS1210</f>
        <v>0</v>
      </c>
      <c r="CD1210" s="31">
        <f t="shared" ref="CD1210:CD1273" si="491">AP1210+AZ1210+BJ1210+BT1210</f>
        <v>3.4977324708000004</v>
      </c>
      <c r="CE1210" s="31">
        <f t="shared" ref="CE1210:CE1273" si="492">AQ1210+BA1210+BK1210+BU1210</f>
        <v>0</v>
      </c>
      <c r="CF1210" s="85" t="s">
        <v>1403</v>
      </c>
    </row>
    <row r="1211" spans="1:84" ht="60.75" customHeight="1" x14ac:dyDescent="0.25">
      <c r="A1211" s="25" t="s">
        <v>162</v>
      </c>
      <c r="B1211" s="26" t="s">
        <v>1958</v>
      </c>
      <c r="C1211" s="29" t="s">
        <v>1946</v>
      </c>
      <c r="D1211" s="63">
        <v>2018</v>
      </c>
      <c r="E1211" s="63">
        <v>2018</v>
      </c>
      <c r="F1211" s="63" t="s">
        <v>1358</v>
      </c>
      <c r="G1211" s="64">
        <v>0.17580249281045754</v>
      </c>
      <c r="H1211" s="64">
        <f t="shared" si="479"/>
        <v>7.2764590375999996</v>
      </c>
      <c r="I1211" s="31" t="s">
        <v>1314</v>
      </c>
      <c r="J1211" s="31">
        <v>0.4830879814241486</v>
      </c>
      <c r="K1211" s="31">
        <f t="shared" si="480"/>
        <v>4.1557090375999994</v>
      </c>
      <c r="L1211" s="31" t="s">
        <v>1314</v>
      </c>
      <c r="M1211" s="64">
        <v>0</v>
      </c>
      <c r="N1211" s="31">
        <v>0</v>
      </c>
      <c r="O1211" s="65">
        <v>1.7644944598400001</v>
      </c>
      <c r="P1211" s="28">
        <v>2.029168628816</v>
      </c>
      <c r="Q1211" s="28">
        <v>5.1180273103999996</v>
      </c>
      <c r="R1211" s="31">
        <v>5.8857314069599989</v>
      </c>
      <c r="S1211" s="31">
        <f t="shared" si="477"/>
        <v>3.1207500000000001</v>
      </c>
      <c r="T1211" s="31">
        <f t="shared" si="478"/>
        <v>4.1557090375999994</v>
      </c>
      <c r="U1211" s="31">
        <f t="shared" si="482"/>
        <v>3.1207500000000001</v>
      </c>
      <c r="V1211" s="31">
        <f t="shared" si="481"/>
        <v>0</v>
      </c>
      <c r="W1211" s="31">
        <f t="shared" si="476"/>
        <v>0</v>
      </c>
      <c r="X1211" s="31">
        <v>0</v>
      </c>
      <c r="Y1211" s="28">
        <v>0</v>
      </c>
      <c r="Z1211" s="28">
        <v>0</v>
      </c>
      <c r="AA1211" s="28">
        <v>0</v>
      </c>
      <c r="AB1211" s="28">
        <v>0</v>
      </c>
      <c r="AC1211" s="28">
        <v>0</v>
      </c>
      <c r="AD1211" s="28">
        <v>0</v>
      </c>
      <c r="AE1211" s="28">
        <v>0</v>
      </c>
      <c r="AF1211" s="28">
        <v>0</v>
      </c>
      <c r="AG1211" s="28">
        <v>0</v>
      </c>
      <c r="AH1211" s="28">
        <v>0</v>
      </c>
      <c r="AI1211" s="28">
        <v>0</v>
      </c>
      <c r="AJ1211" s="28">
        <v>0</v>
      </c>
      <c r="AK1211" s="28">
        <v>0</v>
      </c>
      <c r="AL1211" s="28">
        <v>0</v>
      </c>
      <c r="AM1211" s="28">
        <v>0</v>
      </c>
      <c r="AN1211" s="28">
        <v>0</v>
      </c>
      <c r="AO1211" s="28">
        <v>0</v>
      </c>
      <c r="AP1211" s="28">
        <v>0</v>
      </c>
      <c r="AQ1211" s="28">
        <v>0</v>
      </c>
      <c r="AR1211" s="28">
        <v>0</v>
      </c>
      <c r="AS1211" s="28">
        <v>0</v>
      </c>
      <c r="AT1211" s="28">
        <v>0</v>
      </c>
      <c r="AU1211" s="28">
        <v>0</v>
      </c>
      <c r="AV1211" s="28">
        <v>0</v>
      </c>
      <c r="AW1211" s="28">
        <v>0</v>
      </c>
      <c r="AX1211" s="28">
        <v>0</v>
      </c>
      <c r="AY1211" s="28">
        <v>0</v>
      </c>
      <c r="AZ1211" s="28">
        <v>0</v>
      </c>
      <c r="BA1211" s="28">
        <v>0</v>
      </c>
      <c r="BB1211" s="28">
        <v>3.1207500000000001</v>
      </c>
      <c r="BC1211" s="28">
        <v>0</v>
      </c>
      <c r="BD1211" s="28">
        <v>0</v>
      </c>
      <c r="BE1211" s="28">
        <v>3.1207500000000001</v>
      </c>
      <c r="BF1211" s="28">
        <v>0</v>
      </c>
      <c r="BG1211" s="28">
        <v>4.1557090375999994</v>
      </c>
      <c r="BH1211" s="28">
        <v>0</v>
      </c>
      <c r="BI1211" s="28">
        <v>0</v>
      </c>
      <c r="BJ1211" s="28">
        <v>4.1557090375999994</v>
      </c>
      <c r="BK1211" s="28">
        <v>0</v>
      </c>
      <c r="BL1211" s="28">
        <v>0</v>
      </c>
      <c r="BM1211" s="28">
        <v>0</v>
      </c>
      <c r="BN1211" s="28">
        <v>0</v>
      </c>
      <c r="BO1211" s="28">
        <v>0</v>
      </c>
      <c r="BP1211" s="28">
        <v>0</v>
      </c>
      <c r="BQ1211" s="28">
        <v>0</v>
      </c>
      <c r="BR1211" s="28">
        <v>0</v>
      </c>
      <c r="BS1211" s="28">
        <v>0</v>
      </c>
      <c r="BT1211" s="28">
        <v>0</v>
      </c>
      <c r="BU1211" s="28">
        <v>0</v>
      </c>
      <c r="BV1211" s="31">
        <f t="shared" si="487"/>
        <v>7.2764590375999996</v>
      </c>
      <c r="BW1211" s="31">
        <f t="shared" si="483"/>
        <v>0</v>
      </c>
      <c r="BX1211" s="31">
        <f t="shared" si="484"/>
        <v>0</v>
      </c>
      <c r="BY1211" s="31">
        <f t="shared" si="485"/>
        <v>7.2764590375999996</v>
      </c>
      <c r="BZ1211" s="31">
        <f t="shared" si="486"/>
        <v>0</v>
      </c>
      <c r="CA1211" s="31">
        <f t="shared" si="488"/>
        <v>4.1557090375999994</v>
      </c>
      <c r="CB1211" s="31">
        <f t="shared" si="489"/>
        <v>0</v>
      </c>
      <c r="CC1211" s="31">
        <f t="shared" si="490"/>
        <v>0</v>
      </c>
      <c r="CD1211" s="31">
        <f t="shared" si="491"/>
        <v>4.1557090375999994</v>
      </c>
      <c r="CE1211" s="31">
        <f t="shared" si="492"/>
        <v>0</v>
      </c>
      <c r="CF1211" s="85" t="s">
        <v>1403</v>
      </c>
    </row>
    <row r="1212" spans="1:84" ht="63" customHeight="1" x14ac:dyDescent="0.25">
      <c r="A1212" s="25" t="s">
        <v>162</v>
      </c>
      <c r="B1212" s="26" t="s">
        <v>1959</v>
      </c>
      <c r="C1212" s="29" t="s">
        <v>1960</v>
      </c>
      <c r="D1212" s="63">
        <v>2018</v>
      </c>
      <c r="E1212" s="63">
        <v>2018</v>
      </c>
      <c r="F1212" s="63" t="s">
        <v>1358</v>
      </c>
      <c r="G1212" s="64">
        <v>0.16952383235294119</v>
      </c>
      <c r="H1212" s="64">
        <f t="shared" si="479"/>
        <v>6.8352589835999993</v>
      </c>
      <c r="I1212" s="31" t="s">
        <v>1314</v>
      </c>
      <c r="J1212" s="31">
        <v>0.52957906811145505</v>
      </c>
      <c r="K1212" s="31">
        <f t="shared" si="480"/>
        <v>3.4141789835999994</v>
      </c>
      <c r="L1212" s="31" t="s">
        <v>1314</v>
      </c>
      <c r="M1212" s="64">
        <v>0</v>
      </c>
      <c r="N1212" s="31">
        <v>0</v>
      </c>
      <c r="O1212" s="65">
        <v>1.7014768005600001</v>
      </c>
      <c r="P1212" s="28">
        <v>1.9566983206439998</v>
      </c>
      <c r="Q1212" s="28">
        <v>5.6105724791999991</v>
      </c>
      <c r="R1212" s="31">
        <v>6.4521583510799987</v>
      </c>
      <c r="S1212" s="31">
        <f t="shared" si="477"/>
        <v>3.4210799999999999</v>
      </c>
      <c r="T1212" s="31">
        <f t="shared" si="478"/>
        <v>3.4141789835999994</v>
      </c>
      <c r="U1212" s="31">
        <f t="shared" si="482"/>
        <v>3.4210799999999999</v>
      </c>
      <c r="V1212" s="31">
        <f t="shared" si="481"/>
        <v>0</v>
      </c>
      <c r="W1212" s="31">
        <f t="shared" si="476"/>
        <v>0</v>
      </c>
      <c r="X1212" s="31">
        <v>0</v>
      </c>
      <c r="Y1212" s="28">
        <v>0</v>
      </c>
      <c r="Z1212" s="28">
        <v>0</v>
      </c>
      <c r="AA1212" s="28">
        <v>0</v>
      </c>
      <c r="AB1212" s="28">
        <v>0</v>
      </c>
      <c r="AC1212" s="28">
        <v>0</v>
      </c>
      <c r="AD1212" s="28">
        <v>0</v>
      </c>
      <c r="AE1212" s="28">
        <v>0</v>
      </c>
      <c r="AF1212" s="28">
        <v>0</v>
      </c>
      <c r="AG1212" s="28">
        <v>0</v>
      </c>
      <c r="AH1212" s="28">
        <v>0</v>
      </c>
      <c r="AI1212" s="28">
        <v>0</v>
      </c>
      <c r="AJ1212" s="28">
        <v>0</v>
      </c>
      <c r="AK1212" s="28">
        <v>0</v>
      </c>
      <c r="AL1212" s="28">
        <v>0</v>
      </c>
      <c r="AM1212" s="28">
        <v>0</v>
      </c>
      <c r="AN1212" s="28">
        <v>0</v>
      </c>
      <c r="AO1212" s="28">
        <v>0</v>
      </c>
      <c r="AP1212" s="28">
        <v>0</v>
      </c>
      <c r="AQ1212" s="28">
        <v>0</v>
      </c>
      <c r="AR1212" s="28">
        <v>0</v>
      </c>
      <c r="AS1212" s="28">
        <v>0</v>
      </c>
      <c r="AT1212" s="28">
        <v>0</v>
      </c>
      <c r="AU1212" s="28">
        <v>0</v>
      </c>
      <c r="AV1212" s="28">
        <v>0</v>
      </c>
      <c r="AW1212" s="28">
        <v>0</v>
      </c>
      <c r="AX1212" s="28">
        <v>0</v>
      </c>
      <c r="AY1212" s="28">
        <v>0</v>
      </c>
      <c r="AZ1212" s="28">
        <v>0</v>
      </c>
      <c r="BA1212" s="28">
        <v>0</v>
      </c>
      <c r="BB1212" s="28">
        <v>3.4210799999999999</v>
      </c>
      <c r="BC1212" s="28">
        <v>0</v>
      </c>
      <c r="BD1212" s="28">
        <v>0</v>
      </c>
      <c r="BE1212" s="28">
        <v>3.4210799999999999</v>
      </c>
      <c r="BF1212" s="28">
        <v>0</v>
      </c>
      <c r="BG1212" s="28">
        <v>3.4141789835999994</v>
      </c>
      <c r="BH1212" s="28">
        <v>0</v>
      </c>
      <c r="BI1212" s="28">
        <v>0</v>
      </c>
      <c r="BJ1212" s="28">
        <v>3.4141789835999994</v>
      </c>
      <c r="BK1212" s="28">
        <v>0</v>
      </c>
      <c r="BL1212" s="28">
        <v>0</v>
      </c>
      <c r="BM1212" s="28">
        <v>0</v>
      </c>
      <c r="BN1212" s="28">
        <v>0</v>
      </c>
      <c r="BO1212" s="28">
        <v>0</v>
      </c>
      <c r="BP1212" s="28">
        <v>0</v>
      </c>
      <c r="BQ1212" s="28">
        <v>0</v>
      </c>
      <c r="BR1212" s="28">
        <v>0</v>
      </c>
      <c r="BS1212" s="28">
        <v>0</v>
      </c>
      <c r="BT1212" s="28">
        <v>0</v>
      </c>
      <c r="BU1212" s="28">
        <v>0</v>
      </c>
      <c r="BV1212" s="31">
        <f t="shared" si="487"/>
        <v>6.8352589835999993</v>
      </c>
      <c r="BW1212" s="31">
        <f t="shared" si="483"/>
        <v>0</v>
      </c>
      <c r="BX1212" s="31">
        <f t="shared" si="484"/>
        <v>0</v>
      </c>
      <c r="BY1212" s="31">
        <f t="shared" si="485"/>
        <v>6.8352589835999993</v>
      </c>
      <c r="BZ1212" s="31">
        <f t="shared" si="486"/>
        <v>0</v>
      </c>
      <c r="CA1212" s="31">
        <f t="shared" si="488"/>
        <v>3.4141789835999994</v>
      </c>
      <c r="CB1212" s="31">
        <f t="shared" si="489"/>
        <v>0</v>
      </c>
      <c r="CC1212" s="31">
        <f t="shared" si="490"/>
        <v>0</v>
      </c>
      <c r="CD1212" s="31">
        <f t="shared" si="491"/>
        <v>3.4141789835999994</v>
      </c>
      <c r="CE1212" s="31">
        <f t="shared" si="492"/>
        <v>0</v>
      </c>
      <c r="CF1212" s="85" t="s">
        <v>1403</v>
      </c>
    </row>
    <row r="1213" spans="1:84" ht="63" customHeight="1" x14ac:dyDescent="0.25">
      <c r="A1213" s="25" t="s">
        <v>162</v>
      </c>
      <c r="B1213" s="26" t="s">
        <v>1961</v>
      </c>
      <c r="C1213" s="29" t="s">
        <v>1962</v>
      </c>
      <c r="D1213" s="63">
        <v>2018</v>
      </c>
      <c r="E1213" s="63">
        <v>2018</v>
      </c>
      <c r="F1213" s="63" t="s">
        <v>1358</v>
      </c>
      <c r="G1213" s="64">
        <v>0.16324517189542481</v>
      </c>
      <c r="H1213" s="64">
        <f t="shared" si="479"/>
        <v>4.2446682594</v>
      </c>
      <c r="I1213" s="31" t="s">
        <v>1314</v>
      </c>
      <c r="J1213" s="31">
        <v>0.43013064086687303</v>
      </c>
      <c r="K1213" s="31">
        <f t="shared" si="480"/>
        <v>1.4660282594</v>
      </c>
      <c r="L1213" s="31" t="s">
        <v>1314</v>
      </c>
      <c r="M1213" s="64">
        <v>0</v>
      </c>
      <c r="N1213" s="31">
        <v>0</v>
      </c>
      <c r="O1213" s="65">
        <v>1.6384591412799998</v>
      </c>
      <c r="P1213" s="28">
        <v>1.8842280124719997</v>
      </c>
      <c r="Q1213" s="28">
        <v>4.5569760615999995</v>
      </c>
      <c r="R1213" s="31">
        <v>5.2405224708399993</v>
      </c>
      <c r="S1213" s="31">
        <f t="shared" si="477"/>
        <v>2.7786400000000002</v>
      </c>
      <c r="T1213" s="31">
        <f t="shared" si="478"/>
        <v>1.4660282594</v>
      </c>
      <c r="U1213" s="31">
        <f t="shared" si="482"/>
        <v>2.7786400000000002</v>
      </c>
      <c r="V1213" s="31">
        <f t="shared" si="481"/>
        <v>0</v>
      </c>
      <c r="W1213" s="31">
        <f t="shared" si="476"/>
        <v>0</v>
      </c>
      <c r="X1213" s="31">
        <v>0</v>
      </c>
      <c r="Y1213" s="28">
        <v>0</v>
      </c>
      <c r="Z1213" s="28">
        <v>0</v>
      </c>
      <c r="AA1213" s="28">
        <v>0</v>
      </c>
      <c r="AB1213" s="28">
        <v>0</v>
      </c>
      <c r="AC1213" s="28">
        <v>0</v>
      </c>
      <c r="AD1213" s="28">
        <v>0</v>
      </c>
      <c r="AE1213" s="28">
        <v>0</v>
      </c>
      <c r="AF1213" s="28">
        <v>0</v>
      </c>
      <c r="AG1213" s="28">
        <v>0</v>
      </c>
      <c r="AH1213" s="28">
        <v>0</v>
      </c>
      <c r="AI1213" s="28">
        <v>0</v>
      </c>
      <c r="AJ1213" s="28">
        <v>0</v>
      </c>
      <c r="AK1213" s="28">
        <v>0</v>
      </c>
      <c r="AL1213" s="28">
        <v>0</v>
      </c>
      <c r="AM1213" s="28">
        <v>0</v>
      </c>
      <c r="AN1213" s="28">
        <v>0</v>
      </c>
      <c r="AO1213" s="28">
        <v>0</v>
      </c>
      <c r="AP1213" s="28">
        <v>0</v>
      </c>
      <c r="AQ1213" s="28">
        <v>0</v>
      </c>
      <c r="AR1213" s="28">
        <v>0</v>
      </c>
      <c r="AS1213" s="28">
        <v>0</v>
      </c>
      <c r="AT1213" s="28">
        <v>0</v>
      </c>
      <c r="AU1213" s="28">
        <v>0</v>
      </c>
      <c r="AV1213" s="28">
        <v>0</v>
      </c>
      <c r="AW1213" s="28">
        <v>0</v>
      </c>
      <c r="AX1213" s="28">
        <v>0</v>
      </c>
      <c r="AY1213" s="28">
        <v>0</v>
      </c>
      <c r="AZ1213" s="28">
        <v>0</v>
      </c>
      <c r="BA1213" s="28">
        <v>0</v>
      </c>
      <c r="BB1213" s="28">
        <v>2.7786400000000002</v>
      </c>
      <c r="BC1213" s="28">
        <v>0</v>
      </c>
      <c r="BD1213" s="28">
        <v>0</v>
      </c>
      <c r="BE1213" s="28">
        <v>2.7786400000000002</v>
      </c>
      <c r="BF1213" s="28">
        <v>0</v>
      </c>
      <c r="BG1213" s="28">
        <v>1.4660282594</v>
      </c>
      <c r="BH1213" s="28">
        <v>0</v>
      </c>
      <c r="BI1213" s="28">
        <v>0</v>
      </c>
      <c r="BJ1213" s="28">
        <v>1.4660282594</v>
      </c>
      <c r="BK1213" s="28">
        <v>0</v>
      </c>
      <c r="BL1213" s="28">
        <v>0</v>
      </c>
      <c r="BM1213" s="28">
        <v>0</v>
      </c>
      <c r="BN1213" s="28">
        <v>0</v>
      </c>
      <c r="BO1213" s="28">
        <v>0</v>
      </c>
      <c r="BP1213" s="28">
        <v>0</v>
      </c>
      <c r="BQ1213" s="28">
        <v>0</v>
      </c>
      <c r="BR1213" s="28">
        <v>0</v>
      </c>
      <c r="BS1213" s="28">
        <v>0</v>
      </c>
      <c r="BT1213" s="28">
        <v>0</v>
      </c>
      <c r="BU1213" s="28">
        <v>0</v>
      </c>
      <c r="BV1213" s="31">
        <f t="shared" si="487"/>
        <v>4.2446682594</v>
      </c>
      <c r="BW1213" s="31">
        <f t="shared" si="483"/>
        <v>0</v>
      </c>
      <c r="BX1213" s="31">
        <f t="shared" si="484"/>
        <v>0</v>
      </c>
      <c r="BY1213" s="31">
        <f t="shared" si="485"/>
        <v>4.2446682594</v>
      </c>
      <c r="BZ1213" s="31">
        <f t="shared" si="486"/>
        <v>0</v>
      </c>
      <c r="CA1213" s="31">
        <f t="shared" si="488"/>
        <v>1.4660282594</v>
      </c>
      <c r="CB1213" s="31">
        <f t="shared" si="489"/>
        <v>0</v>
      </c>
      <c r="CC1213" s="31">
        <f t="shared" si="490"/>
        <v>0</v>
      </c>
      <c r="CD1213" s="31">
        <f t="shared" si="491"/>
        <v>1.4660282594</v>
      </c>
      <c r="CE1213" s="31">
        <f t="shared" si="492"/>
        <v>0</v>
      </c>
      <c r="CF1213" s="85" t="s">
        <v>1403</v>
      </c>
    </row>
    <row r="1214" spans="1:84" ht="49.5" customHeight="1" x14ac:dyDescent="0.2">
      <c r="A1214" s="103" t="s">
        <v>162</v>
      </c>
      <c r="B1214" s="102" t="s">
        <v>1945</v>
      </c>
      <c r="C1214" s="104" t="s">
        <v>2488</v>
      </c>
      <c r="D1214" s="63">
        <v>2018</v>
      </c>
      <c r="E1214" s="63">
        <v>2018</v>
      </c>
      <c r="F1214" s="63" t="s">
        <v>1358</v>
      </c>
      <c r="G1214" s="64">
        <v>0</v>
      </c>
      <c r="H1214" s="64">
        <f t="shared" si="479"/>
        <v>4.6139110391999996</v>
      </c>
      <c r="I1214" s="64" t="s">
        <v>2624</v>
      </c>
      <c r="J1214" s="64">
        <v>0</v>
      </c>
      <c r="K1214" s="31">
        <f t="shared" si="480"/>
        <v>1.1762410392</v>
      </c>
      <c r="L1214" s="31">
        <v>0</v>
      </c>
      <c r="M1214" s="64">
        <v>0</v>
      </c>
      <c r="N1214" s="31">
        <v>0</v>
      </c>
      <c r="O1214" s="65">
        <v>0</v>
      </c>
      <c r="P1214" s="28">
        <v>0</v>
      </c>
      <c r="Q1214" s="28">
        <v>0</v>
      </c>
      <c r="R1214" s="31">
        <v>0</v>
      </c>
      <c r="S1214" s="31">
        <f t="shared" si="477"/>
        <v>3.4376699999999998</v>
      </c>
      <c r="T1214" s="31">
        <f t="shared" si="478"/>
        <v>1.1762410392</v>
      </c>
      <c r="U1214" s="31">
        <f t="shared" si="482"/>
        <v>3.4376699999999998</v>
      </c>
      <c r="V1214" s="31">
        <f t="shared" si="481"/>
        <v>0</v>
      </c>
      <c r="W1214" s="31">
        <f t="shared" si="476"/>
        <v>0</v>
      </c>
      <c r="X1214" s="31">
        <v>0</v>
      </c>
      <c r="Y1214" s="28">
        <v>0</v>
      </c>
      <c r="Z1214" s="28">
        <v>0</v>
      </c>
      <c r="AA1214" s="28">
        <v>0</v>
      </c>
      <c r="AB1214" s="28">
        <v>0</v>
      </c>
      <c r="AC1214" s="28">
        <v>0</v>
      </c>
      <c r="AD1214" s="28">
        <v>0</v>
      </c>
      <c r="AE1214" s="28">
        <v>0</v>
      </c>
      <c r="AF1214" s="28">
        <v>0</v>
      </c>
      <c r="AG1214" s="28">
        <v>0</v>
      </c>
      <c r="AH1214" s="28">
        <v>0</v>
      </c>
      <c r="AI1214" s="28">
        <v>0</v>
      </c>
      <c r="AJ1214" s="28">
        <v>0</v>
      </c>
      <c r="AK1214" s="28">
        <v>0</v>
      </c>
      <c r="AL1214" s="28">
        <v>0</v>
      </c>
      <c r="AM1214" s="28">
        <v>0</v>
      </c>
      <c r="AN1214" s="28">
        <v>0</v>
      </c>
      <c r="AO1214" s="28">
        <v>0</v>
      </c>
      <c r="AP1214" s="28">
        <v>0</v>
      </c>
      <c r="AQ1214" s="28">
        <v>0</v>
      </c>
      <c r="AR1214" s="28">
        <v>0</v>
      </c>
      <c r="AS1214" s="28">
        <v>0</v>
      </c>
      <c r="AT1214" s="28">
        <v>0</v>
      </c>
      <c r="AU1214" s="28">
        <v>0</v>
      </c>
      <c r="AV1214" s="28">
        <v>0</v>
      </c>
      <c r="AW1214" s="28">
        <v>0</v>
      </c>
      <c r="AX1214" s="28">
        <v>0</v>
      </c>
      <c r="AY1214" s="28">
        <v>0</v>
      </c>
      <c r="AZ1214" s="28">
        <v>0</v>
      </c>
      <c r="BA1214" s="28">
        <v>0</v>
      </c>
      <c r="BB1214" s="28">
        <v>3.4376699999999998</v>
      </c>
      <c r="BC1214" s="28">
        <v>0</v>
      </c>
      <c r="BD1214" s="28">
        <v>0</v>
      </c>
      <c r="BE1214" s="28">
        <v>3.4376699999999998</v>
      </c>
      <c r="BF1214" s="28">
        <v>0</v>
      </c>
      <c r="BG1214" s="28">
        <v>1.1762410392</v>
      </c>
      <c r="BH1214" s="28">
        <v>0</v>
      </c>
      <c r="BI1214" s="28">
        <v>0</v>
      </c>
      <c r="BJ1214" s="28">
        <v>1.1762410392</v>
      </c>
      <c r="BK1214" s="28">
        <v>0</v>
      </c>
      <c r="BL1214" s="28">
        <v>0</v>
      </c>
      <c r="BM1214" s="28">
        <v>0</v>
      </c>
      <c r="BN1214" s="28">
        <v>0</v>
      </c>
      <c r="BO1214" s="28">
        <v>0</v>
      </c>
      <c r="BP1214" s="28">
        <v>0</v>
      </c>
      <c r="BQ1214" s="28">
        <v>0</v>
      </c>
      <c r="BR1214" s="28">
        <v>0</v>
      </c>
      <c r="BS1214" s="28">
        <v>0</v>
      </c>
      <c r="BT1214" s="28">
        <v>0</v>
      </c>
      <c r="BU1214" s="28">
        <v>0</v>
      </c>
      <c r="BV1214" s="31">
        <f t="shared" si="487"/>
        <v>4.6139110391999996</v>
      </c>
      <c r="BW1214" s="31">
        <f t="shared" si="483"/>
        <v>0</v>
      </c>
      <c r="BX1214" s="31">
        <f t="shared" si="484"/>
        <v>0</v>
      </c>
      <c r="BY1214" s="31">
        <f t="shared" si="485"/>
        <v>4.6139110391999996</v>
      </c>
      <c r="BZ1214" s="31">
        <f t="shared" si="486"/>
        <v>0</v>
      </c>
      <c r="CA1214" s="31">
        <f t="shared" si="488"/>
        <v>1.1762410392</v>
      </c>
      <c r="CB1214" s="31">
        <f t="shared" si="489"/>
        <v>0</v>
      </c>
      <c r="CC1214" s="31">
        <f t="shared" si="490"/>
        <v>0</v>
      </c>
      <c r="CD1214" s="31">
        <f t="shared" si="491"/>
        <v>1.1762410392</v>
      </c>
      <c r="CE1214" s="31">
        <f t="shared" si="492"/>
        <v>0</v>
      </c>
      <c r="CF1214" s="85" t="s">
        <v>1403</v>
      </c>
    </row>
    <row r="1215" spans="1:84" ht="49.5" customHeight="1" x14ac:dyDescent="0.2">
      <c r="A1215" s="103" t="s">
        <v>162</v>
      </c>
      <c r="B1215" s="102" t="s">
        <v>2489</v>
      </c>
      <c r="C1215" s="104" t="s">
        <v>2490</v>
      </c>
      <c r="D1215" s="63">
        <v>2018</v>
      </c>
      <c r="E1215" s="63">
        <v>2018</v>
      </c>
      <c r="F1215" s="63" t="s">
        <v>1358</v>
      </c>
      <c r="G1215" s="64">
        <v>0</v>
      </c>
      <c r="H1215" s="64">
        <f t="shared" si="479"/>
        <v>5.4125538000000001E-2</v>
      </c>
      <c r="I1215" s="64" t="s">
        <v>1358</v>
      </c>
      <c r="J1215" s="64">
        <f t="shared" ref="J1215:J1230" si="493">K1215/6.51</f>
        <v>8.3142147465437785E-3</v>
      </c>
      <c r="K1215" s="31">
        <f t="shared" si="480"/>
        <v>5.4125538000000001E-2</v>
      </c>
      <c r="L1215" s="31" t="s">
        <v>2627</v>
      </c>
      <c r="M1215" s="64">
        <v>0</v>
      </c>
      <c r="N1215" s="31">
        <v>0</v>
      </c>
      <c r="O1215" s="65">
        <v>0</v>
      </c>
      <c r="P1215" s="28">
        <v>0</v>
      </c>
      <c r="Q1215" s="28">
        <v>0</v>
      </c>
      <c r="R1215" s="31">
        <v>0</v>
      </c>
      <c r="S1215" s="31">
        <f t="shared" si="477"/>
        <v>0</v>
      </c>
      <c r="T1215" s="31">
        <f t="shared" si="478"/>
        <v>5.4125538000000001E-2</v>
      </c>
      <c r="U1215" s="31">
        <f t="shared" si="482"/>
        <v>0</v>
      </c>
      <c r="V1215" s="31">
        <f t="shared" si="481"/>
        <v>0</v>
      </c>
      <c r="W1215" s="31">
        <f t="shared" si="476"/>
        <v>0</v>
      </c>
      <c r="X1215" s="31">
        <v>0</v>
      </c>
      <c r="Y1215" s="28">
        <v>0</v>
      </c>
      <c r="Z1215" s="28">
        <v>0</v>
      </c>
      <c r="AA1215" s="28">
        <v>0</v>
      </c>
      <c r="AB1215" s="28">
        <v>0</v>
      </c>
      <c r="AC1215" s="28">
        <v>0</v>
      </c>
      <c r="AD1215" s="28">
        <v>0</v>
      </c>
      <c r="AE1215" s="28">
        <v>0</v>
      </c>
      <c r="AF1215" s="28">
        <v>0</v>
      </c>
      <c r="AG1215" s="28">
        <v>0</v>
      </c>
      <c r="AH1215" s="28">
        <v>0</v>
      </c>
      <c r="AI1215" s="28">
        <v>0</v>
      </c>
      <c r="AJ1215" s="28">
        <v>0</v>
      </c>
      <c r="AK1215" s="28">
        <v>0</v>
      </c>
      <c r="AL1215" s="28">
        <v>0</v>
      </c>
      <c r="AM1215" s="28">
        <v>0</v>
      </c>
      <c r="AN1215" s="28">
        <v>0</v>
      </c>
      <c r="AO1215" s="28">
        <v>0</v>
      </c>
      <c r="AP1215" s="28">
        <v>0</v>
      </c>
      <c r="AQ1215" s="28">
        <v>0</v>
      </c>
      <c r="AR1215" s="28">
        <v>0</v>
      </c>
      <c r="AS1215" s="28">
        <v>0</v>
      </c>
      <c r="AT1215" s="28">
        <v>0</v>
      </c>
      <c r="AU1215" s="28">
        <v>0</v>
      </c>
      <c r="AV1215" s="28">
        <v>0</v>
      </c>
      <c r="AW1215" s="28">
        <v>0</v>
      </c>
      <c r="AX1215" s="28">
        <v>0</v>
      </c>
      <c r="AY1215" s="28">
        <v>0</v>
      </c>
      <c r="AZ1215" s="28">
        <v>0</v>
      </c>
      <c r="BA1215" s="28">
        <v>0</v>
      </c>
      <c r="BB1215" s="28">
        <v>0</v>
      </c>
      <c r="BC1215" s="28">
        <v>0</v>
      </c>
      <c r="BD1215" s="28">
        <v>0</v>
      </c>
      <c r="BE1215" s="28">
        <v>0</v>
      </c>
      <c r="BF1215" s="28">
        <v>0</v>
      </c>
      <c r="BG1215" s="28">
        <v>5.4125538000000001E-2</v>
      </c>
      <c r="BH1215" s="28">
        <v>0</v>
      </c>
      <c r="BI1215" s="28">
        <v>0</v>
      </c>
      <c r="BJ1215" s="28">
        <v>5.4125538000000001E-2</v>
      </c>
      <c r="BK1215" s="28">
        <v>0</v>
      </c>
      <c r="BL1215" s="28">
        <v>0</v>
      </c>
      <c r="BM1215" s="28">
        <v>0</v>
      </c>
      <c r="BN1215" s="28">
        <v>0</v>
      </c>
      <c r="BO1215" s="28">
        <v>0</v>
      </c>
      <c r="BP1215" s="28">
        <v>0</v>
      </c>
      <c r="BQ1215" s="28">
        <v>0</v>
      </c>
      <c r="BR1215" s="28">
        <v>0</v>
      </c>
      <c r="BS1215" s="28">
        <v>0</v>
      </c>
      <c r="BT1215" s="28">
        <v>0</v>
      </c>
      <c r="BU1215" s="28">
        <v>0</v>
      </c>
      <c r="BV1215" s="31">
        <f t="shared" si="487"/>
        <v>5.4125538000000001E-2</v>
      </c>
      <c r="BW1215" s="31">
        <f t="shared" si="483"/>
        <v>0</v>
      </c>
      <c r="BX1215" s="31">
        <f t="shared" si="484"/>
        <v>0</v>
      </c>
      <c r="BY1215" s="31">
        <f t="shared" si="485"/>
        <v>5.4125538000000001E-2</v>
      </c>
      <c r="BZ1215" s="31">
        <f t="shared" si="486"/>
        <v>0</v>
      </c>
      <c r="CA1215" s="31">
        <f t="shared" si="488"/>
        <v>5.4125538000000001E-2</v>
      </c>
      <c r="CB1215" s="31">
        <f t="shared" si="489"/>
        <v>0</v>
      </c>
      <c r="CC1215" s="31">
        <f t="shared" si="490"/>
        <v>0</v>
      </c>
      <c r="CD1215" s="31">
        <f t="shared" si="491"/>
        <v>5.4125538000000001E-2</v>
      </c>
      <c r="CE1215" s="31">
        <f t="shared" si="492"/>
        <v>0</v>
      </c>
      <c r="CF1215" s="85" t="s">
        <v>1403</v>
      </c>
    </row>
    <row r="1216" spans="1:84" ht="49.5" customHeight="1" x14ac:dyDescent="0.2">
      <c r="A1216" s="103" t="s">
        <v>162</v>
      </c>
      <c r="B1216" s="102" t="s">
        <v>2491</v>
      </c>
      <c r="C1216" s="104" t="s">
        <v>2492</v>
      </c>
      <c r="D1216" s="63">
        <v>2018</v>
      </c>
      <c r="E1216" s="63">
        <v>2018</v>
      </c>
      <c r="F1216" s="63" t="s">
        <v>1358</v>
      </c>
      <c r="G1216" s="64">
        <v>0</v>
      </c>
      <c r="H1216" s="64">
        <f t="shared" si="479"/>
        <v>0.15940382819999999</v>
      </c>
      <c r="I1216" s="64" t="s">
        <v>1358</v>
      </c>
      <c r="J1216" s="64">
        <f t="shared" si="493"/>
        <v>2.4485995115207371E-2</v>
      </c>
      <c r="K1216" s="31">
        <f t="shared" si="480"/>
        <v>0.15940382819999999</v>
      </c>
      <c r="L1216" s="31" t="s">
        <v>2627</v>
      </c>
      <c r="M1216" s="64">
        <v>0</v>
      </c>
      <c r="N1216" s="31">
        <v>0</v>
      </c>
      <c r="O1216" s="65">
        <v>0</v>
      </c>
      <c r="P1216" s="28">
        <v>0</v>
      </c>
      <c r="Q1216" s="28">
        <v>0</v>
      </c>
      <c r="R1216" s="31">
        <v>0</v>
      </c>
      <c r="S1216" s="31">
        <f t="shared" si="477"/>
        <v>0</v>
      </c>
      <c r="T1216" s="31">
        <f t="shared" si="478"/>
        <v>0.15940382819999999</v>
      </c>
      <c r="U1216" s="31">
        <f t="shared" si="482"/>
        <v>0</v>
      </c>
      <c r="V1216" s="31">
        <f t="shared" si="481"/>
        <v>0</v>
      </c>
      <c r="W1216" s="31">
        <f t="shared" si="476"/>
        <v>0</v>
      </c>
      <c r="X1216" s="31">
        <v>0</v>
      </c>
      <c r="Y1216" s="28">
        <v>0</v>
      </c>
      <c r="Z1216" s="28">
        <v>0</v>
      </c>
      <c r="AA1216" s="28">
        <v>0</v>
      </c>
      <c r="AB1216" s="28">
        <v>0</v>
      </c>
      <c r="AC1216" s="28">
        <v>0</v>
      </c>
      <c r="AD1216" s="28">
        <v>0</v>
      </c>
      <c r="AE1216" s="28">
        <v>0</v>
      </c>
      <c r="AF1216" s="28">
        <v>0</v>
      </c>
      <c r="AG1216" s="28">
        <v>0</v>
      </c>
      <c r="AH1216" s="28">
        <v>0</v>
      </c>
      <c r="AI1216" s="28">
        <v>0</v>
      </c>
      <c r="AJ1216" s="28">
        <v>0</v>
      </c>
      <c r="AK1216" s="28">
        <v>0</v>
      </c>
      <c r="AL1216" s="28">
        <v>0</v>
      </c>
      <c r="AM1216" s="28">
        <v>0</v>
      </c>
      <c r="AN1216" s="28">
        <v>0</v>
      </c>
      <c r="AO1216" s="28">
        <v>0</v>
      </c>
      <c r="AP1216" s="28">
        <v>0</v>
      </c>
      <c r="AQ1216" s="28">
        <v>0</v>
      </c>
      <c r="AR1216" s="28">
        <v>0</v>
      </c>
      <c r="AS1216" s="28">
        <v>0</v>
      </c>
      <c r="AT1216" s="28">
        <v>0</v>
      </c>
      <c r="AU1216" s="28">
        <v>0</v>
      </c>
      <c r="AV1216" s="28">
        <v>0</v>
      </c>
      <c r="AW1216" s="28">
        <v>0</v>
      </c>
      <c r="AX1216" s="28">
        <v>0</v>
      </c>
      <c r="AY1216" s="28">
        <v>0</v>
      </c>
      <c r="AZ1216" s="28">
        <v>0</v>
      </c>
      <c r="BA1216" s="28">
        <v>0</v>
      </c>
      <c r="BB1216" s="28">
        <v>0</v>
      </c>
      <c r="BC1216" s="28">
        <v>0</v>
      </c>
      <c r="BD1216" s="28">
        <v>0</v>
      </c>
      <c r="BE1216" s="28">
        <v>0</v>
      </c>
      <c r="BF1216" s="28">
        <v>0</v>
      </c>
      <c r="BG1216" s="28">
        <v>0.15940382819999999</v>
      </c>
      <c r="BH1216" s="28">
        <v>0</v>
      </c>
      <c r="BI1216" s="28">
        <v>0</v>
      </c>
      <c r="BJ1216" s="28">
        <v>0.15940382819999999</v>
      </c>
      <c r="BK1216" s="28">
        <v>0</v>
      </c>
      <c r="BL1216" s="28">
        <v>0</v>
      </c>
      <c r="BM1216" s="28">
        <v>0</v>
      </c>
      <c r="BN1216" s="28">
        <v>0</v>
      </c>
      <c r="BO1216" s="28">
        <v>0</v>
      </c>
      <c r="BP1216" s="28">
        <v>0</v>
      </c>
      <c r="BQ1216" s="28">
        <v>0</v>
      </c>
      <c r="BR1216" s="28">
        <v>0</v>
      </c>
      <c r="BS1216" s="28">
        <v>0</v>
      </c>
      <c r="BT1216" s="28">
        <v>0</v>
      </c>
      <c r="BU1216" s="28">
        <v>0</v>
      </c>
      <c r="BV1216" s="31">
        <f t="shared" si="487"/>
        <v>0.15940382819999999</v>
      </c>
      <c r="BW1216" s="31">
        <f t="shared" si="483"/>
        <v>0</v>
      </c>
      <c r="BX1216" s="31">
        <f t="shared" si="484"/>
        <v>0</v>
      </c>
      <c r="BY1216" s="31">
        <f t="shared" si="485"/>
        <v>0.15940382819999999</v>
      </c>
      <c r="BZ1216" s="31">
        <f t="shared" si="486"/>
        <v>0</v>
      </c>
      <c r="CA1216" s="31">
        <f t="shared" si="488"/>
        <v>0.15940382819999999</v>
      </c>
      <c r="CB1216" s="31">
        <f t="shared" si="489"/>
        <v>0</v>
      </c>
      <c r="CC1216" s="31">
        <f t="shared" si="490"/>
        <v>0</v>
      </c>
      <c r="CD1216" s="31">
        <f t="shared" si="491"/>
        <v>0.15940382819999999</v>
      </c>
      <c r="CE1216" s="31">
        <f t="shared" si="492"/>
        <v>0</v>
      </c>
      <c r="CF1216" s="85" t="s">
        <v>1403</v>
      </c>
    </row>
    <row r="1217" spans="1:84" ht="49.5" customHeight="1" x14ac:dyDescent="0.2">
      <c r="A1217" s="103" t="s">
        <v>162</v>
      </c>
      <c r="B1217" s="102" t="s">
        <v>2493</v>
      </c>
      <c r="C1217" s="104" t="s">
        <v>2494</v>
      </c>
      <c r="D1217" s="63">
        <v>2018</v>
      </c>
      <c r="E1217" s="63">
        <v>2018</v>
      </c>
      <c r="F1217" s="63" t="s">
        <v>1358</v>
      </c>
      <c r="G1217" s="64">
        <v>0</v>
      </c>
      <c r="H1217" s="64">
        <f t="shared" si="479"/>
        <v>0.24624277759999999</v>
      </c>
      <c r="I1217" s="64" t="s">
        <v>1358</v>
      </c>
      <c r="J1217" s="64">
        <f t="shared" si="493"/>
        <v>3.7825311459293395E-2</v>
      </c>
      <c r="K1217" s="31">
        <f t="shared" si="480"/>
        <v>0.24624277759999999</v>
      </c>
      <c r="L1217" s="31" t="s">
        <v>2627</v>
      </c>
      <c r="M1217" s="64">
        <v>0</v>
      </c>
      <c r="N1217" s="31">
        <v>0</v>
      </c>
      <c r="O1217" s="65">
        <v>0</v>
      </c>
      <c r="P1217" s="28">
        <v>0</v>
      </c>
      <c r="Q1217" s="28">
        <v>0</v>
      </c>
      <c r="R1217" s="31">
        <v>0</v>
      </c>
      <c r="S1217" s="31">
        <f t="shared" si="477"/>
        <v>0</v>
      </c>
      <c r="T1217" s="31">
        <f t="shared" si="478"/>
        <v>0.24624277759999999</v>
      </c>
      <c r="U1217" s="31">
        <f t="shared" si="482"/>
        <v>0</v>
      </c>
      <c r="V1217" s="31">
        <f t="shared" si="481"/>
        <v>0</v>
      </c>
      <c r="W1217" s="31">
        <f t="shared" ref="W1217:W1280" si="494">AC1217+BQ1217</f>
        <v>0</v>
      </c>
      <c r="X1217" s="31">
        <v>0</v>
      </c>
      <c r="Y1217" s="28">
        <v>0</v>
      </c>
      <c r="Z1217" s="28">
        <v>0</v>
      </c>
      <c r="AA1217" s="28">
        <v>0</v>
      </c>
      <c r="AB1217" s="28">
        <v>0</v>
      </c>
      <c r="AC1217" s="28">
        <v>0</v>
      </c>
      <c r="AD1217" s="28">
        <v>0</v>
      </c>
      <c r="AE1217" s="28">
        <v>0</v>
      </c>
      <c r="AF1217" s="28">
        <v>0</v>
      </c>
      <c r="AG1217" s="28">
        <v>0</v>
      </c>
      <c r="AH1217" s="28">
        <v>0</v>
      </c>
      <c r="AI1217" s="28">
        <v>0</v>
      </c>
      <c r="AJ1217" s="28">
        <v>0</v>
      </c>
      <c r="AK1217" s="28">
        <v>0</v>
      </c>
      <c r="AL1217" s="28">
        <v>0</v>
      </c>
      <c r="AM1217" s="28">
        <v>0</v>
      </c>
      <c r="AN1217" s="28">
        <v>0</v>
      </c>
      <c r="AO1217" s="28">
        <v>0</v>
      </c>
      <c r="AP1217" s="28">
        <v>0</v>
      </c>
      <c r="AQ1217" s="28">
        <v>0</v>
      </c>
      <c r="AR1217" s="28">
        <v>0</v>
      </c>
      <c r="AS1217" s="28">
        <v>0</v>
      </c>
      <c r="AT1217" s="28">
        <v>0</v>
      </c>
      <c r="AU1217" s="28">
        <v>0</v>
      </c>
      <c r="AV1217" s="28">
        <v>0</v>
      </c>
      <c r="AW1217" s="28">
        <v>0</v>
      </c>
      <c r="AX1217" s="28">
        <v>0</v>
      </c>
      <c r="AY1217" s="28">
        <v>0</v>
      </c>
      <c r="AZ1217" s="28">
        <v>0</v>
      </c>
      <c r="BA1217" s="28">
        <v>0</v>
      </c>
      <c r="BB1217" s="28">
        <v>0</v>
      </c>
      <c r="BC1217" s="28">
        <v>0</v>
      </c>
      <c r="BD1217" s="28">
        <v>0</v>
      </c>
      <c r="BE1217" s="28">
        <v>0</v>
      </c>
      <c r="BF1217" s="28">
        <v>0</v>
      </c>
      <c r="BG1217" s="28">
        <v>0.24624277759999999</v>
      </c>
      <c r="BH1217" s="28">
        <v>0</v>
      </c>
      <c r="BI1217" s="28">
        <v>0</v>
      </c>
      <c r="BJ1217" s="28">
        <v>0.24624277759999999</v>
      </c>
      <c r="BK1217" s="28">
        <v>0</v>
      </c>
      <c r="BL1217" s="28">
        <v>0</v>
      </c>
      <c r="BM1217" s="28">
        <v>0</v>
      </c>
      <c r="BN1217" s="28">
        <v>0</v>
      </c>
      <c r="BO1217" s="28">
        <v>0</v>
      </c>
      <c r="BP1217" s="28">
        <v>0</v>
      </c>
      <c r="BQ1217" s="28">
        <v>0</v>
      </c>
      <c r="BR1217" s="28">
        <v>0</v>
      </c>
      <c r="BS1217" s="28">
        <v>0</v>
      </c>
      <c r="BT1217" s="28">
        <v>0</v>
      </c>
      <c r="BU1217" s="28">
        <v>0</v>
      </c>
      <c r="BV1217" s="31">
        <f t="shared" si="487"/>
        <v>0.24624277759999999</v>
      </c>
      <c r="BW1217" s="31">
        <f t="shared" si="483"/>
        <v>0</v>
      </c>
      <c r="BX1217" s="31">
        <f t="shared" si="484"/>
        <v>0</v>
      </c>
      <c r="BY1217" s="31">
        <f t="shared" si="485"/>
        <v>0.24624277759999999</v>
      </c>
      <c r="BZ1217" s="31">
        <f t="shared" si="486"/>
        <v>0</v>
      </c>
      <c r="CA1217" s="31">
        <f t="shared" si="488"/>
        <v>0.24624277759999999</v>
      </c>
      <c r="CB1217" s="31">
        <f t="shared" si="489"/>
        <v>0</v>
      </c>
      <c r="CC1217" s="31">
        <f t="shared" si="490"/>
        <v>0</v>
      </c>
      <c r="CD1217" s="31">
        <f t="shared" si="491"/>
        <v>0.24624277759999999</v>
      </c>
      <c r="CE1217" s="31">
        <f t="shared" si="492"/>
        <v>0</v>
      </c>
      <c r="CF1217" s="85" t="s">
        <v>1403</v>
      </c>
    </row>
    <row r="1218" spans="1:84" ht="49.5" customHeight="1" x14ac:dyDescent="0.2">
      <c r="A1218" s="103" t="s">
        <v>162</v>
      </c>
      <c r="B1218" s="102" t="s">
        <v>2495</v>
      </c>
      <c r="C1218" s="104" t="s">
        <v>2496</v>
      </c>
      <c r="D1218" s="63">
        <v>2018</v>
      </c>
      <c r="E1218" s="63">
        <v>2018</v>
      </c>
      <c r="F1218" s="63" t="s">
        <v>1358</v>
      </c>
      <c r="G1218" s="64">
        <v>0</v>
      </c>
      <c r="H1218" s="64">
        <f t="shared" si="479"/>
        <v>4.5840604600000001E-2</v>
      </c>
      <c r="I1218" s="64" t="s">
        <v>1358</v>
      </c>
      <c r="J1218" s="64">
        <f t="shared" si="493"/>
        <v>7.0415675268817209E-3</v>
      </c>
      <c r="K1218" s="31">
        <f t="shared" si="480"/>
        <v>4.5840604600000001E-2</v>
      </c>
      <c r="L1218" s="31" t="s">
        <v>2627</v>
      </c>
      <c r="M1218" s="64">
        <v>0</v>
      </c>
      <c r="N1218" s="31">
        <v>0</v>
      </c>
      <c r="O1218" s="65">
        <v>0</v>
      </c>
      <c r="P1218" s="28">
        <v>0</v>
      </c>
      <c r="Q1218" s="28">
        <v>0</v>
      </c>
      <c r="R1218" s="31">
        <v>0</v>
      </c>
      <c r="S1218" s="31">
        <f t="shared" si="477"/>
        <v>0</v>
      </c>
      <c r="T1218" s="31">
        <f t="shared" si="478"/>
        <v>4.5840604600000001E-2</v>
      </c>
      <c r="U1218" s="31">
        <f t="shared" si="482"/>
        <v>0</v>
      </c>
      <c r="V1218" s="31">
        <f t="shared" si="481"/>
        <v>0</v>
      </c>
      <c r="W1218" s="31">
        <f t="shared" si="494"/>
        <v>0</v>
      </c>
      <c r="X1218" s="31">
        <v>0</v>
      </c>
      <c r="Y1218" s="28">
        <v>0</v>
      </c>
      <c r="Z1218" s="28">
        <v>0</v>
      </c>
      <c r="AA1218" s="28">
        <v>0</v>
      </c>
      <c r="AB1218" s="28">
        <v>0</v>
      </c>
      <c r="AC1218" s="28">
        <v>0</v>
      </c>
      <c r="AD1218" s="28">
        <v>0</v>
      </c>
      <c r="AE1218" s="28">
        <v>0</v>
      </c>
      <c r="AF1218" s="28">
        <v>0</v>
      </c>
      <c r="AG1218" s="28">
        <v>0</v>
      </c>
      <c r="AH1218" s="28">
        <v>0</v>
      </c>
      <c r="AI1218" s="28">
        <v>0</v>
      </c>
      <c r="AJ1218" s="28">
        <v>0</v>
      </c>
      <c r="AK1218" s="28">
        <v>0</v>
      </c>
      <c r="AL1218" s="28">
        <v>0</v>
      </c>
      <c r="AM1218" s="28">
        <v>0</v>
      </c>
      <c r="AN1218" s="28">
        <v>0</v>
      </c>
      <c r="AO1218" s="28">
        <v>0</v>
      </c>
      <c r="AP1218" s="28">
        <v>0</v>
      </c>
      <c r="AQ1218" s="28">
        <v>0</v>
      </c>
      <c r="AR1218" s="28">
        <v>0</v>
      </c>
      <c r="AS1218" s="28">
        <v>0</v>
      </c>
      <c r="AT1218" s="28">
        <v>0</v>
      </c>
      <c r="AU1218" s="28">
        <v>0</v>
      </c>
      <c r="AV1218" s="28">
        <v>0</v>
      </c>
      <c r="AW1218" s="28">
        <v>0</v>
      </c>
      <c r="AX1218" s="28">
        <v>0</v>
      </c>
      <c r="AY1218" s="28">
        <v>0</v>
      </c>
      <c r="AZ1218" s="28">
        <v>0</v>
      </c>
      <c r="BA1218" s="28">
        <v>0</v>
      </c>
      <c r="BB1218" s="28">
        <v>0</v>
      </c>
      <c r="BC1218" s="28">
        <v>0</v>
      </c>
      <c r="BD1218" s="28">
        <v>0</v>
      </c>
      <c r="BE1218" s="28">
        <v>0</v>
      </c>
      <c r="BF1218" s="28">
        <v>0</v>
      </c>
      <c r="BG1218" s="28">
        <v>4.5840604600000001E-2</v>
      </c>
      <c r="BH1218" s="28">
        <v>0</v>
      </c>
      <c r="BI1218" s="28">
        <v>0</v>
      </c>
      <c r="BJ1218" s="28">
        <v>4.5840604600000001E-2</v>
      </c>
      <c r="BK1218" s="28">
        <v>0</v>
      </c>
      <c r="BL1218" s="28">
        <v>0</v>
      </c>
      <c r="BM1218" s="28">
        <v>0</v>
      </c>
      <c r="BN1218" s="28">
        <v>0</v>
      </c>
      <c r="BO1218" s="28">
        <v>0</v>
      </c>
      <c r="BP1218" s="28">
        <v>0</v>
      </c>
      <c r="BQ1218" s="28">
        <v>0</v>
      </c>
      <c r="BR1218" s="28">
        <v>0</v>
      </c>
      <c r="BS1218" s="28">
        <v>0</v>
      </c>
      <c r="BT1218" s="28">
        <v>0</v>
      </c>
      <c r="BU1218" s="28">
        <v>0</v>
      </c>
      <c r="BV1218" s="31">
        <f t="shared" si="487"/>
        <v>4.5840604600000001E-2</v>
      </c>
      <c r="BW1218" s="31">
        <f t="shared" si="483"/>
        <v>0</v>
      </c>
      <c r="BX1218" s="31">
        <f t="shared" si="484"/>
        <v>0</v>
      </c>
      <c r="BY1218" s="31">
        <f t="shared" si="485"/>
        <v>4.5840604600000001E-2</v>
      </c>
      <c r="BZ1218" s="31">
        <f t="shared" si="486"/>
        <v>0</v>
      </c>
      <c r="CA1218" s="31">
        <f t="shared" si="488"/>
        <v>4.5840604600000001E-2</v>
      </c>
      <c r="CB1218" s="31">
        <f t="shared" si="489"/>
        <v>0</v>
      </c>
      <c r="CC1218" s="31">
        <f t="shared" si="490"/>
        <v>0</v>
      </c>
      <c r="CD1218" s="31">
        <f t="shared" si="491"/>
        <v>4.5840604600000001E-2</v>
      </c>
      <c r="CE1218" s="31">
        <f t="shared" si="492"/>
        <v>0</v>
      </c>
      <c r="CF1218" s="85" t="s">
        <v>1403</v>
      </c>
    </row>
    <row r="1219" spans="1:84" ht="49.5" customHeight="1" x14ac:dyDescent="0.2">
      <c r="A1219" s="103" t="s">
        <v>162</v>
      </c>
      <c r="B1219" s="102" t="s">
        <v>2497</v>
      </c>
      <c r="C1219" s="104" t="s">
        <v>2498</v>
      </c>
      <c r="D1219" s="63">
        <v>2018</v>
      </c>
      <c r="E1219" s="63">
        <v>2018</v>
      </c>
      <c r="F1219" s="63" t="s">
        <v>1358</v>
      </c>
      <c r="G1219" s="64">
        <v>0</v>
      </c>
      <c r="H1219" s="64">
        <f t="shared" si="479"/>
        <v>0.14028238839999999</v>
      </c>
      <c r="I1219" s="64" t="s">
        <v>1358</v>
      </c>
      <c r="J1219" s="64">
        <f t="shared" si="493"/>
        <v>2.1548753978494622E-2</v>
      </c>
      <c r="K1219" s="31">
        <f t="shared" si="480"/>
        <v>0.14028238839999999</v>
      </c>
      <c r="L1219" s="31" t="s">
        <v>2627</v>
      </c>
      <c r="M1219" s="64">
        <v>0</v>
      </c>
      <c r="N1219" s="31">
        <v>0</v>
      </c>
      <c r="O1219" s="65">
        <v>0</v>
      </c>
      <c r="P1219" s="28">
        <v>0</v>
      </c>
      <c r="Q1219" s="28">
        <v>0</v>
      </c>
      <c r="R1219" s="31">
        <v>0</v>
      </c>
      <c r="S1219" s="31">
        <f t="shared" si="477"/>
        <v>0</v>
      </c>
      <c r="T1219" s="31">
        <f t="shared" si="478"/>
        <v>0.14028238839999999</v>
      </c>
      <c r="U1219" s="31">
        <f t="shared" si="482"/>
        <v>0</v>
      </c>
      <c r="V1219" s="31">
        <f t="shared" si="481"/>
        <v>0</v>
      </c>
      <c r="W1219" s="31">
        <f t="shared" si="494"/>
        <v>0</v>
      </c>
      <c r="X1219" s="31">
        <v>0</v>
      </c>
      <c r="Y1219" s="28">
        <v>0</v>
      </c>
      <c r="Z1219" s="28">
        <v>0</v>
      </c>
      <c r="AA1219" s="28">
        <v>0</v>
      </c>
      <c r="AB1219" s="28">
        <v>0</v>
      </c>
      <c r="AC1219" s="28">
        <v>0</v>
      </c>
      <c r="AD1219" s="28">
        <v>0</v>
      </c>
      <c r="AE1219" s="28">
        <v>0</v>
      </c>
      <c r="AF1219" s="28">
        <v>0</v>
      </c>
      <c r="AG1219" s="28">
        <v>0</v>
      </c>
      <c r="AH1219" s="28">
        <v>0</v>
      </c>
      <c r="AI1219" s="28">
        <v>0</v>
      </c>
      <c r="AJ1219" s="28">
        <v>0</v>
      </c>
      <c r="AK1219" s="28">
        <v>0</v>
      </c>
      <c r="AL1219" s="28">
        <v>0</v>
      </c>
      <c r="AM1219" s="28">
        <v>0</v>
      </c>
      <c r="AN1219" s="28">
        <v>0</v>
      </c>
      <c r="AO1219" s="28">
        <v>0</v>
      </c>
      <c r="AP1219" s="28">
        <v>0</v>
      </c>
      <c r="AQ1219" s="28">
        <v>0</v>
      </c>
      <c r="AR1219" s="28">
        <v>0</v>
      </c>
      <c r="AS1219" s="28">
        <v>0</v>
      </c>
      <c r="AT1219" s="28">
        <v>0</v>
      </c>
      <c r="AU1219" s="28">
        <v>0</v>
      </c>
      <c r="AV1219" s="28">
        <v>0</v>
      </c>
      <c r="AW1219" s="28">
        <v>0</v>
      </c>
      <c r="AX1219" s="28">
        <v>0</v>
      </c>
      <c r="AY1219" s="28">
        <v>0</v>
      </c>
      <c r="AZ1219" s="28">
        <v>0</v>
      </c>
      <c r="BA1219" s="28">
        <v>0</v>
      </c>
      <c r="BB1219" s="28">
        <v>0</v>
      </c>
      <c r="BC1219" s="28">
        <v>0</v>
      </c>
      <c r="BD1219" s="28">
        <v>0</v>
      </c>
      <c r="BE1219" s="28">
        <v>0</v>
      </c>
      <c r="BF1219" s="28">
        <v>0</v>
      </c>
      <c r="BG1219" s="28">
        <v>0.14028238839999999</v>
      </c>
      <c r="BH1219" s="28">
        <v>0</v>
      </c>
      <c r="BI1219" s="28">
        <v>0</v>
      </c>
      <c r="BJ1219" s="28">
        <v>0.14028238839999999</v>
      </c>
      <c r="BK1219" s="28">
        <v>0</v>
      </c>
      <c r="BL1219" s="28">
        <v>0</v>
      </c>
      <c r="BM1219" s="28">
        <v>0</v>
      </c>
      <c r="BN1219" s="28">
        <v>0</v>
      </c>
      <c r="BO1219" s="28">
        <v>0</v>
      </c>
      <c r="BP1219" s="28">
        <v>0</v>
      </c>
      <c r="BQ1219" s="28">
        <v>0</v>
      </c>
      <c r="BR1219" s="28">
        <v>0</v>
      </c>
      <c r="BS1219" s="28">
        <v>0</v>
      </c>
      <c r="BT1219" s="28">
        <v>0</v>
      </c>
      <c r="BU1219" s="28">
        <v>0</v>
      </c>
      <c r="BV1219" s="31">
        <f t="shared" si="487"/>
        <v>0.14028238839999999</v>
      </c>
      <c r="BW1219" s="31">
        <f t="shared" si="483"/>
        <v>0</v>
      </c>
      <c r="BX1219" s="31">
        <f t="shared" si="484"/>
        <v>0</v>
      </c>
      <c r="BY1219" s="31">
        <f t="shared" si="485"/>
        <v>0.14028238839999999</v>
      </c>
      <c r="BZ1219" s="31">
        <f t="shared" si="486"/>
        <v>0</v>
      </c>
      <c r="CA1219" s="31">
        <f t="shared" si="488"/>
        <v>0.14028238839999999</v>
      </c>
      <c r="CB1219" s="31">
        <f t="shared" si="489"/>
        <v>0</v>
      </c>
      <c r="CC1219" s="31">
        <f t="shared" si="490"/>
        <v>0</v>
      </c>
      <c r="CD1219" s="31">
        <f t="shared" si="491"/>
        <v>0.14028238839999999</v>
      </c>
      <c r="CE1219" s="31">
        <f t="shared" si="492"/>
        <v>0</v>
      </c>
      <c r="CF1219" s="85" t="s">
        <v>1403</v>
      </c>
    </row>
    <row r="1220" spans="1:84" ht="49.5" customHeight="1" x14ac:dyDescent="0.2">
      <c r="A1220" s="103" t="s">
        <v>162</v>
      </c>
      <c r="B1220" s="102" t="s">
        <v>2499</v>
      </c>
      <c r="C1220" s="104" t="s">
        <v>2500</v>
      </c>
      <c r="D1220" s="63">
        <v>2018</v>
      </c>
      <c r="E1220" s="63">
        <v>2018</v>
      </c>
      <c r="F1220" s="63" t="s">
        <v>1358</v>
      </c>
      <c r="G1220" s="64">
        <v>0</v>
      </c>
      <c r="H1220" s="64">
        <f t="shared" si="479"/>
        <v>0.37498910839999999</v>
      </c>
      <c r="I1220" s="64" t="s">
        <v>1358</v>
      </c>
      <c r="J1220" s="64">
        <f t="shared" si="493"/>
        <v>5.7602013579109067E-2</v>
      </c>
      <c r="K1220" s="31">
        <f t="shared" si="480"/>
        <v>0.37498910839999999</v>
      </c>
      <c r="L1220" s="31" t="s">
        <v>2627</v>
      </c>
      <c r="M1220" s="64">
        <v>0</v>
      </c>
      <c r="N1220" s="31">
        <v>0</v>
      </c>
      <c r="O1220" s="65">
        <v>0</v>
      </c>
      <c r="P1220" s="28">
        <v>0</v>
      </c>
      <c r="Q1220" s="28">
        <v>0</v>
      </c>
      <c r="R1220" s="31">
        <v>0</v>
      </c>
      <c r="S1220" s="31">
        <f t="shared" si="477"/>
        <v>0</v>
      </c>
      <c r="T1220" s="31">
        <f t="shared" si="478"/>
        <v>0.37498910839999999</v>
      </c>
      <c r="U1220" s="31">
        <f t="shared" si="482"/>
        <v>0</v>
      </c>
      <c r="V1220" s="31">
        <f t="shared" si="481"/>
        <v>0</v>
      </c>
      <c r="W1220" s="31">
        <f t="shared" si="494"/>
        <v>0</v>
      </c>
      <c r="X1220" s="31">
        <v>0</v>
      </c>
      <c r="Y1220" s="28">
        <v>0</v>
      </c>
      <c r="Z1220" s="28">
        <v>0</v>
      </c>
      <c r="AA1220" s="28">
        <v>0</v>
      </c>
      <c r="AB1220" s="28">
        <v>0</v>
      </c>
      <c r="AC1220" s="28">
        <v>0</v>
      </c>
      <c r="AD1220" s="28">
        <v>0</v>
      </c>
      <c r="AE1220" s="28">
        <v>0</v>
      </c>
      <c r="AF1220" s="28">
        <v>0</v>
      </c>
      <c r="AG1220" s="28">
        <v>0</v>
      </c>
      <c r="AH1220" s="28">
        <v>0</v>
      </c>
      <c r="AI1220" s="28">
        <v>0</v>
      </c>
      <c r="AJ1220" s="28">
        <v>0</v>
      </c>
      <c r="AK1220" s="28">
        <v>0</v>
      </c>
      <c r="AL1220" s="28">
        <v>0</v>
      </c>
      <c r="AM1220" s="28">
        <v>0</v>
      </c>
      <c r="AN1220" s="28">
        <v>0</v>
      </c>
      <c r="AO1220" s="28">
        <v>0</v>
      </c>
      <c r="AP1220" s="28">
        <v>0</v>
      </c>
      <c r="AQ1220" s="28">
        <v>0</v>
      </c>
      <c r="AR1220" s="28">
        <v>0</v>
      </c>
      <c r="AS1220" s="28">
        <v>0</v>
      </c>
      <c r="AT1220" s="28">
        <v>0</v>
      </c>
      <c r="AU1220" s="28">
        <v>0</v>
      </c>
      <c r="AV1220" s="28">
        <v>0</v>
      </c>
      <c r="AW1220" s="28">
        <v>0</v>
      </c>
      <c r="AX1220" s="28">
        <v>0</v>
      </c>
      <c r="AY1220" s="28">
        <v>0</v>
      </c>
      <c r="AZ1220" s="28">
        <v>0</v>
      </c>
      <c r="BA1220" s="28">
        <v>0</v>
      </c>
      <c r="BB1220" s="28">
        <v>0</v>
      </c>
      <c r="BC1220" s="28">
        <v>0</v>
      </c>
      <c r="BD1220" s="28">
        <v>0</v>
      </c>
      <c r="BE1220" s="28">
        <v>0</v>
      </c>
      <c r="BF1220" s="28">
        <v>0</v>
      </c>
      <c r="BG1220" s="28">
        <v>0.37498910839999999</v>
      </c>
      <c r="BH1220" s="28">
        <v>0</v>
      </c>
      <c r="BI1220" s="28">
        <v>0</v>
      </c>
      <c r="BJ1220" s="28">
        <v>0.37498910839999999</v>
      </c>
      <c r="BK1220" s="28">
        <v>0</v>
      </c>
      <c r="BL1220" s="28">
        <v>0</v>
      </c>
      <c r="BM1220" s="28">
        <v>0</v>
      </c>
      <c r="BN1220" s="28">
        <v>0</v>
      </c>
      <c r="BO1220" s="28">
        <v>0</v>
      </c>
      <c r="BP1220" s="28">
        <v>0</v>
      </c>
      <c r="BQ1220" s="28">
        <v>0</v>
      </c>
      <c r="BR1220" s="28">
        <v>0</v>
      </c>
      <c r="BS1220" s="28">
        <v>0</v>
      </c>
      <c r="BT1220" s="28">
        <v>0</v>
      </c>
      <c r="BU1220" s="28">
        <v>0</v>
      </c>
      <c r="BV1220" s="31">
        <f t="shared" si="487"/>
        <v>0.37498910839999999</v>
      </c>
      <c r="BW1220" s="31">
        <f t="shared" si="483"/>
        <v>0</v>
      </c>
      <c r="BX1220" s="31">
        <f t="shared" si="484"/>
        <v>0</v>
      </c>
      <c r="BY1220" s="31">
        <f t="shared" si="485"/>
        <v>0.37498910839999999</v>
      </c>
      <c r="BZ1220" s="31">
        <f t="shared" si="486"/>
        <v>0</v>
      </c>
      <c r="CA1220" s="31">
        <f t="shared" si="488"/>
        <v>0.37498910839999999</v>
      </c>
      <c r="CB1220" s="31">
        <f t="shared" si="489"/>
        <v>0</v>
      </c>
      <c r="CC1220" s="31">
        <f t="shared" si="490"/>
        <v>0</v>
      </c>
      <c r="CD1220" s="31">
        <f t="shared" si="491"/>
        <v>0.37498910839999999</v>
      </c>
      <c r="CE1220" s="31">
        <f t="shared" si="492"/>
        <v>0</v>
      </c>
      <c r="CF1220" s="85" t="s">
        <v>1403</v>
      </c>
    </row>
    <row r="1221" spans="1:84" ht="49.5" customHeight="1" x14ac:dyDescent="0.2">
      <c r="A1221" s="103" t="s">
        <v>162</v>
      </c>
      <c r="B1221" s="102" t="s">
        <v>2501</v>
      </c>
      <c r="C1221" s="104" t="s">
        <v>2502</v>
      </c>
      <c r="D1221" s="63">
        <v>2018</v>
      </c>
      <c r="E1221" s="63">
        <v>2018</v>
      </c>
      <c r="F1221" s="63" t="s">
        <v>1358</v>
      </c>
      <c r="G1221" s="64">
        <v>0</v>
      </c>
      <c r="H1221" s="64">
        <f t="shared" si="479"/>
        <v>0.24804312719999999</v>
      </c>
      <c r="I1221" s="64" t="s">
        <v>1358</v>
      </c>
      <c r="J1221" s="64">
        <f t="shared" si="493"/>
        <v>3.8101862857142857E-2</v>
      </c>
      <c r="K1221" s="31">
        <f t="shared" si="480"/>
        <v>0.24804312719999999</v>
      </c>
      <c r="L1221" s="31" t="s">
        <v>2627</v>
      </c>
      <c r="M1221" s="64">
        <v>0</v>
      </c>
      <c r="N1221" s="31">
        <v>0</v>
      </c>
      <c r="O1221" s="65">
        <v>0</v>
      </c>
      <c r="P1221" s="28">
        <v>0</v>
      </c>
      <c r="Q1221" s="28">
        <v>0</v>
      </c>
      <c r="R1221" s="31">
        <v>0</v>
      </c>
      <c r="S1221" s="31">
        <f t="shared" si="477"/>
        <v>0</v>
      </c>
      <c r="T1221" s="31">
        <f t="shared" si="478"/>
        <v>0.24804312719999999</v>
      </c>
      <c r="U1221" s="31">
        <f t="shared" si="482"/>
        <v>0</v>
      </c>
      <c r="V1221" s="31">
        <f t="shared" si="481"/>
        <v>0</v>
      </c>
      <c r="W1221" s="31">
        <f t="shared" si="494"/>
        <v>0</v>
      </c>
      <c r="X1221" s="31">
        <v>0</v>
      </c>
      <c r="Y1221" s="28">
        <v>0</v>
      </c>
      <c r="Z1221" s="28">
        <v>0</v>
      </c>
      <c r="AA1221" s="28">
        <v>0</v>
      </c>
      <c r="AB1221" s="28">
        <v>0</v>
      </c>
      <c r="AC1221" s="28">
        <v>0</v>
      </c>
      <c r="AD1221" s="28">
        <v>0</v>
      </c>
      <c r="AE1221" s="28">
        <v>0</v>
      </c>
      <c r="AF1221" s="28">
        <v>0</v>
      </c>
      <c r="AG1221" s="28">
        <v>0</v>
      </c>
      <c r="AH1221" s="28">
        <v>0</v>
      </c>
      <c r="AI1221" s="28">
        <v>0</v>
      </c>
      <c r="AJ1221" s="28">
        <v>0</v>
      </c>
      <c r="AK1221" s="28">
        <v>0</v>
      </c>
      <c r="AL1221" s="28">
        <v>0</v>
      </c>
      <c r="AM1221" s="28">
        <v>0</v>
      </c>
      <c r="AN1221" s="28">
        <v>0</v>
      </c>
      <c r="AO1221" s="28">
        <v>0</v>
      </c>
      <c r="AP1221" s="28">
        <v>0</v>
      </c>
      <c r="AQ1221" s="28">
        <v>0</v>
      </c>
      <c r="AR1221" s="28">
        <v>0</v>
      </c>
      <c r="AS1221" s="28">
        <v>0</v>
      </c>
      <c r="AT1221" s="28">
        <v>0</v>
      </c>
      <c r="AU1221" s="28">
        <v>0</v>
      </c>
      <c r="AV1221" s="28">
        <v>0</v>
      </c>
      <c r="AW1221" s="28">
        <v>0</v>
      </c>
      <c r="AX1221" s="28">
        <v>0</v>
      </c>
      <c r="AY1221" s="28">
        <v>0</v>
      </c>
      <c r="AZ1221" s="28">
        <v>0</v>
      </c>
      <c r="BA1221" s="28">
        <v>0</v>
      </c>
      <c r="BB1221" s="28">
        <v>0</v>
      </c>
      <c r="BC1221" s="28">
        <v>0</v>
      </c>
      <c r="BD1221" s="28">
        <v>0</v>
      </c>
      <c r="BE1221" s="28">
        <v>0</v>
      </c>
      <c r="BF1221" s="28">
        <v>0</v>
      </c>
      <c r="BG1221" s="28">
        <v>0.24804312719999999</v>
      </c>
      <c r="BH1221" s="28">
        <v>0</v>
      </c>
      <c r="BI1221" s="28">
        <v>0</v>
      </c>
      <c r="BJ1221" s="28">
        <v>0.24804312719999999</v>
      </c>
      <c r="BK1221" s="28">
        <v>0</v>
      </c>
      <c r="BL1221" s="28">
        <v>0</v>
      </c>
      <c r="BM1221" s="28">
        <v>0</v>
      </c>
      <c r="BN1221" s="28">
        <v>0</v>
      </c>
      <c r="BO1221" s="28">
        <v>0</v>
      </c>
      <c r="BP1221" s="28">
        <v>0</v>
      </c>
      <c r="BQ1221" s="28">
        <v>0</v>
      </c>
      <c r="BR1221" s="28">
        <v>0</v>
      </c>
      <c r="BS1221" s="28">
        <v>0</v>
      </c>
      <c r="BT1221" s="28">
        <v>0</v>
      </c>
      <c r="BU1221" s="28">
        <v>0</v>
      </c>
      <c r="BV1221" s="31">
        <f t="shared" si="487"/>
        <v>0.24804312719999999</v>
      </c>
      <c r="BW1221" s="31">
        <f t="shared" si="483"/>
        <v>0</v>
      </c>
      <c r="BX1221" s="31">
        <f t="shared" si="484"/>
        <v>0</v>
      </c>
      <c r="BY1221" s="31">
        <f t="shared" si="485"/>
        <v>0.24804312719999999</v>
      </c>
      <c r="BZ1221" s="31">
        <f t="shared" si="486"/>
        <v>0</v>
      </c>
      <c r="CA1221" s="31">
        <f t="shared" si="488"/>
        <v>0.24804312719999999</v>
      </c>
      <c r="CB1221" s="31">
        <f t="shared" si="489"/>
        <v>0</v>
      </c>
      <c r="CC1221" s="31">
        <f t="shared" si="490"/>
        <v>0</v>
      </c>
      <c r="CD1221" s="31">
        <f t="shared" si="491"/>
        <v>0.24804312719999999</v>
      </c>
      <c r="CE1221" s="31">
        <f t="shared" si="492"/>
        <v>0</v>
      </c>
      <c r="CF1221" s="85" t="s">
        <v>1403</v>
      </c>
    </row>
    <row r="1222" spans="1:84" ht="49.5" customHeight="1" x14ac:dyDescent="0.2">
      <c r="A1222" s="103" t="s">
        <v>162</v>
      </c>
      <c r="B1222" s="102" t="s">
        <v>2503</v>
      </c>
      <c r="C1222" s="104" t="s">
        <v>2504</v>
      </c>
      <c r="D1222" s="63">
        <v>2018</v>
      </c>
      <c r="E1222" s="63">
        <v>2018</v>
      </c>
      <c r="F1222" s="63" t="s">
        <v>1358</v>
      </c>
      <c r="G1222" s="64">
        <v>0</v>
      </c>
      <c r="H1222" s="64">
        <f t="shared" si="479"/>
        <v>0.33634311719999999</v>
      </c>
      <c r="I1222" s="64" t="s">
        <v>1358</v>
      </c>
      <c r="J1222" s="64">
        <f t="shared" si="493"/>
        <v>5.1665609400921658E-2</v>
      </c>
      <c r="K1222" s="31">
        <f t="shared" si="480"/>
        <v>0.33634311719999999</v>
      </c>
      <c r="L1222" s="31" t="s">
        <v>2627</v>
      </c>
      <c r="M1222" s="64">
        <v>0</v>
      </c>
      <c r="N1222" s="31">
        <v>0</v>
      </c>
      <c r="O1222" s="65">
        <v>0</v>
      </c>
      <c r="P1222" s="28">
        <v>0</v>
      </c>
      <c r="Q1222" s="28">
        <v>0</v>
      </c>
      <c r="R1222" s="31">
        <v>0</v>
      </c>
      <c r="S1222" s="31">
        <f t="shared" si="477"/>
        <v>0</v>
      </c>
      <c r="T1222" s="31">
        <f t="shared" si="478"/>
        <v>0.33634311719999999</v>
      </c>
      <c r="U1222" s="31">
        <f t="shared" si="482"/>
        <v>0</v>
      </c>
      <c r="V1222" s="31">
        <f t="shared" si="481"/>
        <v>0</v>
      </c>
      <c r="W1222" s="31">
        <f t="shared" si="494"/>
        <v>0</v>
      </c>
      <c r="X1222" s="31">
        <v>0</v>
      </c>
      <c r="Y1222" s="28">
        <v>0</v>
      </c>
      <c r="Z1222" s="28">
        <v>0</v>
      </c>
      <c r="AA1222" s="28">
        <v>0</v>
      </c>
      <c r="AB1222" s="28">
        <v>0</v>
      </c>
      <c r="AC1222" s="28">
        <v>0</v>
      </c>
      <c r="AD1222" s="28">
        <v>0</v>
      </c>
      <c r="AE1222" s="28">
        <v>0</v>
      </c>
      <c r="AF1222" s="28">
        <v>0</v>
      </c>
      <c r="AG1222" s="28">
        <v>0</v>
      </c>
      <c r="AH1222" s="28">
        <v>0</v>
      </c>
      <c r="AI1222" s="28">
        <v>0</v>
      </c>
      <c r="AJ1222" s="28">
        <v>0</v>
      </c>
      <c r="AK1222" s="28">
        <v>0</v>
      </c>
      <c r="AL1222" s="28">
        <v>0</v>
      </c>
      <c r="AM1222" s="28">
        <v>0</v>
      </c>
      <c r="AN1222" s="28">
        <v>0</v>
      </c>
      <c r="AO1222" s="28">
        <v>0</v>
      </c>
      <c r="AP1222" s="28">
        <v>0</v>
      </c>
      <c r="AQ1222" s="28">
        <v>0</v>
      </c>
      <c r="AR1222" s="28">
        <v>0</v>
      </c>
      <c r="AS1222" s="28">
        <v>0</v>
      </c>
      <c r="AT1222" s="28">
        <v>0</v>
      </c>
      <c r="AU1222" s="28">
        <v>0</v>
      </c>
      <c r="AV1222" s="28">
        <v>0</v>
      </c>
      <c r="AW1222" s="28">
        <v>0</v>
      </c>
      <c r="AX1222" s="28">
        <v>0</v>
      </c>
      <c r="AY1222" s="28">
        <v>0</v>
      </c>
      <c r="AZ1222" s="28">
        <v>0</v>
      </c>
      <c r="BA1222" s="28">
        <v>0</v>
      </c>
      <c r="BB1222" s="28">
        <v>0</v>
      </c>
      <c r="BC1222" s="28">
        <v>0</v>
      </c>
      <c r="BD1222" s="28">
        <v>0</v>
      </c>
      <c r="BE1222" s="28">
        <v>0</v>
      </c>
      <c r="BF1222" s="28">
        <v>0</v>
      </c>
      <c r="BG1222" s="28">
        <v>0.33634311719999999</v>
      </c>
      <c r="BH1222" s="28">
        <v>0</v>
      </c>
      <c r="BI1222" s="28">
        <v>0</v>
      </c>
      <c r="BJ1222" s="28">
        <v>0.33634311719999999</v>
      </c>
      <c r="BK1222" s="28">
        <v>0</v>
      </c>
      <c r="BL1222" s="28">
        <v>0</v>
      </c>
      <c r="BM1222" s="28">
        <v>0</v>
      </c>
      <c r="BN1222" s="28">
        <v>0</v>
      </c>
      <c r="BO1222" s="28">
        <v>0</v>
      </c>
      <c r="BP1222" s="28">
        <v>0</v>
      </c>
      <c r="BQ1222" s="28">
        <v>0</v>
      </c>
      <c r="BR1222" s="28">
        <v>0</v>
      </c>
      <c r="BS1222" s="28">
        <v>0</v>
      </c>
      <c r="BT1222" s="28">
        <v>0</v>
      </c>
      <c r="BU1222" s="28">
        <v>0</v>
      </c>
      <c r="BV1222" s="31">
        <f t="shared" si="487"/>
        <v>0.33634311719999999</v>
      </c>
      <c r="BW1222" s="31">
        <f t="shared" si="483"/>
        <v>0</v>
      </c>
      <c r="BX1222" s="31">
        <f t="shared" si="484"/>
        <v>0</v>
      </c>
      <c r="BY1222" s="31">
        <f t="shared" si="485"/>
        <v>0.33634311719999999</v>
      </c>
      <c r="BZ1222" s="31">
        <f t="shared" si="486"/>
        <v>0</v>
      </c>
      <c r="CA1222" s="31">
        <f t="shared" si="488"/>
        <v>0.33634311719999999</v>
      </c>
      <c r="CB1222" s="31">
        <f t="shared" si="489"/>
        <v>0</v>
      </c>
      <c r="CC1222" s="31">
        <f t="shared" si="490"/>
        <v>0</v>
      </c>
      <c r="CD1222" s="31">
        <f t="shared" si="491"/>
        <v>0.33634311719999999</v>
      </c>
      <c r="CE1222" s="31">
        <f t="shared" si="492"/>
        <v>0</v>
      </c>
      <c r="CF1222" s="85" t="s">
        <v>1403</v>
      </c>
    </row>
    <row r="1223" spans="1:84" ht="49.5" customHeight="1" x14ac:dyDescent="0.2">
      <c r="A1223" s="103" t="s">
        <v>162</v>
      </c>
      <c r="B1223" s="102" t="s">
        <v>2505</v>
      </c>
      <c r="C1223" s="104" t="s">
        <v>2506</v>
      </c>
      <c r="D1223" s="63">
        <v>2018</v>
      </c>
      <c r="E1223" s="63">
        <v>2018</v>
      </c>
      <c r="F1223" s="63" t="s">
        <v>1358</v>
      </c>
      <c r="G1223" s="64">
        <v>0</v>
      </c>
      <c r="H1223" s="64">
        <f t="shared" si="479"/>
        <v>0.90604036759999995</v>
      </c>
      <c r="I1223" s="64" t="s">
        <v>1358</v>
      </c>
      <c r="J1223" s="64">
        <f t="shared" si="493"/>
        <v>0.13917670777265745</v>
      </c>
      <c r="K1223" s="31">
        <f t="shared" si="480"/>
        <v>0.90604036759999995</v>
      </c>
      <c r="L1223" s="31" t="s">
        <v>2627</v>
      </c>
      <c r="M1223" s="64">
        <v>0</v>
      </c>
      <c r="N1223" s="31">
        <v>0</v>
      </c>
      <c r="O1223" s="65">
        <v>0</v>
      </c>
      <c r="P1223" s="28">
        <v>0</v>
      </c>
      <c r="Q1223" s="28">
        <v>0</v>
      </c>
      <c r="R1223" s="31">
        <v>0</v>
      </c>
      <c r="S1223" s="31">
        <f t="shared" si="477"/>
        <v>0</v>
      </c>
      <c r="T1223" s="31">
        <f t="shared" si="478"/>
        <v>0.90604036759999995</v>
      </c>
      <c r="U1223" s="31">
        <f t="shared" si="482"/>
        <v>0</v>
      </c>
      <c r="V1223" s="31">
        <f t="shared" si="481"/>
        <v>0</v>
      </c>
      <c r="W1223" s="31">
        <f t="shared" si="494"/>
        <v>0</v>
      </c>
      <c r="X1223" s="31">
        <v>0</v>
      </c>
      <c r="Y1223" s="28">
        <v>0</v>
      </c>
      <c r="Z1223" s="28">
        <v>0</v>
      </c>
      <c r="AA1223" s="28">
        <v>0</v>
      </c>
      <c r="AB1223" s="28">
        <v>0</v>
      </c>
      <c r="AC1223" s="28">
        <v>0</v>
      </c>
      <c r="AD1223" s="28">
        <v>0</v>
      </c>
      <c r="AE1223" s="28">
        <v>0</v>
      </c>
      <c r="AF1223" s="28">
        <v>0</v>
      </c>
      <c r="AG1223" s="28">
        <v>0</v>
      </c>
      <c r="AH1223" s="28">
        <v>0</v>
      </c>
      <c r="AI1223" s="28">
        <v>0</v>
      </c>
      <c r="AJ1223" s="28">
        <v>0</v>
      </c>
      <c r="AK1223" s="28">
        <v>0</v>
      </c>
      <c r="AL1223" s="28">
        <v>0</v>
      </c>
      <c r="AM1223" s="28">
        <v>0</v>
      </c>
      <c r="AN1223" s="28">
        <v>0</v>
      </c>
      <c r="AO1223" s="28">
        <v>0</v>
      </c>
      <c r="AP1223" s="28">
        <v>0</v>
      </c>
      <c r="AQ1223" s="28">
        <v>0</v>
      </c>
      <c r="AR1223" s="28">
        <v>0</v>
      </c>
      <c r="AS1223" s="28">
        <v>0</v>
      </c>
      <c r="AT1223" s="28">
        <v>0</v>
      </c>
      <c r="AU1223" s="28">
        <v>0</v>
      </c>
      <c r="AV1223" s="28">
        <v>0</v>
      </c>
      <c r="AW1223" s="28">
        <v>0</v>
      </c>
      <c r="AX1223" s="28">
        <v>0</v>
      </c>
      <c r="AY1223" s="28">
        <v>0</v>
      </c>
      <c r="AZ1223" s="28">
        <v>0</v>
      </c>
      <c r="BA1223" s="28">
        <v>0</v>
      </c>
      <c r="BB1223" s="28">
        <v>0</v>
      </c>
      <c r="BC1223" s="28">
        <v>0</v>
      </c>
      <c r="BD1223" s="28">
        <v>0</v>
      </c>
      <c r="BE1223" s="28">
        <v>0</v>
      </c>
      <c r="BF1223" s="28">
        <v>0</v>
      </c>
      <c r="BG1223" s="28">
        <v>0.90604036759999995</v>
      </c>
      <c r="BH1223" s="28">
        <v>0</v>
      </c>
      <c r="BI1223" s="28">
        <v>0</v>
      </c>
      <c r="BJ1223" s="28">
        <v>0.90604036759999995</v>
      </c>
      <c r="BK1223" s="28">
        <v>0</v>
      </c>
      <c r="BL1223" s="28">
        <v>0</v>
      </c>
      <c r="BM1223" s="28">
        <v>0</v>
      </c>
      <c r="BN1223" s="28">
        <v>0</v>
      </c>
      <c r="BO1223" s="28">
        <v>0</v>
      </c>
      <c r="BP1223" s="28">
        <v>0</v>
      </c>
      <c r="BQ1223" s="28">
        <v>0</v>
      </c>
      <c r="BR1223" s="28">
        <v>0</v>
      </c>
      <c r="BS1223" s="28">
        <v>0</v>
      </c>
      <c r="BT1223" s="28">
        <v>0</v>
      </c>
      <c r="BU1223" s="28">
        <v>0</v>
      </c>
      <c r="BV1223" s="31">
        <f t="shared" si="487"/>
        <v>0.90604036759999995</v>
      </c>
      <c r="BW1223" s="31">
        <f t="shared" si="483"/>
        <v>0</v>
      </c>
      <c r="BX1223" s="31">
        <f t="shared" si="484"/>
        <v>0</v>
      </c>
      <c r="BY1223" s="31">
        <f t="shared" si="485"/>
        <v>0.90604036759999995</v>
      </c>
      <c r="BZ1223" s="31">
        <f t="shared" si="486"/>
        <v>0</v>
      </c>
      <c r="CA1223" s="31">
        <f t="shared" si="488"/>
        <v>0.90604036759999995</v>
      </c>
      <c r="CB1223" s="31">
        <f t="shared" si="489"/>
        <v>0</v>
      </c>
      <c r="CC1223" s="31">
        <f t="shared" si="490"/>
        <v>0</v>
      </c>
      <c r="CD1223" s="31">
        <f t="shared" si="491"/>
        <v>0.90604036759999995</v>
      </c>
      <c r="CE1223" s="31">
        <f t="shared" si="492"/>
        <v>0</v>
      </c>
      <c r="CF1223" s="85" t="s">
        <v>1403</v>
      </c>
    </row>
    <row r="1224" spans="1:84" ht="49.5" customHeight="1" x14ac:dyDescent="0.2">
      <c r="A1224" s="103" t="s">
        <v>162</v>
      </c>
      <c r="B1224" s="102" t="s">
        <v>2507</v>
      </c>
      <c r="C1224" s="104" t="s">
        <v>2508</v>
      </c>
      <c r="D1224" s="63">
        <v>2018</v>
      </c>
      <c r="E1224" s="63">
        <v>2018</v>
      </c>
      <c r="F1224" s="63" t="s">
        <v>1358</v>
      </c>
      <c r="G1224" s="64">
        <v>0</v>
      </c>
      <c r="H1224" s="64">
        <f t="shared" si="479"/>
        <v>5.6403091399999987E-2</v>
      </c>
      <c r="I1224" s="64" t="s">
        <v>1358</v>
      </c>
      <c r="J1224" s="64">
        <f t="shared" si="493"/>
        <v>8.6640693394777254E-3</v>
      </c>
      <c r="K1224" s="31">
        <f t="shared" si="480"/>
        <v>5.6403091399999987E-2</v>
      </c>
      <c r="L1224" s="31" t="s">
        <v>2627</v>
      </c>
      <c r="M1224" s="64">
        <v>0</v>
      </c>
      <c r="N1224" s="31">
        <v>0</v>
      </c>
      <c r="O1224" s="65">
        <v>0</v>
      </c>
      <c r="P1224" s="28">
        <v>0</v>
      </c>
      <c r="Q1224" s="28">
        <v>0</v>
      </c>
      <c r="R1224" s="31">
        <v>0</v>
      </c>
      <c r="S1224" s="31">
        <f t="shared" si="477"/>
        <v>0</v>
      </c>
      <c r="T1224" s="31">
        <f t="shared" si="478"/>
        <v>5.6403091399999987E-2</v>
      </c>
      <c r="U1224" s="31">
        <f t="shared" si="482"/>
        <v>0</v>
      </c>
      <c r="V1224" s="31">
        <f t="shared" si="481"/>
        <v>0</v>
      </c>
      <c r="W1224" s="31">
        <f t="shared" si="494"/>
        <v>0</v>
      </c>
      <c r="X1224" s="31">
        <v>0</v>
      </c>
      <c r="Y1224" s="28">
        <v>0</v>
      </c>
      <c r="Z1224" s="28">
        <v>0</v>
      </c>
      <c r="AA1224" s="28">
        <v>0</v>
      </c>
      <c r="AB1224" s="28">
        <v>0</v>
      </c>
      <c r="AC1224" s="28">
        <v>0</v>
      </c>
      <c r="AD1224" s="28">
        <v>0</v>
      </c>
      <c r="AE1224" s="28">
        <v>0</v>
      </c>
      <c r="AF1224" s="28">
        <v>0</v>
      </c>
      <c r="AG1224" s="28">
        <v>0</v>
      </c>
      <c r="AH1224" s="28">
        <v>0</v>
      </c>
      <c r="AI1224" s="28">
        <v>0</v>
      </c>
      <c r="AJ1224" s="28">
        <v>0</v>
      </c>
      <c r="AK1224" s="28">
        <v>0</v>
      </c>
      <c r="AL1224" s="28">
        <v>0</v>
      </c>
      <c r="AM1224" s="28">
        <v>0</v>
      </c>
      <c r="AN1224" s="28">
        <v>0</v>
      </c>
      <c r="AO1224" s="28">
        <v>0</v>
      </c>
      <c r="AP1224" s="28">
        <v>0</v>
      </c>
      <c r="AQ1224" s="28">
        <v>0</v>
      </c>
      <c r="AR1224" s="28">
        <v>0</v>
      </c>
      <c r="AS1224" s="28">
        <v>0</v>
      </c>
      <c r="AT1224" s="28">
        <v>0</v>
      </c>
      <c r="AU1224" s="28">
        <v>0</v>
      </c>
      <c r="AV1224" s="28">
        <v>0</v>
      </c>
      <c r="AW1224" s="28">
        <v>0</v>
      </c>
      <c r="AX1224" s="28">
        <v>0</v>
      </c>
      <c r="AY1224" s="28">
        <v>0</v>
      </c>
      <c r="AZ1224" s="28">
        <v>0</v>
      </c>
      <c r="BA1224" s="28">
        <v>0</v>
      </c>
      <c r="BB1224" s="28">
        <v>0</v>
      </c>
      <c r="BC1224" s="28">
        <v>0</v>
      </c>
      <c r="BD1224" s="28">
        <v>0</v>
      </c>
      <c r="BE1224" s="28">
        <v>0</v>
      </c>
      <c r="BF1224" s="28">
        <v>0</v>
      </c>
      <c r="BG1224" s="28">
        <v>5.6403091399999987E-2</v>
      </c>
      <c r="BH1224" s="28">
        <v>0</v>
      </c>
      <c r="BI1224" s="28">
        <v>0</v>
      </c>
      <c r="BJ1224" s="28">
        <v>5.6403091399999987E-2</v>
      </c>
      <c r="BK1224" s="28">
        <v>0</v>
      </c>
      <c r="BL1224" s="28">
        <v>0</v>
      </c>
      <c r="BM1224" s="28">
        <v>0</v>
      </c>
      <c r="BN1224" s="28">
        <v>0</v>
      </c>
      <c r="BO1224" s="28">
        <v>0</v>
      </c>
      <c r="BP1224" s="28">
        <v>0</v>
      </c>
      <c r="BQ1224" s="28">
        <v>0</v>
      </c>
      <c r="BR1224" s="28">
        <v>0</v>
      </c>
      <c r="BS1224" s="28">
        <v>0</v>
      </c>
      <c r="BT1224" s="28">
        <v>0</v>
      </c>
      <c r="BU1224" s="28">
        <v>0</v>
      </c>
      <c r="BV1224" s="31">
        <f t="shared" si="487"/>
        <v>5.6403091399999987E-2</v>
      </c>
      <c r="BW1224" s="31">
        <f t="shared" si="483"/>
        <v>0</v>
      </c>
      <c r="BX1224" s="31">
        <f t="shared" si="484"/>
        <v>0</v>
      </c>
      <c r="BY1224" s="31">
        <f t="shared" si="485"/>
        <v>5.6403091399999987E-2</v>
      </c>
      <c r="BZ1224" s="31">
        <f t="shared" si="486"/>
        <v>0</v>
      </c>
      <c r="CA1224" s="31">
        <f t="shared" si="488"/>
        <v>5.6403091399999987E-2</v>
      </c>
      <c r="CB1224" s="31">
        <f t="shared" si="489"/>
        <v>0</v>
      </c>
      <c r="CC1224" s="31">
        <f t="shared" si="490"/>
        <v>0</v>
      </c>
      <c r="CD1224" s="31">
        <f t="shared" si="491"/>
        <v>5.6403091399999987E-2</v>
      </c>
      <c r="CE1224" s="31">
        <f t="shared" si="492"/>
        <v>0</v>
      </c>
      <c r="CF1224" s="85" t="s">
        <v>1403</v>
      </c>
    </row>
    <row r="1225" spans="1:84" ht="49.5" customHeight="1" x14ac:dyDescent="0.2">
      <c r="A1225" s="103" t="s">
        <v>162</v>
      </c>
      <c r="B1225" s="102" t="s">
        <v>2509</v>
      </c>
      <c r="C1225" s="104" t="s">
        <v>2510</v>
      </c>
      <c r="D1225" s="63">
        <v>2018</v>
      </c>
      <c r="E1225" s="63">
        <v>2018</v>
      </c>
      <c r="F1225" s="63" t="s">
        <v>1358</v>
      </c>
      <c r="G1225" s="64">
        <v>0</v>
      </c>
      <c r="H1225" s="64">
        <f t="shared" si="479"/>
        <v>6.873664019999999E-2</v>
      </c>
      <c r="I1225" s="64" t="s">
        <v>1358</v>
      </c>
      <c r="J1225" s="64">
        <f t="shared" si="493"/>
        <v>1.0558623686635944E-2</v>
      </c>
      <c r="K1225" s="31">
        <f t="shared" si="480"/>
        <v>6.873664019999999E-2</v>
      </c>
      <c r="L1225" s="31" t="s">
        <v>2627</v>
      </c>
      <c r="M1225" s="64">
        <v>0</v>
      </c>
      <c r="N1225" s="31">
        <v>0</v>
      </c>
      <c r="O1225" s="65">
        <v>0</v>
      </c>
      <c r="P1225" s="28">
        <v>0</v>
      </c>
      <c r="Q1225" s="28">
        <v>0</v>
      </c>
      <c r="R1225" s="31">
        <v>0</v>
      </c>
      <c r="S1225" s="31">
        <f t="shared" si="477"/>
        <v>0</v>
      </c>
      <c r="T1225" s="31">
        <f t="shared" si="478"/>
        <v>6.873664019999999E-2</v>
      </c>
      <c r="U1225" s="31">
        <f t="shared" si="482"/>
        <v>0</v>
      </c>
      <c r="V1225" s="31">
        <f t="shared" si="481"/>
        <v>0</v>
      </c>
      <c r="W1225" s="31">
        <f t="shared" si="494"/>
        <v>0</v>
      </c>
      <c r="X1225" s="31">
        <v>0</v>
      </c>
      <c r="Y1225" s="28">
        <v>0</v>
      </c>
      <c r="Z1225" s="28">
        <v>0</v>
      </c>
      <c r="AA1225" s="28">
        <v>0</v>
      </c>
      <c r="AB1225" s="28">
        <v>0</v>
      </c>
      <c r="AC1225" s="28">
        <v>0</v>
      </c>
      <c r="AD1225" s="28">
        <v>0</v>
      </c>
      <c r="AE1225" s="28">
        <v>0</v>
      </c>
      <c r="AF1225" s="28">
        <v>0</v>
      </c>
      <c r="AG1225" s="28">
        <v>0</v>
      </c>
      <c r="AH1225" s="28">
        <v>0</v>
      </c>
      <c r="AI1225" s="28">
        <v>0</v>
      </c>
      <c r="AJ1225" s="28">
        <v>0</v>
      </c>
      <c r="AK1225" s="28">
        <v>0</v>
      </c>
      <c r="AL1225" s="28">
        <v>0</v>
      </c>
      <c r="AM1225" s="28">
        <v>0</v>
      </c>
      <c r="AN1225" s="28">
        <v>0</v>
      </c>
      <c r="AO1225" s="28">
        <v>0</v>
      </c>
      <c r="AP1225" s="28">
        <v>0</v>
      </c>
      <c r="AQ1225" s="28">
        <v>0</v>
      </c>
      <c r="AR1225" s="28">
        <v>0</v>
      </c>
      <c r="AS1225" s="28">
        <v>0</v>
      </c>
      <c r="AT1225" s="28">
        <v>0</v>
      </c>
      <c r="AU1225" s="28">
        <v>0</v>
      </c>
      <c r="AV1225" s="28">
        <v>0</v>
      </c>
      <c r="AW1225" s="28">
        <v>0</v>
      </c>
      <c r="AX1225" s="28">
        <v>0</v>
      </c>
      <c r="AY1225" s="28">
        <v>0</v>
      </c>
      <c r="AZ1225" s="28">
        <v>0</v>
      </c>
      <c r="BA1225" s="28">
        <v>0</v>
      </c>
      <c r="BB1225" s="28">
        <v>0</v>
      </c>
      <c r="BC1225" s="28">
        <v>0</v>
      </c>
      <c r="BD1225" s="28">
        <v>0</v>
      </c>
      <c r="BE1225" s="28">
        <v>0</v>
      </c>
      <c r="BF1225" s="28">
        <v>0</v>
      </c>
      <c r="BG1225" s="28">
        <v>6.873664019999999E-2</v>
      </c>
      <c r="BH1225" s="28">
        <v>0</v>
      </c>
      <c r="BI1225" s="28">
        <v>0</v>
      </c>
      <c r="BJ1225" s="28">
        <v>6.873664019999999E-2</v>
      </c>
      <c r="BK1225" s="28">
        <v>0</v>
      </c>
      <c r="BL1225" s="28">
        <v>0</v>
      </c>
      <c r="BM1225" s="28">
        <v>0</v>
      </c>
      <c r="BN1225" s="28">
        <v>0</v>
      </c>
      <c r="BO1225" s="28">
        <v>0</v>
      </c>
      <c r="BP1225" s="28">
        <v>0</v>
      </c>
      <c r="BQ1225" s="28">
        <v>0</v>
      </c>
      <c r="BR1225" s="28">
        <v>0</v>
      </c>
      <c r="BS1225" s="28">
        <v>0</v>
      </c>
      <c r="BT1225" s="28">
        <v>0</v>
      </c>
      <c r="BU1225" s="28">
        <v>0</v>
      </c>
      <c r="BV1225" s="31">
        <f t="shared" si="487"/>
        <v>6.873664019999999E-2</v>
      </c>
      <c r="BW1225" s="31">
        <f t="shared" si="483"/>
        <v>0</v>
      </c>
      <c r="BX1225" s="31">
        <f t="shared" si="484"/>
        <v>0</v>
      </c>
      <c r="BY1225" s="31">
        <f t="shared" si="485"/>
        <v>6.873664019999999E-2</v>
      </c>
      <c r="BZ1225" s="31">
        <f t="shared" si="486"/>
        <v>0</v>
      </c>
      <c r="CA1225" s="31">
        <f t="shared" si="488"/>
        <v>6.873664019999999E-2</v>
      </c>
      <c r="CB1225" s="31">
        <f t="shared" si="489"/>
        <v>0</v>
      </c>
      <c r="CC1225" s="31">
        <f t="shared" si="490"/>
        <v>0</v>
      </c>
      <c r="CD1225" s="31">
        <f t="shared" si="491"/>
        <v>6.873664019999999E-2</v>
      </c>
      <c r="CE1225" s="31">
        <f t="shared" si="492"/>
        <v>0</v>
      </c>
      <c r="CF1225" s="85" t="s">
        <v>1403</v>
      </c>
    </row>
    <row r="1226" spans="1:84" ht="49.5" customHeight="1" x14ac:dyDescent="0.2">
      <c r="A1226" s="103" t="s">
        <v>162</v>
      </c>
      <c r="B1226" s="102" t="s">
        <v>2511</v>
      </c>
      <c r="C1226" s="104" t="s">
        <v>2512</v>
      </c>
      <c r="D1226" s="63">
        <v>2018</v>
      </c>
      <c r="E1226" s="63">
        <v>2018</v>
      </c>
      <c r="F1226" s="63" t="s">
        <v>1358</v>
      </c>
      <c r="G1226" s="64">
        <v>0</v>
      </c>
      <c r="H1226" s="64">
        <f t="shared" si="479"/>
        <v>4.3007790399999996E-2</v>
      </c>
      <c r="I1226" s="64" t="s">
        <v>1358</v>
      </c>
      <c r="J1226" s="64">
        <f t="shared" si="493"/>
        <v>6.6064194162826417E-3</v>
      </c>
      <c r="K1226" s="31">
        <f t="shared" si="480"/>
        <v>4.3007790399999996E-2</v>
      </c>
      <c r="L1226" s="31" t="s">
        <v>2627</v>
      </c>
      <c r="M1226" s="64">
        <v>0</v>
      </c>
      <c r="N1226" s="31">
        <v>0</v>
      </c>
      <c r="O1226" s="65">
        <v>0</v>
      </c>
      <c r="P1226" s="28">
        <v>0</v>
      </c>
      <c r="Q1226" s="28">
        <v>0</v>
      </c>
      <c r="R1226" s="31">
        <v>0</v>
      </c>
      <c r="S1226" s="31">
        <f t="shared" si="477"/>
        <v>0</v>
      </c>
      <c r="T1226" s="31">
        <f t="shared" si="478"/>
        <v>4.3007790399999996E-2</v>
      </c>
      <c r="U1226" s="31">
        <f t="shared" si="482"/>
        <v>0</v>
      </c>
      <c r="V1226" s="31">
        <f t="shared" si="481"/>
        <v>0</v>
      </c>
      <c r="W1226" s="31">
        <f t="shared" si="494"/>
        <v>0</v>
      </c>
      <c r="X1226" s="31">
        <v>0</v>
      </c>
      <c r="Y1226" s="28">
        <v>0</v>
      </c>
      <c r="Z1226" s="28">
        <v>0</v>
      </c>
      <c r="AA1226" s="28">
        <v>0</v>
      </c>
      <c r="AB1226" s="28">
        <v>0</v>
      </c>
      <c r="AC1226" s="28">
        <v>0</v>
      </c>
      <c r="AD1226" s="28">
        <v>0</v>
      </c>
      <c r="AE1226" s="28">
        <v>0</v>
      </c>
      <c r="AF1226" s="28">
        <v>0</v>
      </c>
      <c r="AG1226" s="28">
        <v>0</v>
      </c>
      <c r="AH1226" s="28">
        <v>0</v>
      </c>
      <c r="AI1226" s="28">
        <v>0</v>
      </c>
      <c r="AJ1226" s="28">
        <v>0</v>
      </c>
      <c r="AK1226" s="28">
        <v>0</v>
      </c>
      <c r="AL1226" s="28">
        <v>0</v>
      </c>
      <c r="AM1226" s="28">
        <v>0</v>
      </c>
      <c r="AN1226" s="28">
        <v>0</v>
      </c>
      <c r="AO1226" s="28">
        <v>0</v>
      </c>
      <c r="AP1226" s="28">
        <v>0</v>
      </c>
      <c r="AQ1226" s="28">
        <v>0</v>
      </c>
      <c r="AR1226" s="28">
        <v>0</v>
      </c>
      <c r="AS1226" s="28">
        <v>0</v>
      </c>
      <c r="AT1226" s="28">
        <v>0</v>
      </c>
      <c r="AU1226" s="28">
        <v>0</v>
      </c>
      <c r="AV1226" s="28">
        <v>0</v>
      </c>
      <c r="AW1226" s="28">
        <v>0</v>
      </c>
      <c r="AX1226" s="28">
        <v>0</v>
      </c>
      <c r="AY1226" s="28">
        <v>0</v>
      </c>
      <c r="AZ1226" s="28">
        <v>0</v>
      </c>
      <c r="BA1226" s="28">
        <v>0</v>
      </c>
      <c r="BB1226" s="28">
        <v>0</v>
      </c>
      <c r="BC1226" s="28">
        <v>0</v>
      </c>
      <c r="BD1226" s="28">
        <v>0</v>
      </c>
      <c r="BE1226" s="28">
        <v>0</v>
      </c>
      <c r="BF1226" s="28">
        <v>0</v>
      </c>
      <c r="BG1226" s="28">
        <v>4.3007790399999996E-2</v>
      </c>
      <c r="BH1226" s="28">
        <v>0</v>
      </c>
      <c r="BI1226" s="28">
        <v>0</v>
      </c>
      <c r="BJ1226" s="28">
        <v>4.3007790399999996E-2</v>
      </c>
      <c r="BK1226" s="28">
        <v>0</v>
      </c>
      <c r="BL1226" s="28">
        <v>0</v>
      </c>
      <c r="BM1226" s="28">
        <v>0</v>
      </c>
      <c r="BN1226" s="28">
        <v>0</v>
      </c>
      <c r="BO1226" s="28">
        <v>0</v>
      </c>
      <c r="BP1226" s="28">
        <v>0</v>
      </c>
      <c r="BQ1226" s="28">
        <v>0</v>
      </c>
      <c r="BR1226" s="28">
        <v>0</v>
      </c>
      <c r="BS1226" s="28">
        <v>0</v>
      </c>
      <c r="BT1226" s="28">
        <v>0</v>
      </c>
      <c r="BU1226" s="28">
        <v>0</v>
      </c>
      <c r="BV1226" s="31">
        <f t="shared" si="487"/>
        <v>4.3007790399999996E-2</v>
      </c>
      <c r="BW1226" s="31">
        <f t="shared" si="483"/>
        <v>0</v>
      </c>
      <c r="BX1226" s="31">
        <f t="shared" si="484"/>
        <v>0</v>
      </c>
      <c r="BY1226" s="31">
        <f t="shared" si="485"/>
        <v>4.3007790399999996E-2</v>
      </c>
      <c r="BZ1226" s="31">
        <f t="shared" si="486"/>
        <v>0</v>
      </c>
      <c r="CA1226" s="31">
        <f t="shared" si="488"/>
        <v>4.3007790399999996E-2</v>
      </c>
      <c r="CB1226" s="31">
        <f t="shared" si="489"/>
        <v>0</v>
      </c>
      <c r="CC1226" s="31">
        <f t="shared" si="490"/>
        <v>0</v>
      </c>
      <c r="CD1226" s="31">
        <f t="shared" si="491"/>
        <v>4.3007790399999996E-2</v>
      </c>
      <c r="CE1226" s="31">
        <f t="shared" si="492"/>
        <v>0</v>
      </c>
      <c r="CF1226" s="85" t="s">
        <v>1403</v>
      </c>
    </row>
    <row r="1227" spans="1:84" ht="49.5" customHeight="1" x14ac:dyDescent="0.2">
      <c r="A1227" s="103" t="s">
        <v>162</v>
      </c>
      <c r="B1227" s="102" t="s">
        <v>2513</v>
      </c>
      <c r="C1227" s="104" t="s">
        <v>2514</v>
      </c>
      <c r="D1227" s="63">
        <v>2018</v>
      </c>
      <c r="E1227" s="63">
        <v>2018</v>
      </c>
      <c r="F1227" s="63" t="s">
        <v>1358</v>
      </c>
      <c r="G1227" s="64">
        <v>0</v>
      </c>
      <c r="H1227" s="64">
        <f t="shared" si="479"/>
        <v>0.1774413436</v>
      </c>
      <c r="I1227" s="64" t="s">
        <v>1358</v>
      </c>
      <c r="J1227" s="64">
        <f t="shared" si="493"/>
        <v>2.7256734807987713E-2</v>
      </c>
      <c r="K1227" s="31">
        <f t="shared" si="480"/>
        <v>0.1774413436</v>
      </c>
      <c r="L1227" s="31" t="s">
        <v>2627</v>
      </c>
      <c r="M1227" s="64">
        <v>0</v>
      </c>
      <c r="N1227" s="31">
        <v>0</v>
      </c>
      <c r="O1227" s="65">
        <v>0</v>
      </c>
      <c r="P1227" s="28">
        <v>0</v>
      </c>
      <c r="Q1227" s="28">
        <v>0</v>
      </c>
      <c r="R1227" s="31">
        <v>0</v>
      </c>
      <c r="S1227" s="31">
        <f t="shared" si="477"/>
        <v>0</v>
      </c>
      <c r="T1227" s="31">
        <f t="shared" si="478"/>
        <v>0.1774413436</v>
      </c>
      <c r="U1227" s="31">
        <f t="shared" si="482"/>
        <v>0</v>
      </c>
      <c r="V1227" s="31">
        <f t="shared" si="481"/>
        <v>0</v>
      </c>
      <c r="W1227" s="31">
        <f t="shared" si="494"/>
        <v>0</v>
      </c>
      <c r="X1227" s="31">
        <v>0</v>
      </c>
      <c r="Y1227" s="28">
        <v>0</v>
      </c>
      <c r="Z1227" s="28">
        <v>0</v>
      </c>
      <c r="AA1227" s="28">
        <v>0</v>
      </c>
      <c r="AB1227" s="28">
        <v>0</v>
      </c>
      <c r="AC1227" s="28">
        <v>0</v>
      </c>
      <c r="AD1227" s="28">
        <v>0</v>
      </c>
      <c r="AE1227" s="28">
        <v>0</v>
      </c>
      <c r="AF1227" s="28">
        <v>0</v>
      </c>
      <c r="AG1227" s="28">
        <v>0</v>
      </c>
      <c r="AH1227" s="28">
        <v>0</v>
      </c>
      <c r="AI1227" s="28">
        <v>0</v>
      </c>
      <c r="AJ1227" s="28">
        <v>0</v>
      </c>
      <c r="AK1227" s="28">
        <v>0</v>
      </c>
      <c r="AL1227" s="28">
        <v>0</v>
      </c>
      <c r="AM1227" s="28">
        <v>0</v>
      </c>
      <c r="AN1227" s="28">
        <v>0</v>
      </c>
      <c r="AO1227" s="28">
        <v>0</v>
      </c>
      <c r="AP1227" s="28">
        <v>0</v>
      </c>
      <c r="AQ1227" s="28">
        <v>0</v>
      </c>
      <c r="AR1227" s="28">
        <v>0</v>
      </c>
      <c r="AS1227" s="28">
        <v>0</v>
      </c>
      <c r="AT1227" s="28">
        <v>0</v>
      </c>
      <c r="AU1227" s="28">
        <v>0</v>
      </c>
      <c r="AV1227" s="28">
        <v>0</v>
      </c>
      <c r="AW1227" s="28">
        <v>0</v>
      </c>
      <c r="AX1227" s="28">
        <v>0</v>
      </c>
      <c r="AY1227" s="28">
        <v>0</v>
      </c>
      <c r="AZ1227" s="28">
        <v>0</v>
      </c>
      <c r="BA1227" s="28">
        <v>0</v>
      </c>
      <c r="BB1227" s="28">
        <v>0</v>
      </c>
      <c r="BC1227" s="28">
        <v>0</v>
      </c>
      <c r="BD1227" s="28">
        <v>0</v>
      </c>
      <c r="BE1227" s="28">
        <v>0</v>
      </c>
      <c r="BF1227" s="28">
        <v>0</v>
      </c>
      <c r="BG1227" s="28">
        <v>0.1774413436</v>
      </c>
      <c r="BH1227" s="28">
        <v>0</v>
      </c>
      <c r="BI1227" s="28">
        <v>0</v>
      </c>
      <c r="BJ1227" s="28">
        <v>0.1774413436</v>
      </c>
      <c r="BK1227" s="28">
        <v>0</v>
      </c>
      <c r="BL1227" s="28">
        <v>0</v>
      </c>
      <c r="BM1227" s="28">
        <v>0</v>
      </c>
      <c r="BN1227" s="28">
        <v>0</v>
      </c>
      <c r="BO1227" s="28">
        <v>0</v>
      </c>
      <c r="BP1227" s="28">
        <v>0</v>
      </c>
      <c r="BQ1227" s="28">
        <v>0</v>
      </c>
      <c r="BR1227" s="28">
        <v>0</v>
      </c>
      <c r="BS1227" s="28">
        <v>0</v>
      </c>
      <c r="BT1227" s="28">
        <v>0</v>
      </c>
      <c r="BU1227" s="28">
        <v>0</v>
      </c>
      <c r="BV1227" s="31">
        <f t="shared" si="487"/>
        <v>0.1774413436</v>
      </c>
      <c r="BW1227" s="31">
        <f t="shared" si="483"/>
        <v>0</v>
      </c>
      <c r="BX1227" s="31">
        <f t="shared" si="484"/>
        <v>0</v>
      </c>
      <c r="BY1227" s="31">
        <f t="shared" si="485"/>
        <v>0.1774413436</v>
      </c>
      <c r="BZ1227" s="31">
        <f t="shared" si="486"/>
        <v>0</v>
      </c>
      <c r="CA1227" s="31">
        <f t="shared" si="488"/>
        <v>0.1774413436</v>
      </c>
      <c r="CB1227" s="31">
        <f t="shared" si="489"/>
        <v>0</v>
      </c>
      <c r="CC1227" s="31">
        <f t="shared" si="490"/>
        <v>0</v>
      </c>
      <c r="CD1227" s="31">
        <f t="shared" si="491"/>
        <v>0.1774413436</v>
      </c>
      <c r="CE1227" s="31">
        <f t="shared" si="492"/>
        <v>0</v>
      </c>
      <c r="CF1227" s="85" t="s">
        <v>1403</v>
      </c>
    </row>
    <row r="1228" spans="1:84" ht="49.5" customHeight="1" x14ac:dyDescent="0.2">
      <c r="A1228" s="103" t="s">
        <v>162</v>
      </c>
      <c r="B1228" s="102" t="s">
        <v>2515</v>
      </c>
      <c r="C1228" s="104" t="s">
        <v>2516</v>
      </c>
      <c r="D1228" s="63">
        <v>2018</v>
      </c>
      <c r="E1228" s="63">
        <v>2018</v>
      </c>
      <c r="F1228" s="63" t="s">
        <v>1358</v>
      </c>
      <c r="G1228" s="64">
        <v>0</v>
      </c>
      <c r="H1228" s="64">
        <f t="shared" si="479"/>
        <v>0.6246256132000001</v>
      </c>
      <c r="I1228" s="64" t="s">
        <v>1358</v>
      </c>
      <c r="J1228" s="64">
        <f t="shared" si="493"/>
        <v>9.5948634900153623E-2</v>
      </c>
      <c r="K1228" s="31">
        <f t="shared" si="480"/>
        <v>0.6246256132000001</v>
      </c>
      <c r="L1228" s="31" t="s">
        <v>2627</v>
      </c>
      <c r="M1228" s="64">
        <v>0</v>
      </c>
      <c r="N1228" s="31">
        <v>0</v>
      </c>
      <c r="O1228" s="65">
        <v>0</v>
      </c>
      <c r="P1228" s="28">
        <v>0</v>
      </c>
      <c r="Q1228" s="28">
        <v>0</v>
      </c>
      <c r="R1228" s="31">
        <v>0</v>
      </c>
      <c r="S1228" s="31">
        <f t="shared" si="477"/>
        <v>0</v>
      </c>
      <c r="T1228" s="31">
        <f t="shared" si="478"/>
        <v>0.6246256132000001</v>
      </c>
      <c r="U1228" s="31">
        <f t="shared" si="482"/>
        <v>0</v>
      </c>
      <c r="V1228" s="31">
        <f t="shared" si="481"/>
        <v>0</v>
      </c>
      <c r="W1228" s="31">
        <f t="shared" si="494"/>
        <v>0</v>
      </c>
      <c r="X1228" s="31">
        <v>0</v>
      </c>
      <c r="Y1228" s="28">
        <v>0</v>
      </c>
      <c r="Z1228" s="28">
        <v>0</v>
      </c>
      <c r="AA1228" s="28">
        <v>0</v>
      </c>
      <c r="AB1228" s="28">
        <v>0</v>
      </c>
      <c r="AC1228" s="28">
        <v>0</v>
      </c>
      <c r="AD1228" s="28">
        <v>0</v>
      </c>
      <c r="AE1228" s="28">
        <v>0</v>
      </c>
      <c r="AF1228" s="28">
        <v>0</v>
      </c>
      <c r="AG1228" s="28">
        <v>0</v>
      </c>
      <c r="AH1228" s="28">
        <v>0</v>
      </c>
      <c r="AI1228" s="28">
        <v>0</v>
      </c>
      <c r="AJ1228" s="28">
        <v>0</v>
      </c>
      <c r="AK1228" s="28">
        <v>0</v>
      </c>
      <c r="AL1228" s="28">
        <v>0</v>
      </c>
      <c r="AM1228" s="28">
        <v>0</v>
      </c>
      <c r="AN1228" s="28">
        <v>0</v>
      </c>
      <c r="AO1228" s="28">
        <v>0</v>
      </c>
      <c r="AP1228" s="28">
        <v>0</v>
      </c>
      <c r="AQ1228" s="28">
        <v>0</v>
      </c>
      <c r="AR1228" s="28">
        <v>0</v>
      </c>
      <c r="AS1228" s="28">
        <v>0</v>
      </c>
      <c r="AT1228" s="28">
        <v>0</v>
      </c>
      <c r="AU1228" s="28">
        <v>0</v>
      </c>
      <c r="AV1228" s="28">
        <v>0</v>
      </c>
      <c r="AW1228" s="28">
        <v>0</v>
      </c>
      <c r="AX1228" s="28">
        <v>0</v>
      </c>
      <c r="AY1228" s="28">
        <v>0</v>
      </c>
      <c r="AZ1228" s="28">
        <v>0</v>
      </c>
      <c r="BA1228" s="28">
        <v>0</v>
      </c>
      <c r="BB1228" s="28">
        <v>0</v>
      </c>
      <c r="BC1228" s="28">
        <v>0</v>
      </c>
      <c r="BD1228" s="28">
        <v>0</v>
      </c>
      <c r="BE1228" s="28">
        <v>0</v>
      </c>
      <c r="BF1228" s="28">
        <v>0</v>
      </c>
      <c r="BG1228" s="28">
        <v>0.6246256132000001</v>
      </c>
      <c r="BH1228" s="28">
        <v>0</v>
      </c>
      <c r="BI1228" s="28">
        <v>0</v>
      </c>
      <c r="BJ1228" s="28">
        <v>0.6246256132000001</v>
      </c>
      <c r="BK1228" s="28">
        <v>0</v>
      </c>
      <c r="BL1228" s="28">
        <v>0</v>
      </c>
      <c r="BM1228" s="28">
        <v>0</v>
      </c>
      <c r="BN1228" s="28">
        <v>0</v>
      </c>
      <c r="BO1228" s="28">
        <v>0</v>
      </c>
      <c r="BP1228" s="28">
        <v>0</v>
      </c>
      <c r="BQ1228" s="28">
        <v>0</v>
      </c>
      <c r="BR1228" s="28">
        <v>0</v>
      </c>
      <c r="BS1228" s="28">
        <v>0</v>
      </c>
      <c r="BT1228" s="28">
        <v>0</v>
      </c>
      <c r="BU1228" s="28">
        <v>0</v>
      </c>
      <c r="BV1228" s="31">
        <f t="shared" si="487"/>
        <v>0.6246256132000001</v>
      </c>
      <c r="BW1228" s="31">
        <f t="shared" si="483"/>
        <v>0</v>
      </c>
      <c r="BX1228" s="31">
        <f t="shared" si="484"/>
        <v>0</v>
      </c>
      <c r="BY1228" s="31">
        <f t="shared" si="485"/>
        <v>0.6246256132000001</v>
      </c>
      <c r="BZ1228" s="31">
        <f t="shared" si="486"/>
        <v>0</v>
      </c>
      <c r="CA1228" s="31">
        <f t="shared" si="488"/>
        <v>0.6246256132000001</v>
      </c>
      <c r="CB1228" s="31">
        <f t="shared" si="489"/>
        <v>0</v>
      </c>
      <c r="CC1228" s="31">
        <f t="shared" si="490"/>
        <v>0</v>
      </c>
      <c r="CD1228" s="31">
        <f t="shared" si="491"/>
        <v>0.6246256132000001</v>
      </c>
      <c r="CE1228" s="31">
        <f t="shared" si="492"/>
        <v>0</v>
      </c>
      <c r="CF1228" s="85" t="s">
        <v>1403</v>
      </c>
    </row>
    <row r="1229" spans="1:84" ht="49.5" customHeight="1" x14ac:dyDescent="0.2">
      <c r="A1229" s="103" t="s">
        <v>162</v>
      </c>
      <c r="B1229" s="102" t="s">
        <v>2517</v>
      </c>
      <c r="C1229" s="104" t="s">
        <v>2518</v>
      </c>
      <c r="D1229" s="63">
        <v>2018</v>
      </c>
      <c r="E1229" s="63">
        <v>2018</v>
      </c>
      <c r="F1229" s="63" t="s">
        <v>1358</v>
      </c>
      <c r="G1229" s="64">
        <v>0</v>
      </c>
      <c r="H1229" s="64">
        <f t="shared" si="479"/>
        <v>0.1065580238</v>
      </c>
      <c r="I1229" s="64" t="s">
        <v>1358</v>
      </c>
      <c r="J1229" s="64">
        <f t="shared" si="493"/>
        <v>1.6368360030721965E-2</v>
      </c>
      <c r="K1229" s="31">
        <f t="shared" si="480"/>
        <v>0.1065580238</v>
      </c>
      <c r="L1229" s="31" t="s">
        <v>2627</v>
      </c>
      <c r="M1229" s="64">
        <v>0</v>
      </c>
      <c r="N1229" s="31">
        <v>0</v>
      </c>
      <c r="O1229" s="65">
        <v>0</v>
      </c>
      <c r="P1229" s="28">
        <v>0</v>
      </c>
      <c r="Q1229" s="28">
        <v>0</v>
      </c>
      <c r="R1229" s="31">
        <v>0</v>
      </c>
      <c r="S1229" s="31">
        <f t="shared" si="477"/>
        <v>0</v>
      </c>
      <c r="T1229" s="31">
        <f t="shared" si="478"/>
        <v>0.1065580238</v>
      </c>
      <c r="U1229" s="31">
        <f t="shared" si="482"/>
        <v>0</v>
      </c>
      <c r="V1229" s="31">
        <f t="shared" si="481"/>
        <v>0</v>
      </c>
      <c r="W1229" s="31">
        <f t="shared" si="494"/>
        <v>0</v>
      </c>
      <c r="X1229" s="31">
        <v>0</v>
      </c>
      <c r="Y1229" s="28">
        <v>0</v>
      </c>
      <c r="Z1229" s="28">
        <v>0</v>
      </c>
      <c r="AA1229" s="28">
        <v>0</v>
      </c>
      <c r="AB1229" s="28">
        <v>0</v>
      </c>
      <c r="AC1229" s="28">
        <v>0</v>
      </c>
      <c r="AD1229" s="28">
        <v>0</v>
      </c>
      <c r="AE1229" s="28">
        <v>0</v>
      </c>
      <c r="AF1229" s="28">
        <v>0</v>
      </c>
      <c r="AG1229" s="28">
        <v>0</v>
      </c>
      <c r="AH1229" s="28">
        <v>0</v>
      </c>
      <c r="AI1229" s="28">
        <v>0</v>
      </c>
      <c r="AJ1229" s="28">
        <v>0</v>
      </c>
      <c r="AK1229" s="28">
        <v>0</v>
      </c>
      <c r="AL1229" s="28">
        <v>0</v>
      </c>
      <c r="AM1229" s="28">
        <v>0</v>
      </c>
      <c r="AN1229" s="28">
        <v>0</v>
      </c>
      <c r="AO1229" s="28">
        <v>0</v>
      </c>
      <c r="AP1229" s="28">
        <v>0</v>
      </c>
      <c r="AQ1229" s="28">
        <v>0</v>
      </c>
      <c r="AR1229" s="28">
        <v>0</v>
      </c>
      <c r="AS1229" s="28">
        <v>0</v>
      </c>
      <c r="AT1229" s="28">
        <v>0</v>
      </c>
      <c r="AU1229" s="28">
        <v>0</v>
      </c>
      <c r="AV1229" s="28">
        <v>0</v>
      </c>
      <c r="AW1229" s="28">
        <v>0</v>
      </c>
      <c r="AX1229" s="28">
        <v>0</v>
      </c>
      <c r="AY1229" s="28">
        <v>0</v>
      </c>
      <c r="AZ1229" s="28">
        <v>0</v>
      </c>
      <c r="BA1229" s="28">
        <v>0</v>
      </c>
      <c r="BB1229" s="28">
        <v>0</v>
      </c>
      <c r="BC1229" s="28">
        <v>0</v>
      </c>
      <c r="BD1229" s="28">
        <v>0</v>
      </c>
      <c r="BE1229" s="28">
        <v>0</v>
      </c>
      <c r="BF1229" s="28">
        <v>0</v>
      </c>
      <c r="BG1229" s="28">
        <v>0.1065580238</v>
      </c>
      <c r="BH1229" s="28">
        <v>0</v>
      </c>
      <c r="BI1229" s="28">
        <v>0</v>
      </c>
      <c r="BJ1229" s="28">
        <v>0.1065580238</v>
      </c>
      <c r="BK1229" s="28">
        <v>0</v>
      </c>
      <c r="BL1229" s="28">
        <v>0</v>
      </c>
      <c r="BM1229" s="28">
        <v>0</v>
      </c>
      <c r="BN1229" s="28">
        <v>0</v>
      </c>
      <c r="BO1229" s="28">
        <v>0</v>
      </c>
      <c r="BP1229" s="28">
        <v>0</v>
      </c>
      <c r="BQ1229" s="28">
        <v>0</v>
      </c>
      <c r="BR1229" s="28">
        <v>0</v>
      </c>
      <c r="BS1229" s="28">
        <v>0</v>
      </c>
      <c r="BT1229" s="28">
        <v>0</v>
      </c>
      <c r="BU1229" s="28">
        <v>0</v>
      </c>
      <c r="BV1229" s="31">
        <f t="shared" si="487"/>
        <v>0.1065580238</v>
      </c>
      <c r="BW1229" s="31">
        <f t="shared" si="483"/>
        <v>0</v>
      </c>
      <c r="BX1229" s="31">
        <f t="shared" si="484"/>
        <v>0</v>
      </c>
      <c r="BY1229" s="31">
        <f t="shared" si="485"/>
        <v>0.1065580238</v>
      </c>
      <c r="BZ1229" s="31">
        <f t="shared" si="486"/>
        <v>0</v>
      </c>
      <c r="CA1229" s="31">
        <f t="shared" si="488"/>
        <v>0.1065580238</v>
      </c>
      <c r="CB1229" s="31">
        <f t="shared" si="489"/>
        <v>0</v>
      </c>
      <c r="CC1229" s="31">
        <f t="shared" si="490"/>
        <v>0</v>
      </c>
      <c r="CD1229" s="31">
        <f t="shared" si="491"/>
        <v>0.1065580238</v>
      </c>
      <c r="CE1229" s="31">
        <f t="shared" si="492"/>
        <v>0</v>
      </c>
      <c r="CF1229" s="85" t="s">
        <v>1403</v>
      </c>
    </row>
    <row r="1230" spans="1:84" ht="49.5" customHeight="1" x14ac:dyDescent="0.2">
      <c r="A1230" s="103" t="s">
        <v>162</v>
      </c>
      <c r="B1230" s="102" t="s">
        <v>2519</v>
      </c>
      <c r="C1230" s="104" t="s">
        <v>423</v>
      </c>
      <c r="D1230" s="63">
        <v>2016</v>
      </c>
      <c r="E1230" s="63">
        <v>2016</v>
      </c>
      <c r="F1230" s="63" t="s">
        <v>1358</v>
      </c>
      <c r="G1230" s="64">
        <v>0</v>
      </c>
      <c r="H1230" s="64">
        <f t="shared" si="479"/>
        <v>6.8183550600000004E-2</v>
      </c>
      <c r="I1230" s="64" t="s">
        <v>1358</v>
      </c>
      <c r="J1230" s="64">
        <f t="shared" si="493"/>
        <v>1.0473663686635945E-2</v>
      </c>
      <c r="K1230" s="31">
        <f t="shared" si="480"/>
        <v>6.8183550600000004E-2</v>
      </c>
      <c r="L1230" s="31" t="s">
        <v>2627</v>
      </c>
      <c r="M1230" s="64">
        <v>0</v>
      </c>
      <c r="N1230" s="31">
        <v>0</v>
      </c>
      <c r="O1230" s="65">
        <v>0</v>
      </c>
      <c r="P1230" s="28">
        <v>0</v>
      </c>
      <c r="Q1230" s="28">
        <v>0</v>
      </c>
      <c r="R1230" s="31">
        <v>0</v>
      </c>
      <c r="S1230" s="31">
        <f t="shared" si="477"/>
        <v>0</v>
      </c>
      <c r="T1230" s="31">
        <f t="shared" si="478"/>
        <v>6.8183550600000004E-2</v>
      </c>
      <c r="U1230" s="31">
        <f t="shared" si="482"/>
        <v>0</v>
      </c>
      <c r="V1230" s="31">
        <f t="shared" si="481"/>
        <v>0</v>
      </c>
      <c r="W1230" s="31">
        <f t="shared" si="494"/>
        <v>0</v>
      </c>
      <c r="X1230" s="31">
        <v>0</v>
      </c>
      <c r="Y1230" s="28">
        <v>0</v>
      </c>
      <c r="Z1230" s="28">
        <v>0</v>
      </c>
      <c r="AA1230" s="28">
        <v>0</v>
      </c>
      <c r="AB1230" s="28">
        <v>0</v>
      </c>
      <c r="AC1230" s="28">
        <v>0</v>
      </c>
      <c r="AD1230" s="28">
        <v>0</v>
      </c>
      <c r="AE1230" s="28">
        <v>0</v>
      </c>
      <c r="AF1230" s="28">
        <v>0</v>
      </c>
      <c r="AG1230" s="28">
        <v>0</v>
      </c>
      <c r="AH1230" s="28">
        <v>0</v>
      </c>
      <c r="AI1230" s="28">
        <v>0</v>
      </c>
      <c r="AJ1230" s="28">
        <v>0</v>
      </c>
      <c r="AK1230" s="28">
        <v>0</v>
      </c>
      <c r="AL1230" s="28">
        <v>0</v>
      </c>
      <c r="AM1230" s="28">
        <v>0</v>
      </c>
      <c r="AN1230" s="28">
        <v>0</v>
      </c>
      <c r="AO1230" s="28">
        <v>0</v>
      </c>
      <c r="AP1230" s="28">
        <v>0</v>
      </c>
      <c r="AQ1230" s="28">
        <v>0</v>
      </c>
      <c r="AR1230" s="28">
        <v>0</v>
      </c>
      <c r="AS1230" s="28">
        <v>0</v>
      </c>
      <c r="AT1230" s="28">
        <v>0</v>
      </c>
      <c r="AU1230" s="28">
        <v>0</v>
      </c>
      <c r="AV1230" s="28">
        <v>0</v>
      </c>
      <c r="AW1230" s="28">
        <v>0</v>
      </c>
      <c r="AX1230" s="28">
        <v>0</v>
      </c>
      <c r="AY1230" s="28">
        <v>0</v>
      </c>
      <c r="AZ1230" s="28">
        <v>0</v>
      </c>
      <c r="BA1230" s="28">
        <v>0</v>
      </c>
      <c r="BB1230" s="28">
        <v>0</v>
      </c>
      <c r="BC1230" s="28">
        <v>0</v>
      </c>
      <c r="BD1230" s="28">
        <v>0</v>
      </c>
      <c r="BE1230" s="28">
        <v>0</v>
      </c>
      <c r="BF1230" s="28">
        <v>0</v>
      </c>
      <c r="BG1230" s="28">
        <v>6.8183550600000004E-2</v>
      </c>
      <c r="BH1230" s="28">
        <v>0</v>
      </c>
      <c r="BI1230" s="28">
        <v>0</v>
      </c>
      <c r="BJ1230" s="28">
        <v>6.8183550600000004E-2</v>
      </c>
      <c r="BK1230" s="28">
        <v>0</v>
      </c>
      <c r="BL1230" s="28">
        <v>0</v>
      </c>
      <c r="BM1230" s="28">
        <v>0</v>
      </c>
      <c r="BN1230" s="28">
        <v>0</v>
      </c>
      <c r="BO1230" s="28">
        <v>0</v>
      </c>
      <c r="BP1230" s="28">
        <v>0</v>
      </c>
      <c r="BQ1230" s="28">
        <v>0</v>
      </c>
      <c r="BR1230" s="28">
        <v>0</v>
      </c>
      <c r="BS1230" s="28">
        <v>0</v>
      </c>
      <c r="BT1230" s="28">
        <v>0</v>
      </c>
      <c r="BU1230" s="28">
        <v>0</v>
      </c>
      <c r="BV1230" s="31">
        <f t="shared" si="487"/>
        <v>6.8183550600000004E-2</v>
      </c>
      <c r="BW1230" s="31">
        <f t="shared" si="483"/>
        <v>0</v>
      </c>
      <c r="BX1230" s="31">
        <f t="shared" si="484"/>
        <v>0</v>
      </c>
      <c r="BY1230" s="31">
        <f t="shared" si="485"/>
        <v>6.8183550600000004E-2</v>
      </c>
      <c r="BZ1230" s="31">
        <f t="shared" si="486"/>
        <v>0</v>
      </c>
      <c r="CA1230" s="31">
        <f t="shared" si="488"/>
        <v>6.8183550600000004E-2</v>
      </c>
      <c r="CB1230" s="31">
        <f t="shared" si="489"/>
        <v>0</v>
      </c>
      <c r="CC1230" s="31">
        <f t="shared" si="490"/>
        <v>0</v>
      </c>
      <c r="CD1230" s="31">
        <f t="shared" si="491"/>
        <v>6.8183550600000004E-2</v>
      </c>
      <c r="CE1230" s="31">
        <f t="shared" si="492"/>
        <v>0</v>
      </c>
      <c r="CF1230" s="85" t="s">
        <v>1403</v>
      </c>
    </row>
    <row r="1231" spans="1:84" ht="49.5" customHeight="1" x14ac:dyDescent="0.2">
      <c r="A1231" s="103" t="s">
        <v>162</v>
      </c>
      <c r="B1231" s="102" t="s">
        <v>2520</v>
      </c>
      <c r="C1231" s="104" t="s">
        <v>770</v>
      </c>
      <c r="D1231" s="63">
        <v>2017</v>
      </c>
      <c r="E1231" s="63">
        <v>2017</v>
      </c>
      <c r="F1231" s="63" t="s">
        <v>1358</v>
      </c>
      <c r="G1231" s="64">
        <v>0</v>
      </c>
      <c r="H1231" s="64">
        <f t="shared" si="479"/>
        <v>0</v>
      </c>
      <c r="I1231" s="64" t="s">
        <v>1358</v>
      </c>
      <c r="J1231" s="64">
        <v>0</v>
      </c>
      <c r="K1231" s="31">
        <f t="shared" si="480"/>
        <v>0</v>
      </c>
      <c r="L1231" s="31" t="s">
        <v>2627</v>
      </c>
      <c r="M1231" s="64">
        <v>0</v>
      </c>
      <c r="N1231" s="31">
        <v>0</v>
      </c>
      <c r="O1231" s="65">
        <v>0</v>
      </c>
      <c r="P1231" s="28">
        <v>0</v>
      </c>
      <c r="Q1231" s="28">
        <v>0</v>
      </c>
      <c r="R1231" s="31">
        <v>0</v>
      </c>
      <c r="S1231" s="31">
        <f t="shared" si="477"/>
        <v>0</v>
      </c>
      <c r="T1231" s="31">
        <f t="shared" si="478"/>
        <v>0</v>
      </c>
      <c r="U1231" s="31">
        <f t="shared" si="482"/>
        <v>0</v>
      </c>
      <c r="V1231" s="31">
        <f t="shared" si="481"/>
        <v>0</v>
      </c>
      <c r="W1231" s="31">
        <f t="shared" si="494"/>
        <v>0</v>
      </c>
      <c r="X1231" s="31">
        <v>0</v>
      </c>
      <c r="Y1231" s="28">
        <v>0</v>
      </c>
      <c r="Z1231" s="28">
        <v>0</v>
      </c>
      <c r="AA1231" s="28">
        <v>0</v>
      </c>
      <c r="AB1231" s="28">
        <v>0</v>
      </c>
      <c r="AC1231" s="28">
        <v>0</v>
      </c>
      <c r="AD1231" s="28">
        <v>0</v>
      </c>
      <c r="AE1231" s="28">
        <v>0</v>
      </c>
      <c r="AF1231" s="28">
        <v>0</v>
      </c>
      <c r="AG1231" s="28">
        <v>0</v>
      </c>
      <c r="AH1231" s="28">
        <v>0</v>
      </c>
      <c r="AI1231" s="28">
        <v>0</v>
      </c>
      <c r="AJ1231" s="28">
        <v>0</v>
      </c>
      <c r="AK1231" s="28">
        <v>0</v>
      </c>
      <c r="AL1231" s="28">
        <v>0</v>
      </c>
      <c r="AM1231" s="28">
        <v>0</v>
      </c>
      <c r="AN1231" s="28">
        <v>0</v>
      </c>
      <c r="AO1231" s="28">
        <v>0</v>
      </c>
      <c r="AP1231" s="28">
        <v>0</v>
      </c>
      <c r="AQ1231" s="28">
        <v>0</v>
      </c>
      <c r="AR1231" s="28">
        <v>0</v>
      </c>
      <c r="AS1231" s="28">
        <v>0</v>
      </c>
      <c r="AT1231" s="28">
        <v>0</v>
      </c>
      <c r="AU1231" s="28">
        <v>0</v>
      </c>
      <c r="AV1231" s="28">
        <v>0</v>
      </c>
      <c r="AW1231" s="28">
        <v>0</v>
      </c>
      <c r="AX1231" s="28">
        <v>0</v>
      </c>
      <c r="AY1231" s="28">
        <v>0</v>
      </c>
      <c r="AZ1231" s="28">
        <v>0</v>
      </c>
      <c r="BA1231" s="28">
        <v>0</v>
      </c>
      <c r="BB1231" s="28">
        <v>0</v>
      </c>
      <c r="BC1231" s="28">
        <v>0</v>
      </c>
      <c r="BD1231" s="28">
        <v>0</v>
      </c>
      <c r="BE1231" s="28">
        <v>0</v>
      </c>
      <c r="BF1231" s="28">
        <v>0</v>
      </c>
      <c r="BG1231" s="28">
        <v>0</v>
      </c>
      <c r="BH1231" s="28">
        <v>0</v>
      </c>
      <c r="BI1231" s="28">
        <v>0</v>
      </c>
      <c r="BJ1231" s="28">
        <v>0</v>
      </c>
      <c r="BK1231" s="28">
        <v>0</v>
      </c>
      <c r="BL1231" s="28">
        <v>0</v>
      </c>
      <c r="BM1231" s="28">
        <v>0</v>
      </c>
      <c r="BN1231" s="28">
        <v>0</v>
      </c>
      <c r="BO1231" s="28">
        <v>0</v>
      </c>
      <c r="BP1231" s="28">
        <v>0</v>
      </c>
      <c r="BQ1231" s="28">
        <v>0</v>
      </c>
      <c r="BR1231" s="28">
        <v>0</v>
      </c>
      <c r="BS1231" s="28">
        <v>0</v>
      </c>
      <c r="BT1231" s="28">
        <v>0</v>
      </c>
      <c r="BU1231" s="28">
        <v>0</v>
      </c>
      <c r="BV1231" s="31">
        <f t="shared" si="487"/>
        <v>0</v>
      </c>
      <c r="BW1231" s="31">
        <f t="shared" si="483"/>
        <v>0</v>
      </c>
      <c r="BX1231" s="31">
        <f t="shared" si="484"/>
        <v>0</v>
      </c>
      <c r="BY1231" s="31">
        <f t="shared" si="485"/>
        <v>0</v>
      </c>
      <c r="BZ1231" s="31">
        <f t="shared" si="486"/>
        <v>0</v>
      </c>
      <c r="CA1231" s="31">
        <f t="shared" si="488"/>
        <v>0</v>
      </c>
      <c r="CB1231" s="31">
        <f t="shared" si="489"/>
        <v>0</v>
      </c>
      <c r="CC1231" s="31">
        <f t="shared" si="490"/>
        <v>0</v>
      </c>
      <c r="CD1231" s="31">
        <f t="shared" si="491"/>
        <v>0</v>
      </c>
      <c r="CE1231" s="31">
        <f t="shared" si="492"/>
        <v>0</v>
      </c>
      <c r="CF1231" s="85" t="s">
        <v>1358</v>
      </c>
    </row>
    <row r="1232" spans="1:84" ht="49.5" customHeight="1" x14ac:dyDescent="0.2">
      <c r="A1232" s="103" t="s">
        <v>162</v>
      </c>
      <c r="B1232" s="102" t="s">
        <v>2521</v>
      </c>
      <c r="C1232" s="104" t="s">
        <v>2522</v>
      </c>
      <c r="D1232" s="63">
        <v>2018</v>
      </c>
      <c r="E1232" s="63">
        <v>2018</v>
      </c>
      <c r="F1232" s="63" t="s">
        <v>1358</v>
      </c>
      <c r="G1232" s="64">
        <v>0</v>
      </c>
      <c r="H1232" s="64">
        <f t="shared" si="479"/>
        <v>1.3375107070000001</v>
      </c>
      <c r="I1232" s="64" t="s">
        <v>1358</v>
      </c>
      <c r="J1232" s="64">
        <f>K1232/6.51</f>
        <v>0.20545479370199696</v>
      </c>
      <c r="K1232" s="31">
        <f t="shared" si="480"/>
        <v>1.3375107070000001</v>
      </c>
      <c r="L1232" s="31" t="s">
        <v>2627</v>
      </c>
      <c r="M1232" s="64">
        <v>0</v>
      </c>
      <c r="N1232" s="31">
        <v>0</v>
      </c>
      <c r="O1232" s="65">
        <v>0</v>
      </c>
      <c r="P1232" s="28">
        <v>0</v>
      </c>
      <c r="Q1232" s="28">
        <v>0</v>
      </c>
      <c r="R1232" s="31">
        <v>0</v>
      </c>
      <c r="S1232" s="31">
        <f t="shared" si="477"/>
        <v>0</v>
      </c>
      <c r="T1232" s="31">
        <f t="shared" si="478"/>
        <v>1.3375107070000001</v>
      </c>
      <c r="U1232" s="31">
        <f t="shared" si="482"/>
        <v>0</v>
      </c>
      <c r="V1232" s="31">
        <f t="shared" si="481"/>
        <v>0</v>
      </c>
      <c r="W1232" s="31">
        <f t="shared" si="494"/>
        <v>0</v>
      </c>
      <c r="X1232" s="31">
        <v>0</v>
      </c>
      <c r="Y1232" s="28">
        <v>0</v>
      </c>
      <c r="Z1232" s="28">
        <v>0</v>
      </c>
      <c r="AA1232" s="28">
        <v>0</v>
      </c>
      <c r="AB1232" s="28">
        <v>0</v>
      </c>
      <c r="AC1232" s="28">
        <v>0</v>
      </c>
      <c r="AD1232" s="28">
        <v>0</v>
      </c>
      <c r="AE1232" s="28">
        <v>0</v>
      </c>
      <c r="AF1232" s="28">
        <v>0</v>
      </c>
      <c r="AG1232" s="28">
        <v>0</v>
      </c>
      <c r="AH1232" s="28">
        <v>0</v>
      </c>
      <c r="AI1232" s="28">
        <v>0</v>
      </c>
      <c r="AJ1232" s="28">
        <v>0</v>
      </c>
      <c r="AK1232" s="28">
        <v>0</v>
      </c>
      <c r="AL1232" s="28">
        <v>0</v>
      </c>
      <c r="AM1232" s="28">
        <v>0</v>
      </c>
      <c r="AN1232" s="28">
        <v>0</v>
      </c>
      <c r="AO1232" s="28">
        <v>0</v>
      </c>
      <c r="AP1232" s="28">
        <v>0</v>
      </c>
      <c r="AQ1232" s="28">
        <v>0</v>
      </c>
      <c r="AR1232" s="28">
        <v>0</v>
      </c>
      <c r="AS1232" s="28">
        <v>0</v>
      </c>
      <c r="AT1232" s="28">
        <v>0</v>
      </c>
      <c r="AU1232" s="28">
        <v>0</v>
      </c>
      <c r="AV1232" s="28">
        <v>0</v>
      </c>
      <c r="AW1232" s="28">
        <v>0</v>
      </c>
      <c r="AX1232" s="28">
        <v>0</v>
      </c>
      <c r="AY1232" s="28">
        <v>0</v>
      </c>
      <c r="AZ1232" s="28">
        <v>0</v>
      </c>
      <c r="BA1232" s="28">
        <v>0</v>
      </c>
      <c r="BB1232" s="28">
        <v>0</v>
      </c>
      <c r="BC1232" s="28">
        <v>0</v>
      </c>
      <c r="BD1232" s="28">
        <v>0</v>
      </c>
      <c r="BE1232" s="28">
        <v>0</v>
      </c>
      <c r="BF1232" s="28">
        <v>0</v>
      </c>
      <c r="BG1232" s="28">
        <v>1.3375107070000001</v>
      </c>
      <c r="BH1232" s="28">
        <v>0</v>
      </c>
      <c r="BI1232" s="28">
        <v>0</v>
      </c>
      <c r="BJ1232" s="28">
        <v>1.3375107070000001</v>
      </c>
      <c r="BK1232" s="28">
        <v>0</v>
      </c>
      <c r="BL1232" s="28">
        <v>0</v>
      </c>
      <c r="BM1232" s="28">
        <v>0</v>
      </c>
      <c r="BN1232" s="28">
        <v>0</v>
      </c>
      <c r="BO1232" s="28">
        <v>0</v>
      </c>
      <c r="BP1232" s="28">
        <v>0</v>
      </c>
      <c r="BQ1232" s="28">
        <v>0</v>
      </c>
      <c r="BR1232" s="28">
        <v>0</v>
      </c>
      <c r="BS1232" s="28">
        <v>0</v>
      </c>
      <c r="BT1232" s="28">
        <v>0</v>
      </c>
      <c r="BU1232" s="28">
        <v>0</v>
      </c>
      <c r="BV1232" s="31">
        <f t="shared" si="487"/>
        <v>1.3375107070000001</v>
      </c>
      <c r="BW1232" s="31">
        <f t="shared" si="483"/>
        <v>0</v>
      </c>
      <c r="BX1232" s="31">
        <f t="shared" si="484"/>
        <v>0</v>
      </c>
      <c r="BY1232" s="31">
        <f t="shared" si="485"/>
        <v>1.3375107070000001</v>
      </c>
      <c r="BZ1232" s="31">
        <f t="shared" si="486"/>
        <v>0</v>
      </c>
      <c r="CA1232" s="31">
        <f t="shared" si="488"/>
        <v>1.3375107070000001</v>
      </c>
      <c r="CB1232" s="31">
        <f t="shared" si="489"/>
        <v>0</v>
      </c>
      <c r="CC1232" s="31">
        <f t="shared" si="490"/>
        <v>0</v>
      </c>
      <c r="CD1232" s="31">
        <f t="shared" si="491"/>
        <v>1.3375107070000001</v>
      </c>
      <c r="CE1232" s="31">
        <f t="shared" si="492"/>
        <v>0</v>
      </c>
      <c r="CF1232" s="85" t="s">
        <v>1403</v>
      </c>
    </row>
    <row r="1233" spans="1:84" ht="49.5" customHeight="1" x14ac:dyDescent="0.2">
      <c r="A1233" s="103" t="s">
        <v>162</v>
      </c>
      <c r="B1233" s="102" t="s">
        <v>2523</v>
      </c>
      <c r="C1233" s="104" t="s">
        <v>2524</v>
      </c>
      <c r="D1233" s="63">
        <v>2018</v>
      </c>
      <c r="E1233" s="63">
        <v>2018</v>
      </c>
      <c r="F1233" s="63" t="s">
        <v>1358</v>
      </c>
      <c r="G1233" s="64">
        <v>0</v>
      </c>
      <c r="H1233" s="64">
        <f t="shared" si="479"/>
        <v>0.25064853180000002</v>
      </c>
      <c r="I1233" s="64" t="s">
        <v>1358</v>
      </c>
      <c r="J1233" s="64">
        <f>K1233/6.51</f>
        <v>3.8502078617511523E-2</v>
      </c>
      <c r="K1233" s="31">
        <f t="shared" si="480"/>
        <v>0.25064853180000002</v>
      </c>
      <c r="L1233" s="31" t="s">
        <v>2627</v>
      </c>
      <c r="M1233" s="64">
        <v>0</v>
      </c>
      <c r="N1233" s="31">
        <v>0</v>
      </c>
      <c r="O1233" s="65">
        <v>0</v>
      </c>
      <c r="P1233" s="28">
        <v>0</v>
      </c>
      <c r="Q1233" s="28">
        <v>0</v>
      </c>
      <c r="R1233" s="31">
        <v>0</v>
      </c>
      <c r="S1233" s="31">
        <f t="shared" si="477"/>
        <v>0</v>
      </c>
      <c r="T1233" s="31">
        <f t="shared" si="478"/>
        <v>0.25064853180000002</v>
      </c>
      <c r="U1233" s="31">
        <f t="shared" si="482"/>
        <v>0</v>
      </c>
      <c r="V1233" s="31">
        <f t="shared" si="481"/>
        <v>0</v>
      </c>
      <c r="W1233" s="31">
        <f t="shared" si="494"/>
        <v>0</v>
      </c>
      <c r="X1233" s="31">
        <v>0</v>
      </c>
      <c r="Y1233" s="28">
        <v>0</v>
      </c>
      <c r="Z1233" s="28">
        <v>0</v>
      </c>
      <c r="AA1233" s="28">
        <v>0</v>
      </c>
      <c r="AB1233" s="28">
        <v>0</v>
      </c>
      <c r="AC1233" s="28">
        <v>0</v>
      </c>
      <c r="AD1233" s="28">
        <v>0</v>
      </c>
      <c r="AE1233" s="28">
        <v>0</v>
      </c>
      <c r="AF1233" s="28">
        <v>0</v>
      </c>
      <c r="AG1233" s="28">
        <v>0</v>
      </c>
      <c r="AH1233" s="28">
        <v>0</v>
      </c>
      <c r="AI1233" s="28">
        <v>0</v>
      </c>
      <c r="AJ1233" s="28">
        <v>0</v>
      </c>
      <c r="AK1233" s="28">
        <v>0</v>
      </c>
      <c r="AL1233" s="28">
        <v>0</v>
      </c>
      <c r="AM1233" s="28">
        <v>0</v>
      </c>
      <c r="AN1233" s="28">
        <v>0</v>
      </c>
      <c r="AO1233" s="28">
        <v>0</v>
      </c>
      <c r="AP1233" s="28">
        <v>0</v>
      </c>
      <c r="AQ1233" s="28">
        <v>0</v>
      </c>
      <c r="AR1233" s="28">
        <v>0</v>
      </c>
      <c r="AS1233" s="28">
        <v>0</v>
      </c>
      <c r="AT1233" s="28">
        <v>0</v>
      </c>
      <c r="AU1233" s="28">
        <v>0</v>
      </c>
      <c r="AV1233" s="28">
        <v>0</v>
      </c>
      <c r="AW1233" s="28">
        <v>0</v>
      </c>
      <c r="AX1233" s="28">
        <v>0</v>
      </c>
      <c r="AY1233" s="28">
        <v>0</v>
      </c>
      <c r="AZ1233" s="28">
        <v>0</v>
      </c>
      <c r="BA1233" s="28">
        <v>0</v>
      </c>
      <c r="BB1233" s="28">
        <v>0</v>
      </c>
      <c r="BC1233" s="28">
        <v>0</v>
      </c>
      <c r="BD1233" s="28">
        <v>0</v>
      </c>
      <c r="BE1233" s="28">
        <v>0</v>
      </c>
      <c r="BF1233" s="28">
        <v>0</v>
      </c>
      <c r="BG1233" s="28">
        <v>0.25064853180000002</v>
      </c>
      <c r="BH1233" s="28">
        <v>0</v>
      </c>
      <c r="BI1233" s="28">
        <v>0</v>
      </c>
      <c r="BJ1233" s="28">
        <v>0.25064853180000002</v>
      </c>
      <c r="BK1233" s="28">
        <v>0</v>
      </c>
      <c r="BL1233" s="28">
        <v>0</v>
      </c>
      <c r="BM1233" s="28">
        <v>0</v>
      </c>
      <c r="BN1233" s="28">
        <v>0</v>
      </c>
      <c r="BO1233" s="28">
        <v>0</v>
      </c>
      <c r="BP1233" s="28">
        <v>0</v>
      </c>
      <c r="BQ1233" s="28">
        <v>0</v>
      </c>
      <c r="BR1233" s="28">
        <v>0</v>
      </c>
      <c r="BS1233" s="28">
        <v>0</v>
      </c>
      <c r="BT1233" s="28">
        <v>0</v>
      </c>
      <c r="BU1233" s="28">
        <v>0</v>
      </c>
      <c r="BV1233" s="31">
        <f t="shared" si="487"/>
        <v>0.25064853180000002</v>
      </c>
      <c r="BW1233" s="31">
        <f t="shared" si="483"/>
        <v>0</v>
      </c>
      <c r="BX1233" s="31">
        <f t="shared" si="484"/>
        <v>0</v>
      </c>
      <c r="BY1233" s="31">
        <f t="shared" si="485"/>
        <v>0.25064853180000002</v>
      </c>
      <c r="BZ1233" s="31">
        <f t="shared" si="486"/>
        <v>0</v>
      </c>
      <c r="CA1233" s="31">
        <f t="shared" si="488"/>
        <v>0.25064853180000002</v>
      </c>
      <c r="CB1233" s="31">
        <f t="shared" si="489"/>
        <v>0</v>
      </c>
      <c r="CC1233" s="31">
        <f t="shared" si="490"/>
        <v>0</v>
      </c>
      <c r="CD1233" s="31">
        <f t="shared" si="491"/>
        <v>0.25064853180000002</v>
      </c>
      <c r="CE1233" s="31">
        <f t="shared" si="492"/>
        <v>0</v>
      </c>
      <c r="CF1233" s="85" t="s">
        <v>1403</v>
      </c>
    </row>
    <row r="1234" spans="1:84" ht="49.5" customHeight="1" x14ac:dyDescent="0.2">
      <c r="A1234" s="103" t="s">
        <v>162</v>
      </c>
      <c r="B1234" s="102" t="s">
        <v>2525</v>
      </c>
      <c r="C1234" s="104" t="s">
        <v>2526</v>
      </c>
      <c r="D1234" s="63">
        <v>2018</v>
      </c>
      <c r="E1234" s="63">
        <v>2018</v>
      </c>
      <c r="F1234" s="63" t="s">
        <v>1358</v>
      </c>
      <c r="G1234" s="64">
        <v>0</v>
      </c>
      <c r="H1234" s="64">
        <f t="shared" si="479"/>
        <v>0.66944172999999996</v>
      </c>
      <c r="I1234" s="64" t="s">
        <v>1358</v>
      </c>
      <c r="J1234" s="64">
        <f>K1234/6.51</f>
        <v>0.10283283102918586</v>
      </c>
      <c r="K1234" s="31">
        <f t="shared" si="480"/>
        <v>0.66944172999999996</v>
      </c>
      <c r="L1234" s="31" t="s">
        <v>2627</v>
      </c>
      <c r="M1234" s="64">
        <v>0</v>
      </c>
      <c r="N1234" s="31">
        <v>0</v>
      </c>
      <c r="O1234" s="65">
        <v>0</v>
      </c>
      <c r="P1234" s="28">
        <v>0</v>
      </c>
      <c r="Q1234" s="28">
        <v>0</v>
      </c>
      <c r="R1234" s="31">
        <v>0</v>
      </c>
      <c r="S1234" s="31">
        <f t="shared" si="477"/>
        <v>0</v>
      </c>
      <c r="T1234" s="31">
        <f t="shared" si="478"/>
        <v>0.66944172999999996</v>
      </c>
      <c r="U1234" s="31">
        <f t="shared" si="482"/>
        <v>0</v>
      </c>
      <c r="V1234" s="31">
        <f t="shared" si="481"/>
        <v>0</v>
      </c>
      <c r="W1234" s="31">
        <f t="shared" si="494"/>
        <v>0</v>
      </c>
      <c r="X1234" s="31">
        <v>0</v>
      </c>
      <c r="Y1234" s="28">
        <v>0</v>
      </c>
      <c r="Z1234" s="28">
        <v>0</v>
      </c>
      <c r="AA1234" s="28">
        <v>0</v>
      </c>
      <c r="AB1234" s="28">
        <v>0</v>
      </c>
      <c r="AC1234" s="28">
        <v>0</v>
      </c>
      <c r="AD1234" s="28">
        <v>0</v>
      </c>
      <c r="AE1234" s="28">
        <v>0</v>
      </c>
      <c r="AF1234" s="28">
        <v>0</v>
      </c>
      <c r="AG1234" s="28">
        <v>0</v>
      </c>
      <c r="AH1234" s="28">
        <v>0</v>
      </c>
      <c r="AI1234" s="28">
        <v>0</v>
      </c>
      <c r="AJ1234" s="28">
        <v>0</v>
      </c>
      <c r="AK1234" s="28">
        <v>0</v>
      </c>
      <c r="AL1234" s="28">
        <v>0</v>
      </c>
      <c r="AM1234" s="28">
        <v>0</v>
      </c>
      <c r="AN1234" s="28">
        <v>0</v>
      </c>
      <c r="AO1234" s="28">
        <v>0</v>
      </c>
      <c r="AP1234" s="28">
        <v>0</v>
      </c>
      <c r="AQ1234" s="28">
        <v>0</v>
      </c>
      <c r="AR1234" s="28">
        <v>0</v>
      </c>
      <c r="AS1234" s="28">
        <v>0</v>
      </c>
      <c r="AT1234" s="28">
        <v>0</v>
      </c>
      <c r="AU1234" s="28">
        <v>0</v>
      </c>
      <c r="AV1234" s="28">
        <v>0</v>
      </c>
      <c r="AW1234" s="28">
        <v>0</v>
      </c>
      <c r="AX1234" s="28">
        <v>0</v>
      </c>
      <c r="AY1234" s="28">
        <v>0</v>
      </c>
      <c r="AZ1234" s="28">
        <v>0</v>
      </c>
      <c r="BA1234" s="28">
        <v>0</v>
      </c>
      <c r="BB1234" s="28">
        <v>0</v>
      </c>
      <c r="BC1234" s="28">
        <v>0</v>
      </c>
      <c r="BD1234" s="28">
        <v>0</v>
      </c>
      <c r="BE1234" s="28">
        <v>0</v>
      </c>
      <c r="BF1234" s="28">
        <v>0</v>
      </c>
      <c r="BG1234" s="28">
        <v>0.66944172999999996</v>
      </c>
      <c r="BH1234" s="28">
        <v>0</v>
      </c>
      <c r="BI1234" s="28">
        <v>0</v>
      </c>
      <c r="BJ1234" s="28">
        <v>0.66944172999999996</v>
      </c>
      <c r="BK1234" s="28">
        <v>0</v>
      </c>
      <c r="BL1234" s="28">
        <v>0</v>
      </c>
      <c r="BM1234" s="28">
        <v>0</v>
      </c>
      <c r="BN1234" s="28">
        <v>0</v>
      </c>
      <c r="BO1234" s="28">
        <v>0</v>
      </c>
      <c r="BP1234" s="28">
        <v>0</v>
      </c>
      <c r="BQ1234" s="28">
        <v>0</v>
      </c>
      <c r="BR1234" s="28">
        <v>0</v>
      </c>
      <c r="BS1234" s="28">
        <v>0</v>
      </c>
      <c r="BT1234" s="28">
        <v>0</v>
      </c>
      <c r="BU1234" s="28">
        <v>0</v>
      </c>
      <c r="BV1234" s="31">
        <f t="shared" si="487"/>
        <v>0.66944172999999996</v>
      </c>
      <c r="BW1234" s="31">
        <f t="shared" si="483"/>
        <v>0</v>
      </c>
      <c r="BX1234" s="31">
        <f t="shared" si="484"/>
        <v>0</v>
      </c>
      <c r="BY1234" s="31">
        <f t="shared" si="485"/>
        <v>0.66944172999999996</v>
      </c>
      <c r="BZ1234" s="31">
        <f t="shared" si="486"/>
        <v>0</v>
      </c>
      <c r="CA1234" s="31">
        <f t="shared" si="488"/>
        <v>0.66944172999999996</v>
      </c>
      <c r="CB1234" s="31">
        <f t="shared" si="489"/>
        <v>0</v>
      </c>
      <c r="CC1234" s="31">
        <f t="shared" si="490"/>
        <v>0</v>
      </c>
      <c r="CD1234" s="31">
        <f t="shared" si="491"/>
        <v>0.66944172999999996</v>
      </c>
      <c r="CE1234" s="31">
        <f t="shared" si="492"/>
        <v>0</v>
      </c>
      <c r="CF1234" s="85" t="s">
        <v>1403</v>
      </c>
    </row>
    <row r="1235" spans="1:84" ht="49.5" customHeight="1" x14ac:dyDescent="0.2">
      <c r="A1235" s="103" t="s">
        <v>162</v>
      </c>
      <c r="B1235" s="102" t="s">
        <v>2527</v>
      </c>
      <c r="C1235" s="104" t="s">
        <v>2528</v>
      </c>
      <c r="D1235" s="63">
        <v>2018</v>
      </c>
      <c r="E1235" s="63">
        <v>2018</v>
      </c>
      <c r="F1235" s="63" t="s">
        <v>1358</v>
      </c>
      <c r="G1235" s="64">
        <v>0</v>
      </c>
      <c r="H1235" s="64">
        <f t="shared" si="479"/>
        <v>1.3419973030000001</v>
      </c>
      <c r="I1235" s="64" t="s">
        <v>1358</v>
      </c>
      <c r="J1235" s="64">
        <f>K1235/6.51</f>
        <v>0.20614397895545317</v>
      </c>
      <c r="K1235" s="31">
        <f t="shared" si="480"/>
        <v>1.3419973030000001</v>
      </c>
      <c r="L1235" s="31" t="s">
        <v>2627</v>
      </c>
      <c r="M1235" s="64">
        <v>0</v>
      </c>
      <c r="N1235" s="31">
        <v>0</v>
      </c>
      <c r="O1235" s="65">
        <v>0</v>
      </c>
      <c r="P1235" s="28">
        <v>0</v>
      </c>
      <c r="Q1235" s="28">
        <v>0</v>
      </c>
      <c r="R1235" s="31">
        <v>0</v>
      </c>
      <c r="S1235" s="31">
        <f t="shared" si="477"/>
        <v>0</v>
      </c>
      <c r="T1235" s="31">
        <f t="shared" si="478"/>
        <v>1.3419973030000001</v>
      </c>
      <c r="U1235" s="31">
        <f t="shared" si="482"/>
        <v>0</v>
      </c>
      <c r="V1235" s="31">
        <f t="shared" si="481"/>
        <v>0</v>
      </c>
      <c r="W1235" s="31">
        <f t="shared" si="494"/>
        <v>0</v>
      </c>
      <c r="X1235" s="31">
        <v>0</v>
      </c>
      <c r="Y1235" s="28">
        <v>0</v>
      </c>
      <c r="Z1235" s="28">
        <v>0</v>
      </c>
      <c r="AA1235" s="28">
        <v>0</v>
      </c>
      <c r="AB1235" s="28">
        <v>0</v>
      </c>
      <c r="AC1235" s="28">
        <v>0</v>
      </c>
      <c r="AD1235" s="28">
        <v>0</v>
      </c>
      <c r="AE1235" s="28">
        <v>0</v>
      </c>
      <c r="AF1235" s="28">
        <v>0</v>
      </c>
      <c r="AG1235" s="28">
        <v>0</v>
      </c>
      <c r="AH1235" s="28">
        <v>0</v>
      </c>
      <c r="AI1235" s="28">
        <v>0</v>
      </c>
      <c r="AJ1235" s="28">
        <v>0</v>
      </c>
      <c r="AK1235" s="28">
        <v>0</v>
      </c>
      <c r="AL1235" s="28">
        <v>0</v>
      </c>
      <c r="AM1235" s="28">
        <v>0</v>
      </c>
      <c r="AN1235" s="28">
        <v>0</v>
      </c>
      <c r="AO1235" s="28">
        <v>0</v>
      </c>
      <c r="AP1235" s="28">
        <v>0</v>
      </c>
      <c r="AQ1235" s="28">
        <v>0</v>
      </c>
      <c r="AR1235" s="28">
        <v>0</v>
      </c>
      <c r="AS1235" s="28">
        <v>0</v>
      </c>
      <c r="AT1235" s="28">
        <v>0</v>
      </c>
      <c r="AU1235" s="28">
        <v>0</v>
      </c>
      <c r="AV1235" s="28">
        <v>0</v>
      </c>
      <c r="AW1235" s="28">
        <v>0</v>
      </c>
      <c r="AX1235" s="28">
        <v>0</v>
      </c>
      <c r="AY1235" s="28">
        <v>0</v>
      </c>
      <c r="AZ1235" s="28">
        <v>0</v>
      </c>
      <c r="BA1235" s="28">
        <v>0</v>
      </c>
      <c r="BB1235" s="28">
        <v>0</v>
      </c>
      <c r="BC1235" s="28">
        <v>0</v>
      </c>
      <c r="BD1235" s="28">
        <v>0</v>
      </c>
      <c r="BE1235" s="28">
        <v>0</v>
      </c>
      <c r="BF1235" s="28">
        <v>0</v>
      </c>
      <c r="BG1235" s="28">
        <v>1.3419973030000001</v>
      </c>
      <c r="BH1235" s="28">
        <v>0</v>
      </c>
      <c r="BI1235" s="28">
        <v>0</v>
      </c>
      <c r="BJ1235" s="28">
        <v>1.3419973030000001</v>
      </c>
      <c r="BK1235" s="28">
        <v>0</v>
      </c>
      <c r="BL1235" s="28">
        <v>0</v>
      </c>
      <c r="BM1235" s="28">
        <v>0</v>
      </c>
      <c r="BN1235" s="28">
        <v>0</v>
      </c>
      <c r="BO1235" s="28">
        <v>0</v>
      </c>
      <c r="BP1235" s="28">
        <v>0</v>
      </c>
      <c r="BQ1235" s="28">
        <v>0</v>
      </c>
      <c r="BR1235" s="28">
        <v>0</v>
      </c>
      <c r="BS1235" s="28">
        <v>0</v>
      </c>
      <c r="BT1235" s="28">
        <v>0</v>
      </c>
      <c r="BU1235" s="28">
        <v>0</v>
      </c>
      <c r="BV1235" s="31">
        <f t="shared" si="487"/>
        <v>1.3419973030000001</v>
      </c>
      <c r="BW1235" s="31">
        <f t="shared" si="483"/>
        <v>0</v>
      </c>
      <c r="BX1235" s="31">
        <f t="shared" si="484"/>
        <v>0</v>
      </c>
      <c r="BY1235" s="31">
        <f t="shared" si="485"/>
        <v>1.3419973030000001</v>
      </c>
      <c r="BZ1235" s="31">
        <f t="shared" si="486"/>
        <v>0</v>
      </c>
      <c r="CA1235" s="31">
        <f t="shared" si="488"/>
        <v>1.3419973030000001</v>
      </c>
      <c r="CB1235" s="31">
        <f t="shared" si="489"/>
        <v>0</v>
      </c>
      <c r="CC1235" s="31">
        <f t="shared" si="490"/>
        <v>0</v>
      </c>
      <c r="CD1235" s="31">
        <f t="shared" si="491"/>
        <v>1.3419973030000001</v>
      </c>
      <c r="CE1235" s="31">
        <f t="shared" si="492"/>
        <v>0</v>
      </c>
      <c r="CF1235" s="85" t="s">
        <v>1403</v>
      </c>
    </row>
    <row r="1236" spans="1:84" ht="49.5" customHeight="1" x14ac:dyDescent="0.2">
      <c r="A1236" s="103" t="s">
        <v>162</v>
      </c>
      <c r="B1236" s="102" t="s">
        <v>2529</v>
      </c>
      <c r="C1236" s="104" t="s">
        <v>2530</v>
      </c>
      <c r="D1236" s="63">
        <v>2018</v>
      </c>
      <c r="E1236" s="63">
        <v>2018</v>
      </c>
      <c r="F1236" s="63" t="s">
        <v>1358</v>
      </c>
      <c r="G1236" s="64">
        <v>0</v>
      </c>
      <c r="H1236" s="64">
        <f t="shared" si="479"/>
        <v>1.4950901608</v>
      </c>
      <c r="I1236" s="64" t="s">
        <v>1358</v>
      </c>
      <c r="J1236" s="64">
        <f>K1236/6.51</f>
        <v>0.22966054697388633</v>
      </c>
      <c r="K1236" s="31">
        <f t="shared" si="480"/>
        <v>1.4950901608</v>
      </c>
      <c r="L1236" s="31" t="s">
        <v>2627</v>
      </c>
      <c r="M1236" s="64">
        <v>0</v>
      </c>
      <c r="N1236" s="31">
        <v>0</v>
      </c>
      <c r="O1236" s="65">
        <v>0</v>
      </c>
      <c r="P1236" s="28">
        <v>0</v>
      </c>
      <c r="Q1236" s="28">
        <v>0</v>
      </c>
      <c r="R1236" s="31">
        <v>0</v>
      </c>
      <c r="S1236" s="31">
        <f t="shared" si="477"/>
        <v>0</v>
      </c>
      <c r="T1236" s="31">
        <f t="shared" si="478"/>
        <v>1.4950901608</v>
      </c>
      <c r="U1236" s="31">
        <f t="shared" si="482"/>
        <v>0</v>
      </c>
      <c r="V1236" s="31">
        <f t="shared" si="481"/>
        <v>0</v>
      </c>
      <c r="W1236" s="31">
        <f t="shared" si="494"/>
        <v>0</v>
      </c>
      <c r="X1236" s="31">
        <v>0</v>
      </c>
      <c r="Y1236" s="28">
        <v>0</v>
      </c>
      <c r="Z1236" s="28">
        <v>0</v>
      </c>
      <c r="AA1236" s="28">
        <v>0</v>
      </c>
      <c r="AB1236" s="28">
        <v>0</v>
      </c>
      <c r="AC1236" s="28">
        <v>0</v>
      </c>
      <c r="AD1236" s="28">
        <v>0</v>
      </c>
      <c r="AE1236" s="28">
        <v>0</v>
      </c>
      <c r="AF1236" s="28">
        <v>0</v>
      </c>
      <c r="AG1236" s="28">
        <v>0</v>
      </c>
      <c r="AH1236" s="28">
        <v>0</v>
      </c>
      <c r="AI1236" s="28">
        <v>0</v>
      </c>
      <c r="AJ1236" s="28">
        <v>0</v>
      </c>
      <c r="AK1236" s="28">
        <v>0</v>
      </c>
      <c r="AL1236" s="28">
        <v>0</v>
      </c>
      <c r="AM1236" s="28">
        <v>0</v>
      </c>
      <c r="AN1236" s="28">
        <v>0</v>
      </c>
      <c r="AO1236" s="28">
        <v>0</v>
      </c>
      <c r="AP1236" s="28">
        <v>0</v>
      </c>
      <c r="AQ1236" s="28">
        <v>0</v>
      </c>
      <c r="AR1236" s="28">
        <v>0</v>
      </c>
      <c r="AS1236" s="28">
        <v>0</v>
      </c>
      <c r="AT1236" s="28">
        <v>0</v>
      </c>
      <c r="AU1236" s="28">
        <v>0</v>
      </c>
      <c r="AV1236" s="28">
        <v>0</v>
      </c>
      <c r="AW1236" s="28">
        <v>0</v>
      </c>
      <c r="AX1236" s="28">
        <v>0</v>
      </c>
      <c r="AY1236" s="28">
        <v>0</v>
      </c>
      <c r="AZ1236" s="28">
        <v>0</v>
      </c>
      <c r="BA1236" s="28">
        <v>0</v>
      </c>
      <c r="BB1236" s="28">
        <v>0</v>
      </c>
      <c r="BC1236" s="28">
        <v>0</v>
      </c>
      <c r="BD1236" s="28">
        <v>0</v>
      </c>
      <c r="BE1236" s="28">
        <v>0</v>
      </c>
      <c r="BF1236" s="28">
        <v>0</v>
      </c>
      <c r="BG1236" s="28">
        <v>1.4950901608</v>
      </c>
      <c r="BH1236" s="28">
        <v>0</v>
      </c>
      <c r="BI1236" s="28">
        <v>0</v>
      </c>
      <c r="BJ1236" s="28">
        <v>1.4950901608</v>
      </c>
      <c r="BK1236" s="28">
        <v>0</v>
      </c>
      <c r="BL1236" s="28">
        <v>0</v>
      </c>
      <c r="BM1236" s="28">
        <v>0</v>
      </c>
      <c r="BN1236" s="28">
        <v>0</v>
      </c>
      <c r="BO1236" s="28">
        <v>0</v>
      </c>
      <c r="BP1236" s="28">
        <v>0</v>
      </c>
      <c r="BQ1236" s="28">
        <v>0</v>
      </c>
      <c r="BR1236" s="28">
        <v>0</v>
      </c>
      <c r="BS1236" s="28">
        <v>0</v>
      </c>
      <c r="BT1236" s="28">
        <v>0</v>
      </c>
      <c r="BU1236" s="28">
        <v>0</v>
      </c>
      <c r="BV1236" s="31">
        <f t="shared" si="487"/>
        <v>1.4950901608</v>
      </c>
      <c r="BW1236" s="31">
        <f t="shared" si="483"/>
        <v>0</v>
      </c>
      <c r="BX1236" s="31">
        <f t="shared" si="484"/>
        <v>0</v>
      </c>
      <c r="BY1236" s="31">
        <f t="shared" si="485"/>
        <v>1.4950901608</v>
      </c>
      <c r="BZ1236" s="31">
        <f t="shared" si="486"/>
        <v>0</v>
      </c>
      <c r="CA1236" s="31">
        <f t="shared" si="488"/>
        <v>1.4950901608</v>
      </c>
      <c r="CB1236" s="31">
        <f t="shared" si="489"/>
        <v>0</v>
      </c>
      <c r="CC1236" s="31">
        <f t="shared" si="490"/>
        <v>0</v>
      </c>
      <c r="CD1236" s="31">
        <f t="shared" si="491"/>
        <v>1.4950901608</v>
      </c>
      <c r="CE1236" s="31">
        <f t="shared" si="492"/>
        <v>0</v>
      </c>
      <c r="CF1236" s="85" t="s">
        <v>1403</v>
      </c>
    </row>
    <row r="1237" spans="1:84" ht="49.5" customHeight="1" x14ac:dyDescent="0.2">
      <c r="A1237" s="103" t="s">
        <v>162</v>
      </c>
      <c r="B1237" s="102" t="s">
        <v>2531</v>
      </c>
      <c r="C1237" s="104" t="s">
        <v>2532</v>
      </c>
      <c r="D1237" s="63">
        <v>2018</v>
      </c>
      <c r="E1237" s="63">
        <v>2018</v>
      </c>
      <c r="F1237" s="63" t="s">
        <v>1358</v>
      </c>
      <c r="G1237" s="64">
        <v>0</v>
      </c>
      <c r="H1237" s="64">
        <f t="shared" si="479"/>
        <v>0</v>
      </c>
      <c r="I1237" s="64" t="s">
        <v>1358</v>
      </c>
      <c r="J1237" s="64">
        <v>0</v>
      </c>
      <c r="K1237" s="31">
        <f t="shared" si="480"/>
        <v>0</v>
      </c>
      <c r="L1237" s="31" t="s">
        <v>2627</v>
      </c>
      <c r="M1237" s="64">
        <v>0</v>
      </c>
      <c r="N1237" s="31">
        <v>0</v>
      </c>
      <c r="O1237" s="65">
        <v>0</v>
      </c>
      <c r="P1237" s="28">
        <v>0</v>
      </c>
      <c r="Q1237" s="28">
        <v>0</v>
      </c>
      <c r="R1237" s="31">
        <v>0</v>
      </c>
      <c r="S1237" s="31">
        <f t="shared" si="477"/>
        <v>0</v>
      </c>
      <c r="T1237" s="31">
        <f t="shared" si="478"/>
        <v>0</v>
      </c>
      <c r="U1237" s="31">
        <f t="shared" si="482"/>
        <v>0</v>
      </c>
      <c r="V1237" s="31">
        <f t="shared" si="481"/>
        <v>0</v>
      </c>
      <c r="W1237" s="31">
        <f t="shared" si="494"/>
        <v>0</v>
      </c>
      <c r="X1237" s="31">
        <v>0</v>
      </c>
      <c r="Y1237" s="28"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8">
        <v>0</v>
      </c>
      <c r="AG1237" s="28">
        <v>0</v>
      </c>
      <c r="AH1237" s="28">
        <v>0</v>
      </c>
      <c r="AI1237" s="28">
        <v>0</v>
      </c>
      <c r="AJ1237" s="28">
        <v>0</v>
      </c>
      <c r="AK1237" s="28">
        <v>0</v>
      </c>
      <c r="AL1237" s="28">
        <v>0</v>
      </c>
      <c r="AM1237" s="28">
        <v>0</v>
      </c>
      <c r="AN1237" s="28">
        <v>0</v>
      </c>
      <c r="AO1237" s="28">
        <v>0</v>
      </c>
      <c r="AP1237" s="28">
        <v>0</v>
      </c>
      <c r="AQ1237" s="28">
        <v>0</v>
      </c>
      <c r="AR1237" s="28">
        <v>0</v>
      </c>
      <c r="AS1237" s="28">
        <v>0</v>
      </c>
      <c r="AT1237" s="28">
        <v>0</v>
      </c>
      <c r="AU1237" s="28">
        <v>0</v>
      </c>
      <c r="AV1237" s="28">
        <v>0</v>
      </c>
      <c r="AW1237" s="28">
        <v>0</v>
      </c>
      <c r="AX1237" s="28">
        <v>0</v>
      </c>
      <c r="AY1237" s="28">
        <v>0</v>
      </c>
      <c r="AZ1237" s="28">
        <v>0</v>
      </c>
      <c r="BA1237" s="28">
        <v>0</v>
      </c>
      <c r="BB1237" s="28">
        <v>0</v>
      </c>
      <c r="BC1237" s="28">
        <v>0</v>
      </c>
      <c r="BD1237" s="28">
        <v>0</v>
      </c>
      <c r="BE1237" s="28">
        <v>0</v>
      </c>
      <c r="BF1237" s="28">
        <v>0</v>
      </c>
      <c r="BG1237" s="28">
        <v>0</v>
      </c>
      <c r="BH1237" s="28">
        <v>0</v>
      </c>
      <c r="BI1237" s="28">
        <v>0</v>
      </c>
      <c r="BJ1237" s="28">
        <v>0</v>
      </c>
      <c r="BK1237" s="28">
        <v>0</v>
      </c>
      <c r="BL1237" s="28">
        <v>0</v>
      </c>
      <c r="BM1237" s="28">
        <v>0</v>
      </c>
      <c r="BN1237" s="28">
        <v>0</v>
      </c>
      <c r="BO1237" s="28">
        <v>0</v>
      </c>
      <c r="BP1237" s="28">
        <v>0</v>
      </c>
      <c r="BQ1237" s="28">
        <v>0</v>
      </c>
      <c r="BR1237" s="28">
        <v>0</v>
      </c>
      <c r="BS1237" s="28">
        <v>0</v>
      </c>
      <c r="BT1237" s="28">
        <v>0</v>
      </c>
      <c r="BU1237" s="28">
        <v>0</v>
      </c>
      <c r="BV1237" s="31">
        <f t="shared" si="487"/>
        <v>0</v>
      </c>
      <c r="BW1237" s="31">
        <f t="shared" si="483"/>
        <v>0</v>
      </c>
      <c r="BX1237" s="31">
        <f t="shared" si="484"/>
        <v>0</v>
      </c>
      <c r="BY1237" s="31">
        <f t="shared" si="485"/>
        <v>0</v>
      </c>
      <c r="BZ1237" s="31">
        <f t="shared" si="486"/>
        <v>0</v>
      </c>
      <c r="CA1237" s="31">
        <f t="shared" si="488"/>
        <v>0</v>
      </c>
      <c r="CB1237" s="31">
        <f t="shared" si="489"/>
        <v>0</v>
      </c>
      <c r="CC1237" s="31">
        <f t="shared" si="490"/>
        <v>0</v>
      </c>
      <c r="CD1237" s="31">
        <f t="shared" si="491"/>
        <v>0</v>
      </c>
      <c r="CE1237" s="31">
        <f t="shared" si="492"/>
        <v>0</v>
      </c>
      <c r="CF1237" s="85" t="s">
        <v>1358</v>
      </c>
    </row>
    <row r="1238" spans="1:84" ht="49.5" customHeight="1" x14ac:dyDescent="0.2">
      <c r="A1238" s="103" t="s">
        <v>162</v>
      </c>
      <c r="B1238" s="102" t="s">
        <v>2533</v>
      </c>
      <c r="C1238" s="104" t="s">
        <v>2534</v>
      </c>
      <c r="D1238" s="63">
        <v>2018</v>
      </c>
      <c r="E1238" s="63">
        <v>2018</v>
      </c>
      <c r="F1238" s="63" t="s">
        <v>1358</v>
      </c>
      <c r="G1238" s="64">
        <v>0</v>
      </c>
      <c r="H1238" s="64">
        <f t="shared" si="479"/>
        <v>0</v>
      </c>
      <c r="I1238" s="64" t="s">
        <v>1358</v>
      </c>
      <c r="J1238" s="64">
        <v>0</v>
      </c>
      <c r="K1238" s="31">
        <f t="shared" si="480"/>
        <v>0</v>
      </c>
      <c r="L1238" s="31" t="s">
        <v>2627</v>
      </c>
      <c r="M1238" s="64">
        <v>0</v>
      </c>
      <c r="N1238" s="31">
        <v>0</v>
      </c>
      <c r="O1238" s="65">
        <v>0</v>
      </c>
      <c r="P1238" s="28">
        <v>0</v>
      </c>
      <c r="Q1238" s="28">
        <v>0</v>
      </c>
      <c r="R1238" s="31">
        <v>0</v>
      </c>
      <c r="S1238" s="31">
        <f t="shared" si="477"/>
        <v>0</v>
      </c>
      <c r="T1238" s="31">
        <f t="shared" si="478"/>
        <v>0</v>
      </c>
      <c r="U1238" s="31">
        <f t="shared" si="482"/>
        <v>0</v>
      </c>
      <c r="V1238" s="31">
        <f t="shared" si="481"/>
        <v>0</v>
      </c>
      <c r="W1238" s="31">
        <f t="shared" si="494"/>
        <v>0</v>
      </c>
      <c r="X1238" s="31">
        <v>0</v>
      </c>
      <c r="Y1238" s="28">
        <v>0</v>
      </c>
      <c r="Z1238" s="28">
        <v>0</v>
      </c>
      <c r="AA1238" s="28">
        <v>0</v>
      </c>
      <c r="AB1238" s="28">
        <v>0</v>
      </c>
      <c r="AC1238" s="28">
        <v>0</v>
      </c>
      <c r="AD1238" s="28">
        <v>0</v>
      </c>
      <c r="AE1238" s="28">
        <v>0</v>
      </c>
      <c r="AF1238" s="28">
        <v>0</v>
      </c>
      <c r="AG1238" s="28">
        <v>0</v>
      </c>
      <c r="AH1238" s="28">
        <v>0</v>
      </c>
      <c r="AI1238" s="28">
        <v>0</v>
      </c>
      <c r="AJ1238" s="28">
        <v>0</v>
      </c>
      <c r="AK1238" s="28">
        <v>0</v>
      </c>
      <c r="AL1238" s="28">
        <v>0</v>
      </c>
      <c r="AM1238" s="28">
        <v>0</v>
      </c>
      <c r="AN1238" s="28">
        <v>0</v>
      </c>
      <c r="AO1238" s="28">
        <v>0</v>
      </c>
      <c r="AP1238" s="28">
        <v>0</v>
      </c>
      <c r="AQ1238" s="28">
        <v>0</v>
      </c>
      <c r="AR1238" s="28">
        <v>0</v>
      </c>
      <c r="AS1238" s="28">
        <v>0</v>
      </c>
      <c r="AT1238" s="28">
        <v>0</v>
      </c>
      <c r="AU1238" s="28">
        <v>0</v>
      </c>
      <c r="AV1238" s="28">
        <v>0</v>
      </c>
      <c r="AW1238" s="28">
        <v>0</v>
      </c>
      <c r="AX1238" s="28">
        <v>0</v>
      </c>
      <c r="AY1238" s="28">
        <v>0</v>
      </c>
      <c r="AZ1238" s="28">
        <v>0</v>
      </c>
      <c r="BA1238" s="28">
        <v>0</v>
      </c>
      <c r="BB1238" s="28">
        <v>0</v>
      </c>
      <c r="BC1238" s="28">
        <v>0</v>
      </c>
      <c r="BD1238" s="28">
        <v>0</v>
      </c>
      <c r="BE1238" s="28">
        <v>0</v>
      </c>
      <c r="BF1238" s="28">
        <v>0</v>
      </c>
      <c r="BG1238" s="28">
        <v>0</v>
      </c>
      <c r="BH1238" s="28">
        <v>0</v>
      </c>
      <c r="BI1238" s="28">
        <v>0</v>
      </c>
      <c r="BJ1238" s="28">
        <v>0</v>
      </c>
      <c r="BK1238" s="28">
        <v>0</v>
      </c>
      <c r="BL1238" s="28">
        <v>0</v>
      </c>
      <c r="BM1238" s="28">
        <v>0</v>
      </c>
      <c r="BN1238" s="28">
        <v>0</v>
      </c>
      <c r="BO1238" s="28">
        <v>0</v>
      </c>
      <c r="BP1238" s="28">
        <v>0</v>
      </c>
      <c r="BQ1238" s="28">
        <v>0</v>
      </c>
      <c r="BR1238" s="28">
        <v>0</v>
      </c>
      <c r="BS1238" s="28">
        <v>0</v>
      </c>
      <c r="BT1238" s="28">
        <v>0</v>
      </c>
      <c r="BU1238" s="28">
        <v>0</v>
      </c>
      <c r="BV1238" s="31">
        <f t="shared" si="487"/>
        <v>0</v>
      </c>
      <c r="BW1238" s="31">
        <f t="shared" si="483"/>
        <v>0</v>
      </c>
      <c r="BX1238" s="31">
        <f t="shared" si="484"/>
        <v>0</v>
      </c>
      <c r="BY1238" s="31">
        <f t="shared" si="485"/>
        <v>0</v>
      </c>
      <c r="BZ1238" s="31">
        <f t="shared" si="486"/>
        <v>0</v>
      </c>
      <c r="CA1238" s="31">
        <f t="shared" si="488"/>
        <v>0</v>
      </c>
      <c r="CB1238" s="31">
        <f t="shared" si="489"/>
        <v>0</v>
      </c>
      <c r="CC1238" s="31">
        <f t="shared" si="490"/>
        <v>0</v>
      </c>
      <c r="CD1238" s="31">
        <f t="shared" si="491"/>
        <v>0</v>
      </c>
      <c r="CE1238" s="31">
        <f t="shared" si="492"/>
        <v>0</v>
      </c>
      <c r="CF1238" s="85" t="s">
        <v>1358</v>
      </c>
    </row>
    <row r="1239" spans="1:84" ht="49.5" customHeight="1" x14ac:dyDescent="0.2">
      <c r="A1239" s="103" t="s">
        <v>162</v>
      </c>
      <c r="B1239" s="102" t="s">
        <v>2535</v>
      </c>
      <c r="C1239" s="104" t="s">
        <v>2536</v>
      </c>
      <c r="D1239" s="63">
        <v>2018</v>
      </c>
      <c r="E1239" s="63">
        <v>2018</v>
      </c>
      <c r="F1239" s="63" t="s">
        <v>1358</v>
      </c>
      <c r="G1239" s="64">
        <v>0</v>
      </c>
      <c r="H1239" s="64">
        <f t="shared" si="479"/>
        <v>8.0753335399999987E-2</v>
      </c>
      <c r="I1239" s="64" t="s">
        <v>1358</v>
      </c>
      <c r="J1239" s="64">
        <f t="shared" ref="J1239:J1244" si="495">K1239/6.51</f>
        <v>1.2404506205837171E-2</v>
      </c>
      <c r="K1239" s="31">
        <f t="shared" si="480"/>
        <v>8.0753335399999987E-2</v>
      </c>
      <c r="L1239" s="31" t="s">
        <v>2627</v>
      </c>
      <c r="M1239" s="64">
        <v>0</v>
      </c>
      <c r="N1239" s="31">
        <v>0</v>
      </c>
      <c r="O1239" s="65">
        <v>0</v>
      </c>
      <c r="P1239" s="28">
        <v>0</v>
      </c>
      <c r="Q1239" s="28">
        <v>0</v>
      </c>
      <c r="R1239" s="31">
        <v>0</v>
      </c>
      <c r="S1239" s="31">
        <f t="shared" si="477"/>
        <v>0</v>
      </c>
      <c r="T1239" s="31">
        <f t="shared" si="478"/>
        <v>8.0753335399999987E-2</v>
      </c>
      <c r="U1239" s="31">
        <f t="shared" si="482"/>
        <v>0</v>
      </c>
      <c r="V1239" s="31">
        <f t="shared" si="481"/>
        <v>0</v>
      </c>
      <c r="W1239" s="31">
        <f t="shared" si="494"/>
        <v>0</v>
      </c>
      <c r="X1239" s="31">
        <v>0</v>
      </c>
      <c r="Y1239" s="28">
        <v>0</v>
      </c>
      <c r="Z1239" s="28">
        <v>0</v>
      </c>
      <c r="AA1239" s="28">
        <v>0</v>
      </c>
      <c r="AB1239" s="28">
        <v>0</v>
      </c>
      <c r="AC1239" s="28">
        <v>0</v>
      </c>
      <c r="AD1239" s="28">
        <v>0</v>
      </c>
      <c r="AE1239" s="28">
        <v>0</v>
      </c>
      <c r="AF1239" s="28">
        <v>0</v>
      </c>
      <c r="AG1239" s="28">
        <v>0</v>
      </c>
      <c r="AH1239" s="28">
        <v>0</v>
      </c>
      <c r="AI1239" s="28">
        <v>0</v>
      </c>
      <c r="AJ1239" s="28">
        <v>0</v>
      </c>
      <c r="AK1239" s="28">
        <v>0</v>
      </c>
      <c r="AL1239" s="28">
        <v>0</v>
      </c>
      <c r="AM1239" s="28">
        <v>0</v>
      </c>
      <c r="AN1239" s="28">
        <v>0</v>
      </c>
      <c r="AO1239" s="28">
        <v>0</v>
      </c>
      <c r="AP1239" s="28">
        <v>0</v>
      </c>
      <c r="AQ1239" s="28">
        <v>0</v>
      </c>
      <c r="AR1239" s="28">
        <v>0</v>
      </c>
      <c r="AS1239" s="28">
        <v>0</v>
      </c>
      <c r="AT1239" s="28">
        <v>0</v>
      </c>
      <c r="AU1239" s="28">
        <v>0</v>
      </c>
      <c r="AV1239" s="28">
        <v>0</v>
      </c>
      <c r="AW1239" s="28">
        <v>0</v>
      </c>
      <c r="AX1239" s="28">
        <v>0</v>
      </c>
      <c r="AY1239" s="28">
        <v>0</v>
      </c>
      <c r="AZ1239" s="28">
        <v>0</v>
      </c>
      <c r="BA1239" s="28">
        <v>0</v>
      </c>
      <c r="BB1239" s="28">
        <v>0</v>
      </c>
      <c r="BC1239" s="28">
        <v>0</v>
      </c>
      <c r="BD1239" s="28">
        <v>0</v>
      </c>
      <c r="BE1239" s="28">
        <v>0</v>
      </c>
      <c r="BF1239" s="28">
        <v>0</v>
      </c>
      <c r="BG1239" s="28">
        <v>8.0753335399999987E-2</v>
      </c>
      <c r="BH1239" s="28">
        <v>0</v>
      </c>
      <c r="BI1239" s="28">
        <v>0</v>
      </c>
      <c r="BJ1239" s="28">
        <v>8.0753335399999987E-2</v>
      </c>
      <c r="BK1239" s="28">
        <v>0</v>
      </c>
      <c r="BL1239" s="28">
        <v>0</v>
      </c>
      <c r="BM1239" s="28">
        <v>0</v>
      </c>
      <c r="BN1239" s="28">
        <v>0</v>
      </c>
      <c r="BO1239" s="28">
        <v>0</v>
      </c>
      <c r="BP1239" s="28">
        <v>0</v>
      </c>
      <c r="BQ1239" s="28">
        <v>0</v>
      </c>
      <c r="BR1239" s="28">
        <v>0</v>
      </c>
      <c r="BS1239" s="28">
        <v>0</v>
      </c>
      <c r="BT1239" s="28">
        <v>0</v>
      </c>
      <c r="BU1239" s="28">
        <v>0</v>
      </c>
      <c r="BV1239" s="31">
        <f t="shared" si="487"/>
        <v>8.0753335399999987E-2</v>
      </c>
      <c r="BW1239" s="31">
        <f t="shared" si="483"/>
        <v>0</v>
      </c>
      <c r="BX1239" s="31">
        <f t="shared" si="484"/>
        <v>0</v>
      </c>
      <c r="BY1239" s="31">
        <f t="shared" si="485"/>
        <v>8.0753335399999987E-2</v>
      </c>
      <c r="BZ1239" s="31">
        <f t="shared" si="486"/>
        <v>0</v>
      </c>
      <c r="CA1239" s="31">
        <f t="shared" si="488"/>
        <v>8.0753335399999987E-2</v>
      </c>
      <c r="CB1239" s="31">
        <f t="shared" si="489"/>
        <v>0</v>
      </c>
      <c r="CC1239" s="31">
        <f t="shared" si="490"/>
        <v>0</v>
      </c>
      <c r="CD1239" s="31">
        <f t="shared" si="491"/>
        <v>8.0753335399999987E-2</v>
      </c>
      <c r="CE1239" s="31">
        <f t="shared" si="492"/>
        <v>0</v>
      </c>
      <c r="CF1239" s="85" t="s">
        <v>1403</v>
      </c>
    </row>
    <row r="1240" spans="1:84" ht="49.5" customHeight="1" x14ac:dyDescent="0.2">
      <c r="A1240" s="103" t="s">
        <v>162</v>
      </c>
      <c r="B1240" s="102" t="s">
        <v>2537</v>
      </c>
      <c r="C1240" s="104" t="s">
        <v>2538</v>
      </c>
      <c r="D1240" s="63">
        <v>2018</v>
      </c>
      <c r="E1240" s="63">
        <v>2018</v>
      </c>
      <c r="F1240" s="63" t="s">
        <v>1358</v>
      </c>
      <c r="G1240" s="64">
        <v>0</v>
      </c>
      <c r="H1240" s="64">
        <f t="shared" si="479"/>
        <v>4.1361253799999997E-2</v>
      </c>
      <c r="I1240" s="64" t="s">
        <v>1358</v>
      </c>
      <c r="J1240" s="64">
        <f t="shared" si="495"/>
        <v>6.353495207373272E-3</v>
      </c>
      <c r="K1240" s="31">
        <f t="shared" si="480"/>
        <v>4.1361253799999997E-2</v>
      </c>
      <c r="L1240" s="31" t="s">
        <v>2627</v>
      </c>
      <c r="M1240" s="64">
        <v>0</v>
      </c>
      <c r="N1240" s="31">
        <v>0</v>
      </c>
      <c r="O1240" s="65">
        <v>0</v>
      </c>
      <c r="P1240" s="28">
        <v>0</v>
      </c>
      <c r="Q1240" s="28">
        <v>0</v>
      </c>
      <c r="R1240" s="31">
        <v>0</v>
      </c>
      <c r="S1240" s="31">
        <f t="shared" si="477"/>
        <v>0</v>
      </c>
      <c r="T1240" s="31">
        <f t="shared" si="478"/>
        <v>4.1361253799999997E-2</v>
      </c>
      <c r="U1240" s="31">
        <f t="shared" si="482"/>
        <v>0</v>
      </c>
      <c r="V1240" s="31">
        <f t="shared" si="481"/>
        <v>0</v>
      </c>
      <c r="W1240" s="31">
        <f t="shared" si="494"/>
        <v>0</v>
      </c>
      <c r="X1240" s="31">
        <v>0</v>
      </c>
      <c r="Y1240" s="28">
        <v>0</v>
      </c>
      <c r="Z1240" s="28">
        <v>0</v>
      </c>
      <c r="AA1240" s="28">
        <v>0</v>
      </c>
      <c r="AB1240" s="28">
        <v>0</v>
      </c>
      <c r="AC1240" s="28">
        <v>0</v>
      </c>
      <c r="AD1240" s="28">
        <v>0</v>
      </c>
      <c r="AE1240" s="28">
        <v>0</v>
      </c>
      <c r="AF1240" s="28">
        <v>0</v>
      </c>
      <c r="AG1240" s="28">
        <v>0</v>
      </c>
      <c r="AH1240" s="28">
        <v>0</v>
      </c>
      <c r="AI1240" s="28">
        <v>0</v>
      </c>
      <c r="AJ1240" s="28">
        <v>0</v>
      </c>
      <c r="AK1240" s="28">
        <v>0</v>
      </c>
      <c r="AL1240" s="28">
        <v>0</v>
      </c>
      <c r="AM1240" s="28">
        <v>0</v>
      </c>
      <c r="AN1240" s="28">
        <v>0</v>
      </c>
      <c r="AO1240" s="28">
        <v>0</v>
      </c>
      <c r="AP1240" s="28">
        <v>0</v>
      </c>
      <c r="AQ1240" s="28">
        <v>0</v>
      </c>
      <c r="AR1240" s="28">
        <v>0</v>
      </c>
      <c r="AS1240" s="28">
        <v>0</v>
      </c>
      <c r="AT1240" s="28">
        <v>0</v>
      </c>
      <c r="AU1240" s="28">
        <v>0</v>
      </c>
      <c r="AV1240" s="28">
        <v>0</v>
      </c>
      <c r="AW1240" s="28">
        <v>0</v>
      </c>
      <c r="AX1240" s="28">
        <v>0</v>
      </c>
      <c r="AY1240" s="28">
        <v>0</v>
      </c>
      <c r="AZ1240" s="28">
        <v>0</v>
      </c>
      <c r="BA1240" s="28">
        <v>0</v>
      </c>
      <c r="BB1240" s="28">
        <v>0</v>
      </c>
      <c r="BC1240" s="28">
        <v>0</v>
      </c>
      <c r="BD1240" s="28">
        <v>0</v>
      </c>
      <c r="BE1240" s="28">
        <v>0</v>
      </c>
      <c r="BF1240" s="28">
        <v>0</v>
      </c>
      <c r="BG1240" s="28">
        <v>4.1361253799999997E-2</v>
      </c>
      <c r="BH1240" s="28">
        <v>0</v>
      </c>
      <c r="BI1240" s="28">
        <v>0</v>
      </c>
      <c r="BJ1240" s="28">
        <v>4.1361253799999997E-2</v>
      </c>
      <c r="BK1240" s="28">
        <v>0</v>
      </c>
      <c r="BL1240" s="28">
        <v>0</v>
      </c>
      <c r="BM1240" s="28">
        <v>0</v>
      </c>
      <c r="BN1240" s="28">
        <v>0</v>
      </c>
      <c r="BO1240" s="28">
        <v>0</v>
      </c>
      <c r="BP1240" s="28">
        <v>0</v>
      </c>
      <c r="BQ1240" s="28">
        <v>0</v>
      </c>
      <c r="BR1240" s="28">
        <v>0</v>
      </c>
      <c r="BS1240" s="28">
        <v>0</v>
      </c>
      <c r="BT1240" s="28">
        <v>0</v>
      </c>
      <c r="BU1240" s="28">
        <v>0</v>
      </c>
      <c r="BV1240" s="31">
        <f t="shared" si="487"/>
        <v>4.1361253799999997E-2</v>
      </c>
      <c r="BW1240" s="31">
        <f t="shared" si="483"/>
        <v>0</v>
      </c>
      <c r="BX1240" s="31">
        <f t="shared" si="484"/>
        <v>0</v>
      </c>
      <c r="BY1240" s="31">
        <f t="shared" si="485"/>
        <v>4.1361253799999997E-2</v>
      </c>
      <c r="BZ1240" s="31">
        <f t="shared" si="486"/>
        <v>0</v>
      </c>
      <c r="CA1240" s="31">
        <f t="shared" si="488"/>
        <v>4.1361253799999997E-2</v>
      </c>
      <c r="CB1240" s="31">
        <f t="shared" si="489"/>
        <v>0</v>
      </c>
      <c r="CC1240" s="31">
        <f t="shared" si="490"/>
        <v>0</v>
      </c>
      <c r="CD1240" s="31">
        <f t="shared" si="491"/>
        <v>4.1361253799999997E-2</v>
      </c>
      <c r="CE1240" s="31">
        <f t="shared" si="492"/>
        <v>0</v>
      </c>
      <c r="CF1240" s="85" t="s">
        <v>1403</v>
      </c>
    </row>
    <row r="1241" spans="1:84" ht="49.5" customHeight="1" x14ac:dyDescent="0.2">
      <c r="A1241" s="103" t="s">
        <v>162</v>
      </c>
      <c r="B1241" s="102" t="s">
        <v>2539</v>
      </c>
      <c r="C1241" s="104" t="s">
        <v>2540</v>
      </c>
      <c r="D1241" s="63">
        <v>2018</v>
      </c>
      <c r="E1241" s="63">
        <v>2018</v>
      </c>
      <c r="F1241" s="63" t="s">
        <v>1358</v>
      </c>
      <c r="G1241" s="64">
        <v>0</v>
      </c>
      <c r="H1241" s="64">
        <f t="shared" si="479"/>
        <v>2.3882822399999996E-2</v>
      </c>
      <c r="I1241" s="64" t="s">
        <v>1358</v>
      </c>
      <c r="J1241" s="64">
        <f t="shared" si="495"/>
        <v>3.668636313364055E-3</v>
      </c>
      <c r="K1241" s="31">
        <f t="shared" si="480"/>
        <v>2.3882822399999996E-2</v>
      </c>
      <c r="L1241" s="31" t="s">
        <v>2627</v>
      </c>
      <c r="M1241" s="64">
        <v>0</v>
      </c>
      <c r="N1241" s="31">
        <v>0</v>
      </c>
      <c r="O1241" s="65">
        <v>0</v>
      </c>
      <c r="P1241" s="28">
        <v>0</v>
      </c>
      <c r="Q1241" s="28">
        <v>0</v>
      </c>
      <c r="R1241" s="31">
        <v>0</v>
      </c>
      <c r="S1241" s="31">
        <f t="shared" si="477"/>
        <v>0</v>
      </c>
      <c r="T1241" s="31">
        <f t="shared" si="478"/>
        <v>2.3882822399999996E-2</v>
      </c>
      <c r="U1241" s="31">
        <f t="shared" si="482"/>
        <v>0</v>
      </c>
      <c r="V1241" s="31">
        <f t="shared" si="481"/>
        <v>0</v>
      </c>
      <c r="W1241" s="31">
        <f t="shared" si="494"/>
        <v>0</v>
      </c>
      <c r="X1241" s="31">
        <v>0</v>
      </c>
      <c r="Y1241" s="28">
        <v>0</v>
      </c>
      <c r="Z1241" s="28">
        <v>0</v>
      </c>
      <c r="AA1241" s="28">
        <v>0</v>
      </c>
      <c r="AB1241" s="28">
        <v>0</v>
      </c>
      <c r="AC1241" s="28">
        <v>0</v>
      </c>
      <c r="AD1241" s="28">
        <v>0</v>
      </c>
      <c r="AE1241" s="28">
        <v>0</v>
      </c>
      <c r="AF1241" s="28">
        <v>0</v>
      </c>
      <c r="AG1241" s="28">
        <v>0</v>
      </c>
      <c r="AH1241" s="28">
        <v>0</v>
      </c>
      <c r="AI1241" s="28">
        <v>0</v>
      </c>
      <c r="AJ1241" s="28">
        <v>0</v>
      </c>
      <c r="AK1241" s="28">
        <v>0</v>
      </c>
      <c r="AL1241" s="28">
        <v>0</v>
      </c>
      <c r="AM1241" s="28">
        <v>0</v>
      </c>
      <c r="AN1241" s="28">
        <v>0</v>
      </c>
      <c r="AO1241" s="28">
        <v>0</v>
      </c>
      <c r="AP1241" s="28">
        <v>0</v>
      </c>
      <c r="AQ1241" s="28">
        <v>0</v>
      </c>
      <c r="AR1241" s="28">
        <v>0</v>
      </c>
      <c r="AS1241" s="28">
        <v>0</v>
      </c>
      <c r="AT1241" s="28">
        <v>0</v>
      </c>
      <c r="AU1241" s="28">
        <v>0</v>
      </c>
      <c r="AV1241" s="28">
        <v>0</v>
      </c>
      <c r="AW1241" s="28">
        <v>0</v>
      </c>
      <c r="AX1241" s="28">
        <v>0</v>
      </c>
      <c r="AY1241" s="28">
        <v>0</v>
      </c>
      <c r="AZ1241" s="28">
        <v>0</v>
      </c>
      <c r="BA1241" s="28">
        <v>0</v>
      </c>
      <c r="BB1241" s="28">
        <v>0</v>
      </c>
      <c r="BC1241" s="28">
        <v>0</v>
      </c>
      <c r="BD1241" s="28">
        <v>0</v>
      </c>
      <c r="BE1241" s="28">
        <v>0</v>
      </c>
      <c r="BF1241" s="28">
        <v>0</v>
      </c>
      <c r="BG1241" s="28">
        <v>2.3882822399999996E-2</v>
      </c>
      <c r="BH1241" s="28">
        <v>0</v>
      </c>
      <c r="BI1241" s="28">
        <v>0</v>
      </c>
      <c r="BJ1241" s="28">
        <v>2.3882822399999996E-2</v>
      </c>
      <c r="BK1241" s="28">
        <v>0</v>
      </c>
      <c r="BL1241" s="28">
        <v>0</v>
      </c>
      <c r="BM1241" s="28">
        <v>0</v>
      </c>
      <c r="BN1241" s="28">
        <v>0</v>
      </c>
      <c r="BO1241" s="28">
        <v>0</v>
      </c>
      <c r="BP1241" s="28">
        <v>0</v>
      </c>
      <c r="BQ1241" s="28">
        <v>0</v>
      </c>
      <c r="BR1241" s="28">
        <v>0</v>
      </c>
      <c r="BS1241" s="28">
        <v>0</v>
      </c>
      <c r="BT1241" s="28">
        <v>0</v>
      </c>
      <c r="BU1241" s="28">
        <v>0</v>
      </c>
      <c r="BV1241" s="31">
        <f t="shared" si="487"/>
        <v>2.3882822399999996E-2</v>
      </c>
      <c r="BW1241" s="31">
        <f t="shared" si="483"/>
        <v>0</v>
      </c>
      <c r="BX1241" s="31">
        <f t="shared" si="484"/>
        <v>0</v>
      </c>
      <c r="BY1241" s="31">
        <f t="shared" si="485"/>
        <v>2.3882822399999996E-2</v>
      </c>
      <c r="BZ1241" s="31">
        <f t="shared" si="486"/>
        <v>0</v>
      </c>
      <c r="CA1241" s="31">
        <f t="shared" si="488"/>
        <v>2.3882822399999996E-2</v>
      </c>
      <c r="CB1241" s="31">
        <f t="shared" si="489"/>
        <v>0</v>
      </c>
      <c r="CC1241" s="31">
        <f t="shared" si="490"/>
        <v>0</v>
      </c>
      <c r="CD1241" s="31">
        <f t="shared" si="491"/>
        <v>2.3882822399999996E-2</v>
      </c>
      <c r="CE1241" s="31">
        <f t="shared" si="492"/>
        <v>0</v>
      </c>
      <c r="CF1241" s="85" t="s">
        <v>1403</v>
      </c>
    </row>
    <row r="1242" spans="1:84" ht="49.5" customHeight="1" x14ac:dyDescent="0.2">
      <c r="A1242" s="103" t="s">
        <v>162</v>
      </c>
      <c r="B1242" s="102" t="s">
        <v>2541</v>
      </c>
      <c r="C1242" s="104" t="s">
        <v>2542</v>
      </c>
      <c r="D1242" s="63">
        <v>2018</v>
      </c>
      <c r="E1242" s="63">
        <v>2018</v>
      </c>
      <c r="F1242" s="63" t="s">
        <v>1358</v>
      </c>
      <c r="G1242" s="64">
        <v>0</v>
      </c>
      <c r="H1242" s="64">
        <f t="shared" si="479"/>
        <v>2.1093302399999996E-2</v>
      </c>
      <c r="I1242" s="64" t="s">
        <v>1358</v>
      </c>
      <c r="J1242" s="64">
        <f t="shared" si="495"/>
        <v>3.2401386175115203E-3</v>
      </c>
      <c r="K1242" s="31">
        <f t="shared" si="480"/>
        <v>2.1093302399999996E-2</v>
      </c>
      <c r="L1242" s="31" t="s">
        <v>2627</v>
      </c>
      <c r="M1242" s="64">
        <v>0</v>
      </c>
      <c r="N1242" s="31">
        <v>0</v>
      </c>
      <c r="O1242" s="65">
        <v>0</v>
      </c>
      <c r="P1242" s="28">
        <v>0</v>
      </c>
      <c r="Q1242" s="28">
        <v>0</v>
      </c>
      <c r="R1242" s="31">
        <v>0</v>
      </c>
      <c r="S1242" s="31">
        <f t="shared" ref="S1242:S1305" si="496">N1242+U1242</f>
        <v>0</v>
      </c>
      <c r="T1242" s="31">
        <f t="shared" ref="T1242:T1305" si="497">N1242+W1242+AC1242+AM1242+AW1242+BG1242</f>
        <v>2.1093302399999996E-2</v>
      </c>
      <c r="U1242" s="31">
        <f t="shared" si="482"/>
        <v>0</v>
      </c>
      <c r="V1242" s="31">
        <f t="shared" si="481"/>
        <v>0</v>
      </c>
      <c r="W1242" s="31">
        <f t="shared" si="494"/>
        <v>0</v>
      </c>
      <c r="X1242" s="31">
        <v>0</v>
      </c>
      <c r="Y1242" s="28">
        <v>0</v>
      </c>
      <c r="Z1242" s="28">
        <v>0</v>
      </c>
      <c r="AA1242" s="28">
        <v>0</v>
      </c>
      <c r="AB1242" s="28">
        <v>0</v>
      </c>
      <c r="AC1242" s="28">
        <v>0</v>
      </c>
      <c r="AD1242" s="28">
        <v>0</v>
      </c>
      <c r="AE1242" s="28">
        <v>0</v>
      </c>
      <c r="AF1242" s="28">
        <v>0</v>
      </c>
      <c r="AG1242" s="28">
        <v>0</v>
      </c>
      <c r="AH1242" s="28">
        <v>0</v>
      </c>
      <c r="AI1242" s="28">
        <v>0</v>
      </c>
      <c r="AJ1242" s="28">
        <v>0</v>
      </c>
      <c r="AK1242" s="28">
        <v>0</v>
      </c>
      <c r="AL1242" s="28">
        <v>0</v>
      </c>
      <c r="AM1242" s="28">
        <v>0</v>
      </c>
      <c r="AN1242" s="28">
        <v>0</v>
      </c>
      <c r="AO1242" s="28">
        <v>0</v>
      </c>
      <c r="AP1242" s="28">
        <v>0</v>
      </c>
      <c r="AQ1242" s="28">
        <v>0</v>
      </c>
      <c r="AR1242" s="28">
        <v>0</v>
      </c>
      <c r="AS1242" s="28">
        <v>0</v>
      </c>
      <c r="AT1242" s="28">
        <v>0</v>
      </c>
      <c r="AU1242" s="28">
        <v>0</v>
      </c>
      <c r="AV1242" s="28">
        <v>0</v>
      </c>
      <c r="AW1242" s="28">
        <v>0</v>
      </c>
      <c r="AX1242" s="28">
        <v>0</v>
      </c>
      <c r="AY1242" s="28">
        <v>0</v>
      </c>
      <c r="AZ1242" s="28">
        <v>0</v>
      </c>
      <c r="BA1242" s="28">
        <v>0</v>
      </c>
      <c r="BB1242" s="28">
        <v>0</v>
      </c>
      <c r="BC1242" s="28">
        <v>0</v>
      </c>
      <c r="BD1242" s="28">
        <v>0</v>
      </c>
      <c r="BE1242" s="28">
        <v>0</v>
      </c>
      <c r="BF1242" s="28">
        <v>0</v>
      </c>
      <c r="BG1242" s="28">
        <v>2.1093302399999996E-2</v>
      </c>
      <c r="BH1242" s="28">
        <v>0</v>
      </c>
      <c r="BI1242" s="28">
        <v>0</v>
      </c>
      <c r="BJ1242" s="28">
        <v>2.1093302399999996E-2</v>
      </c>
      <c r="BK1242" s="28">
        <v>0</v>
      </c>
      <c r="BL1242" s="28">
        <v>0</v>
      </c>
      <c r="BM1242" s="28">
        <v>0</v>
      </c>
      <c r="BN1242" s="28">
        <v>0</v>
      </c>
      <c r="BO1242" s="28">
        <v>0</v>
      </c>
      <c r="BP1242" s="28">
        <v>0</v>
      </c>
      <c r="BQ1242" s="28">
        <v>0</v>
      </c>
      <c r="BR1242" s="28">
        <v>0</v>
      </c>
      <c r="BS1242" s="28">
        <v>0</v>
      </c>
      <c r="BT1242" s="28">
        <v>0</v>
      </c>
      <c r="BU1242" s="28">
        <v>0</v>
      </c>
      <c r="BV1242" s="31">
        <f t="shared" si="487"/>
        <v>2.1093302399999996E-2</v>
      </c>
      <c r="BW1242" s="31">
        <f t="shared" si="483"/>
        <v>0</v>
      </c>
      <c r="BX1242" s="31">
        <f t="shared" si="484"/>
        <v>0</v>
      </c>
      <c r="BY1242" s="31">
        <f t="shared" si="485"/>
        <v>2.1093302399999996E-2</v>
      </c>
      <c r="BZ1242" s="31">
        <f t="shared" si="486"/>
        <v>0</v>
      </c>
      <c r="CA1242" s="31">
        <f t="shared" si="488"/>
        <v>2.1093302399999996E-2</v>
      </c>
      <c r="CB1242" s="31">
        <f t="shared" si="489"/>
        <v>0</v>
      </c>
      <c r="CC1242" s="31">
        <f t="shared" si="490"/>
        <v>0</v>
      </c>
      <c r="CD1242" s="31">
        <f t="shared" si="491"/>
        <v>2.1093302399999996E-2</v>
      </c>
      <c r="CE1242" s="31">
        <f t="shared" si="492"/>
        <v>0</v>
      </c>
      <c r="CF1242" s="85" t="s">
        <v>1403</v>
      </c>
    </row>
    <row r="1243" spans="1:84" ht="49.5" customHeight="1" x14ac:dyDescent="0.2">
      <c r="A1243" s="103" t="s">
        <v>162</v>
      </c>
      <c r="B1243" s="102" t="s">
        <v>2543</v>
      </c>
      <c r="C1243" s="104" t="s">
        <v>2544</v>
      </c>
      <c r="D1243" s="63">
        <v>2018</v>
      </c>
      <c r="E1243" s="63">
        <v>2018</v>
      </c>
      <c r="F1243" s="63" t="s">
        <v>1358</v>
      </c>
      <c r="G1243" s="64">
        <v>0</v>
      </c>
      <c r="H1243" s="64">
        <f t="shared" si="479"/>
        <v>1.6507020000000001E-2</v>
      </c>
      <c r="I1243" s="64" t="s">
        <v>1358</v>
      </c>
      <c r="J1243" s="64">
        <f t="shared" si="495"/>
        <v>2.5356405529953917E-3</v>
      </c>
      <c r="K1243" s="31">
        <f t="shared" si="480"/>
        <v>1.6507020000000001E-2</v>
      </c>
      <c r="L1243" s="31" t="s">
        <v>2627</v>
      </c>
      <c r="M1243" s="64">
        <v>0</v>
      </c>
      <c r="N1243" s="31">
        <v>0</v>
      </c>
      <c r="O1243" s="65">
        <v>0</v>
      </c>
      <c r="P1243" s="28">
        <v>0</v>
      </c>
      <c r="Q1243" s="28">
        <v>0</v>
      </c>
      <c r="R1243" s="31">
        <v>0</v>
      </c>
      <c r="S1243" s="31">
        <f t="shared" si="496"/>
        <v>0</v>
      </c>
      <c r="T1243" s="31">
        <f t="shared" si="497"/>
        <v>1.6507020000000001E-2</v>
      </c>
      <c r="U1243" s="31">
        <f t="shared" si="482"/>
        <v>0</v>
      </c>
      <c r="V1243" s="31">
        <f t="shared" si="481"/>
        <v>0</v>
      </c>
      <c r="W1243" s="31">
        <f t="shared" si="494"/>
        <v>0</v>
      </c>
      <c r="X1243" s="31">
        <v>0</v>
      </c>
      <c r="Y1243" s="28">
        <v>0</v>
      </c>
      <c r="Z1243" s="28">
        <v>0</v>
      </c>
      <c r="AA1243" s="28">
        <v>0</v>
      </c>
      <c r="AB1243" s="28">
        <v>0</v>
      </c>
      <c r="AC1243" s="28">
        <v>0</v>
      </c>
      <c r="AD1243" s="28">
        <v>0</v>
      </c>
      <c r="AE1243" s="28">
        <v>0</v>
      </c>
      <c r="AF1243" s="28">
        <v>0</v>
      </c>
      <c r="AG1243" s="28">
        <v>0</v>
      </c>
      <c r="AH1243" s="28">
        <v>0</v>
      </c>
      <c r="AI1243" s="28">
        <v>0</v>
      </c>
      <c r="AJ1243" s="28">
        <v>0</v>
      </c>
      <c r="AK1243" s="28">
        <v>0</v>
      </c>
      <c r="AL1243" s="28">
        <v>0</v>
      </c>
      <c r="AM1243" s="28">
        <v>0</v>
      </c>
      <c r="AN1243" s="28">
        <v>0</v>
      </c>
      <c r="AO1243" s="28">
        <v>0</v>
      </c>
      <c r="AP1243" s="28">
        <v>0</v>
      </c>
      <c r="AQ1243" s="28">
        <v>0</v>
      </c>
      <c r="AR1243" s="28">
        <v>0</v>
      </c>
      <c r="AS1243" s="28">
        <v>0</v>
      </c>
      <c r="AT1243" s="28">
        <v>0</v>
      </c>
      <c r="AU1243" s="28">
        <v>0</v>
      </c>
      <c r="AV1243" s="28">
        <v>0</v>
      </c>
      <c r="AW1243" s="28">
        <v>0</v>
      </c>
      <c r="AX1243" s="28">
        <v>0</v>
      </c>
      <c r="AY1243" s="28">
        <v>0</v>
      </c>
      <c r="AZ1243" s="28">
        <v>0</v>
      </c>
      <c r="BA1243" s="28">
        <v>0</v>
      </c>
      <c r="BB1243" s="28">
        <v>0</v>
      </c>
      <c r="BC1243" s="28">
        <v>0</v>
      </c>
      <c r="BD1243" s="28">
        <v>0</v>
      </c>
      <c r="BE1243" s="28">
        <v>0</v>
      </c>
      <c r="BF1243" s="28">
        <v>0</v>
      </c>
      <c r="BG1243" s="28">
        <v>1.6507020000000001E-2</v>
      </c>
      <c r="BH1243" s="28">
        <v>0</v>
      </c>
      <c r="BI1243" s="28">
        <v>0</v>
      </c>
      <c r="BJ1243" s="28">
        <v>1.6507020000000001E-2</v>
      </c>
      <c r="BK1243" s="28">
        <v>0</v>
      </c>
      <c r="BL1243" s="28">
        <v>0</v>
      </c>
      <c r="BM1243" s="28">
        <v>0</v>
      </c>
      <c r="BN1243" s="28">
        <v>0</v>
      </c>
      <c r="BO1243" s="28">
        <v>0</v>
      </c>
      <c r="BP1243" s="28">
        <v>0</v>
      </c>
      <c r="BQ1243" s="28">
        <v>0</v>
      </c>
      <c r="BR1243" s="28">
        <v>0</v>
      </c>
      <c r="BS1243" s="28">
        <v>0</v>
      </c>
      <c r="BT1243" s="28">
        <v>0</v>
      </c>
      <c r="BU1243" s="28">
        <v>0</v>
      </c>
      <c r="BV1243" s="31">
        <f t="shared" si="487"/>
        <v>1.6507020000000001E-2</v>
      </c>
      <c r="BW1243" s="31">
        <f t="shared" si="483"/>
        <v>0</v>
      </c>
      <c r="BX1243" s="31">
        <f t="shared" si="484"/>
        <v>0</v>
      </c>
      <c r="BY1243" s="31">
        <f t="shared" si="485"/>
        <v>1.6507020000000001E-2</v>
      </c>
      <c r="BZ1243" s="31">
        <f t="shared" si="486"/>
        <v>0</v>
      </c>
      <c r="CA1243" s="31">
        <f t="shared" si="488"/>
        <v>1.6507020000000001E-2</v>
      </c>
      <c r="CB1243" s="31">
        <f t="shared" si="489"/>
        <v>0</v>
      </c>
      <c r="CC1243" s="31">
        <f t="shared" si="490"/>
        <v>0</v>
      </c>
      <c r="CD1243" s="31">
        <f t="shared" si="491"/>
        <v>1.6507020000000001E-2</v>
      </c>
      <c r="CE1243" s="31">
        <f t="shared" si="492"/>
        <v>0</v>
      </c>
      <c r="CF1243" s="85" t="s">
        <v>1403</v>
      </c>
    </row>
    <row r="1244" spans="1:84" ht="49.5" customHeight="1" x14ac:dyDescent="0.2">
      <c r="A1244" s="103" t="s">
        <v>162</v>
      </c>
      <c r="B1244" s="102" t="s">
        <v>2545</v>
      </c>
      <c r="C1244" s="104" t="s">
        <v>2546</v>
      </c>
      <c r="D1244" s="63">
        <v>2018</v>
      </c>
      <c r="E1244" s="63">
        <v>2018</v>
      </c>
      <c r="F1244" s="63" t="s">
        <v>1358</v>
      </c>
      <c r="G1244" s="64">
        <v>0</v>
      </c>
      <c r="H1244" s="64">
        <f t="shared" si="479"/>
        <v>4.0614113199999996E-2</v>
      </c>
      <c r="I1244" s="64" t="s">
        <v>1358</v>
      </c>
      <c r="J1244" s="64">
        <f t="shared" si="495"/>
        <v>6.2387270660522265E-3</v>
      </c>
      <c r="K1244" s="31">
        <f t="shared" si="480"/>
        <v>4.0614113199999996E-2</v>
      </c>
      <c r="L1244" s="31" t="s">
        <v>2627</v>
      </c>
      <c r="M1244" s="64">
        <v>0</v>
      </c>
      <c r="N1244" s="31">
        <v>0</v>
      </c>
      <c r="O1244" s="65">
        <v>0</v>
      </c>
      <c r="P1244" s="28">
        <v>0</v>
      </c>
      <c r="Q1244" s="28">
        <v>0</v>
      </c>
      <c r="R1244" s="31">
        <v>0</v>
      </c>
      <c r="S1244" s="31">
        <f t="shared" si="496"/>
        <v>0</v>
      </c>
      <c r="T1244" s="31">
        <f t="shared" si="497"/>
        <v>4.0614113199999996E-2</v>
      </c>
      <c r="U1244" s="31">
        <f t="shared" si="482"/>
        <v>0</v>
      </c>
      <c r="V1244" s="31">
        <f t="shared" si="481"/>
        <v>0</v>
      </c>
      <c r="W1244" s="31">
        <f t="shared" si="494"/>
        <v>0</v>
      </c>
      <c r="X1244" s="31">
        <v>0</v>
      </c>
      <c r="Y1244" s="28">
        <v>0</v>
      </c>
      <c r="Z1244" s="28">
        <v>0</v>
      </c>
      <c r="AA1244" s="28">
        <v>0</v>
      </c>
      <c r="AB1244" s="28">
        <v>0</v>
      </c>
      <c r="AC1244" s="28">
        <v>0</v>
      </c>
      <c r="AD1244" s="28">
        <v>0</v>
      </c>
      <c r="AE1244" s="28">
        <v>0</v>
      </c>
      <c r="AF1244" s="28">
        <v>0</v>
      </c>
      <c r="AG1244" s="28">
        <v>0</v>
      </c>
      <c r="AH1244" s="28">
        <v>0</v>
      </c>
      <c r="AI1244" s="28">
        <v>0</v>
      </c>
      <c r="AJ1244" s="28">
        <v>0</v>
      </c>
      <c r="AK1244" s="28">
        <v>0</v>
      </c>
      <c r="AL1244" s="28">
        <v>0</v>
      </c>
      <c r="AM1244" s="28">
        <v>0</v>
      </c>
      <c r="AN1244" s="28">
        <v>0</v>
      </c>
      <c r="AO1244" s="28">
        <v>0</v>
      </c>
      <c r="AP1244" s="28">
        <v>0</v>
      </c>
      <c r="AQ1244" s="28">
        <v>0</v>
      </c>
      <c r="AR1244" s="28">
        <v>0</v>
      </c>
      <c r="AS1244" s="28">
        <v>0</v>
      </c>
      <c r="AT1244" s="28">
        <v>0</v>
      </c>
      <c r="AU1244" s="28">
        <v>0</v>
      </c>
      <c r="AV1244" s="28">
        <v>0</v>
      </c>
      <c r="AW1244" s="28">
        <v>0</v>
      </c>
      <c r="AX1244" s="28">
        <v>0</v>
      </c>
      <c r="AY1244" s="28">
        <v>0</v>
      </c>
      <c r="AZ1244" s="28">
        <v>0</v>
      </c>
      <c r="BA1244" s="28">
        <v>0</v>
      </c>
      <c r="BB1244" s="28">
        <v>0</v>
      </c>
      <c r="BC1244" s="28">
        <v>0</v>
      </c>
      <c r="BD1244" s="28">
        <v>0</v>
      </c>
      <c r="BE1244" s="28">
        <v>0</v>
      </c>
      <c r="BF1244" s="28">
        <v>0</v>
      </c>
      <c r="BG1244" s="28">
        <v>4.0614113199999996E-2</v>
      </c>
      <c r="BH1244" s="28">
        <v>0</v>
      </c>
      <c r="BI1244" s="28">
        <v>0</v>
      </c>
      <c r="BJ1244" s="28">
        <v>4.0614113199999996E-2</v>
      </c>
      <c r="BK1244" s="28">
        <v>0</v>
      </c>
      <c r="BL1244" s="28">
        <v>0</v>
      </c>
      <c r="BM1244" s="28">
        <v>0</v>
      </c>
      <c r="BN1244" s="28">
        <v>0</v>
      </c>
      <c r="BO1244" s="28">
        <v>0</v>
      </c>
      <c r="BP1244" s="28">
        <v>0</v>
      </c>
      <c r="BQ1244" s="28">
        <v>0</v>
      </c>
      <c r="BR1244" s="28">
        <v>0</v>
      </c>
      <c r="BS1244" s="28">
        <v>0</v>
      </c>
      <c r="BT1244" s="28">
        <v>0</v>
      </c>
      <c r="BU1244" s="28">
        <v>0</v>
      </c>
      <c r="BV1244" s="31">
        <f t="shared" si="487"/>
        <v>4.0614113199999996E-2</v>
      </c>
      <c r="BW1244" s="31">
        <f t="shared" si="483"/>
        <v>0</v>
      </c>
      <c r="BX1244" s="31">
        <f t="shared" si="484"/>
        <v>0</v>
      </c>
      <c r="BY1244" s="31">
        <f t="shared" si="485"/>
        <v>4.0614113199999996E-2</v>
      </c>
      <c r="BZ1244" s="31">
        <f t="shared" si="486"/>
        <v>0</v>
      </c>
      <c r="CA1244" s="31">
        <f t="shared" si="488"/>
        <v>4.0614113199999996E-2</v>
      </c>
      <c r="CB1244" s="31">
        <f t="shared" si="489"/>
        <v>0</v>
      </c>
      <c r="CC1244" s="31">
        <f t="shared" si="490"/>
        <v>0</v>
      </c>
      <c r="CD1244" s="31">
        <f t="shared" si="491"/>
        <v>4.0614113199999996E-2</v>
      </c>
      <c r="CE1244" s="31">
        <f t="shared" si="492"/>
        <v>0</v>
      </c>
      <c r="CF1244" s="85" t="s">
        <v>1403</v>
      </c>
    </row>
    <row r="1245" spans="1:84" ht="49.5" customHeight="1" x14ac:dyDescent="0.2">
      <c r="A1245" s="103" t="s">
        <v>162</v>
      </c>
      <c r="B1245" s="102" t="s">
        <v>2547</v>
      </c>
      <c r="C1245" s="104" t="s">
        <v>2548</v>
      </c>
      <c r="D1245" s="63">
        <v>2018</v>
      </c>
      <c r="E1245" s="63">
        <v>2018</v>
      </c>
      <c r="F1245" s="63" t="s">
        <v>1358</v>
      </c>
      <c r="G1245" s="64">
        <v>0</v>
      </c>
      <c r="H1245" s="64">
        <f t="shared" si="479"/>
        <v>0</v>
      </c>
      <c r="I1245" s="64" t="s">
        <v>1358</v>
      </c>
      <c r="J1245" s="64">
        <v>0</v>
      </c>
      <c r="K1245" s="31">
        <f t="shared" si="480"/>
        <v>0</v>
      </c>
      <c r="L1245" s="31" t="s">
        <v>2627</v>
      </c>
      <c r="M1245" s="64">
        <v>0</v>
      </c>
      <c r="N1245" s="31">
        <v>0</v>
      </c>
      <c r="O1245" s="65">
        <v>0</v>
      </c>
      <c r="P1245" s="28">
        <v>0</v>
      </c>
      <c r="Q1245" s="28">
        <v>0</v>
      </c>
      <c r="R1245" s="31">
        <v>0</v>
      </c>
      <c r="S1245" s="31">
        <f t="shared" si="496"/>
        <v>0</v>
      </c>
      <c r="T1245" s="31">
        <f t="shared" si="497"/>
        <v>0</v>
      </c>
      <c r="U1245" s="31">
        <f t="shared" si="482"/>
        <v>0</v>
      </c>
      <c r="V1245" s="31">
        <f t="shared" si="481"/>
        <v>0</v>
      </c>
      <c r="W1245" s="31">
        <f t="shared" si="494"/>
        <v>0</v>
      </c>
      <c r="X1245" s="31">
        <v>0</v>
      </c>
      <c r="Y1245" s="28">
        <v>0</v>
      </c>
      <c r="Z1245" s="28">
        <v>0</v>
      </c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8">
        <v>0</v>
      </c>
      <c r="AG1245" s="28">
        <v>0</v>
      </c>
      <c r="AH1245" s="28">
        <v>0</v>
      </c>
      <c r="AI1245" s="28">
        <v>0</v>
      </c>
      <c r="AJ1245" s="28">
        <v>0</v>
      </c>
      <c r="AK1245" s="28">
        <v>0</v>
      </c>
      <c r="AL1245" s="28">
        <v>0</v>
      </c>
      <c r="AM1245" s="28">
        <v>0</v>
      </c>
      <c r="AN1245" s="28">
        <v>0</v>
      </c>
      <c r="AO1245" s="28">
        <v>0</v>
      </c>
      <c r="AP1245" s="28">
        <v>0</v>
      </c>
      <c r="AQ1245" s="28">
        <v>0</v>
      </c>
      <c r="AR1245" s="28">
        <v>0</v>
      </c>
      <c r="AS1245" s="28">
        <v>0</v>
      </c>
      <c r="AT1245" s="28">
        <v>0</v>
      </c>
      <c r="AU1245" s="28">
        <v>0</v>
      </c>
      <c r="AV1245" s="28">
        <v>0</v>
      </c>
      <c r="AW1245" s="28">
        <v>0</v>
      </c>
      <c r="AX1245" s="28">
        <v>0</v>
      </c>
      <c r="AY1245" s="28">
        <v>0</v>
      </c>
      <c r="AZ1245" s="28">
        <v>0</v>
      </c>
      <c r="BA1245" s="28">
        <v>0</v>
      </c>
      <c r="BB1245" s="28">
        <v>0</v>
      </c>
      <c r="BC1245" s="28">
        <v>0</v>
      </c>
      <c r="BD1245" s="28">
        <v>0</v>
      </c>
      <c r="BE1245" s="28">
        <v>0</v>
      </c>
      <c r="BF1245" s="28">
        <v>0</v>
      </c>
      <c r="BG1245" s="28">
        <v>0</v>
      </c>
      <c r="BH1245" s="28">
        <v>0</v>
      </c>
      <c r="BI1245" s="28">
        <v>0</v>
      </c>
      <c r="BJ1245" s="28">
        <v>0</v>
      </c>
      <c r="BK1245" s="28">
        <v>0</v>
      </c>
      <c r="BL1245" s="28">
        <v>0</v>
      </c>
      <c r="BM1245" s="28">
        <v>0</v>
      </c>
      <c r="BN1245" s="28">
        <v>0</v>
      </c>
      <c r="BO1245" s="28">
        <v>0</v>
      </c>
      <c r="BP1245" s="28">
        <v>0</v>
      </c>
      <c r="BQ1245" s="28">
        <v>0</v>
      </c>
      <c r="BR1245" s="28">
        <v>0</v>
      </c>
      <c r="BS1245" s="28">
        <v>0</v>
      </c>
      <c r="BT1245" s="28">
        <v>0</v>
      </c>
      <c r="BU1245" s="28">
        <v>0</v>
      </c>
      <c r="BV1245" s="31">
        <f t="shared" si="487"/>
        <v>0</v>
      </c>
      <c r="BW1245" s="31">
        <f t="shared" si="483"/>
        <v>0</v>
      </c>
      <c r="BX1245" s="31">
        <f t="shared" si="484"/>
        <v>0</v>
      </c>
      <c r="BY1245" s="31">
        <f t="shared" si="485"/>
        <v>0</v>
      </c>
      <c r="BZ1245" s="31">
        <f t="shared" si="486"/>
        <v>0</v>
      </c>
      <c r="CA1245" s="31">
        <f t="shared" si="488"/>
        <v>0</v>
      </c>
      <c r="CB1245" s="31">
        <f t="shared" si="489"/>
        <v>0</v>
      </c>
      <c r="CC1245" s="31">
        <f t="shared" si="490"/>
        <v>0</v>
      </c>
      <c r="CD1245" s="31">
        <f t="shared" si="491"/>
        <v>0</v>
      </c>
      <c r="CE1245" s="31">
        <f t="shared" si="492"/>
        <v>0</v>
      </c>
      <c r="CF1245" s="85" t="s">
        <v>1403</v>
      </c>
    </row>
    <row r="1246" spans="1:84" ht="49.5" customHeight="1" x14ac:dyDescent="0.2">
      <c r="A1246" s="103" t="s">
        <v>162</v>
      </c>
      <c r="B1246" s="102" t="s">
        <v>2549</v>
      </c>
      <c r="C1246" s="104" t="s">
        <v>2550</v>
      </c>
      <c r="D1246" s="63">
        <v>2018</v>
      </c>
      <c r="E1246" s="63">
        <v>2018</v>
      </c>
      <c r="F1246" s="63" t="s">
        <v>1358</v>
      </c>
      <c r="G1246" s="64">
        <v>0</v>
      </c>
      <c r="H1246" s="64">
        <f t="shared" si="479"/>
        <v>0</v>
      </c>
      <c r="I1246" s="64" t="s">
        <v>1358</v>
      </c>
      <c r="J1246" s="64">
        <v>0</v>
      </c>
      <c r="K1246" s="31">
        <f t="shared" si="480"/>
        <v>0</v>
      </c>
      <c r="L1246" s="31" t="s">
        <v>2627</v>
      </c>
      <c r="M1246" s="64">
        <v>0</v>
      </c>
      <c r="N1246" s="31">
        <v>0</v>
      </c>
      <c r="O1246" s="65">
        <v>0</v>
      </c>
      <c r="P1246" s="28">
        <v>0</v>
      </c>
      <c r="Q1246" s="28">
        <v>0</v>
      </c>
      <c r="R1246" s="31">
        <v>0</v>
      </c>
      <c r="S1246" s="31">
        <f t="shared" si="496"/>
        <v>0</v>
      </c>
      <c r="T1246" s="31">
        <f t="shared" si="497"/>
        <v>0</v>
      </c>
      <c r="U1246" s="31">
        <f t="shared" si="482"/>
        <v>0</v>
      </c>
      <c r="V1246" s="31">
        <f t="shared" si="481"/>
        <v>0</v>
      </c>
      <c r="W1246" s="31">
        <f t="shared" si="494"/>
        <v>0</v>
      </c>
      <c r="X1246" s="31">
        <v>0</v>
      </c>
      <c r="Y1246" s="28">
        <v>0</v>
      </c>
      <c r="Z1246" s="28">
        <v>0</v>
      </c>
      <c r="AA1246" s="28">
        <v>0</v>
      </c>
      <c r="AB1246" s="28">
        <v>0</v>
      </c>
      <c r="AC1246" s="28">
        <v>0</v>
      </c>
      <c r="AD1246" s="28">
        <v>0</v>
      </c>
      <c r="AE1246" s="28">
        <v>0</v>
      </c>
      <c r="AF1246" s="28">
        <v>0</v>
      </c>
      <c r="AG1246" s="28">
        <v>0</v>
      </c>
      <c r="AH1246" s="28">
        <v>0</v>
      </c>
      <c r="AI1246" s="28">
        <v>0</v>
      </c>
      <c r="AJ1246" s="28">
        <v>0</v>
      </c>
      <c r="AK1246" s="28">
        <v>0</v>
      </c>
      <c r="AL1246" s="28">
        <v>0</v>
      </c>
      <c r="AM1246" s="28">
        <v>0</v>
      </c>
      <c r="AN1246" s="28">
        <v>0</v>
      </c>
      <c r="AO1246" s="28">
        <v>0</v>
      </c>
      <c r="AP1246" s="28">
        <v>0</v>
      </c>
      <c r="AQ1246" s="28">
        <v>0</v>
      </c>
      <c r="AR1246" s="28">
        <v>0</v>
      </c>
      <c r="AS1246" s="28">
        <v>0</v>
      </c>
      <c r="AT1246" s="28">
        <v>0</v>
      </c>
      <c r="AU1246" s="28">
        <v>0</v>
      </c>
      <c r="AV1246" s="28">
        <v>0</v>
      </c>
      <c r="AW1246" s="28">
        <v>0</v>
      </c>
      <c r="AX1246" s="28">
        <v>0</v>
      </c>
      <c r="AY1246" s="28">
        <v>0</v>
      </c>
      <c r="AZ1246" s="28">
        <v>0</v>
      </c>
      <c r="BA1246" s="28">
        <v>0</v>
      </c>
      <c r="BB1246" s="28">
        <v>0</v>
      </c>
      <c r="BC1246" s="28">
        <v>0</v>
      </c>
      <c r="BD1246" s="28">
        <v>0</v>
      </c>
      <c r="BE1246" s="28">
        <v>0</v>
      </c>
      <c r="BF1246" s="28">
        <v>0</v>
      </c>
      <c r="BG1246" s="28">
        <v>0</v>
      </c>
      <c r="BH1246" s="28">
        <v>0</v>
      </c>
      <c r="BI1246" s="28">
        <v>0</v>
      </c>
      <c r="BJ1246" s="28">
        <v>0</v>
      </c>
      <c r="BK1246" s="28">
        <v>0</v>
      </c>
      <c r="BL1246" s="28">
        <v>0</v>
      </c>
      <c r="BM1246" s="28">
        <v>0</v>
      </c>
      <c r="BN1246" s="28">
        <v>0</v>
      </c>
      <c r="BO1246" s="28">
        <v>0</v>
      </c>
      <c r="BP1246" s="28">
        <v>0</v>
      </c>
      <c r="BQ1246" s="28">
        <v>0</v>
      </c>
      <c r="BR1246" s="28">
        <v>0</v>
      </c>
      <c r="BS1246" s="28">
        <v>0</v>
      </c>
      <c r="BT1246" s="28">
        <v>0</v>
      </c>
      <c r="BU1246" s="28">
        <v>0</v>
      </c>
      <c r="BV1246" s="31">
        <f t="shared" si="487"/>
        <v>0</v>
      </c>
      <c r="BW1246" s="31">
        <f t="shared" si="483"/>
        <v>0</v>
      </c>
      <c r="BX1246" s="31">
        <f t="shared" si="484"/>
        <v>0</v>
      </c>
      <c r="BY1246" s="31">
        <f t="shared" si="485"/>
        <v>0</v>
      </c>
      <c r="BZ1246" s="31">
        <f t="shared" si="486"/>
        <v>0</v>
      </c>
      <c r="CA1246" s="31">
        <f t="shared" si="488"/>
        <v>0</v>
      </c>
      <c r="CB1246" s="31">
        <f t="shared" si="489"/>
        <v>0</v>
      </c>
      <c r="CC1246" s="31">
        <f t="shared" si="490"/>
        <v>0</v>
      </c>
      <c r="CD1246" s="31">
        <f t="shared" si="491"/>
        <v>0</v>
      </c>
      <c r="CE1246" s="31">
        <f t="shared" si="492"/>
        <v>0</v>
      </c>
      <c r="CF1246" s="85" t="s">
        <v>1403</v>
      </c>
    </row>
    <row r="1247" spans="1:84" ht="49.5" customHeight="1" x14ac:dyDescent="0.2">
      <c r="A1247" s="103" t="s">
        <v>162</v>
      </c>
      <c r="B1247" s="102" t="s">
        <v>2551</v>
      </c>
      <c r="C1247" s="104" t="s">
        <v>2552</v>
      </c>
      <c r="D1247" s="63">
        <v>2018</v>
      </c>
      <c r="E1247" s="63">
        <v>2018</v>
      </c>
      <c r="F1247" s="63" t="s">
        <v>1358</v>
      </c>
      <c r="G1247" s="64">
        <v>0</v>
      </c>
      <c r="H1247" s="64">
        <f t="shared" ref="H1247:H1310" si="498">BV1247</f>
        <v>0</v>
      </c>
      <c r="I1247" s="64" t="s">
        <v>1358</v>
      </c>
      <c r="J1247" s="64">
        <v>0</v>
      </c>
      <c r="K1247" s="31">
        <f t="shared" ref="K1247:K1310" si="499">CA1247</f>
        <v>0</v>
      </c>
      <c r="L1247" s="31" t="s">
        <v>2627</v>
      </c>
      <c r="M1247" s="64">
        <v>0</v>
      </c>
      <c r="N1247" s="31">
        <v>0</v>
      </c>
      <c r="O1247" s="65">
        <v>0</v>
      </c>
      <c r="P1247" s="28">
        <v>0</v>
      </c>
      <c r="Q1247" s="28">
        <v>0</v>
      </c>
      <c r="R1247" s="31">
        <v>0</v>
      </c>
      <c r="S1247" s="31">
        <f t="shared" si="496"/>
        <v>0</v>
      </c>
      <c r="T1247" s="31">
        <f t="shared" si="497"/>
        <v>0</v>
      </c>
      <c r="U1247" s="31">
        <f t="shared" si="482"/>
        <v>0</v>
      </c>
      <c r="V1247" s="31">
        <f t="shared" ref="V1247:V1310" si="500">BL1247</f>
        <v>0</v>
      </c>
      <c r="W1247" s="31">
        <f t="shared" si="494"/>
        <v>0</v>
      </c>
      <c r="X1247" s="31">
        <v>0</v>
      </c>
      <c r="Y1247" s="28">
        <v>0</v>
      </c>
      <c r="Z1247" s="28">
        <v>0</v>
      </c>
      <c r="AA1247" s="28">
        <v>0</v>
      </c>
      <c r="AB1247" s="28">
        <v>0</v>
      </c>
      <c r="AC1247" s="28">
        <v>0</v>
      </c>
      <c r="AD1247" s="28">
        <v>0</v>
      </c>
      <c r="AE1247" s="28">
        <v>0</v>
      </c>
      <c r="AF1247" s="28">
        <v>0</v>
      </c>
      <c r="AG1247" s="28">
        <v>0</v>
      </c>
      <c r="AH1247" s="28">
        <v>0</v>
      </c>
      <c r="AI1247" s="28">
        <v>0</v>
      </c>
      <c r="AJ1247" s="28">
        <v>0</v>
      </c>
      <c r="AK1247" s="28">
        <v>0</v>
      </c>
      <c r="AL1247" s="28">
        <v>0</v>
      </c>
      <c r="AM1247" s="28">
        <v>0</v>
      </c>
      <c r="AN1247" s="28">
        <v>0</v>
      </c>
      <c r="AO1247" s="28">
        <v>0</v>
      </c>
      <c r="AP1247" s="28">
        <v>0</v>
      </c>
      <c r="AQ1247" s="28">
        <v>0</v>
      </c>
      <c r="AR1247" s="28">
        <v>0</v>
      </c>
      <c r="AS1247" s="28">
        <v>0</v>
      </c>
      <c r="AT1247" s="28">
        <v>0</v>
      </c>
      <c r="AU1247" s="28">
        <v>0</v>
      </c>
      <c r="AV1247" s="28">
        <v>0</v>
      </c>
      <c r="AW1247" s="28">
        <v>0</v>
      </c>
      <c r="AX1247" s="28">
        <v>0</v>
      </c>
      <c r="AY1247" s="28">
        <v>0</v>
      </c>
      <c r="AZ1247" s="28">
        <v>0</v>
      </c>
      <c r="BA1247" s="28">
        <v>0</v>
      </c>
      <c r="BB1247" s="28">
        <v>0</v>
      </c>
      <c r="BC1247" s="28">
        <v>0</v>
      </c>
      <c r="BD1247" s="28">
        <v>0</v>
      </c>
      <c r="BE1247" s="28">
        <v>0</v>
      </c>
      <c r="BF1247" s="28">
        <v>0</v>
      </c>
      <c r="BG1247" s="28">
        <v>0</v>
      </c>
      <c r="BH1247" s="28">
        <v>0</v>
      </c>
      <c r="BI1247" s="28">
        <v>0</v>
      </c>
      <c r="BJ1247" s="28">
        <v>0</v>
      </c>
      <c r="BK1247" s="28">
        <v>0</v>
      </c>
      <c r="BL1247" s="28">
        <v>0</v>
      </c>
      <c r="BM1247" s="28">
        <v>0</v>
      </c>
      <c r="BN1247" s="28">
        <v>0</v>
      </c>
      <c r="BO1247" s="28">
        <v>0</v>
      </c>
      <c r="BP1247" s="28">
        <v>0</v>
      </c>
      <c r="BQ1247" s="28">
        <v>0</v>
      </c>
      <c r="BR1247" s="28">
        <v>0</v>
      </c>
      <c r="BS1247" s="28">
        <v>0</v>
      </c>
      <c r="BT1247" s="28">
        <v>0</v>
      </c>
      <c r="BU1247" s="28">
        <v>0</v>
      </c>
      <c r="BV1247" s="31">
        <f t="shared" si="487"/>
        <v>0</v>
      </c>
      <c r="BW1247" s="31">
        <f t="shared" si="483"/>
        <v>0</v>
      </c>
      <c r="BX1247" s="31">
        <f t="shared" si="484"/>
        <v>0</v>
      </c>
      <c r="BY1247" s="31">
        <f t="shared" si="485"/>
        <v>0</v>
      </c>
      <c r="BZ1247" s="31">
        <f t="shared" si="486"/>
        <v>0</v>
      </c>
      <c r="CA1247" s="31">
        <f t="shared" si="488"/>
        <v>0</v>
      </c>
      <c r="CB1247" s="31">
        <f t="shared" si="489"/>
        <v>0</v>
      </c>
      <c r="CC1247" s="31">
        <f t="shared" si="490"/>
        <v>0</v>
      </c>
      <c r="CD1247" s="31">
        <f t="shared" si="491"/>
        <v>0</v>
      </c>
      <c r="CE1247" s="31">
        <f t="shared" si="492"/>
        <v>0</v>
      </c>
      <c r="CF1247" s="85" t="s">
        <v>1403</v>
      </c>
    </row>
    <row r="1248" spans="1:84" ht="49.5" customHeight="1" x14ac:dyDescent="0.2">
      <c r="A1248" s="103" t="s">
        <v>162</v>
      </c>
      <c r="B1248" s="102" t="s">
        <v>1999</v>
      </c>
      <c r="C1248" s="104" t="s">
        <v>2000</v>
      </c>
      <c r="D1248" s="63">
        <v>2018</v>
      </c>
      <c r="E1248" s="63">
        <v>2018</v>
      </c>
      <c r="F1248" s="63" t="s">
        <v>1358</v>
      </c>
      <c r="G1248" s="64">
        <v>0</v>
      </c>
      <c r="H1248" s="64">
        <f t="shared" si="498"/>
        <v>1.5246251006</v>
      </c>
      <c r="I1248" s="64" t="s">
        <v>1358</v>
      </c>
      <c r="J1248" s="64">
        <f t="shared" ref="J1248:J1257" si="501">K1248/7.5</f>
        <v>6.5865266746666651E-2</v>
      </c>
      <c r="K1248" s="31">
        <f t="shared" si="499"/>
        <v>0.49398950059999991</v>
      </c>
      <c r="L1248" s="31" t="s">
        <v>2627</v>
      </c>
      <c r="M1248" s="64">
        <v>0</v>
      </c>
      <c r="N1248" s="31">
        <v>0</v>
      </c>
      <c r="O1248" s="65">
        <v>0</v>
      </c>
      <c r="P1248" s="28">
        <v>0</v>
      </c>
      <c r="Q1248" s="28">
        <v>0</v>
      </c>
      <c r="R1248" s="31">
        <v>0</v>
      </c>
      <c r="S1248" s="31">
        <f t="shared" si="496"/>
        <v>1.0306356000000001</v>
      </c>
      <c r="T1248" s="31">
        <f t="shared" si="497"/>
        <v>0.49398950059999991</v>
      </c>
      <c r="U1248" s="31">
        <f t="shared" si="482"/>
        <v>1.0306356000000001</v>
      </c>
      <c r="V1248" s="31">
        <f t="shared" si="500"/>
        <v>0</v>
      </c>
      <c r="W1248" s="31">
        <f t="shared" si="494"/>
        <v>0</v>
      </c>
      <c r="X1248" s="31">
        <v>0</v>
      </c>
      <c r="Y1248" s="28">
        <v>0</v>
      </c>
      <c r="Z1248" s="28">
        <v>0</v>
      </c>
      <c r="AA1248" s="28">
        <v>0</v>
      </c>
      <c r="AB1248" s="28">
        <v>0</v>
      </c>
      <c r="AC1248" s="28">
        <v>0</v>
      </c>
      <c r="AD1248" s="28">
        <v>0</v>
      </c>
      <c r="AE1248" s="28">
        <v>0</v>
      </c>
      <c r="AF1248" s="28">
        <v>0</v>
      </c>
      <c r="AG1248" s="28">
        <v>0</v>
      </c>
      <c r="AH1248" s="28">
        <v>0</v>
      </c>
      <c r="AI1248" s="28">
        <v>0</v>
      </c>
      <c r="AJ1248" s="28">
        <v>0</v>
      </c>
      <c r="AK1248" s="28">
        <v>0</v>
      </c>
      <c r="AL1248" s="28">
        <v>0</v>
      </c>
      <c r="AM1248" s="28">
        <v>0</v>
      </c>
      <c r="AN1248" s="28">
        <v>0</v>
      </c>
      <c r="AO1248" s="28">
        <v>0</v>
      </c>
      <c r="AP1248" s="28">
        <v>0</v>
      </c>
      <c r="AQ1248" s="28">
        <v>0</v>
      </c>
      <c r="AR1248" s="28">
        <v>0</v>
      </c>
      <c r="AS1248" s="28">
        <v>0</v>
      </c>
      <c r="AT1248" s="28">
        <v>0</v>
      </c>
      <c r="AU1248" s="28">
        <v>0</v>
      </c>
      <c r="AV1248" s="28">
        <v>0</v>
      </c>
      <c r="AW1248" s="28">
        <v>0</v>
      </c>
      <c r="AX1248" s="28">
        <v>0</v>
      </c>
      <c r="AY1248" s="28">
        <v>0</v>
      </c>
      <c r="AZ1248" s="28">
        <v>0</v>
      </c>
      <c r="BA1248" s="28">
        <v>0</v>
      </c>
      <c r="BB1248" s="28">
        <v>1.0306356000000001</v>
      </c>
      <c r="BC1248" s="28">
        <v>0</v>
      </c>
      <c r="BD1248" s="28">
        <v>0</v>
      </c>
      <c r="BE1248" s="28">
        <v>1.0306356000000001</v>
      </c>
      <c r="BF1248" s="28">
        <v>0</v>
      </c>
      <c r="BG1248" s="28">
        <v>0.49398950059999991</v>
      </c>
      <c r="BH1248" s="28">
        <v>0</v>
      </c>
      <c r="BI1248" s="28">
        <v>0</v>
      </c>
      <c r="BJ1248" s="28">
        <v>0.49398950059999991</v>
      </c>
      <c r="BK1248" s="28">
        <v>0</v>
      </c>
      <c r="BL1248" s="28">
        <v>0</v>
      </c>
      <c r="BM1248" s="28">
        <v>0</v>
      </c>
      <c r="BN1248" s="28">
        <v>0</v>
      </c>
      <c r="BO1248" s="28">
        <v>0</v>
      </c>
      <c r="BP1248" s="28">
        <v>0</v>
      </c>
      <c r="BQ1248" s="28">
        <v>0</v>
      </c>
      <c r="BR1248" s="28">
        <v>0</v>
      </c>
      <c r="BS1248" s="28">
        <v>0</v>
      </c>
      <c r="BT1248" s="28">
        <v>0</v>
      </c>
      <c r="BU1248" s="28">
        <v>0</v>
      </c>
      <c r="BV1248" s="31">
        <f t="shared" si="487"/>
        <v>1.5246251006</v>
      </c>
      <c r="BW1248" s="31">
        <f t="shared" si="483"/>
        <v>0</v>
      </c>
      <c r="BX1248" s="31">
        <f t="shared" si="484"/>
        <v>0</v>
      </c>
      <c r="BY1248" s="31">
        <f t="shared" si="485"/>
        <v>1.5246251006</v>
      </c>
      <c r="BZ1248" s="31">
        <f t="shared" si="486"/>
        <v>0</v>
      </c>
      <c r="CA1248" s="31">
        <f t="shared" si="488"/>
        <v>0.49398950059999991</v>
      </c>
      <c r="CB1248" s="31">
        <f t="shared" si="489"/>
        <v>0</v>
      </c>
      <c r="CC1248" s="31">
        <f t="shared" si="490"/>
        <v>0</v>
      </c>
      <c r="CD1248" s="31">
        <f t="shared" si="491"/>
        <v>0.49398950059999991</v>
      </c>
      <c r="CE1248" s="31">
        <f t="shared" si="492"/>
        <v>0</v>
      </c>
      <c r="CF1248" s="85" t="s">
        <v>1402</v>
      </c>
    </row>
    <row r="1249" spans="1:84" ht="49.5" customHeight="1" x14ac:dyDescent="0.2">
      <c r="A1249" s="103" t="s">
        <v>162</v>
      </c>
      <c r="B1249" s="102" t="s">
        <v>2001</v>
      </c>
      <c r="C1249" s="104" t="s">
        <v>2002</v>
      </c>
      <c r="D1249" s="63">
        <v>2018</v>
      </c>
      <c r="E1249" s="63">
        <v>2018</v>
      </c>
      <c r="F1249" s="63" t="s">
        <v>1358</v>
      </c>
      <c r="G1249" s="64">
        <v>0</v>
      </c>
      <c r="H1249" s="64">
        <f t="shared" si="498"/>
        <v>1.5212163992000001</v>
      </c>
      <c r="I1249" s="64" t="s">
        <v>1358</v>
      </c>
      <c r="J1249" s="64">
        <f t="shared" si="501"/>
        <v>6.5410773226666663E-2</v>
      </c>
      <c r="K1249" s="31">
        <f t="shared" si="499"/>
        <v>0.49058079919999997</v>
      </c>
      <c r="L1249" s="31" t="s">
        <v>2627</v>
      </c>
      <c r="M1249" s="64">
        <v>0</v>
      </c>
      <c r="N1249" s="31">
        <v>0</v>
      </c>
      <c r="O1249" s="65">
        <v>0</v>
      </c>
      <c r="P1249" s="28">
        <v>0</v>
      </c>
      <c r="Q1249" s="28">
        <v>0</v>
      </c>
      <c r="R1249" s="31">
        <v>0</v>
      </c>
      <c r="S1249" s="31">
        <f t="shared" si="496"/>
        <v>1.0306356000000001</v>
      </c>
      <c r="T1249" s="31">
        <f t="shared" si="497"/>
        <v>0.49058079919999997</v>
      </c>
      <c r="U1249" s="31">
        <f t="shared" si="482"/>
        <v>1.0306356000000001</v>
      </c>
      <c r="V1249" s="31">
        <f t="shared" si="500"/>
        <v>0</v>
      </c>
      <c r="W1249" s="31">
        <f t="shared" si="494"/>
        <v>0</v>
      </c>
      <c r="X1249" s="31">
        <v>0</v>
      </c>
      <c r="Y1249" s="28">
        <v>0</v>
      </c>
      <c r="Z1249" s="28">
        <v>0</v>
      </c>
      <c r="AA1249" s="28">
        <v>0</v>
      </c>
      <c r="AB1249" s="28">
        <v>0</v>
      </c>
      <c r="AC1249" s="28">
        <v>0</v>
      </c>
      <c r="AD1249" s="28">
        <v>0</v>
      </c>
      <c r="AE1249" s="28">
        <v>0</v>
      </c>
      <c r="AF1249" s="28">
        <v>0</v>
      </c>
      <c r="AG1249" s="28">
        <v>0</v>
      </c>
      <c r="AH1249" s="28">
        <v>0</v>
      </c>
      <c r="AI1249" s="28">
        <v>0</v>
      </c>
      <c r="AJ1249" s="28">
        <v>0</v>
      </c>
      <c r="AK1249" s="28">
        <v>0</v>
      </c>
      <c r="AL1249" s="28">
        <v>0</v>
      </c>
      <c r="AM1249" s="28">
        <v>0</v>
      </c>
      <c r="AN1249" s="28">
        <v>0</v>
      </c>
      <c r="AO1249" s="28">
        <v>0</v>
      </c>
      <c r="AP1249" s="28">
        <v>0</v>
      </c>
      <c r="AQ1249" s="28">
        <v>0</v>
      </c>
      <c r="AR1249" s="28">
        <v>0</v>
      </c>
      <c r="AS1249" s="28">
        <v>0</v>
      </c>
      <c r="AT1249" s="28">
        <v>0</v>
      </c>
      <c r="AU1249" s="28">
        <v>0</v>
      </c>
      <c r="AV1249" s="28">
        <v>0</v>
      </c>
      <c r="AW1249" s="28">
        <v>0</v>
      </c>
      <c r="AX1249" s="28">
        <v>0</v>
      </c>
      <c r="AY1249" s="28">
        <v>0</v>
      </c>
      <c r="AZ1249" s="28">
        <v>0</v>
      </c>
      <c r="BA1249" s="28">
        <v>0</v>
      </c>
      <c r="BB1249" s="28">
        <v>1.0306356000000001</v>
      </c>
      <c r="BC1249" s="28">
        <v>0</v>
      </c>
      <c r="BD1249" s="28">
        <v>0</v>
      </c>
      <c r="BE1249" s="28">
        <v>1.0306356000000001</v>
      </c>
      <c r="BF1249" s="28">
        <v>0</v>
      </c>
      <c r="BG1249" s="28">
        <v>0.49058079919999997</v>
      </c>
      <c r="BH1249" s="28">
        <v>0</v>
      </c>
      <c r="BI1249" s="28">
        <v>0</v>
      </c>
      <c r="BJ1249" s="28">
        <v>0.49058079919999997</v>
      </c>
      <c r="BK1249" s="28">
        <v>0</v>
      </c>
      <c r="BL1249" s="28">
        <v>0</v>
      </c>
      <c r="BM1249" s="28">
        <v>0</v>
      </c>
      <c r="BN1249" s="28">
        <v>0</v>
      </c>
      <c r="BO1249" s="28">
        <v>0</v>
      </c>
      <c r="BP1249" s="28">
        <v>0</v>
      </c>
      <c r="BQ1249" s="28">
        <v>0</v>
      </c>
      <c r="BR1249" s="28">
        <v>0</v>
      </c>
      <c r="BS1249" s="28">
        <v>0</v>
      </c>
      <c r="BT1249" s="28">
        <v>0</v>
      </c>
      <c r="BU1249" s="28">
        <v>0</v>
      </c>
      <c r="BV1249" s="31">
        <f t="shared" si="487"/>
        <v>1.5212163992000001</v>
      </c>
      <c r="BW1249" s="31">
        <f t="shared" si="483"/>
        <v>0</v>
      </c>
      <c r="BX1249" s="31">
        <f t="shared" si="484"/>
        <v>0</v>
      </c>
      <c r="BY1249" s="31">
        <f t="shared" si="485"/>
        <v>1.5212163992000001</v>
      </c>
      <c r="BZ1249" s="31">
        <f t="shared" si="486"/>
        <v>0</v>
      </c>
      <c r="CA1249" s="31">
        <f t="shared" si="488"/>
        <v>0.49058079919999997</v>
      </c>
      <c r="CB1249" s="31">
        <f t="shared" si="489"/>
        <v>0</v>
      </c>
      <c r="CC1249" s="31">
        <f t="shared" si="490"/>
        <v>0</v>
      </c>
      <c r="CD1249" s="31">
        <f t="shared" si="491"/>
        <v>0.49058079919999997</v>
      </c>
      <c r="CE1249" s="31">
        <f t="shared" si="492"/>
        <v>0</v>
      </c>
      <c r="CF1249" s="85" t="s">
        <v>1402</v>
      </c>
    </row>
    <row r="1250" spans="1:84" ht="49.5" customHeight="1" x14ac:dyDescent="0.2">
      <c r="A1250" s="103" t="s">
        <v>162</v>
      </c>
      <c r="B1250" s="102" t="s">
        <v>2003</v>
      </c>
      <c r="C1250" s="104" t="s">
        <v>2004</v>
      </c>
      <c r="D1250" s="63">
        <v>2018</v>
      </c>
      <c r="E1250" s="63">
        <v>2018</v>
      </c>
      <c r="F1250" s="63" t="s">
        <v>1358</v>
      </c>
      <c r="G1250" s="64">
        <v>0</v>
      </c>
      <c r="H1250" s="64">
        <f t="shared" si="498"/>
        <v>1.5897895150000001</v>
      </c>
      <c r="I1250" s="64" t="s">
        <v>1358</v>
      </c>
      <c r="J1250" s="64">
        <f t="shared" si="501"/>
        <v>7.4553855333333321E-2</v>
      </c>
      <c r="K1250" s="31">
        <f t="shared" si="499"/>
        <v>0.55915391499999989</v>
      </c>
      <c r="L1250" s="31" t="s">
        <v>2627</v>
      </c>
      <c r="M1250" s="64">
        <v>0</v>
      </c>
      <c r="N1250" s="31">
        <v>0</v>
      </c>
      <c r="O1250" s="65">
        <v>0</v>
      </c>
      <c r="P1250" s="28">
        <v>0</v>
      </c>
      <c r="Q1250" s="28">
        <v>0</v>
      </c>
      <c r="R1250" s="31">
        <v>0</v>
      </c>
      <c r="S1250" s="31">
        <f t="shared" si="496"/>
        <v>1.0306356000000001</v>
      </c>
      <c r="T1250" s="31">
        <f t="shared" si="497"/>
        <v>0.55915391499999989</v>
      </c>
      <c r="U1250" s="31">
        <f t="shared" si="482"/>
        <v>1.0306356000000001</v>
      </c>
      <c r="V1250" s="31">
        <f t="shared" si="500"/>
        <v>0</v>
      </c>
      <c r="W1250" s="31">
        <f t="shared" si="494"/>
        <v>0</v>
      </c>
      <c r="X1250" s="31">
        <v>0</v>
      </c>
      <c r="Y1250" s="28">
        <v>0</v>
      </c>
      <c r="Z1250" s="28">
        <v>0</v>
      </c>
      <c r="AA1250" s="28">
        <v>0</v>
      </c>
      <c r="AB1250" s="28">
        <v>0</v>
      </c>
      <c r="AC1250" s="28">
        <v>0</v>
      </c>
      <c r="AD1250" s="28">
        <v>0</v>
      </c>
      <c r="AE1250" s="28">
        <v>0</v>
      </c>
      <c r="AF1250" s="28">
        <v>0</v>
      </c>
      <c r="AG1250" s="28">
        <v>0</v>
      </c>
      <c r="AH1250" s="28">
        <v>0</v>
      </c>
      <c r="AI1250" s="28">
        <v>0</v>
      </c>
      <c r="AJ1250" s="28">
        <v>0</v>
      </c>
      <c r="AK1250" s="28">
        <v>0</v>
      </c>
      <c r="AL1250" s="28">
        <v>0</v>
      </c>
      <c r="AM1250" s="28">
        <v>0</v>
      </c>
      <c r="AN1250" s="28">
        <v>0</v>
      </c>
      <c r="AO1250" s="28">
        <v>0</v>
      </c>
      <c r="AP1250" s="28">
        <v>0</v>
      </c>
      <c r="AQ1250" s="28">
        <v>0</v>
      </c>
      <c r="AR1250" s="28">
        <v>0</v>
      </c>
      <c r="AS1250" s="28">
        <v>0</v>
      </c>
      <c r="AT1250" s="28">
        <v>0</v>
      </c>
      <c r="AU1250" s="28">
        <v>0</v>
      </c>
      <c r="AV1250" s="28">
        <v>0</v>
      </c>
      <c r="AW1250" s="28">
        <v>0</v>
      </c>
      <c r="AX1250" s="28">
        <v>0</v>
      </c>
      <c r="AY1250" s="28">
        <v>0</v>
      </c>
      <c r="AZ1250" s="28">
        <v>0</v>
      </c>
      <c r="BA1250" s="28">
        <v>0</v>
      </c>
      <c r="BB1250" s="28">
        <v>1.0306356000000001</v>
      </c>
      <c r="BC1250" s="28">
        <v>0</v>
      </c>
      <c r="BD1250" s="28">
        <v>0</v>
      </c>
      <c r="BE1250" s="28">
        <v>1.0306356000000001</v>
      </c>
      <c r="BF1250" s="28">
        <v>0</v>
      </c>
      <c r="BG1250" s="28">
        <v>0.55915391499999989</v>
      </c>
      <c r="BH1250" s="28">
        <v>0</v>
      </c>
      <c r="BI1250" s="28">
        <v>0</v>
      </c>
      <c r="BJ1250" s="28">
        <v>0.55915391499999989</v>
      </c>
      <c r="BK1250" s="28">
        <v>0</v>
      </c>
      <c r="BL1250" s="28">
        <v>0</v>
      </c>
      <c r="BM1250" s="28">
        <v>0</v>
      </c>
      <c r="BN1250" s="28">
        <v>0</v>
      </c>
      <c r="BO1250" s="28">
        <v>0</v>
      </c>
      <c r="BP1250" s="28">
        <v>0</v>
      </c>
      <c r="BQ1250" s="28">
        <v>0</v>
      </c>
      <c r="BR1250" s="28">
        <v>0</v>
      </c>
      <c r="BS1250" s="28">
        <v>0</v>
      </c>
      <c r="BT1250" s="28">
        <v>0</v>
      </c>
      <c r="BU1250" s="28">
        <v>0</v>
      </c>
      <c r="BV1250" s="31">
        <f t="shared" si="487"/>
        <v>1.5897895150000001</v>
      </c>
      <c r="BW1250" s="31">
        <f t="shared" si="483"/>
        <v>0</v>
      </c>
      <c r="BX1250" s="31">
        <f t="shared" si="484"/>
        <v>0</v>
      </c>
      <c r="BY1250" s="31">
        <f t="shared" si="485"/>
        <v>1.5897895150000001</v>
      </c>
      <c r="BZ1250" s="31">
        <f t="shared" si="486"/>
        <v>0</v>
      </c>
      <c r="CA1250" s="31">
        <f t="shared" si="488"/>
        <v>0.55915391499999989</v>
      </c>
      <c r="CB1250" s="31">
        <f t="shared" si="489"/>
        <v>0</v>
      </c>
      <c r="CC1250" s="31">
        <f t="shared" si="490"/>
        <v>0</v>
      </c>
      <c r="CD1250" s="31">
        <f t="shared" si="491"/>
        <v>0.55915391499999989</v>
      </c>
      <c r="CE1250" s="31">
        <f t="shared" si="492"/>
        <v>0</v>
      </c>
      <c r="CF1250" s="85" t="s">
        <v>1402</v>
      </c>
    </row>
    <row r="1251" spans="1:84" ht="49.5" customHeight="1" x14ac:dyDescent="0.2">
      <c r="A1251" s="103" t="s">
        <v>162</v>
      </c>
      <c r="B1251" s="102" t="s">
        <v>2005</v>
      </c>
      <c r="C1251" s="104" t="s">
        <v>2006</v>
      </c>
      <c r="D1251" s="63">
        <v>2018</v>
      </c>
      <c r="E1251" s="63">
        <v>2018</v>
      </c>
      <c r="F1251" s="63" t="s">
        <v>1358</v>
      </c>
      <c r="G1251" s="64">
        <v>0</v>
      </c>
      <c r="H1251" s="64">
        <f t="shared" si="498"/>
        <v>1.5303978140000001</v>
      </c>
      <c r="I1251" s="64" t="s">
        <v>1358</v>
      </c>
      <c r="J1251" s="64">
        <f t="shared" si="501"/>
        <v>6.6634961866666662E-2</v>
      </c>
      <c r="K1251" s="31">
        <f t="shared" si="499"/>
        <v>0.49976221399999998</v>
      </c>
      <c r="L1251" s="31" t="s">
        <v>2627</v>
      </c>
      <c r="M1251" s="64">
        <v>0</v>
      </c>
      <c r="N1251" s="31">
        <v>0</v>
      </c>
      <c r="O1251" s="65">
        <v>0</v>
      </c>
      <c r="P1251" s="28">
        <v>0</v>
      </c>
      <c r="Q1251" s="28">
        <v>0</v>
      </c>
      <c r="R1251" s="31">
        <v>0</v>
      </c>
      <c r="S1251" s="31">
        <f t="shared" si="496"/>
        <v>1.0306356000000001</v>
      </c>
      <c r="T1251" s="31">
        <f t="shared" si="497"/>
        <v>0.49976221399999998</v>
      </c>
      <c r="U1251" s="31">
        <f t="shared" si="482"/>
        <v>1.0306356000000001</v>
      </c>
      <c r="V1251" s="31">
        <f t="shared" si="500"/>
        <v>0</v>
      </c>
      <c r="W1251" s="31">
        <f t="shared" si="494"/>
        <v>0</v>
      </c>
      <c r="X1251" s="31">
        <v>0</v>
      </c>
      <c r="Y1251" s="28">
        <v>0</v>
      </c>
      <c r="Z1251" s="28">
        <v>0</v>
      </c>
      <c r="AA1251" s="28">
        <v>0</v>
      </c>
      <c r="AB1251" s="28">
        <v>0</v>
      </c>
      <c r="AC1251" s="28">
        <v>0</v>
      </c>
      <c r="AD1251" s="28">
        <v>0</v>
      </c>
      <c r="AE1251" s="28">
        <v>0</v>
      </c>
      <c r="AF1251" s="28">
        <v>0</v>
      </c>
      <c r="AG1251" s="28">
        <v>0</v>
      </c>
      <c r="AH1251" s="28">
        <v>0</v>
      </c>
      <c r="AI1251" s="28">
        <v>0</v>
      </c>
      <c r="AJ1251" s="28">
        <v>0</v>
      </c>
      <c r="AK1251" s="28">
        <v>0</v>
      </c>
      <c r="AL1251" s="28">
        <v>0</v>
      </c>
      <c r="AM1251" s="28">
        <v>0</v>
      </c>
      <c r="AN1251" s="28">
        <v>0</v>
      </c>
      <c r="AO1251" s="28">
        <v>0</v>
      </c>
      <c r="AP1251" s="28">
        <v>0</v>
      </c>
      <c r="AQ1251" s="28">
        <v>0</v>
      </c>
      <c r="AR1251" s="28">
        <v>0</v>
      </c>
      <c r="AS1251" s="28">
        <v>0</v>
      </c>
      <c r="AT1251" s="28">
        <v>0</v>
      </c>
      <c r="AU1251" s="28">
        <v>0</v>
      </c>
      <c r="AV1251" s="28">
        <v>0</v>
      </c>
      <c r="AW1251" s="28">
        <v>0</v>
      </c>
      <c r="AX1251" s="28">
        <v>0</v>
      </c>
      <c r="AY1251" s="28">
        <v>0</v>
      </c>
      <c r="AZ1251" s="28">
        <v>0</v>
      </c>
      <c r="BA1251" s="28">
        <v>0</v>
      </c>
      <c r="BB1251" s="28">
        <v>1.0306356000000001</v>
      </c>
      <c r="BC1251" s="28">
        <v>0</v>
      </c>
      <c r="BD1251" s="28">
        <v>0</v>
      </c>
      <c r="BE1251" s="28">
        <v>1.0306356000000001</v>
      </c>
      <c r="BF1251" s="28">
        <v>0</v>
      </c>
      <c r="BG1251" s="28">
        <v>0.49976221399999998</v>
      </c>
      <c r="BH1251" s="28">
        <v>0</v>
      </c>
      <c r="BI1251" s="28">
        <v>0</v>
      </c>
      <c r="BJ1251" s="28">
        <v>0.49976221399999998</v>
      </c>
      <c r="BK1251" s="28">
        <v>0</v>
      </c>
      <c r="BL1251" s="28">
        <v>0</v>
      </c>
      <c r="BM1251" s="28">
        <v>0</v>
      </c>
      <c r="BN1251" s="28">
        <v>0</v>
      </c>
      <c r="BO1251" s="28">
        <v>0</v>
      </c>
      <c r="BP1251" s="28">
        <v>0</v>
      </c>
      <c r="BQ1251" s="28">
        <v>0</v>
      </c>
      <c r="BR1251" s="28">
        <v>0</v>
      </c>
      <c r="BS1251" s="28">
        <v>0</v>
      </c>
      <c r="BT1251" s="28">
        <v>0</v>
      </c>
      <c r="BU1251" s="28">
        <v>0</v>
      </c>
      <c r="BV1251" s="31">
        <f t="shared" si="487"/>
        <v>1.5303978140000001</v>
      </c>
      <c r="BW1251" s="31">
        <f t="shared" si="483"/>
        <v>0</v>
      </c>
      <c r="BX1251" s="31">
        <f t="shared" si="484"/>
        <v>0</v>
      </c>
      <c r="BY1251" s="31">
        <f t="shared" si="485"/>
        <v>1.5303978140000001</v>
      </c>
      <c r="BZ1251" s="31">
        <f t="shared" si="486"/>
        <v>0</v>
      </c>
      <c r="CA1251" s="31">
        <f t="shared" si="488"/>
        <v>0.49976221399999998</v>
      </c>
      <c r="CB1251" s="31">
        <f t="shared" si="489"/>
        <v>0</v>
      </c>
      <c r="CC1251" s="31">
        <f t="shared" si="490"/>
        <v>0</v>
      </c>
      <c r="CD1251" s="31">
        <f t="shared" si="491"/>
        <v>0.49976221399999998</v>
      </c>
      <c r="CE1251" s="31">
        <f t="shared" si="492"/>
        <v>0</v>
      </c>
      <c r="CF1251" s="85" t="s">
        <v>1402</v>
      </c>
    </row>
    <row r="1252" spans="1:84" ht="49.5" customHeight="1" x14ac:dyDescent="0.2">
      <c r="A1252" s="103" t="s">
        <v>162</v>
      </c>
      <c r="B1252" s="102" t="s">
        <v>2007</v>
      </c>
      <c r="C1252" s="104" t="s">
        <v>2008</v>
      </c>
      <c r="D1252" s="63">
        <v>2018</v>
      </c>
      <c r="E1252" s="63">
        <v>2018</v>
      </c>
      <c r="F1252" s="63" t="s">
        <v>1358</v>
      </c>
      <c r="G1252" s="64">
        <v>0</v>
      </c>
      <c r="H1252" s="64">
        <f t="shared" si="498"/>
        <v>1.6413275136000001</v>
      </c>
      <c r="I1252" s="64" t="s">
        <v>1358</v>
      </c>
      <c r="J1252" s="64">
        <f t="shared" si="501"/>
        <v>8.1425588479999991E-2</v>
      </c>
      <c r="K1252" s="31">
        <f t="shared" si="499"/>
        <v>0.61069191359999997</v>
      </c>
      <c r="L1252" s="31" t="s">
        <v>2627</v>
      </c>
      <c r="M1252" s="64">
        <v>0</v>
      </c>
      <c r="N1252" s="31">
        <v>0</v>
      </c>
      <c r="O1252" s="65">
        <v>0</v>
      </c>
      <c r="P1252" s="28">
        <v>0</v>
      </c>
      <c r="Q1252" s="28">
        <v>0</v>
      </c>
      <c r="R1252" s="31">
        <v>0</v>
      </c>
      <c r="S1252" s="31">
        <f t="shared" si="496"/>
        <v>1.0306356000000001</v>
      </c>
      <c r="T1252" s="31">
        <f t="shared" si="497"/>
        <v>0.61069191359999997</v>
      </c>
      <c r="U1252" s="31">
        <f t="shared" si="482"/>
        <v>1.0306356000000001</v>
      </c>
      <c r="V1252" s="31">
        <f t="shared" si="500"/>
        <v>0</v>
      </c>
      <c r="W1252" s="31">
        <f t="shared" si="494"/>
        <v>0</v>
      </c>
      <c r="X1252" s="31">
        <v>0</v>
      </c>
      <c r="Y1252" s="28">
        <v>0</v>
      </c>
      <c r="Z1252" s="28">
        <v>0</v>
      </c>
      <c r="AA1252" s="28">
        <v>0</v>
      </c>
      <c r="AB1252" s="28">
        <v>0</v>
      </c>
      <c r="AC1252" s="28">
        <v>0</v>
      </c>
      <c r="AD1252" s="28">
        <v>0</v>
      </c>
      <c r="AE1252" s="28">
        <v>0</v>
      </c>
      <c r="AF1252" s="28">
        <v>0</v>
      </c>
      <c r="AG1252" s="28">
        <v>0</v>
      </c>
      <c r="AH1252" s="28">
        <v>0</v>
      </c>
      <c r="AI1252" s="28">
        <v>0</v>
      </c>
      <c r="AJ1252" s="28">
        <v>0</v>
      </c>
      <c r="AK1252" s="28">
        <v>0</v>
      </c>
      <c r="AL1252" s="28">
        <v>0</v>
      </c>
      <c r="AM1252" s="28">
        <v>0</v>
      </c>
      <c r="AN1252" s="28">
        <v>0</v>
      </c>
      <c r="AO1252" s="28">
        <v>0</v>
      </c>
      <c r="AP1252" s="28">
        <v>0</v>
      </c>
      <c r="AQ1252" s="28">
        <v>0</v>
      </c>
      <c r="AR1252" s="28">
        <v>0</v>
      </c>
      <c r="AS1252" s="28">
        <v>0</v>
      </c>
      <c r="AT1252" s="28">
        <v>0</v>
      </c>
      <c r="AU1252" s="28">
        <v>0</v>
      </c>
      <c r="AV1252" s="28">
        <v>0</v>
      </c>
      <c r="AW1252" s="28">
        <v>0</v>
      </c>
      <c r="AX1252" s="28">
        <v>0</v>
      </c>
      <c r="AY1252" s="28">
        <v>0</v>
      </c>
      <c r="AZ1252" s="28">
        <v>0</v>
      </c>
      <c r="BA1252" s="28">
        <v>0</v>
      </c>
      <c r="BB1252" s="28">
        <v>1.0306356000000001</v>
      </c>
      <c r="BC1252" s="28">
        <v>0</v>
      </c>
      <c r="BD1252" s="28">
        <v>0</v>
      </c>
      <c r="BE1252" s="28">
        <v>1.0306356000000001</v>
      </c>
      <c r="BF1252" s="28">
        <v>0</v>
      </c>
      <c r="BG1252" s="28">
        <v>0.61069191359999997</v>
      </c>
      <c r="BH1252" s="28">
        <v>0</v>
      </c>
      <c r="BI1252" s="28">
        <v>0</v>
      </c>
      <c r="BJ1252" s="28">
        <v>0.61069191359999997</v>
      </c>
      <c r="BK1252" s="28">
        <v>0</v>
      </c>
      <c r="BL1252" s="28">
        <v>0</v>
      </c>
      <c r="BM1252" s="28">
        <v>0</v>
      </c>
      <c r="BN1252" s="28">
        <v>0</v>
      </c>
      <c r="BO1252" s="28">
        <v>0</v>
      </c>
      <c r="BP1252" s="28">
        <v>0</v>
      </c>
      <c r="BQ1252" s="28">
        <v>0</v>
      </c>
      <c r="BR1252" s="28">
        <v>0</v>
      </c>
      <c r="BS1252" s="28">
        <v>0</v>
      </c>
      <c r="BT1252" s="28">
        <v>0</v>
      </c>
      <c r="BU1252" s="28">
        <v>0</v>
      </c>
      <c r="BV1252" s="31">
        <f t="shared" si="487"/>
        <v>1.6413275136000001</v>
      </c>
      <c r="BW1252" s="31">
        <f t="shared" si="483"/>
        <v>0</v>
      </c>
      <c r="BX1252" s="31">
        <f t="shared" si="484"/>
        <v>0</v>
      </c>
      <c r="BY1252" s="31">
        <f t="shared" si="485"/>
        <v>1.6413275136000001</v>
      </c>
      <c r="BZ1252" s="31">
        <f t="shared" si="486"/>
        <v>0</v>
      </c>
      <c r="CA1252" s="31">
        <f t="shared" si="488"/>
        <v>0.61069191359999997</v>
      </c>
      <c r="CB1252" s="31">
        <f t="shared" si="489"/>
        <v>0</v>
      </c>
      <c r="CC1252" s="31">
        <f t="shared" si="490"/>
        <v>0</v>
      </c>
      <c r="CD1252" s="31">
        <f t="shared" si="491"/>
        <v>0.61069191359999997</v>
      </c>
      <c r="CE1252" s="31">
        <f t="shared" si="492"/>
        <v>0</v>
      </c>
      <c r="CF1252" s="85" t="s">
        <v>1402</v>
      </c>
    </row>
    <row r="1253" spans="1:84" ht="49.5" customHeight="1" x14ac:dyDescent="0.2">
      <c r="A1253" s="103" t="s">
        <v>162</v>
      </c>
      <c r="B1253" s="102" t="s">
        <v>2009</v>
      </c>
      <c r="C1253" s="104" t="s">
        <v>2010</v>
      </c>
      <c r="D1253" s="63">
        <v>2018</v>
      </c>
      <c r="E1253" s="63">
        <v>2018</v>
      </c>
      <c r="F1253" s="63" t="s">
        <v>1358</v>
      </c>
      <c r="G1253" s="64">
        <v>0</v>
      </c>
      <c r="H1253" s="64">
        <f t="shared" si="498"/>
        <v>1.5404301858</v>
      </c>
      <c r="I1253" s="64" t="s">
        <v>1358</v>
      </c>
      <c r="J1253" s="64">
        <f t="shared" si="501"/>
        <v>6.7972611439999983E-2</v>
      </c>
      <c r="K1253" s="31">
        <f t="shared" si="499"/>
        <v>0.50979458579999992</v>
      </c>
      <c r="L1253" s="31" t="s">
        <v>2627</v>
      </c>
      <c r="M1253" s="64">
        <v>0</v>
      </c>
      <c r="N1253" s="31">
        <v>0</v>
      </c>
      <c r="O1253" s="65">
        <v>0</v>
      </c>
      <c r="P1253" s="28">
        <v>0</v>
      </c>
      <c r="Q1253" s="28">
        <v>0</v>
      </c>
      <c r="R1253" s="31">
        <v>0</v>
      </c>
      <c r="S1253" s="31">
        <f t="shared" si="496"/>
        <v>1.0306356000000001</v>
      </c>
      <c r="T1253" s="31">
        <f t="shared" si="497"/>
        <v>0.50979458579999992</v>
      </c>
      <c r="U1253" s="31">
        <f t="shared" si="482"/>
        <v>1.0306356000000001</v>
      </c>
      <c r="V1253" s="31">
        <f t="shared" si="500"/>
        <v>0</v>
      </c>
      <c r="W1253" s="31">
        <f t="shared" si="494"/>
        <v>0</v>
      </c>
      <c r="X1253" s="31">
        <v>0</v>
      </c>
      <c r="Y1253" s="28">
        <v>0</v>
      </c>
      <c r="Z1253" s="28">
        <v>0</v>
      </c>
      <c r="AA1253" s="28">
        <v>0</v>
      </c>
      <c r="AB1253" s="28">
        <v>0</v>
      </c>
      <c r="AC1253" s="28">
        <v>0</v>
      </c>
      <c r="AD1253" s="28">
        <v>0</v>
      </c>
      <c r="AE1253" s="28">
        <v>0</v>
      </c>
      <c r="AF1253" s="28">
        <v>0</v>
      </c>
      <c r="AG1253" s="28">
        <v>0</v>
      </c>
      <c r="AH1253" s="28">
        <v>0</v>
      </c>
      <c r="AI1253" s="28">
        <v>0</v>
      </c>
      <c r="AJ1253" s="28">
        <v>0</v>
      </c>
      <c r="AK1253" s="28">
        <v>0</v>
      </c>
      <c r="AL1253" s="28">
        <v>0</v>
      </c>
      <c r="AM1253" s="28">
        <v>0</v>
      </c>
      <c r="AN1253" s="28">
        <v>0</v>
      </c>
      <c r="AO1253" s="28">
        <v>0</v>
      </c>
      <c r="AP1253" s="28">
        <v>0</v>
      </c>
      <c r="AQ1253" s="28">
        <v>0</v>
      </c>
      <c r="AR1253" s="28">
        <v>0</v>
      </c>
      <c r="AS1253" s="28">
        <v>0</v>
      </c>
      <c r="AT1253" s="28">
        <v>0</v>
      </c>
      <c r="AU1253" s="28">
        <v>0</v>
      </c>
      <c r="AV1253" s="28">
        <v>0</v>
      </c>
      <c r="AW1253" s="28">
        <v>0</v>
      </c>
      <c r="AX1253" s="28">
        <v>0</v>
      </c>
      <c r="AY1253" s="28">
        <v>0</v>
      </c>
      <c r="AZ1253" s="28">
        <v>0</v>
      </c>
      <c r="BA1253" s="28">
        <v>0</v>
      </c>
      <c r="BB1253" s="28">
        <v>1.0306356000000001</v>
      </c>
      <c r="BC1253" s="28">
        <v>0</v>
      </c>
      <c r="BD1253" s="28">
        <v>0</v>
      </c>
      <c r="BE1253" s="28">
        <v>1.0306356000000001</v>
      </c>
      <c r="BF1253" s="28">
        <v>0</v>
      </c>
      <c r="BG1253" s="28">
        <v>0.50979458579999992</v>
      </c>
      <c r="BH1253" s="28">
        <v>0</v>
      </c>
      <c r="BI1253" s="28">
        <v>0</v>
      </c>
      <c r="BJ1253" s="28">
        <v>0.50979458579999992</v>
      </c>
      <c r="BK1253" s="28">
        <v>0</v>
      </c>
      <c r="BL1253" s="28">
        <v>0</v>
      </c>
      <c r="BM1253" s="28">
        <v>0</v>
      </c>
      <c r="BN1253" s="28">
        <v>0</v>
      </c>
      <c r="BO1253" s="28">
        <v>0</v>
      </c>
      <c r="BP1253" s="28">
        <v>0</v>
      </c>
      <c r="BQ1253" s="28">
        <v>0</v>
      </c>
      <c r="BR1253" s="28">
        <v>0</v>
      </c>
      <c r="BS1253" s="28">
        <v>0</v>
      </c>
      <c r="BT1253" s="28">
        <v>0</v>
      </c>
      <c r="BU1253" s="28">
        <v>0</v>
      </c>
      <c r="BV1253" s="31">
        <f t="shared" si="487"/>
        <v>1.5404301858</v>
      </c>
      <c r="BW1253" s="31">
        <f t="shared" si="483"/>
        <v>0</v>
      </c>
      <c r="BX1253" s="31">
        <f t="shared" si="484"/>
        <v>0</v>
      </c>
      <c r="BY1253" s="31">
        <f t="shared" si="485"/>
        <v>1.5404301858</v>
      </c>
      <c r="BZ1253" s="31">
        <f t="shared" si="486"/>
        <v>0</v>
      </c>
      <c r="CA1253" s="31">
        <f t="shared" si="488"/>
        <v>0.50979458579999992</v>
      </c>
      <c r="CB1253" s="31">
        <f t="shared" si="489"/>
        <v>0</v>
      </c>
      <c r="CC1253" s="31">
        <f t="shared" si="490"/>
        <v>0</v>
      </c>
      <c r="CD1253" s="31">
        <f t="shared" si="491"/>
        <v>0.50979458579999992</v>
      </c>
      <c r="CE1253" s="31">
        <f t="shared" si="492"/>
        <v>0</v>
      </c>
      <c r="CF1253" s="85" t="s">
        <v>1402</v>
      </c>
    </row>
    <row r="1254" spans="1:84" ht="49.5" customHeight="1" x14ac:dyDescent="0.2">
      <c r="A1254" s="103" t="s">
        <v>162</v>
      </c>
      <c r="B1254" s="102" t="s">
        <v>2011</v>
      </c>
      <c r="C1254" s="104" t="s">
        <v>2012</v>
      </c>
      <c r="D1254" s="63">
        <v>2018</v>
      </c>
      <c r="E1254" s="63">
        <v>2018</v>
      </c>
      <c r="F1254" s="63" t="s">
        <v>1358</v>
      </c>
      <c r="G1254" s="64">
        <v>0</v>
      </c>
      <c r="H1254" s="64">
        <f t="shared" si="498"/>
        <v>1.5714214462</v>
      </c>
      <c r="I1254" s="64" t="s">
        <v>1358</v>
      </c>
      <c r="J1254" s="64">
        <f t="shared" si="501"/>
        <v>7.210477949333334E-2</v>
      </c>
      <c r="K1254" s="31">
        <f t="shared" si="499"/>
        <v>0.54078584620000003</v>
      </c>
      <c r="L1254" s="31" t="s">
        <v>2627</v>
      </c>
      <c r="M1254" s="64">
        <v>0</v>
      </c>
      <c r="N1254" s="31">
        <v>0</v>
      </c>
      <c r="O1254" s="65">
        <v>0</v>
      </c>
      <c r="P1254" s="28">
        <v>0</v>
      </c>
      <c r="Q1254" s="28">
        <v>0</v>
      </c>
      <c r="R1254" s="31">
        <v>0</v>
      </c>
      <c r="S1254" s="31">
        <f t="shared" si="496"/>
        <v>1.0306356000000001</v>
      </c>
      <c r="T1254" s="31">
        <f t="shared" si="497"/>
        <v>0.54078584620000003</v>
      </c>
      <c r="U1254" s="31">
        <f t="shared" si="482"/>
        <v>1.0306356000000001</v>
      </c>
      <c r="V1254" s="31">
        <f t="shared" si="500"/>
        <v>0</v>
      </c>
      <c r="W1254" s="31">
        <f t="shared" si="494"/>
        <v>0</v>
      </c>
      <c r="X1254" s="31">
        <v>0</v>
      </c>
      <c r="Y1254" s="28">
        <v>0</v>
      </c>
      <c r="Z1254" s="28">
        <v>0</v>
      </c>
      <c r="AA1254" s="28">
        <v>0</v>
      </c>
      <c r="AB1254" s="28">
        <v>0</v>
      </c>
      <c r="AC1254" s="28">
        <v>0</v>
      </c>
      <c r="AD1254" s="28">
        <v>0</v>
      </c>
      <c r="AE1254" s="28">
        <v>0</v>
      </c>
      <c r="AF1254" s="28">
        <v>0</v>
      </c>
      <c r="AG1254" s="28">
        <v>0</v>
      </c>
      <c r="AH1254" s="28">
        <v>0</v>
      </c>
      <c r="AI1254" s="28">
        <v>0</v>
      </c>
      <c r="AJ1254" s="28">
        <v>0</v>
      </c>
      <c r="AK1254" s="28">
        <v>0</v>
      </c>
      <c r="AL1254" s="28">
        <v>0</v>
      </c>
      <c r="AM1254" s="28">
        <v>0</v>
      </c>
      <c r="AN1254" s="28">
        <v>0</v>
      </c>
      <c r="AO1254" s="28">
        <v>0</v>
      </c>
      <c r="AP1254" s="28">
        <v>0</v>
      </c>
      <c r="AQ1254" s="28">
        <v>0</v>
      </c>
      <c r="AR1254" s="28">
        <v>0</v>
      </c>
      <c r="AS1254" s="28">
        <v>0</v>
      </c>
      <c r="AT1254" s="28">
        <v>0</v>
      </c>
      <c r="AU1254" s="28">
        <v>0</v>
      </c>
      <c r="AV1254" s="28">
        <v>0</v>
      </c>
      <c r="AW1254" s="28">
        <v>0</v>
      </c>
      <c r="AX1254" s="28">
        <v>0</v>
      </c>
      <c r="AY1254" s="28">
        <v>0</v>
      </c>
      <c r="AZ1254" s="28">
        <v>0</v>
      </c>
      <c r="BA1254" s="28">
        <v>0</v>
      </c>
      <c r="BB1254" s="28">
        <v>1.0306356000000001</v>
      </c>
      <c r="BC1254" s="28">
        <v>0</v>
      </c>
      <c r="BD1254" s="28">
        <v>0</v>
      </c>
      <c r="BE1254" s="28">
        <v>1.0306356000000001</v>
      </c>
      <c r="BF1254" s="28">
        <v>0</v>
      </c>
      <c r="BG1254" s="28">
        <v>0.54078584620000003</v>
      </c>
      <c r="BH1254" s="28">
        <v>0</v>
      </c>
      <c r="BI1254" s="28">
        <v>0</v>
      </c>
      <c r="BJ1254" s="28">
        <v>0.54078584620000003</v>
      </c>
      <c r="BK1254" s="28">
        <v>0</v>
      </c>
      <c r="BL1254" s="28">
        <v>0</v>
      </c>
      <c r="BM1254" s="28">
        <v>0</v>
      </c>
      <c r="BN1254" s="28">
        <v>0</v>
      </c>
      <c r="BO1254" s="28">
        <v>0</v>
      </c>
      <c r="BP1254" s="28">
        <v>0</v>
      </c>
      <c r="BQ1254" s="28">
        <v>0</v>
      </c>
      <c r="BR1254" s="28">
        <v>0</v>
      </c>
      <c r="BS1254" s="28">
        <v>0</v>
      </c>
      <c r="BT1254" s="28">
        <v>0</v>
      </c>
      <c r="BU1254" s="28">
        <v>0</v>
      </c>
      <c r="BV1254" s="31">
        <f t="shared" si="487"/>
        <v>1.5714214462</v>
      </c>
      <c r="BW1254" s="31">
        <f t="shared" si="483"/>
        <v>0</v>
      </c>
      <c r="BX1254" s="31">
        <f t="shared" si="484"/>
        <v>0</v>
      </c>
      <c r="BY1254" s="31">
        <f t="shared" si="485"/>
        <v>1.5714214462</v>
      </c>
      <c r="BZ1254" s="31">
        <f t="shared" si="486"/>
        <v>0</v>
      </c>
      <c r="CA1254" s="31">
        <f t="shared" si="488"/>
        <v>0.54078584620000003</v>
      </c>
      <c r="CB1254" s="31">
        <f t="shared" si="489"/>
        <v>0</v>
      </c>
      <c r="CC1254" s="31">
        <f t="shared" si="490"/>
        <v>0</v>
      </c>
      <c r="CD1254" s="31">
        <f t="shared" si="491"/>
        <v>0.54078584620000003</v>
      </c>
      <c r="CE1254" s="31">
        <f t="shared" si="492"/>
        <v>0</v>
      </c>
      <c r="CF1254" s="85" t="s">
        <v>1402</v>
      </c>
    </row>
    <row r="1255" spans="1:84" ht="49.5" customHeight="1" x14ac:dyDescent="0.2">
      <c r="A1255" s="103" t="s">
        <v>162</v>
      </c>
      <c r="B1255" s="102" t="s">
        <v>2013</v>
      </c>
      <c r="C1255" s="104" t="s">
        <v>2014</v>
      </c>
      <c r="D1255" s="63">
        <v>2018</v>
      </c>
      <c r="E1255" s="63">
        <v>2018</v>
      </c>
      <c r="F1255" s="63" t="s">
        <v>1358</v>
      </c>
      <c r="G1255" s="64">
        <v>0</v>
      </c>
      <c r="H1255" s="64">
        <f t="shared" si="498"/>
        <v>1.5740274054000001</v>
      </c>
      <c r="I1255" s="64" t="s">
        <v>1358</v>
      </c>
      <c r="J1255" s="64">
        <f t="shared" si="501"/>
        <v>7.2452240719999991E-2</v>
      </c>
      <c r="K1255" s="31">
        <f t="shared" si="499"/>
        <v>0.54339180539999998</v>
      </c>
      <c r="L1255" s="31" t="s">
        <v>2627</v>
      </c>
      <c r="M1255" s="64">
        <v>0</v>
      </c>
      <c r="N1255" s="31">
        <v>0</v>
      </c>
      <c r="O1255" s="65">
        <v>0</v>
      </c>
      <c r="P1255" s="28">
        <v>0</v>
      </c>
      <c r="Q1255" s="28">
        <v>0</v>
      </c>
      <c r="R1255" s="31">
        <v>0</v>
      </c>
      <c r="S1255" s="31">
        <f t="shared" si="496"/>
        <v>1.0306356000000001</v>
      </c>
      <c r="T1255" s="31">
        <f t="shared" si="497"/>
        <v>0.54339180539999998</v>
      </c>
      <c r="U1255" s="31">
        <f t="shared" si="482"/>
        <v>1.0306356000000001</v>
      </c>
      <c r="V1255" s="31">
        <f t="shared" si="500"/>
        <v>0</v>
      </c>
      <c r="W1255" s="31">
        <f t="shared" si="494"/>
        <v>0</v>
      </c>
      <c r="X1255" s="31">
        <v>0</v>
      </c>
      <c r="Y1255" s="28">
        <v>0</v>
      </c>
      <c r="Z1255" s="28">
        <v>0</v>
      </c>
      <c r="AA1255" s="28">
        <v>0</v>
      </c>
      <c r="AB1255" s="28">
        <v>0</v>
      </c>
      <c r="AC1255" s="28">
        <v>0</v>
      </c>
      <c r="AD1255" s="28">
        <v>0</v>
      </c>
      <c r="AE1255" s="28">
        <v>0</v>
      </c>
      <c r="AF1255" s="28">
        <v>0</v>
      </c>
      <c r="AG1255" s="28">
        <v>0</v>
      </c>
      <c r="AH1255" s="28">
        <v>0</v>
      </c>
      <c r="AI1255" s="28">
        <v>0</v>
      </c>
      <c r="AJ1255" s="28">
        <v>0</v>
      </c>
      <c r="AK1255" s="28">
        <v>0</v>
      </c>
      <c r="AL1255" s="28">
        <v>0</v>
      </c>
      <c r="AM1255" s="28">
        <v>0</v>
      </c>
      <c r="AN1255" s="28">
        <v>0</v>
      </c>
      <c r="AO1255" s="28">
        <v>0</v>
      </c>
      <c r="AP1255" s="28">
        <v>0</v>
      </c>
      <c r="AQ1255" s="28">
        <v>0</v>
      </c>
      <c r="AR1255" s="28">
        <v>0</v>
      </c>
      <c r="AS1255" s="28">
        <v>0</v>
      </c>
      <c r="AT1255" s="28">
        <v>0</v>
      </c>
      <c r="AU1255" s="28">
        <v>0</v>
      </c>
      <c r="AV1255" s="28">
        <v>0</v>
      </c>
      <c r="AW1255" s="28">
        <v>0</v>
      </c>
      <c r="AX1255" s="28">
        <v>0</v>
      </c>
      <c r="AY1255" s="28">
        <v>0</v>
      </c>
      <c r="AZ1255" s="28">
        <v>0</v>
      </c>
      <c r="BA1255" s="28">
        <v>0</v>
      </c>
      <c r="BB1255" s="28">
        <v>1.0306356000000001</v>
      </c>
      <c r="BC1255" s="28">
        <v>0</v>
      </c>
      <c r="BD1255" s="28">
        <v>0</v>
      </c>
      <c r="BE1255" s="28">
        <v>1.0306356000000001</v>
      </c>
      <c r="BF1255" s="28">
        <v>0</v>
      </c>
      <c r="BG1255" s="28">
        <v>0.54339180539999998</v>
      </c>
      <c r="BH1255" s="28">
        <v>0</v>
      </c>
      <c r="BI1255" s="28">
        <v>0</v>
      </c>
      <c r="BJ1255" s="28">
        <v>0.54339180539999998</v>
      </c>
      <c r="BK1255" s="28">
        <v>0</v>
      </c>
      <c r="BL1255" s="28">
        <v>0</v>
      </c>
      <c r="BM1255" s="28">
        <v>0</v>
      </c>
      <c r="BN1255" s="28">
        <v>0</v>
      </c>
      <c r="BO1255" s="28">
        <v>0</v>
      </c>
      <c r="BP1255" s="28">
        <v>0</v>
      </c>
      <c r="BQ1255" s="28">
        <v>0</v>
      </c>
      <c r="BR1255" s="28">
        <v>0</v>
      </c>
      <c r="BS1255" s="28">
        <v>0</v>
      </c>
      <c r="BT1255" s="28">
        <v>0</v>
      </c>
      <c r="BU1255" s="28">
        <v>0</v>
      </c>
      <c r="BV1255" s="31">
        <f t="shared" si="487"/>
        <v>1.5740274054000001</v>
      </c>
      <c r="BW1255" s="31">
        <f t="shared" si="483"/>
        <v>0</v>
      </c>
      <c r="BX1255" s="31">
        <f t="shared" si="484"/>
        <v>0</v>
      </c>
      <c r="BY1255" s="31">
        <f t="shared" si="485"/>
        <v>1.5740274054000001</v>
      </c>
      <c r="BZ1255" s="31">
        <f t="shared" si="486"/>
        <v>0</v>
      </c>
      <c r="CA1255" s="31">
        <f t="shared" si="488"/>
        <v>0.54339180539999998</v>
      </c>
      <c r="CB1255" s="31">
        <f t="shared" si="489"/>
        <v>0</v>
      </c>
      <c r="CC1255" s="31">
        <f t="shared" si="490"/>
        <v>0</v>
      </c>
      <c r="CD1255" s="31">
        <f t="shared" si="491"/>
        <v>0.54339180539999998</v>
      </c>
      <c r="CE1255" s="31">
        <f t="shared" si="492"/>
        <v>0</v>
      </c>
      <c r="CF1255" s="85" t="s">
        <v>1402</v>
      </c>
    </row>
    <row r="1256" spans="1:84" ht="49.5" customHeight="1" x14ac:dyDescent="0.2">
      <c r="A1256" s="103" t="s">
        <v>162</v>
      </c>
      <c r="B1256" s="102" t="s">
        <v>2015</v>
      </c>
      <c r="C1256" s="104" t="s">
        <v>2016</v>
      </c>
      <c r="D1256" s="63">
        <v>2018</v>
      </c>
      <c r="E1256" s="63">
        <v>2018</v>
      </c>
      <c r="F1256" s="63" t="s">
        <v>1358</v>
      </c>
      <c r="G1256" s="64">
        <v>0</v>
      </c>
      <c r="H1256" s="64">
        <f t="shared" si="498"/>
        <v>1.5184567686000001</v>
      </c>
      <c r="I1256" s="64" t="s">
        <v>1358</v>
      </c>
      <c r="J1256" s="64">
        <f t="shared" si="501"/>
        <v>6.5042822479999998E-2</v>
      </c>
      <c r="K1256" s="31">
        <f t="shared" si="499"/>
        <v>0.48782116859999997</v>
      </c>
      <c r="L1256" s="31" t="s">
        <v>2627</v>
      </c>
      <c r="M1256" s="64">
        <v>0</v>
      </c>
      <c r="N1256" s="31">
        <v>0</v>
      </c>
      <c r="O1256" s="65">
        <v>0</v>
      </c>
      <c r="P1256" s="28">
        <v>0</v>
      </c>
      <c r="Q1256" s="28">
        <v>0</v>
      </c>
      <c r="R1256" s="31">
        <v>0</v>
      </c>
      <c r="S1256" s="31">
        <f t="shared" si="496"/>
        <v>1.0306356000000001</v>
      </c>
      <c r="T1256" s="31">
        <f t="shared" si="497"/>
        <v>0.48782116859999997</v>
      </c>
      <c r="U1256" s="31">
        <f t="shared" si="482"/>
        <v>1.0306356000000001</v>
      </c>
      <c r="V1256" s="31">
        <f t="shared" si="500"/>
        <v>0</v>
      </c>
      <c r="W1256" s="31">
        <f t="shared" si="494"/>
        <v>0</v>
      </c>
      <c r="X1256" s="31">
        <v>0</v>
      </c>
      <c r="Y1256" s="28">
        <v>0</v>
      </c>
      <c r="Z1256" s="28">
        <v>0</v>
      </c>
      <c r="AA1256" s="28">
        <v>0</v>
      </c>
      <c r="AB1256" s="28">
        <v>0</v>
      </c>
      <c r="AC1256" s="28">
        <v>0</v>
      </c>
      <c r="AD1256" s="28">
        <v>0</v>
      </c>
      <c r="AE1256" s="28">
        <v>0</v>
      </c>
      <c r="AF1256" s="28">
        <v>0</v>
      </c>
      <c r="AG1256" s="28">
        <v>0</v>
      </c>
      <c r="AH1256" s="28">
        <v>0</v>
      </c>
      <c r="AI1256" s="28">
        <v>0</v>
      </c>
      <c r="AJ1256" s="28">
        <v>0</v>
      </c>
      <c r="AK1256" s="28">
        <v>0</v>
      </c>
      <c r="AL1256" s="28">
        <v>0</v>
      </c>
      <c r="AM1256" s="28">
        <v>0</v>
      </c>
      <c r="AN1256" s="28">
        <v>0</v>
      </c>
      <c r="AO1256" s="28">
        <v>0</v>
      </c>
      <c r="AP1256" s="28">
        <v>0</v>
      </c>
      <c r="AQ1256" s="28">
        <v>0</v>
      </c>
      <c r="AR1256" s="28">
        <v>0</v>
      </c>
      <c r="AS1256" s="28">
        <v>0</v>
      </c>
      <c r="AT1256" s="28">
        <v>0</v>
      </c>
      <c r="AU1256" s="28">
        <v>0</v>
      </c>
      <c r="AV1256" s="28">
        <v>0</v>
      </c>
      <c r="AW1256" s="28">
        <v>0</v>
      </c>
      <c r="AX1256" s="28">
        <v>0</v>
      </c>
      <c r="AY1256" s="28">
        <v>0</v>
      </c>
      <c r="AZ1256" s="28">
        <v>0</v>
      </c>
      <c r="BA1256" s="28">
        <v>0</v>
      </c>
      <c r="BB1256" s="28">
        <v>1.0306356000000001</v>
      </c>
      <c r="BC1256" s="28">
        <v>0</v>
      </c>
      <c r="BD1256" s="28">
        <v>0</v>
      </c>
      <c r="BE1256" s="28">
        <v>1.0306356000000001</v>
      </c>
      <c r="BF1256" s="28">
        <v>0</v>
      </c>
      <c r="BG1256" s="28">
        <v>0.48782116859999997</v>
      </c>
      <c r="BH1256" s="28">
        <v>0</v>
      </c>
      <c r="BI1256" s="28">
        <v>0</v>
      </c>
      <c r="BJ1256" s="28">
        <v>0.48782116859999997</v>
      </c>
      <c r="BK1256" s="28">
        <v>0</v>
      </c>
      <c r="BL1256" s="28">
        <v>0</v>
      </c>
      <c r="BM1256" s="28">
        <v>0</v>
      </c>
      <c r="BN1256" s="28">
        <v>0</v>
      </c>
      <c r="BO1256" s="28">
        <v>0</v>
      </c>
      <c r="BP1256" s="28">
        <v>0</v>
      </c>
      <c r="BQ1256" s="28">
        <v>0</v>
      </c>
      <c r="BR1256" s="28">
        <v>0</v>
      </c>
      <c r="BS1256" s="28">
        <v>0</v>
      </c>
      <c r="BT1256" s="28">
        <v>0</v>
      </c>
      <c r="BU1256" s="28">
        <v>0</v>
      </c>
      <c r="BV1256" s="31">
        <f t="shared" si="487"/>
        <v>1.5184567686000001</v>
      </c>
      <c r="BW1256" s="31">
        <f t="shared" si="483"/>
        <v>0</v>
      </c>
      <c r="BX1256" s="31">
        <f t="shared" si="484"/>
        <v>0</v>
      </c>
      <c r="BY1256" s="31">
        <f t="shared" si="485"/>
        <v>1.5184567686000001</v>
      </c>
      <c r="BZ1256" s="31">
        <f t="shared" si="486"/>
        <v>0</v>
      </c>
      <c r="CA1256" s="31">
        <f t="shared" si="488"/>
        <v>0.48782116859999997</v>
      </c>
      <c r="CB1256" s="31">
        <f t="shared" si="489"/>
        <v>0</v>
      </c>
      <c r="CC1256" s="31">
        <f t="shared" si="490"/>
        <v>0</v>
      </c>
      <c r="CD1256" s="31">
        <f t="shared" si="491"/>
        <v>0.48782116859999997</v>
      </c>
      <c r="CE1256" s="31">
        <f t="shared" si="492"/>
        <v>0</v>
      </c>
      <c r="CF1256" s="85" t="s">
        <v>1402</v>
      </c>
    </row>
    <row r="1257" spans="1:84" ht="49.5" customHeight="1" x14ac:dyDescent="0.2">
      <c r="A1257" s="103" t="s">
        <v>162</v>
      </c>
      <c r="B1257" s="102" t="s">
        <v>2017</v>
      </c>
      <c r="C1257" s="104" t="s">
        <v>2018</v>
      </c>
      <c r="D1257" s="63">
        <v>2018</v>
      </c>
      <c r="E1257" s="63">
        <v>2018</v>
      </c>
      <c r="F1257" s="63" t="s">
        <v>1358</v>
      </c>
      <c r="G1257" s="64">
        <v>0</v>
      </c>
      <c r="H1257" s="64">
        <f t="shared" si="498"/>
        <v>1.7510728118000001</v>
      </c>
      <c r="I1257" s="64" t="s">
        <v>1358</v>
      </c>
      <c r="J1257" s="64">
        <f t="shared" si="501"/>
        <v>9.6058294906666661E-2</v>
      </c>
      <c r="K1257" s="31">
        <f t="shared" si="499"/>
        <v>0.72043721179999998</v>
      </c>
      <c r="L1257" s="31" t="s">
        <v>2627</v>
      </c>
      <c r="M1257" s="64">
        <v>0</v>
      </c>
      <c r="N1257" s="31">
        <v>0</v>
      </c>
      <c r="O1257" s="65">
        <v>0</v>
      </c>
      <c r="P1257" s="28">
        <v>0</v>
      </c>
      <c r="Q1257" s="28">
        <v>0</v>
      </c>
      <c r="R1257" s="31">
        <v>0</v>
      </c>
      <c r="S1257" s="31">
        <f t="shared" si="496"/>
        <v>1.0306356000000001</v>
      </c>
      <c r="T1257" s="31">
        <f t="shared" si="497"/>
        <v>0.72043721179999998</v>
      </c>
      <c r="U1257" s="31">
        <f t="shared" si="482"/>
        <v>1.0306356000000001</v>
      </c>
      <c r="V1257" s="31">
        <f t="shared" si="500"/>
        <v>0</v>
      </c>
      <c r="W1257" s="31">
        <f t="shared" si="494"/>
        <v>0</v>
      </c>
      <c r="X1257" s="31">
        <v>0</v>
      </c>
      <c r="Y1257" s="28">
        <v>0</v>
      </c>
      <c r="Z1257" s="28">
        <v>0</v>
      </c>
      <c r="AA1257" s="28">
        <v>0</v>
      </c>
      <c r="AB1257" s="28">
        <v>0</v>
      </c>
      <c r="AC1257" s="28">
        <v>0</v>
      </c>
      <c r="AD1257" s="28">
        <v>0</v>
      </c>
      <c r="AE1257" s="28">
        <v>0</v>
      </c>
      <c r="AF1257" s="28">
        <v>0</v>
      </c>
      <c r="AG1257" s="28">
        <v>0</v>
      </c>
      <c r="AH1257" s="28">
        <v>0</v>
      </c>
      <c r="AI1257" s="28">
        <v>0</v>
      </c>
      <c r="AJ1257" s="28">
        <v>0</v>
      </c>
      <c r="AK1257" s="28">
        <v>0</v>
      </c>
      <c r="AL1257" s="28">
        <v>0</v>
      </c>
      <c r="AM1257" s="28">
        <v>0</v>
      </c>
      <c r="AN1257" s="28">
        <v>0</v>
      </c>
      <c r="AO1257" s="28">
        <v>0</v>
      </c>
      <c r="AP1257" s="28">
        <v>0</v>
      </c>
      <c r="AQ1257" s="28">
        <v>0</v>
      </c>
      <c r="AR1257" s="28">
        <v>0</v>
      </c>
      <c r="AS1257" s="28">
        <v>0</v>
      </c>
      <c r="AT1257" s="28">
        <v>0</v>
      </c>
      <c r="AU1257" s="28">
        <v>0</v>
      </c>
      <c r="AV1257" s="28">
        <v>0</v>
      </c>
      <c r="AW1257" s="28">
        <v>0</v>
      </c>
      <c r="AX1257" s="28">
        <v>0</v>
      </c>
      <c r="AY1257" s="28">
        <v>0</v>
      </c>
      <c r="AZ1257" s="28">
        <v>0</v>
      </c>
      <c r="BA1257" s="28">
        <v>0</v>
      </c>
      <c r="BB1257" s="28">
        <v>1.0306356000000001</v>
      </c>
      <c r="BC1257" s="28">
        <v>0</v>
      </c>
      <c r="BD1257" s="28">
        <v>0</v>
      </c>
      <c r="BE1257" s="28">
        <v>1.0306356000000001</v>
      </c>
      <c r="BF1257" s="28">
        <v>0</v>
      </c>
      <c r="BG1257" s="28">
        <v>0.72043721179999998</v>
      </c>
      <c r="BH1257" s="28">
        <v>0</v>
      </c>
      <c r="BI1257" s="28">
        <v>0</v>
      </c>
      <c r="BJ1257" s="28">
        <v>0.72043721179999998</v>
      </c>
      <c r="BK1257" s="28">
        <v>0</v>
      </c>
      <c r="BL1257" s="28">
        <v>0</v>
      </c>
      <c r="BM1257" s="28">
        <v>0</v>
      </c>
      <c r="BN1257" s="28">
        <v>0</v>
      </c>
      <c r="BO1257" s="28">
        <v>0</v>
      </c>
      <c r="BP1257" s="28">
        <v>0</v>
      </c>
      <c r="BQ1257" s="28">
        <v>0</v>
      </c>
      <c r="BR1257" s="28">
        <v>0</v>
      </c>
      <c r="BS1257" s="28">
        <v>0</v>
      </c>
      <c r="BT1257" s="28">
        <v>0</v>
      </c>
      <c r="BU1257" s="28">
        <v>0</v>
      </c>
      <c r="BV1257" s="31">
        <f t="shared" si="487"/>
        <v>1.7510728118000001</v>
      </c>
      <c r="BW1257" s="31">
        <f t="shared" si="483"/>
        <v>0</v>
      </c>
      <c r="BX1257" s="31">
        <f t="shared" si="484"/>
        <v>0</v>
      </c>
      <c r="BY1257" s="31">
        <f t="shared" si="485"/>
        <v>1.7510728118000001</v>
      </c>
      <c r="BZ1257" s="31">
        <f t="shared" si="486"/>
        <v>0</v>
      </c>
      <c r="CA1257" s="31">
        <f t="shared" si="488"/>
        <v>0.72043721179999998</v>
      </c>
      <c r="CB1257" s="31">
        <f t="shared" si="489"/>
        <v>0</v>
      </c>
      <c r="CC1257" s="31">
        <f t="shared" si="490"/>
        <v>0</v>
      </c>
      <c r="CD1257" s="31">
        <f t="shared" si="491"/>
        <v>0.72043721179999998</v>
      </c>
      <c r="CE1257" s="31">
        <f t="shared" si="492"/>
        <v>0</v>
      </c>
      <c r="CF1257" s="85" t="s">
        <v>1402</v>
      </c>
    </row>
    <row r="1258" spans="1:84" ht="49.5" customHeight="1" x14ac:dyDescent="0.25">
      <c r="A1258" s="7" t="s">
        <v>162</v>
      </c>
      <c r="B1258" s="18" t="s">
        <v>1069</v>
      </c>
      <c r="C1258" s="8" t="s">
        <v>1070</v>
      </c>
      <c r="D1258" s="63">
        <v>2018</v>
      </c>
      <c r="E1258" s="63">
        <v>2018</v>
      </c>
      <c r="F1258" s="63" t="s">
        <v>1358</v>
      </c>
      <c r="G1258" s="64">
        <v>0</v>
      </c>
      <c r="H1258" s="64">
        <f t="shared" si="498"/>
        <v>0</v>
      </c>
      <c r="I1258" s="64" t="s">
        <v>1358</v>
      </c>
      <c r="J1258" s="31">
        <v>0</v>
      </c>
      <c r="K1258" s="31">
        <f t="shared" si="499"/>
        <v>0</v>
      </c>
      <c r="L1258" s="31" t="s">
        <v>1358</v>
      </c>
      <c r="M1258" s="64">
        <v>0</v>
      </c>
      <c r="N1258" s="31">
        <v>0</v>
      </c>
      <c r="O1258" s="65">
        <v>0</v>
      </c>
      <c r="P1258" s="65">
        <v>0</v>
      </c>
      <c r="Q1258" s="65">
        <v>0</v>
      </c>
      <c r="R1258" s="65">
        <v>0</v>
      </c>
      <c r="S1258" s="31">
        <f t="shared" si="496"/>
        <v>0</v>
      </c>
      <c r="T1258" s="31">
        <f t="shared" si="497"/>
        <v>0</v>
      </c>
      <c r="U1258" s="31">
        <f t="shared" si="482"/>
        <v>0</v>
      </c>
      <c r="V1258" s="31">
        <f t="shared" si="500"/>
        <v>0</v>
      </c>
      <c r="W1258" s="31">
        <f t="shared" si="494"/>
        <v>0</v>
      </c>
      <c r="X1258" s="31">
        <v>0</v>
      </c>
      <c r="Y1258" s="28">
        <v>0</v>
      </c>
      <c r="Z1258" s="28">
        <v>0</v>
      </c>
      <c r="AA1258" s="28">
        <v>0</v>
      </c>
      <c r="AB1258" s="28">
        <v>0</v>
      </c>
      <c r="AC1258" s="28">
        <v>0</v>
      </c>
      <c r="AD1258" s="28">
        <v>0</v>
      </c>
      <c r="AE1258" s="28">
        <v>0</v>
      </c>
      <c r="AF1258" s="28">
        <v>0</v>
      </c>
      <c r="AG1258" s="28">
        <v>0</v>
      </c>
      <c r="AH1258" s="28">
        <v>0</v>
      </c>
      <c r="AI1258" s="28">
        <v>0</v>
      </c>
      <c r="AJ1258" s="28">
        <v>0</v>
      </c>
      <c r="AK1258" s="28">
        <v>0</v>
      </c>
      <c r="AL1258" s="28">
        <v>0</v>
      </c>
      <c r="AM1258" s="28">
        <v>0</v>
      </c>
      <c r="AN1258" s="28">
        <v>0</v>
      </c>
      <c r="AO1258" s="28">
        <v>0</v>
      </c>
      <c r="AP1258" s="28">
        <v>0</v>
      </c>
      <c r="AQ1258" s="28">
        <v>0</v>
      </c>
      <c r="AR1258" s="28">
        <v>0</v>
      </c>
      <c r="AS1258" s="28">
        <v>0</v>
      </c>
      <c r="AT1258" s="28">
        <v>0</v>
      </c>
      <c r="AU1258" s="28">
        <v>0</v>
      </c>
      <c r="AV1258" s="28">
        <v>0</v>
      </c>
      <c r="AW1258" s="28">
        <v>0</v>
      </c>
      <c r="AX1258" s="28">
        <v>0</v>
      </c>
      <c r="AY1258" s="28">
        <v>0</v>
      </c>
      <c r="AZ1258" s="28">
        <v>0</v>
      </c>
      <c r="BA1258" s="28">
        <v>0</v>
      </c>
      <c r="BB1258" s="28">
        <v>0</v>
      </c>
      <c r="BC1258" s="28">
        <v>0</v>
      </c>
      <c r="BD1258" s="28">
        <v>0</v>
      </c>
      <c r="BE1258" s="28">
        <v>0</v>
      </c>
      <c r="BF1258" s="28">
        <v>0</v>
      </c>
      <c r="BG1258" s="28">
        <v>0</v>
      </c>
      <c r="BH1258" s="28">
        <v>0</v>
      </c>
      <c r="BI1258" s="28">
        <v>0</v>
      </c>
      <c r="BJ1258" s="28">
        <v>0</v>
      </c>
      <c r="BK1258" s="28">
        <v>0</v>
      </c>
      <c r="BL1258" s="28">
        <v>0</v>
      </c>
      <c r="BM1258" s="28">
        <v>0</v>
      </c>
      <c r="BN1258" s="28">
        <v>0</v>
      </c>
      <c r="BO1258" s="28">
        <v>0</v>
      </c>
      <c r="BP1258" s="28">
        <v>0</v>
      </c>
      <c r="BQ1258" s="28">
        <v>0</v>
      </c>
      <c r="BR1258" s="28">
        <v>0</v>
      </c>
      <c r="BS1258" s="28">
        <v>0</v>
      </c>
      <c r="BT1258" s="28">
        <v>0</v>
      </c>
      <c r="BU1258" s="28">
        <v>0</v>
      </c>
      <c r="BV1258" s="31">
        <f t="shared" si="487"/>
        <v>0</v>
      </c>
      <c r="BW1258" s="31">
        <f t="shared" si="483"/>
        <v>0</v>
      </c>
      <c r="BX1258" s="31">
        <f t="shared" si="484"/>
        <v>0</v>
      </c>
      <c r="BY1258" s="31">
        <f t="shared" si="485"/>
        <v>0</v>
      </c>
      <c r="BZ1258" s="31">
        <f t="shared" si="486"/>
        <v>0</v>
      </c>
      <c r="CA1258" s="31">
        <f t="shared" si="488"/>
        <v>0</v>
      </c>
      <c r="CB1258" s="31">
        <f t="shared" si="489"/>
        <v>0</v>
      </c>
      <c r="CC1258" s="31">
        <f t="shared" si="490"/>
        <v>0</v>
      </c>
      <c r="CD1258" s="31">
        <f t="shared" si="491"/>
        <v>0</v>
      </c>
      <c r="CE1258" s="31">
        <f t="shared" si="492"/>
        <v>0</v>
      </c>
      <c r="CF1258" s="85" t="s">
        <v>1973</v>
      </c>
    </row>
    <row r="1259" spans="1:84" ht="49.5" customHeight="1" x14ac:dyDescent="0.25">
      <c r="A1259" s="7" t="s">
        <v>162</v>
      </c>
      <c r="B1259" s="18" t="s">
        <v>1071</v>
      </c>
      <c r="C1259" s="8" t="s">
        <v>1072</v>
      </c>
      <c r="D1259" s="63">
        <v>2018</v>
      </c>
      <c r="E1259" s="63">
        <v>2018</v>
      </c>
      <c r="F1259" s="63" t="s">
        <v>1358</v>
      </c>
      <c r="G1259" s="64">
        <v>0</v>
      </c>
      <c r="H1259" s="64">
        <f t="shared" si="498"/>
        <v>0</v>
      </c>
      <c r="I1259" s="64" t="s">
        <v>1358</v>
      </c>
      <c r="J1259" s="31">
        <v>0</v>
      </c>
      <c r="K1259" s="31">
        <f t="shared" si="499"/>
        <v>0</v>
      </c>
      <c r="L1259" s="31" t="s">
        <v>1358</v>
      </c>
      <c r="M1259" s="64">
        <v>0</v>
      </c>
      <c r="N1259" s="31">
        <v>0</v>
      </c>
      <c r="O1259" s="65">
        <v>0</v>
      </c>
      <c r="P1259" s="28">
        <v>0</v>
      </c>
      <c r="Q1259" s="28">
        <v>0</v>
      </c>
      <c r="R1259" s="31">
        <v>0</v>
      </c>
      <c r="S1259" s="31">
        <f t="shared" si="496"/>
        <v>0</v>
      </c>
      <c r="T1259" s="31">
        <f t="shared" si="497"/>
        <v>0</v>
      </c>
      <c r="U1259" s="31">
        <f t="shared" si="482"/>
        <v>0</v>
      </c>
      <c r="V1259" s="31">
        <f t="shared" si="500"/>
        <v>0</v>
      </c>
      <c r="W1259" s="31">
        <f t="shared" si="494"/>
        <v>0</v>
      </c>
      <c r="X1259" s="31">
        <v>0</v>
      </c>
      <c r="Y1259" s="28">
        <v>0</v>
      </c>
      <c r="Z1259" s="28">
        <v>0</v>
      </c>
      <c r="AA1259" s="28">
        <v>0</v>
      </c>
      <c r="AB1259" s="28">
        <v>0</v>
      </c>
      <c r="AC1259" s="28">
        <v>0</v>
      </c>
      <c r="AD1259" s="28">
        <v>0</v>
      </c>
      <c r="AE1259" s="28">
        <v>0</v>
      </c>
      <c r="AF1259" s="28">
        <v>0</v>
      </c>
      <c r="AG1259" s="28">
        <v>0</v>
      </c>
      <c r="AH1259" s="28">
        <v>0</v>
      </c>
      <c r="AI1259" s="28">
        <v>0</v>
      </c>
      <c r="AJ1259" s="28">
        <v>0</v>
      </c>
      <c r="AK1259" s="28">
        <v>0</v>
      </c>
      <c r="AL1259" s="28">
        <v>0</v>
      </c>
      <c r="AM1259" s="28">
        <v>0</v>
      </c>
      <c r="AN1259" s="28">
        <v>0</v>
      </c>
      <c r="AO1259" s="28">
        <v>0</v>
      </c>
      <c r="AP1259" s="28">
        <v>0</v>
      </c>
      <c r="AQ1259" s="28">
        <v>0</v>
      </c>
      <c r="AR1259" s="28">
        <v>0</v>
      </c>
      <c r="AS1259" s="28">
        <v>0</v>
      </c>
      <c r="AT1259" s="28">
        <v>0</v>
      </c>
      <c r="AU1259" s="28">
        <v>0</v>
      </c>
      <c r="AV1259" s="28">
        <v>0</v>
      </c>
      <c r="AW1259" s="28">
        <v>0</v>
      </c>
      <c r="AX1259" s="28">
        <v>0</v>
      </c>
      <c r="AY1259" s="28">
        <v>0</v>
      </c>
      <c r="AZ1259" s="28">
        <v>0</v>
      </c>
      <c r="BA1259" s="28">
        <v>0</v>
      </c>
      <c r="BB1259" s="28">
        <v>0</v>
      </c>
      <c r="BC1259" s="28">
        <v>0</v>
      </c>
      <c r="BD1259" s="28">
        <v>0</v>
      </c>
      <c r="BE1259" s="28">
        <v>0</v>
      </c>
      <c r="BF1259" s="28">
        <v>0</v>
      </c>
      <c r="BG1259" s="28">
        <v>0</v>
      </c>
      <c r="BH1259" s="28">
        <v>0</v>
      </c>
      <c r="BI1259" s="28">
        <v>0</v>
      </c>
      <c r="BJ1259" s="28">
        <v>0</v>
      </c>
      <c r="BK1259" s="28">
        <v>0</v>
      </c>
      <c r="BL1259" s="28">
        <v>0</v>
      </c>
      <c r="BM1259" s="28">
        <v>0</v>
      </c>
      <c r="BN1259" s="28">
        <v>0</v>
      </c>
      <c r="BO1259" s="28">
        <v>0</v>
      </c>
      <c r="BP1259" s="28">
        <v>0</v>
      </c>
      <c r="BQ1259" s="28">
        <v>0</v>
      </c>
      <c r="BR1259" s="28">
        <v>0</v>
      </c>
      <c r="BS1259" s="28">
        <v>0</v>
      </c>
      <c r="BT1259" s="28">
        <v>0</v>
      </c>
      <c r="BU1259" s="28">
        <v>0</v>
      </c>
      <c r="BV1259" s="31">
        <f t="shared" si="487"/>
        <v>0</v>
      </c>
      <c r="BW1259" s="31">
        <f t="shared" si="483"/>
        <v>0</v>
      </c>
      <c r="BX1259" s="31">
        <f t="shared" si="484"/>
        <v>0</v>
      </c>
      <c r="BY1259" s="31">
        <f t="shared" si="485"/>
        <v>0</v>
      </c>
      <c r="BZ1259" s="31">
        <f t="shared" si="486"/>
        <v>0</v>
      </c>
      <c r="CA1259" s="31">
        <f t="shared" si="488"/>
        <v>0</v>
      </c>
      <c r="CB1259" s="31">
        <f t="shared" si="489"/>
        <v>0</v>
      </c>
      <c r="CC1259" s="31">
        <f t="shared" si="490"/>
        <v>0</v>
      </c>
      <c r="CD1259" s="31">
        <f t="shared" si="491"/>
        <v>0</v>
      </c>
      <c r="CE1259" s="31">
        <f t="shared" si="492"/>
        <v>0</v>
      </c>
      <c r="CF1259" s="85" t="s">
        <v>1974</v>
      </c>
    </row>
    <row r="1260" spans="1:84" ht="49.5" customHeight="1" x14ac:dyDescent="0.25">
      <c r="A1260" s="7" t="s">
        <v>162</v>
      </c>
      <c r="B1260" s="18" t="s">
        <v>1073</v>
      </c>
      <c r="C1260" s="8" t="s">
        <v>1074</v>
      </c>
      <c r="D1260" s="63">
        <v>2018</v>
      </c>
      <c r="E1260" s="63">
        <v>2018</v>
      </c>
      <c r="F1260" s="63" t="s">
        <v>1358</v>
      </c>
      <c r="G1260" s="64">
        <v>0</v>
      </c>
      <c r="H1260" s="64">
        <f t="shared" si="498"/>
        <v>0</v>
      </c>
      <c r="I1260" s="64" t="s">
        <v>1358</v>
      </c>
      <c r="J1260" s="31">
        <v>0</v>
      </c>
      <c r="K1260" s="31">
        <f t="shared" si="499"/>
        <v>0</v>
      </c>
      <c r="L1260" s="31" t="s">
        <v>1358</v>
      </c>
      <c r="M1260" s="64">
        <v>0</v>
      </c>
      <c r="N1260" s="31">
        <v>0</v>
      </c>
      <c r="O1260" s="65">
        <v>0</v>
      </c>
      <c r="P1260" s="28">
        <v>0</v>
      </c>
      <c r="Q1260" s="28">
        <v>0</v>
      </c>
      <c r="R1260" s="31">
        <v>0</v>
      </c>
      <c r="S1260" s="31">
        <f t="shared" si="496"/>
        <v>0</v>
      </c>
      <c r="T1260" s="31">
        <f t="shared" si="497"/>
        <v>0</v>
      </c>
      <c r="U1260" s="31">
        <f t="shared" si="482"/>
        <v>0</v>
      </c>
      <c r="V1260" s="31">
        <f t="shared" si="500"/>
        <v>0</v>
      </c>
      <c r="W1260" s="31">
        <f t="shared" si="494"/>
        <v>0</v>
      </c>
      <c r="X1260" s="31">
        <v>0</v>
      </c>
      <c r="Y1260" s="28">
        <v>0</v>
      </c>
      <c r="Z1260" s="28">
        <v>0</v>
      </c>
      <c r="AA1260" s="28">
        <v>0</v>
      </c>
      <c r="AB1260" s="28">
        <v>0</v>
      </c>
      <c r="AC1260" s="28">
        <v>0</v>
      </c>
      <c r="AD1260" s="28">
        <v>0</v>
      </c>
      <c r="AE1260" s="28">
        <v>0</v>
      </c>
      <c r="AF1260" s="28">
        <v>0</v>
      </c>
      <c r="AG1260" s="28">
        <v>0</v>
      </c>
      <c r="AH1260" s="28">
        <v>0</v>
      </c>
      <c r="AI1260" s="28">
        <v>0</v>
      </c>
      <c r="AJ1260" s="28">
        <v>0</v>
      </c>
      <c r="AK1260" s="28">
        <v>0</v>
      </c>
      <c r="AL1260" s="28">
        <v>0</v>
      </c>
      <c r="AM1260" s="28">
        <v>0</v>
      </c>
      <c r="AN1260" s="28">
        <v>0</v>
      </c>
      <c r="AO1260" s="28">
        <v>0</v>
      </c>
      <c r="AP1260" s="28">
        <v>0</v>
      </c>
      <c r="AQ1260" s="28">
        <v>0</v>
      </c>
      <c r="AR1260" s="28">
        <v>0</v>
      </c>
      <c r="AS1260" s="28">
        <v>0</v>
      </c>
      <c r="AT1260" s="28">
        <v>0</v>
      </c>
      <c r="AU1260" s="28">
        <v>0</v>
      </c>
      <c r="AV1260" s="28">
        <v>0</v>
      </c>
      <c r="AW1260" s="28">
        <v>0</v>
      </c>
      <c r="AX1260" s="28">
        <v>0</v>
      </c>
      <c r="AY1260" s="28">
        <v>0</v>
      </c>
      <c r="AZ1260" s="28">
        <v>0</v>
      </c>
      <c r="BA1260" s="28">
        <v>0</v>
      </c>
      <c r="BB1260" s="28">
        <v>0</v>
      </c>
      <c r="BC1260" s="28">
        <v>0</v>
      </c>
      <c r="BD1260" s="28">
        <v>0</v>
      </c>
      <c r="BE1260" s="28">
        <v>0</v>
      </c>
      <c r="BF1260" s="28">
        <v>0</v>
      </c>
      <c r="BG1260" s="28">
        <v>0</v>
      </c>
      <c r="BH1260" s="28">
        <v>0</v>
      </c>
      <c r="BI1260" s="28">
        <v>0</v>
      </c>
      <c r="BJ1260" s="28">
        <v>0</v>
      </c>
      <c r="BK1260" s="28">
        <v>0</v>
      </c>
      <c r="BL1260" s="28">
        <v>0</v>
      </c>
      <c r="BM1260" s="28">
        <v>0</v>
      </c>
      <c r="BN1260" s="28">
        <v>0</v>
      </c>
      <c r="BO1260" s="28">
        <v>0</v>
      </c>
      <c r="BP1260" s="28">
        <v>0</v>
      </c>
      <c r="BQ1260" s="28">
        <v>0</v>
      </c>
      <c r="BR1260" s="28">
        <v>0</v>
      </c>
      <c r="BS1260" s="28">
        <v>0</v>
      </c>
      <c r="BT1260" s="28">
        <v>0</v>
      </c>
      <c r="BU1260" s="28">
        <v>0</v>
      </c>
      <c r="BV1260" s="31">
        <f t="shared" si="487"/>
        <v>0</v>
      </c>
      <c r="BW1260" s="31">
        <f t="shared" si="483"/>
        <v>0</v>
      </c>
      <c r="BX1260" s="31">
        <f t="shared" si="484"/>
        <v>0</v>
      </c>
      <c r="BY1260" s="31">
        <f t="shared" si="485"/>
        <v>0</v>
      </c>
      <c r="BZ1260" s="31">
        <f t="shared" si="486"/>
        <v>0</v>
      </c>
      <c r="CA1260" s="31">
        <f t="shared" si="488"/>
        <v>0</v>
      </c>
      <c r="CB1260" s="31">
        <f t="shared" si="489"/>
        <v>0</v>
      </c>
      <c r="CC1260" s="31">
        <f t="shared" si="490"/>
        <v>0</v>
      </c>
      <c r="CD1260" s="31">
        <f t="shared" si="491"/>
        <v>0</v>
      </c>
      <c r="CE1260" s="31">
        <f t="shared" si="492"/>
        <v>0</v>
      </c>
      <c r="CF1260" s="85" t="s">
        <v>1975</v>
      </c>
    </row>
    <row r="1261" spans="1:84" ht="49.5" customHeight="1" x14ac:dyDescent="0.25">
      <c r="A1261" s="7" t="s">
        <v>162</v>
      </c>
      <c r="B1261" s="18" t="s">
        <v>1075</v>
      </c>
      <c r="C1261" s="8" t="s">
        <v>1076</v>
      </c>
      <c r="D1261" s="63">
        <v>2018</v>
      </c>
      <c r="E1261" s="63">
        <v>2018</v>
      </c>
      <c r="F1261" s="63" t="s">
        <v>1358</v>
      </c>
      <c r="G1261" s="64">
        <v>6.2786604575163399E-2</v>
      </c>
      <c r="H1261" s="64">
        <f t="shared" si="498"/>
        <v>0</v>
      </c>
      <c r="I1261" s="31" t="s">
        <v>1314</v>
      </c>
      <c r="J1261" s="31">
        <v>0</v>
      </c>
      <c r="K1261" s="31">
        <f t="shared" si="499"/>
        <v>0</v>
      </c>
      <c r="L1261" s="31" t="s">
        <v>1314</v>
      </c>
      <c r="M1261" s="64">
        <v>0</v>
      </c>
      <c r="N1261" s="31">
        <v>0</v>
      </c>
      <c r="O1261" s="65">
        <v>0.63017659279999994</v>
      </c>
      <c r="P1261" s="28">
        <v>0.72470308171999986</v>
      </c>
      <c r="Q1261" s="28">
        <v>0</v>
      </c>
      <c r="R1261" s="31">
        <v>0</v>
      </c>
      <c r="S1261" s="31">
        <f t="shared" si="496"/>
        <v>0</v>
      </c>
      <c r="T1261" s="31">
        <f t="shared" si="497"/>
        <v>0</v>
      </c>
      <c r="U1261" s="31">
        <f t="shared" si="482"/>
        <v>0</v>
      </c>
      <c r="V1261" s="31">
        <f t="shared" si="500"/>
        <v>0</v>
      </c>
      <c r="W1261" s="31">
        <f t="shared" si="494"/>
        <v>0</v>
      </c>
      <c r="X1261" s="31">
        <v>0</v>
      </c>
      <c r="Y1261" s="28">
        <v>0</v>
      </c>
      <c r="Z1261" s="28">
        <v>0</v>
      </c>
      <c r="AA1261" s="28">
        <v>0</v>
      </c>
      <c r="AB1261" s="28">
        <v>0</v>
      </c>
      <c r="AC1261" s="28">
        <v>0</v>
      </c>
      <c r="AD1261" s="28">
        <v>0</v>
      </c>
      <c r="AE1261" s="28">
        <v>0</v>
      </c>
      <c r="AF1261" s="28">
        <v>0</v>
      </c>
      <c r="AG1261" s="28">
        <v>0</v>
      </c>
      <c r="AH1261" s="28">
        <v>0</v>
      </c>
      <c r="AI1261" s="28">
        <v>0</v>
      </c>
      <c r="AJ1261" s="28">
        <v>0</v>
      </c>
      <c r="AK1261" s="28">
        <v>0</v>
      </c>
      <c r="AL1261" s="28">
        <v>0</v>
      </c>
      <c r="AM1261" s="28">
        <v>0</v>
      </c>
      <c r="AN1261" s="28">
        <v>0</v>
      </c>
      <c r="AO1261" s="28">
        <v>0</v>
      </c>
      <c r="AP1261" s="28">
        <v>0</v>
      </c>
      <c r="AQ1261" s="28">
        <v>0</v>
      </c>
      <c r="AR1261" s="28">
        <v>0</v>
      </c>
      <c r="AS1261" s="28">
        <v>0</v>
      </c>
      <c r="AT1261" s="28">
        <v>0</v>
      </c>
      <c r="AU1261" s="28">
        <v>0</v>
      </c>
      <c r="AV1261" s="28">
        <v>0</v>
      </c>
      <c r="AW1261" s="28">
        <v>0</v>
      </c>
      <c r="AX1261" s="28">
        <v>0</v>
      </c>
      <c r="AY1261" s="28">
        <v>0</v>
      </c>
      <c r="AZ1261" s="28">
        <v>0</v>
      </c>
      <c r="BA1261" s="28">
        <v>0</v>
      </c>
      <c r="BB1261" s="28">
        <v>0</v>
      </c>
      <c r="BC1261" s="28">
        <v>0</v>
      </c>
      <c r="BD1261" s="28">
        <v>0</v>
      </c>
      <c r="BE1261" s="28">
        <v>0</v>
      </c>
      <c r="BF1261" s="28">
        <v>0</v>
      </c>
      <c r="BG1261" s="28">
        <v>0</v>
      </c>
      <c r="BH1261" s="28">
        <v>0</v>
      </c>
      <c r="BI1261" s="28">
        <v>0</v>
      </c>
      <c r="BJ1261" s="28">
        <v>0</v>
      </c>
      <c r="BK1261" s="28">
        <v>0</v>
      </c>
      <c r="BL1261" s="28">
        <v>0</v>
      </c>
      <c r="BM1261" s="28">
        <v>0</v>
      </c>
      <c r="BN1261" s="28">
        <v>0</v>
      </c>
      <c r="BO1261" s="28">
        <v>0</v>
      </c>
      <c r="BP1261" s="28">
        <v>0</v>
      </c>
      <c r="BQ1261" s="28">
        <v>0</v>
      </c>
      <c r="BR1261" s="28">
        <v>0</v>
      </c>
      <c r="BS1261" s="28">
        <v>0</v>
      </c>
      <c r="BT1261" s="28">
        <v>0</v>
      </c>
      <c r="BU1261" s="28">
        <v>0</v>
      </c>
      <c r="BV1261" s="31">
        <f t="shared" si="487"/>
        <v>0</v>
      </c>
      <c r="BW1261" s="31">
        <f t="shared" si="483"/>
        <v>0</v>
      </c>
      <c r="BX1261" s="31">
        <f t="shared" si="484"/>
        <v>0</v>
      </c>
      <c r="BY1261" s="31">
        <f t="shared" si="485"/>
        <v>0</v>
      </c>
      <c r="BZ1261" s="31">
        <f t="shared" si="486"/>
        <v>0</v>
      </c>
      <c r="CA1261" s="31">
        <f t="shared" si="488"/>
        <v>0</v>
      </c>
      <c r="CB1261" s="31">
        <f t="shared" si="489"/>
        <v>0</v>
      </c>
      <c r="CC1261" s="31">
        <f t="shared" si="490"/>
        <v>0</v>
      </c>
      <c r="CD1261" s="31">
        <f t="shared" si="491"/>
        <v>0</v>
      </c>
      <c r="CE1261" s="31">
        <f t="shared" si="492"/>
        <v>0</v>
      </c>
      <c r="CF1261" s="85" t="s">
        <v>1973</v>
      </c>
    </row>
    <row r="1262" spans="1:84" ht="49.5" customHeight="1" x14ac:dyDescent="0.25">
      <c r="A1262" s="7" t="s">
        <v>162</v>
      </c>
      <c r="B1262" s="18" t="s">
        <v>1077</v>
      </c>
      <c r="C1262" s="8" t="s">
        <v>1078</v>
      </c>
      <c r="D1262" s="63">
        <v>2018</v>
      </c>
      <c r="E1262" s="63">
        <v>2018</v>
      </c>
      <c r="F1262" s="63" t="s">
        <v>1358</v>
      </c>
      <c r="G1262" s="64">
        <v>6.2786604575163399E-2</v>
      </c>
      <c r="H1262" s="64">
        <f t="shared" si="498"/>
        <v>0</v>
      </c>
      <c r="I1262" s="31" t="s">
        <v>1314</v>
      </c>
      <c r="J1262" s="31">
        <v>0</v>
      </c>
      <c r="K1262" s="31">
        <f t="shared" si="499"/>
        <v>0</v>
      </c>
      <c r="L1262" s="31" t="s">
        <v>1314</v>
      </c>
      <c r="M1262" s="64">
        <v>0</v>
      </c>
      <c r="N1262" s="31">
        <v>0</v>
      </c>
      <c r="O1262" s="65">
        <v>0.63017659279999994</v>
      </c>
      <c r="P1262" s="28">
        <v>0.72470308171999986</v>
      </c>
      <c r="Q1262" s="28">
        <v>0</v>
      </c>
      <c r="R1262" s="31">
        <v>0</v>
      </c>
      <c r="S1262" s="31">
        <f t="shared" si="496"/>
        <v>0</v>
      </c>
      <c r="T1262" s="31">
        <f t="shared" si="497"/>
        <v>0</v>
      </c>
      <c r="U1262" s="31">
        <f t="shared" si="482"/>
        <v>0</v>
      </c>
      <c r="V1262" s="31">
        <f t="shared" si="500"/>
        <v>0</v>
      </c>
      <c r="W1262" s="31">
        <f t="shared" si="494"/>
        <v>0</v>
      </c>
      <c r="X1262" s="31">
        <v>0</v>
      </c>
      <c r="Y1262" s="28">
        <v>0</v>
      </c>
      <c r="Z1262" s="28">
        <v>0</v>
      </c>
      <c r="AA1262" s="28">
        <v>0</v>
      </c>
      <c r="AB1262" s="28">
        <v>0</v>
      </c>
      <c r="AC1262" s="28">
        <v>0</v>
      </c>
      <c r="AD1262" s="28">
        <v>0</v>
      </c>
      <c r="AE1262" s="28">
        <v>0</v>
      </c>
      <c r="AF1262" s="28">
        <v>0</v>
      </c>
      <c r="AG1262" s="28">
        <v>0</v>
      </c>
      <c r="AH1262" s="28">
        <v>0</v>
      </c>
      <c r="AI1262" s="28">
        <v>0</v>
      </c>
      <c r="AJ1262" s="28">
        <v>0</v>
      </c>
      <c r="AK1262" s="28">
        <v>0</v>
      </c>
      <c r="AL1262" s="28">
        <v>0</v>
      </c>
      <c r="AM1262" s="28">
        <v>0</v>
      </c>
      <c r="AN1262" s="28">
        <v>0</v>
      </c>
      <c r="AO1262" s="28">
        <v>0</v>
      </c>
      <c r="AP1262" s="28">
        <v>0</v>
      </c>
      <c r="AQ1262" s="28">
        <v>0</v>
      </c>
      <c r="AR1262" s="28">
        <v>0</v>
      </c>
      <c r="AS1262" s="28">
        <v>0</v>
      </c>
      <c r="AT1262" s="28">
        <v>0</v>
      </c>
      <c r="AU1262" s="28">
        <v>0</v>
      </c>
      <c r="AV1262" s="28">
        <v>0</v>
      </c>
      <c r="AW1262" s="28">
        <v>0</v>
      </c>
      <c r="AX1262" s="28">
        <v>0</v>
      </c>
      <c r="AY1262" s="28">
        <v>0</v>
      </c>
      <c r="AZ1262" s="28">
        <v>0</v>
      </c>
      <c r="BA1262" s="28">
        <v>0</v>
      </c>
      <c r="BB1262" s="28">
        <v>0</v>
      </c>
      <c r="BC1262" s="28">
        <v>0</v>
      </c>
      <c r="BD1262" s="28">
        <v>0</v>
      </c>
      <c r="BE1262" s="28">
        <v>0</v>
      </c>
      <c r="BF1262" s="28">
        <v>0</v>
      </c>
      <c r="BG1262" s="28">
        <v>0</v>
      </c>
      <c r="BH1262" s="28">
        <v>0</v>
      </c>
      <c r="BI1262" s="28">
        <v>0</v>
      </c>
      <c r="BJ1262" s="28">
        <v>0</v>
      </c>
      <c r="BK1262" s="28">
        <v>0</v>
      </c>
      <c r="BL1262" s="28">
        <v>0</v>
      </c>
      <c r="BM1262" s="28">
        <v>0</v>
      </c>
      <c r="BN1262" s="28">
        <v>0</v>
      </c>
      <c r="BO1262" s="28">
        <v>0</v>
      </c>
      <c r="BP1262" s="28">
        <v>0</v>
      </c>
      <c r="BQ1262" s="28">
        <v>0</v>
      </c>
      <c r="BR1262" s="28">
        <v>0</v>
      </c>
      <c r="BS1262" s="28">
        <v>0</v>
      </c>
      <c r="BT1262" s="28">
        <v>0</v>
      </c>
      <c r="BU1262" s="28">
        <v>0</v>
      </c>
      <c r="BV1262" s="31">
        <f t="shared" si="487"/>
        <v>0</v>
      </c>
      <c r="BW1262" s="31">
        <f t="shared" si="483"/>
        <v>0</v>
      </c>
      <c r="BX1262" s="31">
        <f t="shared" si="484"/>
        <v>0</v>
      </c>
      <c r="BY1262" s="31">
        <f t="shared" si="485"/>
        <v>0</v>
      </c>
      <c r="BZ1262" s="31">
        <f t="shared" si="486"/>
        <v>0</v>
      </c>
      <c r="CA1262" s="31">
        <f t="shared" si="488"/>
        <v>0</v>
      </c>
      <c r="CB1262" s="31">
        <f t="shared" si="489"/>
        <v>0</v>
      </c>
      <c r="CC1262" s="31">
        <f t="shared" si="490"/>
        <v>0</v>
      </c>
      <c r="CD1262" s="31">
        <f t="shared" si="491"/>
        <v>0</v>
      </c>
      <c r="CE1262" s="31">
        <f t="shared" si="492"/>
        <v>0</v>
      </c>
      <c r="CF1262" s="85" t="s">
        <v>1974</v>
      </c>
    </row>
    <row r="1263" spans="1:84" ht="49.5" customHeight="1" x14ac:dyDescent="0.25">
      <c r="A1263" s="7" t="s">
        <v>162</v>
      </c>
      <c r="B1263" s="18" t="s">
        <v>1079</v>
      </c>
      <c r="C1263" s="8" t="s">
        <v>1080</v>
      </c>
      <c r="D1263" s="63">
        <v>2018</v>
      </c>
      <c r="E1263" s="63">
        <v>2018</v>
      </c>
      <c r="F1263" s="63" t="s">
        <v>1358</v>
      </c>
      <c r="G1263" s="64">
        <v>6.2786604575163399E-2</v>
      </c>
      <c r="H1263" s="64">
        <f t="shared" si="498"/>
        <v>0</v>
      </c>
      <c r="I1263" s="31" t="s">
        <v>1314</v>
      </c>
      <c r="J1263" s="31">
        <v>0</v>
      </c>
      <c r="K1263" s="31">
        <f t="shared" si="499"/>
        <v>0</v>
      </c>
      <c r="L1263" s="31" t="s">
        <v>1314</v>
      </c>
      <c r="M1263" s="64">
        <v>0</v>
      </c>
      <c r="N1263" s="31">
        <v>0</v>
      </c>
      <c r="O1263" s="65">
        <v>0.63017659279999994</v>
      </c>
      <c r="P1263" s="28">
        <v>0.72470308171999986</v>
      </c>
      <c r="Q1263" s="28">
        <v>0</v>
      </c>
      <c r="R1263" s="31">
        <v>0</v>
      </c>
      <c r="S1263" s="31">
        <f t="shared" si="496"/>
        <v>0</v>
      </c>
      <c r="T1263" s="31">
        <f t="shared" si="497"/>
        <v>0</v>
      </c>
      <c r="U1263" s="31">
        <f t="shared" si="482"/>
        <v>0</v>
      </c>
      <c r="V1263" s="31">
        <f t="shared" si="500"/>
        <v>0</v>
      </c>
      <c r="W1263" s="31">
        <f t="shared" si="494"/>
        <v>0</v>
      </c>
      <c r="X1263" s="31">
        <v>0</v>
      </c>
      <c r="Y1263" s="28">
        <v>0</v>
      </c>
      <c r="Z1263" s="28">
        <v>0</v>
      </c>
      <c r="AA1263" s="28">
        <v>0</v>
      </c>
      <c r="AB1263" s="28">
        <v>0</v>
      </c>
      <c r="AC1263" s="28">
        <v>0</v>
      </c>
      <c r="AD1263" s="28">
        <v>0</v>
      </c>
      <c r="AE1263" s="28">
        <v>0</v>
      </c>
      <c r="AF1263" s="28">
        <v>0</v>
      </c>
      <c r="AG1263" s="28">
        <v>0</v>
      </c>
      <c r="AH1263" s="28">
        <v>0</v>
      </c>
      <c r="AI1263" s="28">
        <v>0</v>
      </c>
      <c r="AJ1263" s="28">
        <v>0</v>
      </c>
      <c r="AK1263" s="28">
        <v>0</v>
      </c>
      <c r="AL1263" s="28">
        <v>0</v>
      </c>
      <c r="AM1263" s="28">
        <v>0</v>
      </c>
      <c r="AN1263" s="28">
        <v>0</v>
      </c>
      <c r="AO1263" s="28">
        <v>0</v>
      </c>
      <c r="AP1263" s="28">
        <v>0</v>
      </c>
      <c r="AQ1263" s="28">
        <v>0</v>
      </c>
      <c r="AR1263" s="28">
        <v>0</v>
      </c>
      <c r="AS1263" s="28">
        <v>0</v>
      </c>
      <c r="AT1263" s="28">
        <v>0</v>
      </c>
      <c r="AU1263" s="28">
        <v>0</v>
      </c>
      <c r="AV1263" s="28">
        <v>0</v>
      </c>
      <c r="AW1263" s="28">
        <v>0</v>
      </c>
      <c r="AX1263" s="28">
        <v>0</v>
      </c>
      <c r="AY1263" s="28">
        <v>0</v>
      </c>
      <c r="AZ1263" s="28">
        <v>0</v>
      </c>
      <c r="BA1263" s="28">
        <v>0</v>
      </c>
      <c r="BB1263" s="28">
        <v>0</v>
      </c>
      <c r="BC1263" s="28">
        <v>0</v>
      </c>
      <c r="BD1263" s="28">
        <v>0</v>
      </c>
      <c r="BE1263" s="28">
        <v>0</v>
      </c>
      <c r="BF1263" s="28">
        <v>0</v>
      </c>
      <c r="BG1263" s="28">
        <v>0</v>
      </c>
      <c r="BH1263" s="28">
        <v>0</v>
      </c>
      <c r="BI1263" s="28">
        <v>0</v>
      </c>
      <c r="BJ1263" s="28">
        <v>0</v>
      </c>
      <c r="BK1263" s="28">
        <v>0</v>
      </c>
      <c r="BL1263" s="28">
        <v>0</v>
      </c>
      <c r="BM1263" s="28">
        <v>0</v>
      </c>
      <c r="BN1263" s="28">
        <v>0</v>
      </c>
      <c r="BO1263" s="28">
        <v>0</v>
      </c>
      <c r="BP1263" s="28">
        <v>0</v>
      </c>
      <c r="BQ1263" s="28">
        <v>0</v>
      </c>
      <c r="BR1263" s="28">
        <v>0</v>
      </c>
      <c r="BS1263" s="28">
        <v>0</v>
      </c>
      <c r="BT1263" s="28">
        <v>0</v>
      </c>
      <c r="BU1263" s="28">
        <v>0</v>
      </c>
      <c r="BV1263" s="31">
        <f t="shared" si="487"/>
        <v>0</v>
      </c>
      <c r="BW1263" s="31">
        <f t="shared" si="483"/>
        <v>0</v>
      </c>
      <c r="BX1263" s="31">
        <f t="shared" si="484"/>
        <v>0</v>
      </c>
      <c r="BY1263" s="31">
        <f t="shared" si="485"/>
        <v>0</v>
      </c>
      <c r="BZ1263" s="31">
        <f t="shared" si="486"/>
        <v>0</v>
      </c>
      <c r="CA1263" s="31">
        <f t="shared" si="488"/>
        <v>0</v>
      </c>
      <c r="CB1263" s="31">
        <f t="shared" si="489"/>
        <v>0</v>
      </c>
      <c r="CC1263" s="31">
        <f t="shared" si="490"/>
        <v>0</v>
      </c>
      <c r="CD1263" s="31">
        <f t="shared" si="491"/>
        <v>0</v>
      </c>
      <c r="CE1263" s="31">
        <f t="shared" si="492"/>
        <v>0</v>
      </c>
      <c r="CF1263" s="85" t="s">
        <v>1975</v>
      </c>
    </row>
    <row r="1264" spans="1:84" ht="49.5" customHeight="1" x14ac:dyDescent="0.25">
      <c r="A1264" s="7" t="s">
        <v>162</v>
      </c>
      <c r="B1264" s="17" t="s">
        <v>1259</v>
      </c>
      <c r="C1264" s="8" t="s">
        <v>1260</v>
      </c>
      <c r="D1264" s="63">
        <v>2019</v>
      </c>
      <c r="E1264" s="63">
        <v>2019</v>
      </c>
      <c r="F1264" s="63" t="s">
        <v>1358</v>
      </c>
      <c r="G1264" s="64">
        <v>3.2470701754385961E-2</v>
      </c>
      <c r="H1264" s="64">
        <f t="shared" si="498"/>
        <v>0.22209959999999998</v>
      </c>
      <c r="I1264" s="31" t="s">
        <v>1314</v>
      </c>
      <c r="J1264" s="31">
        <v>0</v>
      </c>
      <c r="K1264" s="31">
        <f t="shared" si="499"/>
        <v>0</v>
      </c>
      <c r="L1264" s="31" t="s">
        <v>1314</v>
      </c>
      <c r="M1264" s="64">
        <v>0</v>
      </c>
      <c r="N1264" s="31">
        <v>0</v>
      </c>
      <c r="O1264" s="65">
        <v>0.36424334399999997</v>
      </c>
      <c r="P1264" s="28">
        <v>0.41887984559999991</v>
      </c>
      <c r="Q1264" s="28">
        <v>0</v>
      </c>
      <c r="R1264" s="31">
        <v>0</v>
      </c>
      <c r="S1264" s="31">
        <f t="shared" si="496"/>
        <v>0.22209959999999998</v>
      </c>
      <c r="T1264" s="31">
        <f t="shared" si="497"/>
        <v>0</v>
      </c>
      <c r="U1264" s="31">
        <f t="shared" si="482"/>
        <v>0.22209959999999998</v>
      </c>
      <c r="V1264" s="31">
        <f t="shared" si="500"/>
        <v>0.22209959999999998</v>
      </c>
      <c r="W1264" s="31">
        <f t="shared" si="494"/>
        <v>0</v>
      </c>
      <c r="X1264" s="31">
        <v>0</v>
      </c>
      <c r="Y1264" s="28">
        <v>0</v>
      </c>
      <c r="Z1264" s="28">
        <v>0</v>
      </c>
      <c r="AA1264" s="28">
        <v>0</v>
      </c>
      <c r="AB1264" s="28">
        <v>0</v>
      </c>
      <c r="AC1264" s="28">
        <v>0</v>
      </c>
      <c r="AD1264" s="28">
        <v>0</v>
      </c>
      <c r="AE1264" s="28">
        <v>0</v>
      </c>
      <c r="AF1264" s="28">
        <v>0</v>
      </c>
      <c r="AG1264" s="28">
        <v>0</v>
      </c>
      <c r="AH1264" s="28">
        <v>0</v>
      </c>
      <c r="AI1264" s="28">
        <v>0</v>
      </c>
      <c r="AJ1264" s="28">
        <v>0</v>
      </c>
      <c r="AK1264" s="28">
        <v>0</v>
      </c>
      <c r="AL1264" s="28">
        <v>0</v>
      </c>
      <c r="AM1264" s="28">
        <v>0</v>
      </c>
      <c r="AN1264" s="28">
        <v>0</v>
      </c>
      <c r="AO1264" s="28">
        <v>0</v>
      </c>
      <c r="AP1264" s="28">
        <v>0</v>
      </c>
      <c r="AQ1264" s="28">
        <v>0</v>
      </c>
      <c r="AR1264" s="28">
        <v>0</v>
      </c>
      <c r="AS1264" s="28">
        <v>0</v>
      </c>
      <c r="AT1264" s="28">
        <v>0</v>
      </c>
      <c r="AU1264" s="28">
        <v>0</v>
      </c>
      <c r="AV1264" s="28">
        <v>0</v>
      </c>
      <c r="AW1264" s="28">
        <v>0</v>
      </c>
      <c r="AX1264" s="28">
        <v>0</v>
      </c>
      <c r="AY1264" s="28">
        <v>0</v>
      </c>
      <c r="AZ1264" s="28">
        <v>0</v>
      </c>
      <c r="BA1264" s="28">
        <v>0</v>
      </c>
      <c r="BB1264" s="28">
        <v>0</v>
      </c>
      <c r="BC1264" s="28">
        <v>0</v>
      </c>
      <c r="BD1264" s="28">
        <v>0</v>
      </c>
      <c r="BE1264" s="28">
        <v>0</v>
      </c>
      <c r="BF1264" s="28">
        <v>0</v>
      </c>
      <c r="BG1264" s="28">
        <v>0</v>
      </c>
      <c r="BH1264" s="28">
        <v>0</v>
      </c>
      <c r="BI1264" s="28">
        <v>0</v>
      </c>
      <c r="BJ1264" s="28">
        <v>0</v>
      </c>
      <c r="BK1264" s="28">
        <v>0</v>
      </c>
      <c r="BL1264" s="28">
        <v>0.22209959999999998</v>
      </c>
      <c r="BM1264" s="28">
        <v>0</v>
      </c>
      <c r="BN1264" s="28">
        <v>0</v>
      </c>
      <c r="BO1264" s="28">
        <v>0.22209959999999998</v>
      </c>
      <c r="BP1264" s="28">
        <v>0</v>
      </c>
      <c r="BQ1264" s="28">
        <v>0</v>
      </c>
      <c r="BR1264" s="28">
        <v>0</v>
      </c>
      <c r="BS1264" s="28">
        <v>0</v>
      </c>
      <c r="BT1264" s="28">
        <v>0</v>
      </c>
      <c r="BU1264" s="28">
        <v>0</v>
      </c>
      <c r="BV1264" s="31">
        <f t="shared" si="487"/>
        <v>0.22209959999999998</v>
      </c>
      <c r="BW1264" s="31">
        <f t="shared" si="483"/>
        <v>0</v>
      </c>
      <c r="BX1264" s="31">
        <f t="shared" si="484"/>
        <v>0</v>
      </c>
      <c r="BY1264" s="31">
        <f t="shared" si="485"/>
        <v>0.22209959999999998</v>
      </c>
      <c r="BZ1264" s="31">
        <f t="shared" si="486"/>
        <v>0</v>
      </c>
      <c r="CA1264" s="31">
        <f t="shared" si="488"/>
        <v>0</v>
      </c>
      <c r="CB1264" s="31">
        <f t="shared" si="489"/>
        <v>0</v>
      </c>
      <c r="CC1264" s="31">
        <f t="shared" si="490"/>
        <v>0</v>
      </c>
      <c r="CD1264" s="31">
        <f t="shared" si="491"/>
        <v>0</v>
      </c>
      <c r="CE1264" s="31">
        <f t="shared" si="492"/>
        <v>0</v>
      </c>
      <c r="CF1264" s="85" t="s">
        <v>1972</v>
      </c>
    </row>
    <row r="1265" spans="1:84" ht="49.5" customHeight="1" x14ac:dyDescent="0.25">
      <c r="A1265" s="7" t="s">
        <v>162</v>
      </c>
      <c r="B1265" s="17" t="s">
        <v>1261</v>
      </c>
      <c r="C1265" s="8" t="s">
        <v>1262</v>
      </c>
      <c r="D1265" s="63">
        <v>2019</v>
      </c>
      <c r="E1265" s="63">
        <v>2019</v>
      </c>
      <c r="F1265" s="63" t="s">
        <v>1358</v>
      </c>
      <c r="G1265" s="64">
        <v>3.5586315789473681E-2</v>
      </c>
      <c r="H1265" s="64">
        <f t="shared" si="498"/>
        <v>0.24341039999999997</v>
      </c>
      <c r="I1265" s="31" t="s">
        <v>1314</v>
      </c>
      <c r="J1265" s="31">
        <v>0</v>
      </c>
      <c r="K1265" s="31">
        <f t="shared" si="499"/>
        <v>0</v>
      </c>
      <c r="L1265" s="31" t="s">
        <v>1314</v>
      </c>
      <c r="M1265" s="64">
        <v>0</v>
      </c>
      <c r="N1265" s="31">
        <v>0</v>
      </c>
      <c r="O1265" s="65">
        <v>0.39919305599999994</v>
      </c>
      <c r="P1265" s="28">
        <v>0.45907201439999989</v>
      </c>
      <c r="Q1265" s="28">
        <v>0</v>
      </c>
      <c r="R1265" s="31">
        <v>0</v>
      </c>
      <c r="S1265" s="31">
        <f t="shared" si="496"/>
        <v>0.24341039999999997</v>
      </c>
      <c r="T1265" s="31">
        <f t="shared" si="497"/>
        <v>0</v>
      </c>
      <c r="U1265" s="31">
        <f t="shared" si="482"/>
        <v>0.24341039999999997</v>
      </c>
      <c r="V1265" s="31">
        <f t="shared" si="500"/>
        <v>0.24341039999999997</v>
      </c>
      <c r="W1265" s="31">
        <f t="shared" si="494"/>
        <v>0</v>
      </c>
      <c r="X1265" s="31">
        <v>0</v>
      </c>
      <c r="Y1265" s="28">
        <v>0</v>
      </c>
      <c r="Z1265" s="28">
        <v>0</v>
      </c>
      <c r="AA1265" s="28">
        <v>0</v>
      </c>
      <c r="AB1265" s="28">
        <v>0</v>
      </c>
      <c r="AC1265" s="28">
        <v>0</v>
      </c>
      <c r="AD1265" s="28">
        <v>0</v>
      </c>
      <c r="AE1265" s="28">
        <v>0</v>
      </c>
      <c r="AF1265" s="28">
        <v>0</v>
      </c>
      <c r="AG1265" s="28">
        <v>0</v>
      </c>
      <c r="AH1265" s="28">
        <v>0</v>
      </c>
      <c r="AI1265" s="28">
        <v>0</v>
      </c>
      <c r="AJ1265" s="28">
        <v>0</v>
      </c>
      <c r="AK1265" s="28">
        <v>0</v>
      </c>
      <c r="AL1265" s="28">
        <v>0</v>
      </c>
      <c r="AM1265" s="28">
        <v>0</v>
      </c>
      <c r="AN1265" s="28">
        <v>0</v>
      </c>
      <c r="AO1265" s="28">
        <v>0</v>
      </c>
      <c r="AP1265" s="28">
        <v>0</v>
      </c>
      <c r="AQ1265" s="28">
        <v>0</v>
      </c>
      <c r="AR1265" s="28">
        <v>0</v>
      </c>
      <c r="AS1265" s="28">
        <v>0</v>
      </c>
      <c r="AT1265" s="28">
        <v>0</v>
      </c>
      <c r="AU1265" s="28">
        <v>0</v>
      </c>
      <c r="AV1265" s="28">
        <v>0</v>
      </c>
      <c r="AW1265" s="28">
        <v>0</v>
      </c>
      <c r="AX1265" s="28">
        <v>0</v>
      </c>
      <c r="AY1265" s="28">
        <v>0</v>
      </c>
      <c r="AZ1265" s="28">
        <v>0</v>
      </c>
      <c r="BA1265" s="28">
        <v>0</v>
      </c>
      <c r="BB1265" s="28">
        <v>0</v>
      </c>
      <c r="BC1265" s="28">
        <v>0</v>
      </c>
      <c r="BD1265" s="28">
        <v>0</v>
      </c>
      <c r="BE1265" s="28">
        <v>0</v>
      </c>
      <c r="BF1265" s="28">
        <v>0</v>
      </c>
      <c r="BG1265" s="28">
        <v>0</v>
      </c>
      <c r="BH1265" s="28">
        <v>0</v>
      </c>
      <c r="BI1265" s="28">
        <v>0</v>
      </c>
      <c r="BJ1265" s="28">
        <v>0</v>
      </c>
      <c r="BK1265" s="28">
        <v>0</v>
      </c>
      <c r="BL1265" s="28">
        <v>0.24341039999999997</v>
      </c>
      <c r="BM1265" s="28">
        <v>0</v>
      </c>
      <c r="BN1265" s="28">
        <v>0</v>
      </c>
      <c r="BO1265" s="28">
        <v>0.24341039999999997</v>
      </c>
      <c r="BP1265" s="28">
        <v>0</v>
      </c>
      <c r="BQ1265" s="28">
        <v>0</v>
      </c>
      <c r="BR1265" s="28">
        <v>0</v>
      </c>
      <c r="BS1265" s="28">
        <v>0</v>
      </c>
      <c r="BT1265" s="28">
        <v>0</v>
      </c>
      <c r="BU1265" s="28">
        <v>0</v>
      </c>
      <c r="BV1265" s="31">
        <f t="shared" si="487"/>
        <v>0.24341039999999997</v>
      </c>
      <c r="BW1265" s="31">
        <f t="shared" si="483"/>
        <v>0</v>
      </c>
      <c r="BX1265" s="31">
        <f t="shared" si="484"/>
        <v>0</v>
      </c>
      <c r="BY1265" s="31">
        <f t="shared" si="485"/>
        <v>0.24341039999999997</v>
      </c>
      <c r="BZ1265" s="31">
        <f t="shared" si="486"/>
        <v>0</v>
      </c>
      <c r="CA1265" s="31">
        <f t="shared" si="488"/>
        <v>0</v>
      </c>
      <c r="CB1265" s="31">
        <f t="shared" si="489"/>
        <v>0</v>
      </c>
      <c r="CC1265" s="31">
        <f t="shared" si="490"/>
        <v>0</v>
      </c>
      <c r="CD1265" s="31">
        <f t="shared" si="491"/>
        <v>0</v>
      </c>
      <c r="CE1265" s="31">
        <f t="shared" si="492"/>
        <v>0</v>
      </c>
      <c r="CF1265" s="85" t="s">
        <v>1972</v>
      </c>
    </row>
    <row r="1266" spans="1:84" ht="49.5" customHeight="1" x14ac:dyDescent="0.25">
      <c r="A1266" s="7" t="s">
        <v>162</v>
      </c>
      <c r="B1266" s="17" t="s">
        <v>1263</v>
      </c>
      <c r="C1266" s="8" t="s">
        <v>1264</v>
      </c>
      <c r="D1266" s="63">
        <v>2019</v>
      </c>
      <c r="E1266" s="63">
        <v>2019</v>
      </c>
      <c r="F1266" s="63" t="s">
        <v>1358</v>
      </c>
      <c r="G1266" s="64">
        <v>1.7793157894736841E-2</v>
      </c>
      <c r="H1266" s="64">
        <f t="shared" si="498"/>
        <v>0.12170519999999999</v>
      </c>
      <c r="I1266" s="31" t="s">
        <v>1314</v>
      </c>
      <c r="J1266" s="31">
        <v>0</v>
      </c>
      <c r="K1266" s="31">
        <f t="shared" si="499"/>
        <v>0</v>
      </c>
      <c r="L1266" s="31" t="s">
        <v>1314</v>
      </c>
      <c r="M1266" s="64">
        <v>0</v>
      </c>
      <c r="N1266" s="31">
        <v>0</v>
      </c>
      <c r="O1266" s="65">
        <v>0.19959652799999997</v>
      </c>
      <c r="P1266" s="28">
        <v>0.22953600719999995</v>
      </c>
      <c r="Q1266" s="28">
        <v>0</v>
      </c>
      <c r="R1266" s="31">
        <v>0</v>
      </c>
      <c r="S1266" s="31">
        <f t="shared" si="496"/>
        <v>0.12170519999999999</v>
      </c>
      <c r="T1266" s="31">
        <f t="shared" si="497"/>
        <v>0</v>
      </c>
      <c r="U1266" s="31">
        <f t="shared" si="482"/>
        <v>0.12170519999999999</v>
      </c>
      <c r="V1266" s="31">
        <f t="shared" si="500"/>
        <v>0.12170519999999999</v>
      </c>
      <c r="W1266" s="31">
        <f t="shared" si="494"/>
        <v>0</v>
      </c>
      <c r="X1266" s="31">
        <v>0</v>
      </c>
      <c r="Y1266" s="28">
        <v>0</v>
      </c>
      <c r="Z1266" s="28">
        <v>0</v>
      </c>
      <c r="AA1266" s="28">
        <v>0</v>
      </c>
      <c r="AB1266" s="28">
        <v>0</v>
      </c>
      <c r="AC1266" s="28">
        <v>0</v>
      </c>
      <c r="AD1266" s="28">
        <v>0</v>
      </c>
      <c r="AE1266" s="28">
        <v>0</v>
      </c>
      <c r="AF1266" s="28">
        <v>0</v>
      </c>
      <c r="AG1266" s="28">
        <v>0</v>
      </c>
      <c r="AH1266" s="28">
        <v>0</v>
      </c>
      <c r="AI1266" s="28">
        <v>0</v>
      </c>
      <c r="AJ1266" s="28">
        <v>0</v>
      </c>
      <c r="AK1266" s="28">
        <v>0</v>
      </c>
      <c r="AL1266" s="28">
        <v>0</v>
      </c>
      <c r="AM1266" s="28">
        <v>0</v>
      </c>
      <c r="AN1266" s="28">
        <v>0</v>
      </c>
      <c r="AO1266" s="28">
        <v>0</v>
      </c>
      <c r="AP1266" s="28">
        <v>0</v>
      </c>
      <c r="AQ1266" s="28">
        <v>0</v>
      </c>
      <c r="AR1266" s="28">
        <v>0</v>
      </c>
      <c r="AS1266" s="28">
        <v>0</v>
      </c>
      <c r="AT1266" s="28">
        <v>0</v>
      </c>
      <c r="AU1266" s="28">
        <v>0</v>
      </c>
      <c r="AV1266" s="28">
        <v>0</v>
      </c>
      <c r="AW1266" s="28">
        <v>0</v>
      </c>
      <c r="AX1266" s="28">
        <v>0</v>
      </c>
      <c r="AY1266" s="28">
        <v>0</v>
      </c>
      <c r="AZ1266" s="28">
        <v>0</v>
      </c>
      <c r="BA1266" s="28">
        <v>0</v>
      </c>
      <c r="BB1266" s="28">
        <v>0</v>
      </c>
      <c r="BC1266" s="28">
        <v>0</v>
      </c>
      <c r="BD1266" s="28">
        <v>0</v>
      </c>
      <c r="BE1266" s="28">
        <v>0</v>
      </c>
      <c r="BF1266" s="28">
        <v>0</v>
      </c>
      <c r="BG1266" s="28">
        <v>0</v>
      </c>
      <c r="BH1266" s="28">
        <v>0</v>
      </c>
      <c r="BI1266" s="28">
        <v>0</v>
      </c>
      <c r="BJ1266" s="28">
        <v>0</v>
      </c>
      <c r="BK1266" s="28">
        <v>0</v>
      </c>
      <c r="BL1266" s="28">
        <v>0.12170519999999999</v>
      </c>
      <c r="BM1266" s="28">
        <v>0</v>
      </c>
      <c r="BN1266" s="28">
        <v>0</v>
      </c>
      <c r="BO1266" s="28">
        <v>0.12170519999999999</v>
      </c>
      <c r="BP1266" s="28">
        <v>0</v>
      </c>
      <c r="BQ1266" s="28">
        <v>0</v>
      </c>
      <c r="BR1266" s="28">
        <v>0</v>
      </c>
      <c r="BS1266" s="28">
        <v>0</v>
      </c>
      <c r="BT1266" s="28">
        <v>0</v>
      </c>
      <c r="BU1266" s="28">
        <v>0</v>
      </c>
      <c r="BV1266" s="31">
        <f t="shared" si="487"/>
        <v>0.12170519999999999</v>
      </c>
      <c r="BW1266" s="31">
        <f t="shared" si="483"/>
        <v>0</v>
      </c>
      <c r="BX1266" s="31">
        <f t="shared" si="484"/>
        <v>0</v>
      </c>
      <c r="BY1266" s="31">
        <f t="shared" si="485"/>
        <v>0.12170519999999999</v>
      </c>
      <c r="BZ1266" s="31">
        <f t="shared" si="486"/>
        <v>0</v>
      </c>
      <c r="CA1266" s="31">
        <f t="shared" si="488"/>
        <v>0</v>
      </c>
      <c r="CB1266" s="31">
        <f t="shared" si="489"/>
        <v>0</v>
      </c>
      <c r="CC1266" s="31">
        <f t="shared" si="490"/>
        <v>0</v>
      </c>
      <c r="CD1266" s="31">
        <f t="shared" si="491"/>
        <v>0</v>
      </c>
      <c r="CE1266" s="31">
        <f t="shared" si="492"/>
        <v>0</v>
      </c>
      <c r="CF1266" s="85" t="s">
        <v>1972</v>
      </c>
    </row>
    <row r="1267" spans="1:84" ht="49.5" customHeight="1" x14ac:dyDescent="0.25">
      <c r="A1267" s="7" t="s">
        <v>162</v>
      </c>
      <c r="B1267" s="17" t="s">
        <v>1265</v>
      </c>
      <c r="C1267" s="8" t="s">
        <v>1266</v>
      </c>
      <c r="D1267" s="63">
        <v>2019</v>
      </c>
      <c r="E1267" s="63">
        <v>2019</v>
      </c>
      <c r="F1267" s="63" t="s">
        <v>1358</v>
      </c>
      <c r="G1267" s="64">
        <v>0.5043861695906432</v>
      </c>
      <c r="H1267" s="64">
        <f t="shared" si="498"/>
        <v>3.4500013999999997</v>
      </c>
      <c r="I1267" s="31" t="s">
        <v>1314</v>
      </c>
      <c r="J1267" s="31">
        <v>0</v>
      </c>
      <c r="K1267" s="31">
        <f t="shared" si="499"/>
        <v>0</v>
      </c>
      <c r="L1267" s="31" t="s">
        <v>1314</v>
      </c>
      <c r="M1267" s="64">
        <v>0</v>
      </c>
      <c r="N1267" s="31">
        <v>0</v>
      </c>
      <c r="O1267" s="65">
        <v>5.6580022959999994</v>
      </c>
      <c r="P1267" s="28">
        <v>6.5067026403999986</v>
      </c>
      <c r="Q1267" s="28">
        <v>0</v>
      </c>
      <c r="R1267" s="31">
        <v>0</v>
      </c>
      <c r="S1267" s="31">
        <f t="shared" si="496"/>
        <v>3.4500013999999997</v>
      </c>
      <c r="T1267" s="31">
        <f t="shared" si="497"/>
        <v>0</v>
      </c>
      <c r="U1267" s="31">
        <f t="shared" si="482"/>
        <v>3.4500013999999997</v>
      </c>
      <c r="V1267" s="31">
        <f t="shared" si="500"/>
        <v>3.4500013999999997</v>
      </c>
      <c r="W1267" s="31">
        <f t="shared" si="494"/>
        <v>0</v>
      </c>
      <c r="X1267" s="31">
        <v>0</v>
      </c>
      <c r="Y1267" s="28">
        <v>0</v>
      </c>
      <c r="Z1267" s="28">
        <v>0</v>
      </c>
      <c r="AA1267" s="28">
        <v>0</v>
      </c>
      <c r="AB1267" s="28">
        <v>0</v>
      </c>
      <c r="AC1267" s="28">
        <v>0</v>
      </c>
      <c r="AD1267" s="28">
        <v>0</v>
      </c>
      <c r="AE1267" s="28">
        <v>0</v>
      </c>
      <c r="AF1267" s="28">
        <v>0</v>
      </c>
      <c r="AG1267" s="28">
        <v>0</v>
      </c>
      <c r="AH1267" s="28">
        <v>0</v>
      </c>
      <c r="AI1267" s="28">
        <v>0</v>
      </c>
      <c r="AJ1267" s="28">
        <v>0</v>
      </c>
      <c r="AK1267" s="28">
        <v>0</v>
      </c>
      <c r="AL1267" s="28">
        <v>0</v>
      </c>
      <c r="AM1267" s="28">
        <v>0</v>
      </c>
      <c r="AN1267" s="28">
        <v>0</v>
      </c>
      <c r="AO1267" s="28">
        <v>0</v>
      </c>
      <c r="AP1267" s="28">
        <v>0</v>
      </c>
      <c r="AQ1267" s="28">
        <v>0</v>
      </c>
      <c r="AR1267" s="28">
        <v>0</v>
      </c>
      <c r="AS1267" s="28">
        <v>0</v>
      </c>
      <c r="AT1267" s="28">
        <v>0</v>
      </c>
      <c r="AU1267" s="28">
        <v>0</v>
      </c>
      <c r="AV1267" s="28">
        <v>0</v>
      </c>
      <c r="AW1267" s="28">
        <v>0</v>
      </c>
      <c r="AX1267" s="28">
        <v>0</v>
      </c>
      <c r="AY1267" s="28">
        <v>0</v>
      </c>
      <c r="AZ1267" s="28">
        <v>0</v>
      </c>
      <c r="BA1267" s="28">
        <v>0</v>
      </c>
      <c r="BB1267" s="28">
        <v>0</v>
      </c>
      <c r="BC1267" s="28">
        <v>0</v>
      </c>
      <c r="BD1267" s="28">
        <v>0</v>
      </c>
      <c r="BE1267" s="28">
        <v>0</v>
      </c>
      <c r="BF1267" s="28">
        <v>0</v>
      </c>
      <c r="BG1267" s="28">
        <v>0</v>
      </c>
      <c r="BH1267" s="28">
        <v>0</v>
      </c>
      <c r="BI1267" s="28">
        <v>0</v>
      </c>
      <c r="BJ1267" s="28">
        <v>0</v>
      </c>
      <c r="BK1267" s="28">
        <v>0</v>
      </c>
      <c r="BL1267" s="28">
        <v>3.4500013999999997</v>
      </c>
      <c r="BM1267" s="28">
        <v>0</v>
      </c>
      <c r="BN1267" s="28">
        <v>0</v>
      </c>
      <c r="BO1267" s="28">
        <v>3.4500013999999997</v>
      </c>
      <c r="BP1267" s="28">
        <v>0</v>
      </c>
      <c r="BQ1267" s="28">
        <v>0</v>
      </c>
      <c r="BR1267" s="28">
        <v>0</v>
      </c>
      <c r="BS1267" s="28">
        <v>0</v>
      </c>
      <c r="BT1267" s="28">
        <v>0</v>
      </c>
      <c r="BU1267" s="28">
        <v>0</v>
      </c>
      <c r="BV1267" s="31">
        <f t="shared" si="487"/>
        <v>3.4500013999999997</v>
      </c>
      <c r="BW1267" s="31">
        <f t="shared" si="483"/>
        <v>0</v>
      </c>
      <c r="BX1267" s="31">
        <f t="shared" si="484"/>
        <v>0</v>
      </c>
      <c r="BY1267" s="31">
        <f t="shared" si="485"/>
        <v>3.4500013999999997</v>
      </c>
      <c r="BZ1267" s="31">
        <f t="shared" si="486"/>
        <v>0</v>
      </c>
      <c r="CA1267" s="31">
        <f t="shared" si="488"/>
        <v>0</v>
      </c>
      <c r="CB1267" s="31">
        <f t="shared" si="489"/>
        <v>0</v>
      </c>
      <c r="CC1267" s="31">
        <f t="shared" si="490"/>
        <v>0</v>
      </c>
      <c r="CD1267" s="31">
        <f t="shared" si="491"/>
        <v>0</v>
      </c>
      <c r="CE1267" s="31">
        <f t="shared" si="492"/>
        <v>0</v>
      </c>
      <c r="CF1267" s="85" t="s">
        <v>1972</v>
      </c>
    </row>
    <row r="1268" spans="1:84" ht="49.5" customHeight="1" x14ac:dyDescent="0.25">
      <c r="A1268" s="7" t="s">
        <v>162</v>
      </c>
      <c r="B1268" s="17" t="s">
        <v>1267</v>
      </c>
      <c r="C1268" s="8" t="s">
        <v>1268</v>
      </c>
      <c r="D1268" s="63">
        <v>2019</v>
      </c>
      <c r="E1268" s="63">
        <v>2019</v>
      </c>
      <c r="F1268" s="63" t="s">
        <v>1358</v>
      </c>
      <c r="G1268" s="64">
        <v>0.48736429411764703</v>
      </c>
      <c r="H1268" s="64">
        <f t="shared" si="498"/>
        <v>2.9826694799999998</v>
      </c>
      <c r="I1268" s="31" t="s">
        <v>1314</v>
      </c>
      <c r="J1268" s="31">
        <v>0</v>
      </c>
      <c r="K1268" s="31">
        <f t="shared" si="499"/>
        <v>0</v>
      </c>
      <c r="L1268" s="31" t="s">
        <v>1314</v>
      </c>
      <c r="M1268" s="64">
        <v>0</v>
      </c>
      <c r="N1268" s="31">
        <v>0</v>
      </c>
      <c r="O1268" s="65">
        <v>4.8915779471999992</v>
      </c>
      <c r="P1268" s="28">
        <v>5.6253146392799982</v>
      </c>
      <c r="Q1268" s="28">
        <v>0</v>
      </c>
      <c r="R1268" s="31">
        <v>0</v>
      </c>
      <c r="S1268" s="31">
        <f t="shared" si="496"/>
        <v>2.9826694799999998</v>
      </c>
      <c r="T1268" s="31">
        <f t="shared" si="497"/>
        <v>0</v>
      </c>
      <c r="U1268" s="31">
        <f t="shared" si="482"/>
        <v>2.9826694799999998</v>
      </c>
      <c r="V1268" s="31">
        <f t="shared" si="500"/>
        <v>2.9826694799999998</v>
      </c>
      <c r="W1268" s="31">
        <f t="shared" si="494"/>
        <v>0</v>
      </c>
      <c r="X1268" s="31">
        <v>0</v>
      </c>
      <c r="Y1268" s="28">
        <v>0</v>
      </c>
      <c r="Z1268" s="28">
        <v>0</v>
      </c>
      <c r="AA1268" s="28">
        <v>0</v>
      </c>
      <c r="AB1268" s="28">
        <v>0</v>
      </c>
      <c r="AC1268" s="28">
        <v>0</v>
      </c>
      <c r="AD1268" s="28">
        <v>0</v>
      </c>
      <c r="AE1268" s="28">
        <v>0</v>
      </c>
      <c r="AF1268" s="28">
        <v>0</v>
      </c>
      <c r="AG1268" s="28">
        <v>0</v>
      </c>
      <c r="AH1268" s="28">
        <v>0</v>
      </c>
      <c r="AI1268" s="28">
        <v>0</v>
      </c>
      <c r="AJ1268" s="28">
        <v>0</v>
      </c>
      <c r="AK1268" s="28">
        <v>0</v>
      </c>
      <c r="AL1268" s="28">
        <v>0</v>
      </c>
      <c r="AM1268" s="28">
        <v>0</v>
      </c>
      <c r="AN1268" s="28">
        <v>0</v>
      </c>
      <c r="AO1268" s="28">
        <v>0</v>
      </c>
      <c r="AP1268" s="28">
        <v>0</v>
      </c>
      <c r="AQ1268" s="28">
        <v>0</v>
      </c>
      <c r="AR1268" s="28">
        <v>0</v>
      </c>
      <c r="AS1268" s="28">
        <v>0</v>
      </c>
      <c r="AT1268" s="28">
        <v>0</v>
      </c>
      <c r="AU1268" s="28">
        <v>0</v>
      </c>
      <c r="AV1268" s="28">
        <v>0</v>
      </c>
      <c r="AW1268" s="28">
        <v>0</v>
      </c>
      <c r="AX1268" s="28">
        <v>0</v>
      </c>
      <c r="AY1268" s="28">
        <v>0</v>
      </c>
      <c r="AZ1268" s="28">
        <v>0</v>
      </c>
      <c r="BA1268" s="28">
        <v>0</v>
      </c>
      <c r="BB1268" s="28">
        <v>0</v>
      </c>
      <c r="BC1268" s="28">
        <v>0</v>
      </c>
      <c r="BD1268" s="28">
        <v>0</v>
      </c>
      <c r="BE1268" s="28">
        <v>0</v>
      </c>
      <c r="BF1268" s="28">
        <v>0</v>
      </c>
      <c r="BG1268" s="28">
        <v>0</v>
      </c>
      <c r="BH1268" s="28">
        <v>0</v>
      </c>
      <c r="BI1268" s="28">
        <v>0</v>
      </c>
      <c r="BJ1268" s="28">
        <v>0</v>
      </c>
      <c r="BK1268" s="28">
        <v>0</v>
      </c>
      <c r="BL1268" s="28">
        <v>2.9826694799999998</v>
      </c>
      <c r="BM1268" s="28">
        <v>0</v>
      </c>
      <c r="BN1268" s="28">
        <v>0</v>
      </c>
      <c r="BO1268" s="28">
        <v>2.9826694799999998</v>
      </c>
      <c r="BP1268" s="28">
        <v>0</v>
      </c>
      <c r="BQ1268" s="28">
        <v>0</v>
      </c>
      <c r="BR1268" s="28">
        <v>0</v>
      </c>
      <c r="BS1268" s="28">
        <v>0</v>
      </c>
      <c r="BT1268" s="28">
        <v>0</v>
      </c>
      <c r="BU1268" s="28">
        <v>0</v>
      </c>
      <c r="BV1268" s="31">
        <f t="shared" si="487"/>
        <v>2.9826694799999998</v>
      </c>
      <c r="BW1268" s="31">
        <f t="shared" si="483"/>
        <v>0</v>
      </c>
      <c r="BX1268" s="31">
        <f t="shared" si="484"/>
        <v>0</v>
      </c>
      <c r="BY1268" s="31">
        <f t="shared" si="485"/>
        <v>2.9826694799999998</v>
      </c>
      <c r="BZ1268" s="31">
        <f t="shared" si="486"/>
        <v>0</v>
      </c>
      <c r="CA1268" s="31">
        <f t="shared" si="488"/>
        <v>0</v>
      </c>
      <c r="CB1268" s="31">
        <f t="shared" si="489"/>
        <v>0</v>
      </c>
      <c r="CC1268" s="31">
        <f t="shared" si="490"/>
        <v>0</v>
      </c>
      <c r="CD1268" s="31">
        <f t="shared" si="491"/>
        <v>0</v>
      </c>
      <c r="CE1268" s="31">
        <f t="shared" si="492"/>
        <v>0</v>
      </c>
      <c r="CF1268" s="85" t="s">
        <v>1972</v>
      </c>
    </row>
    <row r="1269" spans="1:84" ht="49.5" customHeight="1" x14ac:dyDescent="0.25">
      <c r="A1269" s="7" t="s">
        <v>162</v>
      </c>
      <c r="B1269" s="17" t="s">
        <v>1269</v>
      </c>
      <c r="C1269" s="8" t="s">
        <v>1270</v>
      </c>
      <c r="D1269" s="63">
        <v>2019</v>
      </c>
      <c r="E1269" s="63">
        <v>2019</v>
      </c>
      <c r="F1269" s="63" t="s">
        <v>1358</v>
      </c>
      <c r="G1269" s="64">
        <v>4.7343959999999994</v>
      </c>
      <c r="H1269" s="64">
        <f t="shared" si="498"/>
        <v>28.974503519999999</v>
      </c>
      <c r="I1269" s="31" t="s">
        <v>1314</v>
      </c>
      <c r="J1269" s="31">
        <v>0</v>
      </c>
      <c r="K1269" s="31">
        <f t="shared" si="499"/>
        <v>0</v>
      </c>
      <c r="L1269" s="31" t="s">
        <v>1314</v>
      </c>
      <c r="M1269" s="64">
        <v>0</v>
      </c>
      <c r="N1269" s="31">
        <v>0</v>
      </c>
      <c r="O1269" s="65">
        <v>47.518185772799995</v>
      </c>
      <c r="P1269" s="28">
        <v>54.645913638719989</v>
      </c>
      <c r="Q1269" s="28">
        <v>0</v>
      </c>
      <c r="R1269" s="31">
        <v>0</v>
      </c>
      <c r="S1269" s="31">
        <f t="shared" si="496"/>
        <v>28.974503519999999</v>
      </c>
      <c r="T1269" s="31">
        <f t="shared" si="497"/>
        <v>0</v>
      </c>
      <c r="U1269" s="31">
        <f t="shared" si="482"/>
        <v>28.974503519999999</v>
      </c>
      <c r="V1269" s="31">
        <f t="shared" si="500"/>
        <v>28.974503519999999</v>
      </c>
      <c r="W1269" s="31">
        <f t="shared" si="494"/>
        <v>0</v>
      </c>
      <c r="X1269" s="31">
        <v>0</v>
      </c>
      <c r="Y1269" s="28">
        <v>0</v>
      </c>
      <c r="Z1269" s="28">
        <v>0</v>
      </c>
      <c r="AA1269" s="28">
        <v>0</v>
      </c>
      <c r="AB1269" s="28">
        <v>0</v>
      </c>
      <c r="AC1269" s="28">
        <v>0</v>
      </c>
      <c r="AD1269" s="28">
        <v>0</v>
      </c>
      <c r="AE1269" s="28">
        <v>0</v>
      </c>
      <c r="AF1269" s="28">
        <v>0</v>
      </c>
      <c r="AG1269" s="28">
        <v>0</v>
      </c>
      <c r="AH1269" s="28">
        <v>0</v>
      </c>
      <c r="AI1269" s="28">
        <v>0</v>
      </c>
      <c r="AJ1269" s="28">
        <v>0</v>
      </c>
      <c r="AK1269" s="28">
        <v>0</v>
      </c>
      <c r="AL1269" s="28">
        <v>0</v>
      </c>
      <c r="AM1269" s="28">
        <v>0</v>
      </c>
      <c r="AN1269" s="28">
        <v>0</v>
      </c>
      <c r="AO1269" s="28">
        <v>0</v>
      </c>
      <c r="AP1269" s="28">
        <v>0</v>
      </c>
      <c r="AQ1269" s="28">
        <v>0</v>
      </c>
      <c r="AR1269" s="28">
        <v>0</v>
      </c>
      <c r="AS1269" s="28">
        <v>0</v>
      </c>
      <c r="AT1269" s="28">
        <v>0</v>
      </c>
      <c r="AU1269" s="28">
        <v>0</v>
      </c>
      <c r="AV1269" s="28">
        <v>0</v>
      </c>
      <c r="AW1269" s="28">
        <v>0</v>
      </c>
      <c r="AX1269" s="28">
        <v>0</v>
      </c>
      <c r="AY1269" s="28">
        <v>0</v>
      </c>
      <c r="AZ1269" s="28">
        <v>0</v>
      </c>
      <c r="BA1269" s="28">
        <v>0</v>
      </c>
      <c r="BB1269" s="28">
        <v>0</v>
      </c>
      <c r="BC1269" s="28">
        <v>0</v>
      </c>
      <c r="BD1269" s="28">
        <v>0</v>
      </c>
      <c r="BE1269" s="28">
        <v>0</v>
      </c>
      <c r="BF1269" s="28">
        <v>0</v>
      </c>
      <c r="BG1269" s="28">
        <v>0</v>
      </c>
      <c r="BH1269" s="28">
        <v>0</v>
      </c>
      <c r="BI1269" s="28">
        <v>0</v>
      </c>
      <c r="BJ1269" s="28">
        <v>0</v>
      </c>
      <c r="BK1269" s="28">
        <v>0</v>
      </c>
      <c r="BL1269" s="28">
        <v>28.974503519999999</v>
      </c>
      <c r="BM1269" s="28">
        <v>0</v>
      </c>
      <c r="BN1269" s="28">
        <v>0</v>
      </c>
      <c r="BO1269" s="28">
        <v>28.974503519999999</v>
      </c>
      <c r="BP1269" s="28">
        <v>0</v>
      </c>
      <c r="BQ1269" s="28">
        <v>0</v>
      </c>
      <c r="BR1269" s="28">
        <v>0</v>
      </c>
      <c r="BS1269" s="28">
        <v>0</v>
      </c>
      <c r="BT1269" s="28">
        <v>0</v>
      </c>
      <c r="BU1269" s="28">
        <v>0</v>
      </c>
      <c r="BV1269" s="31">
        <f t="shared" si="487"/>
        <v>28.974503519999999</v>
      </c>
      <c r="BW1269" s="31">
        <f t="shared" si="483"/>
        <v>0</v>
      </c>
      <c r="BX1269" s="31">
        <f t="shared" si="484"/>
        <v>0</v>
      </c>
      <c r="BY1269" s="31">
        <f t="shared" si="485"/>
        <v>28.974503519999999</v>
      </c>
      <c r="BZ1269" s="31">
        <f t="shared" si="486"/>
        <v>0</v>
      </c>
      <c r="CA1269" s="31">
        <f t="shared" si="488"/>
        <v>0</v>
      </c>
      <c r="CB1269" s="31">
        <f t="shared" si="489"/>
        <v>0</v>
      </c>
      <c r="CC1269" s="31">
        <f t="shared" si="490"/>
        <v>0</v>
      </c>
      <c r="CD1269" s="31">
        <f t="shared" si="491"/>
        <v>0</v>
      </c>
      <c r="CE1269" s="31">
        <f t="shared" si="492"/>
        <v>0</v>
      </c>
      <c r="CF1269" s="85" t="s">
        <v>1972</v>
      </c>
    </row>
    <row r="1270" spans="1:84" ht="49.5" customHeight="1" x14ac:dyDescent="0.25">
      <c r="A1270" s="7" t="s">
        <v>162</v>
      </c>
      <c r="B1270" s="17" t="s">
        <v>1271</v>
      </c>
      <c r="C1270" s="8" t="s">
        <v>1272</v>
      </c>
      <c r="D1270" s="63">
        <v>2019</v>
      </c>
      <c r="E1270" s="63">
        <v>2019</v>
      </c>
      <c r="F1270" s="63" t="s">
        <v>1358</v>
      </c>
      <c r="G1270" s="64">
        <v>2.2279510588235292</v>
      </c>
      <c r="H1270" s="64">
        <f t="shared" si="498"/>
        <v>13.63506048</v>
      </c>
      <c r="I1270" s="31" t="s">
        <v>1314</v>
      </c>
      <c r="J1270" s="31">
        <v>0</v>
      </c>
      <c r="K1270" s="31">
        <f t="shared" si="499"/>
        <v>0</v>
      </c>
      <c r="L1270" s="31" t="s">
        <v>1314</v>
      </c>
      <c r="M1270" s="64">
        <v>0</v>
      </c>
      <c r="N1270" s="31">
        <v>0</v>
      </c>
      <c r="O1270" s="65">
        <v>22.3614991872</v>
      </c>
      <c r="P1270" s="28">
        <v>25.715724065279996</v>
      </c>
      <c r="Q1270" s="28">
        <v>0</v>
      </c>
      <c r="R1270" s="31">
        <v>0</v>
      </c>
      <c r="S1270" s="31">
        <f t="shared" si="496"/>
        <v>13.63506048</v>
      </c>
      <c r="T1270" s="31">
        <f t="shared" si="497"/>
        <v>0</v>
      </c>
      <c r="U1270" s="31">
        <f t="shared" si="482"/>
        <v>13.63506048</v>
      </c>
      <c r="V1270" s="31">
        <f t="shared" si="500"/>
        <v>13.63506048</v>
      </c>
      <c r="W1270" s="31">
        <f t="shared" si="494"/>
        <v>0</v>
      </c>
      <c r="X1270" s="31">
        <v>0</v>
      </c>
      <c r="Y1270" s="28">
        <v>0</v>
      </c>
      <c r="Z1270" s="28">
        <v>0</v>
      </c>
      <c r="AA1270" s="28">
        <v>0</v>
      </c>
      <c r="AB1270" s="28">
        <v>0</v>
      </c>
      <c r="AC1270" s="28">
        <v>0</v>
      </c>
      <c r="AD1270" s="28">
        <v>0</v>
      </c>
      <c r="AE1270" s="28">
        <v>0</v>
      </c>
      <c r="AF1270" s="28">
        <v>0</v>
      </c>
      <c r="AG1270" s="28">
        <v>0</v>
      </c>
      <c r="AH1270" s="28">
        <v>0</v>
      </c>
      <c r="AI1270" s="28">
        <v>0</v>
      </c>
      <c r="AJ1270" s="28">
        <v>0</v>
      </c>
      <c r="AK1270" s="28">
        <v>0</v>
      </c>
      <c r="AL1270" s="28">
        <v>0</v>
      </c>
      <c r="AM1270" s="28">
        <v>0</v>
      </c>
      <c r="AN1270" s="28">
        <v>0</v>
      </c>
      <c r="AO1270" s="28">
        <v>0</v>
      </c>
      <c r="AP1270" s="28">
        <v>0</v>
      </c>
      <c r="AQ1270" s="28">
        <v>0</v>
      </c>
      <c r="AR1270" s="28">
        <v>0</v>
      </c>
      <c r="AS1270" s="28">
        <v>0</v>
      </c>
      <c r="AT1270" s="28">
        <v>0</v>
      </c>
      <c r="AU1270" s="28">
        <v>0</v>
      </c>
      <c r="AV1270" s="28">
        <v>0</v>
      </c>
      <c r="AW1270" s="28">
        <v>0</v>
      </c>
      <c r="AX1270" s="28">
        <v>0</v>
      </c>
      <c r="AY1270" s="28">
        <v>0</v>
      </c>
      <c r="AZ1270" s="28">
        <v>0</v>
      </c>
      <c r="BA1270" s="28">
        <v>0</v>
      </c>
      <c r="BB1270" s="28">
        <v>0</v>
      </c>
      <c r="BC1270" s="28">
        <v>0</v>
      </c>
      <c r="BD1270" s="28">
        <v>0</v>
      </c>
      <c r="BE1270" s="28">
        <v>0</v>
      </c>
      <c r="BF1270" s="28">
        <v>0</v>
      </c>
      <c r="BG1270" s="28">
        <v>0</v>
      </c>
      <c r="BH1270" s="28">
        <v>0</v>
      </c>
      <c r="BI1270" s="28">
        <v>0</v>
      </c>
      <c r="BJ1270" s="28">
        <v>0</v>
      </c>
      <c r="BK1270" s="28">
        <v>0</v>
      </c>
      <c r="BL1270" s="28">
        <v>13.63506048</v>
      </c>
      <c r="BM1270" s="28">
        <v>0</v>
      </c>
      <c r="BN1270" s="28">
        <v>0</v>
      </c>
      <c r="BO1270" s="28">
        <v>13.63506048</v>
      </c>
      <c r="BP1270" s="28">
        <v>0</v>
      </c>
      <c r="BQ1270" s="28">
        <v>0</v>
      </c>
      <c r="BR1270" s="28">
        <v>0</v>
      </c>
      <c r="BS1270" s="28">
        <v>0</v>
      </c>
      <c r="BT1270" s="28">
        <v>0</v>
      </c>
      <c r="BU1270" s="28">
        <v>0</v>
      </c>
      <c r="BV1270" s="31">
        <f t="shared" si="487"/>
        <v>13.63506048</v>
      </c>
      <c r="BW1270" s="31">
        <f t="shared" si="483"/>
        <v>0</v>
      </c>
      <c r="BX1270" s="31">
        <f t="shared" si="484"/>
        <v>0</v>
      </c>
      <c r="BY1270" s="31">
        <f t="shared" si="485"/>
        <v>13.63506048</v>
      </c>
      <c r="BZ1270" s="31">
        <f t="shared" si="486"/>
        <v>0</v>
      </c>
      <c r="CA1270" s="31">
        <f t="shared" si="488"/>
        <v>0</v>
      </c>
      <c r="CB1270" s="31">
        <f t="shared" si="489"/>
        <v>0</v>
      </c>
      <c r="CC1270" s="31">
        <f t="shared" si="490"/>
        <v>0</v>
      </c>
      <c r="CD1270" s="31">
        <f t="shared" si="491"/>
        <v>0</v>
      </c>
      <c r="CE1270" s="31">
        <f t="shared" si="492"/>
        <v>0</v>
      </c>
      <c r="CF1270" s="85" t="s">
        <v>1972</v>
      </c>
    </row>
    <row r="1271" spans="1:84" ht="49.5" customHeight="1" x14ac:dyDescent="0.25">
      <c r="A1271" s="7" t="s">
        <v>162</v>
      </c>
      <c r="B1271" s="17" t="s">
        <v>1273</v>
      </c>
      <c r="C1271" s="8" t="s">
        <v>1274</v>
      </c>
      <c r="D1271" s="63">
        <v>2019</v>
      </c>
      <c r="E1271" s="63">
        <v>2019</v>
      </c>
      <c r="F1271" s="63" t="s">
        <v>1358</v>
      </c>
      <c r="G1271" s="64">
        <v>1.468903333333333</v>
      </c>
      <c r="H1271" s="64">
        <f t="shared" si="498"/>
        <v>8.9896883999999986</v>
      </c>
      <c r="I1271" s="31" t="s">
        <v>1314</v>
      </c>
      <c r="J1271" s="31">
        <v>0</v>
      </c>
      <c r="K1271" s="31">
        <f t="shared" si="499"/>
        <v>0</v>
      </c>
      <c r="L1271" s="31" t="s">
        <v>1314</v>
      </c>
      <c r="M1271" s="64">
        <v>0</v>
      </c>
      <c r="N1271" s="31">
        <v>0</v>
      </c>
      <c r="O1271" s="65">
        <v>14.743088975999997</v>
      </c>
      <c r="P1271" s="28">
        <v>16.954552322399994</v>
      </c>
      <c r="Q1271" s="28">
        <v>0</v>
      </c>
      <c r="R1271" s="31">
        <v>0</v>
      </c>
      <c r="S1271" s="31">
        <f t="shared" si="496"/>
        <v>8.9896883999999986</v>
      </c>
      <c r="T1271" s="31">
        <f t="shared" si="497"/>
        <v>0</v>
      </c>
      <c r="U1271" s="31">
        <f t="shared" ref="U1271:U1316" si="502">X1271+AH1271+AR1271+BB1271+BL1271</f>
        <v>8.9896883999999986</v>
      </c>
      <c r="V1271" s="31">
        <f t="shared" si="500"/>
        <v>8.9896883999999986</v>
      </c>
      <c r="W1271" s="31">
        <f t="shared" si="494"/>
        <v>0</v>
      </c>
      <c r="X1271" s="31">
        <v>0</v>
      </c>
      <c r="Y1271" s="28">
        <v>0</v>
      </c>
      <c r="Z1271" s="28">
        <v>0</v>
      </c>
      <c r="AA1271" s="28">
        <v>0</v>
      </c>
      <c r="AB1271" s="28">
        <v>0</v>
      </c>
      <c r="AC1271" s="28">
        <v>0</v>
      </c>
      <c r="AD1271" s="28">
        <v>0</v>
      </c>
      <c r="AE1271" s="28">
        <v>0</v>
      </c>
      <c r="AF1271" s="28">
        <v>0</v>
      </c>
      <c r="AG1271" s="28">
        <v>0</v>
      </c>
      <c r="AH1271" s="28">
        <v>0</v>
      </c>
      <c r="AI1271" s="28">
        <v>0</v>
      </c>
      <c r="AJ1271" s="28">
        <v>0</v>
      </c>
      <c r="AK1271" s="28">
        <v>0</v>
      </c>
      <c r="AL1271" s="28">
        <v>0</v>
      </c>
      <c r="AM1271" s="28">
        <v>0</v>
      </c>
      <c r="AN1271" s="28">
        <v>0</v>
      </c>
      <c r="AO1271" s="28">
        <v>0</v>
      </c>
      <c r="AP1271" s="28">
        <v>0</v>
      </c>
      <c r="AQ1271" s="28">
        <v>0</v>
      </c>
      <c r="AR1271" s="28">
        <v>0</v>
      </c>
      <c r="AS1271" s="28">
        <v>0</v>
      </c>
      <c r="AT1271" s="28">
        <v>0</v>
      </c>
      <c r="AU1271" s="28">
        <v>0</v>
      </c>
      <c r="AV1271" s="28">
        <v>0</v>
      </c>
      <c r="AW1271" s="28">
        <v>0</v>
      </c>
      <c r="AX1271" s="28">
        <v>0</v>
      </c>
      <c r="AY1271" s="28">
        <v>0</v>
      </c>
      <c r="AZ1271" s="28">
        <v>0</v>
      </c>
      <c r="BA1271" s="28">
        <v>0</v>
      </c>
      <c r="BB1271" s="28">
        <v>0</v>
      </c>
      <c r="BC1271" s="28">
        <v>0</v>
      </c>
      <c r="BD1271" s="28">
        <v>0</v>
      </c>
      <c r="BE1271" s="28">
        <v>0</v>
      </c>
      <c r="BF1271" s="28">
        <v>0</v>
      </c>
      <c r="BG1271" s="28">
        <v>0</v>
      </c>
      <c r="BH1271" s="28">
        <v>0</v>
      </c>
      <c r="BI1271" s="28">
        <v>0</v>
      </c>
      <c r="BJ1271" s="28">
        <v>0</v>
      </c>
      <c r="BK1271" s="28">
        <v>0</v>
      </c>
      <c r="BL1271" s="28">
        <v>8.9896883999999986</v>
      </c>
      <c r="BM1271" s="28">
        <v>0</v>
      </c>
      <c r="BN1271" s="28">
        <v>0</v>
      </c>
      <c r="BO1271" s="28">
        <v>8.9896883999999986</v>
      </c>
      <c r="BP1271" s="28">
        <v>0</v>
      </c>
      <c r="BQ1271" s="28">
        <v>0</v>
      </c>
      <c r="BR1271" s="28">
        <v>0</v>
      </c>
      <c r="BS1271" s="28">
        <v>0</v>
      </c>
      <c r="BT1271" s="28">
        <v>0</v>
      </c>
      <c r="BU1271" s="28">
        <v>0</v>
      </c>
      <c r="BV1271" s="31">
        <f t="shared" si="487"/>
        <v>8.9896883999999986</v>
      </c>
      <c r="BW1271" s="31">
        <f t="shared" si="483"/>
        <v>0</v>
      </c>
      <c r="BX1271" s="31">
        <f t="shared" si="484"/>
        <v>0</v>
      </c>
      <c r="BY1271" s="31">
        <f t="shared" si="485"/>
        <v>8.9896883999999986</v>
      </c>
      <c r="BZ1271" s="31">
        <f t="shared" si="486"/>
        <v>0</v>
      </c>
      <c r="CA1271" s="31">
        <f t="shared" si="488"/>
        <v>0</v>
      </c>
      <c r="CB1271" s="31">
        <f t="shared" si="489"/>
        <v>0</v>
      </c>
      <c r="CC1271" s="31">
        <f t="shared" si="490"/>
        <v>0</v>
      </c>
      <c r="CD1271" s="31">
        <f t="shared" si="491"/>
        <v>0</v>
      </c>
      <c r="CE1271" s="31">
        <f t="shared" si="492"/>
        <v>0</v>
      </c>
      <c r="CF1271" s="85" t="s">
        <v>1972</v>
      </c>
    </row>
    <row r="1272" spans="1:84" ht="49.5" customHeight="1" x14ac:dyDescent="0.25">
      <c r="A1272" s="7" t="s">
        <v>162</v>
      </c>
      <c r="B1272" s="17" t="s">
        <v>1275</v>
      </c>
      <c r="C1272" s="8" t="s">
        <v>1276</v>
      </c>
      <c r="D1272" s="63">
        <v>2019</v>
      </c>
      <c r="E1272" s="63">
        <v>2019</v>
      </c>
      <c r="F1272" s="63" t="s">
        <v>1358</v>
      </c>
      <c r="G1272" s="64">
        <v>1.9891263450292398</v>
      </c>
      <c r="H1272" s="64">
        <f t="shared" si="498"/>
        <v>13.605624199999999</v>
      </c>
      <c r="I1272" s="31" t="s">
        <v>1314</v>
      </c>
      <c r="J1272" s="31">
        <v>0</v>
      </c>
      <c r="K1272" s="31">
        <f t="shared" si="499"/>
        <v>0</v>
      </c>
      <c r="L1272" s="31" t="s">
        <v>1314</v>
      </c>
      <c r="M1272" s="64">
        <v>0</v>
      </c>
      <c r="N1272" s="31">
        <v>0</v>
      </c>
      <c r="O1272" s="65">
        <v>22.313223687999997</v>
      </c>
      <c r="P1272" s="28">
        <v>25.660207241199995</v>
      </c>
      <c r="Q1272" s="28">
        <v>0</v>
      </c>
      <c r="R1272" s="31">
        <v>0</v>
      </c>
      <c r="S1272" s="31">
        <f t="shared" si="496"/>
        <v>13.605624199999999</v>
      </c>
      <c r="T1272" s="31">
        <f t="shared" si="497"/>
        <v>0</v>
      </c>
      <c r="U1272" s="31">
        <f t="shared" si="502"/>
        <v>13.605624199999999</v>
      </c>
      <c r="V1272" s="31">
        <f t="shared" si="500"/>
        <v>13.605624199999999</v>
      </c>
      <c r="W1272" s="31">
        <f t="shared" si="494"/>
        <v>0</v>
      </c>
      <c r="X1272" s="31">
        <v>0</v>
      </c>
      <c r="Y1272" s="28">
        <v>0</v>
      </c>
      <c r="Z1272" s="28">
        <v>0</v>
      </c>
      <c r="AA1272" s="28">
        <v>0</v>
      </c>
      <c r="AB1272" s="28">
        <v>0</v>
      </c>
      <c r="AC1272" s="28">
        <v>0</v>
      </c>
      <c r="AD1272" s="28">
        <v>0</v>
      </c>
      <c r="AE1272" s="28">
        <v>0</v>
      </c>
      <c r="AF1272" s="28">
        <v>0</v>
      </c>
      <c r="AG1272" s="28">
        <v>0</v>
      </c>
      <c r="AH1272" s="28">
        <v>0</v>
      </c>
      <c r="AI1272" s="28">
        <v>0</v>
      </c>
      <c r="AJ1272" s="28">
        <v>0</v>
      </c>
      <c r="AK1272" s="28">
        <v>0</v>
      </c>
      <c r="AL1272" s="28">
        <v>0</v>
      </c>
      <c r="AM1272" s="28">
        <v>0</v>
      </c>
      <c r="AN1272" s="28">
        <v>0</v>
      </c>
      <c r="AO1272" s="28">
        <v>0</v>
      </c>
      <c r="AP1272" s="28">
        <v>0</v>
      </c>
      <c r="AQ1272" s="28">
        <v>0</v>
      </c>
      <c r="AR1272" s="28">
        <v>0</v>
      </c>
      <c r="AS1272" s="28">
        <v>0</v>
      </c>
      <c r="AT1272" s="28">
        <v>0</v>
      </c>
      <c r="AU1272" s="28">
        <v>0</v>
      </c>
      <c r="AV1272" s="28">
        <v>0</v>
      </c>
      <c r="AW1272" s="28">
        <v>0</v>
      </c>
      <c r="AX1272" s="28">
        <v>0</v>
      </c>
      <c r="AY1272" s="28">
        <v>0</v>
      </c>
      <c r="AZ1272" s="28">
        <v>0</v>
      </c>
      <c r="BA1272" s="28">
        <v>0</v>
      </c>
      <c r="BB1272" s="28">
        <v>0</v>
      </c>
      <c r="BC1272" s="28">
        <v>0</v>
      </c>
      <c r="BD1272" s="28">
        <v>0</v>
      </c>
      <c r="BE1272" s="28">
        <v>0</v>
      </c>
      <c r="BF1272" s="28">
        <v>0</v>
      </c>
      <c r="BG1272" s="28">
        <v>0</v>
      </c>
      <c r="BH1272" s="28">
        <v>0</v>
      </c>
      <c r="BI1272" s="28">
        <v>0</v>
      </c>
      <c r="BJ1272" s="28">
        <v>0</v>
      </c>
      <c r="BK1272" s="28">
        <v>0</v>
      </c>
      <c r="BL1272" s="28">
        <v>13.605624199999999</v>
      </c>
      <c r="BM1272" s="28">
        <v>0</v>
      </c>
      <c r="BN1272" s="28">
        <v>0</v>
      </c>
      <c r="BO1272" s="28">
        <v>13.605624199999999</v>
      </c>
      <c r="BP1272" s="28">
        <v>0</v>
      </c>
      <c r="BQ1272" s="28">
        <v>0</v>
      </c>
      <c r="BR1272" s="28">
        <v>0</v>
      </c>
      <c r="BS1272" s="28">
        <v>0</v>
      </c>
      <c r="BT1272" s="28">
        <v>0</v>
      </c>
      <c r="BU1272" s="28">
        <v>0</v>
      </c>
      <c r="BV1272" s="31">
        <f t="shared" si="487"/>
        <v>13.605624199999999</v>
      </c>
      <c r="BW1272" s="31">
        <f t="shared" si="483"/>
        <v>0</v>
      </c>
      <c r="BX1272" s="31">
        <f t="shared" si="484"/>
        <v>0</v>
      </c>
      <c r="BY1272" s="31">
        <f t="shared" si="485"/>
        <v>13.605624199999999</v>
      </c>
      <c r="BZ1272" s="31">
        <f t="shared" si="486"/>
        <v>0</v>
      </c>
      <c r="CA1272" s="31">
        <f t="shared" si="488"/>
        <v>0</v>
      </c>
      <c r="CB1272" s="31">
        <f t="shared" si="489"/>
        <v>0</v>
      </c>
      <c r="CC1272" s="31">
        <f t="shared" si="490"/>
        <v>0</v>
      </c>
      <c r="CD1272" s="31">
        <f t="shared" si="491"/>
        <v>0</v>
      </c>
      <c r="CE1272" s="31">
        <f t="shared" si="492"/>
        <v>0</v>
      </c>
      <c r="CF1272" s="85" t="s">
        <v>1972</v>
      </c>
    </row>
    <row r="1273" spans="1:84" ht="49.5" customHeight="1" x14ac:dyDescent="0.25">
      <c r="A1273" s="7" t="s">
        <v>162</v>
      </c>
      <c r="B1273" s="17" t="s">
        <v>1277</v>
      </c>
      <c r="C1273" s="8" t="s">
        <v>1278</v>
      </c>
      <c r="D1273" s="63">
        <v>2019</v>
      </c>
      <c r="E1273" s="63">
        <v>2019</v>
      </c>
      <c r="F1273" s="63" t="s">
        <v>1358</v>
      </c>
      <c r="G1273" s="64">
        <v>2.1015058187134503</v>
      </c>
      <c r="H1273" s="64">
        <f t="shared" si="498"/>
        <v>14.374299800000001</v>
      </c>
      <c r="I1273" s="31" t="s">
        <v>1314</v>
      </c>
      <c r="J1273" s="31">
        <v>0</v>
      </c>
      <c r="K1273" s="31">
        <f t="shared" si="499"/>
        <v>0</v>
      </c>
      <c r="L1273" s="31" t="s">
        <v>1314</v>
      </c>
      <c r="M1273" s="64">
        <v>0</v>
      </c>
      <c r="N1273" s="31">
        <v>0</v>
      </c>
      <c r="O1273" s="65">
        <v>23.573851672</v>
      </c>
      <c r="P1273" s="28">
        <v>27.109929422799997</v>
      </c>
      <c r="Q1273" s="28">
        <v>0</v>
      </c>
      <c r="R1273" s="31">
        <v>0</v>
      </c>
      <c r="S1273" s="31">
        <f t="shared" si="496"/>
        <v>14.374299800000001</v>
      </c>
      <c r="T1273" s="31">
        <f t="shared" si="497"/>
        <v>0</v>
      </c>
      <c r="U1273" s="31">
        <f t="shared" si="502"/>
        <v>14.374299800000001</v>
      </c>
      <c r="V1273" s="31">
        <f t="shared" si="500"/>
        <v>14.374299800000001</v>
      </c>
      <c r="W1273" s="31">
        <f t="shared" si="494"/>
        <v>0</v>
      </c>
      <c r="X1273" s="31">
        <v>0</v>
      </c>
      <c r="Y1273" s="28">
        <v>0</v>
      </c>
      <c r="Z1273" s="28">
        <v>0</v>
      </c>
      <c r="AA1273" s="28">
        <v>0</v>
      </c>
      <c r="AB1273" s="28">
        <v>0</v>
      </c>
      <c r="AC1273" s="28">
        <v>0</v>
      </c>
      <c r="AD1273" s="28">
        <v>0</v>
      </c>
      <c r="AE1273" s="28">
        <v>0</v>
      </c>
      <c r="AF1273" s="28">
        <v>0</v>
      </c>
      <c r="AG1273" s="28">
        <v>0</v>
      </c>
      <c r="AH1273" s="28">
        <v>0</v>
      </c>
      <c r="AI1273" s="28">
        <v>0</v>
      </c>
      <c r="AJ1273" s="28">
        <v>0</v>
      </c>
      <c r="AK1273" s="28">
        <v>0</v>
      </c>
      <c r="AL1273" s="28">
        <v>0</v>
      </c>
      <c r="AM1273" s="28">
        <v>0</v>
      </c>
      <c r="AN1273" s="28">
        <v>0</v>
      </c>
      <c r="AO1273" s="28">
        <v>0</v>
      </c>
      <c r="AP1273" s="28">
        <v>0</v>
      </c>
      <c r="AQ1273" s="28">
        <v>0</v>
      </c>
      <c r="AR1273" s="28">
        <v>0</v>
      </c>
      <c r="AS1273" s="28">
        <v>0</v>
      </c>
      <c r="AT1273" s="28">
        <v>0</v>
      </c>
      <c r="AU1273" s="28">
        <v>0</v>
      </c>
      <c r="AV1273" s="28">
        <v>0</v>
      </c>
      <c r="AW1273" s="28">
        <v>0</v>
      </c>
      <c r="AX1273" s="28">
        <v>0</v>
      </c>
      <c r="AY1273" s="28">
        <v>0</v>
      </c>
      <c r="AZ1273" s="28">
        <v>0</v>
      </c>
      <c r="BA1273" s="28">
        <v>0</v>
      </c>
      <c r="BB1273" s="28">
        <v>0</v>
      </c>
      <c r="BC1273" s="28">
        <v>0</v>
      </c>
      <c r="BD1273" s="28">
        <v>0</v>
      </c>
      <c r="BE1273" s="28">
        <v>0</v>
      </c>
      <c r="BF1273" s="28">
        <v>0</v>
      </c>
      <c r="BG1273" s="28">
        <v>0</v>
      </c>
      <c r="BH1273" s="28">
        <v>0</v>
      </c>
      <c r="BI1273" s="28">
        <v>0</v>
      </c>
      <c r="BJ1273" s="28">
        <v>0</v>
      </c>
      <c r="BK1273" s="28">
        <v>0</v>
      </c>
      <c r="BL1273" s="28">
        <v>14.374299800000001</v>
      </c>
      <c r="BM1273" s="28">
        <v>0</v>
      </c>
      <c r="BN1273" s="28">
        <v>0</v>
      </c>
      <c r="BO1273" s="28">
        <v>14.374299800000001</v>
      </c>
      <c r="BP1273" s="28">
        <v>0</v>
      </c>
      <c r="BQ1273" s="28">
        <v>0</v>
      </c>
      <c r="BR1273" s="28">
        <v>0</v>
      </c>
      <c r="BS1273" s="28">
        <v>0</v>
      </c>
      <c r="BT1273" s="28">
        <v>0</v>
      </c>
      <c r="BU1273" s="28">
        <v>0</v>
      </c>
      <c r="BV1273" s="31">
        <f t="shared" si="487"/>
        <v>14.374299800000001</v>
      </c>
      <c r="BW1273" s="31">
        <f t="shared" ref="BW1273:BW1316" si="503">AI1273+AN1273+AS1273+AX1273+BC1273+BH1273+BM1273</f>
        <v>0</v>
      </c>
      <c r="BX1273" s="31">
        <f t="shared" ref="BX1273:BX1316" si="504">AJ1273+AO1273+AT1273+AY1273+BD1273+BI1273+BN1273</f>
        <v>0</v>
      </c>
      <c r="BY1273" s="31">
        <f t="shared" ref="BY1273:BY1316" si="505">AK1273+AP1273+AU1273+AZ1273+BE1273+BJ1273+BO1273</f>
        <v>14.374299800000001</v>
      </c>
      <c r="BZ1273" s="31">
        <f t="shared" ref="BZ1273:BZ1316" si="506">AL1273+AQ1273+AV1273+BA1273+BF1273+BK1273+BP1273</f>
        <v>0</v>
      </c>
      <c r="CA1273" s="31">
        <f t="shared" si="488"/>
        <v>0</v>
      </c>
      <c r="CB1273" s="31">
        <f t="shared" si="489"/>
        <v>0</v>
      </c>
      <c r="CC1273" s="31">
        <f t="shared" si="490"/>
        <v>0</v>
      </c>
      <c r="CD1273" s="31">
        <f t="shared" si="491"/>
        <v>0</v>
      </c>
      <c r="CE1273" s="31">
        <f t="shared" si="492"/>
        <v>0</v>
      </c>
      <c r="CF1273" s="85" t="s">
        <v>1972</v>
      </c>
    </row>
    <row r="1274" spans="1:84" ht="49.5" customHeight="1" x14ac:dyDescent="0.25">
      <c r="A1274" s="7" t="s">
        <v>162</v>
      </c>
      <c r="B1274" s="17" t="s">
        <v>1279</v>
      </c>
      <c r="C1274" s="8" t="s">
        <v>1280</v>
      </c>
      <c r="D1274" s="63">
        <v>2019</v>
      </c>
      <c r="E1274" s="63">
        <v>2019</v>
      </c>
      <c r="F1274" s="63" t="s">
        <v>1358</v>
      </c>
      <c r="G1274" s="64">
        <v>5.8613877777777779</v>
      </c>
      <c r="H1274" s="64">
        <f t="shared" si="498"/>
        <v>35.871693200000003</v>
      </c>
      <c r="I1274" s="31" t="s">
        <v>1314</v>
      </c>
      <c r="J1274" s="31">
        <v>0</v>
      </c>
      <c r="K1274" s="31">
        <f t="shared" si="499"/>
        <v>0</v>
      </c>
      <c r="L1274" s="31" t="s">
        <v>1314</v>
      </c>
      <c r="M1274" s="64">
        <v>0</v>
      </c>
      <c r="N1274" s="31">
        <v>0</v>
      </c>
      <c r="O1274" s="65">
        <v>58.829576848000002</v>
      </c>
      <c r="P1274" s="28">
        <v>67.654013375199995</v>
      </c>
      <c r="Q1274" s="28">
        <v>0</v>
      </c>
      <c r="R1274" s="31">
        <v>0</v>
      </c>
      <c r="S1274" s="31">
        <f t="shared" si="496"/>
        <v>35.871693200000003</v>
      </c>
      <c r="T1274" s="31">
        <f t="shared" si="497"/>
        <v>0</v>
      </c>
      <c r="U1274" s="31">
        <f t="shared" si="502"/>
        <v>35.871693200000003</v>
      </c>
      <c r="V1274" s="31">
        <f t="shared" si="500"/>
        <v>35.871693200000003</v>
      </c>
      <c r="W1274" s="31">
        <f t="shared" si="494"/>
        <v>0</v>
      </c>
      <c r="X1274" s="31">
        <v>0</v>
      </c>
      <c r="Y1274" s="28">
        <v>0</v>
      </c>
      <c r="Z1274" s="28">
        <v>0</v>
      </c>
      <c r="AA1274" s="28">
        <v>0</v>
      </c>
      <c r="AB1274" s="28">
        <v>0</v>
      </c>
      <c r="AC1274" s="28">
        <v>0</v>
      </c>
      <c r="AD1274" s="28">
        <v>0</v>
      </c>
      <c r="AE1274" s="28">
        <v>0</v>
      </c>
      <c r="AF1274" s="28">
        <v>0</v>
      </c>
      <c r="AG1274" s="28">
        <v>0</v>
      </c>
      <c r="AH1274" s="28">
        <v>0</v>
      </c>
      <c r="AI1274" s="28">
        <v>0</v>
      </c>
      <c r="AJ1274" s="28">
        <v>0</v>
      </c>
      <c r="AK1274" s="28">
        <v>0</v>
      </c>
      <c r="AL1274" s="28">
        <v>0</v>
      </c>
      <c r="AM1274" s="28">
        <v>0</v>
      </c>
      <c r="AN1274" s="28">
        <v>0</v>
      </c>
      <c r="AO1274" s="28">
        <v>0</v>
      </c>
      <c r="AP1274" s="28">
        <v>0</v>
      </c>
      <c r="AQ1274" s="28">
        <v>0</v>
      </c>
      <c r="AR1274" s="28">
        <v>0</v>
      </c>
      <c r="AS1274" s="28">
        <v>0</v>
      </c>
      <c r="AT1274" s="28">
        <v>0</v>
      </c>
      <c r="AU1274" s="28">
        <v>0</v>
      </c>
      <c r="AV1274" s="28">
        <v>0</v>
      </c>
      <c r="AW1274" s="28">
        <v>0</v>
      </c>
      <c r="AX1274" s="28">
        <v>0</v>
      </c>
      <c r="AY1274" s="28">
        <v>0</v>
      </c>
      <c r="AZ1274" s="28">
        <v>0</v>
      </c>
      <c r="BA1274" s="28">
        <v>0</v>
      </c>
      <c r="BB1274" s="28">
        <v>0</v>
      </c>
      <c r="BC1274" s="28">
        <v>0</v>
      </c>
      <c r="BD1274" s="28">
        <v>0</v>
      </c>
      <c r="BE1274" s="28">
        <v>0</v>
      </c>
      <c r="BF1274" s="28">
        <v>0</v>
      </c>
      <c r="BG1274" s="28">
        <v>0</v>
      </c>
      <c r="BH1274" s="28">
        <v>0</v>
      </c>
      <c r="BI1274" s="28">
        <v>0</v>
      </c>
      <c r="BJ1274" s="28">
        <v>0</v>
      </c>
      <c r="BK1274" s="28">
        <v>0</v>
      </c>
      <c r="BL1274" s="28">
        <v>35.871693200000003</v>
      </c>
      <c r="BM1274" s="28">
        <v>0</v>
      </c>
      <c r="BN1274" s="28">
        <v>0</v>
      </c>
      <c r="BO1274" s="28">
        <v>35.871693200000003</v>
      </c>
      <c r="BP1274" s="28">
        <v>0</v>
      </c>
      <c r="BQ1274" s="28">
        <v>0</v>
      </c>
      <c r="BR1274" s="28">
        <v>0</v>
      </c>
      <c r="BS1274" s="28">
        <v>0</v>
      </c>
      <c r="BT1274" s="28">
        <v>0</v>
      </c>
      <c r="BU1274" s="28">
        <v>0</v>
      </c>
      <c r="BV1274" s="31">
        <f t="shared" ref="BV1274:BV1316" si="507">AH1274+AM1274+AR1274+AW1274+BB1274+BG1274+BL1274</f>
        <v>35.871693200000003</v>
      </c>
      <c r="BW1274" s="31">
        <f t="shared" si="503"/>
        <v>0</v>
      </c>
      <c r="BX1274" s="31">
        <f t="shared" si="504"/>
        <v>0</v>
      </c>
      <c r="BY1274" s="31">
        <f t="shared" si="505"/>
        <v>35.871693200000003</v>
      </c>
      <c r="BZ1274" s="31">
        <f t="shared" si="506"/>
        <v>0</v>
      </c>
      <c r="CA1274" s="31">
        <f t="shared" ref="CA1274:CA1316" si="508">AM1274+AW1274+BG1274+BQ1274</f>
        <v>0</v>
      </c>
      <c r="CB1274" s="31">
        <f t="shared" ref="CB1274:CB1316" si="509">AN1274+AX1274+BH1274+BR1274</f>
        <v>0</v>
      </c>
      <c r="CC1274" s="31">
        <f t="shared" ref="CC1274:CC1316" si="510">AO1274+AY1274+BI1274+BS1274</f>
        <v>0</v>
      </c>
      <c r="CD1274" s="31">
        <f t="shared" ref="CD1274:CD1316" si="511">AP1274+AZ1274+BJ1274+BT1274</f>
        <v>0</v>
      </c>
      <c r="CE1274" s="31">
        <f t="shared" ref="CE1274:CE1316" si="512">AQ1274+BA1274+BK1274+BU1274</f>
        <v>0</v>
      </c>
      <c r="CF1274" s="85" t="s">
        <v>1972</v>
      </c>
    </row>
    <row r="1275" spans="1:84" ht="49.5" customHeight="1" x14ac:dyDescent="0.25">
      <c r="A1275" s="7" t="s">
        <v>162</v>
      </c>
      <c r="B1275" s="17" t="s">
        <v>1281</v>
      </c>
      <c r="C1275" s="8" t="s">
        <v>1282</v>
      </c>
      <c r="D1275" s="63">
        <v>2019</v>
      </c>
      <c r="E1275" s="63">
        <v>2019</v>
      </c>
      <c r="F1275" s="63" t="s">
        <v>1358</v>
      </c>
      <c r="G1275" s="64">
        <v>7.2011331699346401</v>
      </c>
      <c r="H1275" s="64">
        <f t="shared" si="498"/>
        <v>44.070934999999999</v>
      </c>
      <c r="I1275" s="31" t="s">
        <v>1314</v>
      </c>
      <c r="J1275" s="31">
        <v>0</v>
      </c>
      <c r="K1275" s="31">
        <f t="shared" si="499"/>
        <v>0</v>
      </c>
      <c r="L1275" s="31" t="s">
        <v>1314</v>
      </c>
      <c r="M1275" s="64">
        <v>0</v>
      </c>
      <c r="N1275" s="31">
        <v>0</v>
      </c>
      <c r="O1275" s="65">
        <v>72.276333399999999</v>
      </c>
      <c r="P1275" s="28">
        <v>83.117783409999987</v>
      </c>
      <c r="Q1275" s="28">
        <v>0</v>
      </c>
      <c r="R1275" s="31">
        <v>0</v>
      </c>
      <c r="S1275" s="31">
        <f t="shared" si="496"/>
        <v>44.070934999999999</v>
      </c>
      <c r="T1275" s="31">
        <f t="shared" si="497"/>
        <v>0</v>
      </c>
      <c r="U1275" s="31">
        <f t="shared" si="502"/>
        <v>44.070934999999999</v>
      </c>
      <c r="V1275" s="31">
        <f t="shared" si="500"/>
        <v>44.070934999999999</v>
      </c>
      <c r="W1275" s="31">
        <f t="shared" si="494"/>
        <v>0</v>
      </c>
      <c r="X1275" s="31">
        <v>0</v>
      </c>
      <c r="Y1275" s="28">
        <v>0</v>
      </c>
      <c r="Z1275" s="28">
        <v>0</v>
      </c>
      <c r="AA1275" s="28">
        <v>0</v>
      </c>
      <c r="AB1275" s="28">
        <v>0</v>
      </c>
      <c r="AC1275" s="28">
        <v>0</v>
      </c>
      <c r="AD1275" s="28">
        <v>0</v>
      </c>
      <c r="AE1275" s="28">
        <v>0</v>
      </c>
      <c r="AF1275" s="28">
        <v>0</v>
      </c>
      <c r="AG1275" s="28">
        <v>0</v>
      </c>
      <c r="AH1275" s="28">
        <v>0</v>
      </c>
      <c r="AI1275" s="28">
        <v>0</v>
      </c>
      <c r="AJ1275" s="28">
        <v>0</v>
      </c>
      <c r="AK1275" s="28">
        <v>0</v>
      </c>
      <c r="AL1275" s="28">
        <v>0</v>
      </c>
      <c r="AM1275" s="28">
        <v>0</v>
      </c>
      <c r="AN1275" s="28">
        <v>0</v>
      </c>
      <c r="AO1275" s="28">
        <v>0</v>
      </c>
      <c r="AP1275" s="28">
        <v>0</v>
      </c>
      <c r="AQ1275" s="28">
        <v>0</v>
      </c>
      <c r="AR1275" s="28">
        <v>0</v>
      </c>
      <c r="AS1275" s="28">
        <v>0</v>
      </c>
      <c r="AT1275" s="28">
        <v>0</v>
      </c>
      <c r="AU1275" s="28">
        <v>0</v>
      </c>
      <c r="AV1275" s="28">
        <v>0</v>
      </c>
      <c r="AW1275" s="28">
        <v>0</v>
      </c>
      <c r="AX1275" s="28">
        <v>0</v>
      </c>
      <c r="AY1275" s="28">
        <v>0</v>
      </c>
      <c r="AZ1275" s="28">
        <v>0</v>
      </c>
      <c r="BA1275" s="28">
        <v>0</v>
      </c>
      <c r="BB1275" s="28">
        <v>0</v>
      </c>
      <c r="BC1275" s="28">
        <v>0</v>
      </c>
      <c r="BD1275" s="28">
        <v>0</v>
      </c>
      <c r="BE1275" s="28">
        <v>0</v>
      </c>
      <c r="BF1275" s="28">
        <v>0</v>
      </c>
      <c r="BG1275" s="28">
        <v>0</v>
      </c>
      <c r="BH1275" s="28">
        <v>0</v>
      </c>
      <c r="BI1275" s="28">
        <v>0</v>
      </c>
      <c r="BJ1275" s="28">
        <v>0</v>
      </c>
      <c r="BK1275" s="28">
        <v>0</v>
      </c>
      <c r="BL1275" s="28">
        <v>44.070934999999999</v>
      </c>
      <c r="BM1275" s="28">
        <v>0</v>
      </c>
      <c r="BN1275" s="28">
        <v>0</v>
      </c>
      <c r="BO1275" s="28">
        <v>44.070934999999999</v>
      </c>
      <c r="BP1275" s="28">
        <v>0</v>
      </c>
      <c r="BQ1275" s="28">
        <v>0</v>
      </c>
      <c r="BR1275" s="28">
        <v>0</v>
      </c>
      <c r="BS1275" s="28">
        <v>0</v>
      </c>
      <c r="BT1275" s="28">
        <v>0</v>
      </c>
      <c r="BU1275" s="28">
        <v>0</v>
      </c>
      <c r="BV1275" s="31">
        <f t="shared" si="507"/>
        <v>44.070934999999999</v>
      </c>
      <c r="BW1275" s="31">
        <f t="shared" si="503"/>
        <v>0</v>
      </c>
      <c r="BX1275" s="31">
        <f t="shared" si="504"/>
        <v>0</v>
      </c>
      <c r="BY1275" s="31">
        <f t="shared" si="505"/>
        <v>44.070934999999999</v>
      </c>
      <c r="BZ1275" s="31">
        <f t="shared" si="506"/>
        <v>0</v>
      </c>
      <c r="CA1275" s="31">
        <f t="shared" si="508"/>
        <v>0</v>
      </c>
      <c r="CB1275" s="31">
        <f t="shared" si="509"/>
        <v>0</v>
      </c>
      <c r="CC1275" s="31">
        <f t="shared" si="510"/>
        <v>0</v>
      </c>
      <c r="CD1275" s="31">
        <f t="shared" si="511"/>
        <v>0</v>
      </c>
      <c r="CE1275" s="31">
        <f t="shared" si="512"/>
        <v>0</v>
      </c>
      <c r="CF1275" s="85" t="s">
        <v>1972</v>
      </c>
    </row>
    <row r="1276" spans="1:84" ht="49.5" customHeight="1" x14ac:dyDescent="0.25">
      <c r="A1276" s="7" t="s">
        <v>162</v>
      </c>
      <c r="B1276" s="17" t="s">
        <v>1283</v>
      </c>
      <c r="C1276" s="8" t="s">
        <v>1284</v>
      </c>
      <c r="D1276" s="63">
        <v>2019</v>
      </c>
      <c r="E1276" s="63">
        <v>2019</v>
      </c>
      <c r="F1276" s="63" t="s">
        <v>1358</v>
      </c>
      <c r="G1276" s="64">
        <v>0.25173160818713453</v>
      </c>
      <c r="H1276" s="64">
        <f t="shared" si="498"/>
        <v>1.7218442</v>
      </c>
      <c r="I1276" s="31" t="s">
        <v>1314</v>
      </c>
      <c r="J1276" s="31">
        <v>0</v>
      </c>
      <c r="K1276" s="31">
        <f t="shared" si="499"/>
        <v>0</v>
      </c>
      <c r="L1276" s="31" t="s">
        <v>1314</v>
      </c>
      <c r="M1276" s="64">
        <v>0</v>
      </c>
      <c r="N1276" s="31">
        <v>0</v>
      </c>
      <c r="O1276" s="65">
        <v>2.8238244880000001</v>
      </c>
      <c r="P1276" s="28">
        <v>3.2473981612</v>
      </c>
      <c r="Q1276" s="28">
        <v>0</v>
      </c>
      <c r="R1276" s="31">
        <v>0</v>
      </c>
      <c r="S1276" s="31">
        <f t="shared" si="496"/>
        <v>1.7218442</v>
      </c>
      <c r="T1276" s="31">
        <f t="shared" si="497"/>
        <v>0</v>
      </c>
      <c r="U1276" s="31">
        <f t="shared" si="502"/>
        <v>1.7218442</v>
      </c>
      <c r="V1276" s="31">
        <f t="shared" si="500"/>
        <v>1.7218442</v>
      </c>
      <c r="W1276" s="31">
        <f t="shared" si="494"/>
        <v>0</v>
      </c>
      <c r="X1276" s="31">
        <v>0</v>
      </c>
      <c r="Y1276" s="28">
        <v>0</v>
      </c>
      <c r="Z1276" s="28">
        <v>0</v>
      </c>
      <c r="AA1276" s="28">
        <v>0</v>
      </c>
      <c r="AB1276" s="28">
        <v>0</v>
      </c>
      <c r="AC1276" s="28">
        <v>0</v>
      </c>
      <c r="AD1276" s="28">
        <v>0</v>
      </c>
      <c r="AE1276" s="28">
        <v>0</v>
      </c>
      <c r="AF1276" s="28">
        <v>0</v>
      </c>
      <c r="AG1276" s="28">
        <v>0</v>
      </c>
      <c r="AH1276" s="28">
        <v>0</v>
      </c>
      <c r="AI1276" s="28">
        <v>0</v>
      </c>
      <c r="AJ1276" s="28">
        <v>0</v>
      </c>
      <c r="AK1276" s="28">
        <v>0</v>
      </c>
      <c r="AL1276" s="28">
        <v>0</v>
      </c>
      <c r="AM1276" s="28">
        <v>0</v>
      </c>
      <c r="AN1276" s="28">
        <v>0</v>
      </c>
      <c r="AO1276" s="28">
        <v>0</v>
      </c>
      <c r="AP1276" s="28">
        <v>0</v>
      </c>
      <c r="AQ1276" s="28">
        <v>0</v>
      </c>
      <c r="AR1276" s="28">
        <v>0</v>
      </c>
      <c r="AS1276" s="28">
        <v>0</v>
      </c>
      <c r="AT1276" s="28">
        <v>0</v>
      </c>
      <c r="AU1276" s="28">
        <v>0</v>
      </c>
      <c r="AV1276" s="28">
        <v>0</v>
      </c>
      <c r="AW1276" s="28">
        <v>0</v>
      </c>
      <c r="AX1276" s="28">
        <v>0</v>
      </c>
      <c r="AY1276" s="28">
        <v>0</v>
      </c>
      <c r="AZ1276" s="28">
        <v>0</v>
      </c>
      <c r="BA1276" s="28">
        <v>0</v>
      </c>
      <c r="BB1276" s="28">
        <v>0</v>
      </c>
      <c r="BC1276" s="28">
        <v>0</v>
      </c>
      <c r="BD1276" s="28">
        <v>0</v>
      </c>
      <c r="BE1276" s="28">
        <v>0</v>
      </c>
      <c r="BF1276" s="28">
        <v>0</v>
      </c>
      <c r="BG1276" s="28">
        <v>0</v>
      </c>
      <c r="BH1276" s="28">
        <v>0</v>
      </c>
      <c r="BI1276" s="28">
        <v>0</v>
      </c>
      <c r="BJ1276" s="28">
        <v>0</v>
      </c>
      <c r="BK1276" s="28">
        <v>0</v>
      </c>
      <c r="BL1276" s="28">
        <v>1.7218442</v>
      </c>
      <c r="BM1276" s="28">
        <v>0</v>
      </c>
      <c r="BN1276" s="28">
        <v>0</v>
      </c>
      <c r="BO1276" s="28">
        <v>1.7218442</v>
      </c>
      <c r="BP1276" s="28">
        <v>0</v>
      </c>
      <c r="BQ1276" s="28">
        <v>0</v>
      </c>
      <c r="BR1276" s="28">
        <v>0</v>
      </c>
      <c r="BS1276" s="28">
        <v>0</v>
      </c>
      <c r="BT1276" s="28">
        <v>0</v>
      </c>
      <c r="BU1276" s="28">
        <v>0</v>
      </c>
      <c r="BV1276" s="31">
        <f t="shared" si="507"/>
        <v>1.7218442</v>
      </c>
      <c r="BW1276" s="31">
        <f t="shared" si="503"/>
        <v>0</v>
      </c>
      <c r="BX1276" s="31">
        <f t="shared" si="504"/>
        <v>0</v>
      </c>
      <c r="BY1276" s="31">
        <f t="shared" si="505"/>
        <v>1.7218442</v>
      </c>
      <c r="BZ1276" s="31">
        <f t="shared" si="506"/>
        <v>0</v>
      </c>
      <c r="CA1276" s="31">
        <f t="shared" si="508"/>
        <v>0</v>
      </c>
      <c r="CB1276" s="31">
        <f t="shared" si="509"/>
        <v>0</v>
      </c>
      <c r="CC1276" s="31">
        <f t="shared" si="510"/>
        <v>0</v>
      </c>
      <c r="CD1276" s="31">
        <f t="shared" si="511"/>
        <v>0</v>
      </c>
      <c r="CE1276" s="31">
        <f t="shared" si="512"/>
        <v>0</v>
      </c>
      <c r="CF1276" s="85" t="s">
        <v>1972</v>
      </c>
    </row>
    <row r="1277" spans="1:84" ht="49.5" customHeight="1" x14ac:dyDescent="0.25">
      <c r="A1277" s="7" t="s">
        <v>162</v>
      </c>
      <c r="B1277" s="17" t="s">
        <v>1316</v>
      </c>
      <c r="C1277" s="8" t="s">
        <v>1285</v>
      </c>
      <c r="D1277" s="63">
        <v>2019</v>
      </c>
      <c r="E1277" s="63">
        <v>2019</v>
      </c>
      <c r="F1277" s="63" t="s">
        <v>1358</v>
      </c>
      <c r="G1277" s="64">
        <v>0.28319827485380111</v>
      </c>
      <c r="H1277" s="64">
        <f t="shared" si="498"/>
        <v>1.9370761999999997</v>
      </c>
      <c r="I1277" s="31" t="s">
        <v>1314</v>
      </c>
      <c r="J1277" s="31">
        <v>0</v>
      </c>
      <c r="K1277" s="31">
        <f t="shared" si="499"/>
        <v>0</v>
      </c>
      <c r="L1277" s="31" t="s">
        <v>1314</v>
      </c>
      <c r="M1277" s="64">
        <v>0</v>
      </c>
      <c r="N1277" s="31">
        <v>0</v>
      </c>
      <c r="O1277" s="65">
        <v>3.1768049679999995</v>
      </c>
      <c r="P1277" s="28">
        <v>3.6533257131999992</v>
      </c>
      <c r="Q1277" s="28">
        <v>0</v>
      </c>
      <c r="R1277" s="31">
        <v>0</v>
      </c>
      <c r="S1277" s="31">
        <f t="shared" si="496"/>
        <v>1.9370761999999997</v>
      </c>
      <c r="T1277" s="31">
        <f t="shared" si="497"/>
        <v>0</v>
      </c>
      <c r="U1277" s="31">
        <f t="shared" si="502"/>
        <v>1.9370761999999997</v>
      </c>
      <c r="V1277" s="31">
        <f t="shared" si="500"/>
        <v>1.9370761999999997</v>
      </c>
      <c r="W1277" s="31">
        <f t="shared" si="494"/>
        <v>0</v>
      </c>
      <c r="X1277" s="31">
        <v>0</v>
      </c>
      <c r="Y1277" s="28">
        <v>0</v>
      </c>
      <c r="Z1277" s="28">
        <v>0</v>
      </c>
      <c r="AA1277" s="28">
        <v>0</v>
      </c>
      <c r="AB1277" s="28">
        <v>0</v>
      </c>
      <c r="AC1277" s="28">
        <v>0</v>
      </c>
      <c r="AD1277" s="28">
        <v>0</v>
      </c>
      <c r="AE1277" s="28">
        <v>0</v>
      </c>
      <c r="AF1277" s="28">
        <v>0</v>
      </c>
      <c r="AG1277" s="28">
        <v>0</v>
      </c>
      <c r="AH1277" s="28">
        <v>0</v>
      </c>
      <c r="AI1277" s="28">
        <v>0</v>
      </c>
      <c r="AJ1277" s="28">
        <v>0</v>
      </c>
      <c r="AK1277" s="28">
        <v>0</v>
      </c>
      <c r="AL1277" s="28">
        <v>0</v>
      </c>
      <c r="AM1277" s="28">
        <v>0</v>
      </c>
      <c r="AN1277" s="28">
        <v>0</v>
      </c>
      <c r="AO1277" s="28">
        <v>0</v>
      </c>
      <c r="AP1277" s="28">
        <v>0</v>
      </c>
      <c r="AQ1277" s="28">
        <v>0</v>
      </c>
      <c r="AR1277" s="28">
        <v>0</v>
      </c>
      <c r="AS1277" s="28">
        <v>0</v>
      </c>
      <c r="AT1277" s="28">
        <v>0</v>
      </c>
      <c r="AU1277" s="28">
        <v>0</v>
      </c>
      <c r="AV1277" s="28">
        <v>0</v>
      </c>
      <c r="AW1277" s="28">
        <v>0</v>
      </c>
      <c r="AX1277" s="28">
        <v>0</v>
      </c>
      <c r="AY1277" s="28">
        <v>0</v>
      </c>
      <c r="AZ1277" s="28">
        <v>0</v>
      </c>
      <c r="BA1277" s="28">
        <v>0</v>
      </c>
      <c r="BB1277" s="28">
        <v>0</v>
      </c>
      <c r="BC1277" s="28">
        <v>0</v>
      </c>
      <c r="BD1277" s="28">
        <v>0</v>
      </c>
      <c r="BE1277" s="28">
        <v>0</v>
      </c>
      <c r="BF1277" s="28">
        <v>0</v>
      </c>
      <c r="BG1277" s="28">
        <v>0</v>
      </c>
      <c r="BH1277" s="28">
        <v>0</v>
      </c>
      <c r="BI1277" s="28">
        <v>0</v>
      </c>
      <c r="BJ1277" s="28">
        <v>0</v>
      </c>
      <c r="BK1277" s="28">
        <v>0</v>
      </c>
      <c r="BL1277" s="28">
        <v>1.9370761999999997</v>
      </c>
      <c r="BM1277" s="28">
        <v>0</v>
      </c>
      <c r="BN1277" s="28">
        <v>0</v>
      </c>
      <c r="BO1277" s="28">
        <v>1.9370761999999997</v>
      </c>
      <c r="BP1277" s="28">
        <v>0</v>
      </c>
      <c r="BQ1277" s="28">
        <v>0</v>
      </c>
      <c r="BR1277" s="28">
        <v>0</v>
      </c>
      <c r="BS1277" s="28">
        <v>0</v>
      </c>
      <c r="BT1277" s="28">
        <v>0</v>
      </c>
      <c r="BU1277" s="28">
        <v>0</v>
      </c>
      <c r="BV1277" s="31">
        <f t="shared" si="507"/>
        <v>1.9370761999999997</v>
      </c>
      <c r="BW1277" s="31">
        <f t="shared" si="503"/>
        <v>0</v>
      </c>
      <c r="BX1277" s="31">
        <f t="shared" si="504"/>
        <v>0</v>
      </c>
      <c r="BY1277" s="31">
        <f t="shared" si="505"/>
        <v>1.9370761999999997</v>
      </c>
      <c r="BZ1277" s="31">
        <f t="shared" si="506"/>
        <v>0</v>
      </c>
      <c r="CA1277" s="31">
        <f t="shared" si="508"/>
        <v>0</v>
      </c>
      <c r="CB1277" s="31">
        <f t="shared" si="509"/>
        <v>0</v>
      </c>
      <c r="CC1277" s="31">
        <f t="shared" si="510"/>
        <v>0</v>
      </c>
      <c r="CD1277" s="31">
        <f t="shared" si="511"/>
        <v>0</v>
      </c>
      <c r="CE1277" s="31">
        <f t="shared" si="512"/>
        <v>0</v>
      </c>
      <c r="CF1277" s="85" t="s">
        <v>1972</v>
      </c>
    </row>
    <row r="1278" spans="1:84" ht="49.5" customHeight="1" x14ac:dyDescent="0.25">
      <c r="A1278" s="7" t="s">
        <v>162</v>
      </c>
      <c r="B1278" s="17" t="s">
        <v>1286</v>
      </c>
      <c r="C1278" s="8" t="s">
        <v>1287</v>
      </c>
      <c r="D1278" s="63">
        <v>2019</v>
      </c>
      <c r="E1278" s="63">
        <v>2019</v>
      </c>
      <c r="F1278" s="63" t="s">
        <v>1358</v>
      </c>
      <c r="G1278" s="64">
        <v>0.25173160818713453</v>
      </c>
      <c r="H1278" s="64">
        <f t="shared" si="498"/>
        <v>1.7218442</v>
      </c>
      <c r="I1278" s="31" t="s">
        <v>1314</v>
      </c>
      <c r="J1278" s="31">
        <v>0</v>
      </c>
      <c r="K1278" s="31">
        <f t="shared" si="499"/>
        <v>0</v>
      </c>
      <c r="L1278" s="31" t="s">
        <v>1314</v>
      </c>
      <c r="M1278" s="64">
        <v>0</v>
      </c>
      <c r="N1278" s="31">
        <v>0</v>
      </c>
      <c r="O1278" s="65">
        <v>2.8238244880000001</v>
      </c>
      <c r="P1278" s="28">
        <v>3.2473981612</v>
      </c>
      <c r="Q1278" s="28">
        <v>0</v>
      </c>
      <c r="R1278" s="31">
        <v>0</v>
      </c>
      <c r="S1278" s="31">
        <f t="shared" si="496"/>
        <v>1.7218442</v>
      </c>
      <c r="T1278" s="31">
        <f t="shared" si="497"/>
        <v>0</v>
      </c>
      <c r="U1278" s="31">
        <f t="shared" si="502"/>
        <v>1.7218442</v>
      </c>
      <c r="V1278" s="31">
        <f t="shared" si="500"/>
        <v>1.7218442</v>
      </c>
      <c r="W1278" s="31">
        <f t="shared" si="494"/>
        <v>0</v>
      </c>
      <c r="X1278" s="31">
        <v>0</v>
      </c>
      <c r="Y1278" s="28">
        <v>0</v>
      </c>
      <c r="Z1278" s="28">
        <v>0</v>
      </c>
      <c r="AA1278" s="28">
        <v>0</v>
      </c>
      <c r="AB1278" s="28">
        <v>0</v>
      </c>
      <c r="AC1278" s="28">
        <v>0</v>
      </c>
      <c r="AD1278" s="28">
        <v>0</v>
      </c>
      <c r="AE1278" s="28">
        <v>0</v>
      </c>
      <c r="AF1278" s="28">
        <v>0</v>
      </c>
      <c r="AG1278" s="28">
        <v>0</v>
      </c>
      <c r="AH1278" s="28">
        <v>0</v>
      </c>
      <c r="AI1278" s="28">
        <v>0</v>
      </c>
      <c r="AJ1278" s="28">
        <v>0</v>
      </c>
      <c r="AK1278" s="28">
        <v>0</v>
      </c>
      <c r="AL1278" s="28">
        <v>0</v>
      </c>
      <c r="AM1278" s="28">
        <v>0</v>
      </c>
      <c r="AN1278" s="28">
        <v>0</v>
      </c>
      <c r="AO1278" s="28">
        <v>0</v>
      </c>
      <c r="AP1278" s="28">
        <v>0</v>
      </c>
      <c r="AQ1278" s="28">
        <v>0</v>
      </c>
      <c r="AR1278" s="28">
        <v>0</v>
      </c>
      <c r="AS1278" s="28">
        <v>0</v>
      </c>
      <c r="AT1278" s="28">
        <v>0</v>
      </c>
      <c r="AU1278" s="28">
        <v>0</v>
      </c>
      <c r="AV1278" s="28">
        <v>0</v>
      </c>
      <c r="AW1278" s="28">
        <v>0</v>
      </c>
      <c r="AX1278" s="28">
        <v>0</v>
      </c>
      <c r="AY1278" s="28">
        <v>0</v>
      </c>
      <c r="AZ1278" s="28">
        <v>0</v>
      </c>
      <c r="BA1278" s="28">
        <v>0</v>
      </c>
      <c r="BB1278" s="28">
        <v>0</v>
      </c>
      <c r="BC1278" s="28">
        <v>0</v>
      </c>
      <c r="BD1278" s="28">
        <v>0</v>
      </c>
      <c r="BE1278" s="28">
        <v>0</v>
      </c>
      <c r="BF1278" s="28">
        <v>0</v>
      </c>
      <c r="BG1278" s="28">
        <v>0</v>
      </c>
      <c r="BH1278" s="28">
        <v>0</v>
      </c>
      <c r="BI1278" s="28">
        <v>0</v>
      </c>
      <c r="BJ1278" s="28">
        <v>0</v>
      </c>
      <c r="BK1278" s="28">
        <v>0</v>
      </c>
      <c r="BL1278" s="28">
        <v>1.7218442</v>
      </c>
      <c r="BM1278" s="28">
        <v>0</v>
      </c>
      <c r="BN1278" s="28">
        <v>0</v>
      </c>
      <c r="BO1278" s="28">
        <v>1.7218442</v>
      </c>
      <c r="BP1278" s="28">
        <v>0</v>
      </c>
      <c r="BQ1278" s="28">
        <v>0</v>
      </c>
      <c r="BR1278" s="28">
        <v>0</v>
      </c>
      <c r="BS1278" s="28">
        <v>0</v>
      </c>
      <c r="BT1278" s="28">
        <v>0</v>
      </c>
      <c r="BU1278" s="28">
        <v>0</v>
      </c>
      <c r="BV1278" s="31">
        <f t="shared" si="507"/>
        <v>1.7218442</v>
      </c>
      <c r="BW1278" s="31">
        <f t="shared" si="503"/>
        <v>0</v>
      </c>
      <c r="BX1278" s="31">
        <f t="shared" si="504"/>
        <v>0</v>
      </c>
      <c r="BY1278" s="31">
        <f t="shared" si="505"/>
        <v>1.7218442</v>
      </c>
      <c r="BZ1278" s="31">
        <f t="shared" si="506"/>
        <v>0</v>
      </c>
      <c r="CA1278" s="31">
        <f t="shared" si="508"/>
        <v>0</v>
      </c>
      <c r="CB1278" s="31">
        <f t="shared" si="509"/>
        <v>0</v>
      </c>
      <c r="CC1278" s="31">
        <f t="shared" si="510"/>
        <v>0</v>
      </c>
      <c r="CD1278" s="31">
        <f t="shared" si="511"/>
        <v>0</v>
      </c>
      <c r="CE1278" s="31">
        <f t="shared" si="512"/>
        <v>0</v>
      </c>
      <c r="CF1278" s="85" t="s">
        <v>1972</v>
      </c>
    </row>
    <row r="1279" spans="1:84" ht="49.5" customHeight="1" x14ac:dyDescent="0.25">
      <c r="A1279" s="7" t="s">
        <v>162</v>
      </c>
      <c r="B1279" s="17" t="s">
        <v>1288</v>
      </c>
      <c r="C1279" s="8" t="s">
        <v>1289</v>
      </c>
      <c r="D1279" s="63">
        <v>2019</v>
      </c>
      <c r="E1279" s="63">
        <v>2019</v>
      </c>
      <c r="F1279" s="63" t="s">
        <v>1358</v>
      </c>
      <c r="G1279" s="64">
        <v>0.56670362573099409</v>
      </c>
      <c r="H1279" s="64">
        <f t="shared" si="498"/>
        <v>3.8762527999999996</v>
      </c>
      <c r="I1279" s="31" t="s">
        <v>1314</v>
      </c>
      <c r="J1279" s="31">
        <v>0</v>
      </c>
      <c r="K1279" s="31">
        <f t="shared" si="499"/>
        <v>0</v>
      </c>
      <c r="L1279" s="31" t="s">
        <v>1314</v>
      </c>
      <c r="M1279" s="64">
        <v>0</v>
      </c>
      <c r="N1279" s="31">
        <v>0</v>
      </c>
      <c r="O1279" s="65">
        <v>6.357054591999999</v>
      </c>
      <c r="P1279" s="28">
        <v>7.3106127807999979</v>
      </c>
      <c r="Q1279" s="28">
        <v>0</v>
      </c>
      <c r="R1279" s="31">
        <v>0</v>
      </c>
      <c r="S1279" s="31">
        <f t="shared" si="496"/>
        <v>3.8762527999999996</v>
      </c>
      <c r="T1279" s="31">
        <f t="shared" si="497"/>
        <v>0</v>
      </c>
      <c r="U1279" s="31">
        <f t="shared" si="502"/>
        <v>3.8762527999999996</v>
      </c>
      <c r="V1279" s="31">
        <f t="shared" si="500"/>
        <v>3.8762527999999996</v>
      </c>
      <c r="W1279" s="31">
        <f t="shared" si="494"/>
        <v>0</v>
      </c>
      <c r="X1279" s="31">
        <v>0</v>
      </c>
      <c r="Y1279" s="28">
        <v>0</v>
      </c>
      <c r="Z1279" s="28">
        <v>0</v>
      </c>
      <c r="AA1279" s="28">
        <v>0</v>
      </c>
      <c r="AB1279" s="28">
        <v>0</v>
      </c>
      <c r="AC1279" s="28">
        <v>0</v>
      </c>
      <c r="AD1279" s="28">
        <v>0</v>
      </c>
      <c r="AE1279" s="28">
        <v>0</v>
      </c>
      <c r="AF1279" s="28">
        <v>0</v>
      </c>
      <c r="AG1279" s="28">
        <v>0</v>
      </c>
      <c r="AH1279" s="28">
        <v>0</v>
      </c>
      <c r="AI1279" s="28">
        <v>0</v>
      </c>
      <c r="AJ1279" s="28">
        <v>0</v>
      </c>
      <c r="AK1279" s="28">
        <v>0</v>
      </c>
      <c r="AL1279" s="28">
        <v>0</v>
      </c>
      <c r="AM1279" s="28">
        <v>0</v>
      </c>
      <c r="AN1279" s="28">
        <v>0</v>
      </c>
      <c r="AO1279" s="28">
        <v>0</v>
      </c>
      <c r="AP1279" s="28">
        <v>0</v>
      </c>
      <c r="AQ1279" s="28">
        <v>0</v>
      </c>
      <c r="AR1279" s="28">
        <v>0</v>
      </c>
      <c r="AS1279" s="28">
        <v>0</v>
      </c>
      <c r="AT1279" s="28">
        <v>0</v>
      </c>
      <c r="AU1279" s="28">
        <v>0</v>
      </c>
      <c r="AV1279" s="28">
        <v>0</v>
      </c>
      <c r="AW1279" s="28">
        <v>0</v>
      </c>
      <c r="AX1279" s="28">
        <v>0</v>
      </c>
      <c r="AY1279" s="28">
        <v>0</v>
      </c>
      <c r="AZ1279" s="28">
        <v>0</v>
      </c>
      <c r="BA1279" s="28">
        <v>0</v>
      </c>
      <c r="BB1279" s="28">
        <v>0</v>
      </c>
      <c r="BC1279" s="28">
        <v>0</v>
      </c>
      <c r="BD1279" s="28">
        <v>0</v>
      </c>
      <c r="BE1279" s="28">
        <v>0</v>
      </c>
      <c r="BF1279" s="28">
        <v>0</v>
      </c>
      <c r="BG1279" s="28">
        <v>0</v>
      </c>
      <c r="BH1279" s="28">
        <v>0</v>
      </c>
      <c r="BI1279" s="28">
        <v>0</v>
      </c>
      <c r="BJ1279" s="28">
        <v>0</v>
      </c>
      <c r="BK1279" s="28">
        <v>0</v>
      </c>
      <c r="BL1279" s="28">
        <v>3.8762527999999996</v>
      </c>
      <c r="BM1279" s="28">
        <v>0</v>
      </c>
      <c r="BN1279" s="28">
        <v>0</v>
      </c>
      <c r="BO1279" s="28">
        <v>3.8762527999999996</v>
      </c>
      <c r="BP1279" s="28">
        <v>0</v>
      </c>
      <c r="BQ1279" s="28">
        <v>0</v>
      </c>
      <c r="BR1279" s="28">
        <v>0</v>
      </c>
      <c r="BS1279" s="28">
        <v>0</v>
      </c>
      <c r="BT1279" s="28">
        <v>0</v>
      </c>
      <c r="BU1279" s="28">
        <v>0</v>
      </c>
      <c r="BV1279" s="31">
        <f t="shared" si="507"/>
        <v>3.8762527999999996</v>
      </c>
      <c r="BW1279" s="31">
        <f t="shared" si="503"/>
        <v>0</v>
      </c>
      <c r="BX1279" s="31">
        <f t="shared" si="504"/>
        <v>0</v>
      </c>
      <c r="BY1279" s="31">
        <f t="shared" si="505"/>
        <v>3.8762527999999996</v>
      </c>
      <c r="BZ1279" s="31">
        <f t="shared" si="506"/>
        <v>0</v>
      </c>
      <c r="CA1279" s="31">
        <f t="shared" si="508"/>
        <v>0</v>
      </c>
      <c r="CB1279" s="31">
        <f t="shared" si="509"/>
        <v>0</v>
      </c>
      <c r="CC1279" s="31">
        <f t="shared" si="510"/>
        <v>0</v>
      </c>
      <c r="CD1279" s="31">
        <f t="shared" si="511"/>
        <v>0</v>
      </c>
      <c r="CE1279" s="31">
        <f t="shared" si="512"/>
        <v>0</v>
      </c>
      <c r="CF1279" s="85" t="s">
        <v>1972</v>
      </c>
    </row>
    <row r="1280" spans="1:84" ht="63" customHeight="1" x14ac:dyDescent="0.25">
      <c r="A1280" s="33" t="s">
        <v>162</v>
      </c>
      <c r="B1280" s="97" t="s">
        <v>2553</v>
      </c>
      <c r="C1280" s="98" t="s">
        <v>2554</v>
      </c>
      <c r="D1280" s="63">
        <v>2019</v>
      </c>
      <c r="E1280" s="63">
        <v>2019</v>
      </c>
      <c r="F1280" s="63" t="s">
        <v>1358</v>
      </c>
      <c r="G1280" s="64">
        <v>0</v>
      </c>
      <c r="H1280" s="64">
        <f t="shared" si="498"/>
        <v>0</v>
      </c>
      <c r="I1280" s="31" t="s">
        <v>2665</v>
      </c>
      <c r="J1280" s="31">
        <f t="shared" ref="J1280:J1293" si="513">K1280/7.78</f>
        <v>0.37615729989978652</v>
      </c>
      <c r="K1280" s="31">
        <f t="shared" si="499"/>
        <v>2.926503793220339</v>
      </c>
      <c r="L1280" s="31" t="s">
        <v>2624</v>
      </c>
      <c r="M1280" s="64">
        <v>0</v>
      </c>
      <c r="N1280" s="31">
        <v>0</v>
      </c>
      <c r="O1280" s="65">
        <v>0</v>
      </c>
      <c r="P1280" s="28">
        <v>0</v>
      </c>
      <c r="Q1280" s="28">
        <v>0</v>
      </c>
      <c r="R1280" s="31">
        <v>0</v>
      </c>
      <c r="S1280" s="31">
        <f t="shared" si="496"/>
        <v>0</v>
      </c>
      <c r="T1280" s="31">
        <f t="shared" si="497"/>
        <v>2.926503793220339</v>
      </c>
      <c r="U1280" s="31">
        <f t="shared" si="502"/>
        <v>0</v>
      </c>
      <c r="V1280" s="31">
        <f t="shared" si="500"/>
        <v>0</v>
      </c>
      <c r="W1280" s="31">
        <f t="shared" si="494"/>
        <v>2.926503793220339</v>
      </c>
      <c r="X1280" s="31">
        <v>0</v>
      </c>
      <c r="Y1280" s="28">
        <v>0</v>
      </c>
      <c r="Z1280" s="28">
        <v>0</v>
      </c>
      <c r="AA1280" s="28">
        <v>0</v>
      </c>
      <c r="AB1280" s="28">
        <v>0</v>
      </c>
      <c r="AC1280" s="28">
        <v>0</v>
      </c>
      <c r="AD1280" s="28">
        <v>0</v>
      </c>
      <c r="AE1280" s="28">
        <v>0</v>
      </c>
      <c r="AF1280" s="28">
        <v>0</v>
      </c>
      <c r="AG1280" s="28">
        <v>0</v>
      </c>
      <c r="AH1280" s="28">
        <v>0</v>
      </c>
      <c r="AI1280" s="28">
        <v>0</v>
      </c>
      <c r="AJ1280" s="28">
        <v>0</v>
      </c>
      <c r="AK1280" s="28">
        <v>0</v>
      </c>
      <c r="AL1280" s="28">
        <v>0</v>
      </c>
      <c r="AM1280" s="28">
        <v>0</v>
      </c>
      <c r="AN1280" s="28">
        <v>0</v>
      </c>
      <c r="AO1280" s="28">
        <v>0</v>
      </c>
      <c r="AP1280" s="28">
        <v>0</v>
      </c>
      <c r="AQ1280" s="28">
        <v>0</v>
      </c>
      <c r="AR1280" s="28">
        <v>0</v>
      </c>
      <c r="AS1280" s="28">
        <v>0</v>
      </c>
      <c r="AT1280" s="28">
        <v>0</v>
      </c>
      <c r="AU1280" s="28">
        <v>0</v>
      </c>
      <c r="AV1280" s="28">
        <v>0</v>
      </c>
      <c r="AW1280" s="28">
        <v>0</v>
      </c>
      <c r="AX1280" s="28">
        <v>0</v>
      </c>
      <c r="AY1280" s="28">
        <v>0</v>
      </c>
      <c r="AZ1280" s="28">
        <v>0</v>
      </c>
      <c r="BA1280" s="28">
        <v>0</v>
      </c>
      <c r="BB1280" s="28">
        <v>0</v>
      </c>
      <c r="BC1280" s="28">
        <v>0</v>
      </c>
      <c r="BD1280" s="28">
        <v>0</v>
      </c>
      <c r="BE1280" s="28">
        <v>0</v>
      </c>
      <c r="BF1280" s="28">
        <v>0</v>
      </c>
      <c r="BG1280" s="28">
        <v>0</v>
      </c>
      <c r="BH1280" s="28">
        <v>0</v>
      </c>
      <c r="BI1280" s="28">
        <v>0</v>
      </c>
      <c r="BJ1280" s="28">
        <v>0</v>
      </c>
      <c r="BK1280" s="28">
        <v>0</v>
      </c>
      <c r="BL1280" s="28">
        <v>0</v>
      </c>
      <c r="BM1280" s="28">
        <v>0</v>
      </c>
      <c r="BN1280" s="28">
        <v>0</v>
      </c>
      <c r="BO1280" s="28">
        <v>0</v>
      </c>
      <c r="BP1280" s="28">
        <v>0</v>
      </c>
      <c r="BQ1280" s="28">
        <v>2.926503793220339</v>
      </c>
      <c r="BR1280" s="28">
        <v>0</v>
      </c>
      <c r="BS1280" s="28">
        <v>0</v>
      </c>
      <c r="BT1280" s="28">
        <v>2.926503793220339</v>
      </c>
      <c r="BU1280" s="28">
        <v>0</v>
      </c>
      <c r="BV1280" s="31">
        <f t="shared" si="507"/>
        <v>0</v>
      </c>
      <c r="BW1280" s="31">
        <f t="shared" si="503"/>
        <v>0</v>
      </c>
      <c r="BX1280" s="31">
        <f t="shared" si="504"/>
        <v>0</v>
      </c>
      <c r="BY1280" s="31">
        <f t="shared" si="505"/>
        <v>0</v>
      </c>
      <c r="BZ1280" s="31">
        <f t="shared" si="506"/>
        <v>0</v>
      </c>
      <c r="CA1280" s="31">
        <f t="shared" si="508"/>
        <v>2.926503793220339</v>
      </c>
      <c r="CB1280" s="31">
        <f t="shared" si="509"/>
        <v>0</v>
      </c>
      <c r="CC1280" s="31">
        <f t="shared" si="510"/>
        <v>0</v>
      </c>
      <c r="CD1280" s="31">
        <f t="shared" si="511"/>
        <v>2.926503793220339</v>
      </c>
      <c r="CE1280" s="31">
        <f t="shared" si="512"/>
        <v>0</v>
      </c>
      <c r="CF1280" s="85" t="s">
        <v>1403</v>
      </c>
    </row>
    <row r="1281" spans="1:84" ht="63" customHeight="1" x14ac:dyDescent="0.25">
      <c r="A1281" s="33" t="s">
        <v>162</v>
      </c>
      <c r="B1281" s="97" t="s">
        <v>2555</v>
      </c>
      <c r="C1281" s="98" t="s">
        <v>2556</v>
      </c>
      <c r="D1281" s="63">
        <v>2019</v>
      </c>
      <c r="E1281" s="63">
        <v>2019</v>
      </c>
      <c r="F1281" s="63" t="s">
        <v>1358</v>
      </c>
      <c r="G1281" s="64">
        <v>0</v>
      </c>
      <c r="H1281" s="64">
        <f t="shared" si="498"/>
        <v>0</v>
      </c>
      <c r="I1281" s="31" t="s">
        <v>2665</v>
      </c>
      <c r="J1281" s="31">
        <f t="shared" si="513"/>
        <v>0.33196222365038552</v>
      </c>
      <c r="K1281" s="31">
        <f t="shared" si="499"/>
        <v>2.5826660999999995</v>
      </c>
      <c r="L1281" s="31" t="s">
        <v>2624</v>
      </c>
      <c r="M1281" s="64">
        <v>0</v>
      </c>
      <c r="N1281" s="31">
        <v>0</v>
      </c>
      <c r="O1281" s="65">
        <v>0</v>
      </c>
      <c r="P1281" s="28">
        <v>0</v>
      </c>
      <c r="Q1281" s="28">
        <v>0</v>
      </c>
      <c r="R1281" s="31">
        <v>0</v>
      </c>
      <c r="S1281" s="31">
        <f t="shared" si="496"/>
        <v>0</v>
      </c>
      <c r="T1281" s="31">
        <f t="shared" si="497"/>
        <v>2.5826660999999995</v>
      </c>
      <c r="U1281" s="31">
        <f t="shared" si="502"/>
        <v>0</v>
      </c>
      <c r="V1281" s="31">
        <f t="shared" si="500"/>
        <v>0</v>
      </c>
      <c r="W1281" s="31">
        <f t="shared" ref="W1281:W1316" si="514">AC1281+BQ1281</f>
        <v>2.5826660999999995</v>
      </c>
      <c r="X1281" s="31">
        <v>0</v>
      </c>
      <c r="Y1281" s="28">
        <v>0</v>
      </c>
      <c r="Z1281" s="28">
        <v>0</v>
      </c>
      <c r="AA1281" s="28">
        <v>0</v>
      </c>
      <c r="AB1281" s="28">
        <v>0</v>
      </c>
      <c r="AC1281" s="28">
        <v>0</v>
      </c>
      <c r="AD1281" s="28">
        <v>0</v>
      </c>
      <c r="AE1281" s="28">
        <v>0</v>
      </c>
      <c r="AF1281" s="28">
        <v>0</v>
      </c>
      <c r="AG1281" s="28">
        <v>0</v>
      </c>
      <c r="AH1281" s="28">
        <v>0</v>
      </c>
      <c r="AI1281" s="28">
        <v>0</v>
      </c>
      <c r="AJ1281" s="28">
        <v>0</v>
      </c>
      <c r="AK1281" s="28">
        <v>0</v>
      </c>
      <c r="AL1281" s="28">
        <v>0</v>
      </c>
      <c r="AM1281" s="28">
        <v>0</v>
      </c>
      <c r="AN1281" s="28">
        <v>0</v>
      </c>
      <c r="AO1281" s="28">
        <v>0</v>
      </c>
      <c r="AP1281" s="28">
        <v>0</v>
      </c>
      <c r="AQ1281" s="28">
        <v>0</v>
      </c>
      <c r="AR1281" s="28">
        <v>0</v>
      </c>
      <c r="AS1281" s="28">
        <v>0</v>
      </c>
      <c r="AT1281" s="28">
        <v>0</v>
      </c>
      <c r="AU1281" s="28">
        <v>0</v>
      </c>
      <c r="AV1281" s="28">
        <v>0</v>
      </c>
      <c r="AW1281" s="28">
        <v>0</v>
      </c>
      <c r="AX1281" s="28">
        <v>0</v>
      </c>
      <c r="AY1281" s="28">
        <v>0</v>
      </c>
      <c r="AZ1281" s="28">
        <v>0</v>
      </c>
      <c r="BA1281" s="28">
        <v>0</v>
      </c>
      <c r="BB1281" s="28">
        <v>0</v>
      </c>
      <c r="BC1281" s="28">
        <v>0</v>
      </c>
      <c r="BD1281" s="28">
        <v>0</v>
      </c>
      <c r="BE1281" s="28">
        <v>0</v>
      </c>
      <c r="BF1281" s="28">
        <v>0</v>
      </c>
      <c r="BG1281" s="28">
        <v>0</v>
      </c>
      <c r="BH1281" s="28">
        <v>0</v>
      </c>
      <c r="BI1281" s="28">
        <v>0</v>
      </c>
      <c r="BJ1281" s="28">
        <v>0</v>
      </c>
      <c r="BK1281" s="28">
        <v>0</v>
      </c>
      <c r="BL1281" s="28">
        <v>0</v>
      </c>
      <c r="BM1281" s="28">
        <v>0</v>
      </c>
      <c r="BN1281" s="28">
        <v>0</v>
      </c>
      <c r="BO1281" s="28">
        <v>0</v>
      </c>
      <c r="BP1281" s="28">
        <v>0</v>
      </c>
      <c r="BQ1281" s="28">
        <v>2.5826660999999995</v>
      </c>
      <c r="BR1281" s="28">
        <v>0</v>
      </c>
      <c r="BS1281" s="28">
        <v>0</v>
      </c>
      <c r="BT1281" s="28">
        <v>2.5826660999999995</v>
      </c>
      <c r="BU1281" s="28">
        <v>0</v>
      </c>
      <c r="BV1281" s="31">
        <f t="shared" si="507"/>
        <v>0</v>
      </c>
      <c r="BW1281" s="31">
        <f t="shared" si="503"/>
        <v>0</v>
      </c>
      <c r="BX1281" s="31">
        <f t="shared" si="504"/>
        <v>0</v>
      </c>
      <c r="BY1281" s="31">
        <f t="shared" si="505"/>
        <v>0</v>
      </c>
      <c r="BZ1281" s="31">
        <f t="shared" si="506"/>
        <v>0</v>
      </c>
      <c r="CA1281" s="31">
        <f t="shared" si="508"/>
        <v>2.5826660999999995</v>
      </c>
      <c r="CB1281" s="31">
        <f t="shared" si="509"/>
        <v>0</v>
      </c>
      <c r="CC1281" s="31">
        <f t="shared" si="510"/>
        <v>0</v>
      </c>
      <c r="CD1281" s="31">
        <f t="shared" si="511"/>
        <v>2.5826660999999995</v>
      </c>
      <c r="CE1281" s="31">
        <f t="shared" si="512"/>
        <v>0</v>
      </c>
      <c r="CF1281" s="85" t="s">
        <v>1403</v>
      </c>
    </row>
    <row r="1282" spans="1:84" ht="65.25" customHeight="1" x14ac:dyDescent="0.25">
      <c r="A1282" s="33" t="s">
        <v>162</v>
      </c>
      <c r="B1282" s="97" t="s">
        <v>2557</v>
      </c>
      <c r="C1282" s="98" t="s">
        <v>2558</v>
      </c>
      <c r="D1282" s="63">
        <v>2019</v>
      </c>
      <c r="E1282" s="63">
        <v>2019</v>
      </c>
      <c r="F1282" s="63" t="s">
        <v>1358</v>
      </c>
      <c r="G1282" s="64">
        <v>0</v>
      </c>
      <c r="H1282" s="64">
        <f t="shared" si="498"/>
        <v>0</v>
      </c>
      <c r="I1282" s="31" t="s">
        <v>2665</v>
      </c>
      <c r="J1282" s="31">
        <f t="shared" si="513"/>
        <v>0.42878589408740353</v>
      </c>
      <c r="K1282" s="31">
        <f t="shared" si="499"/>
        <v>3.3359542559999995</v>
      </c>
      <c r="L1282" s="31" t="s">
        <v>2624</v>
      </c>
      <c r="M1282" s="64">
        <v>0</v>
      </c>
      <c r="N1282" s="31">
        <v>0</v>
      </c>
      <c r="O1282" s="65">
        <v>0</v>
      </c>
      <c r="P1282" s="28">
        <v>0</v>
      </c>
      <c r="Q1282" s="28">
        <v>0</v>
      </c>
      <c r="R1282" s="31">
        <v>0</v>
      </c>
      <c r="S1282" s="31">
        <f t="shared" si="496"/>
        <v>0</v>
      </c>
      <c r="T1282" s="31">
        <f t="shared" si="497"/>
        <v>3.3359542559999995</v>
      </c>
      <c r="U1282" s="31">
        <f t="shared" si="502"/>
        <v>0</v>
      </c>
      <c r="V1282" s="31">
        <f t="shared" si="500"/>
        <v>0</v>
      </c>
      <c r="W1282" s="31">
        <f t="shared" si="514"/>
        <v>3.3359542559999995</v>
      </c>
      <c r="X1282" s="31">
        <v>0</v>
      </c>
      <c r="Y1282" s="28">
        <v>0</v>
      </c>
      <c r="Z1282" s="28">
        <v>0</v>
      </c>
      <c r="AA1282" s="28">
        <v>0</v>
      </c>
      <c r="AB1282" s="28">
        <v>0</v>
      </c>
      <c r="AC1282" s="28">
        <v>0</v>
      </c>
      <c r="AD1282" s="28">
        <v>0</v>
      </c>
      <c r="AE1282" s="28">
        <v>0</v>
      </c>
      <c r="AF1282" s="28">
        <v>0</v>
      </c>
      <c r="AG1282" s="28">
        <v>0</v>
      </c>
      <c r="AH1282" s="28">
        <v>0</v>
      </c>
      <c r="AI1282" s="28">
        <v>0</v>
      </c>
      <c r="AJ1282" s="28">
        <v>0</v>
      </c>
      <c r="AK1282" s="28">
        <v>0</v>
      </c>
      <c r="AL1282" s="28">
        <v>0</v>
      </c>
      <c r="AM1282" s="28">
        <v>0</v>
      </c>
      <c r="AN1282" s="28">
        <v>0</v>
      </c>
      <c r="AO1282" s="28">
        <v>0</v>
      </c>
      <c r="AP1282" s="28">
        <v>0</v>
      </c>
      <c r="AQ1282" s="28">
        <v>0</v>
      </c>
      <c r="AR1282" s="28">
        <v>0</v>
      </c>
      <c r="AS1282" s="28">
        <v>0</v>
      </c>
      <c r="AT1282" s="28">
        <v>0</v>
      </c>
      <c r="AU1282" s="28">
        <v>0</v>
      </c>
      <c r="AV1282" s="28">
        <v>0</v>
      </c>
      <c r="AW1282" s="28">
        <v>0</v>
      </c>
      <c r="AX1282" s="28">
        <v>0</v>
      </c>
      <c r="AY1282" s="28">
        <v>0</v>
      </c>
      <c r="AZ1282" s="28">
        <v>0</v>
      </c>
      <c r="BA1282" s="28">
        <v>0</v>
      </c>
      <c r="BB1282" s="28">
        <v>0</v>
      </c>
      <c r="BC1282" s="28">
        <v>0</v>
      </c>
      <c r="BD1282" s="28">
        <v>0</v>
      </c>
      <c r="BE1282" s="28">
        <v>0</v>
      </c>
      <c r="BF1282" s="28">
        <v>0</v>
      </c>
      <c r="BG1282" s="28">
        <v>0</v>
      </c>
      <c r="BH1282" s="28">
        <v>0</v>
      </c>
      <c r="BI1282" s="28">
        <v>0</v>
      </c>
      <c r="BJ1282" s="28">
        <v>0</v>
      </c>
      <c r="BK1282" s="28">
        <v>0</v>
      </c>
      <c r="BL1282" s="28">
        <v>0</v>
      </c>
      <c r="BM1282" s="28">
        <v>0</v>
      </c>
      <c r="BN1282" s="28">
        <v>0</v>
      </c>
      <c r="BO1282" s="28">
        <v>0</v>
      </c>
      <c r="BP1282" s="28">
        <v>0</v>
      </c>
      <c r="BQ1282" s="28">
        <v>3.3359542559999995</v>
      </c>
      <c r="BR1282" s="28">
        <v>0</v>
      </c>
      <c r="BS1282" s="28">
        <v>0</v>
      </c>
      <c r="BT1282" s="28">
        <v>3.3359542559999995</v>
      </c>
      <c r="BU1282" s="28">
        <v>0</v>
      </c>
      <c r="BV1282" s="31">
        <f t="shared" si="507"/>
        <v>0</v>
      </c>
      <c r="BW1282" s="31">
        <f t="shared" si="503"/>
        <v>0</v>
      </c>
      <c r="BX1282" s="31">
        <f t="shared" si="504"/>
        <v>0</v>
      </c>
      <c r="BY1282" s="31">
        <f t="shared" si="505"/>
        <v>0</v>
      </c>
      <c r="BZ1282" s="31">
        <f t="shared" si="506"/>
        <v>0</v>
      </c>
      <c r="CA1282" s="31">
        <f t="shared" si="508"/>
        <v>3.3359542559999995</v>
      </c>
      <c r="CB1282" s="31">
        <f t="shared" si="509"/>
        <v>0</v>
      </c>
      <c r="CC1282" s="31">
        <f t="shared" si="510"/>
        <v>0</v>
      </c>
      <c r="CD1282" s="31">
        <f t="shared" si="511"/>
        <v>3.3359542559999995</v>
      </c>
      <c r="CE1282" s="31">
        <f t="shared" si="512"/>
        <v>0</v>
      </c>
      <c r="CF1282" s="85" t="s">
        <v>1403</v>
      </c>
    </row>
    <row r="1283" spans="1:84" ht="49.5" customHeight="1" x14ac:dyDescent="0.25">
      <c r="A1283" s="33" t="s">
        <v>162</v>
      </c>
      <c r="B1283" s="97" t="s">
        <v>2559</v>
      </c>
      <c r="C1283" s="98" t="s">
        <v>2560</v>
      </c>
      <c r="D1283" s="63">
        <v>2019</v>
      </c>
      <c r="E1283" s="63">
        <v>2019</v>
      </c>
      <c r="F1283" s="63" t="s">
        <v>1358</v>
      </c>
      <c r="G1283" s="64">
        <v>0</v>
      </c>
      <c r="H1283" s="64">
        <f t="shared" si="498"/>
        <v>0</v>
      </c>
      <c r="I1283" s="31" t="s">
        <v>2665</v>
      </c>
      <c r="J1283" s="31">
        <f t="shared" si="513"/>
        <v>0.21381441277504248</v>
      </c>
      <c r="K1283" s="31">
        <f t="shared" si="499"/>
        <v>1.6634761313898305</v>
      </c>
      <c r="L1283" s="31" t="s">
        <v>2624</v>
      </c>
      <c r="M1283" s="64">
        <v>0</v>
      </c>
      <c r="N1283" s="31">
        <v>0</v>
      </c>
      <c r="O1283" s="65">
        <v>0</v>
      </c>
      <c r="P1283" s="28">
        <v>0</v>
      </c>
      <c r="Q1283" s="28">
        <v>0</v>
      </c>
      <c r="R1283" s="31">
        <v>0</v>
      </c>
      <c r="S1283" s="31">
        <f t="shared" si="496"/>
        <v>0</v>
      </c>
      <c r="T1283" s="31">
        <f t="shared" si="497"/>
        <v>1.6634761313898305</v>
      </c>
      <c r="U1283" s="31">
        <f t="shared" si="502"/>
        <v>0</v>
      </c>
      <c r="V1283" s="31">
        <f t="shared" si="500"/>
        <v>0</v>
      </c>
      <c r="W1283" s="31">
        <f t="shared" si="514"/>
        <v>1.6634761313898305</v>
      </c>
      <c r="X1283" s="31">
        <v>0</v>
      </c>
      <c r="Y1283" s="28">
        <v>0</v>
      </c>
      <c r="Z1283" s="28">
        <v>0</v>
      </c>
      <c r="AA1283" s="28">
        <v>0</v>
      </c>
      <c r="AB1283" s="28">
        <v>0</v>
      </c>
      <c r="AC1283" s="28">
        <v>0</v>
      </c>
      <c r="AD1283" s="28">
        <v>0</v>
      </c>
      <c r="AE1283" s="28">
        <v>0</v>
      </c>
      <c r="AF1283" s="28">
        <v>0</v>
      </c>
      <c r="AG1283" s="28">
        <v>0</v>
      </c>
      <c r="AH1283" s="28">
        <v>0</v>
      </c>
      <c r="AI1283" s="28">
        <v>0</v>
      </c>
      <c r="AJ1283" s="28">
        <v>0</v>
      </c>
      <c r="AK1283" s="28">
        <v>0</v>
      </c>
      <c r="AL1283" s="28">
        <v>0</v>
      </c>
      <c r="AM1283" s="28">
        <v>0</v>
      </c>
      <c r="AN1283" s="28">
        <v>0</v>
      </c>
      <c r="AO1283" s="28">
        <v>0</v>
      </c>
      <c r="AP1283" s="28">
        <v>0</v>
      </c>
      <c r="AQ1283" s="28">
        <v>0</v>
      </c>
      <c r="AR1283" s="28">
        <v>0</v>
      </c>
      <c r="AS1283" s="28">
        <v>0</v>
      </c>
      <c r="AT1283" s="28">
        <v>0</v>
      </c>
      <c r="AU1283" s="28">
        <v>0</v>
      </c>
      <c r="AV1283" s="28">
        <v>0</v>
      </c>
      <c r="AW1283" s="28">
        <v>0</v>
      </c>
      <c r="AX1283" s="28">
        <v>0</v>
      </c>
      <c r="AY1283" s="28">
        <v>0</v>
      </c>
      <c r="AZ1283" s="28">
        <v>0</v>
      </c>
      <c r="BA1283" s="28">
        <v>0</v>
      </c>
      <c r="BB1283" s="28">
        <v>0</v>
      </c>
      <c r="BC1283" s="28">
        <v>0</v>
      </c>
      <c r="BD1283" s="28">
        <v>0</v>
      </c>
      <c r="BE1283" s="28">
        <v>0</v>
      </c>
      <c r="BF1283" s="28">
        <v>0</v>
      </c>
      <c r="BG1283" s="28">
        <v>0</v>
      </c>
      <c r="BH1283" s="28">
        <v>0</v>
      </c>
      <c r="BI1283" s="28">
        <v>0</v>
      </c>
      <c r="BJ1283" s="28">
        <v>0</v>
      </c>
      <c r="BK1283" s="28">
        <v>0</v>
      </c>
      <c r="BL1283" s="28">
        <v>0</v>
      </c>
      <c r="BM1283" s="28">
        <v>0</v>
      </c>
      <c r="BN1283" s="28">
        <v>0</v>
      </c>
      <c r="BO1283" s="28">
        <v>0</v>
      </c>
      <c r="BP1283" s="28">
        <v>0</v>
      </c>
      <c r="BQ1283" s="28">
        <v>1.6634761313898305</v>
      </c>
      <c r="BR1283" s="28">
        <v>0</v>
      </c>
      <c r="BS1283" s="28">
        <v>0</v>
      </c>
      <c r="BT1283" s="28">
        <v>1.6634761313898305</v>
      </c>
      <c r="BU1283" s="28">
        <v>0</v>
      </c>
      <c r="BV1283" s="31">
        <f t="shared" si="507"/>
        <v>0</v>
      </c>
      <c r="BW1283" s="31">
        <f t="shared" si="503"/>
        <v>0</v>
      </c>
      <c r="BX1283" s="31">
        <f t="shared" si="504"/>
        <v>0</v>
      </c>
      <c r="BY1283" s="31">
        <f t="shared" si="505"/>
        <v>0</v>
      </c>
      <c r="BZ1283" s="31">
        <f t="shared" si="506"/>
        <v>0</v>
      </c>
      <c r="CA1283" s="31">
        <f t="shared" si="508"/>
        <v>1.6634761313898305</v>
      </c>
      <c r="CB1283" s="31">
        <f t="shared" si="509"/>
        <v>0</v>
      </c>
      <c r="CC1283" s="31">
        <f t="shared" si="510"/>
        <v>0</v>
      </c>
      <c r="CD1283" s="31">
        <f t="shared" si="511"/>
        <v>1.6634761313898305</v>
      </c>
      <c r="CE1283" s="31">
        <f t="shared" si="512"/>
        <v>0</v>
      </c>
      <c r="CF1283" s="85" t="s">
        <v>1403</v>
      </c>
    </row>
    <row r="1284" spans="1:84" ht="49.5" customHeight="1" x14ac:dyDescent="0.25">
      <c r="A1284" s="33" t="s">
        <v>162</v>
      </c>
      <c r="B1284" s="97" t="s">
        <v>2561</v>
      </c>
      <c r="C1284" s="98" t="s">
        <v>2562</v>
      </c>
      <c r="D1284" s="63">
        <v>2019</v>
      </c>
      <c r="E1284" s="63">
        <v>2019</v>
      </c>
      <c r="F1284" s="63" t="s">
        <v>1358</v>
      </c>
      <c r="G1284" s="64">
        <v>0</v>
      </c>
      <c r="H1284" s="64">
        <f t="shared" si="498"/>
        <v>0</v>
      </c>
      <c r="I1284" s="31" t="s">
        <v>2665</v>
      </c>
      <c r="J1284" s="31">
        <f t="shared" si="513"/>
        <v>0.26649774596313935</v>
      </c>
      <c r="K1284" s="31">
        <f t="shared" si="499"/>
        <v>2.0733524635932241</v>
      </c>
      <c r="L1284" s="31" t="s">
        <v>2624</v>
      </c>
      <c r="M1284" s="64">
        <v>0</v>
      </c>
      <c r="N1284" s="31">
        <v>0</v>
      </c>
      <c r="O1284" s="65">
        <v>0</v>
      </c>
      <c r="P1284" s="28">
        <v>0</v>
      </c>
      <c r="Q1284" s="28">
        <v>0</v>
      </c>
      <c r="R1284" s="31">
        <v>0</v>
      </c>
      <c r="S1284" s="31">
        <f t="shared" si="496"/>
        <v>0</v>
      </c>
      <c r="T1284" s="31">
        <f t="shared" si="497"/>
        <v>2.0733524635932241</v>
      </c>
      <c r="U1284" s="31">
        <f t="shared" si="502"/>
        <v>0</v>
      </c>
      <c r="V1284" s="31">
        <f t="shared" si="500"/>
        <v>0</v>
      </c>
      <c r="W1284" s="31">
        <f t="shared" si="514"/>
        <v>2.0733524635932241</v>
      </c>
      <c r="X1284" s="31">
        <v>0</v>
      </c>
      <c r="Y1284" s="28">
        <v>0</v>
      </c>
      <c r="Z1284" s="28">
        <v>0</v>
      </c>
      <c r="AA1284" s="28">
        <v>0</v>
      </c>
      <c r="AB1284" s="28">
        <v>0</v>
      </c>
      <c r="AC1284" s="28">
        <v>0</v>
      </c>
      <c r="AD1284" s="28">
        <v>0</v>
      </c>
      <c r="AE1284" s="28">
        <v>0</v>
      </c>
      <c r="AF1284" s="28">
        <v>0</v>
      </c>
      <c r="AG1284" s="28">
        <v>0</v>
      </c>
      <c r="AH1284" s="28">
        <v>0</v>
      </c>
      <c r="AI1284" s="28">
        <v>0</v>
      </c>
      <c r="AJ1284" s="28">
        <v>0</v>
      </c>
      <c r="AK1284" s="28">
        <v>0</v>
      </c>
      <c r="AL1284" s="28">
        <v>0</v>
      </c>
      <c r="AM1284" s="28">
        <v>0</v>
      </c>
      <c r="AN1284" s="28">
        <v>0</v>
      </c>
      <c r="AO1284" s="28">
        <v>0</v>
      </c>
      <c r="AP1284" s="28">
        <v>0</v>
      </c>
      <c r="AQ1284" s="28">
        <v>0</v>
      </c>
      <c r="AR1284" s="28">
        <v>0</v>
      </c>
      <c r="AS1284" s="28">
        <v>0</v>
      </c>
      <c r="AT1284" s="28">
        <v>0</v>
      </c>
      <c r="AU1284" s="28">
        <v>0</v>
      </c>
      <c r="AV1284" s="28">
        <v>0</v>
      </c>
      <c r="AW1284" s="28">
        <v>0</v>
      </c>
      <c r="AX1284" s="28">
        <v>0</v>
      </c>
      <c r="AY1284" s="28">
        <v>0</v>
      </c>
      <c r="AZ1284" s="28">
        <v>0</v>
      </c>
      <c r="BA1284" s="28">
        <v>0</v>
      </c>
      <c r="BB1284" s="28">
        <v>0</v>
      </c>
      <c r="BC1284" s="28">
        <v>0</v>
      </c>
      <c r="BD1284" s="28">
        <v>0</v>
      </c>
      <c r="BE1284" s="28">
        <v>0</v>
      </c>
      <c r="BF1284" s="28">
        <v>0</v>
      </c>
      <c r="BG1284" s="28">
        <v>0</v>
      </c>
      <c r="BH1284" s="28">
        <v>0</v>
      </c>
      <c r="BI1284" s="28">
        <v>0</v>
      </c>
      <c r="BJ1284" s="28">
        <v>0</v>
      </c>
      <c r="BK1284" s="28">
        <v>0</v>
      </c>
      <c r="BL1284" s="28">
        <v>0</v>
      </c>
      <c r="BM1284" s="28">
        <v>0</v>
      </c>
      <c r="BN1284" s="28">
        <v>0</v>
      </c>
      <c r="BO1284" s="28">
        <v>0</v>
      </c>
      <c r="BP1284" s="28">
        <v>0</v>
      </c>
      <c r="BQ1284" s="28">
        <v>2.0733524635932241</v>
      </c>
      <c r="BR1284" s="28">
        <v>0</v>
      </c>
      <c r="BS1284" s="28">
        <v>0</v>
      </c>
      <c r="BT1284" s="28">
        <v>2.0733524635932241</v>
      </c>
      <c r="BU1284" s="28">
        <v>0</v>
      </c>
      <c r="BV1284" s="31">
        <f t="shared" si="507"/>
        <v>0</v>
      </c>
      <c r="BW1284" s="31">
        <f t="shared" si="503"/>
        <v>0</v>
      </c>
      <c r="BX1284" s="31">
        <f t="shared" si="504"/>
        <v>0</v>
      </c>
      <c r="BY1284" s="31">
        <f t="shared" si="505"/>
        <v>0</v>
      </c>
      <c r="BZ1284" s="31">
        <f t="shared" si="506"/>
        <v>0</v>
      </c>
      <c r="CA1284" s="31">
        <f t="shared" si="508"/>
        <v>2.0733524635932241</v>
      </c>
      <c r="CB1284" s="31">
        <f t="shared" si="509"/>
        <v>0</v>
      </c>
      <c r="CC1284" s="31">
        <f t="shared" si="510"/>
        <v>0</v>
      </c>
      <c r="CD1284" s="31">
        <f t="shared" si="511"/>
        <v>2.0733524635932241</v>
      </c>
      <c r="CE1284" s="31">
        <f t="shared" si="512"/>
        <v>0</v>
      </c>
      <c r="CF1284" s="85" t="s">
        <v>1403</v>
      </c>
    </row>
    <row r="1285" spans="1:84" ht="49.5" customHeight="1" x14ac:dyDescent="0.25">
      <c r="A1285" s="33" t="s">
        <v>162</v>
      </c>
      <c r="B1285" s="97" t="s">
        <v>2563</v>
      </c>
      <c r="C1285" s="98" t="s">
        <v>2564</v>
      </c>
      <c r="D1285" s="63">
        <v>2019</v>
      </c>
      <c r="E1285" s="63">
        <v>2019</v>
      </c>
      <c r="F1285" s="63" t="s">
        <v>1358</v>
      </c>
      <c r="G1285" s="64">
        <v>0</v>
      </c>
      <c r="H1285" s="64">
        <f t="shared" si="498"/>
        <v>0</v>
      </c>
      <c r="I1285" s="31" t="s">
        <v>2665</v>
      </c>
      <c r="J1285" s="31">
        <f t="shared" si="513"/>
        <v>0.20595854592828197</v>
      </c>
      <c r="K1285" s="31">
        <f t="shared" si="499"/>
        <v>1.6023574873220339</v>
      </c>
      <c r="L1285" s="31" t="s">
        <v>2624</v>
      </c>
      <c r="M1285" s="64">
        <v>0</v>
      </c>
      <c r="N1285" s="31">
        <v>0</v>
      </c>
      <c r="O1285" s="65">
        <v>0</v>
      </c>
      <c r="P1285" s="28">
        <v>0</v>
      </c>
      <c r="Q1285" s="28">
        <v>0</v>
      </c>
      <c r="R1285" s="31">
        <v>0</v>
      </c>
      <c r="S1285" s="31">
        <f t="shared" si="496"/>
        <v>0</v>
      </c>
      <c r="T1285" s="31">
        <f t="shared" si="497"/>
        <v>1.6023574873220339</v>
      </c>
      <c r="U1285" s="31">
        <f t="shared" si="502"/>
        <v>0</v>
      </c>
      <c r="V1285" s="31">
        <f t="shared" si="500"/>
        <v>0</v>
      </c>
      <c r="W1285" s="31">
        <f t="shared" si="514"/>
        <v>1.6023574873220339</v>
      </c>
      <c r="X1285" s="31">
        <v>0</v>
      </c>
      <c r="Y1285" s="28">
        <v>0</v>
      </c>
      <c r="Z1285" s="28">
        <v>0</v>
      </c>
      <c r="AA1285" s="28">
        <v>0</v>
      </c>
      <c r="AB1285" s="28">
        <v>0</v>
      </c>
      <c r="AC1285" s="28">
        <v>0</v>
      </c>
      <c r="AD1285" s="28">
        <v>0</v>
      </c>
      <c r="AE1285" s="28">
        <v>0</v>
      </c>
      <c r="AF1285" s="28">
        <v>0</v>
      </c>
      <c r="AG1285" s="28">
        <v>0</v>
      </c>
      <c r="AH1285" s="28">
        <v>0</v>
      </c>
      <c r="AI1285" s="28">
        <v>0</v>
      </c>
      <c r="AJ1285" s="28">
        <v>0</v>
      </c>
      <c r="AK1285" s="28">
        <v>0</v>
      </c>
      <c r="AL1285" s="28">
        <v>0</v>
      </c>
      <c r="AM1285" s="28">
        <v>0</v>
      </c>
      <c r="AN1285" s="28">
        <v>0</v>
      </c>
      <c r="AO1285" s="28">
        <v>0</v>
      </c>
      <c r="AP1285" s="28">
        <v>0</v>
      </c>
      <c r="AQ1285" s="28">
        <v>0</v>
      </c>
      <c r="AR1285" s="28">
        <v>0</v>
      </c>
      <c r="AS1285" s="28">
        <v>0</v>
      </c>
      <c r="AT1285" s="28">
        <v>0</v>
      </c>
      <c r="AU1285" s="28">
        <v>0</v>
      </c>
      <c r="AV1285" s="28">
        <v>0</v>
      </c>
      <c r="AW1285" s="28">
        <v>0</v>
      </c>
      <c r="AX1285" s="28">
        <v>0</v>
      </c>
      <c r="AY1285" s="28">
        <v>0</v>
      </c>
      <c r="AZ1285" s="28">
        <v>0</v>
      </c>
      <c r="BA1285" s="28">
        <v>0</v>
      </c>
      <c r="BB1285" s="28">
        <v>0</v>
      </c>
      <c r="BC1285" s="28">
        <v>0</v>
      </c>
      <c r="BD1285" s="28">
        <v>0</v>
      </c>
      <c r="BE1285" s="28">
        <v>0</v>
      </c>
      <c r="BF1285" s="28">
        <v>0</v>
      </c>
      <c r="BG1285" s="28">
        <v>0</v>
      </c>
      <c r="BH1285" s="28">
        <v>0</v>
      </c>
      <c r="BI1285" s="28">
        <v>0</v>
      </c>
      <c r="BJ1285" s="28">
        <v>0</v>
      </c>
      <c r="BK1285" s="28">
        <v>0</v>
      </c>
      <c r="BL1285" s="28">
        <v>0</v>
      </c>
      <c r="BM1285" s="28">
        <v>0</v>
      </c>
      <c r="BN1285" s="28">
        <v>0</v>
      </c>
      <c r="BO1285" s="28">
        <v>0</v>
      </c>
      <c r="BP1285" s="28">
        <v>0</v>
      </c>
      <c r="BQ1285" s="28">
        <v>1.6023574873220339</v>
      </c>
      <c r="BR1285" s="28">
        <v>0</v>
      </c>
      <c r="BS1285" s="28">
        <v>0</v>
      </c>
      <c r="BT1285" s="28">
        <v>1.6023574873220339</v>
      </c>
      <c r="BU1285" s="28">
        <v>0</v>
      </c>
      <c r="BV1285" s="31">
        <f t="shared" si="507"/>
        <v>0</v>
      </c>
      <c r="BW1285" s="31">
        <f t="shared" si="503"/>
        <v>0</v>
      </c>
      <c r="BX1285" s="31">
        <f t="shared" si="504"/>
        <v>0</v>
      </c>
      <c r="BY1285" s="31">
        <f t="shared" si="505"/>
        <v>0</v>
      </c>
      <c r="BZ1285" s="31">
        <f t="shared" si="506"/>
        <v>0</v>
      </c>
      <c r="CA1285" s="31">
        <f t="shared" si="508"/>
        <v>1.6023574873220339</v>
      </c>
      <c r="CB1285" s="31">
        <f t="shared" si="509"/>
        <v>0</v>
      </c>
      <c r="CC1285" s="31">
        <f t="shared" si="510"/>
        <v>0</v>
      </c>
      <c r="CD1285" s="31">
        <f t="shared" si="511"/>
        <v>1.6023574873220339</v>
      </c>
      <c r="CE1285" s="31">
        <f t="shared" si="512"/>
        <v>0</v>
      </c>
      <c r="CF1285" s="85" t="s">
        <v>1403</v>
      </c>
    </row>
    <row r="1286" spans="1:84" ht="49.5" customHeight="1" x14ac:dyDescent="0.25">
      <c r="A1286" s="33" t="s">
        <v>162</v>
      </c>
      <c r="B1286" s="97" t="s">
        <v>2565</v>
      </c>
      <c r="C1286" s="98" t="s">
        <v>2566</v>
      </c>
      <c r="D1286" s="63">
        <v>2019</v>
      </c>
      <c r="E1286" s="63">
        <v>2019</v>
      </c>
      <c r="F1286" s="63" t="s">
        <v>1358</v>
      </c>
      <c r="G1286" s="64">
        <v>0</v>
      </c>
      <c r="H1286" s="64">
        <f t="shared" si="498"/>
        <v>0</v>
      </c>
      <c r="I1286" s="31" t="s">
        <v>2665</v>
      </c>
      <c r="J1286" s="31">
        <f t="shared" si="513"/>
        <v>0.49075192904884318</v>
      </c>
      <c r="K1286" s="31">
        <f t="shared" si="499"/>
        <v>3.8180500080000002</v>
      </c>
      <c r="L1286" s="31" t="s">
        <v>2624</v>
      </c>
      <c r="M1286" s="64">
        <v>0</v>
      </c>
      <c r="N1286" s="31">
        <v>0</v>
      </c>
      <c r="O1286" s="65">
        <v>0</v>
      </c>
      <c r="P1286" s="28">
        <v>0</v>
      </c>
      <c r="Q1286" s="28">
        <v>0</v>
      </c>
      <c r="R1286" s="31">
        <v>0</v>
      </c>
      <c r="S1286" s="31">
        <f t="shared" si="496"/>
        <v>0</v>
      </c>
      <c r="T1286" s="31">
        <f t="shared" si="497"/>
        <v>3.8180500080000002</v>
      </c>
      <c r="U1286" s="31">
        <f t="shared" si="502"/>
        <v>0</v>
      </c>
      <c r="V1286" s="31">
        <f t="shared" si="500"/>
        <v>0</v>
      </c>
      <c r="W1286" s="31">
        <f t="shared" si="514"/>
        <v>3.8180500080000002</v>
      </c>
      <c r="X1286" s="31">
        <v>0</v>
      </c>
      <c r="Y1286" s="28">
        <v>0</v>
      </c>
      <c r="Z1286" s="28">
        <v>0</v>
      </c>
      <c r="AA1286" s="28">
        <v>0</v>
      </c>
      <c r="AB1286" s="28">
        <v>0</v>
      </c>
      <c r="AC1286" s="28">
        <v>0</v>
      </c>
      <c r="AD1286" s="28">
        <v>0</v>
      </c>
      <c r="AE1286" s="28">
        <v>0</v>
      </c>
      <c r="AF1286" s="28">
        <v>0</v>
      </c>
      <c r="AG1286" s="28">
        <v>0</v>
      </c>
      <c r="AH1286" s="28">
        <v>0</v>
      </c>
      <c r="AI1286" s="28">
        <v>0</v>
      </c>
      <c r="AJ1286" s="28">
        <v>0</v>
      </c>
      <c r="AK1286" s="28">
        <v>0</v>
      </c>
      <c r="AL1286" s="28">
        <v>0</v>
      </c>
      <c r="AM1286" s="28">
        <v>0</v>
      </c>
      <c r="AN1286" s="28">
        <v>0</v>
      </c>
      <c r="AO1286" s="28">
        <v>0</v>
      </c>
      <c r="AP1286" s="28">
        <v>0</v>
      </c>
      <c r="AQ1286" s="28">
        <v>0</v>
      </c>
      <c r="AR1286" s="28">
        <v>0</v>
      </c>
      <c r="AS1286" s="28">
        <v>0</v>
      </c>
      <c r="AT1286" s="28">
        <v>0</v>
      </c>
      <c r="AU1286" s="28">
        <v>0</v>
      </c>
      <c r="AV1286" s="28">
        <v>0</v>
      </c>
      <c r="AW1286" s="28">
        <v>0</v>
      </c>
      <c r="AX1286" s="28">
        <v>0</v>
      </c>
      <c r="AY1286" s="28">
        <v>0</v>
      </c>
      <c r="AZ1286" s="28">
        <v>0</v>
      </c>
      <c r="BA1286" s="28">
        <v>0</v>
      </c>
      <c r="BB1286" s="28">
        <v>0</v>
      </c>
      <c r="BC1286" s="28">
        <v>0</v>
      </c>
      <c r="BD1286" s="28">
        <v>0</v>
      </c>
      <c r="BE1286" s="28">
        <v>0</v>
      </c>
      <c r="BF1286" s="28">
        <v>0</v>
      </c>
      <c r="BG1286" s="28">
        <v>0</v>
      </c>
      <c r="BH1286" s="28">
        <v>0</v>
      </c>
      <c r="BI1286" s="28">
        <v>0</v>
      </c>
      <c r="BJ1286" s="28">
        <v>0</v>
      </c>
      <c r="BK1286" s="28">
        <v>0</v>
      </c>
      <c r="BL1286" s="28">
        <v>0</v>
      </c>
      <c r="BM1286" s="28">
        <v>0</v>
      </c>
      <c r="BN1286" s="28">
        <v>0</v>
      </c>
      <c r="BO1286" s="28">
        <v>0</v>
      </c>
      <c r="BP1286" s="28">
        <v>0</v>
      </c>
      <c r="BQ1286" s="28">
        <v>3.8180500080000002</v>
      </c>
      <c r="BR1286" s="28">
        <v>0</v>
      </c>
      <c r="BS1286" s="28">
        <v>0</v>
      </c>
      <c r="BT1286" s="28">
        <v>3.8180500080000002</v>
      </c>
      <c r="BU1286" s="28">
        <v>0</v>
      </c>
      <c r="BV1286" s="31">
        <f t="shared" si="507"/>
        <v>0</v>
      </c>
      <c r="BW1286" s="31">
        <f t="shared" si="503"/>
        <v>0</v>
      </c>
      <c r="BX1286" s="31">
        <f t="shared" si="504"/>
        <v>0</v>
      </c>
      <c r="BY1286" s="31">
        <f t="shared" si="505"/>
        <v>0</v>
      </c>
      <c r="BZ1286" s="31">
        <f t="shared" si="506"/>
        <v>0</v>
      </c>
      <c r="CA1286" s="31">
        <f t="shared" si="508"/>
        <v>3.8180500080000002</v>
      </c>
      <c r="CB1286" s="31">
        <f t="shared" si="509"/>
        <v>0</v>
      </c>
      <c r="CC1286" s="31">
        <f t="shared" si="510"/>
        <v>0</v>
      </c>
      <c r="CD1286" s="31">
        <f t="shared" si="511"/>
        <v>3.8180500080000002</v>
      </c>
      <c r="CE1286" s="31">
        <f t="shared" si="512"/>
        <v>0</v>
      </c>
      <c r="CF1286" s="85" t="s">
        <v>1403</v>
      </c>
    </row>
    <row r="1287" spans="1:84" ht="49.5" customHeight="1" x14ac:dyDescent="0.25">
      <c r="A1287" s="33" t="s">
        <v>162</v>
      </c>
      <c r="B1287" s="97" t="s">
        <v>2567</v>
      </c>
      <c r="C1287" s="98" t="s">
        <v>2568</v>
      </c>
      <c r="D1287" s="63">
        <v>2019</v>
      </c>
      <c r="E1287" s="63">
        <v>2019</v>
      </c>
      <c r="F1287" s="63" t="s">
        <v>1358</v>
      </c>
      <c r="G1287" s="64">
        <v>0</v>
      </c>
      <c r="H1287" s="64">
        <f t="shared" si="498"/>
        <v>0</v>
      </c>
      <c r="I1287" s="31" t="s">
        <v>2665</v>
      </c>
      <c r="J1287" s="31">
        <f t="shared" si="513"/>
        <v>0.11476269644024226</v>
      </c>
      <c r="K1287" s="31">
        <f t="shared" si="499"/>
        <v>0.89285377830508483</v>
      </c>
      <c r="L1287" s="31" t="s">
        <v>2624</v>
      </c>
      <c r="M1287" s="64">
        <v>0</v>
      </c>
      <c r="N1287" s="31">
        <v>0</v>
      </c>
      <c r="O1287" s="65">
        <v>0</v>
      </c>
      <c r="P1287" s="28">
        <v>0</v>
      </c>
      <c r="Q1287" s="28">
        <v>0</v>
      </c>
      <c r="R1287" s="31">
        <v>0</v>
      </c>
      <c r="S1287" s="31">
        <f t="shared" si="496"/>
        <v>0</v>
      </c>
      <c r="T1287" s="31">
        <f t="shared" si="497"/>
        <v>0.89285377830508483</v>
      </c>
      <c r="U1287" s="31">
        <f t="shared" si="502"/>
        <v>0</v>
      </c>
      <c r="V1287" s="31">
        <f t="shared" si="500"/>
        <v>0</v>
      </c>
      <c r="W1287" s="31">
        <f t="shared" si="514"/>
        <v>0.89285377830508483</v>
      </c>
      <c r="X1287" s="31">
        <v>0</v>
      </c>
      <c r="Y1287" s="28">
        <v>0</v>
      </c>
      <c r="Z1287" s="28">
        <v>0</v>
      </c>
      <c r="AA1287" s="28">
        <v>0</v>
      </c>
      <c r="AB1287" s="28">
        <v>0</v>
      </c>
      <c r="AC1287" s="28">
        <v>0</v>
      </c>
      <c r="AD1287" s="28">
        <v>0</v>
      </c>
      <c r="AE1287" s="28">
        <v>0</v>
      </c>
      <c r="AF1287" s="28">
        <v>0</v>
      </c>
      <c r="AG1287" s="28">
        <v>0</v>
      </c>
      <c r="AH1287" s="28">
        <v>0</v>
      </c>
      <c r="AI1287" s="28">
        <v>0</v>
      </c>
      <c r="AJ1287" s="28">
        <v>0</v>
      </c>
      <c r="AK1287" s="28">
        <v>0</v>
      </c>
      <c r="AL1287" s="28">
        <v>0</v>
      </c>
      <c r="AM1287" s="28">
        <v>0</v>
      </c>
      <c r="AN1287" s="28">
        <v>0</v>
      </c>
      <c r="AO1287" s="28">
        <v>0</v>
      </c>
      <c r="AP1287" s="28">
        <v>0</v>
      </c>
      <c r="AQ1287" s="28">
        <v>0</v>
      </c>
      <c r="AR1287" s="28">
        <v>0</v>
      </c>
      <c r="AS1287" s="28">
        <v>0</v>
      </c>
      <c r="AT1287" s="28">
        <v>0</v>
      </c>
      <c r="AU1287" s="28">
        <v>0</v>
      </c>
      <c r="AV1287" s="28">
        <v>0</v>
      </c>
      <c r="AW1287" s="28">
        <v>0</v>
      </c>
      <c r="AX1287" s="28">
        <v>0</v>
      </c>
      <c r="AY1287" s="28">
        <v>0</v>
      </c>
      <c r="AZ1287" s="28">
        <v>0</v>
      </c>
      <c r="BA1287" s="28">
        <v>0</v>
      </c>
      <c r="BB1287" s="28">
        <v>0</v>
      </c>
      <c r="BC1287" s="28">
        <v>0</v>
      </c>
      <c r="BD1287" s="28">
        <v>0</v>
      </c>
      <c r="BE1287" s="28">
        <v>0</v>
      </c>
      <c r="BF1287" s="28">
        <v>0</v>
      </c>
      <c r="BG1287" s="28">
        <v>0</v>
      </c>
      <c r="BH1287" s="28">
        <v>0</v>
      </c>
      <c r="BI1287" s="28">
        <v>0</v>
      </c>
      <c r="BJ1287" s="28">
        <v>0</v>
      </c>
      <c r="BK1287" s="28">
        <v>0</v>
      </c>
      <c r="BL1287" s="28">
        <v>0</v>
      </c>
      <c r="BM1287" s="28">
        <v>0</v>
      </c>
      <c r="BN1287" s="28">
        <v>0</v>
      </c>
      <c r="BO1287" s="28">
        <v>0</v>
      </c>
      <c r="BP1287" s="28">
        <v>0</v>
      </c>
      <c r="BQ1287" s="28">
        <v>0.89285377830508483</v>
      </c>
      <c r="BR1287" s="28">
        <v>0</v>
      </c>
      <c r="BS1287" s="28">
        <v>0</v>
      </c>
      <c r="BT1287" s="28">
        <v>0.89285377830508483</v>
      </c>
      <c r="BU1287" s="28">
        <v>0</v>
      </c>
      <c r="BV1287" s="31">
        <f t="shared" si="507"/>
        <v>0</v>
      </c>
      <c r="BW1287" s="31">
        <f t="shared" si="503"/>
        <v>0</v>
      </c>
      <c r="BX1287" s="31">
        <f t="shared" si="504"/>
        <v>0</v>
      </c>
      <c r="BY1287" s="31">
        <f t="shared" si="505"/>
        <v>0</v>
      </c>
      <c r="BZ1287" s="31">
        <f t="shared" si="506"/>
        <v>0</v>
      </c>
      <c r="CA1287" s="31">
        <f t="shared" si="508"/>
        <v>0.89285377830508483</v>
      </c>
      <c r="CB1287" s="31">
        <f t="shared" si="509"/>
        <v>0</v>
      </c>
      <c r="CC1287" s="31">
        <f t="shared" si="510"/>
        <v>0</v>
      </c>
      <c r="CD1287" s="31">
        <f t="shared" si="511"/>
        <v>0.89285377830508483</v>
      </c>
      <c r="CE1287" s="31">
        <f t="shared" si="512"/>
        <v>0</v>
      </c>
      <c r="CF1287" s="85" t="s">
        <v>1403</v>
      </c>
    </row>
    <row r="1288" spans="1:84" ht="49.5" customHeight="1" x14ac:dyDescent="0.25">
      <c r="A1288" s="33" t="s">
        <v>162</v>
      </c>
      <c r="B1288" s="97" t="s">
        <v>2569</v>
      </c>
      <c r="C1288" s="98" t="s">
        <v>2570</v>
      </c>
      <c r="D1288" s="63">
        <v>2019</v>
      </c>
      <c r="E1288" s="63">
        <v>2019</v>
      </c>
      <c r="F1288" s="63" t="s">
        <v>1358</v>
      </c>
      <c r="G1288" s="64">
        <v>0</v>
      </c>
      <c r="H1288" s="64">
        <f t="shared" si="498"/>
        <v>0</v>
      </c>
      <c r="I1288" s="31" t="s">
        <v>2665</v>
      </c>
      <c r="J1288" s="31">
        <f t="shared" si="513"/>
        <v>0.11476269644024226</v>
      </c>
      <c r="K1288" s="31">
        <f t="shared" si="499"/>
        <v>0.89285377830508483</v>
      </c>
      <c r="L1288" s="31" t="s">
        <v>2624</v>
      </c>
      <c r="M1288" s="64">
        <v>0</v>
      </c>
      <c r="N1288" s="31">
        <v>0</v>
      </c>
      <c r="O1288" s="65">
        <v>0</v>
      </c>
      <c r="P1288" s="28">
        <v>0</v>
      </c>
      <c r="Q1288" s="28">
        <v>0</v>
      </c>
      <c r="R1288" s="31">
        <v>0</v>
      </c>
      <c r="S1288" s="31">
        <f t="shared" si="496"/>
        <v>0</v>
      </c>
      <c r="T1288" s="31">
        <f t="shared" si="497"/>
        <v>0.89285377830508483</v>
      </c>
      <c r="U1288" s="31">
        <f t="shared" si="502"/>
        <v>0</v>
      </c>
      <c r="V1288" s="31">
        <f t="shared" si="500"/>
        <v>0</v>
      </c>
      <c r="W1288" s="31">
        <f t="shared" si="514"/>
        <v>0.89285377830508483</v>
      </c>
      <c r="X1288" s="31">
        <v>0</v>
      </c>
      <c r="Y1288" s="28">
        <v>0</v>
      </c>
      <c r="Z1288" s="28">
        <v>0</v>
      </c>
      <c r="AA1288" s="28">
        <v>0</v>
      </c>
      <c r="AB1288" s="28">
        <v>0</v>
      </c>
      <c r="AC1288" s="28">
        <v>0</v>
      </c>
      <c r="AD1288" s="28">
        <v>0</v>
      </c>
      <c r="AE1288" s="28">
        <v>0</v>
      </c>
      <c r="AF1288" s="28">
        <v>0</v>
      </c>
      <c r="AG1288" s="28">
        <v>0</v>
      </c>
      <c r="AH1288" s="28">
        <v>0</v>
      </c>
      <c r="AI1288" s="28">
        <v>0</v>
      </c>
      <c r="AJ1288" s="28">
        <v>0</v>
      </c>
      <c r="AK1288" s="28">
        <v>0</v>
      </c>
      <c r="AL1288" s="28">
        <v>0</v>
      </c>
      <c r="AM1288" s="28">
        <v>0</v>
      </c>
      <c r="AN1288" s="28">
        <v>0</v>
      </c>
      <c r="AO1288" s="28">
        <v>0</v>
      </c>
      <c r="AP1288" s="28">
        <v>0</v>
      </c>
      <c r="AQ1288" s="28">
        <v>0</v>
      </c>
      <c r="AR1288" s="28">
        <v>0</v>
      </c>
      <c r="AS1288" s="28">
        <v>0</v>
      </c>
      <c r="AT1288" s="28">
        <v>0</v>
      </c>
      <c r="AU1288" s="28">
        <v>0</v>
      </c>
      <c r="AV1288" s="28">
        <v>0</v>
      </c>
      <c r="AW1288" s="28">
        <v>0</v>
      </c>
      <c r="AX1288" s="28">
        <v>0</v>
      </c>
      <c r="AY1288" s="28">
        <v>0</v>
      </c>
      <c r="AZ1288" s="28">
        <v>0</v>
      </c>
      <c r="BA1288" s="28">
        <v>0</v>
      </c>
      <c r="BB1288" s="28">
        <v>0</v>
      </c>
      <c r="BC1288" s="28">
        <v>0</v>
      </c>
      <c r="BD1288" s="28">
        <v>0</v>
      </c>
      <c r="BE1288" s="28">
        <v>0</v>
      </c>
      <c r="BF1288" s="28">
        <v>0</v>
      </c>
      <c r="BG1288" s="28">
        <v>0</v>
      </c>
      <c r="BH1288" s="28">
        <v>0</v>
      </c>
      <c r="BI1288" s="28">
        <v>0</v>
      </c>
      <c r="BJ1288" s="28">
        <v>0</v>
      </c>
      <c r="BK1288" s="28">
        <v>0</v>
      </c>
      <c r="BL1288" s="28">
        <v>0</v>
      </c>
      <c r="BM1288" s="28">
        <v>0</v>
      </c>
      <c r="BN1288" s="28">
        <v>0</v>
      </c>
      <c r="BO1288" s="28">
        <v>0</v>
      </c>
      <c r="BP1288" s="28">
        <v>0</v>
      </c>
      <c r="BQ1288" s="28">
        <v>0.89285377830508483</v>
      </c>
      <c r="BR1288" s="28">
        <v>0</v>
      </c>
      <c r="BS1288" s="28">
        <v>0</v>
      </c>
      <c r="BT1288" s="28">
        <v>0.89285377830508483</v>
      </c>
      <c r="BU1288" s="28">
        <v>0</v>
      </c>
      <c r="BV1288" s="31">
        <f t="shared" si="507"/>
        <v>0</v>
      </c>
      <c r="BW1288" s="31">
        <f t="shared" si="503"/>
        <v>0</v>
      </c>
      <c r="BX1288" s="31">
        <f t="shared" si="504"/>
        <v>0</v>
      </c>
      <c r="BY1288" s="31">
        <f t="shared" si="505"/>
        <v>0</v>
      </c>
      <c r="BZ1288" s="31">
        <f t="shared" si="506"/>
        <v>0</v>
      </c>
      <c r="CA1288" s="31">
        <f t="shared" si="508"/>
        <v>0.89285377830508483</v>
      </c>
      <c r="CB1288" s="31">
        <f t="shared" si="509"/>
        <v>0</v>
      </c>
      <c r="CC1288" s="31">
        <f t="shared" si="510"/>
        <v>0</v>
      </c>
      <c r="CD1288" s="31">
        <f t="shared" si="511"/>
        <v>0.89285377830508483</v>
      </c>
      <c r="CE1288" s="31">
        <f t="shared" si="512"/>
        <v>0</v>
      </c>
      <c r="CF1288" s="85" t="s">
        <v>1403</v>
      </c>
    </row>
    <row r="1289" spans="1:84" ht="49.5" customHeight="1" x14ac:dyDescent="0.25">
      <c r="A1289" s="33" t="s">
        <v>162</v>
      </c>
      <c r="B1289" s="97" t="s">
        <v>2571</v>
      </c>
      <c r="C1289" s="98" t="s">
        <v>2572</v>
      </c>
      <c r="D1289" s="63">
        <v>2019</v>
      </c>
      <c r="E1289" s="63">
        <v>2019</v>
      </c>
      <c r="F1289" s="63" t="s">
        <v>1358</v>
      </c>
      <c r="G1289" s="64">
        <v>0</v>
      </c>
      <c r="H1289" s="64">
        <f t="shared" si="498"/>
        <v>0</v>
      </c>
      <c r="I1289" s="31" t="s">
        <v>2665</v>
      </c>
      <c r="J1289" s="31">
        <f t="shared" si="513"/>
        <v>0.11476269644024226</v>
      </c>
      <c r="K1289" s="31">
        <f t="shared" si="499"/>
        <v>0.89285377830508483</v>
      </c>
      <c r="L1289" s="31" t="s">
        <v>2624</v>
      </c>
      <c r="M1289" s="64">
        <v>0</v>
      </c>
      <c r="N1289" s="31">
        <v>0</v>
      </c>
      <c r="O1289" s="65">
        <v>0</v>
      </c>
      <c r="P1289" s="28">
        <v>0</v>
      </c>
      <c r="Q1289" s="28">
        <v>0</v>
      </c>
      <c r="R1289" s="31">
        <v>0</v>
      </c>
      <c r="S1289" s="31">
        <f t="shared" si="496"/>
        <v>0</v>
      </c>
      <c r="T1289" s="31">
        <f t="shared" si="497"/>
        <v>0.89285377830508483</v>
      </c>
      <c r="U1289" s="31">
        <f t="shared" si="502"/>
        <v>0</v>
      </c>
      <c r="V1289" s="31">
        <f t="shared" si="500"/>
        <v>0</v>
      </c>
      <c r="W1289" s="31">
        <f t="shared" si="514"/>
        <v>0.89285377830508483</v>
      </c>
      <c r="X1289" s="31">
        <v>0</v>
      </c>
      <c r="Y1289" s="28">
        <v>0</v>
      </c>
      <c r="Z1289" s="28">
        <v>0</v>
      </c>
      <c r="AA1289" s="28">
        <v>0</v>
      </c>
      <c r="AB1289" s="28">
        <v>0</v>
      </c>
      <c r="AC1289" s="28">
        <v>0</v>
      </c>
      <c r="AD1289" s="28">
        <v>0</v>
      </c>
      <c r="AE1289" s="28">
        <v>0</v>
      </c>
      <c r="AF1289" s="28">
        <v>0</v>
      </c>
      <c r="AG1289" s="28">
        <v>0</v>
      </c>
      <c r="AH1289" s="28">
        <v>0</v>
      </c>
      <c r="AI1289" s="28">
        <v>0</v>
      </c>
      <c r="AJ1289" s="28">
        <v>0</v>
      </c>
      <c r="AK1289" s="28">
        <v>0</v>
      </c>
      <c r="AL1289" s="28">
        <v>0</v>
      </c>
      <c r="AM1289" s="28">
        <v>0</v>
      </c>
      <c r="AN1289" s="28">
        <v>0</v>
      </c>
      <c r="AO1289" s="28">
        <v>0</v>
      </c>
      <c r="AP1289" s="28">
        <v>0</v>
      </c>
      <c r="AQ1289" s="28">
        <v>0</v>
      </c>
      <c r="AR1289" s="28">
        <v>0</v>
      </c>
      <c r="AS1289" s="28">
        <v>0</v>
      </c>
      <c r="AT1289" s="28">
        <v>0</v>
      </c>
      <c r="AU1289" s="28">
        <v>0</v>
      </c>
      <c r="AV1289" s="28">
        <v>0</v>
      </c>
      <c r="AW1289" s="28">
        <v>0</v>
      </c>
      <c r="AX1289" s="28">
        <v>0</v>
      </c>
      <c r="AY1289" s="28">
        <v>0</v>
      </c>
      <c r="AZ1289" s="28">
        <v>0</v>
      </c>
      <c r="BA1289" s="28">
        <v>0</v>
      </c>
      <c r="BB1289" s="28">
        <v>0</v>
      </c>
      <c r="BC1289" s="28">
        <v>0</v>
      </c>
      <c r="BD1289" s="28">
        <v>0</v>
      </c>
      <c r="BE1289" s="28">
        <v>0</v>
      </c>
      <c r="BF1289" s="28">
        <v>0</v>
      </c>
      <c r="BG1289" s="28">
        <v>0</v>
      </c>
      <c r="BH1289" s="28">
        <v>0</v>
      </c>
      <c r="BI1289" s="28">
        <v>0</v>
      </c>
      <c r="BJ1289" s="28">
        <v>0</v>
      </c>
      <c r="BK1289" s="28">
        <v>0</v>
      </c>
      <c r="BL1289" s="28">
        <v>0</v>
      </c>
      <c r="BM1289" s="28">
        <v>0</v>
      </c>
      <c r="BN1289" s="28">
        <v>0</v>
      </c>
      <c r="BO1289" s="28">
        <v>0</v>
      </c>
      <c r="BP1289" s="28">
        <v>0</v>
      </c>
      <c r="BQ1289" s="28">
        <v>0.89285377830508483</v>
      </c>
      <c r="BR1289" s="28">
        <v>0</v>
      </c>
      <c r="BS1289" s="28">
        <v>0</v>
      </c>
      <c r="BT1289" s="28">
        <v>0.89285377830508483</v>
      </c>
      <c r="BU1289" s="28">
        <v>0</v>
      </c>
      <c r="BV1289" s="31">
        <f t="shared" si="507"/>
        <v>0</v>
      </c>
      <c r="BW1289" s="31">
        <f t="shared" si="503"/>
        <v>0</v>
      </c>
      <c r="BX1289" s="31">
        <f t="shared" si="504"/>
        <v>0</v>
      </c>
      <c r="BY1289" s="31">
        <f t="shared" si="505"/>
        <v>0</v>
      </c>
      <c r="BZ1289" s="31">
        <f t="shared" si="506"/>
        <v>0</v>
      </c>
      <c r="CA1289" s="31">
        <f t="shared" si="508"/>
        <v>0.89285377830508483</v>
      </c>
      <c r="CB1289" s="31">
        <f t="shared" si="509"/>
        <v>0</v>
      </c>
      <c r="CC1289" s="31">
        <f t="shared" si="510"/>
        <v>0</v>
      </c>
      <c r="CD1289" s="31">
        <f t="shared" si="511"/>
        <v>0.89285377830508483</v>
      </c>
      <c r="CE1289" s="31">
        <f t="shared" si="512"/>
        <v>0</v>
      </c>
      <c r="CF1289" s="85" t="s">
        <v>1403</v>
      </c>
    </row>
    <row r="1290" spans="1:84" ht="49.5" customHeight="1" x14ac:dyDescent="0.25">
      <c r="A1290" s="33" t="s">
        <v>162</v>
      </c>
      <c r="B1290" s="97" t="s">
        <v>2573</v>
      </c>
      <c r="C1290" s="98" t="s">
        <v>2574</v>
      </c>
      <c r="D1290" s="63">
        <v>2019</v>
      </c>
      <c r="E1290" s="63">
        <v>2019</v>
      </c>
      <c r="F1290" s="63" t="s">
        <v>1358</v>
      </c>
      <c r="G1290" s="64">
        <v>0</v>
      </c>
      <c r="H1290" s="64">
        <f t="shared" si="498"/>
        <v>0</v>
      </c>
      <c r="I1290" s="31" t="s">
        <v>2665</v>
      </c>
      <c r="J1290" s="31">
        <f t="shared" si="513"/>
        <v>0.1425064470393447</v>
      </c>
      <c r="K1290" s="31">
        <f t="shared" si="499"/>
        <v>1.1087001579661018</v>
      </c>
      <c r="L1290" s="31" t="s">
        <v>2624</v>
      </c>
      <c r="M1290" s="64">
        <v>0</v>
      </c>
      <c r="N1290" s="31">
        <v>0</v>
      </c>
      <c r="O1290" s="65">
        <v>0</v>
      </c>
      <c r="P1290" s="28">
        <v>0</v>
      </c>
      <c r="Q1290" s="28">
        <v>0</v>
      </c>
      <c r="R1290" s="31">
        <v>0</v>
      </c>
      <c r="S1290" s="31">
        <f t="shared" si="496"/>
        <v>0</v>
      </c>
      <c r="T1290" s="31">
        <f t="shared" si="497"/>
        <v>1.1087001579661018</v>
      </c>
      <c r="U1290" s="31">
        <f t="shared" si="502"/>
        <v>0</v>
      </c>
      <c r="V1290" s="31">
        <f t="shared" si="500"/>
        <v>0</v>
      </c>
      <c r="W1290" s="31">
        <f t="shared" si="514"/>
        <v>1.1087001579661018</v>
      </c>
      <c r="X1290" s="31">
        <v>0</v>
      </c>
      <c r="Y1290" s="28">
        <v>0</v>
      </c>
      <c r="Z1290" s="28">
        <v>0</v>
      </c>
      <c r="AA1290" s="28">
        <v>0</v>
      </c>
      <c r="AB1290" s="28">
        <v>0</v>
      </c>
      <c r="AC1290" s="28">
        <v>0</v>
      </c>
      <c r="AD1290" s="28">
        <v>0</v>
      </c>
      <c r="AE1290" s="28">
        <v>0</v>
      </c>
      <c r="AF1290" s="28">
        <v>0</v>
      </c>
      <c r="AG1290" s="28">
        <v>0</v>
      </c>
      <c r="AH1290" s="28">
        <v>0</v>
      </c>
      <c r="AI1290" s="28">
        <v>0</v>
      </c>
      <c r="AJ1290" s="28">
        <v>0</v>
      </c>
      <c r="AK1290" s="28">
        <v>0</v>
      </c>
      <c r="AL1290" s="28">
        <v>0</v>
      </c>
      <c r="AM1290" s="28">
        <v>0</v>
      </c>
      <c r="AN1290" s="28">
        <v>0</v>
      </c>
      <c r="AO1290" s="28">
        <v>0</v>
      </c>
      <c r="AP1290" s="28">
        <v>0</v>
      </c>
      <c r="AQ1290" s="28">
        <v>0</v>
      </c>
      <c r="AR1290" s="28">
        <v>0</v>
      </c>
      <c r="AS1290" s="28">
        <v>0</v>
      </c>
      <c r="AT1290" s="28">
        <v>0</v>
      </c>
      <c r="AU1290" s="28">
        <v>0</v>
      </c>
      <c r="AV1290" s="28">
        <v>0</v>
      </c>
      <c r="AW1290" s="28">
        <v>0</v>
      </c>
      <c r="AX1290" s="28">
        <v>0</v>
      </c>
      <c r="AY1290" s="28">
        <v>0</v>
      </c>
      <c r="AZ1290" s="28">
        <v>0</v>
      </c>
      <c r="BA1290" s="28">
        <v>0</v>
      </c>
      <c r="BB1290" s="28">
        <v>0</v>
      </c>
      <c r="BC1290" s="28">
        <v>0</v>
      </c>
      <c r="BD1290" s="28">
        <v>0</v>
      </c>
      <c r="BE1290" s="28">
        <v>0</v>
      </c>
      <c r="BF1290" s="28">
        <v>0</v>
      </c>
      <c r="BG1290" s="28">
        <v>0</v>
      </c>
      <c r="BH1290" s="28">
        <v>0</v>
      </c>
      <c r="BI1290" s="28">
        <v>0</v>
      </c>
      <c r="BJ1290" s="28">
        <v>0</v>
      </c>
      <c r="BK1290" s="28">
        <v>0</v>
      </c>
      <c r="BL1290" s="28">
        <v>0</v>
      </c>
      <c r="BM1290" s="28">
        <v>0</v>
      </c>
      <c r="BN1290" s="28">
        <v>0</v>
      </c>
      <c r="BO1290" s="28">
        <v>0</v>
      </c>
      <c r="BP1290" s="28">
        <v>0</v>
      </c>
      <c r="BQ1290" s="28">
        <v>1.1087001579661018</v>
      </c>
      <c r="BR1290" s="28">
        <v>0</v>
      </c>
      <c r="BS1290" s="28">
        <v>0</v>
      </c>
      <c r="BT1290" s="28">
        <v>1.1087001579661018</v>
      </c>
      <c r="BU1290" s="28">
        <v>0</v>
      </c>
      <c r="BV1290" s="31">
        <f t="shared" si="507"/>
        <v>0</v>
      </c>
      <c r="BW1290" s="31">
        <f t="shared" si="503"/>
        <v>0</v>
      </c>
      <c r="BX1290" s="31">
        <f t="shared" si="504"/>
        <v>0</v>
      </c>
      <c r="BY1290" s="31">
        <f t="shared" si="505"/>
        <v>0</v>
      </c>
      <c r="BZ1290" s="31">
        <f t="shared" si="506"/>
        <v>0</v>
      </c>
      <c r="CA1290" s="31">
        <f t="shared" si="508"/>
        <v>1.1087001579661018</v>
      </c>
      <c r="CB1290" s="31">
        <f t="shared" si="509"/>
        <v>0</v>
      </c>
      <c r="CC1290" s="31">
        <f t="shared" si="510"/>
        <v>0</v>
      </c>
      <c r="CD1290" s="31">
        <f t="shared" si="511"/>
        <v>1.1087001579661018</v>
      </c>
      <c r="CE1290" s="31">
        <f t="shared" si="512"/>
        <v>0</v>
      </c>
      <c r="CF1290" s="85" t="s">
        <v>1403</v>
      </c>
    </row>
    <row r="1291" spans="1:84" ht="49.5" customHeight="1" x14ac:dyDescent="0.25">
      <c r="A1291" s="33" t="s">
        <v>162</v>
      </c>
      <c r="B1291" s="97" t="s">
        <v>2575</v>
      </c>
      <c r="C1291" s="98" t="s">
        <v>2576</v>
      </c>
      <c r="D1291" s="63">
        <v>2019</v>
      </c>
      <c r="E1291" s="63">
        <v>2019</v>
      </c>
      <c r="F1291" s="63" t="s">
        <v>1358</v>
      </c>
      <c r="G1291" s="64">
        <v>0</v>
      </c>
      <c r="H1291" s="64">
        <f t="shared" si="498"/>
        <v>0</v>
      </c>
      <c r="I1291" s="31" t="s">
        <v>2665</v>
      </c>
      <c r="J1291" s="31">
        <f t="shared" si="513"/>
        <v>0.65498484215938302</v>
      </c>
      <c r="K1291" s="31">
        <f t="shared" si="499"/>
        <v>5.0957820720000004</v>
      </c>
      <c r="L1291" s="31" t="s">
        <v>2624</v>
      </c>
      <c r="M1291" s="64">
        <v>0</v>
      </c>
      <c r="N1291" s="31">
        <v>0</v>
      </c>
      <c r="O1291" s="65">
        <v>0</v>
      </c>
      <c r="P1291" s="28">
        <v>0</v>
      </c>
      <c r="Q1291" s="28">
        <v>0</v>
      </c>
      <c r="R1291" s="31">
        <v>0</v>
      </c>
      <c r="S1291" s="31">
        <f t="shared" si="496"/>
        <v>0</v>
      </c>
      <c r="T1291" s="31">
        <f t="shared" si="497"/>
        <v>5.0957820720000004</v>
      </c>
      <c r="U1291" s="31">
        <f t="shared" si="502"/>
        <v>0</v>
      </c>
      <c r="V1291" s="31">
        <f t="shared" si="500"/>
        <v>0</v>
      </c>
      <c r="W1291" s="31">
        <f t="shared" si="514"/>
        <v>5.0957820720000004</v>
      </c>
      <c r="X1291" s="31">
        <v>0</v>
      </c>
      <c r="Y1291" s="28">
        <v>0</v>
      </c>
      <c r="Z1291" s="28">
        <v>0</v>
      </c>
      <c r="AA1291" s="28">
        <v>0</v>
      </c>
      <c r="AB1291" s="28">
        <v>0</v>
      </c>
      <c r="AC1291" s="28">
        <v>0</v>
      </c>
      <c r="AD1291" s="28">
        <v>0</v>
      </c>
      <c r="AE1291" s="28">
        <v>0</v>
      </c>
      <c r="AF1291" s="28">
        <v>0</v>
      </c>
      <c r="AG1291" s="28">
        <v>0</v>
      </c>
      <c r="AH1291" s="28">
        <v>0</v>
      </c>
      <c r="AI1291" s="28">
        <v>0</v>
      </c>
      <c r="AJ1291" s="28">
        <v>0</v>
      </c>
      <c r="AK1291" s="28">
        <v>0</v>
      </c>
      <c r="AL1291" s="28">
        <v>0</v>
      </c>
      <c r="AM1291" s="28">
        <v>0</v>
      </c>
      <c r="AN1291" s="28">
        <v>0</v>
      </c>
      <c r="AO1291" s="28">
        <v>0</v>
      </c>
      <c r="AP1291" s="28">
        <v>0</v>
      </c>
      <c r="AQ1291" s="28">
        <v>0</v>
      </c>
      <c r="AR1291" s="28">
        <v>0</v>
      </c>
      <c r="AS1291" s="28">
        <v>0</v>
      </c>
      <c r="AT1291" s="28">
        <v>0</v>
      </c>
      <c r="AU1291" s="28">
        <v>0</v>
      </c>
      <c r="AV1291" s="28">
        <v>0</v>
      </c>
      <c r="AW1291" s="28">
        <v>0</v>
      </c>
      <c r="AX1291" s="28">
        <v>0</v>
      </c>
      <c r="AY1291" s="28">
        <v>0</v>
      </c>
      <c r="AZ1291" s="28">
        <v>0</v>
      </c>
      <c r="BA1291" s="28">
        <v>0</v>
      </c>
      <c r="BB1291" s="28">
        <v>0</v>
      </c>
      <c r="BC1291" s="28">
        <v>0</v>
      </c>
      <c r="BD1291" s="28">
        <v>0</v>
      </c>
      <c r="BE1291" s="28">
        <v>0</v>
      </c>
      <c r="BF1291" s="28">
        <v>0</v>
      </c>
      <c r="BG1291" s="28">
        <v>0</v>
      </c>
      <c r="BH1291" s="28">
        <v>0</v>
      </c>
      <c r="BI1291" s="28">
        <v>0</v>
      </c>
      <c r="BJ1291" s="28">
        <v>0</v>
      </c>
      <c r="BK1291" s="28">
        <v>0</v>
      </c>
      <c r="BL1291" s="28">
        <v>0</v>
      </c>
      <c r="BM1291" s="28">
        <v>0</v>
      </c>
      <c r="BN1291" s="28">
        <v>0</v>
      </c>
      <c r="BO1291" s="28">
        <v>0</v>
      </c>
      <c r="BP1291" s="28">
        <v>0</v>
      </c>
      <c r="BQ1291" s="28">
        <v>5.0957820720000004</v>
      </c>
      <c r="BR1291" s="28">
        <v>0</v>
      </c>
      <c r="BS1291" s="28">
        <v>0</v>
      </c>
      <c r="BT1291" s="28">
        <v>5.0957820720000004</v>
      </c>
      <c r="BU1291" s="28">
        <v>0</v>
      </c>
      <c r="BV1291" s="31">
        <f t="shared" si="507"/>
        <v>0</v>
      </c>
      <c r="BW1291" s="31">
        <f t="shared" si="503"/>
        <v>0</v>
      </c>
      <c r="BX1291" s="31">
        <f t="shared" si="504"/>
        <v>0</v>
      </c>
      <c r="BY1291" s="31">
        <f t="shared" si="505"/>
        <v>0</v>
      </c>
      <c r="BZ1291" s="31">
        <f t="shared" si="506"/>
        <v>0</v>
      </c>
      <c r="CA1291" s="31">
        <f t="shared" si="508"/>
        <v>5.0957820720000004</v>
      </c>
      <c r="CB1291" s="31">
        <f t="shared" si="509"/>
        <v>0</v>
      </c>
      <c r="CC1291" s="31">
        <f t="shared" si="510"/>
        <v>0</v>
      </c>
      <c r="CD1291" s="31">
        <f t="shared" si="511"/>
        <v>5.0957820720000004</v>
      </c>
      <c r="CE1291" s="31">
        <f t="shared" si="512"/>
        <v>0</v>
      </c>
      <c r="CF1291" s="85" t="s">
        <v>1403</v>
      </c>
    </row>
    <row r="1292" spans="1:84" ht="49.5" customHeight="1" x14ac:dyDescent="0.25">
      <c r="A1292" s="33" t="s">
        <v>162</v>
      </c>
      <c r="B1292" s="97" t="s">
        <v>2577</v>
      </c>
      <c r="C1292" s="98" t="s">
        <v>2578</v>
      </c>
      <c r="D1292" s="63">
        <v>2019</v>
      </c>
      <c r="E1292" s="63">
        <v>2019</v>
      </c>
      <c r="F1292" s="63" t="s">
        <v>1358</v>
      </c>
      <c r="G1292" s="64">
        <v>0</v>
      </c>
      <c r="H1292" s="64">
        <f t="shared" si="498"/>
        <v>0</v>
      </c>
      <c r="I1292" s="31" t="s">
        <v>2665</v>
      </c>
      <c r="J1292" s="31">
        <f t="shared" si="513"/>
        <v>0.18469988268920745</v>
      </c>
      <c r="K1292" s="31">
        <f t="shared" si="499"/>
        <v>1.4369650873220341</v>
      </c>
      <c r="L1292" s="31" t="s">
        <v>2624</v>
      </c>
      <c r="M1292" s="64">
        <v>0</v>
      </c>
      <c r="N1292" s="31">
        <v>0</v>
      </c>
      <c r="O1292" s="65">
        <v>0</v>
      </c>
      <c r="P1292" s="28">
        <v>0</v>
      </c>
      <c r="Q1292" s="28">
        <v>0</v>
      </c>
      <c r="R1292" s="31">
        <v>0</v>
      </c>
      <c r="S1292" s="31">
        <f t="shared" si="496"/>
        <v>0</v>
      </c>
      <c r="T1292" s="31">
        <f t="shared" si="497"/>
        <v>1.4369650873220341</v>
      </c>
      <c r="U1292" s="31">
        <f t="shared" si="502"/>
        <v>0</v>
      </c>
      <c r="V1292" s="31">
        <f t="shared" si="500"/>
        <v>0</v>
      </c>
      <c r="W1292" s="31">
        <f t="shared" si="514"/>
        <v>1.4369650873220341</v>
      </c>
      <c r="X1292" s="31">
        <v>0</v>
      </c>
      <c r="Y1292" s="28">
        <v>0</v>
      </c>
      <c r="Z1292" s="28">
        <v>0</v>
      </c>
      <c r="AA1292" s="28">
        <v>0</v>
      </c>
      <c r="AB1292" s="28">
        <v>0</v>
      </c>
      <c r="AC1292" s="28">
        <v>0</v>
      </c>
      <c r="AD1292" s="28">
        <v>0</v>
      </c>
      <c r="AE1292" s="28">
        <v>0</v>
      </c>
      <c r="AF1292" s="28">
        <v>0</v>
      </c>
      <c r="AG1292" s="28">
        <v>0</v>
      </c>
      <c r="AH1292" s="28">
        <v>0</v>
      </c>
      <c r="AI1292" s="28">
        <v>0</v>
      </c>
      <c r="AJ1292" s="28">
        <v>0</v>
      </c>
      <c r="AK1292" s="28">
        <v>0</v>
      </c>
      <c r="AL1292" s="28">
        <v>0</v>
      </c>
      <c r="AM1292" s="28">
        <v>0</v>
      </c>
      <c r="AN1292" s="28">
        <v>0</v>
      </c>
      <c r="AO1292" s="28">
        <v>0</v>
      </c>
      <c r="AP1292" s="28">
        <v>0</v>
      </c>
      <c r="AQ1292" s="28">
        <v>0</v>
      </c>
      <c r="AR1292" s="28">
        <v>0</v>
      </c>
      <c r="AS1292" s="28">
        <v>0</v>
      </c>
      <c r="AT1292" s="28">
        <v>0</v>
      </c>
      <c r="AU1292" s="28">
        <v>0</v>
      </c>
      <c r="AV1292" s="28">
        <v>0</v>
      </c>
      <c r="AW1292" s="28">
        <v>0</v>
      </c>
      <c r="AX1292" s="28">
        <v>0</v>
      </c>
      <c r="AY1292" s="28">
        <v>0</v>
      </c>
      <c r="AZ1292" s="28">
        <v>0</v>
      </c>
      <c r="BA1292" s="28">
        <v>0</v>
      </c>
      <c r="BB1292" s="28">
        <v>0</v>
      </c>
      <c r="BC1292" s="28">
        <v>0</v>
      </c>
      <c r="BD1292" s="28">
        <v>0</v>
      </c>
      <c r="BE1292" s="28">
        <v>0</v>
      </c>
      <c r="BF1292" s="28">
        <v>0</v>
      </c>
      <c r="BG1292" s="28">
        <v>0</v>
      </c>
      <c r="BH1292" s="28">
        <v>0</v>
      </c>
      <c r="BI1292" s="28">
        <v>0</v>
      </c>
      <c r="BJ1292" s="28">
        <v>0</v>
      </c>
      <c r="BK1292" s="28">
        <v>0</v>
      </c>
      <c r="BL1292" s="28">
        <v>0</v>
      </c>
      <c r="BM1292" s="28">
        <v>0</v>
      </c>
      <c r="BN1292" s="28">
        <v>0</v>
      </c>
      <c r="BO1292" s="28">
        <v>0</v>
      </c>
      <c r="BP1292" s="28">
        <v>0</v>
      </c>
      <c r="BQ1292" s="28">
        <v>1.4369650873220341</v>
      </c>
      <c r="BR1292" s="28">
        <v>0</v>
      </c>
      <c r="BS1292" s="28">
        <v>0</v>
      </c>
      <c r="BT1292" s="28">
        <v>1.4369650873220341</v>
      </c>
      <c r="BU1292" s="28">
        <v>0</v>
      </c>
      <c r="BV1292" s="31">
        <f t="shared" si="507"/>
        <v>0</v>
      </c>
      <c r="BW1292" s="31">
        <f t="shared" si="503"/>
        <v>0</v>
      </c>
      <c r="BX1292" s="31">
        <f t="shared" si="504"/>
        <v>0</v>
      </c>
      <c r="BY1292" s="31">
        <f t="shared" si="505"/>
        <v>0</v>
      </c>
      <c r="BZ1292" s="31">
        <f t="shared" si="506"/>
        <v>0</v>
      </c>
      <c r="CA1292" s="31">
        <f t="shared" si="508"/>
        <v>1.4369650873220341</v>
      </c>
      <c r="CB1292" s="31">
        <f t="shared" si="509"/>
        <v>0</v>
      </c>
      <c r="CC1292" s="31">
        <f t="shared" si="510"/>
        <v>0</v>
      </c>
      <c r="CD1292" s="31">
        <f t="shared" si="511"/>
        <v>1.4369650873220341</v>
      </c>
      <c r="CE1292" s="31">
        <f t="shared" si="512"/>
        <v>0</v>
      </c>
      <c r="CF1292" s="85" t="s">
        <v>1403</v>
      </c>
    </row>
    <row r="1293" spans="1:84" ht="49.5" customHeight="1" x14ac:dyDescent="0.25">
      <c r="A1293" s="33" t="s">
        <v>162</v>
      </c>
      <c r="B1293" s="97" t="s">
        <v>2579</v>
      </c>
      <c r="C1293" s="98" t="s">
        <v>2556</v>
      </c>
      <c r="D1293" s="63">
        <v>2019</v>
      </c>
      <c r="E1293" s="63">
        <v>2019</v>
      </c>
      <c r="F1293" s="63" t="s">
        <v>1358</v>
      </c>
      <c r="G1293" s="64">
        <v>0</v>
      </c>
      <c r="H1293" s="64">
        <f t="shared" si="498"/>
        <v>0</v>
      </c>
      <c r="I1293" s="31" t="s">
        <v>2665</v>
      </c>
      <c r="J1293" s="31">
        <f t="shared" si="513"/>
        <v>0.17062283753213367</v>
      </c>
      <c r="K1293" s="31">
        <f t="shared" si="499"/>
        <v>1.327445676</v>
      </c>
      <c r="L1293" s="31" t="s">
        <v>2624</v>
      </c>
      <c r="M1293" s="64">
        <v>0</v>
      </c>
      <c r="N1293" s="31">
        <v>0</v>
      </c>
      <c r="O1293" s="65">
        <v>0</v>
      </c>
      <c r="P1293" s="28">
        <v>0</v>
      </c>
      <c r="Q1293" s="28">
        <v>0</v>
      </c>
      <c r="R1293" s="31">
        <v>0</v>
      </c>
      <c r="S1293" s="31">
        <f t="shared" si="496"/>
        <v>0</v>
      </c>
      <c r="T1293" s="31">
        <f t="shared" si="497"/>
        <v>1.327445676</v>
      </c>
      <c r="U1293" s="31">
        <f t="shared" si="502"/>
        <v>0</v>
      </c>
      <c r="V1293" s="31">
        <f t="shared" si="500"/>
        <v>0</v>
      </c>
      <c r="W1293" s="31">
        <f t="shared" si="514"/>
        <v>1.327445676</v>
      </c>
      <c r="X1293" s="31">
        <v>0</v>
      </c>
      <c r="Y1293" s="28">
        <v>0</v>
      </c>
      <c r="Z1293" s="28">
        <v>0</v>
      </c>
      <c r="AA1293" s="28">
        <v>0</v>
      </c>
      <c r="AB1293" s="28">
        <v>0</v>
      </c>
      <c r="AC1293" s="28">
        <v>0</v>
      </c>
      <c r="AD1293" s="28">
        <v>0</v>
      </c>
      <c r="AE1293" s="28">
        <v>0</v>
      </c>
      <c r="AF1293" s="28">
        <v>0</v>
      </c>
      <c r="AG1293" s="28">
        <v>0</v>
      </c>
      <c r="AH1293" s="28">
        <v>0</v>
      </c>
      <c r="AI1293" s="28">
        <v>0</v>
      </c>
      <c r="AJ1293" s="28">
        <v>0</v>
      </c>
      <c r="AK1293" s="28">
        <v>0</v>
      </c>
      <c r="AL1293" s="28">
        <v>0</v>
      </c>
      <c r="AM1293" s="28">
        <v>0</v>
      </c>
      <c r="AN1293" s="28">
        <v>0</v>
      </c>
      <c r="AO1293" s="28">
        <v>0</v>
      </c>
      <c r="AP1293" s="28">
        <v>0</v>
      </c>
      <c r="AQ1293" s="28">
        <v>0</v>
      </c>
      <c r="AR1293" s="28">
        <v>0</v>
      </c>
      <c r="AS1293" s="28">
        <v>0</v>
      </c>
      <c r="AT1293" s="28">
        <v>0</v>
      </c>
      <c r="AU1293" s="28">
        <v>0</v>
      </c>
      <c r="AV1293" s="28">
        <v>0</v>
      </c>
      <c r="AW1293" s="28">
        <v>0</v>
      </c>
      <c r="AX1293" s="28">
        <v>0</v>
      </c>
      <c r="AY1293" s="28">
        <v>0</v>
      </c>
      <c r="AZ1293" s="28">
        <v>0</v>
      </c>
      <c r="BA1293" s="28">
        <v>0</v>
      </c>
      <c r="BB1293" s="28">
        <v>0</v>
      </c>
      <c r="BC1293" s="28">
        <v>0</v>
      </c>
      <c r="BD1293" s="28">
        <v>0</v>
      </c>
      <c r="BE1293" s="28">
        <v>0</v>
      </c>
      <c r="BF1293" s="28">
        <v>0</v>
      </c>
      <c r="BG1293" s="28">
        <v>0</v>
      </c>
      <c r="BH1293" s="28">
        <v>0</v>
      </c>
      <c r="BI1293" s="28">
        <v>0</v>
      </c>
      <c r="BJ1293" s="28">
        <v>0</v>
      </c>
      <c r="BK1293" s="28">
        <v>0</v>
      </c>
      <c r="BL1293" s="28">
        <v>0</v>
      </c>
      <c r="BM1293" s="28">
        <v>0</v>
      </c>
      <c r="BN1293" s="28">
        <v>0</v>
      </c>
      <c r="BO1293" s="28">
        <v>0</v>
      </c>
      <c r="BP1293" s="28">
        <v>0</v>
      </c>
      <c r="BQ1293" s="28">
        <v>1.327445676</v>
      </c>
      <c r="BR1293" s="28">
        <v>0</v>
      </c>
      <c r="BS1293" s="28">
        <v>0</v>
      </c>
      <c r="BT1293" s="28">
        <v>1.327445676</v>
      </c>
      <c r="BU1293" s="28">
        <v>0</v>
      </c>
      <c r="BV1293" s="31">
        <f t="shared" si="507"/>
        <v>0</v>
      </c>
      <c r="BW1293" s="31">
        <f t="shared" si="503"/>
        <v>0</v>
      </c>
      <c r="BX1293" s="31">
        <f t="shared" si="504"/>
        <v>0</v>
      </c>
      <c r="BY1293" s="31">
        <f t="shared" si="505"/>
        <v>0</v>
      </c>
      <c r="BZ1293" s="31">
        <f t="shared" si="506"/>
        <v>0</v>
      </c>
      <c r="CA1293" s="31">
        <f t="shared" si="508"/>
        <v>1.327445676</v>
      </c>
      <c r="CB1293" s="31">
        <f t="shared" si="509"/>
        <v>0</v>
      </c>
      <c r="CC1293" s="31">
        <f t="shared" si="510"/>
        <v>0</v>
      </c>
      <c r="CD1293" s="31">
        <f t="shared" si="511"/>
        <v>1.327445676</v>
      </c>
      <c r="CE1293" s="31">
        <f t="shared" si="512"/>
        <v>0</v>
      </c>
      <c r="CF1293" s="85" t="s">
        <v>1403</v>
      </c>
    </row>
    <row r="1294" spans="1:84" ht="49.5" customHeight="1" x14ac:dyDescent="0.25">
      <c r="A1294" s="33" t="s">
        <v>162</v>
      </c>
      <c r="B1294" s="97" t="s">
        <v>2580</v>
      </c>
      <c r="C1294" s="98" t="s">
        <v>2558</v>
      </c>
      <c r="D1294" s="63">
        <v>2019</v>
      </c>
      <c r="E1294" s="63">
        <v>2019</v>
      </c>
      <c r="F1294" s="63" t="s">
        <v>1358</v>
      </c>
      <c r="G1294" s="64">
        <v>0</v>
      </c>
      <c r="H1294" s="64">
        <f t="shared" si="498"/>
        <v>0</v>
      </c>
      <c r="I1294" s="31" t="s">
        <v>2665</v>
      </c>
      <c r="J1294" s="31">
        <f>K1294/6.75</f>
        <v>0.66803808588510927</v>
      </c>
      <c r="K1294" s="31">
        <f t="shared" si="499"/>
        <v>4.5092570797244873</v>
      </c>
      <c r="L1294" s="31" t="s">
        <v>2624</v>
      </c>
      <c r="M1294" s="64">
        <v>0</v>
      </c>
      <c r="N1294" s="31">
        <v>0</v>
      </c>
      <c r="O1294" s="65"/>
      <c r="P1294" s="28"/>
      <c r="Q1294" s="28"/>
      <c r="R1294" s="31"/>
      <c r="S1294" s="31">
        <f t="shared" si="496"/>
        <v>0</v>
      </c>
      <c r="T1294" s="31">
        <f t="shared" si="497"/>
        <v>4.5092570797244873</v>
      </c>
      <c r="U1294" s="31">
        <f t="shared" si="502"/>
        <v>0</v>
      </c>
      <c r="V1294" s="31">
        <f t="shared" si="500"/>
        <v>0</v>
      </c>
      <c r="W1294" s="31">
        <f t="shared" si="514"/>
        <v>4.5092570797244873</v>
      </c>
      <c r="X1294" s="31">
        <v>0</v>
      </c>
      <c r="Y1294" s="28">
        <v>0</v>
      </c>
      <c r="Z1294" s="28">
        <v>0</v>
      </c>
      <c r="AA1294" s="28">
        <v>0</v>
      </c>
      <c r="AB1294" s="28">
        <v>0</v>
      </c>
      <c r="AC1294" s="28">
        <v>0</v>
      </c>
      <c r="AD1294" s="28">
        <v>0</v>
      </c>
      <c r="AE1294" s="28">
        <v>0</v>
      </c>
      <c r="AF1294" s="28">
        <v>0</v>
      </c>
      <c r="AG1294" s="28">
        <v>0</v>
      </c>
      <c r="AH1294" s="28">
        <v>0</v>
      </c>
      <c r="AI1294" s="28">
        <v>0</v>
      </c>
      <c r="AJ1294" s="28">
        <v>0</v>
      </c>
      <c r="AK1294" s="28">
        <v>0</v>
      </c>
      <c r="AL1294" s="28">
        <v>0</v>
      </c>
      <c r="AM1294" s="28">
        <v>0</v>
      </c>
      <c r="AN1294" s="28">
        <v>0</v>
      </c>
      <c r="AO1294" s="28">
        <v>0</v>
      </c>
      <c r="AP1294" s="28">
        <v>0</v>
      </c>
      <c r="AQ1294" s="28">
        <v>0</v>
      </c>
      <c r="AR1294" s="28">
        <v>0</v>
      </c>
      <c r="AS1294" s="28">
        <v>0</v>
      </c>
      <c r="AT1294" s="28">
        <v>0</v>
      </c>
      <c r="AU1294" s="28">
        <v>0</v>
      </c>
      <c r="AV1294" s="28">
        <v>0</v>
      </c>
      <c r="AW1294" s="28">
        <v>0</v>
      </c>
      <c r="AX1294" s="28">
        <v>0</v>
      </c>
      <c r="AY1294" s="28">
        <v>0</v>
      </c>
      <c r="AZ1294" s="28">
        <v>0</v>
      </c>
      <c r="BA1294" s="28">
        <v>0</v>
      </c>
      <c r="BB1294" s="28">
        <v>0</v>
      </c>
      <c r="BC1294" s="28">
        <v>0</v>
      </c>
      <c r="BD1294" s="28">
        <v>0</v>
      </c>
      <c r="BE1294" s="28">
        <v>0</v>
      </c>
      <c r="BF1294" s="28">
        <v>0</v>
      </c>
      <c r="BG1294" s="28">
        <v>0</v>
      </c>
      <c r="BH1294" s="28">
        <v>0</v>
      </c>
      <c r="BI1294" s="28">
        <v>0</v>
      </c>
      <c r="BJ1294" s="28">
        <v>0</v>
      </c>
      <c r="BK1294" s="28">
        <v>0</v>
      </c>
      <c r="BL1294" s="28">
        <v>0</v>
      </c>
      <c r="BM1294" s="28">
        <v>0</v>
      </c>
      <c r="BN1294" s="28">
        <v>0</v>
      </c>
      <c r="BO1294" s="28">
        <v>0</v>
      </c>
      <c r="BP1294" s="28">
        <v>0</v>
      </c>
      <c r="BQ1294" s="28">
        <v>4.5092570797244873</v>
      </c>
      <c r="BR1294" s="28">
        <v>0</v>
      </c>
      <c r="BS1294" s="28">
        <v>0</v>
      </c>
      <c r="BT1294" s="28">
        <v>4.5092570797244873</v>
      </c>
      <c r="BU1294" s="28">
        <v>0</v>
      </c>
      <c r="BV1294" s="31">
        <f t="shared" si="507"/>
        <v>0</v>
      </c>
      <c r="BW1294" s="31">
        <f t="shared" si="503"/>
        <v>0</v>
      </c>
      <c r="BX1294" s="31">
        <f t="shared" si="504"/>
        <v>0</v>
      </c>
      <c r="BY1294" s="31">
        <f t="shared" si="505"/>
        <v>0</v>
      </c>
      <c r="BZ1294" s="31">
        <f t="shared" si="506"/>
        <v>0</v>
      </c>
      <c r="CA1294" s="31">
        <f t="shared" si="508"/>
        <v>4.5092570797244873</v>
      </c>
      <c r="CB1294" s="31">
        <f t="shared" si="509"/>
        <v>0</v>
      </c>
      <c r="CC1294" s="31">
        <f t="shared" si="510"/>
        <v>0</v>
      </c>
      <c r="CD1294" s="31">
        <f t="shared" si="511"/>
        <v>4.5092570797244873</v>
      </c>
      <c r="CE1294" s="31">
        <f t="shared" si="512"/>
        <v>0</v>
      </c>
      <c r="CF1294" s="85" t="s">
        <v>1403</v>
      </c>
    </row>
    <row r="1295" spans="1:84" ht="49.5" customHeight="1" x14ac:dyDescent="0.25">
      <c r="A1295" s="7" t="s">
        <v>162</v>
      </c>
      <c r="B1295" s="17" t="s">
        <v>1290</v>
      </c>
      <c r="C1295" s="8" t="s">
        <v>1291</v>
      </c>
      <c r="D1295" s="63">
        <v>2019</v>
      </c>
      <c r="E1295" s="63">
        <v>2019</v>
      </c>
      <c r="F1295" s="63" t="s">
        <v>1358</v>
      </c>
      <c r="G1295" s="64">
        <v>0.19721270588235293</v>
      </c>
      <c r="H1295" s="64">
        <f t="shared" si="498"/>
        <v>1.2069417599999999</v>
      </c>
      <c r="I1295" s="31" t="s">
        <v>1314</v>
      </c>
      <c r="J1295" s="31">
        <v>0</v>
      </c>
      <c r="K1295" s="31">
        <f t="shared" si="499"/>
        <v>0</v>
      </c>
      <c r="L1295" s="31" t="s">
        <v>1314</v>
      </c>
      <c r="M1295" s="64">
        <v>0</v>
      </c>
      <c r="N1295" s="31">
        <v>0</v>
      </c>
      <c r="O1295" s="65">
        <v>1.9793844863999996</v>
      </c>
      <c r="P1295" s="28">
        <v>2.2762921593599996</v>
      </c>
      <c r="Q1295" s="28">
        <v>0</v>
      </c>
      <c r="R1295" s="31">
        <v>0</v>
      </c>
      <c r="S1295" s="31">
        <f t="shared" si="496"/>
        <v>1.2069417599999999</v>
      </c>
      <c r="T1295" s="31">
        <f t="shared" si="497"/>
        <v>0</v>
      </c>
      <c r="U1295" s="31">
        <f t="shared" si="502"/>
        <v>1.2069417599999999</v>
      </c>
      <c r="V1295" s="31">
        <f t="shared" si="500"/>
        <v>1.2069417599999999</v>
      </c>
      <c r="W1295" s="31">
        <f t="shared" si="514"/>
        <v>0</v>
      </c>
      <c r="X1295" s="31">
        <v>0</v>
      </c>
      <c r="Y1295" s="28">
        <v>0</v>
      </c>
      <c r="Z1295" s="28">
        <v>0</v>
      </c>
      <c r="AA1295" s="28">
        <v>0</v>
      </c>
      <c r="AB1295" s="28">
        <v>0</v>
      </c>
      <c r="AC1295" s="28">
        <v>0</v>
      </c>
      <c r="AD1295" s="28">
        <v>0</v>
      </c>
      <c r="AE1295" s="28">
        <v>0</v>
      </c>
      <c r="AF1295" s="28">
        <v>0</v>
      </c>
      <c r="AG1295" s="28">
        <v>0</v>
      </c>
      <c r="AH1295" s="28">
        <v>0</v>
      </c>
      <c r="AI1295" s="28">
        <v>0</v>
      </c>
      <c r="AJ1295" s="28">
        <v>0</v>
      </c>
      <c r="AK1295" s="28">
        <v>0</v>
      </c>
      <c r="AL1295" s="28">
        <v>0</v>
      </c>
      <c r="AM1295" s="28">
        <v>0</v>
      </c>
      <c r="AN1295" s="28">
        <v>0</v>
      </c>
      <c r="AO1295" s="28">
        <v>0</v>
      </c>
      <c r="AP1295" s="28">
        <v>0</v>
      </c>
      <c r="AQ1295" s="28">
        <v>0</v>
      </c>
      <c r="AR1295" s="28">
        <v>0</v>
      </c>
      <c r="AS1295" s="28">
        <v>0</v>
      </c>
      <c r="AT1295" s="28">
        <v>0</v>
      </c>
      <c r="AU1295" s="28">
        <v>0</v>
      </c>
      <c r="AV1295" s="28">
        <v>0</v>
      </c>
      <c r="AW1295" s="28">
        <v>0</v>
      </c>
      <c r="AX1295" s="28">
        <v>0</v>
      </c>
      <c r="AY1295" s="28">
        <v>0</v>
      </c>
      <c r="AZ1295" s="28">
        <v>0</v>
      </c>
      <c r="BA1295" s="28">
        <v>0</v>
      </c>
      <c r="BB1295" s="28">
        <v>0</v>
      </c>
      <c r="BC1295" s="28">
        <v>0</v>
      </c>
      <c r="BD1295" s="28">
        <v>0</v>
      </c>
      <c r="BE1295" s="28">
        <v>0</v>
      </c>
      <c r="BF1295" s="28">
        <v>0</v>
      </c>
      <c r="BG1295" s="28">
        <v>0</v>
      </c>
      <c r="BH1295" s="28">
        <v>0</v>
      </c>
      <c r="BI1295" s="28">
        <v>0</v>
      </c>
      <c r="BJ1295" s="28">
        <v>0</v>
      </c>
      <c r="BK1295" s="28">
        <v>0</v>
      </c>
      <c r="BL1295" s="28">
        <v>1.2069417599999999</v>
      </c>
      <c r="BM1295" s="28">
        <v>0</v>
      </c>
      <c r="BN1295" s="28">
        <v>0</v>
      </c>
      <c r="BO1295" s="28">
        <v>1.2069417599999999</v>
      </c>
      <c r="BP1295" s="28">
        <v>0</v>
      </c>
      <c r="BQ1295" s="28">
        <v>0</v>
      </c>
      <c r="BR1295" s="28">
        <v>0</v>
      </c>
      <c r="BS1295" s="28">
        <v>0</v>
      </c>
      <c r="BT1295" s="28">
        <v>0</v>
      </c>
      <c r="BU1295" s="28">
        <v>0</v>
      </c>
      <c r="BV1295" s="31">
        <f t="shared" si="507"/>
        <v>1.2069417599999999</v>
      </c>
      <c r="BW1295" s="31">
        <f t="shared" si="503"/>
        <v>0</v>
      </c>
      <c r="BX1295" s="31">
        <f t="shared" si="504"/>
        <v>0</v>
      </c>
      <c r="BY1295" s="31">
        <f t="shared" si="505"/>
        <v>1.2069417599999999</v>
      </c>
      <c r="BZ1295" s="31">
        <f t="shared" si="506"/>
        <v>0</v>
      </c>
      <c r="CA1295" s="31">
        <f t="shared" si="508"/>
        <v>0</v>
      </c>
      <c r="CB1295" s="31">
        <f t="shared" si="509"/>
        <v>0</v>
      </c>
      <c r="CC1295" s="31">
        <f t="shared" si="510"/>
        <v>0</v>
      </c>
      <c r="CD1295" s="31">
        <f t="shared" si="511"/>
        <v>0</v>
      </c>
      <c r="CE1295" s="31">
        <f t="shared" si="512"/>
        <v>0</v>
      </c>
      <c r="CF1295" s="85" t="s">
        <v>1972</v>
      </c>
    </row>
    <row r="1296" spans="1:84" ht="49.5" customHeight="1" x14ac:dyDescent="0.25">
      <c r="A1296" s="7" t="s">
        <v>162</v>
      </c>
      <c r="B1296" s="17" t="s">
        <v>1292</v>
      </c>
      <c r="C1296" s="8" t="s">
        <v>1293</v>
      </c>
      <c r="D1296" s="63">
        <v>2019</v>
      </c>
      <c r="E1296" s="63">
        <v>2019</v>
      </c>
      <c r="F1296" s="63" t="s">
        <v>1358</v>
      </c>
      <c r="G1296" s="64">
        <v>0.40034179294117639</v>
      </c>
      <c r="H1296" s="64">
        <f t="shared" si="498"/>
        <v>2.4500917727999996</v>
      </c>
      <c r="I1296" s="31" t="s">
        <v>1314</v>
      </c>
      <c r="J1296" s="31">
        <v>0</v>
      </c>
      <c r="K1296" s="31">
        <f t="shared" si="499"/>
        <v>0</v>
      </c>
      <c r="L1296" s="31" t="s">
        <v>1314</v>
      </c>
      <c r="M1296" s="64">
        <v>0</v>
      </c>
      <c r="N1296" s="31">
        <v>0</v>
      </c>
      <c r="O1296" s="65">
        <v>4.018150507391999</v>
      </c>
      <c r="P1296" s="28">
        <v>4.6208730835007987</v>
      </c>
      <c r="Q1296" s="28">
        <v>0</v>
      </c>
      <c r="R1296" s="31">
        <v>0</v>
      </c>
      <c r="S1296" s="31">
        <f t="shared" si="496"/>
        <v>2.4500917727999996</v>
      </c>
      <c r="T1296" s="31">
        <f t="shared" si="497"/>
        <v>0</v>
      </c>
      <c r="U1296" s="31">
        <f t="shared" si="502"/>
        <v>2.4500917727999996</v>
      </c>
      <c r="V1296" s="31">
        <f t="shared" si="500"/>
        <v>2.4500917727999996</v>
      </c>
      <c r="W1296" s="31">
        <f t="shared" si="514"/>
        <v>0</v>
      </c>
      <c r="X1296" s="31">
        <v>0</v>
      </c>
      <c r="Y1296" s="28">
        <v>0</v>
      </c>
      <c r="Z1296" s="28">
        <v>0</v>
      </c>
      <c r="AA1296" s="28">
        <v>0</v>
      </c>
      <c r="AB1296" s="28">
        <v>0</v>
      </c>
      <c r="AC1296" s="28">
        <v>0</v>
      </c>
      <c r="AD1296" s="28">
        <v>0</v>
      </c>
      <c r="AE1296" s="28">
        <v>0</v>
      </c>
      <c r="AF1296" s="28">
        <v>0</v>
      </c>
      <c r="AG1296" s="28">
        <v>0</v>
      </c>
      <c r="AH1296" s="28">
        <v>0</v>
      </c>
      <c r="AI1296" s="28">
        <v>0</v>
      </c>
      <c r="AJ1296" s="28">
        <v>0</v>
      </c>
      <c r="AK1296" s="28">
        <v>0</v>
      </c>
      <c r="AL1296" s="28">
        <v>0</v>
      </c>
      <c r="AM1296" s="28">
        <v>0</v>
      </c>
      <c r="AN1296" s="28">
        <v>0</v>
      </c>
      <c r="AO1296" s="28">
        <v>0</v>
      </c>
      <c r="AP1296" s="28">
        <v>0</v>
      </c>
      <c r="AQ1296" s="28">
        <v>0</v>
      </c>
      <c r="AR1296" s="28">
        <v>0</v>
      </c>
      <c r="AS1296" s="28">
        <v>0</v>
      </c>
      <c r="AT1296" s="28">
        <v>0</v>
      </c>
      <c r="AU1296" s="28">
        <v>0</v>
      </c>
      <c r="AV1296" s="28">
        <v>0</v>
      </c>
      <c r="AW1296" s="28">
        <v>0</v>
      </c>
      <c r="AX1296" s="28">
        <v>0</v>
      </c>
      <c r="AY1296" s="28">
        <v>0</v>
      </c>
      <c r="AZ1296" s="28">
        <v>0</v>
      </c>
      <c r="BA1296" s="28">
        <v>0</v>
      </c>
      <c r="BB1296" s="28">
        <v>0</v>
      </c>
      <c r="BC1296" s="28">
        <v>0</v>
      </c>
      <c r="BD1296" s="28">
        <v>0</v>
      </c>
      <c r="BE1296" s="28">
        <v>0</v>
      </c>
      <c r="BF1296" s="28">
        <v>0</v>
      </c>
      <c r="BG1296" s="28">
        <v>0</v>
      </c>
      <c r="BH1296" s="28">
        <v>0</v>
      </c>
      <c r="BI1296" s="28">
        <v>0</v>
      </c>
      <c r="BJ1296" s="28">
        <v>0</v>
      </c>
      <c r="BK1296" s="28">
        <v>0</v>
      </c>
      <c r="BL1296" s="28">
        <v>2.4500917727999996</v>
      </c>
      <c r="BM1296" s="28">
        <v>0</v>
      </c>
      <c r="BN1296" s="28">
        <v>0</v>
      </c>
      <c r="BO1296" s="28">
        <v>2.4500917727999996</v>
      </c>
      <c r="BP1296" s="28">
        <v>0</v>
      </c>
      <c r="BQ1296" s="28">
        <v>0</v>
      </c>
      <c r="BR1296" s="28">
        <v>0</v>
      </c>
      <c r="BS1296" s="28">
        <v>0</v>
      </c>
      <c r="BT1296" s="28">
        <v>0</v>
      </c>
      <c r="BU1296" s="28">
        <v>0</v>
      </c>
      <c r="BV1296" s="31">
        <f t="shared" si="507"/>
        <v>2.4500917727999996</v>
      </c>
      <c r="BW1296" s="31">
        <f t="shared" si="503"/>
        <v>0</v>
      </c>
      <c r="BX1296" s="31">
        <f t="shared" si="504"/>
        <v>0</v>
      </c>
      <c r="BY1296" s="31">
        <f t="shared" si="505"/>
        <v>2.4500917727999996</v>
      </c>
      <c r="BZ1296" s="31">
        <f t="shared" si="506"/>
        <v>0</v>
      </c>
      <c r="CA1296" s="31">
        <f t="shared" si="508"/>
        <v>0</v>
      </c>
      <c r="CB1296" s="31">
        <f t="shared" si="509"/>
        <v>0</v>
      </c>
      <c r="CC1296" s="31">
        <f t="shared" si="510"/>
        <v>0</v>
      </c>
      <c r="CD1296" s="31">
        <f t="shared" si="511"/>
        <v>0</v>
      </c>
      <c r="CE1296" s="31">
        <f t="shared" si="512"/>
        <v>0</v>
      </c>
      <c r="CF1296" s="85" t="s">
        <v>1972</v>
      </c>
    </row>
    <row r="1297" spans="1:84" ht="49.5" customHeight="1" x14ac:dyDescent="0.25">
      <c r="A1297" s="7" t="s">
        <v>162</v>
      </c>
      <c r="B1297" s="17" t="s">
        <v>1294</v>
      </c>
      <c r="C1297" s="8" t="s">
        <v>1295</v>
      </c>
      <c r="D1297" s="63">
        <v>2019</v>
      </c>
      <c r="E1297" s="63">
        <v>2019</v>
      </c>
      <c r="F1297" s="63" t="s">
        <v>1358</v>
      </c>
      <c r="G1297" s="64">
        <v>6.5737568627450976E-2</v>
      </c>
      <c r="H1297" s="64">
        <f t="shared" si="498"/>
        <v>0.40231391999999999</v>
      </c>
      <c r="I1297" s="31" t="s">
        <v>1314</v>
      </c>
      <c r="J1297" s="31">
        <v>0</v>
      </c>
      <c r="K1297" s="31">
        <f t="shared" si="499"/>
        <v>0</v>
      </c>
      <c r="L1297" s="31" t="s">
        <v>1314</v>
      </c>
      <c r="M1297" s="64">
        <v>0</v>
      </c>
      <c r="N1297" s="31">
        <v>0</v>
      </c>
      <c r="O1297" s="65">
        <v>0.65979482879999996</v>
      </c>
      <c r="P1297" s="28">
        <v>0.75876405311999984</v>
      </c>
      <c r="Q1297" s="28">
        <v>0</v>
      </c>
      <c r="R1297" s="31">
        <v>0</v>
      </c>
      <c r="S1297" s="31">
        <f t="shared" si="496"/>
        <v>0.40231391999999999</v>
      </c>
      <c r="T1297" s="31">
        <f t="shared" si="497"/>
        <v>0</v>
      </c>
      <c r="U1297" s="31">
        <f t="shared" si="502"/>
        <v>0.40231391999999999</v>
      </c>
      <c r="V1297" s="31">
        <f t="shared" si="500"/>
        <v>0.40231391999999999</v>
      </c>
      <c r="W1297" s="31">
        <f t="shared" si="514"/>
        <v>0</v>
      </c>
      <c r="X1297" s="31">
        <v>0</v>
      </c>
      <c r="Y1297" s="28">
        <v>0</v>
      </c>
      <c r="Z1297" s="28">
        <v>0</v>
      </c>
      <c r="AA1297" s="28">
        <v>0</v>
      </c>
      <c r="AB1297" s="28">
        <v>0</v>
      </c>
      <c r="AC1297" s="28">
        <v>0</v>
      </c>
      <c r="AD1297" s="28">
        <v>0</v>
      </c>
      <c r="AE1297" s="28">
        <v>0</v>
      </c>
      <c r="AF1297" s="28">
        <v>0</v>
      </c>
      <c r="AG1297" s="28">
        <v>0</v>
      </c>
      <c r="AH1297" s="28">
        <v>0</v>
      </c>
      <c r="AI1297" s="28">
        <v>0</v>
      </c>
      <c r="AJ1297" s="28">
        <v>0</v>
      </c>
      <c r="AK1297" s="28">
        <v>0</v>
      </c>
      <c r="AL1297" s="28">
        <v>0</v>
      </c>
      <c r="AM1297" s="28">
        <v>0</v>
      </c>
      <c r="AN1297" s="28">
        <v>0</v>
      </c>
      <c r="AO1297" s="28">
        <v>0</v>
      </c>
      <c r="AP1297" s="28">
        <v>0</v>
      </c>
      <c r="AQ1297" s="28">
        <v>0</v>
      </c>
      <c r="AR1297" s="28">
        <v>0</v>
      </c>
      <c r="AS1297" s="28">
        <v>0</v>
      </c>
      <c r="AT1297" s="28">
        <v>0</v>
      </c>
      <c r="AU1297" s="28">
        <v>0</v>
      </c>
      <c r="AV1297" s="28">
        <v>0</v>
      </c>
      <c r="AW1297" s="28">
        <v>0</v>
      </c>
      <c r="AX1297" s="28">
        <v>0</v>
      </c>
      <c r="AY1297" s="28">
        <v>0</v>
      </c>
      <c r="AZ1297" s="28">
        <v>0</v>
      </c>
      <c r="BA1297" s="28">
        <v>0</v>
      </c>
      <c r="BB1297" s="28">
        <v>0</v>
      </c>
      <c r="BC1297" s="28">
        <v>0</v>
      </c>
      <c r="BD1297" s="28">
        <v>0</v>
      </c>
      <c r="BE1297" s="28">
        <v>0</v>
      </c>
      <c r="BF1297" s="28">
        <v>0</v>
      </c>
      <c r="BG1297" s="28">
        <v>0</v>
      </c>
      <c r="BH1297" s="28">
        <v>0</v>
      </c>
      <c r="BI1297" s="28">
        <v>0</v>
      </c>
      <c r="BJ1297" s="28">
        <v>0</v>
      </c>
      <c r="BK1297" s="28">
        <v>0</v>
      </c>
      <c r="BL1297" s="28">
        <v>0.40231391999999999</v>
      </c>
      <c r="BM1297" s="28">
        <v>0</v>
      </c>
      <c r="BN1297" s="28">
        <v>0</v>
      </c>
      <c r="BO1297" s="28">
        <v>0.40231391999999999</v>
      </c>
      <c r="BP1297" s="28">
        <v>0</v>
      </c>
      <c r="BQ1297" s="28">
        <v>0</v>
      </c>
      <c r="BR1297" s="28">
        <v>0</v>
      </c>
      <c r="BS1297" s="28">
        <v>0</v>
      </c>
      <c r="BT1297" s="28">
        <v>0</v>
      </c>
      <c r="BU1297" s="28">
        <v>0</v>
      </c>
      <c r="BV1297" s="31">
        <f t="shared" si="507"/>
        <v>0.40231391999999999</v>
      </c>
      <c r="BW1297" s="31">
        <f t="shared" si="503"/>
        <v>0</v>
      </c>
      <c r="BX1297" s="31">
        <f t="shared" si="504"/>
        <v>0</v>
      </c>
      <c r="BY1297" s="31">
        <f t="shared" si="505"/>
        <v>0.40231391999999999</v>
      </c>
      <c r="BZ1297" s="31">
        <f t="shared" si="506"/>
        <v>0</v>
      </c>
      <c r="CA1297" s="31">
        <f t="shared" si="508"/>
        <v>0</v>
      </c>
      <c r="CB1297" s="31">
        <f t="shared" si="509"/>
        <v>0</v>
      </c>
      <c r="CC1297" s="31">
        <f t="shared" si="510"/>
        <v>0</v>
      </c>
      <c r="CD1297" s="31">
        <f t="shared" si="511"/>
        <v>0</v>
      </c>
      <c r="CE1297" s="31">
        <f t="shared" si="512"/>
        <v>0</v>
      </c>
      <c r="CF1297" s="85" t="s">
        <v>1972</v>
      </c>
    </row>
    <row r="1298" spans="1:84" ht="49.5" customHeight="1" x14ac:dyDescent="0.25">
      <c r="A1298" s="7" t="s">
        <v>162</v>
      </c>
      <c r="B1298" s="17" t="s">
        <v>1296</v>
      </c>
      <c r="C1298" s="8" t="s">
        <v>1297</v>
      </c>
      <c r="D1298" s="63">
        <v>2019</v>
      </c>
      <c r="E1298" s="63">
        <v>2019</v>
      </c>
      <c r="F1298" s="63" t="s">
        <v>1358</v>
      </c>
      <c r="G1298" s="64">
        <v>6.7729616161616157E-2</v>
      </c>
      <c r="H1298" s="64">
        <f t="shared" si="498"/>
        <v>0.40231391999999999</v>
      </c>
      <c r="I1298" s="31" t="s">
        <v>1314</v>
      </c>
      <c r="J1298" s="31">
        <v>0</v>
      </c>
      <c r="K1298" s="31">
        <f t="shared" si="499"/>
        <v>0</v>
      </c>
      <c r="L1298" s="31" t="s">
        <v>1314</v>
      </c>
      <c r="M1298" s="64">
        <v>0</v>
      </c>
      <c r="N1298" s="31">
        <v>0</v>
      </c>
      <c r="O1298" s="65">
        <v>0.65979482879999996</v>
      </c>
      <c r="P1298" s="28">
        <v>0.75876405311999984</v>
      </c>
      <c r="Q1298" s="28">
        <v>0</v>
      </c>
      <c r="R1298" s="31">
        <v>0</v>
      </c>
      <c r="S1298" s="31">
        <f t="shared" si="496"/>
        <v>0.40231391999999999</v>
      </c>
      <c r="T1298" s="31">
        <f t="shared" si="497"/>
        <v>0</v>
      </c>
      <c r="U1298" s="31">
        <f t="shared" si="502"/>
        <v>0.40231391999999999</v>
      </c>
      <c r="V1298" s="31">
        <f t="shared" si="500"/>
        <v>0.40231391999999999</v>
      </c>
      <c r="W1298" s="31">
        <f t="shared" si="514"/>
        <v>0</v>
      </c>
      <c r="X1298" s="31">
        <v>0</v>
      </c>
      <c r="Y1298" s="28">
        <v>0</v>
      </c>
      <c r="Z1298" s="28">
        <v>0</v>
      </c>
      <c r="AA1298" s="28">
        <v>0</v>
      </c>
      <c r="AB1298" s="28">
        <v>0</v>
      </c>
      <c r="AC1298" s="28">
        <v>0</v>
      </c>
      <c r="AD1298" s="28">
        <v>0</v>
      </c>
      <c r="AE1298" s="28">
        <v>0</v>
      </c>
      <c r="AF1298" s="28">
        <v>0</v>
      </c>
      <c r="AG1298" s="28">
        <v>0</v>
      </c>
      <c r="AH1298" s="28">
        <v>0</v>
      </c>
      <c r="AI1298" s="28">
        <v>0</v>
      </c>
      <c r="AJ1298" s="28">
        <v>0</v>
      </c>
      <c r="AK1298" s="28">
        <v>0</v>
      </c>
      <c r="AL1298" s="28">
        <v>0</v>
      </c>
      <c r="AM1298" s="28">
        <v>0</v>
      </c>
      <c r="AN1298" s="28">
        <v>0</v>
      </c>
      <c r="AO1298" s="28">
        <v>0</v>
      </c>
      <c r="AP1298" s="28">
        <v>0</v>
      </c>
      <c r="AQ1298" s="28">
        <v>0</v>
      </c>
      <c r="AR1298" s="28">
        <v>0</v>
      </c>
      <c r="AS1298" s="28">
        <v>0</v>
      </c>
      <c r="AT1298" s="28">
        <v>0</v>
      </c>
      <c r="AU1298" s="28">
        <v>0</v>
      </c>
      <c r="AV1298" s="28">
        <v>0</v>
      </c>
      <c r="AW1298" s="28">
        <v>0</v>
      </c>
      <c r="AX1298" s="28">
        <v>0</v>
      </c>
      <c r="AY1298" s="28">
        <v>0</v>
      </c>
      <c r="AZ1298" s="28">
        <v>0</v>
      </c>
      <c r="BA1298" s="28">
        <v>0</v>
      </c>
      <c r="BB1298" s="28">
        <v>0</v>
      </c>
      <c r="BC1298" s="28">
        <v>0</v>
      </c>
      <c r="BD1298" s="28">
        <v>0</v>
      </c>
      <c r="BE1298" s="28">
        <v>0</v>
      </c>
      <c r="BF1298" s="28">
        <v>0</v>
      </c>
      <c r="BG1298" s="28">
        <v>0</v>
      </c>
      <c r="BH1298" s="28">
        <v>0</v>
      </c>
      <c r="BI1298" s="28">
        <v>0</v>
      </c>
      <c r="BJ1298" s="28">
        <v>0</v>
      </c>
      <c r="BK1298" s="28">
        <v>0</v>
      </c>
      <c r="BL1298" s="28">
        <v>0.40231391999999999</v>
      </c>
      <c r="BM1298" s="28">
        <v>0</v>
      </c>
      <c r="BN1298" s="28">
        <v>0</v>
      </c>
      <c r="BO1298" s="28">
        <v>0.40231391999999999</v>
      </c>
      <c r="BP1298" s="28">
        <v>0</v>
      </c>
      <c r="BQ1298" s="28">
        <v>0</v>
      </c>
      <c r="BR1298" s="28">
        <v>0</v>
      </c>
      <c r="BS1298" s="28">
        <v>0</v>
      </c>
      <c r="BT1298" s="28">
        <v>0</v>
      </c>
      <c r="BU1298" s="28">
        <v>0</v>
      </c>
      <c r="BV1298" s="31">
        <f t="shared" si="507"/>
        <v>0.40231391999999999</v>
      </c>
      <c r="BW1298" s="31">
        <f t="shared" si="503"/>
        <v>0</v>
      </c>
      <c r="BX1298" s="31">
        <f t="shared" si="504"/>
        <v>0</v>
      </c>
      <c r="BY1298" s="31">
        <f t="shared" si="505"/>
        <v>0.40231391999999999</v>
      </c>
      <c r="BZ1298" s="31">
        <f t="shared" si="506"/>
        <v>0</v>
      </c>
      <c r="CA1298" s="31">
        <f t="shared" si="508"/>
        <v>0</v>
      </c>
      <c r="CB1298" s="31">
        <f t="shared" si="509"/>
        <v>0</v>
      </c>
      <c r="CC1298" s="31">
        <f t="shared" si="510"/>
        <v>0</v>
      </c>
      <c r="CD1298" s="31">
        <f t="shared" si="511"/>
        <v>0</v>
      </c>
      <c r="CE1298" s="31">
        <f t="shared" si="512"/>
        <v>0</v>
      </c>
      <c r="CF1298" s="85" t="s">
        <v>1972</v>
      </c>
    </row>
    <row r="1299" spans="1:84" ht="49.5" customHeight="1" x14ac:dyDescent="0.25">
      <c r="A1299" s="7" t="s">
        <v>162</v>
      </c>
      <c r="B1299" s="17" t="s">
        <v>1298</v>
      </c>
      <c r="C1299" s="8" t="s">
        <v>1299</v>
      </c>
      <c r="D1299" s="63">
        <v>2019</v>
      </c>
      <c r="E1299" s="63">
        <v>2019</v>
      </c>
      <c r="F1299" s="63" t="s">
        <v>1358</v>
      </c>
      <c r="G1299" s="64">
        <v>6.7729616161616157E-2</v>
      </c>
      <c r="H1299" s="64">
        <f t="shared" si="498"/>
        <v>0.40231391999999999</v>
      </c>
      <c r="I1299" s="31" t="s">
        <v>1314</v>
      </c>
      <c r="J1299" s="31">
        <v>0</v>
      </c>
      <c r="K1299" s="31">
        <f t="shared" si="499"/>
        <v>0</v>
      </c>
      <c r="L1299" s="31" t="s">
        <v>1314</v>
      </c>
      <c r="M1299" s="64">
        <v>0</v>
      </c>
      <c r="N1299" s="31">
        <v>0</v>
      </c>
      <c r="O1299" s="65">
        <v>0.65979482879999996</v>
      </c>
      <c r="P1299" s="28">
        <v>0.75876405311999984</v>
      </c>
      <c r="Q1299" s="28">
        <v>0</v>
      </c>
      <c r="R1299" s="31">
        <v>0</v>
      </c>
      <c r="S1299" s="31">
        <f t="shared" si="496"/>
        <v>0.40231391999999999</v>
      </c>
      <c r="T1299" s="31">
        <f t="shared" si="497"/>
        <v>0</v>
      </c>
      <c r="U1299" s="31">
        <f t="shared" si="502"/>
        <v>0.40231391999999999</v>
      </c>
      <c r="V1299" s="31">
        <f t="shared" si="500"/>
        <v>0.40231391999999999</v>
      </c>
      <c r="W1299" s="31">
        <f t="shared" si="514"/>
        <v>0</v>
      </c>
      <c r="X1299" s="31">
        <v>0</v>
      </c>
      <c r="Y1299" s="28">
        <v>0</v>
      </c>
      <c r="Z1299" s="28">
        <v>0</v>
      </c>
      <c r="AA1299" s="28">
        <v>0</v>
      </c>
      <c r="AB1299" s="28">
        <v>0</v>
      </c>
      <c r="AC1299" s="28">
        <v>0</v>
      </c>
      <c r="AD1299" s="28">
        <v>0</v>
      </c>
      <c r="AE1299" s="28">
        <v>0</v>
      </c>
      <c r="AF1299" s="28">
        <v>0</v>
      </c>
      <c r="AG1299" s="28">
        <v>0</v>
      </c>
      <c r="AH1299" s="28">
        <v>0</v>
      </c>
      <c r="AI1299" s="28">
        <v>0</v>
      </c>
      <c r="AJ1299" s="28">
        <v>0</v>
      </c>
      <c r="AK1299" s="28">
        <v>0</v>
      </c>
      <c r="AL1299" s="28">
        <v>0</v>
      </c>
      <c r="AM1299" s="28">
        <v>0</v>
      </c>
      <c r="AN1299" s="28">
        <v>0</v>
      </c>
      <c r="AO1299" s="28">
        <v>0</v>
      </c>
      <c r="AP1299" s="28">
        <v>0</v>
      </c>
      <c r="AQ1299" s="28">
        <v>0</v>
      </c>
      <c r="AR1299" s="28">
        <v>0</v>
      </c>
      <c r="AS1299" s="28">
        <v>0</v>
      </c>
      <c r="AT1299" s="28">
        <v>0</v>
      </c>
      <c r="AU1299" s="28">
        <v>0</v>
      </c>
      <c r="AV1299" s="28">
        <v>0</v>
      </c>
      <c r="AW1299" s="28">
        <v>0</v>
      </c>
      <c r="AX1299" s="28">
        <v>0</v>
      </c>
      <c r="AY1299" s="28">
        <v>0</v>
      </c>
      <c r="AZ1299" s="28">
        <v>0</v>
      </c>
      <c r="BA1299" s="28">
        <v>0</v>
      </c>
      <c r="BB1299" s="28">
        <v>0</v>
      </c>
      <c r="BC1299" s="28">
        <v>0</v>
      </c>
      <c r="BD1299" s="28">
        <v>0</v>
      </c>
      <c r="BE1299" s="28">
        <v>0</v>
      </c>
      <c r="BF1299" s="28">
        <v>0</v>
      </c>
      <c r="BG1299" s="28">
        <v>0</v>
      </c>
      <c r="BH1299" s="28">
        <v>0</v>
      </c>
      <c r="BI1299" s="28">
        <v>0</v>
      </c>
      <c r="BJ1299" s="28">
        <v>0</v>
      </c>
      <c r="BK1299" s="28">
        <v>0</v>
      </c>
      <c r="BL1299" s="28">
        <v>0.40231391999999999</v>
      </c>
      <c r="BM1299" s="28">
        <v>0</v>
      </c>
      <c r="BN1299" s="28">
        <v>0</v>
      </c>
      <c r="BO1299" s="28">
        <v>0.40231391999999999</v>
      </c>
      <c r="BP1299" s="28">
        <v>0</v>
      </c>
      <c r="BQ1299" s="28">
        <v>0</v>
      </c>
      <c r="BR1299" s="28">
        <v>0</v>
      </c>
      <c r="BS1299" s="28">
        <v>0</v>
      </c>
      <c r="BT1299" s="28">
        <v>0</v>
      </c>
      <c r="BU1299" s="28">
        <v>0</v>
      </c>
      <c r="BV1299" s="31">
        <f t="shared" si="507"/>
        <v>0.40231391999999999</v>
      </c>
      <c r="BW1299" s="31">
        <f t="shared" si="503"/>
        <v>0</v>
      </c>
      <c r="BX1299" s="31">
        <f t="shared" si="504"/>
        <v>0</v>
      </c>
      <c r="BY1299" s="31">
        <f t="shared" si="505"/>
        <v>0.40231391999999999</v>
      </c>
      <c r="BZ1299" s="31">
        <f t="shared" si="506"/>
        <v>0</v>
      </c>
      <c r="CA1299" s="31">
        <f t="shared" si="508"/>
        <v>0</v>
      </c>
      <c r="CB1299" s="31">
        <f t="shared" si="509"/>
        <v>0</v>
      </c>
      <c r="CC1299" s="31">
        <f t="shared" si="510"/>
        <v>0</v>
      </c>
      <c r="CD1299" s="31">
        <f t="shared" si="511"/>
        <v>0</v>
      </c>
      <c r="CE1299" s="31">
        <f t="shared" si="512"/>
        <v>0</v>
      </c>
      <c r="CF1299" s="85" t="s">
        <v>1972</v>
      </c>
    </row>
    <row r="1300" spans="1:84" ht="49.5" customHeight="1" x14ac:dyDescent="0.25">
      <c r="A1300" s="7" t="s">
        <v>162</v>
      </c>
      <c r="B1300" s="17" t="s">
        <v>1300</v>
      </c>
      <c r="C1300" s="8" t="s">
        <v>1301</v>
      </c>
      <c r="D1300" s="63">
        <v>2019</v>
      </c>
      <c r="E1300" s="63">
        <v>2019</v>
      </c>
      <c r="F1300" s="63" t="s">
        <v>1358</v>
      </c>
      <c r="G1300" s="64">
        <v>6.7729616161616157E-2</v>
      </c>
      <c r="H1300" s="64">
        <f t="shared" si="498"/>
        <v>0.40231391999999999</v>
      </c>
      <c r="I1300" s="31" t="s">
        <v>1314</v>
      </c>
      <c r="J1300" s="31">
        <v>0</v>
      </c>
      <c r="K1300" s="31">
        <f t="shared" si="499"/>
        <v>0</v>
      </c>
      <c r="L1300" s="31" t="s">
        <v>1314</v>
      </c>
      <c r="M1300" s="64">
        <v>0</v>
      </c>
      <c r="N1300" s="31">
        <v>0</v>
      </c>
      <c r="O1300" s="65">
        <v>0.65979482879999996</v>
      </c>
      <c r="P1300" s="28">
        <v>0.75876405311999984</v>
      </c>
      <c r="Q1300" s="28">
        <v>0</v>
      </c>
      <c r="R1300" s="31">
        <v>0</v>
      </c>
      <c r="S1300" s="31">
        <f t="shared" si="496"/>
        <v>0.40231391999999999</v>
      </c>
      <c r="T1300" s="31">
        <f t="shared" si="497"/>
        <v>0</v>
      </c>
      <c r="U1300" s="31">
        <f t="shared" si="502"/>
        <v>0.40231391999999999</v>
      </c>
      <c r="V1300" s="31">
        <f t="shared" si="500"/>
        <v>0.40231391999999999</v>
      </c>
      <c r="W1300" s="31">
        <f t="shared" si="514"/>
        <v>0</v>
      </c>
      <c r="X1300" s="31">
        <v>0</v>
      </c>
      <c r="Y1300" s="28">
        <v>0</v>
      </c>
      <c r="Z1300" s="28">
        <v>0</v>
      </c>
      <c r="AA1300" s="28">
        <v>0</v>
      </c>
      <c r="AB1300" s="28">
        <v>0</v>
      </c>
      <c r="AC1300" s="28">
        <v>0</v>
      </c>
      <c r="AD1300" s="28">
        <v>0</v>
      </c>
      <c r="AE1300" s="28">
        <v>0</v>
      </c>
      <c r="AF1300" s="28">
        <v>0</v>
      </c>
      <c r="AG1300" s="28">
        <v>0</v>
      </c>
      <c r="AH1300" s="28">
        <v>0</v>
      </c>
      <c r="AI1300" s="28">
        <v>0</v>
      </c>
      <c r="AJ1300" s="28">
        <v>0</v>
      </c>
      <c r="AK1300" s="28">
        <v>0</v>
      </c>
      <c r="AL1300" s="28">
        <v>0</v>
      </c>
      <c r="AM1300" s="28">
        <v>0</v>
      </c>
      <c r="AN1300" s="28">
        <v>0</v>
      </c>
      <c r="AO1300" s="28">
        <v>0</v>
      </c>
      <c r="AP1300" s="28">
        <v>0</v>
      </c>
      <c r="AQ1300" s="28">
        <v>0</v>
      </c>
      <c r="AR1300" s="28">
        <v>0</v>
      </c>
      <c r="AS1300" s="28">
        <v>0</v>
      </c>
      <c r="AT1300" s="28">
        <v>0</v>
      </c>
      <c r="AU1300" s="28">
        <v>0</v>
      </c>
      <c r="AV1300" s="28">
        <v>0</v>
      </c>
      <c r="AW1300" s="28">
        <v>0</v>
      </c>
      <c r="AX1300" s="28">
        <v>0</v>
      </c>
      <c r="AY1300" s="28">
        <v>0</v>
      </c>
      <c r="AZ1300" s="28">
        <v>0</v>
      </c>
      <c r="BA1300" s="28">
        <v>0</v>
      </c>
      <c r="BB1300" s="28">
        <v>0</v>
      </c>
      <c r="BC1300" s="28">
        <v>0</v>
      </c>
      <c r="BD1300" s="28">
        <v>0</v>
      </c>
      <c r="BE1300" s="28">
        <v>0</v>
      </c>
      <c r="BF1300" s="28">
        <v>0</v>
      </c>
      <c r="BG1300" s="28">
        <v>0</v>
      </c>
      <c r="BH1300" s="28">
        <v>0</v>
      </c>
      <c r="BI1300" s="28">
        <v>0</v>
      </c>
      <c r="BJ1300" s="28">
        <v>0</v>
      </c>
      <c r="BK1300" s="28">
        <v>0</v>
      </c>
      <c r="BL1300" s="28">
        <v>0.40231391999999999</v>
      </c>
      <c r="BM1300" s="28">
        <v>0</v>
      </c>
      <c r="BN1300" s="28">
        <v>0</v>
      </c>
      <c r="BO1300" s="28">
        <v>0.40231391999999999</v>
      </c>
      <c r="BP1300" s="28">
        <v>0</v>
      </c>
      <c r="BQ1300" s="28">
        <v>0</v>
      </c>
      <c r="BR1300" s="28">
        <v>0</v>
      </c>
      <c r="BS1300" s="28">
        <v>0</v>
      </c>
      <c r="BT1300" s="28">
        <v>0</v>
      </c>
      <c r="BU1300" s="28">
        <v>0</v>
      </c>
      <c r="BV1300" s="31">
        <f t="shared" si="507"/>
        <v>0.40231391999999999</v>
      </c>
      <c r="BW1300" s="31">
        <f t="shared" si="503"/>
        <v>0</v>
      </c>
      <c r="BX1300" s="31">
        <f t="shared" si="504"/>
        <v>0</v>
      </c>
      <c r="BY1300" s="31">
        <f t="shared" si="505"/>
        <v>0.40231391999999999</v>
      </c>
      <c r="BZ1300" s="31">
        <f t="shared" si="506"/>
        <v>0</v>
      </c>
      <c r="CA1300" s="31">
        <f t="shared" si="508"/>
        <v>0</v>
      </c>
      <c r="CB1300" s="31">
        <f t="shared" si="509"/>
        <v>0</v>
      </c>
      <c r="CC1300" s="31">
        <f t="shared" si="510"/>
        <v>0</v>
      </c>
      <c r="CD1300" s="31">
        <f t="shared" si="511"/>
        <v>0</v>
      </c>
      <c r="CE1300" s="31">
        <f t="shared" si="512"/>
        <v>0</v>
      </c>
      <c r="CF1300" s="85" t="s">
        <v>1972</v>
      </c>
    </row>
    <row r="1301" spans="1:84" ht="49.5" customHeight="1" x14ac:dyDescent="0.25">
      <c r="A1301" s="7" t="s">
        <v>162</v>
      </c>
      <c r="B1301" s="17" t="s">
        <v>1302</v>
      </c>
      <c r="C1301" s="8" t="s">
        <v>1303</v>
      </c>
      <c r="D1301" s="63">
        <v>2019</v>
      </c>
      <c r="E1301" s="63">
        <v>2019</v>
      </c>
      <c r="F1301" s="63" t="s">
        <v>1358</v>
      </c>
      <c r="G1301" s="64">
        <v>0.26295027450980391</v>
      </c>
      <c r="H1301" s="64">
        <f t="shared" si="498"/>
        <v>1.60925568</v>
      </c>
      <c r="I1301" s="31" t="s">
        <v>1314</v>
      </c>
      <c r="J1301" s="31">
        <v>0</v>
      </c>
      <c r="K1301" s="31">
        <f t="shared" si="499"/>
        <v>0</v>
      </c>
      <c r="L1301" s="31" t="s">
        <v>1314</v>
      </c>
      <c r="M1301" s="64">
        <v>0</v>
      </c>
      <c r="N1301" s="31">
        <v>0</v>
      </c>
      <c r="O1301" s="65">
        <v>2.6391793151999998</v>
      </c>
      <c r="P1301" s="28">
        <v>3.0350562124799993</v>
      </c>
      <c r="Q1301" s="28">
        <v>0</v>
      </c>
      <c r="R1301" s="31">
        <v>0</v>
      </c>
      <c r="S1301" s="31">
        <f t="shared" si="496"/>
        <v>1.60925568</v>
      </c>
      <c r="T1301" s="31">
        <f t="shared" si="497"/>
        <v>0</v>
      </c>
      <c r="U1301" s="31">
        <f t="shared" si="502"/>
        <v>1.60925568</v>
      </c>
      <c r="V1301" s="31">
        <f t="shared" si="500"/>
        <v>1.60925568</v>
      </c>
      <c r="W1301" s="31">
        <f t="shared" si="514"/>
        <v>0</v>
      </c>
      <c r="X1301" s="31">
        <v>0</v>
      </c>
      <c r="Y1301" s="28">
        <v>0</v>
      </c>
      <c r="Z1301" s="28">
        <v>0</v>
      </c>
      <c r="AA1301" s="28">
        <v>0</v>
      </c>
      <c r="AB1301" s="28">
        <v>0</v>
      </c>
      <c r="AC1301" s="28">
        <v>0</v>
      </c>
      <c r="AD1301" s="28">
        <v>0</v>
      </c>
      <c r="AE1301" s="28">
        <v>0</v>
      </c>
      <c r="AF1301" s="28">
        <v>0</v>
      </c>
      <c r="AG1301" s="28">
        <v>0</v>
      </c>
      <c r="AH1301" s="28">
        <v>0</v>
      </c>
      <c r="AI1301" s="28">
        <v>0</v>
      </c>
      <c r="AJ1301" s="28">
        <v>0</v>
      </c>
      <c r="AK1301" s="28">
        <v>0</v>
      </c>
      <c r="AL1301" s="28">
        <v>0</v>
      </c>
      <c r="AM1301" s="28">
        <v>0</v>
      </c>
      <c r="AN1301" s="28">
        <v>0</v>
      </c>
      <c r="AO1301" s="28">
        <v>0</v>
      </c>
      <c r="AP1301" s="28">
        <v>0</v>
      </c>
      <c r="AQ1301" s="28">
        <v>0</v>
      </c>
      <c r="AR1301" s="28">
        <v>0</v>
      </c>
      <c r="AS1301" s="28">
        <v>0</v>
      </c>
      <c r="AT1301" s="28">
        <v>0</v>
      </c>
      <c r="AU1301" s="28">
        <v>0</v>
      </c>
      <c r="AV1301" s="28">
        <v>0</v>
      </c>
      <c r="AW1301" s="28">
        <v>0</v>
      </c>
      <c r="AX1301" s="28">
        <v>0</v>
      </c>
      <c r="AY1301" s="28">
        <v>0</v>
      </c>
      <c r="AZ1301" s="28">
        <v>0</v>
      </c>
      <c r="BA1301" s="28">
        <v>0</v>
      </c>
      <c r="BB1301" s="28">
        <v>0</v>
      </c>
      <c r="BC1301" s="28">
        <v>0</v>
      </c>
      <c r="BD1301" s="28">
        <v>0</v>
      </c>
      <c r="BE1301" s="28">
        <v>0</v>
      </c>
      <c r="BF1301" s="28">
        <v>0</v>
      </c>
      <c r="BG1301" s="28">
        <v>0</v>
      </c>
      <c r="BH1301" s="28">
        <v>0</v>
      </c>
      <c r="BI1301" s="28">
        <v>0</v>
      </c>
      <c r="BJ1301" s="28">
        <v>0</v>
      </c>
      <c r="BK1301" s="28">
        <v>0</v>
      </c>
      <c r="BL1301" s="28">
        <v>1.60925568</v>
      </c>
      <c r="BM1301" s="28">
        <v>0</v>
      </c>
      <c r="BN1301" s="28">
        <v>0</v>
      </c>
      <c r="BO1301" s="28">
        <v>1.60925568</v>
      </c>
      <c r="BP1301" s="28">
        <v>0</v>
      </c>
      <c r="BQ1301" s="28">
        <v>0</v>
      </c>
      <c r="BR1301" s="28">
        <v>0</v>
      </c>
      <c r="BS1301" s="28">
        <v>0</v>
      </c>
      <c r="BT1301" s="28">
        <v>0</v>
      </c>
      <c r="BU1301" s="28">
        <v>0</v>
      </c>
      <c r="BV1301" s="31">
        <f t="shared" si="507"/>
        <v>1.60925568</v>
      </c>
      <c r="BW1301" s="31">
        <f t="shared" si="503"/>
        <v>0</v>
      </c>
      <c r="BX1301" s="31">
        <f t="shared" si="504"/>
        <v>0</v>
      </c>
      <c r="BY1301" s="31">
        <f t="shared" si="505"/>
        <v>1.60925568</v>
      </c>
      <c r="BZ1301" s="31">
        <f t="shared" si="506"/>
        <v>0</v>
      </c>
      <c r="CA1301" s="31">
        <f t="shared" si="508"/>
        <v>0</v>
      </c>
      <c r="CB1301" s="31">
        <f t="shared" si="509"/>
        <v>0</v>
      </c>
      <c r="CC1301" s="31">
        <f t="shared" si="510"/>
        <v>0</v>
      </c>
      <c r="CD1301" s="31">
        <f t="shared" si="511"/>
        <v>0</v>
      </c>
      <c r="CE1301" s="31">
        <f t="shared" si="512"/>
        <v>0</v>
      </c>
      <c r="CF1301" s="85" t="s">
        <v>1972</v>
      </c>
    </row>
    <row r="1302" spans="1:84" ht="49.5" customHeight="1" x14ac:dyDescent="0.25">
      <c r="A1302" s="7" t="s">
        <v>162</v>
      </c>
      <c r="B1302" s="17" t="s">
        <v>1304</v>
      </c>
      <c r="C1302" s="8" t="s">
        <v>1305</v>
      </c>
      <c r="D1302" s="63">
        <v>2019</v>
      </c>
      <c r="E1302" s="63">
        <v>2019</v>
      </c>
      <c r="F1302" s="63" t="s">
        <v>1358</v>
      </c>
      <c r="G1302" s="64">
        <v>6.7729616161616157E-2</v>
      </c>
      <c r="H1302" s="64">
        <f t="shared" si="498"/>
        <v>0.40231391999999999</v>
      </c>
      <c r="I1302" s="31" t="s">
        <v>1314</v>
      </c>
      <c r="J1302" s="31">
        <v>0</v>
      </c>
      <c r="K1302" s="31">
        <f t="shared" si="499"/>
        <v>0</v>
      </c>
      <c r="L1302" s="31" t="s">
        <v>1314</v>
      </c>
      <c r="M1302" s="64">
        <v>0</v>
      </c>
      <c r="N1302" s="31">
        <v>0</v>
      </c>
      <c r="O1302" s="65">
        <v>0.65979482879999996</v>
      </c>
      <c r="P1302" s="28">
        <v>0.75876405311999984</v>
      </c>
      <c r="Q1302" s="28">
        <v>0</v>
      </c>
      <c r="R1302" s="31">
        <v>0</v>
      </c>
      <c r="S1302" s="31">
        <f t="shared" si="496"/>
        <v>0.40231391999999999</v>
      </c>
      <c r="T1302" s="31">
        <f t="shared" si="497"/>
        <v>0</v>
      </c>
      <c r="U1302" s="31">
        <f t="shared" si="502"/>
        <v>0.40231391999999999</v>
      </c>
      <c r="V1302" s="31">
        <f t="shared" si="500"/>
        <v>0.40231391999999999</v>
      </c>
      <c r="W1302" s="31">
        <f t="shared" si="514"/>
        <v>0</v>
      </c>
      <c r="X1302" s="31">
        <v>0</v>
      </c>
      <c r="Y1302" s="28">
        <v>0</v>
      </c>
      <c r="Z1302" s="28">
        <v>0</v>
      </c>
      <c r="AA1302" s="28">
        <v>0</v>
      </c>
      <c r="AB1302" s="28">
        <v>0</v>
      </c>
      <c r="AC1302" s="28">
        <v>0</v>
      </c>
      <c r="AD1302" s="28">
        <v>0</v>
      </c>
      <c r="AE1302" s="28">
        <v>0</v>
      </c>
      <c r="AF1302" s="28">
        <v>0</v>
      </c>
      <c r="AG1302" s="28">
        <v>0</v>
      </c>
      <c r="AH1302" s="28">
        <v>0</v>
      </c>
      <c r="AI1302" s="28">
        <v>0</v>
      </c>
      <c r="AJ1302" s="28">
        <v>0</v>
      </c>
      <c r="AK1302" s="28">
        <v>0</v>
      </c>
      <c r="AL1302" s="28">
        <v>0</v>
      </c>
      <c r="AM1302" s="28">
        <v>0</v>
      </c>
      <c r="AN1302" s="28">
        <v>0</v>
      </c>
      <c r="AO1302" s="28">
        <v>0</v>
      </c>
      <c r="AP1302" s="28">
        <v>0</v>
      </c>
      <c r="AQ1302" s="28">
        <v>0</v>
      </c>
      <c r="AR1302" s="28">
        <v>0</v>
      </c>
      <c r="AS1302" s="28">
        <v>0</v>
      </c>
      <c r="AT1302" s="28">
        <v>0</v>
      </c>
      <c r="AU1302" s="28">
        <v>0</v>
      </c>
      <c r="AV1302" s="28">
        <v>0</v>
      </c>
      <c r="AW1302" s="28">
        <v>0</v>
      </c>
      <c r="AX1302" s="28">
        <v>0</v>
      </c>
      <c r="AY1302" s="28">
        <v>0</v>
      </c>
      <c r="AZ1302" s="28">
        <v>0</v>
      </c>
      <c r="BA1302" s="28">
        <v>0</v>
      </c>
      <c r="BB1302" s="28">
        <v>0</v>
      </c>
      <c r="BC1302" s="28">
        <v>0</v>
      </c>
      <c r="BD1302" s="28">
        <v>0</v>
      </c>
      <c r="BE1302" s="28">
        <v>0</v>
      </c>
      <c r="BF1302" s="28">
        <v>0</v>
      </c>
      <c r="BG1302" s="28">
        <v>0</v>
      </c>
      <c r="BH1302" s="28">
        <v>0</v>
      </c>
      <c r="BI1302" s="28">
        <v>0</v>
      </c>
      <c r="BJ1302" s="28">
        <v>0</v>
      </c>
      <c r="BK1302" s="28">
        <v>0</v>
      </c>
      <c r="BL1302" s="28">
        <v>0.40231391999999999</v>
      </c>
      <c r="BM1302" s="28">
        <v>0</v>
      </c>
      <c r="BN1302" s="28">
        <v>0</v>
      </c>
      <c r="BO1302" s="28">
        <v>0.40231391999999999</v>
      </c>
      <c r="BP1302" s="28">
        <v>0</v>
      </c>
      <c r="BQ1302" s="28">
        <v>0</v>
      </c>
      <c r="BR1302" s="28">
        <v>0</v>
      </c>
      <c r="BS1302" s="28">
        <v>0</v>
      </c>
      <c r="BT1302" s="28">
        <v>0</v>
      </c>
      <c r="BU1302" s="28">
        <v>0</v>
      </c>
      <c r="BV1302" s="31">
        <f t="shared" si="507"/>
        <v>0.40231391999999999</v>
      </c>
      <c r="BW1302" s="31">
        <f t="shared" si="503"/>
        <v>0</v>
      </c>
      <c r="BX1302" s="31">
        <f t="shared" si="504"/>
        <v>0</v>
      </c>
      <c r="BY1302" s="31">
        <f t="shared" si="505"/>
        <v>0.40231391999999999</v>
      </c>
      <c r="BZ1302" s="31">
        <f t="shared" si="506"/>
        <v>0</v>
      </c>
      <c r="CA1302" s="31">
        <f t="shared" si="508"/>
        <v>0</v>
      </c>
      <c r="CB1302" s="31">
        <f t="shared" si="509"/>
        <v>0</v>
      </c>
      <c r="CC1302" s="31">
        <f t="shared" si="510"/>
        <v>0</v>
      </c>
      <c r="CD1302" s="31">
        <f t="shared" si="511"/>
        <v>0</v>
      </c>
      <c r="CE1302" s="31">
        <f t="shared" si="512"/>
        <v>0</v>
      </c>
      <c r="CF1302" s="85" t="s">
        <v>1972</v>
      </c>
    </row>
    <row r="1303" spans="1:84" ht="49.5" customHeight="1" x14ac:dyDescent="0.25">
      <c r="A1303" s="9" t="s">
        <v>164</v>
      </c>
      <c r="B1303" s="16" t="s">
        <v>165</v>
      </c>
      <c r="C1303" s="6" t="s">
        <v>80</v>
      </c>
      <c r="D1303" s="60" t="s">
        <v>1358</v>
      </c>
      <c r="E1303" s="60" t="s">
        <v>1358</v>
      </c>
      <c r="F1303" s="60" t="s">
        <v>1358</v>
      </c>
      <c r="G1303" s="61">
        <v>0</v>
      </c>
      <c r="H1303" s="61">
        <f t="shared" si="498"/>
        <v>0</v>
      </c>
      <c r="I1303" s="30">
        <v>0</v>
      </c>
      <c r="J1303" s="31">
        <v>0</v>
      </c>
      <c r="K1303" s="30">
        <f t="shared" si="499"/>
        <v>0</v>
      </c>
      <c r="L1303" s="30" t="s">
        <v>1358</v>
      </c>
      <c r="M1303" s="30">
        <v>0</v>
      </c>
      <c r="N1303" s="31">
        <v>0</v>
      </c>
      <c r="O1303" s="62">
        <v>0</v>
      </c>
      <c r="P1303" s="62">
        <v>0</v>
      </c>
      <c r="Q1303" s="62">
        <v>0</v>
      </c>
      <c r="R1303" s="62">
        <v>0</v>
      </c>
      <c r="S1303" s="30">
        <f t="shared" si="496"/>
        <v>0</v>
      </c>
      <c r="T1303" s="30">
        <f t="shared" si="497"/>
        <v>0</v>
      </c>
      <c r="U1303" s="30">
        <f t="shared" si="502"/>
        <v>0</v>
      </c>
      <c r="V1303" s="30">
        <f t="shared" si="500"/>
        <v>0</v>
      </c>
      <c r="W1303" s="30">
        <f t="shared" si="514"/>
        <v>0</v>
      </c>
      <c r="X1303" s="30">
        <v>0</v>
      </c>
      <c r="Y1303" s="30">
        <v>0</v>
      </c>
      <c r="Z1303" s="30">
        <v>0</v>
      </c>
      <c r="AA1303" s="30">
        <v>0</v>
      </c>
      <c r="AB1303" s="30">
        <v>0</v>
      </c>
      <c r="AC1303" s="30">
        <v>0</v>
      </c>
      <c r="AD1303" s="30">
        <v>0</v>
      </c>
      <c r="AE1303" s="30">
        <v>0</v>
      </c>
      <c r="AF1303" s="30">
        <v>0</v>
      </c>
      <c r="AG1303" s="30">
        <v>0</v>
      </c>
      <c r="AH1303" s="30">
        <v>0</v>
      </c>
      <c r="AI1303" s="30">
        <v>0</v>
      </c>
      <c r="AJ1303" s="30">
        <v>0</v>
      </c>
      <c r="AK1303" s="30">
        <v>0</v>
      </c>
      <c r="AL1303" s="30">
        <v>0</v>
      </c>
      <c r="AM1303" s="30">
        <v>0</v>
      </c>
      <c r="AN1303" s="30">
        <v>0</v>
      </c>
      <c r="AO1303" s="30">
        <v>0</v>
      </c>
      <c r="AP1303" s="30">
        <v>0</v>
      </c>
      <c r="AQ1303" s="30">
        <v>0</v>
      </c>
      <c r="AR1303" s="30">
        <v>0</v>
      </c>
      <c r="AS1303" s="30">
        <v>0</v>
      </c>
      <c r="AT1303" s="30">
        <v>0</v>
      </c>
      <c r="AU1303" s="30">
        <v>0</v>
      </c>
      <c r="AV1303" s="30">
        <v>0</v>
      </c>
      <c r="AW1303" s="30">
        <v>0</v>
      </c>
      <c r="AX1303" s="30">
        <v>0</v>
      </c>
      <c r="AY1303" s="30">
        <v>0</v>
      </c>
      <c r="AZ1303" s="30">
        <v>0</v>
      </c>
      <c r="BA1303" s="30">
        <v>0</v>
      </c>
      <c r="BB1303" s="30">
        <v>0</v>
      </c>
      <c r="BC1303" s="30">
        <v>0</v>
      </c>
      <c r="BD1303" s="30">
        <v>0</v>
      </c>
      <c r="BE1303" s="30">
        <v>0</v>
      </c>
      <c r="BF1303" s="30">
        <v>0</v>
      </c>
      <c r="BG1303" s="30">
        <v>0</v>
      </c>
      <c r="BH1303" s="30">
        <v>0</v>
      </c>
      <c r="BI1303" s="30">
        <v>0</v>
      </c>
      <c r="BJ1303" s="30">
        <v>0</v>
      </c>
      <c r="BK1303" s="30">
        <v>0</v>
      </c>
      <c r="BL1303" s="30">
        <v>0</v>
      </c>
      <c r="BM1303" s="30">
        <v>0</v>
      </c>
      <c r="BN1303" s="30">
        <v>0</v>
      </c>
      <c r="BO1303" s="30">
        <v>0</v>
      </c>
      <c r="BP1303" s="30">
        <v>0</v>
      </c>
      <c r="BQ1303" s="30">
        <v>0</v>
      </c>
      <c r="BR1303" s="30">
        <v>0</v>
      </c>
      <c r="BS1303" s="30">
        <v>0</v>
      </c>
      <c r="BT1303" s="30">
        <v>0</v>
      </c>
      <c r="BU1303" s="30">
        <v>0</v>
      </c>
      <c r="BV1303" s="30">
        <f t="shared" si="507"/>
        <v>0</v>
      </c>
      <c r="BW1303" s="30">
        <f t="shared" si="503"/>
        <v>0</v>
      </c>
      <c r="BX1303" s="30">
        <f t="shared" si="504"/>
        <v>0</v>
      </c>
      <c r="BY1303" s="30">
        <f t="shared" si="505"/>
        <v>0</v>
      </c>
      <c r="BZ1303" s="30">
        <f t="shared" si="506"/>
        <v>0</v>
      </c>
      <c r="CA1303" s="30">
        <f t="shared" si="508"/>
        <v>0</v>
      </c>
      <c r="CB1303" s="30">
        <f t="shared" si="509"/>
        <v>0</v>
      </c>
      <c r="CC1303" s="30">
        <f t="shared" si="510"/>
        <v>0</v>
      </c>
      <c r="CD1303" s="30">
        <f t="shared" si="511"/>
        <v>0</v>
      </c>
      <c r="CE1303" s="30">
        <f t="shared" si="512"/>
        <v>0</v>
      </c>
      <c r="CF1303" s="91" t="s">
        <v>1358</v>
      </c>
    </row>
    <row r="1304" spans="1:84" ht="49.5" customHeight="1" x14ac:dyDescent="0.25">
      <c r="A1304" s="9" t="s">
        <v>166</v>
      </c>
      <c r="B1304" s="16" t="s">
        <v>167</v>
      </c>
      <c r="C1304" s="6" t="s">
        <v>80</v>
      </c>
      <c r="D1304" s="60" t="s">
        <v>1358</v>
      </c>
      <c r="E1304" s="60" t="s">
        <v>1358</v>
      </c>
      <c r="F1304" s="60" t="s">
        <v>1358</v>
      </c>
      <c r="G1304" s="61">
        <f>SUM(G1305:G1316)</f>
        <v>19.69325466903609</v>
      </c>
      <c r="H1304" s="61">
        <f t="shared" si="498"/>
        <v>225.79376949959999</v>
      </c>
      <c r="I1304" s="30">
        <v>0</v>
      </c>
      <c r="J1304" s="30">
        <f>SUM(J1305:J1316)</f>
        <v>9.426562113963616</v>
      </c>
      <c r="K1304" s="30">
        <f t="shared" si="499"/>
        <v>124.44048681959998</v>
      </c>
      <c r="L1304" s="30" t="s">
        <v>1358</v>
      </c>
      <c r="M1304" s="30">
        <f>SUM(M1305:M1316)</f>
        <v>0</v>
      </c>
      <c r="N1304" s="31">
        <v>0</v>
      </c>
      <c r="O1304" s="62">
        <f>SUM(O1305:O1316)</f>
        <v>171.15002109439999</v>
      </c>
      <c r="P1304" s="62">
        <f>SUM(P1305:P1316)</f>
        <v>196.82252425855998</v>
      </c>
      <c r="Q1304" s="62">
        <f>SUM(Q1305:Q1316)</f>
        <v>206.44721650300798</v>
      </c>
      <c r="R1304" s="62">
        <f>SUM(R1305:R1316)</f>
        <v>237.41429897845919</v>
      </c>
      <c r="S1304" s="30">
        <f t="shared" si="496"/>
        <v>153.67500884</v>
      </c>
      <c r="T1304" s="30">
        <f t="shared" si="497"/>
        <v>181.27034089</v>
      </c>
      <c r="U1304" s="30">
        <f t="shared" si="502"/>
        <v>153.67500884</v>
      </c>
      <c r="V1304" s="30">
        <f t="shared" si="500"/>
        <v>20.643207920000002</v>
      </c>
      <c r="W1304" s="30">
        <f t="shared" si="514"/>
        <v>60.4125550352</v>
      </c>
      <c r="X1304" s="30">
        <f t="shared" ref="X1304:AQ1304" si="515">SUM(X1305:X1309)</f>
        <v>20.324098159999998</v>
      </c>
      <c r="Y1304" s="30">
        <f t="shared" si="515"/>
        <v>0</v>
      </c>
      <c r="Z1304" s="30">
        <f t="shared" si="515"/>
        <v>0</v>
      </c>
      <c r="AA1304" s="30">
        <f t="shared" si="515"/>
        <v>0</v>
      </c>
      <c r="AB1304" s="30">
        <f t="shared" si="515"/>
        <v>0</v>
      </c>
      <c r="AC1304" s="30">
        <f t="shared" si="515"/>
        <v>28.414927035200002</v>
      </c>
      <c r="AD1304" s="30">
        <f t="shared" si="515"/>
        <v>0</v>
      </c>
      <c r="AE1304" s="30">
        <f t="shared" si="515"/>
        <v>0</v>
      </c>
      <c r="AF1304" s="30">
        <f t="shared" si="515"/>
        <v>28.414927035200002</v>
      </c>
      <c r="AG1304" s="30">
        <f t="shared" si="515"/>
        <v>0</v>
      </c>
      <c r="AH1304" s="30">
        <f t="shared" si="515"/>
        <v>25.374568959999998</v>
      </c>
      <c r="AI1304" s="30">
        <f t="shared" si="515"/>
        <v>0</v>
      </c>
      <c r="AJ1304" s="30">
        <f t="shared" si="515"/>
        <v>0</v>
      </c>
      <c r="AK1304" s="30">
        <f t="shared" si="515"/>
        <v>25.374568959999998</v>
      </c>
      <c r="AL1304" s="30">
        <f t="shared" si="515"/>
        <v>0</v>
      </c>
      <c r="AM1304" s="30">
        <f t="shared" si="515"/>
        <v>25.216464016799996</v>
      </c>
      <c r="AN1304" s="30">
        <f t="shared" si="515"/>
        <v>0</v>
      </c>
      <c r="AO1304" s="30">
        <f t="shared" si="515"/>
        <v>0</v>
      </c>
      <c r="AP1304" s="30">
        <f t="shared" si="515"/>
        <v>25.216464016799996</v>
      </c>
      <c r="AQ1304" s="30">
        <f t="shared" si="515"/>
        <v>0</v>
      </c>
      <c r="AR1304" s="30">
        <f>SUM(AR1305:AR1311)</f>
        <v>33.803200000000004</v>
      </c>
      <c r="AS1304" s="30">
        <f>SUM(AS1305:AS1309)</f>
        <v>0</v>
      </c>
      <c r="AT1304" s="30">
        <f>SUM(AT1305:AT1309)</f>
        <v>0</v>
      </c>
      <c r="AU1304" s="30">
        <f>SUM(AU1305:AU1311)</f>
        <v>33.803200000000004</v>
      </c>
      <c r="AV1304" s="30">
        <f>SUM(AV1305:AV1309)</f>
        <v>0</v>
      </c>
      <c r="AW1304" s="30">
        <f>SUM(AW1305:AW1311)</f>
        <v>11.208599999999999</v>
      </c>
      <c r="AX1304" s="30">
        <f>SUM(AX1305:AX1309)</f>
        <v>0</v>
      </c>
      <c r="AY1304" s="30">
        <f>SUM(AY1305:AY1309)</f>
        <v>0</v>
      </c>
      <c r="AZ1304" s="30">
        <f>SUM(AZ1305:AZ1311)</f>
        <v>11.208599999999999</v>
      </c>
      <c r="BA1304" s="30">
        <f>SUM(BA1305:BA1309)</f>
        <v>0</v>
      </c>
      <c r="BB1304" s="30">
        <f>SUM(BB1305:BB1313)</f>
        <v>53.529933800000002</v>
      </c>
      <c r="BC1304" s="30">
        <f>SUM(BC1305:BC1309)</f>
        <v>0</v>
      </c>
      <c r="BD1304" s="30">
        <f>SUM(BD1305:BD1309)</f>
        <v>0</v>
      </c>
      <c r="BE1304" s="30">
        <f>SUM(BE1305:BE1313)</f>
        <v>53.529933800000002</v>
      </c>
      <c r="BF1304" s="30">
        <f>SUM(BF1305:BF1309)</f>
        <v>0</v>
      </c>
      <c r="BG1304" s="30">
        <v>56.01779480279999</v>
      </c>
      <c r="BH1304" s="30">
        <f t="shared" ref="BH1304:BU1304" si="516">SUM(BH1305:BH1316)</f>
        <v>0</v>
      </c>
      <c r="BI1304" s="30">
        <f t="shared" si="516"/>
        <v>0</v>
      </c>
      <c r="BJ1304" s="30">
        <v>56.01779480279999</v>
      </c>
      <c r="BK1304" s="30">
        <f t="shared" si="516"/>
        <v>0</v>
      </c>
      <c r="BL1304" s="30">
        <f t="shared" si="516"/>
        <v>20.643207920000002</v>
      </c>
      <c r="BM1304" s="30">
        <f t="shared" si="516"/>
        <v>0</v>
      </c>
      <c r="BN1304" s="30">
        <f t="shared" si="516"/>
        <v>0</v>
      </c>
      <c r="BO1304" s="30">
        <f>SUM(BO1305:BO1316)</f>
        <v>20.643207920000002</v>
      </c>
      <c r="BP1304" s="30">
        <f t="shared" si="516"/>
        <v>0</v>
      </c>
      <c r="BQ1304" s="30">
        <v>31.997627999999999</v>
      </c>
      <c r="BR1304" s="30">
        <f t="shared" si="516"/>
        <v>0</v>
      </c>
      <c r="BS1304" s="30">
        <f t="shared" si="516"/>
        <v>0</v>
      </c>
      <c r="BT1304" s="30">
        <v>31.997627999999999</v>
      </c>
      <c r="BU1304" s="30">
        <f t="shared" si="516"/>
        <v>0</v>
      </c>
      <c r="BV1304" s="30">
        <f t="shared" si="507"/>
        <v>225.79376949959999</v>
      </c>
      <c r="BW1304" s="30">
        <f t="shared" si="503"/>
        <v>0</v>
      </c>
      <c r="BX1304" s="30">
        <f t="shared" si="504"/>
        <v>0</v>
      </c>
      <c r="BY1304" s="30">
        <f t="shared" si="505"/>
        <v>225.79376949959999</v>
      </c>
      <c r="BZ1304" s="30">
        <f t="shared" si="506"/>
        <v>0</v>
      </c>
      <c r="CA1304" s="30">
        <f t="shared" si="508"/>
        <v>124.44048681959998</v>
      </c>
      <c r="CB1304" s="30">
        <f t="shared" si="509"/>
        <v>0</v>
      </c>
      <c r="CC1304" s="30">
        <f t="shared" si="510"/>
        <v>0</v>
      </c>
      <c r="CD1304" s="30">
        <f t="shared" si="511"/>
        <v>124.44048681959998</v>
      </c>
      <c r="CE1304" s="30">
        <f t="shared" si="512"/>
        <v>0</v>
      </c>
      <c r="CF1304" s="91" t="s">
        <v>1358</v>
      </c>
    </row>
    <row r="1305" spans="1:84" ht="33.75" customHeight="1" x14ac:dyDescent="0.25">
      <c r="A1305" s="7" t="s">
        <v>166</v>
      </c>
      <c r="B1305" s="17" t="s">
        <v>277</v>
      </c>
      <c r="C1305" s="8" t="s">
        <v>760</v>
      </c>
      <c r="D1305" s="63">
        <v>2015</v>
      </c>
      <c r="E1305" s="63">
        <v>2015</v>
      </c>
      <c r="F1305" s="66" t="s">
        <v>1358</v>
      </c>
      <c r="G1305" s="64">
        <v>0</v>
      </c>
      <c r="H1305" s="64">
        <f t="shared" si="498"/>
        <v>0</v>
      </c>
      <c r="I1305" s="31" t="s">
        <v>1358</v>
      </c>
      <c r="J1305" s="31">
        <v>0</v>
      </c>
      <c r="K1305" s="31">
        <f t="shared" si="499"/>
        <v>0</v>
      </c>
      <c r="L1305" s="31" t="s">
        <v>1358</v>
      </c>
      <c r="M1305" s="64">
        <v>0</v>
      </c>
      <c r="N1305" s="31">
        <v>0</v>
      </c>
      <c r="O1305" s="65">
        <v>0</v>
      </c>
      <c r="P1305" s="28">
        <v>0</v>
      </c>
      <c r="Q1305" s="28">
        <v>8.1278400000000008</v>
      </c>
      <c r="R1305" s="31">
        <v>9.347016</v>
      </c>
      <c r="S1305" s="31">
        <f t="shared" si="496"/>
        <v>2.4999987400000001</v>
      </c>
      <c r="T1305" s="31">
        <f t="shared" si="497"/>
        <v>4.9560000000000004</v>
      </c>
      <c r="U1305" s="31">
        <f t="shared" si="502"/>
        <v>2.4999987400000001</v>
      </c>
      <c r="V1305" s="31">
        <f t="shared" si="500"/>
        <v>0</v>
      </c>
      <c r="W1305" s="31">
        <f t="shared" si="514"/>
        <v>2.4780000000000002</v>
      </c>
      <c r="X1305" s="31">
        <v>2.4999987400000001</v>
      </c>
      <c r="Y1305" s="28">
        <v>0</v>
      </c>
      <c r="Z1305" s="28">
        <v>0</v>
      </c>
      <c r="AA1305" s="28">
        <v>0</v>
      </c>
      <c r="AB1305" s="28">
        <v>0</v>
      </c>
      <c r="AC1305" s="28">
        <v>2.4780000000000002</v>
      </c>
      <c r="AD1305" s="28">
        <v>0</v>
      </c>
      <c r="AE1305" s="28">
        <v>0</v>
      </c>
      <c r="AF1305" s="28">
        <v>2.4780000000000002</v>
      </c>
      <c r="AG1305" s="28">
        <v>0</v>
      </c>
      <c r="AH1305" s="28">
        <v>0</v>
      </c>
      <c r="AI1305" s="28">
        <v>0</v>
      </c>
      <c r="AJ1305" s="28">
        <v>0</v>
      </c>
      <c r="AK1305" s="28">
        <v>0</v>
      </c>
      <c r="AL1305" s="28">
        <v>0</v>
      </c>
      <c r="AM1305" s="28">
        <v>0</v>
      </c>
      <c r="AN1305" s="28">
        <v>0</v>
      </c>
      <c r="AO1305" s="28">
        <v>0</v>
      </c>
      <c r="AP1305" s="28">
        <v>0</v>
      </c>
      <c r="AQ1305" s="28">
        <v>0</v>
      </c>
      <c r="AR1305" s="28">
        <v>0</v>
      </c>
      <c r="AS1305" s="28">
        <v>0</v>
      </c>
      <c r="AT1305" s="28">
        <v>0</v>
      </c>
      <c r="AU1305" s="28">
        <v>0</v>
      </c>
      <c r="AV1305" s="28">
        <v>0</v>
      </c>
      <c r="AW1305" s="28">
        <v>0</v>
      </c>
      <c r="AX1305" s="28">
        <v>0</v>
      </c>
      <c r="AY1305" s="28">
        <v>0</v>
      </c>
      <c r="AZ1305" s="28">
        <v>0</v>
      </c>
      <c r="BA1305" s="28">
        <v>0</v>
      </c>
      <c r="BB1305" s="28">
        <v>0</v>
      </c>
      <c r="BC1305" s="28">
        <v>0</v>
      </c>
      <c r="BD1305" s="28">
        <v>0</v>
      </c>
      <c r="BE1305" s="28">
        <v>0</v>
      </c>
      <c r="BF1305" s="28">
        <v>0</v>
      </c>
      <c r="BG1305" s="28">
        <v>0</v>
      </c>
      <c r="BH1305" s="28">
        <v>0</v>
      </c>
      <c r="BI1305" s="28">
        <v>0</v>
      </c>
      <c r="BJ1305" s="28">
        <v>0</v>
      </c>
      <c r="BK1305" s="28">
        <v>0</v>
      </c>
      <c r="BL1305" s="28">
        <v>0</v>
      </c>
      <c r="BM1305" s="28">
        <v>0</v>
      </c>
      <c r="BN1305" s="28">
        <v>0</v>
      </c>
      <c r="BO1305" s="28">
        <v>0</v>
      </c>
      <c r="BP1305" s="28">
        <v>0</v>
      </c>
      <c r="BQ1305" s="28">
        <v>0</v>
      </c>
      <c r="BR1305" s="28">
        <v>0</v>
      </c>
      <c r="BS1305" s="28">
        <v>0</v>
      </c>
      <c r="BT1305" s="28">
        <v>0</v>
      </c>
      <c r="BU1305" s="28">
        <v>0</v>
      </c>
      <c r="BV1305" s="31">
        <f t="shared" si="507"/>
        <v>0</v>
      </c>
      <c r="BW1305" s="31">
        <f t="shared" si="503"/>
        <v>0</v>
      </c>
      <c r="BX1305" s="31">
        <f t="shared" si="504"/>
        <v>0</v>
      </c>
      <c r="BY1305" s="31">
        <f t="shared" si="505"/>
        <v>0</v>
      </c>
      <c r="BZ1305" s="31">
        <f t="shared" si="506"/>
        <v>0</v>
      </c>
      <c r="CA1305" s="31">
        <f t="shared" si="508"/>
        <v>0</v>
      </c>
      <c r="CB1305" s="31">
        <f t="shared" si="509"/>
        <v>0</v>
      </c>
      <c r="CC1305" s="31">
        <f t="shared" si="510"/>
        <v>0</v>
      </c>
      <c r="CD1305" s="31">
        <f t="shared" si="511"/>
        <v>0</v>
      </c>
      <c r="CE1305" s="31">
        <f t="shared" si="512"/>
        <v>0</v>
      </c>
      <c r="CF1305" s="85" t="s">
        <v>1358</v>
      </c>
    </row>
    <row r="1306" spans="1:84" ht="105" x14ac:dyDescent="0.25">
      <c r="A1306" s="7" t="s">
        <v>166</v>
      </c>
      <c r="B1306" s="18" t="s">
        <v>278</v>
      </c>
      <c r="C1306" s="8" t="s">
        <v>761</v>
      </c>
      <c r="D1306" s="63">
        <v>2015</v>
      </c>
      <c r="E1306" s="63">
        <v>2015</v>
      </c>
      <c r="F1306" s="66" t="s">
        <v>1358</v>
      </c>
      <c r="G1306" s="64">
        <v>0</v>
      </c>
      <c r="H1306" s="64">
        <f t="shared" si="498"/>
        <v>0</v>
      </c>
      <c r="I1306" s="31" t="s">
        <v>1358</v>
      </c>
      <c r="J1306" s="31">
        <v>0</v>
      </c>
      <c r="K1306" s="31">
        <f t="shared" si="499"/>
        <v>0</v>
      </c>
      <c r="L1306" s="31" t="s">
        <v>1358</v>
      </c>
      <c r="M1306" s="64">
        <v>0</v>
      </c>
      <c r="N1306" s="31">
        <v>0</v>
      </c>
      <c r="O1306" s="65">
        <v>0</v>
      </c>
      <c r="P1306" s="28">
        <v>0</v>
      </c>
      <c r="Q1306" s="28">
        <v>14.704820666927997</v>
      </c>
      <c r="R1306" s="31">
        <v>16.910543766967194</v>
      </c>
      <c r="S1306" s="31">
        <f t="shared" ref="S1306:S1316" si="517">N1306+U1306</f>
        <v>0.55447727999999996</v>
      </c>
      <c r="T1306" s="31">
        <f t="shared" ref="T1306:T1316" si="518">N1306+W1306+AC1306+AM1306+AW1306+BG1306</f>
        <v>8.9663540651999991</v>
      </c>
      <c r="U1306" s="31">
        <f t="shared" si="502"/>
        <v>0.55447727999999996</v>
      </c>
      <c r="V1306" s="31">
        <f t="shared" si="500"/>
        <v>0</v>
      </c>
      <c r="W1306" s="31">
        <f t="shared" si="514"/>
        <v>4.4831770325999996</v>
      </c>
      <c r="X1306" s="31">
        <v>0.55447727999999996</v>
      </c>
      <c r="Y1306" s="28">
        <v>0</v>
      </c>
      <c r="Z1306" s="28">
        <v>0</v>
      </c>
      <c r="AA1306" s="28">
        <v>0</v>
      </c>
      <c r="AB1306" s="28">
        <v>0</v>
      </c>
      <c r="AC1306" s="28">
        <v>4.4831770325999996</v>
      </c>
      <c r="AD1306" s="28">
        <v>0</v>
      </c>
      <c r="AE1306" s="28">
        <v>0</v>
      </c>
      <c r="AF1306" s="28">
        <v>4.4831770325999996</v>
      </c>
      <c r="AG1306" s="28">
        <v>0</v>
      </c>
      <c r="AH1306" s="28">
        <v>0</v>
      </c>
      <c r="AI1306" s="28">
        <v>0</v>
      </c>
      <c r="AJ1306" s="28">
        <v>0</v>
      </c>
      <c r="AK1306" s="28">
        <v>0</v>
      </c>
      <c r="AL1306" s="28">
        <v>0</v>
      </c>
      <c r="AM1306" s="28">
        <v>0</v>
      </c>
      <c r="AN1306" s="28">
        <v>0</v>
      </c>
      <c r="AO1306" s="28">
        <v>0</v>
      </c>
      <c r="AP1306" s="28">
        <v>0</v>
      </c>
      <c r="AQ1306" s="28">
        <v>0</v>
      </c>
      <c r="AR1306" s="28">
        <v>0</v>
      </c>
      <c r="AS1306" s="28">
        <v>0</v>
      </c>
      <c r="AT1306" s="28">
        <v>0</v>
      </c>
      <c r="AU1306" s="28">
        <v>0</v>
      </c>
      <c r="AV1306" s="28">
        <v>0</v>
      </c>
      <c r="AW1306" s="28">
        <v>0</v>
      </c>
      <c r="AX1306" s="28">
        <v>0</v>
      </c>
      <c r="AY1306" s="28">
        <v>0</v>
      </c>
      <c r="AZ1306" s="28">
        <v>0</v>
      </c>
      <c r="BA1306" s="28">
        <v>0</v>
      </c>
      <c r="BB1306" s="28">
        <v>0</v>
      </c>
      <c r="BC1306" s="28">
        <v>0</v>
      </c>
      <c r="BD1306" s="28">
        <v>0</v>
      </c>
      <c r="BE1306" s="28">
        <v>0</v>
      </c>
      <c r="BF1306" s="28">
        <v>0</v>
      </c>
      <c r="BG1306" s="28">
        <v>0</v>
      </c>
      <c r="BH1306" s="28">
        <v>0</v>
      </c>
      <c r="BI1306" s="28">
        <v>0</v>
      </c>
      <c r="BJ1306" s="28">
        <v>0</v>
      </c>
      <c r="BK1306" s="28">
        <v>0</v>
      </c>
      <c r="BL1306" s="28">
        <v>0</v>
      </c>
      <c r="BM1306" s="28">
        <v>0</v>
      </c>
      <c r="BN1306" s="28">
        <v>0</v>
      </c>
      <c r="BO1306" s="28">
        <v>0</v>
      </c>
      <c r="BP1306" s="28">
        <v>0</v>
      </c>
      <c r="BQ1306" s="28">
        <v>0</v>
      </c>
      <c r="BR1306" s="28">
        <v>0</v>
      </c>
      <c r="BS1306" s="28">
        <v>0</v>
      </c>
      <c r="BT1306" s="28">
        <v>0</v>
      </c>
      <c r="BU1306" s="28">
        <v>0</v>
      </c>
      <c r="BV1306" s="31">
        <f t="shared" si="507"/>
        <v>0</v>
      </c>
      <c r="BW1306" s="31">
        <f t="shared" si="503"/>
        <v>0</v>
      </c>
      <c r="BX1306" s="31">
        <f t="shared" si="504"/>
        <v>0</v>
      </c>
      <c r="BY1306" s="31">
        <f t="shared" si="505"/>
        <v>0</v>
      </c>
      <c r="BZ1306" s="31">
        <f t="shared" si="506"/>
        <v>0</v>
      </c>
      <c r="CA1306" s="31">
        <f t="shared" si="508"/>
        <v>0</v>
      </c>
      <c r="CB1306" s="31">
        <f t="shared" si="509"/>
        <v>0</v>
      </c>
      <c r="CC1306" s="31">
        <f t="shared" si="510"/>
        <v>0</v>
      </c>
      <c r="CD1306" s="31">
        <f t="shared" si="511"/>
        <v>0</v>
      </c>
      <c r="CE1306" s="31">
        <f t="shared" si="512"/>
        <v>0</v>
      </c>
      <c r="CF1306" s="85" t="s">
        <v>1406</v>
      </c>
    </row>
    <row r="1307" spans="1:84" ht="90" x14ac:dyDescent="0.25">
      <c r="A1307" s="7" t="s">
        <v>166</v>
      </c>
      <c r="B1307" s="18" t="s">
        <v>279</v>
      </c>
      <c r="C1307" s="8" t="s">
        <v>762</v>
      </c>
      <c r="D1307" s="63">
        <v>2015</v>
      </c>
      <c r="E1307" s="63">
        <v>2015</v>
      </c>
      <c r="F1307" s="66" t="s">
        <v>1358</v>
      </c>
      <c r="G1307" s="64">
        <v>0</v>
      </c>
      <c r="H1307" s="64">
        <f t="shared" si="498"/>
        <v>0</v>
      </c>
      <c r="I1307" s="31" t="s">
        <v>1358</v>
      </c>
      <c r="J1307" s="31">
        <v>0</v>
      </c>
      <c r="K1307" s="31">
        <f t="shared" si="499"/>
        <v>0</v>
      </c>
      <c r="L1307" s="31" t="s">
        <v>1358</v>
      </c>
      <c r="M1307" s="64">
        <v>0</v>
      </c>
      <c r="N1307" s="31">
        <v>0</v>
      </c>
      <c r="O1307" s="65">
        <v>0</v>
      </c>
      <c r="P1307" s="28">
        <v>0</v>
      </c>
      <c r="Q1307" s="28">
        <v>70.368300008527996</v>
      </c>
      <c r="R1307" s="31">
        <v>80.923545009807185</v>
      </c>
      <c r="S1307" s="31">
        <f t="shared" si="517"/>
        <v>17.269622139999999</v>
      </c>
      <c r="T1307" s="31">
        <f t="shared" si="518"/>
        <v>42.907500005199999</v>
      </c>
      <c r="U1307" s="31">
        <f t="shared" si="502"/>
        <v>17.269622139999999</v>
      </c>
      <c r="V1307" s="31">
        <f t="shared" si="500"/>
        <v>0</v>
      </c>
      <c r="W1307" s="31">
        <f t="shared" si="514"/>
        <v>21.4537500026</v>
      </c>
      <c r="X1307" s="31">
        <v>17.269622139999999</v>
      </c>
      <c r="Y1307" s="28">
        <v>0</v>
      </c>
      <c r="Z1307" s="28">
        <v>0</v>
      </c>
      <c r="AA1307" s="28">
        <v>0</v>
      </c>
      <c r="AB1307" s="28">
        <v>0</v>
      </c>
      <c r="AC1307" s="28">
        <v>21.4537500026</v>
      </c>
      <c r="AD1307" s="28">
        <v>0</v>
      </c>
      <c r="AE1307" s="28">
        <v>0</v>
      </c>
      <c r="AF1307" s="28">
        <v>21.4537500026</v>
      </c>
      <c r="AG1307" s="28">
        <v>0</v>
      </c>
      <c r="AH1307" s="28">
        <v>0</v>
      </c>
      <c r="AI1307" s="28">
        <v>0</v>
      </c>
      <c r="AJ1307" s="28">
        <v>0</v>
      </c>
      <c r="AK1307" s="28">
        <v>0</v>
      </c>
      <c r="AL1307" s="28">
        <v>0</v>
      </c>
      <c r="AM1307" s="28">
        <v>0</v>
      </c>
      <c r="AN1307" s="28">
        <v>0</v>
      </c>
      <c r="AO1307" s="28">
        <v>0</v>
      </c>
      <c r="AP1307" s="28">
        <v>0</v>
      </c>
      <c r="AQ1307" s="28">
        <v>0</v>
      </c>
      <c r="AR1307" s="28">
        <v>0</v>
      </c>
      <c r="AS1307" s="28">
        <v>0</v>
      </c>
      <c r="AT1307" s="28">
        <v>0</v>
      </c>
      <c r="AU1307" s="28">
        <v>0</v>
      </c>
      <c r="AV1307" s="28">
        <v>0</v>
      </c>
      <c r="AW1307" s="28">
        <v>0</v>
      </c>
      <c r="AX1307" s="28">
        <v>0</v>
      </c>
      <c r="AY1307" s="28">
        <v>0</v>
      </c>
      <c r="AZ1307" s="28">
        <v>0</v>
      </c>
      <c r="BA1307" s="28">
        <v>0</v>
      </c>
      <c r="BB1307" s="28">
        <v>0</v>
      </c>
      <c r="BC1307" s="28">
        <v>0</v>
      </c>
      <c r="BD1307" s="28">
        <v>0</v>
      </c>
      <c r="BE1307" s="28">
        <v>0</v>
      </c>
      <c r="BF1307" s="28">
        <v>0</v>
      </c>
      <c r="BG1307" s="28">
        <v>0</v>
      </c>
      <c r="BH1307" s="28">
        <v>0</v>
      </c>
      <c r="BI1307" s="28">
        <v>0</v>
      </c>
      <c r="BJ1307" s="28">
        <v>0</v>
      </c>
      <c r="BK1307" s="28">
        <v>0</v>
      </c>
      <c r="BL1307" s="28">
        <v>0</v>
      </c>
      <c r="BM1307" s="28">
        <v>0</v>
      </c>
      <c r="BN1307" s="28">
        <v>0</v>
      </c>
      <c r="BO1307" s="28">
        <v>0</v>
      </c>
      <c r="BP1307" s="28">
        <v>0</v>
      </c>
      <c r="BQ1307" s="28">
        <v>0</v>
      </c>
      <c r="BR1307" s="28">
        <v>0</v>
      </c>
      <c r="BS1307" s="28">
        <v>0</v>
      </c>
      <c r="BT1307" s="28">
        <v>0</v>
      </c>
      <c r="BU1307" s="28">
        <v>0</v>
      </c>
      <c r="BV1307" s="31">
        <f t="shared" si="507"/>
        <v>0</v>
      </c>
      <c r="BW1307" s="31">
        <f t="shared" si="503"/>
        <v>0</v>
      </c>
      <c r="BX1307" s="31">
        <f t="shared" si="504"/>
        <v>0</v>
      </c>
      <c r="BY1307" s="31">
        <f t="shared" si="505"/>
        <v>0</v>
      </c>
      <c r="BZ1307" s="31">
        <f t="shared" si="506"/>
        <v>0</v>
      </c>
      <c r="CA1307" s="31">
        <f t="shared" si="508"/>
        <v>0</v>
      </c>
      <c r="CB1307" s="31">
        <f t="shared" si="509"/>
        <v>0</v>
      </c>
      <c r="CC1307" s="31">
        <f t="shared" si="510"/>
        <v>0</v>
      </c>
      <c r="CD1307" s="31">
        <f t="shared" si="511"/>
        <v>0</v>
      </c>
      <c r="CE1307" s="31">
        <f t="shared" si="512"/>
        <v>0</v>
      </c>
      <c r="CF1307" s="85" t="s">
        <v>1406</v>
      </c>
    </row>
    <row r="1308" spans="1:84" ht="159" customHeight="1" x14ac:dyDescent="0.25">
      <c r="A1308" s="7" t="s">
        <v>166</v>
      </c>
      <c r="B1308" s="17" t="s">
        <v>410</v>
      </c>
      <c r="C1308" s="8" t="s">
        <v>763</v>
      </c>
      <c r="D1308" s="63">
        <v>2016</v>
      </c>
      <c r="E1308" s="63">
        <v>2016</v>
      </c>
      <c r="F1308" s="66" t="s">
        <v>1358</v>
      </c>
      <c r="G1308" s="64">
        <v>1.2584329371816638</v>
      </c>
      <c r="H1308" s="64">
        <f t="shared" si="498"/>
        <v>7.4121699999999997</v>
      </c>
      <c r="I1308" s="31" t="s">
        <v>891</v>
      </c>
      <c r="J1308" s="31">
        <v>0.62009100169779285</v>
      </c>
      <c r="K1308" s="31">
        <f t="shared" si="499"/>
        <v>3.6523359999999996</v>
      </c>
      <c r="L1308" s="67" t="s">
        <v>891</v>
      </c>
      <c r="M1308" s="64">
        <v>0</v>
      </c>
      <c r="N1308" s="31">
        <v>0</v>
      </c>
      <c r="O1308" s="65">
        <v>6.1661277599999993</v>
      </c>
      <c r="P1308" s="28">
        <v>7.0910469239999987</v>
      </c>
      <c r="Q1308" s="28">
        <v>5.9898310399999986</v>
      </c>
      <c r="R1308" s="31">
        <v>6.888305695999998</v>
      </c>
      <c r="S1308" s="31">
        <f t="shared" si="517"/>
        <v>3.7598339999999997</v>
      </c>
      <c r="T1308" s="31">
        <f t="shared" si="518"/>
        <v>3.6523359999999996</v>
      </c>
      <c r="U1308" s="31">
        <f t="shared" si="502"/>
        <v>3.7598339999999997</v>
      </c>
      <c r="V1308" s="31">
        <f t="shared" si="500"/>
        <v>0</v>
      </c>
      <c r="W1308" s="31">
        <f t="shared" si="514"/>
        <v>0</v>
      </c>
      <c r="X1308" s="31">
        <v>0</v>
      </c>
      <c r="Y1308" s="28">
        <v>0</v>
      </c>
      <c r="Z1308" s="28">
        <v>0</v>
      </c>
      <c r="AA1308" s="28">
        <v>0</v>
      </c>
      <c r="AB1308" s="28">
        <v>0</v>
      </c>
      <c r="AC1308" s="28">
        <v>0</v>
      </c>
      <c r="AD1308" s="28">
        <v>0</v>
      </c>
      <c r="AE1308" s="28">
        <v>0</v>
      </c>
      <c r="AF1308" s="28">
        <v>0</v>
      </c>
      <c r="AG1308" s="28">
        <v>0</v>
      </c>
      <c r="AH1308" s="28">
        <v>3.7598339999999997</v>
      </c>
      <c r="AI1308" s="28">
        <v>0</v>
      </c>
      <c r="AJ1308" s="28">
        <v>0</v>
      </c>
      <c r="AK1308" s="28">
        <v>3.7598339999999997</v>
      </c>
      <c r="AL1308" s="28">
        <v>0</v>
      </c>
      <c r="AM1308" s="28">
        <v>3.6523359999999996</v>
      </c>
      <c r="AN1308" s="28">
        <v>0</v>
      </c>
      <c r="AO1308" s="28">
        <v>0</v>
      </c>
      <c r="AP1308" s="28">
        <v>3.6523359999999996</v>
      </c>
      <c r="AQ1308" s="28">
        <v>0</v>
      </c>
      <c r="AR1308" s="28">
        <v>0</v>
      </c>
      <c r="AS1308" s="28">
        <v>0</v>
      </c>
      <c r="AT1308" s="28">
        <v>0</v>
      </c>
      <c r="AU1308" s="28">
        <v>0</v>
      </c>
      <c r="AV1308" s="28">
        <v>0</v>
      </c>
      <c r="AW1308" s="28">
        <v>0</v>
      </c>
      <c r="AX1308" s="28">
        <v>0</v>
      </c>
      <c r="AY1308" s="28">
        <v>0</v>
      </c>
      <c r="AZ1308" s="28">
        <v>0</v>
      </c>
      <c r="BA1308" s="28">
        <v>0</v>
      </c>
      <c r="BB1308" s="28">
        <v>0</v>
      </c>
      <c r="BC1308" s="28">
        <v>0</v>
      </c>
      <c r="BD1308" s="28">
        <v>0</v>
      </c>
      <c r="BE1308" s="28">
        <v>0</v>
      </c>
      <c r="BF1308" s="28">
        <v>0</v>
      </c>
      <c r="BG1308" s="28">
        <v>0</v>
      </c>
      <c r="BH1308" s="28">
        <v>0</v>
      </c>
      <c r="BI1308" s="28">
        <v>0</v>
      </c>
      <c r="BJ1308" s="28">
        <v>0</v>
      </c>
      <c r="BK1308" s="28">
        <v>0</v>
      </c>
      <c r="BL1308" s="28">
        <v>0</v>
      </c>
      <c r="BM1308" s="28">
        <v>0</v>
      </c>
      <c r="BN1308" s="28">
        <v>0</v>
      </c>
      <c r="BO1308" s="28">
        <v>0</v>
      </c>
      <c r="BP1308" s="28">
        <v>0</v>
      </c>
      <c r="BQ1308" s="28">
        <v>0</v>
      </c>
      <c r="BR1308" s="28">
        <v>0</v>
      </c>
      <c r="BS1308" s="28">
        <v>0</v>
      </c>
      <c r="BT1308" s="28">
        <v>0</v>
      </c>
      <c r="BU1308" s="28">
        <v>0</v>
      </c>
      <c r="BV1308" s="31">
        <f t="shared" si="507"/>
        <v>7.4121699999999997</v>
      </c>
      <c r="BW1308" s="31">
        <f t="shared" si="503"/>
        <v>0</v>
      </c>
      <c r="BX1308" s="31">
        <f t="shared" si="504"/>
        <v>0</v>
      </c>
      <c r="BY1308" s="31">
        <f t="shared" si="505"/>
        <v>7.4121699999999997</v>
      </c>
      <c r="BZ1308" s="31">
        <f t="shared" si="506"/>
        <v>0</v>
      </c>
      <c r="CA1308" s="31">
        <f t="shared" si="508"/>
        <v>3.6523359999999996</v>
      </c>
      <c r="CB1308" s="31">
        <f t="shared" si="509"/>
        <v>0</v>
      </c>
      <c r="CC1308" s="31">
        <f t="shared" si="510"/>
        <v>0</v>
      </c>
      <c r="CD1308" s="31">
        <f t="shared" si="511"/>
        <v>3.6523359999999996</v>
      </c>
      <c r="CE1308" s="31">
        <f t="shared" si="512"/>
        <v>0</v>
      </c>
      <c r="CF1308" s="85" t="s">
        <v>1406</v>
      </c>
    </row>
    <row r="1309" spans="1:84" ht="60" x14ac:dyDescent="0.25">
      <c r="A1309" s="7" t="s">
        <v>166</v>
      </c>
      <c r="B1309" s="17" t="s">
        <v>411</v>
      </c>
      <c r="C1309" s="8" t="s">
        <v>764</v>
      </c>
      <c r="D1309" s="63">
        <v>2016</v>
      </c>
      <c r="E1309" s="63">
        <v>2016</v>
      </c>
      <c r="F1309" s="66" t="s">
        <v>1358</v>
      </c>
      <c r="G1309" s="64">
        <v>5.7266396520954892</v>
      </c>
      <c r="H1309" s="64">
        <f t="shared" si="498"/>
        <v>43.178862976799991</v>
      </c>
      <c r="I1309" s="31" t="s">
        <v>891</v>
      </c>
      <c r="J1309" s="31">
        <v>2.8599639279575593</v>
      </c>
      <c r="K1309" s="31">
        <f t="shared" si="499"/>
        <v>21.564128016799998</v>
      </c>
      <c r="L1309" s="67" t="s">
        <v>891</v>
      </c>
      <c r="M1309" s="64">
        <v>0</v>
      </c>
      <c r="N1309" s="31">
        <v>0</v>
      </c>
      <c r="O1309" s="65">
        <v>35.448165334399995</v>
      </c>
      <c r="P1309" s="28">
        <v>40.765390134559993</v>
      </c>
      <c r="Q1309" s="28">
        <v>35.365169947551998</v>
      </c>
      <c r="R1309" s="31">
        <v>40.669945439684795</v>
      </c>
      <c r="S1309" s="31">
        <f t="shared" si="517"/>
        <v>21.614734959999996</v>
      </c>
      <c r="T1309" s="31">
        <f t="shared" si="518"/>
        <v>21.564128016799998</v>
      </c>
      <c r="U1309" s="31">
        <f t="shared" si="502"/>
        <v>21.614734959999996</v>
      </c>
      <c r="V1309" s="31">
        <f t="shared" si="500"/>
        <v>0</v>
      </c>
      <c r="W1309" s="31">
        <f t="shared" si="514"/>
        <v>0</v>
      </c>
      <c r="X1309" s="31">
        <v>0</v>
      </c>
      <c r="Y1309" s="28">
        <v>0</v>
      </c>
      <c r="Z1309" s="28">
        <v>0</v>
      </c>
      <c r="AA1309" s="28">
        <v>0</v>
      </c>
      <c r="AB1309" s="28">
        <v>0</v>
      </c>
      <c r="AC1309" s="28">
        <v>0</v>
      </c>
      <c r="AD1309" s="28">
        <v>0</v>
      </c>
      <c r="AE1309" s="28">
        <v>0</v>
      </c>
      <c r="AF1309" s="28">
        <v>0</v>
      </c>
      <c r="AG1309" s="28">
        <v>0</v>
      </c>
      <c r="AH1309" s="28">
        <v>21.614734959999996</v>
      </c>
      <c r="AI1309" s="28">
        <v>0</v>
      </c>
      <c r="AJ1309" s="28">
        <v>0</v>
      </c>
      <c r="AK1309" s="28">
        <v>21.614734959999996</v>
      </c>
      <c r="AL1309" s="28">
        <v>0</v>
      </c>
      <c r="AM1309" s="28">
        <v>21.564128016799998</v>
      </c>
      <c r="AN1309" s="28">
        <v>0</v>
      </c>
      <c r="AO1309" s="28">
        <v>0</v>
      </c>
      <c r="AP1309" s="28">
        <v>21.564128016799998</v>
      </c>
      <c r="AQ1309" s="28">
        <v>0</v>
      </c>
      <c r="AR1309" s="28">
        <v>0</v>
      </c>
      <c r="AS1309" s="28">
        <v>0</v>
      </c>
      <c r="AT1309" s="28">
        <v>0</v>
      </c>
      <c r="AU1309" s="28">
        <v>0</v>
      </c>
      <c r="AV1309" s="28">
        <v>0</v>
      </c>
      <c r="AW1309" s="28">
        <v>0</v>
      </c>
      <c r="AX1309" s="28">
        <v>0</v>
      </c>
      <c r="AY1309" s="28">
        <v>0</v>
      </c>
      <c r="AZ1309" s="28">
        <v>0</v>
      </c>
      <c r="BA1309" s="28">
        <v>0</v>
      </c>
      <c r="BB1309" s="28">
        <v>0</v>
      </c>
      <c r="BC1309" s="28">
        <v>0</v>
      </c>
      <c r="BD1309" s="28">
        <v>0</v>
      </c>
      <c r="BE1309" s="28">
        <v>0</v>
      </c>
      <c r="BF1309" s="28">
        <v>0</v>
      </c>
      <c r="BG1309" s="28">
        <v>0</v>
      </c>
      <c r="BH1309" s="28">
        <v>0</v>
      </c>
      <c r="BI1309" s="28">
        <v>0</v>
      </c>
      <c r="BJ1309" s="28">
        <v>0</v>
      </c>
      <c r="BK1309" s="28">
        <v>0</v>
      </c>
      <c r="BL1309" s="28">
        <v>0</v>
      </c>
      <c r="BM1309" s="28">
        <v>0</v>
      </c>
      <c r="BN1309" s="28">
        <v>0</v>
      </c>
      <c r="BO1309" s="28">
        <v>0</v>
      </c>
      <c r="BP1309" s="28">
        <v>0</v>
      </c>
      <c r="BQ1309" s="28">
        <v>0</v>
      </c>
      <c r="BR1309" s="28">
        <v>0</v>
      </c>
      <c r="BS1309" s="28">
        <v>0</v>
      </c>
      <c r="BT1309" s="28">
        <v>0</v>
      </c>
      <c r="BU1309" s="28">
        <v>0</v>
      </c>
      <c r="BV1309" s="31">
        <f t="shared" si="507"/>
        <v>43.178862976799991</v>
      </c>
      <c r="BW1309" s="31">
        <f t="shared" si="503"/>
        <v>0</v>
      </c>
      <c r="BX1309" s="31">
        <f t="shared" si="504"/>
        <v>0</v>
      </c>
      <c r="BY1309" s="31">
        <f t="shared" si="505"/>
        <v>43.178862976799991</v>
      </c>
      <c r="BZ1309" s="31">
        <f t="shared" si="506"/>
        <v>0</v>
      </c>
      <c r="CA1309" s="31">
        <f t="shared" si="508"/>
        <v>21.564128016799998</v>
      </c>
      <c r="CB1309" s="31">
        <f t="shared" si="509"/>
        <v>0</v>
      </c>
      <c r="CC1309" s="31">
        <f t="shared" si="510"/>
        <v>0</v>
      </c>
      <c r="CD1309" s="31">
        <f t="shared" si="511"/>
        <v>21.564128016799998</v>
      </c>
      <c r="CE1309" s="31">
        <f t="shared" si="512"/>
        <v>0</v>
      </c>
      <c r="CF1309" s="85" t="s">
        <v>1406</v>
      </c>
    </row>
    <row r="1310" spans="1:84" ht="165" x14ac:dyDescent="0.25">
      <c r="A1310" s="25" t="s">
        <v>166</v>
      </c>
      <c r="B1310" s="26" t="s">
        <v>1642</v>
      </c>
      <c r="C1310" s="29" t="s">
        <v>888</v>
      </c>
      <c r="D1310" s="63">
        <v>2017</v>
      </c>
      <c r="E1310" s="63">
        <v>2017</v>
      </c>
      <c r="F1310" s="66" t="s">
        <v>1358</v>
      </c>
      <c r="G1310" s="64">
        <v>1.6405013927576604</v>
      </c>
      <c r="H1310" s="64">
        <f t="shared" si="498"/>
        <v>11.7788</v>
      </c>
      <c r="I1310" s="31" t="s">
        <v>1358</v>
      </c>
      <c r="J1310" s="64">
        <v>0.39906685236768802</v>
      </c>
      <c r="K1310" s="31">
        <f t="shared" si="499"/>
        <v>2.8653</v>
      </c>
      <c r="L1310" s="67"/>
      <c r="M1310" s="64">
        <v>0</v>
      </c>
      <c r="N1310" s="31">
        <v>0</v>
      </c>
      <c r="O1310" s="65">
        <v>14.61814</v>
      </c>
      <c r="P1310" s="28">
        <v>16.810860999999999</v>
      </c>
      <c r="Q1310" s="28">
        <v>4.6990919999999994</v>
      </c>
      <c r="R1310" s="31">
        <v>5.4039557999999985</v>
      </c>
      <c r="S1310" s="31">
        <f t="shared" si="517"/>
        <v>8.9135000000000009</v>
      </c>
      <c r="T1310" s="31">
        <f t="shared" si="518"/>
        <v>2.8653</v>
      </c>
      <c r="U1310" s="31">
        <f t="shared" si="502"/>
        <v>8.9135000000000009</v>
      </c>
      <c r="V1310" s="31">
        <f t="shared" si="500"/>
        <v>0</v>
      </c>
      <c r="W1310" s="31">
        <f t="shared" si="514"/>
        <v>0</v>
      </c>
      <c r="X1310" s="31">
        <v>0</v>
      </c>
      <c r="Y1310" s="31">
        <v>0</v>
      </c>
      <c r="Z1310" s="31">
        <v>0</v>
      </c>
      <c r="AA1310" s="31">
        <v>0</v>
      </c>
      <c r="AB1310" s="31">
        <v>0</v>
      </c>
      <c r="AC1310" s="31">
        <v>0</v>
      </c>
      <c r="AD1310" s="31">
        <v>0</v>
      </c>
      <c r="AE1310" s="31">
        <v>0</v>
      </c>
      <c r="AF1310" s="31">
        <v>0</v>
      </c>
      <c r="AG1310" s="31">
        <v>0</v>
      </c>
      <c r="AH1310" s="31">
        <v>0</v>
      </c>
      <c r="AI1310" s="31">
        <v>0</v>
      </c>
      <c r="AJ1310" s="31">
        <v>0</v>
      </c>
      <c r="AK1310" s="31">
        <v>0</v>
      </c>
      <c r="AL1310" s="31">
        <v>0</v>
      </c>
      <c r="AM1310" s="31">
        <v>0</v>
      </c>
      <c r="AN1310" s="31">
        <v>0</v>
      </c>
      <c r="AO1310" s="31">
        <v>0</v>
      </c>
      <c r="AP1310" s="31">
        <v>0</v>
      </c>
      <c r="AQ1310" s="31">
        <v>0</v>
      </c>
      <c r="AR1310" s="28">
        <v>8.9135000000000009</v>
      </c>
      <c r="AS1310" s="28">
        <v>0</v>
      </c>
      <c r="AT1310" s="28">
        <v>0</v>
      </c>
      <c r="AU1310" s="28">
        <v>8.9135000000000009</v>
      </c>
      <c r="AV1310" s="28">
        <v>0</v>
      </c>
      <c r="AW1310" s="28">
        <v>2.8653</v>
      </c>
      <c r="AX1310" s="28">
        <v>0</v>
      </c>
      <c r="AY1310" s="28">
        <v>0</v>
      </c>
      <c r="AZ1310" s="28">
        <v>2.8653</v>
      </c>
      <c r="BA1310" s="28">
        <v>0</v>
      </c>
      <c r="BB1310" s="28">
        <v>0</v>
      </c>
      <c r="BC1310" s="28">
        <v>0</v>
      </c>
      <c r="BD1310" s="28">
        <v>0</v>
      </c>
      <c r="BE1310" s="28">
        <v>0</v>
      </c>
      <c r="BF1310" s="28">
        <v>0</v>
      </c>
      <c r="BG1310" s="28">
        <v>0</v>
      </c>
      <c r="BH1310" s="28">
        <v>0</v>
      </c>
      <c r="BI1310" s="28">
        <v>0</v>
      </c>
      <c r="BJ1310" s="28">
        <v>0</v>
      </c>
      <c r="BK1310" s="28">
        <v>0</v>
      </c>
      <c r="BL1310" s="28">
        <v>0</v>
      </c>
      <c r="BM1310" s="28">
        <v>0</v>
      </c>
      <c r="BN1310" s="28">
        <v>0</v>
      </c>
      <c r="BO1310" s="28">
        <v>0</v>
      </c>
      <c r="BP1310" s="28">
        <v>0</v>
      </c>
      <c r="BQ1310" s="28">
        <v>0</v>
      </c>
      <c r="BR1310" s="28">
        <v>0</v>
      </c>
      <c r="BS1310" s="28">
        <v>0</v>
      </c>
      <c r="BT1310" s="28">
        <v>0</v>
      </c>
      <c r="BU1310" s="28">
        <v>0</v>
      </c>
      <c r="BV1310" s="31">
        <f t="shared" si="507"/>
        <v>11.7788</v>
      </c>
      <c r="BW1310" s="31">
        <f t="shared" si="503"/>
        <v>0</v>
      </c>
      <c r="BX1310" s="31">
        <f t="shared" si="504"/>
        <v>0</v>
      </c>
      <c r="BY1310" s="31">
        <f t="shared" si="505"/>
        <v>11.7788</v>
      </c>
      <c r="BZ1310" s="31">
        <f t="shared" si="506"/>
        <v>0</v>
      </c>
      <c r="CA1310" s="31">
        <f t="shared" si="508"/>
        <v>2.8653</v>
      </c>
      <c r="CB1310" s="31">
        <f t="shared" si="509"/>
        <v>0</v>
      </c>
      <c r="CC1310" s="31">
        <f t="shared" si="510"/>
        <v>0</v>
      </c>
      <c r="CD1310" s="31">
        <f t="shared" si="511"/>
        <v>2.8653</v>
      </c>
      <c r="CE1310" s="31">
        <f t="shared" si="512"/>
        <v>0</v>
      </c>
      <c r="CF1310" s="85" t="s">
        <v>1406</v>
      </c>
    </row>
    <row r="1311" spans="1:84" ht="75" x14ac:dyDescent="0.25">
      <c r="A1311" s="25" t="s">
        <v>166</v>
      </c>
      <c r="B1311" s="26" t="s">
        <v>1643</v>
      </c>
      <c r="C1311" s="29" t="s">
        <v>889</v>
      </c>
      <c r="D1311" s="63">
        <v>2017</v>
      </c>
      <c r="E1311" s="63">
        <v>2017</v>
      </c>
      <c r="F1311" s="66" t="s">
        <v>1358</v>
      </c>
      <c r="G1311" s="64">
        <v>4.628551532033427</v>
      </c>
      <c r="H1311" s="64">
        <f t="shared" ref="H1311:H1316" si="519">BV1311</f>
        <v>33.233000000000004</v>
      </c>
      <c r="I1311" s="31" t="s">
        <v>1358</v>
      </c>
      <c r="J1311" s="64">
        <v>1.1620194986072423</v>
      </c>
      <c r="K1311" s="31">
        <f t="shared" ref="K1311:K1316" si="520">CA1311</f>
        <v>8.3432999999999993</v>
      </c>
      <c r="L1311" s="67"/>
      <c r="M1311" s="64">
        <v>0</v>
      </c>
      <c r="N1311" s="31">
        <v>0</v>
      </c>
      <c r="O1311" s="65">
        <v>40.819108</v>
      </c>
      <c r="P1311" s="28">
        <v>46.941974199999997</v>
      </c>
      <c r="Q1311" s="28">
        <v>13.683011999999998</v>
      </c>
      <c r="R1311" s="31">
        <v>15.735463799999996</v>
      </c>
      <c r="S1311" s="31">
        <f t="shared" si="517"/>
        <v>24.889700000000001</v>
      </c>
      <c r="T1311" s="31">
        <f t="shared" si="518"/>
        <v>8.3432999999999993</v>
      </c>
      <c r="U1311" s="31">
        <f t="shared" si="502"/>
        <v>24.889700000000001</v>
      </c>
      <c r="V1311" s="31">
        <f t="shared" ref="V1311:V1316" si="521">BL1311</f>
        <v>0</v>
      </c>
      <c r="W1311" s="31">
        <f t="shared" si="514"/>
        <v>0</v>
      </c>
      <c r="X1311" s="31">
        <v>0</v>
      </c>
      <c r="Y1311" s="31">
        <v>0</v>
      </c>
      <c r="Z1311" s="31">
        <v>0</v>
      </c>
      <c r="AA1311" s="31">
        <v>0</v>
      </c>
      <c r="AB1311" s="31">
        <v>0</v>
      </c>
      <c r="AC1311" s="31">
        <v>0</v>
      </c>
      <c r="AD1311" s="31">
        <v>0</v>
      </c>
      <c r="AE1311" s="31">
        <v>0</v>
      </c>
      <c r="AF1311" s="31">
        <v>0</v>
      </c>
      <c r="AG1311" s="31">
        <v>0</v>
      </c>
      <c r="AH1311" s="31">
        <v>0</v>
      </c>
      <c r="AI1311" s="31">
        <v>0</v>
      </c>
      <c r="AJ1311" s="31">
        <v>0</v>
      </c>
      <c r="AK1311" s="31">
        <v>0</v>
      </c>
      <c r="AL1311" s="31">
        <v>0</v>
      </c>
      <c r="AM1311" s="31">
        <v>0</v>
      </c>
      <c r="AN1311" s="31">
        <v>0</v>
      </c>
      <c r="AO1311" s="31">
        <v>0</v>
      </c>
      <c r="AP1311" s="31">
        <v>0</v>
      </c>
      <c r="AQ1311" s="31">
        <v>0</v>
      </c>
      <c r="AR1311" s="28">
        <v>24.889700000000001</v>
      </c>
      <c r="AS1311" s="28">
        <v>0</v>
      </c>
      <c r="AT1311" s="28">
        <v>0</v>
      </c>
      <c r="AU1311" s="28">
        <v>24.889700000000001</v>
      </c>
      <c r="AV1311" s="28">
        <v>0</v>
      </c>
      <c r="AW1311" s="28">
        <v>8.3432999999999993</v>
      </c>
      <c r="AX1311" s="28">
        <v>0</v>
      </c>
      <c r="AY1311" s="28">
        <v>0</v>
      </c>
      <c r="AZ1311" s="28">
        <v>8.3432999999999993</v>
      </c>
      <c r="BA1311" s="28">
        <v>0</v>
      </c>
      <c r="BB1311" s="28">
        <v>0</v>
      </c>
      <c r="BC1311" s="28">
        <v>0</v>
      </c>
      <c r="BD1311" s="28">
        <v>0</v>
      </c>
      <c r="BE1311" s="28">
        <v>0</v>
      </c>
      <c r="BF1311" s="28">
        <v>0</v>
      </c>
      <c r="BG1311" s="28">
        <v>0</v>
      </c>
      <c r="BH1311" s="28">
        <v>0</v>
      </c>
      <c r="BI1311" s="28">
        <v>0</v>
      </c>
      <c r="BJ1311" s="28">
        <v>0</v>
      </c>
      <c r="BK1311" s="28">
        <v>0</v>
      </c>
      <c r="BL1311" s="28">
        <v>0</v>
      </c>
      <c r="BM1311" s="28">
        <v>0</v>
      </c>
      <c r="BN1311" s="28">
        <v>0</v>
      </c>
      <c r="BO1311" s="28">
        <v>0</v>
      </c>
      <c r="BP1311" s="28">
        <v>0</v>
      </c>
      <c r="BQ1311" s="28">
        <v>0</v>
      </c>
      <c r="BR1311" s="28">
        <v>0</v>
      </c>
      <c r="BS1311" s="28">
        <v>0</v>
      </c>
      <c r="BT1311" s="28">
        <v>0</v>
      </c>
      <c r="BU1311" s="28">
        <v>0</v>
      </c>
      <c r="BV1311" s="31">
        <f t="shared" si="507"/>
        <v>33.233000000000004</v>
      </c>
      <c r="BW1311" s="31">
        <f t="shared" si="503"/>
        <v>0</v>
      </c>
      <c r="BX1311" s="31">
        <f t="shared" si="504"/>
        <v>0</v>
      </c>
      <c r="BY1311" s="31">
        <f t="shared" si="505"/>
        <v>33.233000000000004</v>
      </c>
      <c r="BZ1311" s="31">
        <f t="shared" si="506"/>
        <v>0</v>
      </c>
      <c r="CA1311" s="31">
        <f t="shared" si="508"/>
        <v>8.3432999999999993</v>
      </c>
      <c r="CB1311" s="31">
        <f t="shared" si="509"/>
        <v>0</v>
      </c>
      <c r="CC1311" s="31">
        <f t="shared" si="510"/>
        <v>0</v>
      </c>
      <c r="CD1311" s="31">
        <f t="shared" si="511"/>
        <v>8.3432999999999993</v>
      </c>
      <c r="CE1311" s="31">
        <f t="shared" si="512"/>
        <v>0</v>
      </c>
      <c r="CF1311" s="85" t="s">
        <v>1406</v>
      </c>
    </row>
    <row r="1312" spans="1:84" ht="150" x14ac:dyDescent="0.25">
      <c r="A1312" s="7" t="s">
        <v>166</v>
      </c>
      <c r="B1312" s="17" t="s">
        <v>2581</v>
      </c>
      <c r="C1312" s="8" t="s">
        <v>1081</v>
      </c>
      <c r="D1312" s="63">
        <v>2018</v>
      </c>
      <c r="E1312" s="63">
        <v>2018</v>
      </c>
      <c r="F1312" s="66" t="s">
        <v>1358</v>
      </c>
      <c r="G1312" s="64">
        <v>0.51766848816029143</v>
      </c>
      <c r="H1312" s="64">
        <f t="shared" si="519"/>
        <v>3.943658943</v>
      </c>
      <c r="I1312" s="31" t="s">
        <v>1314</v>
      </c>
      <c r="J1312" s="31">
        <v>0.3908654838709677</v>
      </c>
      <c r="K1312" s="31">
        <f t="shared" si="520"/>
        <v>1.8675197429999999</v>
      </c>
      <c r="L1312" s="31" t="s">
        <v>1358</v>
      </c>
      <c r="M1312" s="64">
        <v>0</v>
      </c>
      <c r="N1312" s="31">
        <v>0</v>
      </c>
      <c r="O1312" s="65">
        <v>4.6608799999999997</v>
      </c>
      <c r="P1312" s="28">
        <v>5.3600119999999993</v>
      </c>
      <c r="Q1312" s="28">
        <v>4.7691842879999991</v>
      </c>
      <c r="R1312" s="31">
        <v>5.4845619311999982</v>
      </c>
      <c r="S1312" s="31">
        <f t="shared" si="517"/>
        <v>2.0761392000000001</v>
      </c>
      <c r="T1312" s="31">
        <f t="shared" si="518"/>
        <v>1.8675197429999999</v>
      </c>
      <c r="U1312" s="31">
        <f t="shared" si="502"/>
        <v>2.0761392000000001</v>
      </c>
      <c r="V1312" s="31">
        <f t="shared" si="521"/>
        <v>0</v>
      </c>
      <c r="W1312" s="31">
        <f t="shared" si="514"/>
        <v>0</v>
      </c>
      <c r="X1312" s="31">
        <v>0</v>
      </c>
      <c r="Y1312" s="28">
        <v>0</v>
      </c>
      <c r="Z1312" s="28">
        <v>0</v>
      </c>
      <c r="AA1312" s="28">
        <v>0</v>
      </c>
      <c r="AB1312" s="28">
        <v>0</v>
      </c>
      <c r="AC1312" s="28">
        <v>0</v>
      </c>
      <c r="AD1312" s="28">
        <v>0</v>
      </c>
      <c r="AE1312" s="28">
        <v>0</v>
      </c>
      <c r="AF1312" s="28">
        <v>0</v>
      </c>
      <c r="AG1312" s="28">
        <v>0</v>
      </c>
      <c r="AH1312" s="28">
        <v>0</v>
      </c>
      <c r="AI1312" s="28">
        <v>0</v>
      </c>
      <c r="AJ1312" s="28">
        <v>0</v>
      </c>
      <c r="AK1312" s="28">
        <v>0</v>
      </c>
      <c r="AL1312" s="28">
        <v>0</v>
      </c>
      <c r="AM1312" s="28">
        <v>0</v>
      </c>
      <c r="AN1312" s="28">
        <v>0</v>
      </c>
      <c r="AO1312" s="28">
        <v>0</v>
      </c>
      <c r="AP1312" s="28">
        <v>0</v>
      </c>
      <c r="AQ1312" s="28">
        <v>0</v>
      </c>
      <c r="AR1312" s="28">
        <v>0</v>
      </c>
      <c r="AS1312" s="28">
        <v>0</v>
      </c>
      <c r="AT1312" s="28">
        <v>0</v>
      </c>
      <c r="AU1312" s="28">
        <v>0</v>
      </c>
      <c r="AV1312" s="28">
        <v>0</v>
      </c>
      <c r="AW1312" s="28">
        <v>0</v>
      </c>
      <c r="AX1312" s="28">
        <v>0</v>
      </c>
      <c r="AY1312" s="28">
        <v>0</v>
      </c>
      <c r="AZ1312" s="28">
        <v>0</v>
      </c>
      <c r="BA1312" s="28">
        <v>0</v>
      </c>
      <c r="BB1312" s="28">
        <v>2.0761392000000001</v>
      </c>
      <c r="BC1312" s="28">
        <v>0</v>
      </c>
      <c r="BD1312" s="28">
        <v>0</v>
      </c>
      <c r="BE1312" s="28">
        <v>2.0761392000000001</v>
      </c>
      <c r="BF1312" s="28">
        <v>0</v>
      </c>
      <c r="BG1312" s="28">
        <v>1.8675197429999999</v>
      </c>
      <c r="BH1312" s="28">
        <v>0</v>
      </c>
      <c r="BI1312" s="28">
        <v>0</v>
      </c>
      <c r="BJ1312" s="28">
        <v>1.8675197429999999</v>
      </c>
      <c r="BK1312" s="28">
        <v>0</v>
      </c>
      <c r="BL1312" s="28">
        <v>0</v>
      </c>
      <c r="BM1312" s="28">
        <v>0</v>
      </c>
      <c r="BN1312" s="28">
        <v>0</v>
      </c>
      <c r="BO1312" s="28">
        <v>0</v>
      </c>
      <c r="BP1312" s="28">
        <v>0</v>
      </c>
      <c r="BQ1312" s="28">
        <v>0</v>
      </c>
      <c r="BR1312" s="28">
        <v>0</v>
      </c>
      <c r="BS1312" s="28">
        <v>0</v>
      </c>
      <c r="BT1312" s="28">
        <v>0</v>
      </c>
      <c r="BU1312" s="28">
        <v>0</v>
      </c>
      <c r="BV1312" s="31">
        <f t="shared" si="507"/>
        <v>3.943658943</v>
      </c>
      <c r="BW1312" s="31">
        <f t="shared" si="503"/>
        <v>0</v>
      </c>
      <c r="BX1312" s="31">
        <f t="shared" si="504"/>
        <v>0</v>
      </c>
      <c r="BY1312" s="31">
        <f t="shared" si="505"/>
        <v>3.943658943</v>
      </c>
      <c r="BZ1312" s="31">
        <f t="shared" si="506"/>
        <v>0</v>
      </c>
      <c r="CA1312" s="31">
        <f t="shared" si="508"/>
        <v>1.8675197429999999</v>
      </c>
      <c r="CB1312" s="31">
        <f t="shared" si="509"/>
        <v>0</v>
      </c>
      <c r="CC1312" s="31">
        <f t="shared" si="510"/>
        <v>0</v>
      </c>
      <c r="CD1312" s="31">
        <f t="shared" si="511"/>
        <v>1.8675197429999999</v>
      </c>
      <c r="CE1312" s="31">
        <f t="shared" si="512"/>
        <v>0</v>
      </c>
      <c r="CF1312" s="85" t="s">
        <v>2677</v>
      </c>
    </row>
    <row r="1313" spans="1:84" ht="225" x14ac:dyDescent="0.25">
      <c r="A1313" s="7" t="s">
        <v>166</v>
      </c>
      <c r="B1313" s="17" t="s">
        <v>2582</v>
      </c>
      <c r="C1313" s="8" t="s">
        <v>1082</v>
      </c>
      <c r="D1313" s="63">
        <v>2018</v>
      </c>
      <c r="E1313" s="63">
        <v>2018</v>
      </c>
      <c r="F1313" s="66" t="s">
        <v>1358</v>
      </c>
      <c r="G1313" s="64">
        <v>2.9968232044198895</v>
      </c>
      <c r="H1313" s="64">
        <f t="shared" si="519"/>
        <v>105.60406965979999</v>
      </c>
      <c r="I1313" s="31" t="s">
        <v>1314</v>
      </c>
      <c r="J1313" s="31">
        <v>3.9945553494623649</v>
      </c>
      <c r="K1313" s="31">
        <f t="shared" si="520"/>
        <v>54.150275059799995</v>
      </c>
      <c r="L1313" s="31" t="s">
        <v>1358</v>
      </c>
      <c r="M1313" s="64">
        <v>0</v>
      </c>
      <c r="N1313" s="31">
        <v>0</v>
      </c>
      <c r="O1313" s="65">
        <v>35.583079999999995</v>
      </c>
      <c r="P1313" s="28">
        <v>40.92054199999999</v>
      </c>
      <c r="Q1313" s="28">
        <v>48.739966551999991</v>
      </c>
      <c r="R1313" s="31">
        <v>56.050961534799988</v>
      </c>
      <c r="S1313" s="31">
        <f t="shared" si="517"/>
        <v>51.453794600000002</v>
      </c>
      <c r="T1313" s="31">
        <f t="shared" si="518"/>
        <v>54.150275059799995</v>
      </c>
      <c r="U1313" s="31">
        <f t="shared" si="502"/>
        <v>51.453794600000002</v>
      </c>
      <c r="V1313" s="31">
        <f t="shared" si="521"/>
        <v>0</v>
      </c>
      <c r="W1313" s="31">
        <f t="shared" si="514"/>
        <v>0</v>
      </c>
      <c r="X1313" s="31">
        <v>0</v>
      </c>
      <c r="Y1313" s="28">
        <v>0</v>
      </c>
      <c r="Z1313" s="28">
        <v>0</v>
      </c>
      <c r="AA1313" s="28">
        <v>0</v>
      </c>
      <c r="AB1313" s="28">
        <v>0</v>
      </c>
      <c r="AC1313" s="28">
        <v>0</v>
      </c>
      <c r="AD1313" s="28">
        <v>0</v>
      </c>
      <c r="AE1313" s="28">
        <v>0</v>
      </c>
      <c r="AF1313" s="28">
        <v>0</v>
      </c>
      <c r="AG1313" s="28">
        <v>0</v>
      </c>
      <c r="AH1313" s="28">
        <v>0</v>
      </c>
      <c r="AI1313" s="28">
        <v>0</v>
      </c>
      <c r="AJ1313" s="28">
        <v>0</v>
      </c>
      <c r="AK1313" s="28">
        <v>0</v>
      </c>
      <c r="AL1313" s="28">
        <v>0</v>
      </c>
      <c r="AM1313" s="28">
        <v>0</v>
      </c>
      <c r="AN1313" s="28">
        <v>0</v>
      </c>
      <c r="AO1313" s="28">
        <v>0</v>
      </c>
      <c r="AP1313" s="28">
        <v>0</v>
      </c>
      <c r="AQ1313" s="28">
        <v>0</v>
      </c>
      <c r="AR1313" s="28">
        <v>0</v>
      </c>
      <c r="AS1313" s="28">
        <v>0</v>
      </c>
      <c r="AT1313" s="28">
        <v>0</v>
      </c>
      <c r="AU1313" s="28">
        <v>0</v>
      </c>
      <c r="AV1313" s="28">
        <v>0</v>
      </c>
      <c r="AW1313" s="28">
        <v>0</v>
      </c>
      <c r="AX1313" s="28">
        <v>0</v>
      </c>
      <c r="AY1313" s="28">
        <v>0</v>
      </c>
      <c r="AZ1313" s="28">
        <v>0</v>
      </c>
      <c r="BA1313" s="28">
        <v>0</v>
      </c>
      <c r="BB1313" s="28">
        <v>51.453794600000002</v>
      </c>
      <c r="BC1313" s="28">
        <v>0</v>
      </c>
      <c r="BD1313" s="28">
        <v>0</v>
      </c>
      <c r="BE1313" s="28">
        <v>51.453794600000002</v>
      </c>
      <c r="BF1313" s="28">
        <v>0</v>
      </c>
      <c r="BG1313" s="28">
        <v>54.150275059799995</v>
      </c>
      <c r="BH1313" s="28">
        <v>0</v>
      </c>
      <c r="BI1313" s="28">
        <v>0</v>
      </c>
      <c r="BJ1313" s="28">
        <v>54.150275059799995</v>
      </c>
      <c r="BK1313" s="28">
        <v>0</v>
      </c>
      <c r="BL1313" s="28">
        <v>0</v>
      </c>
      <c r="BM1313" s="28">
        <v>0</v>
      </c>
      <c r="BN1313" s="28">
        <v>0</v>
      </c>
      <c r="BO1313" s="28">
        <v>0</v>
      </c>
      <c r="BP1313" s="28">
        <v>0</v>
      </c>
      <c r="BQ1313" s="28">
        <v>0</v>
      </c>
      <c r="BR1313" s="28">
        <v>0</v>
      </c>
      <c r="BS1313" s="28">
        <v>0</v>
      </c>
      <c r="BT1313" s="28">
        <v>0</v>
      </c>
      <c r="BU1313" s="28">
        <v>0</v>
      </c>
      <c r="BV1313" s="31">
        <f t="shared" si="507"/>
        <v>105.60406965979999</v>
      </c>
      <c r="BW1313" s="31">
        <f t="shared" si="503"/>
        <v>0</v>
      </c>
      <c r="BX1313" s="31">
        <f t="shared" si="504"/>
        <v>0</v>
      </c>
      <c r="BY1313" s="31">
        <f t="shared" si="505"/>
        <v>105.60406965979999</v>
      </c>
      <c r="BZ1313" s="31">
        <f t="shared" si="506"/>
        <v>0</v>
      </c>
      <c r="CA1313" s="31">
        <f t="shared" si="508"/>
        <v>54.150275059799995</v>
      </c>
      <c r="CB1313" s="31">
        <f t="shared" si="509"/>
        <v>0</v>
      </c>
      <c r="CC1313" s="31">
        <f t="shared" si="510"/>
        <v>0</v>
      </c>
      <c r="CD1313" s="31">
        <f t="shared" si="511"/>
        <v>54.150275059799995</v>
      </c>
      <c r="CE1313" s="31">
        <f t="shared" si="512"/>
        <v>0</v>
      </c>
      <c r="CF1313" s="85" t="s">
        <v>2677</v>
      </c>
    </row>
    <row r="1314" spans="1:84" x14ac:dyDescent="0.25">
      <c r="A1314" s="7" t="s">
        <v>166</v>
      </c>
      <c r="B1314" s="17" t="s">
        <v>2583</v>
      </c>
      <c r="C1314" s="8" t="s">
        <v>2584</v>
      </c>
      <c r="D1314" s="63">
        <v>2019</v>
      </c>
      <c r="E1314" s="63">
        <v>2019</v>
      </c>
      <c r="F1314" s="66"/>
      <c r="G1314" s="64"/>
      <c r="H1314" s="64">
        <f t="shared" si="519"/>
        <v>0</v>
      </c>
      <c r="I1314" s="31" t="s">
        <v>1358</v>
      </c>
      <c r="J1314" s="31">
        <v>0</v>
      </c>
      <c r="K1314" s="31">
        <f t="shared" si="520"/>
        <v>0.84</v>
      </c>
      <c r="L1314" s="31">
        <v>0</v>
      </c>
      <c r="M1314" s="64">
        <v>0</v>
      </c>
      <c r="N1314" s="31">
        <v>0</v>
      </c>
      <c r="O1314" s="31">
        <v>0</v>
      </c>
      <c r="P1314" s="31">
        <v>0</v>
      </c>
      <c r="Q1314" s="31">
        <v>0</v>
      </c>
      <c r="R1314" s="31">
        <v>0</v>
      </c>
      <c r="S1314" s="31">
        <f t="shared" si="517"/>
        <v>0</v>
      </c>
      <c r="T1314" s="31">
        <f t="shared" si="518"/>
        <v>0.84</v>
      </c>
      <c r="U1314" s="31">
        <f t="shared" si="502"/>
        <v>0</v>
      </c>
      <c r="V1314" s="31">
        <f t="shared" si="521"/>
        <v>0</v>
      </c>
      <c r="W1314" s="31">
        <f t="shared" si="514"/>
        <v>0.84</v>
      </c>
      <c r="X1314" s="31">
        <v>0</v>
      </c>
      <c r="Y1314" s="28">
        <v>0</v>
      </c>
      <c r="Z1314" s="28">
        <v>0</v>
      </c>
      <c r="AA1314" s="28">
        <v>0</v>
      </c>
      <c r="AB1314" s="28">
        <v>0</v>
      </c>
      <c r="AC1314" s="28">
        <v>0</v>
      </c>
      <c r="AD1314" s="28">
        <v>0</v>
      </c>
      <c r="AE1314" s="28">
        <v>0</v>
      </c>
      <c r="AF1314" s="28">
        <v>0</v>
      </c>
      <c r="AG1314" s="28">
        <v>0</v>
      </c>
      <c r="AH1314" s="28">
        <v>0</v>
      </c>
      <c r="AI1314" s="28">
        <v>0</v>
      </c>
      <c r="AJ1314" s="28">
        <v>0</v>
      </c>
      <c r="AK1314" s="28">
        <v>0</v>
      </c>
      <c r="AL1314" s="28">
        <v>0</v>
      </c>
      <c r="AM1314" s="28">
        <v>0</v>
      </c>
      <c r="AN1314" s="28">
        <v>0</v>
      </c>
      <c r="AO1314" s="28">
        <v>0</v>
      </c>
      <c r="AP1314" s="28">
        <v>0</v>
      </c>
      <c r="AQ1314" s="28">
        <v>0</v>
      </c>
      <c r="AR1314" s="28">
        <v>0</v>
      </c>
      <c r="AS1314" s="28">
        <v>0</v>
      </c>
      <c r="AT1314" s="28">
        <v>0</v>
      </c>
      <c r="AU1314" s="28">
        <v>0</v>
      </c>
      <c r="AV1314" s="28">
        <v>0</v>
      </c>
      <c r="AW1314" s="28">
        <v>0</v>
      </c>
      <c r="AX1314" s="28">
        <v>0</v>
      </c>
      <c r="AY1314" s="28">
        <v>0</v>
      </c>
      <c r="AZ1314" s="28">
        <v>0</v>
      </c>
      <c r="BA1314" s="28">
        <v>0</v>
      </c>
      <c r="BB1314" s="28">
        <v>0</v>
      </c>
      <c r="BC1314" s="28">
        <v>0</v>
      </c>
      <c r="BD1314" s="28">
        <v>0</v>
      </c>
      <c r="BE1314" s="28">
        <v>0</v>
      </c>
      <c r="BF1314" s="28">
        <v>0</v>
      </c>
      <c r="BG1314" s="28">
        <v>0</v>
      </c>
      <c r="BH1314" s="28">
        <v>0</v>
      </c>
      <c r="BI1314" s="28">
        <v>0</v>
      </c>
      <c r="BJ1314" s="28">
        <v>0</v>
      </c>
      <c r="BK1314" s="28">
        <v>0</v>
      </c>
      <c r="BL1314" s="28">
        <v>0</v>
      </c>
      <c r="BM1314" s="28">
        <v>0</v>
      </c>
      <c r="BN1314" s="28">
        <v>0</v>
      </c>
      <c r="BO1314" s="28">
        <v>0</v>
      </c>
      <c r="BP1314" s="28">
        <v>0</v>
      </c>
      <c r="BQ1314" s="28">
        <v>0.84</v>
      </c>
      <c r="BR1314" s="28">
        <v>0</v>
      </c>
      <c r="BS1314" s="28">
        <v>0</v>
      </c>
      <c r="BT1314" s="28">
        <v>0.84</v>
      </c>
      <c r="BU1314" s="28">
        <v>0</v>
      </c>
      <c r="BV1314" s="31">
        <f t="shared" si="507"/>
        <v>0</v>
      </c>
      <c r="BW1314" s="31">
        <f t="shared" si="503"/>
        <v>0</v>
      </c>
      <c r="BX1314" s="31">
        <f t="shared" si="504"/>
        <v>0</v>
      </c>
      <c r="BY1314" s="31">
        <f t="shared" si="505"/>
        <v>0</v>
      </c>
      <c r="BZ1314" s="31">
        <f t="shared" si="506"/>
        <v>0</v>
      </c>
      <c r="CA1314" s="31">
        <f t="shared" si="508"/>
        <v>0.84</v>
      </c>
      <c r="CB1314" s="31">
        <f t="shared" si="509"/>
        <v>0</v>
      </c>
      <c r="CC1314" s="31">
        <f t="shared" si="510"/>
        <v>0</v>
      </c>
      <c r="CD1314" s="31">
        <f t="shared" si="511"/>
        <v>0.84</v>
      </c>
      <c r="CE1314" s="31">
        <f t="shared" si="512"/>
        <v>0</v>
      </c>
      <c r="CF1314" s="85" t="s">
        <v>1358</v>
      </c>
    </row>
    <row r="1315" spans="1:84" ht="105" x14ac:dyDescent="0.25">
      <c r="A1315" s="7" t="s">
        <v>166</v>
      </c>
      <c r="B1315" s="17" t="s">
        <v>1306</v>
      </c>
      <c r="C1315" s="8" t="s">
        <v>1307</v>
      </c>
      <c r="D1315" s="63">
        <v>2019</v>
      </c>
      <c r="E1315" s="63">
        <v>2019</v>
      </c>
      <c r="F1315" s="66" t="s">
        <v>1358</v>
      </c>
      <c r="G1315" s="64">
        <v>0.30364298724954464</v>
      </c>
      <c r="H1315" s="64">
        <f t="shared" si="519"/>
        <v>1.6674509200000001</v>
      </c>
      <c r="I1315" s="31" t="s">
        <v>1314</v>
      </c>
      <c r="J1315" s="31">
        <v>0</v>
      </c>
      <c r="K1315" s="31">
        <f t="shared" si="520"/>
        <v>6.7556279999999997</v>
      </c>
      <c r="L1315" s="31" t="s">
        <v>1358</v>
      </c>
      <c r="M1315" s="64">
        <v>0</v>
      </c>
      <c r="N1315" s="31">
        <v>0</v>
      </c>
      <c r="O1315" s="65">
        <v>2.7338800000000001</v>
      </c>
      <c r="P1315" s="28">
        <v>3.1439619999999997</v>
      </c>
      <c r="Q1315" s="28">
        <v>0</v>
      </c>
      <c r="R1315" s="31">
        <v>0</v>
      </c>
      <c r="S1315" s="31">
        <f t="shared" si="517"/>
        <v>1.6674509200000001</v>
      </c>
      <c r="T1315" s="31">
        <f t="shared" si="518"/>
        <v>6.7556279999999997</v>
      </c>
      <c r="U1315" s="31">
        <f t="shared" si="502"/>
        <v>1.6674509200000001</v>
      </c>
      <c r="V1315" s="31">
        <f t="shared" si="521"/>
        <v>1.6674509200000001</v>
      </c>
      <c r="W1315" s="31">
        <f t="shared" si="514"/>
        <v>6.7556279999999997</v>
      </c>
      <c r="X1315" s="31">
        <v>0</v>
      </c>
      <c r="Y1315" s="28">
        <v>0</v>
      </c>
      <c r="Z1315" s="28">
        <v>0</v>
      </c>
      <c r="AA1315" s="28">
        <v>0</v>
      </c>
      <c r="AB1315" s="28">
        <v>0</v>
      </c>
      <c r="AC1315" s="28">
        <v>0</v>
      </c>
      <c r="AD1315" s="28">
        <v>0</v>
      </c>
      <c r="AE1315" s="28">
        <v>0</v>
      </c>
      <c r="AF1315" s="28">
        <v>0</v>
      </c>
      <c r="AG1315" s="28">
        <v>0</v>
      </c>
      <c r="AH1315" s="28">
        <v>0</v>
      </c>
      <c r="AI1315" s="28">
        <v>0</v>
      </c>
      <c r="AJ1315" s="28">
        <v>0</v>
      </c>
      <c r="AK1315" s="28">
        <v>0</v>
      </c>
      <c r="AL1315" s="28">
        <v>0</v>
      </c>
      <c r="AM1315" s="28">
        <v>0</v>
      </c>
      <c r="AN1315" s="28">
        <v>0</v>
      </c>
      <c r="AO1315" s="28">
        <v>0</v>
      </c>
      <c r="AP1315" s="28">
        <v>0</v>
      </c>
      <c r="AQ1315" s="28">
        <v>0</v>
      </c>
      <c r="AR1315" s="28">
        <v>0</v>
      </c>
      <c r="AS1315" s="28">
        <v>0</v>
      </c>
      <c r="AT1315" s="28">
        <v>0</v>
      </c>
      <c r="AU1315" s="28">
        <v>0</v>
      </c>
      <c r="AV1315" s="28">
        <v>0</v>
      </c>
      <c r="AW1315" s="28">
        <v>0</v>
      </c>
      <c r="AX1315" s="28">
        <v>0</v>
      </c>
      <c r="AY1315" s="28">
        <v>0</v>
      </c>
      <c r="AZ1315" s="28">
        <v>0</v>
      </c>
      <c r="BA1315" s="28">
        <v>0</v>
      </c>
      <c r="BB1315" s="28">
        <v>0</v>
      </c>
      <c r="BC1315" s="28">
        <v>0</v>
      </c>
      <c r="BD1315" s="28">
        <v>0</v>
      </c>
      <c r="BE1315" s="28">
        <v>0</v>
      </c>
      <c r="BF1315" s="28">
        <v>0</v>
      </c>
      <c r="BG1315" s="28">
        <v>0</v>
      </c>
      <c r="BH1315" s="28">
        <v>0</v>
      </c>
      <c r="BI1315" s="28">
        <v>0</v>
      </c>
      <c r="BJ1315" s="28">
        <v>0</v>
      </c>
      <c r="BK1315" s="28">
        <v>0</v>
      </c>
      <c r="BL1315" s="28">
        <v>1.6674509200000001</v>
      </c>
      <c r="BM1315" s="28">
        <v>0</v>
      </c>
      <c r="BN1315" s="28">
        <v>0</v>
      </c>
      <c r="BO1315" s="28">
        <v>1.6674509200000001</v>
      </c>
      <c r="BP1315" s="28">
        <v>0</v>
      </c>
      <c r="BQ1315" s="28">
        <v>6.7556279999999997</v>
      </c>
      <c r="BR1315" s="28">
        <v>0</v>
      </c>
      <c r="BS1315" s="28">
        <v>0</v>
      </c>
      <c r="BT1315" s="28">
        <v>6.7556279999999997</v>
      </c>
      <c r="BU1315" s="28">
        <v>0</v>
      </c>
      <c r="BV1315" s="31">
        <f t="shared" si="507"/>
        <v>1.6674509200000001</v>
      </c>
      <c r="BW1315" s="31">
        <f t="shared" si="503"/>
        <v>0</v>
      </c>
      <c r="BX1315" s="31">
        <f t="shared" si="504"/>
        <v>0</v>
      </c>
      <c r="BY1315" s="31">
        <f t="shared" si="505"/>
        <v>1.6674509200000001</v>
      </c>
      <c r="BZ1315" s="31">
        <f t="shared" si="506"/>
        <v>0</v>
      </c>
      <c r="CA1315" s="31">
        <f t="shared" si="508"/>
        <v>6.7556279999999997</v>
      </c>
      <c r="CB1315" s="31">
        <f t="shared" si="509"/>
        <v>0</v>
      </c>
      <c r="CC1315" s="31">
        <f t="shared" si="510"/>
        <v>0</v>
      </c>
      <c r="CD1315" s="31">
        <f t="shared" si="511"/>
        <v>6.7556279999999997</v>
      </c>
      <c r="CE1315" s="31">
        <f t="shared" si="512"/>
        <v>0</v>
      </c>
      <c r="CF1315" s="85" t="s">
        <v>1406</v>
      </c>
    </row>
    <row r="1316" spans="1:84" ht="120" x14ac:dyDescent="0.25">
      <c r="A1316" s="7" t="s">
        <v>166</v>
      </c>
      <c r="B1316" s="17" t="s">
        <v>1308</v>
      </c>
      <c r="C1316" s="8" t="s">
        <v>1309</v>
      </c>
      <c r="D1316" s="63">
        <v>2019</v>
      </c>
      <c r="E1316" s="63">
        <v>2019</v>
      </c>
      <c r="F1316" s="66" t="s">
        <v>1358</v>
      </c>
      <c r="G1316" s="64">
        <v>2.6209944751381213</v>
      </c>
      <c r="H1316" s="64">
        <f t="shared" si="519"/>
        <v>18.975757000000002</v>
      </c>
      <c r="I1316" s="31" t="s">
        <v>1314</v>
      </c>
      <c r="J1316" s="31">
        <v>0</v>
      </c>
      <c r="K1316" s="31">
        <f t="shared" si="520"/>
        <v>24.402000000000001</v>
      </c>
      <c r="L1316" s="31" t="s">
        <v>1358</v>
      </c>
      <c r="M1316" s="64">
        <v>0</v>
      </c>
      <c r="N1316" s="31">
        <v>0</v>
      </c>
      <c r="O1316" s="65">
        <v>31.120639999999998</v>
      </c>
      <c r="P1316" s="28">
        <v>35.788735999999993</v>
      </c>
      <c r="Q1316" s="28">
        <v>0</v>
      </c>
      <c r="R1316" s="31">
        <v>0</v>
      </c>
      <c r="S1316" s="31">
        <f t="shared" si="517"/>
        <v>18.975757000000002</v>
      </c>
      <c r="T1316" s="31">
        <f t="shared" si="518"/>
        <v>24.402000000000001</v>
      </c>
      <c r="U1316" s="31">
        <f t="shared" si="502"/>
        <v>18.975757000000002</v>
      </c>
      <c r="V1316" s="31">
        <f t="shared" si="521"/>
        <v>18.975757000000002</v>
      </c>
      <c r="W1316" s="31">
        <f t="shared" si="514"/>
        <v>24.402000000000001</v>
      </c>
      <c r="X1316" s="31">
        <f>X1317+X1318+X1320+X1322</f>
        <v>0</v>
      </c>
      <c r="Y1316" s="28">
        <v>0</v>
      </c>
      <c r="Z1316" s="28">
        <v>0</v>
      </c>
      <c r="AA1316" s="28">
        <v>0</v>
      </c>
      <c r="AB1316" s="28">
        <v>0</v>
      </c>
      <c r="AC1316" s="28">
        <v>0</v>
      </c>
      <c r="AD1316" s="28">
        <v>0</v>
      </c>
      <c r="AE1316" s="28">
        <v>0</v>
      </c>
      <c r="AF1316" s="28">
        <v>0</v>
      </c>
      <c r="AG1316" s="28">
        <v>0</v>
      </c>
      <c r="AH1316" s="28">
        <v>0</v>
      </c>
      <c r="AI1316" s="28">
        <v>0</v>
      </c>
      <c r="AJ1316" s="28">
        <v>0</v>
      </c>
      <c r="AK1316" s="28">
        <v>0</v>
      </c>
      <c r="AL1316" s="28">
        <v>0</v>
      </c>
      <c r="AM1316" s="28">
        <v>0</v>
      </c>
      <c r="AN1316" s="28">
        <v>0</v>
      </c>
      <c r="AO1316" s="28">
        <v>0</v>
      </c>
      <c r="AP1316" s="28">
        <v>0</v>
      </c>
      <c r="AQ1316" s="28">
        <v>0</v>
      </c>
      <c r="AR1316" s="28">
        <v>0</v>
      </c>
      <c r="AS1316" s="28">
        <v>0</v>
      </c>
      <c r="AT1316" s="28">
        <v>0</v>
      </c>
      <c r="AU1316" s="28">
        <v>0</v>
      </c>
      <c r="AV1316" s="28">
        <v>0</v>
      </c>
      <c r="AW1316" s="28">
        <v>0</v>
      </c>
      <c r="AX1316" s="28">
        <v>0</v>
      </c>
      <c r="AY1316" s="28">
        <v>0</v>
      </c>
      <c r="AZ1316" s="28">
        <v>0</v>
      </c>
      <c r="BA1316" s="28">
        <v>0</v>
      </c>
      <c r="BB1316" s="28">
        <v>0</v>
      </c>
      <c r="BC1316" s="28">
        <v>0</v>
      </c>
      <c r="BD1316" s="28">
        <v>0</v>
      </c>
      <c r="BE1316" s="28">
        <v>0</v>
      </c>
      <c r="BF1316" s="28">
        <v>0</v>
      </c>
      <c r="BG1316" s="28">
        <v>0</v>
      </c>
      <c r="BH1316" s="28">
        <v>0</v>
      </c>
      <c r="BI1316" s="28">
        <v>0</v>
      </c>
      <c r="BJ1316" s="28">
        <v>0</v>
      </c>
      <c r="BK1316" s="28">
        <v>0</v>
      </c>
      <c r="BL1316" s="28">
        <v>18.975757000000002</v>
      </c>
      <c r="BM1316" s="28">
        <v>0</v>
      </c>
      <c r="BN1316" s="28">
        <v>0</v>
      </c>
      <c r="BO1316" s="28">
        <v>18.975757000000002</v>
      </c>
      <c r="BP1316" s="28">
        <v>0</v>
      </c>
      <c r="BQ1316" s="28">
        <v>24.402000000000001</v>
      </c>
      <c r="BR1316" s="28">
        <v>0</v>
      </c>
      <c r="BS1316" s="28">
        <v>0</v>
      </c>
      <c r="BT1316" s="28">
        <v>24.402000000000001</v>
      </c>
      <c r="BU1316" s="28">
        <v>0</v>
      </c>
      <c r="BV1316" s="31">
        <f t="shared" si="507"/>
        <v>18.975757000000002</v>
      </c>
      <c r="BW1316" s="31">
        <f t="shared" si="503"/>
        <v>0</v>
      </c>
      <c r="BX1316" s="31">
        <f t="shared" si="504"/>
        <v>0</v>
      </c>
      <c r="BY1316" s="31">
        <f t="shared" si="505"/>
        <v>18.975757000000002</v>
      </c>
      <c r="BZ1316" s="31">
        <f t="shared" si="506"/>
        <v>0</v>
      </c>
      <c r="CA1316" s="31">
        <f t="shared" si="508"/>
        <v>24.402000000000001</v>
      </c>
      <c r="CB1316" s="31">
        <f t="shared" si="509"/>
        <v>0</v>
      </c>
      <c r="CC1316" s="31">
        <f t="shared" si="510"/>
        <v>0</v>
      </c>
      <c r="CD1316" s="31">
        <f t="shared" si="511"/>
        <v>24.402000000000001</v>
      </c>
      <c r="CE1316" s="31">
        <f t="shared" si="512"/>
        <v>0</v>
      </c>
      <c r="CF1316" s="85" t="s">
        <v>1406</v>
      </c>
    </row>
    <row r="1317" spans="1:84" x14ac:dyDescent="0.25">
      <c r="A1317" s="23"/>
      <c r="B1317" s="24"/>
      <c r="C1317" s="12"/>
      <c r="D1317" s="68"/>
      <c r="E1317" s="68"/>
      <c r="F1317" s="68"/>
      <c r="G1317" s="69"/>
      <c r="H1317" s="70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05"/>
      <c r="CB1317" s="105"/>
      <c r="CC1317" s="105"/>
      <c r="CD1317" s="105"/>
      <c r="CE1317" s="105"/>
      <c r="CF1317" s="13"/>
    </row>
    <row r="1318" spans="1:84" x14ac:dyDescent="0.25">
      <c r="A1318" s="23"/>
      <c r="B1318" s="24"/>
      <c r="C1318" s="12"/>
      <c r="D1318" s="68"/>
      <c r="E1318" s="68"/>
      <c r="F1318" s="68"/>
      <c r="G1318" s="69"/>
      <c r="H1318" s="70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05"/>
      <c r="CB1318" s="105"/>
      <c r="CC1318" s="105"/>
      <c r="CD1318" s="105"/>
      <c r="CE1318" s="105"/>
      <c r="CF1318" s="13"/>
    </row>
  </sheetData>
  <mergeCells count="39">
    <mergeCell ref="A5:AS5"/>
    <mergeCell ref="A8:AS8"/>
    <mergeCell ref="A14:A16"/>
    <mergeCell ref="B14:B16"/>
    <mergeCell ref="C14:C16"/>
    <mergeCell ref="O13:R13"/>
    <mergeCell ref="AC15:AG15"/>
    <mergeCell ref="A11:CF11"/>
    <mergeCell ref="A12:CF12"/>
    <mergeCell ref="G15:I15"/>
    <mergeCell ref="J15:L15"/>
    <mergeCell ref="O15:P15"/>
    <mergeCell ref="Q15:R15"/>
    <mergeCell ref="M14:M16"/>
    <mergeCell ref="U14:W15"/>
    <mergeCell ref="X14:AG14"/>
    <mergeCell ref="A4:CF4"/>
    <mergeCell ref="A6:CF6"/>
    <mergeCell ref="A7:CF7"/>
    <mergeCell ref="A9:CF9"/>
    <mergeCell ref="D14:D16"/>
    <mergeCell ref="E14:F15"/>
    <mergeCell ref="G14:L14"/>
    <mergeCell ref="BQ15:BU15"/>
    <mergeCell ref="BV15:BZ15"/>
    <mergeCell ref="AH15:AL15"/>
    <mergeCell ref="AM15:AQ15"/>
    <mergeCell ref="X15:AB15"/>
    <mergeCell ref="CF14:CF16"/>
    <mergeCell ref="N14:N16"/>
    <mergeCell ref="O14:R14"/>
    <mergeCell ref="S14:T15"/>
    <mergeCell ref="AH14:CE14"/>
    <mergeCell ref="AW15:BA15"/>
    <mergeCell ref="BB15:BF15"/>
    <mergeCell ref="BG15:BK15"/>
    <mergeCell ref="BL15:BP15"/>
    <mergeCell ref="CA15:CE15"/>
    <mergeCell ref="AR15:AV15"/>
  </mergeCells>
  <conditionalFormatting sqref="A1">
    <cfRule type="notContainsBlanks" dxfId="0" priority="1">
      <formula>LEN(TRIM(A1))&gt;0</formula>
    </cfRule>
  </conditionalFormatting>
  <pageMargins left="0.39370078740157483" right="0.39370078740157483" top="0.74803149606299213" bottom="0.39370078740157483" header="0.31496062992125984" footer="0.31496062992125984"/>
  <pageSetup paperSize="8" fitToWidth="3" pageOrder="overThenDown" orientation="portrait" r:id="rId1"/>
  <headerFooter differentFirst="1">
    <oddHeader>&amp;C&amp;P</oddHeader>
  </headerFooter>
  <colBreaks count="1" manualBreakCount="1">
    <brk id="77" max="13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2019</vt:lpstr>
      <vt:lpstr>'2019'!f2_start</vt:lpstr>
      <vt:lpstr>'2019'!Область_печати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Пыткин Алексей Дмитриевич</dc:creator>
  <cp:lastModifiedBy>Кадомская С.Н.</cp:lastModifiedBy>
  <cp:lastPrinted>2019-02-18T05:33:01Z</cp:lastPrinted>
  <dcterms:created xsi:type="dcterms:W3CDTF">2017-02-20T13:05:21Z</dcterms:created>
  <dcterms:modified xsi:type="dcterms:W3CDTF">2019-02-22T07:51:36Z</dcterms:modified>
</cp:coreProperties>
</file>